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HanneOnD\Meine Daten\Katrin\HTW\Apps\"/>
    </mc:Choice>
  </mc:AlternateContent>
  <bookViews>
    <workbookView xWindow="0" yWindow="0" windowWidth="38400" windowHeight="11380" firstSheet="1" activeTab="14"/>
  </bookViews>
  <sheets>
    <sheet name="Coach input" sheetId="41" r:id="rId1"/>
    <sheet name="Plot algorithm" sheetId="98" r:id="rId2"/>
    <sheet name="Plot visuals" sheetId="109" r:id="rId3"/>
    <sheet name="Farm P&amp;L" sheetId="94" r:id="rId4"/>
    <sheet name="Assumptions" sheetId="37" r:id="rId5"/>
    <sheet name="Farm info" sheetId="93" r:id="rId6"/>
    <sheet name="Output" sheetId="102" r:id="rId7"/>
    <sheet name="Actuals" sheetId="42" r:id="rId8"/>
    <sheet name="PP0" sheetId="107" r:id="rId9"/>
    <sheet name="PP1" sheetId="100" r:id="rId10"/>
    <sheet name="PP2" sheetId="101" r:id="rId11"/>
    <sheet name="PP3" sheetId="103" r:id="rId12"/>
    <sheet name="PP4" sheetId="104" r:id="rId13"/>
    <sheet name="UP5" sheetId="105" r:id="rId14"/>
    <sheet name="RP6" sheetId="106" r:id="rId15"/>
    <sheet name="Evaluation" sheetId="96" r:id="rId16"/>
    <sheet name="Follow-up obs" sheetId="99" r:id="rId17"/>
  </sheets>
  <definedNames>
    <definedName name="aaaaa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AAAAAAAAA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Cost_of_capital">Assumptions!$F$136</definedName>
    <definedName name="default_pp">Assumptions!$F$138</definedName>
    <definedName name="default_rp">Assumptions!$F$139</definedName>
    <definedName name="e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EV__DECIMALSYMBOL__" hidden="1">"."</definedName>
    <definedName name="EV__EVCOM_OPTIONS__" hidden="1">8</definedName>
    <definedName name="EV__EXPOPTIONS__" hidden="1">0</definedName>
    <definedName name="EV__LASTREFTIME__" hidden="1">41382.5762152778</definedName>
    <definedName name="EV__LOCKEDCVW__ENERGY" hidden="1">"A_BalanceSheet,YP2015,CONTAN_RE,E_GAS_IRELAND,EXP_TOTAL,G_SHV_ENERGY,I_ALL,P_ALL,S_BAL,2014.DEC,YTD,"</definedName>
    <definedName name="EV__LOCKEDCVW__ownership" hidden="1">"REP_DATA,E_ALL,G_TOTAL,I_ALL,PCON,2005.TOTAL,YTD,"</definedName>
    <definedName name="EV__LOCKEDCVW__RATE" hidden="1">"REP_DATA,AED,Avg,Global,2005.TOTAL,YTD,"</definedName>
    <definedName name="EV__LOCKSTATUS__" hidden="1">4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"YP"</definedName>
    <definedName name="EV_LASTREFTIME" hidden="1">39434.6837037037</definedName>
    <definedName name="EV_LASTTIME" hidden="1">39434.6837037037</definedName>
    <definedName name="Exchange_rate">Assumptions!$F$133</definedName>
    <definedName name="MEWarning" hidden="1">0</definedName>
    <definedName name="SAPBEXhrIndnt" hidden="1">"Wide"</definedName>
    <definedName name="SAPsysID" hidden="1">"708C5W7SBKP804JT78WJ0JNKI"</definedName>
    <definedName name="SAPwbID" hidden="1">"ARS"</definedName>
    <definedName name="wrn.annual._.report.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</definedName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93" i="106" l="1"/>
  <c r="T697" i="107" l="1"/>
  <c r="S697" i="107"/>
  <c r="R697" i="107"/>
  <c r="Q697" i="107"/>
  <c r="P697" i="107"/>
  <c r="O697" i="107"/>
  <c r="N697" i="107"/>
  <c r="M697" i="107"/>
  <c r="L697" i="107"/>
  <c r="K697" i="107"/>
  <c r="J697" i="107"/>
  <c r="I697" i="107"/>
  <c r="H697" i="107"/>
  <c r="G697" i="107"/>
  <c r="F697" i="107"/>
  <c r="T696" i="107"/>
  <c r="S696" i="107"/>
  <c r="R696" i="107"/>
  <c r="Q696" i="107"/>
  <c r="P696" i="107"/>
  <c r="O696" i="107"/>
  <c r="N696" i="107"/>
  <c r="M696" i="107"/>
  <c r="L696" i="107"/>
  <c r="K696" i="107"/>
  <c r="J696" i="107"/>
  <c r="I696" i="107"/>
  <c r="H696" i="107"/>
  <c r="G696" i="107"/>
  <c r="F696" i="107"/>
  <c r="T695" i="107"/>
  <c r="S695" i="107"/>
  <c r="R695" i="107"/>
  <c r="Q695" i="107"/>
  <c r="P695" i="107"/>
  <c r="O695" i="107"/>
  <c r="N695" i="107"/>
  <c r="M695" i="107"/>
  <c r="L695" i="107"/>
  <c r="K695" i="107"/>
  <c r="J695" i="107"/>
  <c r="I695" i="107"/>
  <c r="H695" i="107"/>
  <c r="G695" i="107"/>
  <c r="F695" i="107"/>
  <c r="T694" i="107"/>
  <c r="S694" i="107"/>
  <c r="R694" i="107"/>
  <c r="Q694" i="107"/>
  <c r="P694" i="107"/>
  <c r="O694" i="107"/>
  <c r="N694" i="107"/>
  <c r="M694" i="107"/>
  <c r="L694" i="107"/>
  <c r="K694" i="107"/>
  <c r="J694" i="107"/>
  <c r="I694" i="107"/>
  <c r="H694" i="107"/>
  <c r="G694" i="107"/>
  <c r="F694" i="107"/>
  <c r="T693" i="107"/>
  <c r="S693" i="107"/>
  <c r="R693" i="107"/>
  <c r="Q693" i="107"/>
  <c r="P693" i="107"/>
  <c r="O693" i="107"/>
  <c r="N693" i="107"/>
  <c r="M693" i="107"/>
  <c r="L693" i="107"/>
  <c r="K693" i="107"/>
  <c r="J693" i="107"/>
  <c r="I693" i="107"/>
  <c r="H693" i="107"/>
  <c r="G693" i="107"/>
  <c r="F693" i="107"/>
  <c r="T697" i="100"/>
  <c r="S697" i="100"/>
  <c r="R697" i="100"/>
  <c r="Q697" i="100"/>
  <c r="P697" i="100"/>
  <c r="O697" i="100"/>
  <c r="N697" i="100"/>
  <c r="M697" i="100"/>
  <c r="L697" i="100"/>
  <c r="K697" i="100"/>
  <c r="J697" i="100"/>
  <c r="I697" i="100"/>
  <c r="H697" i="100"/>
  <c r="G697" i="100"/>
  <c r="F697" i="100"/>
  <c r="T696" i="100"/>
  <c r="S696" i="100"/>
  <c r="R696" i="100"/>
  <c r="Q696" i="100"/>
  <c r="P696" i="100"/>
  <c r="O696" i="100"/>
  <c r="N696" i="100"/>
  <c r="M696" i="100"/>
  <c r="L696" i="100"/>
  <c r="K696" i="100"/>
  <c r="J696" i="100"/>
  <c r="I696" i="100"/>
  <c r="H696" i="100"/>
  <c r="G696" i="100"/>
  <c r="F696" i="100"/>
  <c r="T695" i="100"/>
  <c r="S695" i="100"/>
  <c r="R695" i="100"/>
  <c r="Q695" i="100"/>
  <c r="P695" i="100"/>
  <c r="O695" i="100"/>
  <c r="N695" i="100"/>
  <c r="M695" i="100"/>
  <c r="L695" i="100"/>
  <c r="K695" i="100"/>
  <c r="J695" i="100"/>
  <c r="I695" i="100"/>
  <c r="H695" i="100"/>
  <c r="G695" i="100"/>
  <c r="F695" i="100"/>
  <c r="T694" i="100"/>
  <c r="S694" i="100"/>
  <c r="R694" i="100"/>
  <c r="Q694" i="100"/>
  <c r="P694" i="100"/>
  <c r="O694" i="100"/>
  <c r="N694" i="100"/>
  <c r="M694" i="100"/>
  <c r="L694" i="100"/>
  <c r="K694" i="100"/>
  <c r="J694" i="100"/>
  <c r="I694" i="100"/>
  <c r="H694" i="100"/>
  <c r="G694" i="100"/>
  <c r="F694" i="100"/>
  <c r="T693" i="100"/>
  <c r="S693" i="100"/>
  <c r="R693" i="100"/>
  <c r="Q693" i="100"/>
  <c r="P693" i="100"/>
  <c r="O693" i="100"/>
  <c r="N693" i="100"/>
  <c r="M693" i="100"/>
  <c r="L693" i="100"/>
  <c r="K693" i="100"/>
  <c r="J693" i="100"/>
  <c r="I693" i="100"/>
  <c r="H693" i="100"/>
  <c r="G693" i="100"/>
  <c r="F693" i="100"/>
  <c r="T697" i="101"/>
  <c r="S697" i="101"/>
  <c r="R697" i="101"/>
  <c r="Q697" i="101"/>
  <c r="P697" i="101"/>
  <c r="O697" i="101"/>
  <c r="N697" i="101"/>
  <c r="M697" i="101"/>
  <c r="L697" i="101"/>
  <c r="K697" i="101"/>
  <c r="J697" i="101"/>
  <c r="I697" i="101"/>
  <c r="H697" i="101"/>
  <c r="G697" i="101"/>
  <c r="F697" i="101"/>
  <c r="T696" i="101"/>
  <c r="S696" i="101"/>
  <c r="R696" i="101"/>
  <c r="Q696" i="101"/>
  <c r="P696" i="101"/>
  <c r="O696" i="101"/>
  <c r="N696" i="101"/>
  <c r="M696" i="101"/>
  <c r="L696" i="101"/>
  <c r="K696" i="101"/>
  <c r="J696" i="101"/>
  <c r="I696" i="101"/>
  <c r="H696" i="101"/>
  <c r="G696" i="101"/>
  <c r="F696" i="101"/>
  <c r="T695" i="101"/>
  <c r="S695" i="101"/>
  <c r="R695" i="101"/>
  <c r="Q695" i="101"/>
  <c r="P695" i="101"/>
  <c r="O695" i="101"/>
  <c r="N695" i="101"/>
  <c r="M695" i="101"/>
  <c r="L695" i="101"/>
  <c r="K695" i="101"/>
  <c r="J695" i="101"/>
  <c r="I695" i="101"/>
  <c r="H695" i="101"/>
  <c r="G695" i="101"/>
  <c r="F695" i="101"/>
  <c r="T694" i="101"/>
  <c r="S694" i="101"/>
  <c r="R694" i="101"/>
  <c r="Q694" i="101"/>
  <c r="P694" i="101"/>
  <c r="O694" i="101"/>
  <c r="N694" i="101"/>
  <c r="M694" i="101"/>
  <c r="L694" i="101"/>
  <c r="K694" i="101"/>
  <c r="J694" i="101"/>
  <c r="I694" i="101"/>
  <c r="H694" i="101"/>
  <c r="G694" i="101"/>
  <c r="F694" i="101"/>
  <c r="T693" i="101"/>
  <c r="S693" i="101"/>
  <c r="R693" i="101"/>
  <c r="Q693" i="101"/>
  <c r="P693" i="101"/>
  <c r="O693" i="101"/>
  <c r="N693" i="101"/>
  <c r="M693" i="101"/>
  <c r="L693" i="101"/>
  <c r="K693" i="101"/>
  <c r="J693" i="101"/>
  <c r="I693" i="101"/>
  <c r="H693" i="101"/>
  <c r="G693" i="101"/>
  <c r="F693" i="101"/>
  <c r="T697" i="103"/>
  <c r="S697" i="103"/>
  <c r="R697" i="103"/>
  <c r="Q697" i="103"/>
  <c r="P697" i="103"/>
  <c r="O697" i="103"/>
  <c r="N697" i="103"/>
  <c r="M697" i="103"/>
  <c r="L697" i="103"/>
  <c r="K697" i="103"/>
  <c r="J697" i="103"/>
  <c r="I697" i="103"/>
  <c r="H697" i="103"/>
  <c r="G697" i="103"/>
  <c r="F697" i="103"/>
  <c r="T696" i="103"/>
  <c r="S696" i="103"/>
  <c r="R696" i="103"/>
  <c r="Q696" i="103"/>
  <c r="P696" i="103"/>
  <c r="O696" i="103"/>
  <c r="N696" i="103"/>
  <c r="M696" i="103"/>
  <c r="L696" i="103"/>
  <c r="K696" i="103"/>
  <c r="J696" i="103"/>
  <c r="I696" i="103"/>
  <c r="H696" i="103"/>
  <c r="G696" i="103"/>
  <c r="F696" i="103"/>
  <c r="T695" i="103"/>
  <c r="S695" i="103"/>
  <c r="R695" i="103"/>
  <c r="Q695" i="103"/>
  <c r="P695" i="103"/>
  <c r="O695" i="103"/>
  <c r="N695" i="103"/>
  <c r="M695" i="103"/>
  <c r="L695" i="103"/>
  <c r="K695" i="103"/>
  <c r="J695" i="103"/>
  <c r="I695" i="103"/>
  <c r="H695" i="103"/>
  <c r="G695" i="103"/>
  <c r="F695" i="103"/>
  <c r="T694" i="103"/>
  <c r="S694" i="103"/>
  <c r="R694" i="103"/>
  <c r="Q694" i="103"/>
  <c r="P694" i="103"/>
  <c r="O694" i="103"/>
  <c r="N694" i="103"/>
  <c r="M694" i="103"/>
  <c r="L694" i="103"/>
  <c r="K694" i="103"/>
  <c r="J694" i="103"/>
  <c r="I694" i="103"/>
  <c r="H694" i="103"/>
  <c r="G694" i="103"/>
  <c r="F694" i="103"/>
  <c r="T693" i="103"/>
  <c r="S693" i="103"/>
  <c r="R693" i="103"/>
  <c r="Q693" i="103"/>
  <c r="P693" i="103"/>
  <c r="O693" i="103"/>
  <c r="N693" i="103"/>
  <c r="M693" i="103"/>
  <c r="L693" i="103"/>
  <c r="K693" i="103"/>
  <c r="J693" i="103"/>
  <c r="I693" i="103"/>
  <c r="H693" i="103"/>
  <c r="G693" i="103"/>
  <c r="F693" i="103"/>
  <c r="T697" i="104"/>
  <c r="S697" i="104"/>
  <c r="R697" i="104"/>
  <c r="Q697" i="104"/>
  <c r="P697" i="104"/>
  <c r="O697" i="104"/>
  <c r="N697" i="104"/>
  <c r="M697" i="104"/>
  <c r="L697" i="104"/>
  <c r="K697" i="104"/>
  <c r="J697" i="104"/>
  <c r="I697" i="104"/>
  <c r="H697" i="104"/>
  <c r="G697" i="104"/>
  <c r="F697" i="104"/>
  <c r="T696" i="104"/>
  <c r="S696" i="104"/>
  <c r="R696" i="104"/>
  <c r="Q696" i="104"/>
  <c r="P696" i="104"/>
  <c r="O696" i="104"/>
  <c r="N696" i="104"/>
  <c r="M696" i="104"/>
  <c r="L696" i="104"/>
  <c r="K696" i="104"/>
  <c r="J696" i="104"/>
  <c r="I696" i="104"/>
  <c r="H696" i="104"/>
  <c r="G696" i="104"/>
  <c r="F696" i="104"/>
  <c r="T695" i="104"/>
  <c r="S695" i="104"/>
  <c r="R695" i="104"/>
  <c r="Q695" i="104"/>
  <c r="P695" i="104"/>
  <c r="O695" i="104"/>
  <c r="N695" i="104"/>
  <c r="M695" i="104"/>
  <c r="L695" i="104"/>
  <c r="K695" i="104"/>
  <c r="J695" i="104"/>
  <c r="I695" i="104"/>
  <c r="H695" i="104"/>
  <c r="G695" i="104"/>
  <c r="F695" i="104"/>
  <c r="T694" i="104"/>
  <c r="S694" i="104"/>
  <c r="R694" i="104"/>
  <c r="Q694" i="104"/>
  <c r="P694" i="104"/>
  <c r="O694" i="104"/>
  <c r="N694" i="104"/>
  <c r="M694" i="104"/>
  <c r="L694" i="104"/>
  <c r="K694" i="104"/>
  <c r="J694" i="104"/>
  <c r="I694" i="104"/>
  <c r="H694" i="104"/>
  <c r="G694" i="104"/>
  <c r="F694" i="104"/>
  <c r="T693" i="104"/>
  <c r="S693" i="104"/>
  <c r="R693" i="104"/>
  <c r="Q693" i="104"/>
  <c r="P693" i="104"/>
  <c r="O693" i="104"/>
  <c r="N693" i="104"/>
  <c r="M693" i="104"/>
  <c r="L693" i="104"/>
  <c r="K693" i="104"/>
  <c r="J693" i="104"/>
  <c r="I693" i="104"/>
  <c r="H693" i="104"/>
  <c r="G693" i="104"/>
  <c r="F693" i="104"/>
  <c r="T697" i="105"/>
  <c r="S697" i="105"/>
  <c r="R697" i="105"/>
  <c r="Q697" i="105"/>
  <c r="P697" i="105"/>
  <c r="O697" i="105"/>
  <c r="N697" i="105"/>
  <c r="M697" i="105"/>
  <c r="L697" i="105"/>
  <c r="K697" i="105"/>
  <c r="J697" i="105"/>
  <c r="I697" i="105"/>
  <c r="H697" i="105"/>
  <c r="G697" i="105"/>
  <c r="F697" i="105"/>
  <c r="T696" i="105"/>
  <c r="S696" i="105"/>
  <c r="R696" i="105"/>
  <c r="Q696" i="105"/>
  <c r="P696" i="105"/>
  <c r="O696" i="105"/>
  <c r="N696" i="105"/>
  <c r="M696" i="105"/>
  <c r="L696" i="105"/>
  <c r="K696" i="105"/>
  <c r="J696" i="105"/>
  <c r="I696" i="105"/>
  <c r="H696" i="105"/>
  <c r="G696" i="105"/>
  <c r="F696" i="105"/>
  <c r="T695" i="105"/>
  <c r="S695" i="105"/>
  <c r="R695" i="105"/>
  <c r="Q695" i="105"/>
  <c r="P695" i="105"/>
  <c r="O695" i="105"/>
  <c r="N695" i="105"/>
  <c r="M695" i="105"/>
  <c r="L695" i="105"/>
  <c r="K695" i="105"/>
  <c r="J695" i="105"/>
  <c r="I695" i="105"/>
  <c r="H695" i="105"/>
  <c r="G695" i="105"/>
  <c r="F695" i="105"/>
  <c r="T694" i="105"/>
  <c r="S694" i="105"/>
  <c r="R694" i="105"/>
  <c r="Q694" i="105"/>
  <c r="P694" i="105"/>
  <c r="O694" i="105"/>
  <c r="N694" i="105"/>
  <c r="M694" i="105"/>
  <c r="L694" i="105"/>
  <c r="K694" i="105"/>
  <c r="J694" i="105"/>
  <c r="I694" i="105"/>
  <c r="H694" i="105"/>
  <c r="G694" i="105"/>
  <c r="F694" i="105"/>
  <c r="T693" i="105"/>
  <c r="S693" i="105"/>
  <c r="R693" i="105"/>
  <c r="Q693" i="105"/>
  <c r="P693" i="105"/>
  <c r="O693" i="105"/>
  <c r="N693" i="105"/>
  <c r="M693" i="105"/>
  <c r="L693" i="105"/>
  <c r="K693" i="105"/>
  <c r="J693" i="105"/>
  <c r="I693" i="105"/>
  <c r="H693" i="105"/>
  <c r="G693" i="105"/>
  <c r="F693" i="105"/>
  <c r="T697" i="106"/>
  <c r="S697" i="106"/>
  <c r="R697" i="106"/>
  <c r="Q697" i="106"/>
  <c r="P697" i="106"/>
  <c r="O697" i="106"/>
  <c r="N697" i="106"/>
  <c r="M697" i="106"/>
  <c r="L697" i="106"/>
  <c r="K697" i="106"/>
  <c r="J697" i="106"/>
  <c r="I697" i="106"/>
  <c r="H697" i="106"/>
  <c r="G697" i="106"/>
  <c r="T696" i="106"/>
  <c r="S696" i="106"/>
  <c r="R696" i="106"/>
  <c r="Q696" i="106"/>
  <c r="P696" i="106"/>
  <c r="O696" i="106"/>
  <c r="N696" i="106"/>
  <c r="M696" i="106"/>
  <c r="L696" i="106"/>
  <c r="K696" i="106"/>
  <c r="J696" i="106"/>
  <c r="I696" i="106"/>
  <c r="H696" i="106"/>
  <c r="G696" i="106"/>
  <c r="T695" i="106"/>
  <c r="S695" i="106"/>
  <c r="R695" i="106"/>
  <c r="Q695" i="106"/>
  <c r="P695" i="106"/>
  <c r="O695" i="106"/>
  <c r="N695" i="106"/>
  <c r="M695" i="106"/>
  <c r="L695" i="106"/>
  <c r="K695" i="106"/>
  <c r="J695" i="106"/>
  <c r="I695" i="106"/>
  <c r="H695" i="106"/>
  <c r="G695" i="106"/>
  <c r="T694" i="106"/>
  <c r="S694" i="106"/>
  <c r="R694" i="106"/>
  <c r="Q694" i="106"/>
  <c r="P694" i="106"/>
  <c r="O694" i="106"/>
  <c r="N694" i="106"/>
  <c r="M694" i="106"/>
  <c r="L694" i="106"/>
  <c r="K694" i="106"/>
  <c r="J694" i="106"/>
  <c r="I694" i="106"/>
  <c r="H694" i="106"/>
  <c r="G694" i="106"/>
  <c r="T693" i="106"/>
  <c r="S693" i="106"/>
  <c r="R693" i="106"/>
  <c r="Q693" i="106"/>
  <c r="P693" i="106"/>
  <c r="O693" i="106"/>
  <c r="N693" i="106"/>
  <c r="M693" i="106"/>
  <c r="L693" i="106"/>
  <c r="K693" i="106"/>
  <c r="J693" i="106"/>
  <c r="I693" i="106"/>
  <c r="H693" i="106"/>
  <c r="G693" i="106"/>
  <c r="F697" i="106"/>
  <c r="F696" i="106"/>
  <c r="F695" i="106"/>
  <c r="F694" i="106"/>
  <c r="T988" i="106" l="1"/>
  <c r="S988" i="106"/>
  <c r="R988" i="106"/>
  <c r="Q988" i="106"/>
  <c r="P988" i="106"/>
  <c r="O988" i="106"/>
  <c r="N988" i="106"/>
  <c r="M988" i="106"/>
  <c r="L988" i="106"/>
  <c r="K988" i="106"/>
  <c r="J988" i="106"/>
  <c r="I988" i="106"/>
  <c r="H988" i="106"/>
  <c r="G988" i="106"/>
  <c r="F988" i="106"/>
  <c r="T987" i="106"/>
  <c r="S987" i="106"/>
  <c r="R987" i="106"/>
  <c r="Q987" i="106"/>
  <c r="P987" i="106"/>
  <c r="O987" i="106"/>
  <c r="N987" i="106"/>
  <c r="M987" i="106"/>
  <c r="L987" i="106"/>
  <c r="K987" i="106"/>
  <c r="J987" i="106"/>
  <c r="I987" i="106"/>
  <c r="H987" i="106"/>
  <c r="G987" i="106"/>
  <c r="F987" i="106"/>
  <c r="T985" i="106"/>
  <c r="S985" i="106"/>
  <c r="R985" i="106"/>
  <c r="Q985" i="106"/>
  <c r="P985" i="106"/>
  <c r="O985" i="106"/>
  <c r="N985" i="106"/>
  <c r="M985" i="106"/>
  <c r="L985" i="106"/>
  <c r="K985" i="106"/>
  <c r="J985" i="106"/>
  <c r="I985" i="106"/>
  <c r="H985" i="106"/>
  <c r="G985" i="106"/>
  <c r="F985" i="106"/>
  <c r="T984" i="106"/>
  <c r="S984" i="106"/>
  <c r="R984" i="106"/>
  <c r="Q984" i="106"/>
  <c r="P984" i="106"/>
  <c r="O984" i="106"/>
  <c r="N984" i="106"/>
  <c r="M984" i="106"/>
  <c r="L984" i="106"/>
  <c r="K984" i="106"/>
  <c r="J984" i="106"/>
  <c r="I984" i="106"/>
  <c r="H984" i="106"/>
  <c r="G984" i="106"/>
  <c r="F984" i="106"/>
  <c r="T983" i="106"/>
  <c r="S983" i="106"/>
  <c r="R983" i="106"/>
  <c r="Q983" i="106"/>
  <c r="P983" i="106"/>
  <c r="O983" i="106"/>
  <c r="N983" i="106"/>
  <c r="M983" i="106"/>
  <c r="L983" i="106"/>
  <c r="K983" i="106"/>
  <c r="J983" i="106"/>
  <c r="I983" i="106"/>
  <c r="H983" i="106"/>
  <c r="G983" i="106"/>
  <c r="F983" i="106"/>
  <c r="T982" i="106"/>
  <c r="S982" i="106"/>
  <c r="R982" i="106"/>
  <c r="Q982" i="106"/>
  <c r="P982" i="106"/>
  <c r="O982" i="106"/>
  <c r="N982" i="106"/>
  <c r="M982" i="106"/>
  <c r="L982" i="106"/>
  <c r="K982" i="106"/>
  <c r="J982" i="106"/>
  <c r="I982" i="106"/>
  <c r="H982" i="106"/>
  <c r="G982" i="106"/>
  <c r="F982" i="106"/>
  <c r="U890" i="106"/>
  <c r="U891" i="106" s="1"/>
  <c r="F889" i="106"/>
  <c r="M886" i="106"/>
  <c r="I886" i="106"/>
  <c r="G886" i="106"/>
  <c r="L885" i="106"/>
  <c r="H885" i="106"/>
  <c r="G885" i="106"/>
  <c r="H886" i="106" s="1"/>
  <c r="G884" i="106"/>
  <c r="H883" i="106"/>
  <c r="I884" i="106" s="1"/>
  <c r="J885" i="106" s="1"/>
  <c r="K886" i="106" s="1"/>
  <c r="G883" i="106"/>
  <c r="H884" i="106" s="1"/>
  <c r="I885" i="106" s="1"/>
  <c r="J886" i="106" s="1"/>
  <c r="I882" i="106"/>
  <c r="J883" i="106" s="1"/>
  <c r="K884" i="106" s="1"/>
  <c r="G882" i="106"/>
  <c r="L881" i="106"/>
  <c r="M882" i="106" s="1"/>
  <c r="N883" i="106" s="1"/>
  <c r="O884" i="106" s="1"/>
  <c r="P885" i="106" s="1"/>
  <c r="Q886" i="106" s="1"/>
  <c r="H881" i="106"/>
  <c r="G881" i="106"/>
  <c r="H882" i="106" s="1"/>
  <c r="I883" i="106" s="1"/>
  <c r="J884" i="106" s="1"/>
  <c r="K885" i="106" s="1"/>
  <c r="L886" i="106" s="1"/>
  <c r="G880" i="106"/>
  <c r="H879" i="106"/>
  <c r="I880" i="106" s="1"/>
  <c r="J881" i="106" s="1"/>
  <c r="K882" i="106" s="1"/>
  <c r="L883" i="106" s="1"/>
  <c r="M884" i="106" s="1"/>
  <c r="N885" i="106" s="1"/>
  <c r="O886" i="106" s="1"/>
  <c r="G879" i="106"/>
  <c r="H880" i="106" s="1"/>
  <c r="I881" i="106" s="1"/>
  <c r="J882" i="106" s="1"/>
  <c r="K883" i="106" s="1"/>
  <c r="L884" i="106" s="1"/>
  <c r="M885" i="106" s="1"/>
  <c r="N886" i="106" s="1"/>
  <c r="N878" i="106"/>
  <c r="O879" i="106" s="1"/>
  <c r="P880" i="106" s="1"/>
  <c r="Q881" i="106" s="1"/>
  <c r="R882" i="106" s="1"/>
  <c r="S883" i="106" s="1"/>
  <c r="T884" i="106" s="1"/>
  <c r="I878" i="106"/>
  <c r="J879" i="106" s="1"/>
  <c r="K880" i="106" s="1"/>
  <c r="G878" i="106"/>
  <c r="H877" i="106"/>
  <c r="G877" i="106"/>
  <c r="H878" i="106" s="1"/>
  <c r="I879" i="106" s="1"/>
  <c r="J880" i="106" s="1"/>
  <c r="K881" i="106" s="1"/>
  <c r="L882" i="106" s="1"/>
  <c r="M883" i="106" s="1"/>
  <c r="N884" i="106" s="1"/>
  <c r="O885" i="106" s="1"/>
  <c r="P886" i="106" s="1"/>
  <c r="G876" i="106"/>
  <c r="O875" i="106"/>
  <c r="P876" i="106" s="1"/>
  <c r="Q877" i="106" s="1"/>
  <c r="R878" i="106" s="1"/>
  <c r="S879" i="106" s="1"/>
  <c r="T880" i="106" s="1"/>
  <c r="H875" i="106"/>
  <c r="I876" i="106" s="1"/>
  <c r="J877" i="106" s="1"/>
  <c r="K878" i="106" s="1"/>
  <c r="L879" i="106" s="1"/>
  <c r="M880" i="106" s="1"/>
  <c r="N881" i="106" s="1"/>
  <c r="O882" i="106" s="1"/>
  <c r="P883" i="106" s="1"/>
  <c r="Q884" i="106" s="1"/>
  <c r="R885" i="106" s="1"/>
  <c r="S886" i="106" s="1"/>
  <c r="G875" i="106"/>
  <c r="G892" i="106" s="1"/>
  <c r="Q874" i="106"/>
  <c r="R875" i="106" s="1"/>
  <c r="S876" i="106" s="1"/>
  <c r="T877" i="106" s="1"/>
  <c r="N874" i="106"/>
  <c r="I874" i="106"/>
  <c r="J875" i="106" s="1"/>
  <c r="K876" i="106" s="1"/>
  <c r="L877" i="106" s="1"/>
  <c r="M878" i="106" s="1"/>
  <c r="N879" i="106" s="1"/>
  <c r="O880" i="106" s="1"/>
  <c r="P881" i="106" s="1"/>
  <c r="Q882" i="106" s="1"/>
  <c r="R883" i="106" s="1"/>
  <c r="S884" i="106" s="1"/>
  <c r="T885" i="106" s="1"/>
  <c r="G874" i="106"/>
  <c r="T873" i="106"/>
  <c r="P873" i="106"/>
  <c r="O873" i="106"/>
  <c r="P874" i="106" s="1"/>
  <c r="M873" i="106"/>
  <c r="L873" i="106"/>
  <c r="M874" i="106" s="1"/>
  <c r="N875" i="106" s="1"/>
  <c r="O876" i="106" s="1"/>
  <c r="P877" i="106" s="1"/>
  <c r="Q878" i="106" s="1"/>
  <c r="R879" i="106" s="1"/>
  <c r="S880" i="106" s="1"/>
  <c r="T881" i="106" s="1"/>
  <c r="H873" i="106"/>
  <c r="G873" i="106"/>
  <c r="H874" i="106" s="1"/>
  <c r="T872" i="106"/>
  <c r="S872" i="106"/>
  <c r="R872" i="106"/>
  <c r="Q872" i="106"/>
  <c r="P872" i="106"/>
  <c r="Q873" i="106" s="1"/>
  <c r="R874" i="106" s="1"/>
  <c r="S875" i="106" s="1"/>
  <c r="T876" i="106" s="1"/>
  <c r="O872" i="106"/>
  <c r="N872" i="106"/>
  <c r="M872" i="106"/>
  <c r="L872" i="106"/>
  <c r="K872" i="106"/>
  <c r="J872" i="106"/>
  <c r="K873" i="106" s="1"/>
  <c r="L874" i="106" s="1"/>
  <c r="M875" i="106" s="1"/>
  <c r="N876" i="106" s="1"/>
  <c r="O877" i="106" s="1"/>
  <c r="P878" i="106" s="1"/>
  <c r="Q879" i="106" s="1"/>
  <c r="R880" i="106" s="1"/>
  <c r="S881" i="106" s="1"/>
  <c r="T882" i="106" s="1"/>
  <c r="I872" i="106"/>
  <c r="H872" i="106"/>
  <c r="I873" i="106" s="1"/>
  <c r="J874" i="106" s="1"/>
  <c r="K875" i="106" s="1"/>
  <c r="L876" i="106" s="1"/>
  <c r="M877" i="106" s="1"/>
  <c r="G872" i="106"/>
  <c r="G906" i="106" s="1"/>
  <c r="F872" i="106"/>
  <c r="F890" i="106" s="1"/>
  <c r="T869" i="106"/>
  <c r="S869" i="106"/>
  <c r="R869" i="106"/>
  <c r="Q869" i="106"/>
  <c r="P869" i="106"/>
  <c r="O869" i="106"/>
  <c r="N869" i="106"/>
  <c r="M869" i="106"/>
  <c r="L869" i="106"/>
  <c r="K869" i="106"/>
  <c r="J869" i="106"/>
  <c r="I869" i="106"/>
  <c r="H869" i="106"/>
  <c r="G869" i="106"/>
  <c r="F869" i="106"/>
  <c r="T868" i="106"/>
  <c r="S868" i="106"/>
  <c r="R868" i="106"/>
  <c r="Q868" i="106"/>
  <c r="P868" i="106"/>
  <c r="O868" i="106"/>
  <c r="N868" i="106"/>
  <c r="M868" i="106"/>
  <c r="L868" i="106"/>
  <c r="K868" i="106"/>
  <c r="J868" i="106"/>
  <c r="I868" i="106"/>
  <c r="H868" i="106"/>
  <c r="G868" i="106"/>
  <c r="F868" i="106"/>
  <c r="T867" i="106"/>
  <c r="S867" i="106"/>
  <c r="R867" i="106"/>
  <c r="Q867" i="106"/>
  <c r="P867" i="106"/>
  <c r="O867" i="106"/>
  <c r="N867" i="106"/>
  <c r="M867" i="106"/>
  <c r="L867" i="106"/>
  <c r="K867" i="106"/>
  <c r="J867" i="106"/>
  <c r="I867" i="106"/>
  <c r="H867" i="106"/>
  <c r="G867" i="106"/>
  <c r="F867" i="106"/>
  <c r="T866" i="106"/>
  <c r="S866" i="106"/>
  <c r="R866" i="106"/>
  <c r="Q866" i="106"/>
  <c r="P866" i="106"/>
  <c r="O866" i="106"/>
  <c r="N866" i="106"/>
  <c r="M866" i="106"/>
  <c r="L866" i="106"/>
  <c r="K866" i="106"/>
  <c r="J866" i="106"/>
  <c r="I866" i="106"/>
  <c r="H866" i="106"/>
  <c r="G866" i="106"/>
  <c r="F866" i="106"/>
  <c r="T865" i="106"/>
  <c r="S865" i="106"/>
  <c r="R865" i="106"/>
  <c r="Q865" i="106"/>
  <c r="P865" i="106"/>
  <c r="O865" i="106"/>
  <c r="N865" i="106"/>
  <c r="M865" i="106"/>
  <c r="L865" i="106"/>
  <c r="K865" i="106"/>
  <c r="J865" i="106"/>
  <c r="I865" i="106"/>
  <c r="H865" i="106"/>
  <c r="G865" i="106"/>
  <c r="F865" i="106"/>
  <c r="U849" i="106"/>
  <c r="T849" i="106" s="1"/>
  <c r="M849" i="106"/>
  <c r="H849" i="106"/>
  <c r="U848" i="106"/>
  <c r="T848" i="106" s="1"/>
  <c r="S848" i="106"/>
  <c r="O848" i="106"/>
  <c r="M848" i="106"/>
  <c r="L848" i="106"/>
  <c r="J848" i="106"/>
  <c r="F848" i="106"/>
  <c r="U847" i="106"/>
  <c r="R847" i="106" s="1"/>
  <c r="T847" i="106"/>
  <c r="S847" i="106"/>
  <c r="Q847" i="106"/>
  <c r="N847" i="106"/>
  <c r="M847" i="106"/>
  <c r="L847" i="106"/>
  <c r="K847" i="106"/>
  <c r="I847" i="106"/>
  <c r="H847" i="106"/>
  <c r="F847" i="106"/>
  <c r="T846" i="106"/>
  <c r="S846" i="106"/>
  <c r="R846" i="106"/>
  <c r="Q846" i="106"/>
  <c r="P846" i="106"/>
  <c r="O846" i="106"/>
  <c r="N846" i="106"/>
  <c r="M846" i="106"/>
  <c r="L846" i="106"/>
  <c r="K846" i="106"/>
  <c r="J846" i="106"/>
  <c r="I846" i="106"/>
  <c r="H846" i="106"/>
  <c r="G846" i="106"/>
  <c r="F846" i="106"/>
  <c r="T845" i="106"/>
  <c r="S845" i="106"/>
  <c r="R845" i="106"/>
  <c r="Q845" i="106"/>
  <c r="P845" i="106"/>
  <c r="O845" i="106"/>
  <c r="N845" i="106"/>
  <c r="M845" i="106"/>
  <c r="L845" i="106"/>
  <c r="K845" i="106"/>
  <c r="J845" i="106"/>
  <c r="I845" i="106"/>
  <c r="H845" i="106"/>
  <c r="G845" i="106"/>
  <c r="F845" i="106"/>
  <c r="T844" i="106"/>
  <c r="S844" i="106"/>
  <c r="R844" i="106"/>
  <c r="Q844" i="106"/>
  <c r="P844" i="106"/>
  <c r="O844" i="106"/>
  <c r="N844" i="106"/>
  <c r="M844" i="106"/>
  <c r="L844" i="106"/>
  <c r="K844" i="106"/>
  <c r="J844" i="106"/>
  <c r="I844" i="106"/>
  <c r="H844" i="106"/>
  <c r="G844" i="106"/>
  <c r="F844" i="106"/>
  <c r="T807" i="106"/>
  <c r="S807" i="106"/>
  <c r="R807" i="106"/>
  <c r="Q807" i="106"/>
  <c r="P807" i="106"/>
  <c r="O807" i="106"/>
  <c r="N807" i="106"/>
  <c r="M807" i="106"/>
  <c r="L807" i="106"/>
  <c r="K807" i="106"/>
  <c r="J807" i="106"/>
  <c r="I807" i="106"/>
  <c r="H807" i="106"/>
  <c r="G807" i="106"/>
  <c r="F807" i="106"/>
  <c r="O785" i="106"/>
  <c r="G785" i="106"/>
  <c r="F785" i="106"/>
  <c r="N785" i="106" s="1"/>
  <c r="N784" i="106"/>
  <c r="F784" i="106"/>
  <c r="T783" i="106"/>
  <c r="M783" i="106"/>
  <c r="L783" i="106"/>
  <c r="F783" i="106"/>
  <c r="S783" i="106" s="1"/>
  <c r="T782" i="106"/>
  <c r="L782" i="106"/>
  <c r="F782" i="106"/>
  <c r="S782" i="106" s="1"/>
  <c r="S781" i="106"/>
  <c r="R781" i="106"/>
  <c r="M781" i="106"/>
  <c r="K781" i="106"/>
  <c r="J781" i="106"/>
  <c r="F781" i="106"/>
  <c r="F795" i="106" s="1"/>
  <c r="F804" i="106" s="1"/>
  <c r="T779" i="106"/>
  <c r="S779" i="106"/>
  <c r="R779" i="106"/>
  <c r="Q779" i="106"/>
  <c r="M779" i="106"/>
  <c r="L779" i="106"/>
  <c r="K779" i="106"/>
  <c r="J779" i="106"/>
  <c r="I779" i="106"/>
  <c r="F779" i="106"/>
  <c r="P779" i="106" s="1"/>
  <c r="T778" i="106"/>
  <c r="S778" i="106"/>
  <c r="R778" i="106"/>
  <c r="Q778" i="106"/>
  <c r="P778" i="106"/>
  <c r="M778" i="106"/>
  <c r="L778" i="106"/>
  <c r="K778" i="106"/>
  <c r="J778" i="106"/>
  <c r="I778" i="106"/>
  <c r="H778" i="106"/>
  <c r="F778" i="106"/>
  <c r="O778" i="106" s="1"/>
  <c r="R777" i="106"/>
  <c r="P777" i="106"/>
  <c r="O777" i="106"/>
  <c r="J777" i="106"/>
  <c r="H777" i="106"/>
  <c r="G777" i="106"/>
  <c r="F777" i="106"/>
  <c r="N777" i="106" s="1"/>
  <c r="O776" i="106"/>
  <c r="G776" i="106"/>
  <c r="F776" i="106"/>
  <c r="N776" i="106" s="1"/>
  <c r="F775" i="106"/>
  <c r="F794" i="106" s="1"/>
  <c r="F803" i="106" s="1"/>
  <c r="T773" i="106"/>
  <c r="M773" i="106"/>
  <c r="L773" i="106"/>
  <c r="F773" i="106"/>
  <c r="S773" i="106" s="1"/>
  <c r="T772" i="106"/>
  <c r="L772" i="106"/>
  <c r="F772" i="106"/>
  <c r="S772" i="106" s="1"/>
  <c r="S771" i="106"/>
  <c r="R771" i="106"/>
  <c r="M771" i="106"/>
  <c r="K771" i="106"/>
  <c r="J771" i="106"/>
  <c r="F771" i="106"/>
  <c r="Q771" i="106" s="1"/>
  <c r="T770" i="106"/>
  <c r="S770" i="106"/>
  <c r="R770" i="106"/>
  <c r="Q770" i="106"/>
  <c r="M770" i="106"/>
  <c r="L770" i="106"/>
  <c r="K770" i="106"/>
  <c r="J770" i="106"/>
  <c r="I770" i="106"/>
  <c r="F770" i="106"/>
  <c r="P770" i="106" s="1"/>
  <c r="T769" i="106"/>
  <c r="S769" i="106"/>
  <c r="R769" i="106"/>
  <c r="Q769" i="106"/>
  <c r="P769" i="106"/>
  <c r="L769" i="106"/>
  <c r="K769" i="106"/>
  <c r="J769" i="106"/>
  <c r="I769" i="106"/>
  <c r="H769" i="106"/>
  <c r="F769" i="106"/>
  <c r="O769" i="106" s="1"/>
  <c r="R767" i="106"/>
  <c r="P767" i="106"/>
  <c r="O767" i="106"/>
  <c r="J767" i="106"/>
  <c r="H767" i="106"/>
  <c r="G767" i="106"/>
  <c r="F767" i="106"/>
  <c r="N767" i="106" s="1"/>
  <c r="O766" i="106"/>
  <c r="G766" i="106"/>
  <c r="F766" i="106"/>
  <c r="N766" i="106" s="1"/>
  <c r="F765" i="106"/>
  <c r="T764" i="106"/>
  <c r="M764" i="106"/>
  <c r="L764" i="106"/>
  <c r="F764" i="106"/>
  <c r="S764" i="106" s="1"/>
  <c r="T763" i="106"/>
  <c r="L763" i="106"/>
  <c r="F763" i="106"/>
  <c r="S763" i="106" s="1"/>
  <c r="S761" i="106"/>
  <c r="R761" i="106"/>
  <c r="M761" i="106"/>
  <c r="K761" i="106"/>
  <c r="J761" i="106"/>
  <c r="F761" i="106"/>
  <c r="Q761" i="106" s="1"/>
  <c r="T760" i="106"/>
  <c r="S760" i="106"/>
  <c r="R760" i="106"/>
  <c r="Q760" i="106"/>
  <c r="M760" i="106"/>
  <c r="L760" i="106"/>
  <c r="K760" i="106"/>
  <c r="J760" i="106"/>
  <c r="I760" i="106"/>
  <c r="F760" i="106"/>
  <c r="P760" i="106" s="1"/>
  <c r="T759" i="106"/>
  <c r="S759" i="106"/>
  <c r="R759" i="106"/>
  <c r="Q759" i="106"/>
  <c r="P759" i="106"/>
  <c r="L759" i="106"/>
  <c r="K759" i="106"/>
  <c r="J759" i="106"/>
  <c r="I759" i="106"/>
  <c r="H759" i="106"/>
  <c r="F759" i="106"/>
  <c r="O759" i="106" s="1"/>
  <c r="R758" i="106"/>
  <c r="P758" i="106"/>
  <c r="O758" i="106"/>
  <c r="K758" i="106"/>
  <c r="J758" i="106"/>
  <c r="H758" i="106"/>
  <c r="G758" i="106"/>
  <c r="F758" i="106"/>
  <c r="N758" i="106" s="1"/>
  <c r="Q757" i="106"/>
  <c r="O757" i="106"/>
  <c r="J757" i="106"/>
  <c r="J791" i="106" s="1"/>
  <c r="J800" i="106" s="1"/>
  <c r="I757" i="106"/>
  <c r="G757" i="106"/>
  <c r="F757" i="106"/>
  <c r="N757" i="106" s="1"/>
  <c r="T755" i="106"/>
  <c r="Q755" i="106"/>
  <c r="N755" i="106"/>
  <c r="M755" i="106"/>
  <c r="L755" i="106"/>
  <c r="K755" i="106"/>
  <c r="I755" i="106"/>
  <c r="H755" i="106"/>
  <c r="F755" i="106"/>
  <c r="T754" i="106"/>
  <c r="S754" i="106"/>
  <c r="R754" i="106"/>
  <c r="Q754" i="106"/>
  <c r="P754" i="106"/>
  <c r="O754" i="106"/>
  <c r="M754" i="106"/>
  <c r="L754" i="106"/>
  <c r="K754" i="106"/>
  <c r="J754" i="106"/>
  <c r="I754" i="106"/>
  <c r="H754" i="106"/>
  <c r="G754" i="106"/>
  <c r="F754" i="106"/>
  <c r="N754" i="106" s="1"/>
  <c r="S753" i="106"/>
  <c r="Q753" i="106"/>
  <c r="O753" i="106"/>
  <c r="K753" i="106"/>
  <c r="I753" i="106"/>
  <c r="G753" i="106"/>
  <c r="F753" i="106"/>
  <c r="R753" i="106" s="1"/>
  <c r="R752" i="106"/>
  <c r="P752" i="106"/>
  <c r="J752" i="106"/>
  <c r="H752" i="106"/>
  <c r="F752" i="106"/>
  <c r="Q752" i="106" s="1"/>
  <c r="T751" i="106"/>
  <c r="Q751" i="106"/>
  <c r="P751" i="106"/>
  <c r="O751" i="106"/>
  <c r="M751" i="106"/>
  <c r="L751" i="106"/>
  <c r="I751" i="106"/>
  <c r="H751" i="106"/>
  <c r="G751" i="106"/>
  <c r="F751" i="106"/>
  <c r="S751" i="106" s="1"/>
  <c r="F749" i="106"/>
  <c r="O749" i="106" s="1"/>
  <c r="S748" i="106"/>
  <c r="R748" i="106"/>
  <c r="O748" i="106"/>
  <c r="M748" i="106"/>
  <c r="K748" i="106"/>
  <c r="J748" i="106"/>
  <c r="G748" i="106"/>
  <c r="F748" i="106"/>
  <c r="N748" i="106" s="1"/>
  <c r="T747" i="106"/>
  <c r="L747" i="106"/>
  <c r="F747" i="106"/>
  <c r="M747" i="106" s="1"/>
  <c r="T746" i="106"/>
  <c r="S746" i="106"/>
  <c r="R746" i="106"/>
  <c r="Q746" i="106"/>
  <c r="P746" i="106"/>
  <c r="M746" i="106"/>
  <c r="L746" i="106"/>
  <c r="K746" i="106"/>
  <c r="J746" i="106"/>
  <c r="I746" i="106"/>
  <c r="H746" i="106"/>
  <c r="F746" i="106"/>
  <c r="O746" i="106" s="1"/>
  <c r="T745" i="106"/>
  <c r="S745" i="106"/>
  <c r="R745" i="106"/>
  <c r="Q745" i="106"/>
  <c r="P745" i="106"/>
  <c r="O745" i="106"/>
  <c r="M745" i="106"/>
  <c r="L745" i="106"/>
  <c r="K745" i="106"/>
  <c r="J745" i="106"/>
  <c r="I745" i="106"/>
  <c r="H745" i="106"/>
  <c r="G745" i="106"/>
  <c r="F745" i="106"/>
  <c r="T743" i="106"/>
  <c r="S743" i="106"/>
  <c r="R743" i="106"/>
  <c r="Q743" i="106"/>
  <c r="P743" i="106"/>
  <c r="O743" i="106"/>
  <c r="N743" i="106"/>
  <c r="M743" i="106"/>
  <c r="L743" i="106"/>
  <c r="K743" i="106"/>
  <c r="J743" i="106"/>
  <c r="I743" i="106"/>
  <c r="H743" i="106"/>
  <c r="G743" i="106"/>
  <c r="F743" i="106"/>
  <c r="T742" i="106"/>
  <c r="S742" i="106"/>
  <c r="R742" i="106"/>
  <c r="Q742" i="106"/>
  <c r="P742" i="106"/>
  <c r="O742" i="106"/>
  <c r="N742" i="106"/>
  <c r="M742" i="106"/>
  <c r="L742" i="106"/>
  <c r="K742" i="106"/>
  <c r="J742" i="106"/>
  <c r="I742" i="106"/>
  <c r="H742" i="106"/>
  <c r="G742" i="106"/>
  <c r="F742" i="106"/>
  <c r="F811" i="106" s="1"/>
  <c r="T741" i="106"/>
  <c r="S741" i="106"/>
  <c r="R741" i="106"/>
  <c r="Q741" i="106"/>
  <c r="P741" i="106"/>
  <c r="O741" i="106"/>
  <c r="N741" i="106"/>
  <c r="M741" i="106"/>
  <c r="L741" i="106"/>
  <c r="K741" i="106"/>
  <c r="J741" i="106"/>
  <c r="I741" i="106"/>
  <c r="H741" i="106"/>
  <c r="G741" i="106"/>
  <c r="F741" i="106"/>
  <c r="T740" i="106"/>
  <c r="S740" i="106"/>
  <c r="R740" i="106"/>
  <c r="Q740" i="106"/>
  <c r="P740" i="106"/>
  <c r="O740" i="106"/>
  <c r="N740" i="106"/>
  <c r="M740" i="106"/>
  <c r="L740" i="106"/>
  <c r="K740" i="106"/>
  <c r="J740" i="106"/>
  <c r="I740" i="106"/>
  <c r="H740" i="106"/>
  <c r="G740" i="106"/>
  <c r="F740" i="106"/>
  <c r="F809" i="106" s="1"/>
  <c r="T739" i="106"/>
  <c r="S739" i="106"/>
  <c r="R739" i="106"/>
  <c r="Q739" i="106"/>
  <c r="P739" i="106"/>
  <c r="O739" i="106"/>
  <c r="N739" i="106"/>
  <c r="M739" i="106"/>
  <c r="L739" i="106"/>
  <c r="K739" i="106"/>
  <c r="J739" i="106"/>
  <c r="I739" i="106"/>
  <c r="H739" i="106"/>
  <c r="G739" i="106"/>
  <c r="F739" i="106"/>
  <c r="T677" i="106"/>
  <c r="S677" i="106"/>
  <c r="R677" i="106"/>
  <c r="Q677" i="106"/>
  <c r="P677" i="106"/>
  <c r="O677" i="106"/>
  <c r="N677" i="106"/>
  <c r="M677" i="106"/>
  <c r="L677" i="106"/>
  <c r="K677" i="106"/>
  <c r="J677" i="106"/>
  <c r="I677" i="106"/>
  <c r="H677" i="106"/>
  <c r="G677" i="106"/>
  <c r="F677" i="106"/>
  <c r="T669" i="106"/>
  <c r="S669" i="106"/>
  <c r="R669" i="106"/>
  <c r="Q669" i="106"/>
  <c r="P669" i="106"/>
  <c r="O669" i="106"/>
  <c r="N669" i="106"/>
  <c r="M669" i="106"/>
  <c r="L669" i="106"/>
  <c r="K669" i="106"/>
  <c r="J669" i="106"/>
  <c r="I669" i="106"/>
  <c r="H669" i="106"/>
  <c r="G669" i="106"/>
  <c r="F669" i="106"/>
  <c r="T668" i="106"/>
  <c r="S668" i="106"/>
  <c r="R668" i="106"/>
  <c r="Q668" i="106"/>
  <c r="P668" i="106"/>
  <c r="O668" i="106"/>
  <c r="N668" i="106"/>
  <c r="M668" i="106"/>
  <c r="L668" i="106"/>
  <c r="K668" i="106"/>
  <c r="J668" i="106"/>
  <c r="I668" i="106"/>
  <c r="H668" i="106"/>
  <c r="G668" i="106"/>
  <c r="F668" i="106"/>
  <c r="T667" i="106"/>
  <c r="S667" i="106"/>
  <c r="R667" i="106"/>
  <c r="Q667" i="106"/>
  <c r="P667" i="106"/>
  <c r="O667" i="106"/>
  <c r="N667" i="106"/>
  <c r="M667" i="106"/>
  <c r="L667" i="106"/>
  <c r="K667" i="106"/>
  <c r="J667" i="106"/>
  <c r="I667" i="106"/>
  <c r="H667" i="106"/>
  <c r="G667" i="106"/>
  <c r="F667" i="106"/>
  <c r="T666" i="106"/>
  <c r="S666" i="106"/>
  <c r="R666" i="106"/>
  <c r="Q666" i="106"/>
  <c r="P666" i="106"/>
  <c r="O666" i="106"/>
  <c r="N666" i="106"/>
  <c r="M666" i="106"/>
  <c r="L666" i="106"/>
  <c r="K666" i="106"/>
  <c r="J666" i="106"/>
  <c r="I666" i="106"/>
  <c r="H666" i="106"/>
  <c r="G666" i="106"/>
  <c r="F666" i="106"/>
  <c r="T665" i="106"/>
  <c r="S665" i="106"/>
  <c r="R665" i="106"/>
  <c r="Q665" i="106"/>
  <c r="P665" i="106"/>
  <c r="O665" i="106"/>
  <c r="N665" i="106"/>
  <c r="M665" i="106"/>
  <c r="L665" i="106"/>
  <c r="K665" i="106"/>
  <c r="J665" i="106"/>
  <c r="I665" i="106"/>
  <c r="H665" i="106"/>
  <c r="G665" i="106"/>
  <c r="F665" i="106"/>
  <c r="T650" i="106"/>
  <c r="S650" i="106"/>
  <c r="R650" i="106"/>
  <c r="Q650" i="106"/>
  <c r="P650" i="106"/>
  <c r="O650" i="106"/>
  <c r="N650" i="106"/>
  <c r="M650" i="106"/>
  <c r="L650" i="106"/>
  <c r="K650" i="106"/>
  <c r="J650" i="106"/>
  <c r="I650" i="106"/>
  <c r="H650" i="106"/>
  <c r="G650" i="106"/>
  <c r="F650" i="106"/>
  <c r="T649" i="106"/>
  <c r="S649" i="106"/>
  <c r="R649" i="106"/>
  <c r="Q649" i="106"/>
  <c r="P649" i="106"/>
  <c r="O649" i="106"/>
  <c r="N649" i="106"/>
  <c r="M649" i="106"/>
  <c r="L649" i="106"/>
  <c r="K649" i="106"/>
  <c r="J649" i="106"/>
  <c r="I649" i="106"/>
  <c r="H649" i="106"/>
  <c r="G649" i="106"/>
  <c r="F649" i="106"/>
  <c r="T648" i="106"/>
  <c r="S648" i="106"/>
  <c r="R648" i="106"/>
  <c r="Q648" i="106"/>
  <c r="P648" i="106"/>
  <c r="O648" i="106"/>
  <c r="N648" i="106"/>
  <c r="M648" i="106"/>
  <c r="L648" i="106"/>
  <c r="K648" i="106"/>
  <c r="J648" i="106"/>
  <c r="I648" i="106"/>
  <c r="H648" i="106"/>
  <c r="G648" i="106"/>
  <c r="F648" i="106"/>
  <c r="T647" i="106"/>
  <c r="S647" i="106"/>
  <c r="R647" i="106"/>
  <c r="Q647" i="106"/>
  <c r="P647" i="106"/>
  <c r="O647" i="106"/>
  <c r="N647" i="106"/>
  <c r="M647" i="106"/>
  <c r="L647" i="106"/>
  <c r="K647" i="106"/>
  <c r="J647" i="106"/>
  <c r="I647" i="106"/>
  <c r="H647" i="106"/>
  <c r="G647" i="106"/>
  <c r="F647" i="106"/>
  <c r="T646" i="106"/>
  <c r="S646" i="106"/>
  <c r="R646" i="106"/>
  <c r="Q646" i="106"/>
  <c r="P646" i="106"/>
  <c r="O646" i="106"/>
  <c r="N646" i="106"/>
  <c r="M646" i="106"/>
  <c r="L646" i="106"/>
  <c r="K646" i="106"/>
  <c r="J646" i="106"/>
  <c r="I646" i="106"/>
  <c r="H646" i="106"/>
  <c r="G646" i="106"/>
  <c r="F646" i="106"/>
  <c r="T643" i="106"/>
  <c r="S643" i="106"/>
  <c r="R643" i="106"/>
  <c r="Q643" i="106"/>
  <c r="P643" i="106"/>
  <c r="O643" i="106"/>
  <c r="N643" i="106"/>
  <c r="M643" i="106"/>
  <c r="L643" i="106"/>
  <c r="K643" i="106"/>
  <c r="J643" i="106"/>
  <c r="I643" i="106"/>
  <c r="H643" i="106"/>
  <c r="G643" i="106"/>
  <c r="F643" i="106"/>
  <c r="T642" i="106"/>
  <c r="S642" i="106"/>
  <c r="R642" i="106"/>
  <c r="Q642" i="106"/>
  <c r="P642" i="106"/>
  <c r="O642" i="106"/>
  <c r="N642" i="106"/>
  <c r="M642" i="106"/>
  <c r="L642" i="106"/>
  <c r="K642" i="106"/>
  <c r="J642" i="106"/>
  <c r="I642" i="106"/>
  <c r="H642" i="106"/>
  <c r="G642" i="106"/>
  <c r="F642" i="106"/>
  <c r="T641" i="106"/>
  <c r="S641" i="106"/>
  <c r="R641" i="106"/>
  <c r="Q641" i="106"/>
  <c r="P641" i="106"/>
  <c r="O641" i="106"/>
  <c r="N641" i="106"/>
  <c r="M641" i="106"/>
  <c r="L641" i="106"/>
  <c r="K641" i="106"/>
  <c r="J641" i="106"/>
  <c r="I641" i="106"/>
  <c r="H641" i="106"/>
  <c r="G641" i="106"/>
  <c r="F641" i="106"/>
  <c r="T640" i="106"/>
  <c r="S640" i="106"/>
  <c r="R640" i="106"/>
  <c r="Q640" i="106"/>
  <c r="P640" i="106"/>
  <c r="O640" i="106"/>
  <c r="N640" i="106"/>
  <c r="M640" i="106"/>
  <c r="L640" i="106"/>
  <c r="K640" i="106"/>
  <c r="J640" i="106"/>
  <c r="I640" i="106"/>
  <c r="H640" i="106"/>
  <c r="G640" i="106"/>
  <c r="F640" i="106"/>
  <c r="T639" i="106"/>
  <c r="S639" i="106"/>
  <c r="R639" i="106"/>
  <c r="Q639" i="106"/>
  <c r="P639" i="106"/>
  <c r="O639" i="106"/>
  <c r="N639" i="106"/>
  <c r="M639" i="106"/>
  <c r="L639" i="106"/>
  <c r="K639" i="106"/>
  <c r="J639" i="106"/>
  <c r="I639" i="106"/>
  <c r="H639" i="106"/>
  <c r="G639" i="106"/>
  <c r="F639" i="106"/>
  <c r="Q436" i="106"/>
  <c r="M436" i="106"/>
  <c r="I436" i="106"/>
  <c r="T435" i="106"/>
  <c r="P435" i="106"/>
  <c r="L435" i="106"/>
  <c r="H435" i="106"/>
  <c r="S434" i="106"/>
  <c r="O434" i="106"/>
  <c r="K434" i="106"/>
  <c r="G434" i="106"/>
  <c r="F434" i="106"/>
  <c r="R433" i="106"/>
  <c r="N433" i="106"/>
  <c r="J433" i="106"/>
  <c r="F433" i="106"/>
  <c r="Q432" i="106"/>
  <c r="M432" i="106"/>
  <c r="I432" i="106"/>
  <c r="T429" i="106"/>
  <c r="S429" i="106"/>
  <c r="T436" i="106" s="1"/>
  <c r="R429" i="106"/>
  <c r="R436" i="106" s="1"/>
  <c r="Q429" i="106"/>
  <c r="P429" i="106"/>
  <c r="O429" i="106"/>
  <c r="P436" i="106" s="1"/>
  <c r="N429" i="106"/>
  <c r="N436" i="106" s="1"/>
  <c r="M429" i="106"/>
  <c r="L429" i="106"/>
  <c r="K429" i="106"/>
  <c r="L436" i="106" s="1"/>
  <c r="J429" i="106"/>
  <c r="J436" i="106" s="1"/>
  <c r="I429" i="106"/>
  <c r="H429" i="106"/>
  <c r="G429" i="106"/>
  <c r="H436" i="106" s="1"/>
  <c r="F429" i="106"/>
  <c r="F436" i="106" s="1"/>
  <c r="T428" i="106"/>
  <c r="S428" i="106"/>
  <c r="R428" i="106"/>
  <c r="S435" i="106" s="1"/>
  <c r="Q428" i="106"/>
  <c r="Q435" i="106" s="1"/>
  <c r="P428" i="106"/>
  <c r="O428" i="106"/>
  <c r="N428" i="106"/>
  <c r="N424" i="106" s="1"/>
  <c r="M428" i="106"/>
  <c r="M435" i="106" s="1"/>
  <c r="L428" i="106"/>
  <c r="K428" i="106"/>
  <c r="J428" i="106"/>
  <c r="K435" i="106" s="1"/>
  <c r="I428" i="106"/>
  <c r="I435" i="106" s="1"/>
  <c r="H428" i="106"/>
  <c r="G428" i="106"/>
  <c r="F428" i="106"/>
  <c r="F424" i="106" s="1"/>
  <c r="T427" i="106"/>
  <c r="T434" i="106" s="1"/>
  <c r="S427" i="106"/>
  <c r="R427" i="106"/>
  <c r="Q427" i="106"/>
  <c r="R434" i="106" s="1"/>
  <c r="P427" i="106"/>
  <c r="P434" i="106" s="1"/>
  <c r="O427" i="106"/>
  <c r="N427" i="106"/>
  <c r="M427" i="106"/>
  <c r="N434" i="106" s="1"/>
  <c r="L427" i="106"/>
  <c r="L434" i="106" s="1"/>
  <c r="K427" i="106"/>
  <c r="J427" i="106"/>
  <c r="I427" i="106"/>
  <c r="J434" i="106" s="1"/>
  <c r="H427" i="106"/>
  <c r="H434" i="106" s="1"/>
  <c r="G427" i="106"/>
  <c r="F427" i="106"/>
  <c r="T426" i="106"/>
  <c r="T433" i="106" s="1"/>
  <c r="S426" i="106"/>
  <c r="S433" i="106" s="1"/>
  <c r="R426" i="106"/>
  <c r="Q426" i="106"/>
  <c r="P426" i="106"/>
  <c r="Q433" i="106" s="1"/>
  <c r="O426" i="106"/>
  <c r="O433" i="106" s="1"/>
  <c r="N426" i="106"/>
  <c r="M426" i="106"/>
  <c r="L426" i="106"/>
  <c r="M433" i="106" s="1"/>
  <c r="K426" i="106"/>
  <c r="K433" i="106" s="1"/>
  <c r="J426" i="106"/>
  <c r="I426" i="106"/>
  <c r="H426" i="106"/>
  <c r="I433" i="106" s="1"/>
  <c r="G426" i="106"/>
  <c r="G433" i="106" s="1"/>
  <c r="F426" i="106"/>
  <c r="T425" i="106"/>
  <c r="S425" i="106"/>
  <c r="T432" i="106" s="1"/>
  <c r="R425" i="106"/>
  <c r="R432" i="106" s="1"/>
  <c r="Q425" i="106"/>
  <c r="P425" i="106"/>
  <c r="O425" i="106"/>
  <c r="P432" i="106" s="1"/>
  <c r="N425" i="106"/>
  <c r="N432" i="106" s="1"/>
  <c r="M425" i="106"/>
  <c r="L425" i="106"/>
  <c r="K425" i="106"/>
  <c r="L432" i="106" s="1"/>
  <c r="J425" i="106"/>
  <c r="J432" i="106" s="1"/>
  <c r="I425" i="106"/>
  <c r="H425" i="106"/>
  <c r="G425" i="106"/>
  <c r="H432" i="106" s="1"/>
  <c r="F425" i="106"/>
  <c r="F432" i="106" s="1"/>
  <c r="R424" i="106"/>
  <c r="Q424" i="106"/>
  <c r="P424" i="106"/>
  <c r="J424" i="106"/>
  <c r="I424" i="106"/>
  <c r="H424" i="106"/>
  <c r="T253" i="106"/>
  <c r="S253" i="106"/>
  <c r="R253" i="106"/>
  <c r="Q253" i="106"/>
  <c r="P253" i="106"/>
  <c r="O253" i="106"/>
  <c r="N253" i="106"/>
  <c r="M253" i="106"/>
  <c r="L253" i="106"/>
  <c r="K253" i="106"/>
  <c r="J253" i="106"/>
  <c r="I253" i="106"/>
  <c r="H253" i="106"/>
  <c r="G253" i="106"/>
  <c r="F253" i="106"/>
  <c r="T252" i="106"/>
  <c r="S252" i="106"/>
  <c r="R252" i="106"/>
  <c r="Q252" i="106"/>
  <c r="P252" i="106"/>
  <c r="O252" i="106"/>
  <c r="N252" i="106"/>
  <c r="M252" i="106"/>
  <c r="L252" i="106"/>
  <c r="K252" i="106"/>
  <c r="J252" i="106"/>
  <c r="I252" i="106"/>
  <c r="H252" i="106"/>
  <c r="G252" i="106"/>
  <c r="F252" i="106"/>
  <c r="T251" i="106"/>
  <c r="S251" i="106"/>
  <c r="S248" i="106" s="1"/>
  <c r="R251" i="106"/>
  <c r="Q251" i="106"/>
  <c r="P251" i="106"/>
  <c r="O251" i="106"/>
  <c r="N251" i="106"/>
  <c r="N248" i="106" s="1"/>
  <c r="M251" i="106"/>
  <c r="L251" i="106"/>
  <c r="K251" i="106"/>
  <c r="K248" i="106" s="1"/>
  <c r="J251" i="106"/>
  <c r="I251" i="106"/>
  <c r="H251" i="106"/>
  <c r="G251" i="106"/>
  <c r="F251" i="106"/>
  <c r="F248" i="106" s="1"/>
  <c r="T250" i="106"/>
  <c r="S250" i="106"/>
  <c r="R250" i="106"/>
  <c r="Q250" i="106"/>
  <c r="P250" i="106"/>
  <c r="O250" i="106"/>
  <c r="N250" i="106"/>
  <c r="M250" i="106"/>
  <c r="M248" i="106" s="1"/>
  <c r="L250" i="106"/>
  <c r="K250" i="106"/>
  <c r="J250" i="106"/>
  <c r="J248" i="106" s="1"/>
  <c r="I250" i="106"/>
  <c r="H250" i="106"/>
  <c r="G250" i="106"/>
  <c r="F250" i="106"/>
  <c r="T249" i="106"/>
  <c r="T248" i="106" s="1"/>
  <c r="S249" i="106"/>
  <c r="R249" i="106"/>
  <c r="R248" i="106" s="1"/>
  <c r="Q249" i="106"/>
  <c r="Q248" i="106" s="1"/>
  <c r="P249" i="106"/>
  <c r="O249" i="106"/>
  <c r="N249" i="106"/>
  <c r="M249" i="106"/>
  <c r="L249" i="106"/>
  <c r="L248" i="106" s="1"/>
  <c r="K249" i="106"/>
  <c r="J249" i="106"/>
  <c r="I249" i="106"/>
  <c r="I248" i="106" s="1"/>
  <c r="H249" i="106"/>
  <c r="G249" i="106"/>
  <c r="F249" i="106"/>
  <c r="P248" i="106"/>
  <c r="O248" i="106"/>
  <c r="H248" i="106"/>
  <c r="G248" i="106"/>
  <c r="T245" i="106"/>
  <c r="S245" i="106"/>
  <c r="R245" i="106"/>
  <c r="Q245" i="106"/>
  <c r="P245" i="106"/>
  <c r="O245" i="106"/>
  <c r="N245" i="106"/>
  <c r="M245" i="106"/>
  <c r="L245" i="106"/>
  <c r="K245" i="106"/>
  <c r="J245" i="106"/>
  <c r="I245" i="106"/>
  <c r="H245" i="106"/>
  <c r="G245" i="106"/>
  <c r="F245" i="106"/>
  <c r="T244" i="106"/>
  <c r="S244" i="106"/>
  <c r="R244" i="106"/>
  <c r="Q244" i="106"/>
  <c r="P244" i="106"/>
  <c r="O244" i="106"/>
  <c r="N244" i="106"/>
  <c r="M244" i="106"/>
  <c r="L244" i="106"/>
  <c r="K244" i="106"/>
  <c r="J244" i="106"/>
  <c r="I244" i="106"/>
  <c r="H244" i="106"/>
  <c r="G244" i="106"/>
  <c r="F244" i="106"/>
  <c r="T243" i="106"/>
  <c r="S243" i="106"/>
  <c r="R243" i="106"/>
  <c r="Q243" i="106"/>
  <c r="P243" i="106"/>
  <c r="O243" i="106"/>
  <c r="N243" i="106"/>
  <c r="M243" i="106"/>
  <c r="L243" i="106"/>
  <c r="K243" i="106"/>
  <c r="J243" i="106"/>
  <c r="I243" i="106"/>
  <c r="H243" i="106"/>
  <c r="G243" i="106"/>
  <c r="F243" i="106"/>
  <c r="T242" i="106"/>
  <c r="S242" i="106"/>
  <c r="R242" i="106"/>
  <c r="Q242" i="106"/>
  <c r="P242" i="106"/>
  <c r="O242" i="106"/>
  <c r="N242" i="106"/>
  <c r="M242" i="106"/>
  <c r="L242" i="106"/>
  <c r="K242" i="106"/>
  <c r="J242" i="106"/>
  <c r="I242" i="106"/>
  <c r="H242" i="106"/>
  <c r="G242" i="106"/>
  <c r="F242" i="106"/>
  <c r="T241" i="106"/>
  <c r="S241" i="106"/>
  <c r="R241" i="106"/>
  <c r="Q241" i="106"/>
  <c r="P241" i="106"/>
  <c r="O241" i="106"/>
  <c r="N241" i="106"/>
  <c r="M241" i="106"/>
  <c r="L241" i="106"/>
  <c r="K241" i="106"/>
  <c r="J241" i="106"/>
  <c r="I241" i="106"/>
  <c r="H241" i="106"/>
  <c r="G241" i="106"/>
  <c r="F241" i="106"/>
  <c r="T238" i="106"/>
  <c r="S238" i="106"/>
  <c r="R238" i="106"/>
  <c r="Q238" i="106"/>
  <c r="P238" i="106"/>
  <c r="O238" i="106"/>
  <c r="N238" i="106"/>
  <c r="M238" i="106"/>
  <c r="L238" i="106"/>
  <c r="K238" i="106"/>
  <c r="J238" i="106"/>
  <c r="I238" i="106"/>
  <c r="H238" i="106"/>
  <c r="G238" i="106"/>
  <c r="F238" i="106"/>
  <c r="T237" i="106"/>
  <c r="S237" i="106"/>
  <c r="R237" i="106"/>
  <c r="Q237" i="106"/>
  <c r="P237" i="106"/>
  <c r="O237" i="106"/>
  <c r="N237" i="106"/>
  <c r="M237" i="106"/>
  <c r="L237" i="106"/>
  <c r="K237" i="106"/>
  <c r="J237" i="106"/>
  <c r="I237" i="106"/>
  <c r="H237" i="106"/>
  <c r="G237" i="106"/>
  <c r="F237" i="106"/>
  <c r="T236" i="106"/>
  <c r="S236" i="106"/>
  <c r="R236" i="106"/>
  <c r="Q236" i="106"/>
  <c r="P236" i="106"/>
  <c r="O236" i="106"/>
  <c r="N236" i="106"/>
  <c r="M236" i="106"/>
  <c r="L236" i="106"/>
  <c r="K236" i="106"/>
  <c r="J236" i="106"/>
  <c r="I236" i="106"/>
  <c r="H236" i="106"/>
  <c r="G236" i="106"/>
  <c r="F236" i="106"/>
  <c r="T235" i="106"/>
  <c r="S235" i="106"/>
  <c r="R235" i="106"/>
  <c r="Q235" i="106"/>
  <c r="P235" i="106"/>
  <c r="O235" i="106"/>
  <c r="N235" i="106"/>
  <c r="M235" i="106"/>
  <c r="L235" i="106"/>
  <c r="K235" i="106"/>
  <c r="J235" i="106"/>
  <c r="I235" i="106"/>
  <c r="H235" i="106"/>
  <c r="G235" i="106"/>
  <c r="F235" i="106"/>
  <c r="T234" i="106"/>
  <c r="S234" i="106"/>
  <c r="R234" i="106"/>
  <c r="Q234" i="106"/>
  <c r="P234" i="106"/>
  <c r="O234" i="106"/>
  <c r="N234" i="106"/>
  <c r="M234" i="106"/>
  <c r="L234" i="106"/>
  <c r="K234" i="106"/>
  <c r="J234" i="106"/>
  <c r="I234" i="106"/>
  <c r="H234" i="106"/>
  <c r="G234" i="106"/>
  <c r="F234" i="106"/>
  <c r="T231" i="106"/>
  <c r="S231" i="106"/>
  <c r="R231" i="106"/>
  <c r="Q231" i="106"/>
  <c r="P231" i="106"/>
  <c r="O231" i="106"/>
  <c r="N231" i="106"/>
  <c r="M231" i="106"/>
  <c r="L231" i="106"/>
  <c r="K231" i="106"/>
  <c r="J231" i="106"/>
  <c r="I231" i="106"/>
  <c r="H231" i="106"/>
  <c r="G231" i="106"/>
  <c r="F231" i="106"/>
  <c r="T230" i="106"/>
  <c r="S230" i="106"/>
  <c r="R230" i="106"/>
  <c r="Q230" i="106"/>
  <c r="P230" i="106"/>
  <c r="O230" i="106"/>
  <c r="N230" i="106"/>
  <c r="M230" i="106"/>
  <c r="L230" i="106"/>
  <c r="K230" i="106"/>
  <c r="J230" i="106"/>
  <c r="I230" i="106"/>
  <c r="H230" i="106"/>
  <c r="G230" i="106"/>
  <c r="F230" i="106"/>
  <c r="T229" i="106"/>
  <c r="S229" i="106"/>
  <c r="R229" i="106"/>
  <c r="Q229" i="106"/>
  <c r="P229" i="106"/>
  <c r="O229" i="106"/>
  <c r="N229" i="106"/>
  <c r="M229" i="106"/>
  <c r="L229" i="106"/>
  <c r="K229" i="106"/>
  <c r="J229" i="106"/>
  <c r="I229" i="106"/>
  <c r="H229" i="106"/>
  <c r="G229" i="106"/>
  <c r="F229" i="106"/>
  <c r="T228" i="106"/>
  <c r="S228" i="106"/>
  <c r="R228" i="106"/>
  <c r="Q228" i="106"/>
  <c r="P228" i="106"/>
  <c r="O228" i="106"/>
  <c r="N228" i="106"/>
  <c r="M228" i="106"/>
  <c r="L228" i="106"/>
  <c r="K228" i="106"/>
  <c r="J228" i="106"/>
  <c r="I228" i="106"/>
  <c r="H228" i="106"/>
  <c r="G228" i="106"/>
  <c r="F228" i="106"/>
  <c r="T227" i="106"/>
  <c r="S227" i="106"/>
  <c r="R227" i="106"/>
  <c r="Q227" i="106"/>
  <c r="P227" i="106"/>
  <c r="O227" i="106"/>
  <c r="N227" i="106"/>
  <c r="M227" i="106"/>
  <c r="L227" i="106"/>
  <c r="K227" i="106"/>
  <c r="J227" i="106"/>
  <c r="I227" i="106"/>
  <c r="H227" i="106"/>
  <c r="G227" i="106"/>
  <c r="F227" i="106"/>
  <c r="T224" i="106"/>
  <c r="S224" i="106"/>
  <c r="R224" i="106"/>
  <c r="Q224" i="106"/>
  <c r="P224" i="106"/>
  <c r="O224" i="106"/>
  <c r="N224" i="106"/>
  <c r="M224" i="106"/>
  <c r="L224" i="106"/>
  <c r="K224" i="106"/>
  <c r="J224" i="106"/>
  <c r="I224" i="106"/>
  <c r="H224" i="106"/>
  <c r="G224" i="106"/>
  <c r="F224" i="106"/>
  <c r="T223" i="106"/>
  <c r="S223" i="106"/>
  <c r="R223" i="106"/>
  <c r="Q223" i="106"/>
  <c r="P223" i="106"/>
  <c r="O223" i="106"/>
  <c r="N223" i="106"/>
  <c r="M223" i="106"/>
  <c r="L223" i="106"/>
  <c r="K223" i="106"/>
  <c r="J223" i="106"/>
  <c r="I223" i="106"/>
  <c r="H223" i="106"/>
  <c r="G223" i="106"/>
  <c r="F223" i="106"/>
  <c r="T222" i="106"/>
  <c r="S222" i="106"/>
  <c r="R222" i="106"/>
  <c r="Q222" i="106"/>
  <c r="P222" i="106"/>
  <c r="O222" i="106"/>
  <c r="N222" i="106"/>
  <c r="M222" i="106"/>
  <c r="L222" i="106"/>
  <c r="K222" i="106"/>
  <c r="J222" i="106"/>
  <c r="I222" i="106"/>
  <c r="H222" i="106"/>
  <c r="G222" i="106"/>
  <c r="F222" i="106"/>
  <c r="T221" i="106"/>
  <c r="S221" i="106"/>
  <c r="R221" i="106"/>
  <c r="Q221" i="106"/>
  <c r="P221" i="106"/>
  <c r="O221" i="106"/>
  <c r="N221" i="106"/>
  <c r="M221" i="106"/>
  <c r="L221" i="106"/>
  <c r="K221" i="106"/>
  <c r="J221" i="106"/>
  <c r="I221" i="106"/>
  <c r="H221" i="106"/>
  <c r="G221" i="106"/>
  <c r="F221" i="106"/>
  <c r="T220" i="106"/>
  <c r="S220" i="106"/>
  <c r="R220" i="106"/>
  <c r="Q220" i="106"/>
  <c r="P220" i="106"/>
  <c r="O220" i="106"/>
  <c r="N220" i="106"/>
  <c r="M220" i="106"/>
  <c r="L220" i="106"/>
  <c r="K220" i="106"/>
  <c r="J220" i="106"/>
  <c r="I220" i="106"/>
  <c r="H220" i="106"/>
  <c r="G220" i="106"/>
  <c r="F220" i="106"/>
  <c r="T217" i="106"/>
  <c r="S217" i="106"/>
  <c r="R217" i="106"/>
  <c r="Q217" i="106"/>
  <c r="P217" i="106"/>
  <c r="O217" i="106"/>
  <c r="N217" i="106"/>
  <c r="M217" i="106"/>
  <c r="L217" i="106"/>
  <c r="K217" i="106"/>
  <c r="J217" i="106"/>
  <c r="I217" i="106"/>
  <c r="H217" i="106"/>
  <c r="G217" i="106"/>
  <c r="F217" i="106"/>
  <c r="T216" i="106"/>
  <c r="S216" i="106"/>
  <c r="R216" i="106"/>
  <c r="Q216" i="106"/>
  <c r="P216" i="106"/>
  <c r="O216" i="106"/>
  <c r="N216" i="106"/>
  <c r="M216" i="106"/>
  <c r="L216" i="106"/>
  <c r="K216" i="106"/>
  <c r="J216" i="106"/>
  <c r="I216" i="106"/>
  <c r="H216" i="106"/>
  <c r="G216" i="106"/>
  <c r="F216" i="106"/>
  <c r="T215" i="106"/>
  <c r="S215" i="106"/>
  <c r="R215" i="106"/>
  <c r="Q215" i="106"/>
  <c r="P215" i="106"/>
  <c r="O215" i="106"/>
  <c r="N215" i="106"/>
  <c r="M215" i="106"/>
  <c r="L215" i="106"/>
  <c r="K215" i="106"/>
  <c r="J215" i="106"/>
  <c r="I215" i="106"/>
  <c r="H215" i="106"/>
  <c r="G215" i="106"/>
  <c r="F215" i="106"/>
  <c r="T214" i="106"/>
  <c r="S214" i="106"/>
  <c r="R214" i="106"/>
  <c r="Q214" i="106"/>
  <c r="P214" i="106"/>
  <c r="O214" i="106"/>
  <c r="N214" i="106"/>
  <c r="M214" i="106"/>
  <c r="L214" i="106"/>
  <c r="K214" i="106"/>
  <c r="J214" i="106"/>
  <c r="I214" i="106"/>
  <c r="H214" i="106"/>
  <c r="G214" i="106"/>
  <c r="F214" i="106"/>
  <c r="T213" i="106"/>
  <c r="S213" i="106"/>
  <c r="R213" i="106"/>
  <c r="Q213" i="106"/>
  <c r="P213" i="106"/>
  <c r="O213" i="106"/>
  <c r="N213" i="106"/>
  <c r="M213" i="106"/>
  <c r="L213" i="106"/>
  <c r="K213" i="106"/>
  <c r="J213" i="106"/>
  <c r="I213" i="106"/>
  <c r="H213" i="106"/>
  <c r="G213" i="106"/>
  <c r="F213" i="106"/>
  <c r="T210" i="106"/>
  <c r="S210" i="106"/>
  <c r="R210" i="106"/>
  <c r="Q210" i="106"/>
  <c r="P210" i="106"/>
  <c r="O210" i="106"/>
  <c r="N210" i="106"/>
  <c r="M210" i="106"/>
  <c r="L210" i="106"/>
  <c r="K210" i="106"/>
  <c r="J210" i="106"/>
  <c r="I210" i="106"/>
  <c r="H210" i="106"/>
  <c r="G210" i="106"/>
  <c r="F210" i="106"/>
  <c r="T209" i="106"/>
  <c r="S209" i="106"/>
  <c r="R209" i="106"/>
  <c r="Q209" i="106"/>
  <c r="P209" i="106"/>
  <c r="O209" i="106"/>
  <c r="N209" i="106"/>
  <c r="M209" i="106"/>
  <c r="L209" i="106"/>
  <c r="K209" i="106"/>
  <c r="J209" i="106"/>
  <c r="I209" i="106"/>
  <c r="H209" i="106"/>
  <c r="G209" i="106"/>
  <c r="F209" i="106"/>
  <c r="T208" i="106"/>
  <c r="S208" i="106"/>
  <c r="R208" i="106"/>
  <c r="Q208" i="106"/>
  <c r="P208" i="106"/>
  <c r="O208" i="106"/>
  <c r="N208" i="106"/>
  <c r="M208" i="106"/>
  <c r="L208" i="106"/>
  <c r="K208" i="106"/>
  <c r="J208" i="106"/>
  <c r="I208" i="106"/>
  <c r="H208" i="106"/>
  <c r="G208" i="106"/>
  <c r="F208" i="106"/>
  <c r="T207" i="106"/>
  <c r="S207" i="106"/>
  <c r="R207" i="106"/>
  <c r="Q207" i="106"/>
  <c r="P207" i="106"/>
  <c r="O207" i="106"/>
  <c r="N207" i="106"/>
  <c r="M207" i="106"/>
  <c r="L207" i="106"/>
  <c r="K207" i="106"/>
  <c r="J207" i="106"/>
  <c r="I207" i="106"/>
  <c r="H207" i="106"/>
  <c r="G207" i="106"/>
  <c r="F207" i="106"/>
  <c r="T206" i="106"/>
  <c r="S206" i="106"/>
  <c r="R206" i="106"/>
  <c r="Q206" i="106"/>
  <c r="P206" i="106"/>
  <c r="O206" i="106"/>
  <c r="N206" i="106"/>
  <c r="M206" i="106"/>
  <c r="L206" i="106"/>
  <c r="K206" i="106"/>
  <c r="J206" i="106"/>
  <c r="I206" i="106"/>
  <c r="H206" i="106"/>
  <c r="G206" i="106"/>
  <c r="F206" i="106"/>
  <c r="F849" i="106" l="1"/>
  <c r="S849" i="106"/>
  <c r="I875" i="106"/>
  <c r="J876" i="106" s="1"/>
  <c r="K877" i="106" s="1"/>
  <c r="L878" i="106" s="1"/>
  <c r="M879" i="106" s="1"/>
  <c r="N880" i="106" s="1"/>
  <c r="O881" i="106" s="1"/>
  <c r="P882" i="106" s="1"/>
  <c r="Q883" i="106" s="1"/>
  <c r="R884" i="106" s="1"/>
  <c r="S885" i="106" s="1"/>
  <c r="T886" i="106" s="1"/>
  <c r="H904" i="106"/>
  <c r="G889" i="106"/>
  <c r="G891" i="106"/>
  <c r="G893" i="106"/>
  <c r="N848" i="106"/>
  <c r="G849" i="106"/>
  <c r="R849" i="106"/>
  <c r="J849" i="106"/>
  <c r="Q849" i="106"/>
  <c r="I849" i="106"/>
  <c r="O849" i="106"/>
  <c r="G847" i="106"/>
  <c r="O847" i="106"/>
  <c r="G848" i="106"/>
  <c r="P848" i="106"/>
  <c r="K849" i="106"/>
  <c r="U850" i="106"/>
  <c r="G890" i="106"/>
  <c r="P847" i="106"/>
  <c r="H848" i="106"/>
  <c r="R848" i="106"/>
  <c r="L849" i="106"/>
  <c r="J873" i="106"/>
  <c r="K874" i="106" s="1"/>
  <c r="L875" i="106" s="1"/>
  <c r="M876" i="106" s="1"/>
  <c r="N877" i="106" s="1"/>
  <c r="O878" i="106" s="1"/>
  <c r="P879" i="106" s="1"/>
  <c r="Q880" i="106" s="1"/>
  <c r="R881" i="106" s="1"/>
  <c r="S882" i="106" s="1"/>
  <c r="T883" i="106" s="1"/>
  <c r="R873" i="106"/>
  <c r="S874" i="106" s="1"/>
  <c r="T875" i="106" s="1"/>
  <c r="Q875" i="106"/>
  <c r="R876" i="106" s="1"/>
  <c r="S877" i="106" s="1"/>
  <c r="T878" i="106" s="1"/>
  <c r="J847" i="106"/>
  <c r="K848" i="106"/>
  <c r="N849" i="106"/>
  <c r="G894" i="106"/>
  <c r="H876" i="106"/>
  <c r="H905" i="106" s="1"/>
  <c r="H895" i="106"/>
  <c r="H899" i="106"/>
  <c r="Q848" i="106"/>
  <c r="I848" i="106"/>
  <c r="P849" i="106"/>
  <c r="S873" i="106"/>
  <c r="T874" i="106" s="1"/>
  <c r="U892" i="106"/>
  <c r="F891" i="106"/>
  <c r="G895" i="106"/>
  <c r="G896" i="106"/>
  <c r="G897" i="106"/>
  <c r="G898" i="106"/>
  <c r="G899" i="106"/>
  <c r="G900" i="106"/>
  <c r="G901" i="106"/>
  <c r="G902" i="106"/>
  <c r="G903" i="106"/>
  <c r="G904" i="106"/>
  <c r="G905" i="106"/>
  <c r="H889" i="106"/>
  <c r="N873" i="106"/>
  <c r="S790" i="106"/>
  <c r="S799" i="106" s="1"/>
  <c r="N747" i="106"/>
  <c r="N810" i="106" s="1"/>
  <c r="P749" i="106"/>
  <c r="P789" i="106" s="1"/>
  <c r="P798" i="106" s="1"/>
  <c r="M765" i="106"/>
  <c r="T765" i="106"/>
  <c r="T792" i="106" s="1"/>
  <c r="T801" i="106" s="1"/>
  <c r="L765" i="106"/>
  <c r="L792" i="106" s="1"/>
  <c r="L801" i="106" s="1"/>
  <c r="S765" i="106"/>
  <c r="K765" i="106"/>
  <c r="R765" i="106"/>
  <c r="J765" i="106"/>
  <c r="Q765" i="106"/>
  <c r="I765" i="106"/>
  <c r="P765" i="106"/>
  <c r="H765" i="106"/>
  <c r="O765" i="106"/>
  <c r="G765" i="106"/>
  <c r="N746" i="106"/>
  <c r="N809" i="106" s="1"/>
  <c r="G747" i="106"/>
  <c r="O747" i="106"/>
  <c r="O810" i="106" s="1"/>
  <c r="H748" i="106"/>
  <c r="H811" i="106" s="1"/>
  <c r="P748" i="106"/>
  <c r="I749" i="106"/>
  <c r="Q749" i="106"/>
  <c r="Q812" i="106" s="1"/>
  <c r="J751" i="106"/>
  <c r="R751" i="106"/>
  <c r="R790" i="106" s="1"/>
  <c r="R799" i="106" s="1"/>
  <c r="K752" i="106"/>
  <c r="S752" i="106"/>
  <c r="L753" i="106"/>
  <c r="T753" i="106"/>
  <c r="S755" i="106"/>
  <c r="R755" i="106"/>
  <c r="J755" i="106"/>
  <c r="O755" i="106"/>
  <c r="O812" i="106" s="1"/>
  <c r="M757" i="106"/>
  <c r="M808" i="106" s="1"/>
  <c r="N765" i="106"/>
  <c r="O788" i="106"/>
  <c r="O797" i="106" s="1"/>
  <c r="H749" i="106"/>
  <c r="Q790" i="106"/>
  <c r="Q799" i="106" s="1"/>
  <c r="I788" i="106"/>
  <c r="I797" i="106" s="1"/>
  <c r="Q788" i="106"/>
  <c r="Q797" i="106" s="1"/>
  <c r="F789" i="106"/>
  <c r="F798" i="106" s="1"/>
  <c r="N745" i="106"/>
  <c r="G746" i="106"/>
  <c r="G789" i="106" s="1"/>
  <c r="G798" i="106" s="1"/>
  <c r="H747" i="106"/>
  <c r="P747" i="106"/>
  <c r="I748" i="106"/>
  <c r="Q748" i="106"/>
  <c r="J749" i="106"/>
  <c r="R749" i="106"/>
  <c r="K751" i="106"/>
  <c r="K790" i="106" s="1"/>
  <c r="K799" i="106" s="1"/>
  <c r="L752" i="106"/>
  <c r="L790" i="106" s="1"/>
  <c r="L799" i="106" s="1"/>
  <c r="T752" i="106"/>
  <c r="M753" i="106"/>
  <c r="G755" i="106"/>
  <c r="G790" i="106" s="1"/>
  <c r="G799" i="106" s="1"/>
  <c r="P755" i="106"/>
  <c r="H788" i="106"/>
  <c r="H797" i="106" s="1"/>
  <c r="G788" i="106"/>
  <c r="G797" i="106" s="1"/>
  <c r="J788" i="106"/>
  <c r="J797" i="106" s="1"/>
  <c r="R788" i="106"/>
  <c r="R797" i="106" s="1"/>
  <c r="F812" i="106"/>
  <c r="O789" i="106"/>
  <c r="O798" i="106" s="1"/>
  <c r="I747" i="106"/>
  <c r="I789" i="106" s="1"/>
  <c r="I798" i="106" s="1"/>
  <c r="Q747" i="106"/>
  <c r="Q789" i="106" s="1"/>
  <c r="Q798" i="106" s="1"/>
  <c r="K749" i="106"/>
  <c r="S749" i="106"/>
  <c r="T790" i="106"/>
  <c r="T799" i="106" s="1"/>
  <c r="M752" i="106"/>
  <c r="M790" i="106" s="1"/>
  <c r="M799" i="106" s="1"/>
  <c r="N753" i="106"/>
  <c r="P788" i="106"/>
  <c r="P797" i="106" s="1"/>
  <c r="G812" i="106"/>
  <c r="Q791" i="106"/>
  <c r="Q800" i="106" s="1"/>
  <c r="K788" i="106"/>
  <c r="K797" i="106" s="1"/>
  <c r="S788" i="106"/>
  <c r="S797" i="106" s="1"/>
  <c r="S808" i="106"/>
  <c r="H789" i="106"/>
  <c r="H798" i="106" s="1"/>
  <c r="J747" i="106"/>
  <c r="R747" i="106"/>
  <c r="R810" i="106" s="1"/>
  <c r="L749" i="106"/>
  <c r="L812" i="106" s="1"/>
  <c r="T749" i="106"/>
  <c r="T812" i="106" s="1"/>
  <c r="N752" i="106"/>
  <c r="L788" i="106"/>
  <c r="L797" i="106" s="1"/>
  <c r="T788" i="106"/>
  <c r="T797" i="106" s="1"/>
  <c r="T808" i="106"/>
  <c r="F810" i="106"/>
  <c r="K747" i="106"/>
  <c r="K789" i="106" s="1"/>
  <c r="K798" i="106" s="1"/>
  <c r="S747" i="106"/>
  <c r="S810" i="106" s="1"/>
  <c r="L748" i="106"/>
  <c r="L789" i="106" s="1"/>
  <c r="L798" i="106" s="1"/>
  <c r="T748" i="106"/>
  <c r="T789" i="106" s="1"/>
  <c r="T798" i="106" s="1"/>
  <c r="M749" i="106"/>
  <c r="M789" i="106" s="1"/>
  <c r="M798" i="106" s="1"/>
  <c r="F790" i="106"/>
  <c r="F799" i="106" s="1"/>
  <c r="N751" i="106"/>
  <c r="G752" i="106"/>
  <c r="O752" i="106"/>
  <c r="H753" i="106"/>
  <c r="H790" i="106" s="1"/>
  <c r="H799" i="106" s="1"/>
  <c r="P753" i="106"/>
  <c r="P790" i="106" s="1"/>
  <c r="P799" i="106" s="1"/>
  <c r="T757" i="106"/>
  <c r="L757" i="106"/>
  <c r="S757" i="106"/>
  <c r="K757" i="106"/>
  <c r="K791" i="106" s="1"/>
  <c r="K800" i="106" s="1"/>
  <c r="F791" i="106"/>
  <c r="F800" i="106" s="1"/>
  <c r="P757" i="106"/>
  <c r="P791" i="106" s="1"/>
  <c r="P800" i="106" s="1"/>
  <c r="H757" i="106"/>
  <c r="R757" i="106"/>
  <c r="R791" i="106" s="1"/>
  <c r="R800" i="106" s="1"/>
  <c r="S793" i="106"/>
  <c r="S802" i="106" s="1"/>
  <c r="M784" i="106"/>
  <c r="M811" i="106" s="1"/>
  <c r="T784" i="106"/>
  <c r="L784" i="106"/>
  <c r="S784" i="106"/>
  <c r="S811" i="106" s="1"/>
  <c r="K784" i="106"/>
  <c r="K811" i="106" s="1"/>
  <c r="R784" i="106"/>
  <c r="J784" i="106"/>
  <c r="Q784" i="106"/>
  <c r="I784" i="106"/>
  <c r="I811" i="106" s="1"/>
  <c r="P784" i="106"/>
  <c r="H784" i="106"/>
  <c r="O784" i="106"/>
  <c r="O811" i="106" s="1"/>
  <c r="G784" i="106"/>
  <c r="G811" i="106" s="1"/>
  <c r="M788" i="106"/>
  <c r="M797" i="106" s="1"/>
  <c r="J789" i="106"/>
  <c r="J798" i="106" s="1"/>
  <c r="N749" i="106"/>
  <c r="N812" i="106" s="1"/>
  <c r="O790" i="106"/>
  <c r="O799" i="106" s="1"/>
  <c r="I793" i="106"/>
  <c r="I802" i="106" s="1"/>
  <c r="M775" i="106"/>
  <c r="T775" i="106"/>
  <c r="L775" i="106"/>
  <c r="S775" i="106"/>
  <c r="K775" i="106"/>
  <c r="K794" i="106" s="1"/>
  <c r="K803" i="106" s="1"/>
  <c r="R775" i="106"/>
  <c r="R794" i="106" s="1"/>
  <c r="R803" i="106" s="1"/>
  <c r="J775" i="106"/>
  <c r="J794" i="106" s="1"/>
  <c r="J803" i="106" s="1"/>
  <c r="Q775" i="106"/>
  <c r="I775" i="106"/>
  <c r="P775" i="106"/>
  <c r="P794" i="106" s="1"/>
  <c r="P803" i="106" s="1"/>
  <c r="H775" i="106"/>
  <c r="O775" i="106"/>
  <c r="G775" i="106"/>
  <c r="G794" i="106" s="1"/>
  <c r="G803" i="106" s="1"/>
  <c r="F788" i="106"/>
  <c r="F797" i="106" s="1"/>
  <c r="F808" i="106"/>
  <c r="N788" i="106"/>
  <c r="N797" i="106" s="1"/>
  <c r="R812" i="106"/>
  <c r="S789" i="106"/>
  <c r="S798" i="106" s="1"/>
  <c r="G749" i="106"/>
  <c r="I752" i="106"/>
  <c r="I790" i="106" s="1"/>
  <c r="I799" i="106" s="1"/>
  <c r="J753" i="106"/>
  <c r="N775" i="106"/>
  <c r="N794" i="106" s="1"/>
  <c r="N803" i="106" s="1"/>
  <c r="I758" i="106"/>
  <c r="Q758" i="106"/>
  <c r="L761" i="106"/>
  <c r="T761" i="106"/>
  <c r="M763" i="106"/>
  <c r="M792" i="106" s="1"/>
  <c r="M801" i="106" s="1"/>
  <c r="N764" i="106"/>
  <c r="H766" i="106"/>
  <c r="P766" i="106"/>
  <c r="I767" i="106"/>
  <c r="Q767" i="106"/>
  <c r="L771" i="106"/>
  <c r="L810" i="106" s="1"/>
  <c r="T771" i="106"/>
  <c r="T793" i="106" s="1"/>
  <c r="T802" i="106" s="1"/>
  <c r="M772" i="106"/>
  <c r="N773" i="106"/>
  <c r="H776" i="106"/>
  <c r="P776" i="106"/>
  <c r="I777" i="106"/>
  <c r="Q777" i="106"/>
  <c r="L781" i="106"/>
  <c r="T781" i="106"/>
  <c r="M782" i="106"/>
  <c r="M809" i="106" s="1"/>
  <c r="N783" i="106"/>
  <c r="H785" i="106"/>
  <c r="H812" i="106" s="1"/>
  <c r="P785" i="106"/>
  <c r="F793" i="106"/>
  <c r="F802" i="106" s="1"/>
  <c r="N763" i="106"/>
  <c r="G764" i="106"/>
  <c r="O764" i="106"/>
  <c r="I766" i="106"/>
  <c r="Q766" i="106"/>
  <c r="Q811" i="106" s="1"/>
  <c r="N772" i="106"/>
  <c r="G773" i="106"/>
  <c r="O773" i="106"/>
  <c r="I776" i="106"/>
  <c r="Q776" i="106"/>
  <c r="N782" i="106"/>
  <c r="G783" i="106"/>
  <c r="G810" i="106" s="1"/>
  <c r="O783" i="106"/>
  <c r="I785" i="106"/>
  <c r="I812" i="106" s="1"/>
  <c r="Q785" i="106"/>
  <c r="F792" i="106"/>
  <c r="F801" i="106" s="1"/>
  <c r="S758" i="106"/>
  <c r="S809" i="106" s="1"/>
  <c r="N761" i="106"/>
  <c r="G763" i="106"/>
  <c r="O763" i="106"/>
  <c r="O792" i="106" s="1"/>
  <c r="O801" i="106" s="1"/>
  <c r="H764" i="106"/>
  <c r="P764" i="106"/>
  <c r="J766" i="106"/>
  <c r="R766" i="106"/>
  <c r="K767" i="106"/>
  <c r="S767" i="106"/>
  <c r="N771" i="106"/>
  <c r="G772" i="106"/>
  <c r="O772" i="106"/>
  <c r="H773" i="106"/>
  <c r="P773" i="106"/>
  <c r="J776" i="106"/>
  <c r="R776" i="106"/>
  <c r="K777" i="106"/>
  <c r="S777" i="106"/>
  <c r="N781" i="106"/>
  <c r="N795" i="106" s="1"/>
  <c r="N804" i="106" s="1"/>
  <c r="G782" i="106"/>
  <c r="G809" i="106" s="1"/>
  <c r="O782" i="106"/>
  <c r="O809" i="106" s="1"/>
  <c r="H783" i="106"/>
  <c r="H810" i="106" s="1"/>
  <c r="P783" i="106"/>
  <c r="P810" i="106" s="1"/>
  <c r="J785" i="106"/>
  <c r="J812" i="106" s="1"/>
  <c r="R785" i="106"/>
  <c r="L758" i="106"/>
  <c r="T758" i="106"/>
  <c r="T809" i="106" s="1"/>
  <c r="M759" i="106"/>
  <c r="M810" i="106" s="1"/>
  <c r="N760" i="106"/>
  <c r="N811" i="106" s="1"/>
  <c r="G761" i="106"/>
  <c r="O761" i="106"/>
  <c r="H763" i="106"/>
  <c r="P763" i="106"/>
  <c r="I764" i="106"/>
  <c r="Q764" i="106"/>
  <c r="K766" i="106"/>
  <c r="S766" i="106"/>
  <c r="S792" i="106" s="1"/>
  <c r="S801" i="106" s="1"/>
  <c r="L767" i="106"/>
  <c r="T767" i="106"/>
  <c r="M769" i="106"/>
  <c r="N770" i="106"/>
  <c r="G771" i="106"/>
  <c r="O771" i="106"/>
  <c r="H772" i="106"/>
  <c r="P772" i="106"/>
  <c r="P811" i="106" s="1"/>
  <c r="I773" i="106"/>
  <c r="Q773" i="106"/>
  <c r="K776" i="106"/>
  <c r="S776" i="106"/>
  <c r="L777" i="106"/>
  <c r="T777" i="106"/>
  <c r="N779" i="106"/>
  <c r="G781" i="106"/>
  <c r="G795" i="106" s="1"/>
  <c r="G804" i="106" s="1"/>
  <c r="O781" i="106"/>
  <c r="H782" i="106"/>
  <c r="H809" i="106" s="1"/>
  <c r="P782" i="106"/>
  <c r="P809" i="106" s="1"/>
  <c r="I783" i="106"/>
  <c r="Q783" i="106"/>
  <c r="K785" i="106"/>
  <c r="K812" i="106" s="1"/>
  <c r="S785" i="106"/>
  <c r="S812" i="106" s="1"/>
  <c r="M758" i="106"/>
  <c r="N759" i="106"/>
  <c r="N791" i="106" s="1"/>
  <c r="N800" i="106" s="1"/>
  <c r="G760" i="106"/>
  <c r="O760" i="106"/>
  <c r="O791" i="106" s="1"/>
  <c r="O800" i="106" s="1"/>
  <c r="H761" i="106"/>
  <c r="P761" i="106"/>
  <c r="I763" i="106"/>
  <c r="I792" i="106" s="1"/>
  <c r="I801" i="106" s="1"/>
  <c r="Q763" i="106"/>
  <c r="J764" i="106"/>
  <c r="R764" i="106"/>
  <c r="L766" i="106"/>
  <c r="T766" i="106"/>
  <c r="M767" i="106"/>
  <c r="M812" i="106" s="1"/>
  <c r="N769" i="106"/>
  <c r="G770" i="106"/>
  <c r="O770" i="106"/>
  <c r="O793" i="106" s="1"/>
  <c r="O802" i="106" s="1"/>
  <c r="H771" i="106"/>
  <c r="P771" i="106"/>
  <c r="P793" i="106" s="1"/>
  <c r="P802" i="106" s="1"/>
  <c r="I772" i="106"/>
  <c r="Q772" i="106"/>
  <c r="Q793" i="106" s="1"/>
  <c r="Q802" i="106" s="1"/>
  <c r="J773" i="106"/>
  <c r="R773" i="106"/>
  <c r="L776" i="106"/>
  <c r="L809" i="106" s="1"/>
  <c r="T776" i="106"/>
  <c r="M777" i="106"/>
  <c r="N778" i="106"/>
  <c r="G779" i="106"/>
  <c r="O779" i="106"/>
  <c r="H781" i="106"/>
  <c r="H808" i="106" s="1"/>
  <c r="P781" i="106"/>
  <c r="I782" i="106"/>
  <c r="I809" i="106" s="1"/>
  <c r="Q782" i="106"/>
  <c r="Q809" i="106" s="1"/>
  <c r="J783" i="106"/>
  <c r="J810" i="106" s="1"/>
  <c r="R783" i="106"/>
  <c r="L785" i="106"/>
  <c r="T785" i="106"/>
  <c r="G759" i="106"/>
  <c r="G791" i="106" s="1"/>
  <c r="G800" i="106" s="1"/>
  <c r="H760" i="106"/>
  <c r="I761" i="106"/>
  <c r="I791" i="106" s="1"/>
  <c r="I800" i="106" s="1"/>
  <c r="J763" i="106"/>
  <c r="J808" i="106" s="1"/>
  <c r="R763" i="106"/>
  <c r="R792" i="106" s="1"/>
  <c r="R801" i="106" s="1"/>
  <c r="K764" i="106"/>
  <c r="M766" i="106"/>
  <c r="G769" i="106"/>
  <c r="H770" i="106"/>
  <c r="H793" i="106" s="1"/>
  <c r="H802" i="106" s="1"/>
  <c r="I771" i="106"/>
  <c r="J772" i="106"/>
  <c r="J793" i="106" s="1"/>
  <c r="J802" i="106" s="1"/>
  <c r="R772" i="106"/>
  <c r="R793" i="106" s="1"/>
  <c r="R802" i="106" s="1"/>
  <c r="K773" i="106"/>
  <c r="M776" i="106"/>
  <c r="G778" i="106"/>
  <c r="H779" i="106"/>
  <c r="I781" i="106"/>
  <c r="Q781" i="106"/>
  <c r="J782" i="106"/>
  <c r="J809" i="106" s="1"/>
  <c r="R782" i="106"/>
  <c r="R809" i="106" s="1"/>
  <c r="K783" i="106"/>
  <c r="M785" i="106"/>
  <c r="K763" i="106"/>
  <c r="K772" i="106"/>
  <c r="K793" i="106" s="1"/>
  <c r="K802" i="106" s="1"/>
  <c r="K782" i="106"/>
  <c r="K795" i="106" s="1"/>
  <c r="K804" i="106" s="1"/>
  <c r="R431" i="106"/>
  <c r="T431" i="106"/>
  <c r="Q431" i="106"/>
  <c r="F431" i="106"/>
  <c r="H431" i="106"/>
  <c r="P431" i="106"/>
  <c r="K424" i="106"/>
  <c r="S424" i="106"/>
  <c r="L424" i="106"/>
  <c r="T424" i="106"/>
  <c r="K432" i="106"/>
  <c r="S432" i="106"/>
  <c r="S431" i="106" s="1"/>
  <c r="L433" i="106"/>
  <c r="L431" i="106" s="1"/>
  <c r="M434" i="106"/>
  <c r="M431" i="106" s="1"/>
  <c r="F435" i="106"/>
  <c r="N435" i="106"/>
  <c r="N431" i="106" s="1"/>
  <c r="G436" i="106"/>
  <c r="O436" i="106"/>
  <c r="M424" i="106"/>
  <c r="G435" i="106"/>
  <c r="O435" i="106"/>
  <c r="G424" i="106"/>
  <c r="O424" i="106"/>
  <c r="G432" i="106"/>
  <c r="O432" i="106"/>
  <c r="H433" i="106"/>
  <c r="P433" i="106"/>
  <c r="I434" i="106"/>
  <c r="I431" i="106" s="1"/>
  <c r="Q434" i="106"/>
  <c r="J435" i="106"/>
  <c r="J431" i="106" s="1"/>
  <c r="R435" i="106"/>
  <c r="K436" i="106"/>
  <c r="S436" i="106"/>
  <c r="U893" i="106" l="1"/>
  <c r="F892" i="106"/>
  <c r="I877" i="106"/>
  <c r="H892" i="106"/>
  <c r="H906" i="106"/>
  <c r="H900" i="106"/>
  <c r="H902" i="106"/>
  <c r="H901" i="106"/>
  <c r="H896" i="106"/>
  <c r="O874" i="106"/>
  <c r="H898" i="106"/>
  <c r="H897" i="106"/>
  <c r="H903" i="106"/>
  <c r="H894" i="106"/>
  <c r="R850" i="106"/>
  <c r="J850" i="106"/>
  <c r="Q850" i="106"/>
  <c r="I850" i="106"/>
  <c r="O850" i="106"/>
  <c r="G850" i="106"/>
  <c r="S850" i="106"/>
  <c r="M850" i="106"/>
  <c r="L850" i="106"/>
  <c r="K850" i="106"/>
  <c r="H850" i="106"/>
  <c r="F850" i="106"/>
  <c r="T850" i="106"/>
  <c r="U851" i="106"/>
  <c r="P850" i="106"/>
  <c r="N850" i="106"/>
  <c r="H893" i="106"/>
  <c r="H890" i="106"/>
  <c r="H891" i="106"/>
  <c r="K809" i="106"/>
  <c r="O808" i="106"/>
  <c r="R811" i="106"/>
  <c r="Q795" i="106"/>
  <c r="Q804" i="106" s="1"/>
  <c r="Q808" i="106"/>
  <c r="P795" i="106"/>
  <c r="P804" i="106" s="1"/>
  <c r="N793" i="106"/>
  <c r="N802" i="106" s="1"/>
  <c r="G792" i="106"/>
  <c r="G801" i="106" s="1"/>
  <c r="T795" i="106"/>
  <c r="T804" i="106" s="1"/>
  <c r="O794" i="106"/>
  <c r="O803" i="106" s="1"/>
  <c r="S794" i="106"/>
  <c r="S803" i="106" s="1"/>
  <c r="P812" i="106"/>
  <c r="R808" i="106"/>
  <c r="J790" i="106"/>
  <c r="J799" i="106" s="1"/>
  <c r="Q810" i="106"/>
  <c r="N790" i="106"/>
  <c r="N799" i="106" s="1"/>
  <c r="K808" i="106"/>
  <c r="P808" i="106"/>
  <c r="I810" i="106"/>
  <c r="N808" i="106"/>
  <c r="I795" i="106"/>
  <c r="I804" i="106" s="1"/>
  <c r="L795" i="106"/>
  <c r="L804" i="106" s="1"/>
  <c r="L794" i="106"/>
  <c r="L803" i="106" s="1"/>
  <c r="L808" i="106"/>
  <c r="H792" i="106"/>
  <c r="H801" i="106" s="1"/>
  <c r="S795" i="106"/>
  <c r="S804" i="106" s="1"/>
  <c r="J795" i="106"/>
  <c r="J804" i="106" s="1"/>
  <c r="K810" i="106"/>
  <c r="P792" i="106"/>
  <c r="P801" i="106" s="1"/>
  <c r="G793" i="106"/>
  <c r="G802" i="106" s="1"/>
  <c r="M793" i="106"/>
  <c r="M802" i="106" s="1"/>
  <c r="N792" i="106"/>
  <c r="N801" i="106" s="1"/>
  <c r="T794" i="106"/>
  <c r="T803" i="106" s="1"/>
  <c r="S791" i="106"/>
  <c r="S800" i="106" s="1"/>
  <c r="R789" i="106"/>
  <c r="R798" i="106" s="1"/>
  <c r="I794" i="106"/>
  <c r="I803" i="106" s="1"/>
  <c r="M794" i="106"/>
  <c r="M803" i="106" s="1"/>
  <c r="L791" i="106"/>
  <c r="L800" i="106" s="1"/>
  <c r="L793" i="106"/>
  <c r="L802" i="106" s="1"/>
  <c r="L811" i="106"/>
  <c r="H795" i="106"/>
  <c r="H804" i="106" s="1"/>
  <c r="H794" i="106"/>
  <c r="H803" i="106" s="1"/>
  <c r="K792" i="106"/>
  <c r="K801" i="106" s="1"/>
  <c r="O795" i="106"/>
  <c r="O804" i="106" s="1"/>
  <c r="I808" i="106"/>
  <c r="Q794" i="106"/>
  <c r="Q803" i="106" s="1"/>
  <c r="T791" i="106"/>
  <c r="T800" i="106" s="1"/>
  <c r="T811" i="106"/>
  <c r="R795" i="106"/>
  <c r="R804" i="106" s="1"/>
  <c r="M795" i="106"/>
  <c r="M804" i="106" s="1"/>
  <c r="T810" i="106"/>
  <c r="G808" i="106"/>
  <c r="J811" i="106"/>
  <c r="J792" i="106"/>
  <c r="J801" i="106" s="1"/>
  <c r="Q792" i="106"/>
  <c r="Q801" i="106" s="1"/>
  <c r="H791" i="106"/>
  <c r="H800" i="106" s="1"/>
  <c r="N789" i="106"/>
  <c r="N798" i="106" s="1"/>
  <c r="M791" i="106"/>
  <c r="M800" i="106" s="1"/>
  <c r="K431" i="106"/>
  <c r="O431" i="106"/>
  <c r="G431" i="106"/>
  <c r="U894" i="106" l="1"/>
  <c r="F893" i="106"/>
  <c r="R851" i="106"/>
  <c r="J851" i="106"/>
  <c r="Q851" i="106"/>
  <c r="I851" i="106"/>
  <c r="P851" i="106"/>
  <c r="H851" i="106"/>
  <c r="O851" i="106"/>
  <c r="G851" i="106"/>
  <c r="S851" i="106"/>
  <c r="K851" i="106"/>
  <c r="U852" i="106"/>
  <c r="N851" i="106"/>
  <c r="M851" i="106"/>
  <c r="L851" i="106"/>
  <c r="F851" i="106"/>
  <c r="T851" i="106"/>
  <c r="J878" i="106"/>
  <c r="I901" i="106"/>
  <c r="I893" i="106"/>
  <c r="I900" i="106"/>
  <c r="I892" i="106"/>
  <c r="I889" i="106"/>
  <c r="I899" i="106"/>
  <c r="I891" i="106"/>
  <c r="I906" i="106"/>
  <c r="I898" i="106"/>
  <c r="I890" i="106"/>
  <c r="I905" i="106"/>
  <c r="I897" i="106"/>
  <c r="I894" i="106"/>
  <c r="I904" i="106"/>
  <c r="I896" i="106"/>
  <c r="I903" i="106"/>
  <c r="I895" i="106"/>
  <c r="I902" i="106"/>
  <c r="P875" i="106"/>
  <c r="R852" i="106" l="1"/>
  <c r="J852" i="106"/>
  <c r="Q852" i="106"/>
  <c r="I852" i="106"/>
  <c r="P852" i="106"/>
  <c r="H852" i="106"/>
  <c r="O852" i="106"/>
  <c r="G852" i="106"/>
  <c r="S852" i="106"/>
  <c r="K852" i="106"/>
  <c r="T852" i="106"/>
  <c r="U853" i="106"/>
  <c r="N852" i="106"/>
  <c r="M852" i="106"/>
  <c r="L852" i="106"/>
  <c r="F852" i="106"/>
  <c r="Q876" i="106"/>
  <c r="K879" i="106"/>
  <c r="J903" i="106"/>
  <c r="J902" i="106"/>
  <c r="J894" i="106"/>
  <c r="J901" i="106"/>
  <c r="J893" i="106"/>
  <c r="J896" i="106"/>
  <c r="J900" i="106"/>
  <c r="J892" i="106"/>
  <c r="J889" i="106"/>
  <c r="J899" i="106"/>
  <c r="J891" i="106"/>
  <c r="J906" i="106"/>
  <c r="J898" i="106"/>
  <c r="J890" i="106"/>
  <c r="J905" i="106"/>
  <c r="J897" i="106"/>
  <c r="J904" i="106"/>
  <c r="J895" i="106"/>
  <c r="U895" i="106"/>
  <c r="F894" i="106"/>
  <c r="U896" i="106" l="1"/>
  <c r="F895" i="106"/>
  <c r="L880" i="106"/>
  <c r="K890" i="106"/>
  <c r="K894" i="106"/>
  <c r="K898" i="106"/>
  <c r="K902" i="106"/>
  <c r="K906" i="106"/>
  <c r="K897" i="106"/>
  <c r="K889" i="106"/>
  <c r="K905" i="106"/>
  <c r="K891" i="106"/>
  <c r="K895" i="106"/>
  <c r="K899" i="106"/>
  <c r="K903" i="106"/>
  <c r="K893" i="106"/>
  <c r="K901" i="106"/>
  <c r="K892" i="106"/>
  <c r="K896" i="106"/>
  <c r="K900" i="106"/>
  <c r="K904" i="106"/>
  <c r="R853" i="106"/>
  <c r="J853" i="106"/>
  <c r="Q853" i="106"/>
  <c r="I853" i="106"/>
  <c r="P853" i="106"/>
  <c r="H853" i="106"/>
  <c r="O853" i="106"/>
  <c r="G853" i="106"/>
  <c r="S853" i="106"/>
  <c r="K853" i="106"/>
  <c r="T853" i="106"/>
  <c r="N853" i="106"/>
  <c r="M853" i="106"/>
  <c r="U854" i="106"/>
  <c r="L853" i="106"/>
  <c r="F853" i="106"/>
  <c r="R877" i="106"/>
  <c r="S878" i="106" l="1"/>
  <c r="R854" i="106"/>
  <c r="J854" i="106"/>
  <c r="Q854" i="106"/>
  <c r="I854" i="106"/>
  <c r="P854" i="106"/>
  <c r="H854" i="106"/>
  <c r="O854" i="106"/>
  <c r="G854" i="106"/>
  <c r="N854" i="106"/>
  <c r="F854" i="106"/>
  <c r="S854" i="106"/>
  <c r="K854" i="106"/>
  <c r="M854" i="106"/>
  <c r="L854" i="106"/>
  <c r="U855" i="106"/>
  <c r="T854" i="106"/>
  <c r="M881" i="106"/>
  <c r="L893" i="106"/>
  <c r="L897" i="106"/>
  <c r="L901" i="106"/>
  <c r="L905" i="106"/>
  <c r="L900" i="106"/>
  <c r="L890" i="106"/>
  <c r="L894" i="106"/>
  <c r="L898" i="106"/>
  <c r="L902" i="106"/>
  <c r="L906" i="106"/>
  <c r="L896" i="106"/>
  <c r="L889" i="106"/>
  <c r="L891" i="106"/>
  <c r="L895" i="106"/>
  <c r="L899" i="106"/>
  <c r="L903" i="106"/>
  <c r="L904" i="106"/>
  <c r="L892" i="106"/>
  <c r="U897" i="106"/>
  <c r="F896" i="106"/>
  <c r="U898" i="106" l="1"/>
  <c r="F897" i="106"/>
  <c r="N882" i="106"/>
  <c r="M894" i="106"/>
  <c r="M902" i="106"/>
  <c r="M897" i="106"/>
  <c r="M901" i="106"/>
  <c r="M895" i="106"/>
  <c r="M903" i="106"/>
  <c r="M905" i="106"/>
  <c r="M900" i="106"/>
  <c r="M896" i="106"/>
  <c r="M904" i="106"/>
  <c r="M892" i="106"/>
  <c r="M890" i="106"/>
  <c r="M898" i="106"/>
  <c r="M891" i="106"/>
  <c r="M893" i="106"/>
  <c r="M889" i="106"/>
  <c r="M899" i="106"/>
  <c r="M906" i="106"/>
  <c r="T879" i="106"/>
  <c r="S905" i="106"/>
  <c r="S901" i="106"/>
  <c r="S893" i="106"/>
  <c r="S897" i="106"/>
  <c r="S896" i="106"/>
  <c r="S892" i="106"/>
  <c r="S903" i="106"/>
  <c r="S890" i="106"/>
  <c r="S899" i="106"/>
  <c r="S889" i="106"/>
  <c r="S895" i="106"/>
  <c r="S898" i="106"/>
  <c r="S891" i="106"/>
  <c r="S894" i="106"/>
  <c r="S906" i="106"/>
  <c r="S900" i="106"/>
  <c r="S904" i="106"/>
  <c r="S902" i="106"/>
  <c r="R855" i="106"/>
  <c r="J855" i="106"/>
  <c r="Q855" i="106"/>
  <c r="I855" i="106"/>
  <c r="P855" i="106"/>
  <c r="H855" i="106"/>
  <c r="O855" i="106"/>
  <c r="G855" i="106"/>
  <c r="N855" i="106"/>
  <c r="F855" i="106"/>
  <c r="S855" i="106"/>
  <c r="K855" i="106"/>
  <c r="T855" i="106"/>
  <c r="M855" i="106"/>
  <c r="L855" i="106"/>
  <c r="U856" i="106"/>
  <c r="T900" i="106" l="1"/>
  <c r="T892" i="106"/>
  <c r="T904" i="106"/>
  <c r="T896" i="106"/>
  <c r="T893" i="106"/>
  <c r="T890" i="106"/>
  <c r="T894" i="106"/>
  <c r="T903" i="106"/>
  <c r="T905" i="106"/>
  <c r="T899" i="106"/>
  <c r="T901" i="106"/>
  <c r="T895" i="106"/>
  <c r="T889" i="106"/>
  <c r="T906" i="106"/>
  <c r="T897" i="106"/>
  <c r="T891" i="106"/>
  <c r="T902" i="106"/>
  <c r="T898" i="106"/>
  <c r="R856" i="106"/>
  <c r="J856" i="106"/>
  <c r="Q856" i="106"/>
  <c r="I856" i="106"/>
  <c r="P856" i="106"/>
  <c r="H856" i="106"/>
  <c r="O856" i="106"/>
  <c r="G856" i="106"/>
  <c r="N856" i="106"/>
  <c r="F856" i="106"/>
  <c r="S856" i="106"/>
  <c r="K856" i="106"/>
  <c r="M856" i="106"/>
  <c r="L856" i="106"/>
  <c r="U857" i="106"/>
  <c r="T856" i="106"/>
  <c r="O883" i="106"/>
  <c r="N896" i="106"/>
  <c r="N894" i="106"/>
  <c r="N898" i="106"/>
  <c r="N889" i="106"/>
  <c r="N905" i="106"/>
  <c r="N901" i="106"/>
  <c r="N897" i="106"/>
  <c r="N891" i="106"/>
  <c r="N906" i="106"/>
  <c r="N893" i="106"/>
  <c r="N904" i="106"/>
  <c r="N890" i="106"/>
  <c r="N900" i="106"/>
  <c r="N903" i="106"/>
  <c r="N892" i="106"/>
  <c r="N899" i="106"/>
  <c r="N895" i="106"/>
  <c r="N902" i="106"/>
  <c r="U899" i="106"/>
  <c r="F898" i="106"/>
  <c r="U900" i="106" l="1"/>
  <c r="F899" i="106"/>
  <c r="P884" i="106"/>
  <c r="O891" i="106"/>
  <c r="O898" i="106"/>
  <c r="O903" i="106"/>
  <c r="O902" i="106"/>
  <c r="O889" i="106"/>
  <c r="O896" i="106"/>
  <c r="O900" i="106"/>
  <c r="O890" i="106"/>
  <c r="O905" i="106"/>
  <c r="O906" i="106"/>
  <c r="O904" i="106"/>
  <c r="O894" i="106"/>
  <c r="O895" i="106"/>
  <c r="O897" i="106"/>
  <c r="O892" i="106"/>
  <c r="O899" i="106"/>
  <c r="O901" i="106"/>
  <c r="O893" i="106"/>
  <c r="R857" i="106"/>
  <c r="J857" i="106"/>
  <c r="Q857" i="106"/>
  <c r="I857" i="106"/>
  <c r="P857" i="106"/>
  <c r="H857" i="106"/>
  <c r="O857" i="106"/>
  <c r="G857" i="106"/>
  <c r="N857" i="106"/>
  <c r="F857" i="106"/>
  <c r="S857" i="106"/>
  <c r="K857" i="106"/>
  <c r="T857" i="106"/>
  <c r="M857" i="106"/>
  <c r="L857" i="106"/>
  <c r="U858" i="106"/>
  <c r="U901" i="106" l="1"/>
  <c r="F900" i="106"/>
  <c r="R858" i="106"/>
  <c r="J858" i="106"/>
  <c r="Q858" i="106"/>
  <c r="I858" i="106"/>
  <c r="P858" i="106"/>
  <c r="H858" i="106"/>
  <c r="O858" i="106"/>
  <c r="G858" i="106"/>
  <c r="N858" i="106"/>
  <c r="F858" i="106"/>
  <c r="S858" i="106"/>
  <c r="K858" i="106"/>
  <c r="M858" i="106"/>
  <c r="L858" i="106"/>
  <c r="U859" i="106"/>
  <c r="T858" i="106"/>
  <c r="Q885" i="106"/>
  <c r="P904" i="106"/>
  <c r="P889" i="106"/>
  <c r="P900" i="106"/>
  <c r="P903" i="106"/>
  <c r="P901" i="106"/>
  <c r="P895" i="106"/>
  <c r="P902" i="106"/>
  <c r="P906" i="106"/>
  <c r="P893" i="106"/>
  <c r="P890" i="106"/>
  <c r="P891" i="106"/>
  <c r="P896" i="106"/>
  <c r="P894" i="106"/>
  <c r="P898" i="106"/>
  <c r="P905" i="106"/>
  <c r="P899" i="106"/>
  <c r="P892" i="106"/>
  <c r="P897" i="106"/>
  <c r="R886" i="106" l="1"/>
  <c r="Q892" i="106"/>
  <c r="Q903" i="106"/>
  <c r="Q902" i="106"/>
  <c r="Q897" i="106"/>
  <c r="Q894" i="106"/>
  <c r="Q896" i="106"/>
  <c r="Q901" i="106"/>
  <c r="Q906" i="106"/>
  <c r="Q889" i="106"/>
  <c r="Q893" i="106"/>
  <c r="Q905" i="106"/>
  <c r="Q891" i="106"/>
  <c r="Q890" i="106"/>
  <c r="Q899" i="106"/>
  <c r="Q900" i="106"/>
  <c r="Q895" i="106"/>
  <c r="Q904" i="106"/>
  <c r="Q898" i="106"/>
  <c r="R859" i="106"/>
  <c r="J859" i="106"/>
  <c r="Q859" i="106"/>
  <c r="I859" i="106"/>
  <c r="P859" i="106"/>
  <c r="H859" i="106"/>
  <c r="O859" i="106"/>
  <c r="G859" i="106"/>
  <c r="N859" i="106"/>
  <c r="F859" i="106"/>
  <c r="S859" i="106"/>
  <c r="K859" i="106"/>
  <c r="T859" i="106"/>
  <c r="M859" i="106"/>
  <c r="L859" i="106"/>
  <c r="U860" i="106"/>
  <c r="U902" i="106"/>
  <c r="F901" i="106"/>
  <c r="U903" i="106" l="1"/>
  <c r="F902" i="106"/>
  <c r="R860" i="106"/>
  <c r="J860" i="106"/>
  <c r="Q860" i="106"/>
  <c r="I860" i="106"/>
  <c r="P860" i="106"/>
  <c r="H860" i="106"/>
  <c r="O860" i="106"/>
  <c r="G860" i="106"/>
  <c r="N860" i="106"/>
  <c r="F860" i="106"/>
  <c r="S860" i="106"/>
  <c r="K860" i="106"/>
  <c r="M860" i="106"/>
  <c r="L860" i="106"/>
  <c r="U861" i="106"/>
  <c r="T860" i="106"/>
  <c r="R905" i="106"/>
  <c r="R892" i="106"/>
  <c r="R899" i="106"/>
  <c r="R906" i="106"/>
  <c r="R889" i="106"/>
  <c r="R897" i="106"/>
  <c r="R900" i="106"/>
  <c r="R893" i="106"/>
  <c r="R901" i="106"/>
  <c r="R895" i="106"/>
  <c r="R903" i="106"/>
  <c r="R890" i="106"/>
  <c r="R904" i="106"/>
  <c r="R894" i="106"/>
  <c r="R891" i="106"/>
  <c r="R896" i="106"/>
  <c r="R902" i="106"/>
  <c r="R898" i="106"/>
  <c r="U904" i="106" l="1"/>
  <c r="F903" i="106"/>
  <c r="R861" i="106"/>
  <c r="J861" i="106"/>
  <c r="Q861" i="106"/>
  <c r="I861" i="106"/>
  <c r="P861" i="106"/>
  <c r="H861" i="106"/>
  <c r="O861" i="106"/>
  <c r="G861" i="106"/>
  <c r="N861" i="106"/>
  <c r="F861" i="106"/>
  <c r="S861" i="106"/>
  <c r="K861" i="106"/>
  <c r="T861" i="106"/>
  <c r="M861" i="106"/>
  <c r="L861" i="106"/>
  <c r="U905" i="106" l="1"/>
  <c r="F904" i="106"/>
  <c r="U906" i="106" l="1"/>
  <c r="F906" i="106" s="1"/>
  <c r="F905" i="106"/>
  <c r="U890" i="42" l="1"/>
  <c r="U891" i="42" s="1"/>
  <c r="U892" i="42" s="1"/>
  <c r="U893" i="42" s="1"/>
  <c r="U894" i="42" s="1"/>
  <c r="U895" i="42" s="1"/>
  <c r="U896" i="42" s="1"/>
  <c r="U897" i="42" s="1"/>
  <c r="U898" i="42" s="1"/>
  <c r="U899" i="42" s="1"/>
  <c r="U900" i="42" s="1"/>
  <c r="U901" i="42" s="1"/>
  <c r="U902" i="42" s="1"/>
  <c r="U903" i="42" s="1"/>
  <c r="U904" i="42" s="1"/>
  <c r="U905" i="42" s="1"/>
  <c r="U906" i="42" s="1"/>
  <c r="U848" i="42"/>
  <c r="U849" i="42" s="1"/>
  <c r="U850" i="42" s="1"/>
  <c r="U851" i="42" s="1"/>
  <c r="U852" i="42" s="1"/>
  <c r="U853" i="42" s="1"/>
  <c r="U854" i="42" s="1"/>
  <c r="U855" i="42" s="1"/>
  <c r="U856" i="42" s="1"/>
  <c r="U857" i="42" s="1"/>
  <c r="U858" i="42" s="1"/>
  <c r="U859" i="42" s="1"/>
  <c r="U860" i="42" s="1"/>
  <c r="U861" i="42" s="1"/>
  <c r="U847" i="42"/>
  <c r="F785" i="42"/>
  <c r="F784" i="42"/>
  <c r="F783" i="42"/>
  <c r="F782" i="42"/>
  <c r="F781" i="42"/>
  <c r="F779" i="42"/>
  <c r="F778" i="42"/>
  <c r="F777" i="42"/>
  <c r="F776" i="42"/>
  <c r="F775" i="42"/>
  <c r="F773" i="42"/>
  <c r="F772" i="42"/>
  <c r="F771" i="42"/>
  <c r="F770" i="42"/>
  <c r="F769" i="42"/>
  <c r="F767" i="42"/>
  <c r="F766" i="42"/>
  <c r="F765" i="42"/>
  <c r="F764" i="42"/>
  <c r="F763" i="42"/>
  <c r="F761" i="42"/>
  <c r="F760" i="42"/>
  <c r="F759" i="42"/>
  <c r="F758" i="42"/>
  <c r="F757" i="42"/>
  <c r="F755" i="42"/>
  <c r="F754" i="42"/>
  <c r="F753" i="42"/>
  <c r="F752" i="42"/>
  <c r="F751" i="42"/>
  <c r="F749" i="42"/>
  <c r="F748" i="42"/>
  <c r="F747" i="42"/>
  <c r="F746" i="42"/>
  <c r="F745" i="42"/>
  <c r="Q167" i="37"/>
  <c r="Q166" i="37"/>
  <c r="G52" i="37" l="1"/>
  <c r="G58" i="37" s="1"/>
  <c r="G51" i="37"/>
  <c r="G57" i="37" s="1"/>
  <c r="G50" i="37"/>
  <c r="G56" i="37" s="1"/>
  <c r="G49" i="37"/>
  <c r="G55" i="37" s="1"/>
  <c r="G48" i="37"/>
  <c r="G54" i="37" s="1"/>
  <c r="F15" i="37"/>
  <c r="F14" i="37"/>
  <c r="F13" i="37"/>
  <c r="F12" i="37"/>
  <c r="F11" i="37"/>
  <c r="O158" i="37" l="1"/>
  <c r="N158" i="37"/>
  <c r="M158" i="37"/>
  <c r="K158" i="37"/>
  <c r="L158" i="37"/>
  <c r="O152" i="37"/>
  <c r="N152" i="37"/>
  <c r="M152" i="37"/>
  <c r="K152" i="37"/>
  <c r="L152" i="37"/>
  <c r="F148" i="107"/>
  <c r="F147" i="107"/>
  <c r="F146" i="107"/>
  <c r="F145" i="107"/>
  <c r="F148" i="100"/>
  <c r="F147" i="100"/>
  <c r="F146" i="100"/>
  <c r="F145" i="100"/>
  <c r="F148" i="101"/>
  <c r="F147" i="101"/>
  <c r="F146" i="101"/>
  <c r="F145" i="101"/>
  <c r="F148" i="103"/>
  <c r="F147" i="103"/>
  <c r="F146" i="103"/>
  <c r="F145" i="103"/>
  <c r="F148" i="104"/>
  <c r="F147" i="104"/>
  <c r="F146" i="104"/>
  <c r="F145" i="104"/>
  <c r="F148" i="105"/>
  <c r="F147" i="105"/>
  <c r="F146" i="105"/>
  <c r="F145" i="105"/>
  <c r="F148" i="106"/>
  <c r="F147" i="106"/>
  <c r="F146" i="106"/>
  <c r="F145" i="106"/>
  <c r="F148" i="42"/>
  <c r="F147" i="42"/>
  <c r="F146" i="42"/>
  <c r="F145" i="42"/>
  <c r="F144" i="107"/>
  <c r="F144" i="100"/>
  <c r="F144" i="101"/>
  <c r="F144" i="103"/>
  <c r="F144" i="104"/>
  <c r="F144" i="105"/>
  <c r="F144" i="106"/>
  <c r="F144" i="42"/>
  <c r="F141" i="107"/>
  <c r="F140" i="107"/>
  <c r="F139" i="107"/>
  <c r="F138" i="107"/>
  <c r="F141" i="100"/>
  <c r="F140" i="100"/>
  <c r="F139" i="100"/>
  <c r="F138" i="100"/>
  <c r="F141" i="101"/>
  <c r="F140" i="101"/>
  <c r="F139" i="101"/>
  <c r="F138" i="101"/>
  <c r="F141" i="103"/>
  <c r="F140" i="103"/>
  <c r="F139" i="103"/>
  <c r="F138" i="103"/>
  <c r="F141" i="104"/>
  <c r="F140" i="104"/>
  <c r="F139" i="104"/>
  <c r="F138" i="104"/>
  <c r="F141" i="105"/>
  <c r="F140" i="105"/>
  <c r="F139" i="105"/>
  <c r="F138" i="105"/>
  <c r="F141" i="106"/>
  <c r="F140" i="106"/>
  <c r="F139" i="106"/>
  <c r="F138" i="106"/>
  <c r="F141" i="42"/>
  <c r="F140" i="42"/>
  <c r="F139" i="42"/>
  <c r="F138" i="42"/>
  <c r="F134" i="107"/>
  <c r="F133" i="107"/>
  <c r="F132" i="107"/>
  <c r="F131" i="107"/>
  <c r="F134" i="100"/>
  <c r="F133" i="100"/>
  <c r="F132" i="100"/>
  <c r="F131" i="100"/>
  <c r="F134" i="101"/>
  <c r="F133" i="101"/>
  <c r="F132" i="101"/>
  <c r="F131" i="101"/>
  <c r="F134" i="103"/>
  <c r="F133" i="103"/>
  <c r="F132" i="103"/>
  <c r="F131" i="103"/>
  <c r="F134" i="104"/>
  <c r="F133" i="104"/>
  <c r="F132" i="104"/>
  <c r="F131" i="104"/>
  <c r="F134" i="105"/>
  <c r="F133" i="105"/>
  <c r="F132" i="105"/>
  <c r="F131" i="105"/>
  <c r="F134" i="106"/>
  <c r="F133" i="106"/>
  <c r="F132" i="106"/>
  <c r="F131" i="106"/>
  <c r="F134" i="42"/>
  <c r="F133" i="42"/>
  <c r="F132" i="42"/>
  <c r="F131" i="42"/>
  <c r="F137" i="107" l="1"/>
  <c r="F137" i="100"/>
  <c r="F137" i="101"/>
  <c r="F137" i="103"/>
  <c r="F137" i="104"/>
  <c r="F137" i="105"/>
  <c r="F137" i="106"/>
  <c r="F137" i="42"/>
  <c r="F130" i="107"/>
  <c r="F130" i="100"/>
  <c r="F130" i="101"/>
  <c r="F130" i="103"/>
  <c r="F130" i="104"/>
  <c r="F130" i="105"/>
  <c r="F130" i="106"/>
  <c r="F130" i="42"/>
  <c r="K177" i="37"/>
  <c r="B781" i="42"/>
  <c r="B781" i="100"/>
  <c r="E781" i="100" s="1"/>
  <c r="B781" i="101"/>
  <c r="B781" i="103"/>
  <c r="B781" i="104"/>
  <c r="B781" i="105"/>
  <c r="E781" i="105" s="1"/>
  <c r="B781" i="106"/>
  <c r="B781" i="107"/>
  <c r="B775" i="42"/>
  <c r="B775" i="100"/>
  <c r="B775" i="101"/>
  <c r="E775" i="101" s="1"/>
  <c r="B775" i="103"/>
  <c r="B775" i="104"/>
  <c r="B775" i="105"/>
  <c r="E775" i="105" s="1"/>
  <c r="B775" i="106"/>
  <c r="E775" i="106" s="1"/>
  <c r="B775" i="107"/>
  <c r="B769" i="42"/>
  <c r="B769" i="100"/>
  <c r="B769" i="101"/>
  <c r="E769" i="101" s="1"/>
  <c r="B769" i="103"/>
  <c r="B769" i="104"/>
  <c r="B769" i="105"/>
  <c r="E769" i="105" s="1"/>
  <c r="B769" i="106"/>
  <c r="E769" i="106" s="1"/>
  <c r="B769" i="107"/>
  <c r="B763" i="42"/>
  <c r="B763" i="100"/>
  <c r="E763" i="100" s="1"/>
  <c r="B763" i="101"/>
  <c r="E763" i="101" s="1"/>
  <c r="B763" i="103"/>
  <c r="B763" i="104"/>
  <c r="B763" i="105"/>
  <c r="E763" i="105" s="1"/>
  <c r="B763" i="106"/>
  <c r="E763" i="106" s="1"/>
  <c r="B763" i="107"/>
  <c r="B757" i="42"/>
  <c r="B757" i="100"/>
  <c r="E757" i="100" s="1"/>
  <c r="B757" i="101"/>
  <c r="B757" i="103"/>
  <c r="E757" i="103" s="1"/>
  <c r="B757" i="104"/>
  <c r="B757" i="105"/>
  <c r="E757" i="105" s="1"/>
  <c r="B757" i="106"/>
  <c r="B757" i="107"/>
  <c r="E757" i="107" s="1"/>
  <c r="B751" i="42"/>
  <c r="E751" i="42" s="1"/>
  <c r="B751" i="100"/>
  <c r="B751" i="101"/>
  <c r="E751" i="101" s="1"/>
  <c r="B751" i="103"/>
  <c r="B751" i="104"/>
  <c r="B751" i="105"/>
  <c r="B751" i="106"/>
  <c r="E751" i="106" s="1"/>
  <c r="B751" i="107"/>
  <c r="B745" i="42"/>
  <c r="B745" i="100"/>
  <c r="E745" i="100" s="1"/>
  <c r="B745" i="101"/>
  <c r="B745" i="103"/>
  <c r="B745" i="104"/>
  <c r="B745" i="105"/>
  <c r="E745" i="105" s="1"/>
  <c r="B745" i="106"/>
  <c r="B745" i="107"/>
  <c r="B739" i="42"/>
  <c r="B739" i="100"/>
  <c r="E739" i="100" s="1"/>
  <c r="R739" i="100" s="1"/>
  <c r="B739" i="101"/>
  <c r="E739" i="101" s="1"/>
  <c r="T739" i="101" s="1"/>
  <c r="B739" i="103"/>
  <c r="B739" i="104"/>
  <c r="E739" i="104" s="1"/>
  <c r="T739" i="104" s="1"/>
  <c r="B739" i="105"/>
  <c r="E739" i="105" s="1"/>
  <c r="R739" i="105" s="1"/>
  <c r="B739" i="106"/>
  <c r="E739" i="106" s="1"/>
  <c r="B739" i="107"/>
  <c r="D63" i="107"/>
  <c r="F63" i="107" s="1"/>
  <c r="G63" i="107" s="1"/>
  <c r="H63" i="107" s="1"/>
  <c r="I63" i="107" s="1"/>
  <c r="J63" i="107" s="1"/>
  <c r="K63" i="107" s="1"/>
  <c r="L63" i="107" s="1"/>
  <c r="M63" i="107" s="1"/>
  <c r="N63" i="107" s="1"/>
  <c r="O63" i="107" s="1"/>
  <c r="P63" i="107" s="1"/>
  <c r="Q63" i="107" s="1"/>
  <c r="R63" i="107" s="1"/>
  <c r="S63" i="107" s="1"/>
  <c r="T63" i="107" s="1"/>
  <c r="D63" i="100"/>
  <c r="F63" i="100" s="1"/>
  <c r="G63" i="100" s="1"/>
  <c r="H63" i="100" s="1"/>
  <c r="I63" i="100" s="1"/>
  <c r="J63" i="100" s="1"/>
  <c r="K63" i="100" s="1"/>
  <c r="L63" i="100" s="1"/>
  <c r="M63" i="100" s="1"/>
  <c r="N63" i="100" s="1"/>
  <c r="O63" i="100" s="1"/>
  <c r="P63" i="100" s="1"/>
  <c r="Q63" i="100" s="1"/>
  <c r="R63" i="100" s="1"/>
  <c r="S63" i="100" s="1"/>
  <c r="T63" i="100" s="1"/>
  <c r="D63" i="101"/>
  <c r="F63" i="101" s="1"/>
  <c r="G63" i="101" s="1"/>
  <c r="H63" i="101" s="1"/>
  <c r="I63" i="101" s="1"/>
  <c r="J63" i="101" s="1"/>
  <c r="K63" i="101" s="1"/>
  <c r="L63" i="101" s="1"/>
  <c r="M63" i="101" s="1"/>
  <c r="N63" i="101" s="1"/>
  <c r="O63" i="101" s="1"/>
  <c r="P63" i="101" s="1"/>
  <c r="Q63" i="101" s="1"/>
  <c r="R63" i="101" s="1"/>
  <c r="S63" i="101" s="1"/>
  <c r="T63" i="101" s="1"/>
  <c r="D63" i="103"/>
  <c r="F63" i="103" s="1"/>
  <c r="G63" i="103" s="1"/>
  <c r="H63" i="103" s="1"/>
  <c r="I63" i="103" s="1"/>
  <c r="J63" i="103" s="1"/>
  <c r="K63" i="103" s="1"/>
  <c r="L63" i="103" s="1"/>
  <c r="M63" i="103" s="1"/>
  <c r="N63" i="103" s="1"/>
  <c r="O63" i="103" s="1"/>
  <c r="P63" i="103" s="1"/>
  <c r="Q63" i="103" s="1"/>
  <c r="R63" i="103" s="1"/>
  <c r="S63" i="103" s="1"/>
  <c r="T63" i="103" s="1"/>
  <c r="D63" i="104"/>
  <c r="F63" i="104" s="1"/>
  <c r="G63" i="104" s="1"/>
  <c r="H63" i="104" s="1"/>
  <c r="I63" i="104" s="1"/>
  <c r="J63" i="104" s="1"/>
  <c r="K63" i="104" s="1"/>
  <c r="L63" i="104" s="1"/>
  <c r="M63" i="104" s="1"/>
  <c r="N63" i="104" s="1"/>
  <c r="O63" i="104" s="1"/>
  <c r="P63" i="104" s="1"/>
  <c r="Q63" i="104" s="1"/>
  <c r="R63" i="104" s="1"/>
  <c r="S63" i="104" s="1"/>
  <c r="T63" i="104" s="1"/>
  <c r="D63" i="105"/>
  <c r="F63" i="105" s="1"/>
  <c r="G63" i="105" s="1"/>
  <c r="H63" i="105" s="1"/>
  <c r="I63" i="105" s="1"/>
  <c r="J63" i="105" s="1"/>
  <c r="K63" i="105" s="1"/>
  <c r="L63" i="105" s="1"/>
  <c r="M63" i="105" s="1"/>
  <c r="N63" i="105" s="1"/>
  <c r="O63" i="105" s="1"/>
  <c r="P63" i="105" s="1"/>
  <c r="Q63" i="105" s="1"/>
  <c r="R63" i="105" s="1"/>
  <c r="S63" i="105" s="1"/>
  <c r="T63" i="105" s="1"/>
  <c r="D63" i="106"/>
  <c r="F63" i="106" s="1"/>
  <c r="G63" i="106" s="1"/>
  <c r="H63" i="106" s="1"/>
  <c r="I63" i="106" s="1"/>
  <c r="J63" i="106" s="1"/>
  <c r="K63" i="106" s="1"/>
  <c r="L63" i="106" s="1"/>
  <c r="M63" i="106" s="1"/>
  <c r="N63" i="106" s="1"/>
  <c r="O63" i="106" s="1"/>
  <c r="P63" i="106" s="1"/>
  <c r="Q63" i="106" s="1"/>
  <c r="R63" i="106" s="1"/>
  <c r="S63" i="106" s="1"/>
  <c r="T63" i="106" s="1"/>
  <c r="D63" i="42"/>
  <c r="F63" i="42" s="1"/>
  <c r="G63" i="42" s="1"/>
  <c r="H63" i="42" s="1"/>
  <c r="I63" i="42" s="1"/>
  <c r="J63" i="42" s="1"/>
  <c r="K63" i="42" s="1"/>
  <c r="L63" i="42" s="1"/>
  <c r="M63" i="42" s="1"/>
  <c r="N63" i="42" s="1"/>
  <c r="O63" i="42" s="1"/>
  <c r="P63" i="42" s="1"/>
  <c r="Q63" i="42" s="1"/>
  <c r="R63" i="42" s="1"/>
  <c r="S63" i="42" s="1"/>
  <c r="T63" i="42" s="1"/>
  <c r="D62" i="107"/>
  <c r="F62" i="107" s="1"/>
  <c r="G62" i="107" s="1"/>
  <c r="H62" i="107" s="1"/>
  <c r="I62" i="107" s="1"/>
  <c r="J62" i="107" s="1"/>
  <c r="K62" i="107" s="1"/>
  <c r="L62" i="107" s="1"/>
  <c r="M62" i="107" s="1"/>
  <c r="N62" i="107" s="1"/>
  <c r="O62" i="107" s="1"/>
  <c r="P62" i="107" s="1"/>
  <c r="Q62" i="107" s="1"/>
  <c r="R62" i="107" s="1"/>
  <c r="S62" i="107" s="1"/>
  <c r="T62" i="107" s="1"/>
  <c r="D62" i="100"/>
  <c r="F62" i="100" s="1"/>
  <c r="G62" i="100" s="1"/>
  <c r="H62" i="100" s="1"/>
  <c r="I62" i="100" s="1"/>
  <c r="J62" i="100" s="1"/>
  <c r="K62" i="100" s="1"/>
  <c r="L62" i="100" s="1"/>
  <c r="M62" i="100" s="1"/>
  <c r="N62" i="100" s="1"/>
  <c r="O62" i="100" s="1"/>
  <c r="P62" i="100" s="1"/>
  <c r="Q62" i="100" s="1"/>
  <c r="R62" i="100" s="1"/>
  <c r="S62" i="100" s="1"/>
  <c r="T62" i="100" s="1"/>
  <c r="D62" i="101"/>
  <c r="F62" i="101" s="1"/>
  <c r="G62" i="101" s="1"/>
  <c r="H62" i="101" s="1"/>
  <c r="I62" i="101" s="1"/>
  <c r="J62" i="101" s="1"/>
  <c r="K62" i="101" s="1"/>
  <c r="L62" i="101" s="1"/>
  <c r="M62" i="101" s="1"/>
  <c r="N62" i="101" s="1"/>
  <c r="O62" i="101" s="1"/>
  <c r="P62" i="101" s="1"/>
  <c r="Q62" i="101" s="1"/>
  <c r="R62" i="101" s="1"/>
  <c r="S62" i="101" s="1"/>
  <c r="T62" i="101" s="1"/>
  <c r="D62" i="103"/>
  <c r="F62" i="103" s="1"/>
  <c r="G62" i="103" s="1"/>
  <c r="H62" i="103" s="1"/>
  <c r="I62" i="103" s="1"/>
  <c r="J62" i="103" s="1"/>
  <c r="K62" i="103" s="1"/>
  <c r="L62" i="103" s="1"/>
  <c r="M62" i="103" s="1"/>
  <c r="N62" i="103" s="1"/>
  <c r="O62" i="103" s="1"/>
  <c r="P62" i="103" s="1"/>
  <c r="Q62" i="103" s="1"/>
  <c r="R62" i="103" s="1"/>
  <c r="S62" i="103" s="1"/>
  <c r="T62" i="103" s="1"/>
  <c r="D62" i="104"/>
  <c r="F62" i="104" s="1"/>
  <c r="G62" i="104" s="1"/>
  <c r="H62" i="104" s="1"/>
  <c r="I62" i="104" s="1"/>
  <c r="J62" i="104" s="1"/>
  <c r="K62" i="104" s="1"/>
  <c r="L62" i="104" s="1"/>
  <c r="M62" i="104" s="1"/>
  <c r="N62" i="104" s="1"/>
  <c r="O62" i="104" s="1"/>
  <c r="P62" i="104" s="1"/>
  <c r="Q62" i="104" s="1"/>
  <c r="R62" i="104" s="1"/>
  <c r="S62" i="104" s="1"/>
  <c r="T62" i="104" s="1"/>
  <c r="D62" i="105"/>
  <c r="F62" i="105" s="1"/>
  <c r="G62" i="105" s="1"/>
  <c r="H62" i="105" s="1"/>
  <c r="I62" i="105" s="1"/>
  <c r="J62" i="105" s="1"/>
  <c r="K62" i="105" s="1"/>
  <c r="L62" i="105" s="1"/>
  <c r="M62" i="105" s="1"/>
  <c r="N62" i="105" s="1"/>
  <c r="O62" i="105" s="1"/>
  <c r="P62" i="105" s="1"/>
  <c r="Q62" i="105" s="1"/>
  <c r="R62" i="105" s="1"/>
  <c r="S62" i="105" s="1"/>
  <c r="T62" i="105" s="1"/>
  <c r="D62" i="106"/>
  <c r="F62" i="106" s="1"/>
  <c r="G62" i="106" s="1"/>
  <c r="H62" i="106" s="1"/>
  <c r="I62" i="106" s="1"/>
  <c r="J62" i="106" s="1"/>
  <c r="K62" i="106" s="1"/>
  <c r="L62" i="106" s="1"/>
  <c r="M62" i="106" s="1"/>
  <c r="N62" i="106" s="1"/>
  <c r="O62" i="106" s="1"/>
  <c r="P62" i="106" s="1"/>
  <c r="Q62" i="106" s="1"/>
  <c r="R62" i="106" s="1"/>
  <c r="S62" i="106" s="1"/>
  <c r="T62" i="106" s="1"/>
  <c r="D62" i="42"/>
  <c r="F62" i="42" s="1"/>
  <c r="G62" i="42" s="1"/>
  <c r="H62" i="42" s="1"/>
  <c r="I62" i="42" s="1"/>
  <c r="J62" i="42" s="1"/>
  <c r="K62" i="42" s="1"/>
  <c r="L62" i="42" s="1"/>
  <c r="M62" i="42" s="1"/>
  <c r="N62" i="42" s="1"/>
  <c r="O62" i="42" s="1"/>
  <c r="P62" i="42" s="1"/>
  <c r="Q62" i="42" s="1"/>
  <c r="R62" i="42" s="1"/>
  <c r="S62" i="42" s="1"/>
  <c r="T62" i="42" s="1"/>
  <c r="D61" i="107"/>
  <c r="F61" i="107" s="1"/>
  <c r="G61" i="107" s="1"/>
  <c r="H61" i="107" s="1"/>
  <c r="I61" i="107" s="1"/>
  <c r="J61" i="107" s="1"/>
  <c r="K61" i="107" s="1"/>
  <c r="L61" i="107" s="1"/>
  <c r="M61" i="107" s="1"/>
  <c r="N61" i="107" s="1"/>
  <c r="O61" i="107" s="1"/>
  <c r="P61" i="107" s="1"/>
  <c r="Q61" i="107" s="1"/>
  <c r="R61" i="107" s="1"/>
  <c r="S61" i="107" s="1"/>
  <c r="T61" i="107" s="1"/>
  <c r="D61" i="100"/>
  <c r="F61" i="100" s="1"/>
  <c r="G61" i="100" s="1"/>
  <c r="H61" i="100" s="1"/>
  <c r="I61" i="100" s="1"/>
  <c r="J61" i="100" s="1"/>
  <c r="K61" i="100" s="1"/>
  <c r="L61" i="100" s="1"/>
  <c r="M61" i="100" s="1"/>
  <c r="N61" i="100" s="1"/>
  <c r="O61" i="100" s="1"/>
  <c r="P61" i="100" s="1"/>
  <c r="Q61" i="100" s="1"/>
  <c r="R61" i="100" s="1"/>
  <c r="S61" i="100" s="1"/>
  <c r="T61" i="100" s="1"/>
  <c r="D61" i="101"/>
  <c r="F61" i="101" s="1"/>
  <c r="G61" i="101" s="1"/>
  <c r="H61" i="101" s="1"/>
  <c r="I61" i="101" s="1"/>
  <c r="J61" i="101" s="1"/>
  <c r="K61" i="101" s="1"/>
  <c r="L61" i="101" s="1"/>
  <c r="M61" i="101" s="1"/>
  <c r="N61" i="101" s="1"/>
  <c r="O61" i="101" s="1"/>
  <c r="P61" i="101" s="1"/>
  <c r="Q61" i="101" s="1"/>
  <c r="R61" i="101" s="1"/>
  <c r="S61" i="101" s="1"/>
  <c r="T61" i="101" s="1"/>
  <c r="D61" i="103"/>
  <c r="F61" i="103" s="1"/>
  <c r="G61" i="103" s="1"/>
  <c r="H61" i="103" s="1"/>
  <c r="I61" i="103" s="1"/>
  <c r="J61" i="103" s="1"/>
  <c r="K61" i="103" s="1"/>
  <c r="L61" i="103" s="1"/>
  <c r="M61" i="103" s="1"/>
  <c r="N61" i="103" s="1"/>
  <c r="O61" i="103" s="1"/>
  <c r="P61" i="103" s="1"/>
  <c r="Q61" i="103" s="1"/>
  <c r="R61" i="103" s="1"/>
  <c r="S61" i="103" s="1"/>
  <c r="T61" i="103" s="1"/>
  <c r="D61" i="104"/>
  <c r="F61" i="104" s="1"/>
  <c r="G61" i="104" s="1"/>
  <c r="H61" i="104" s="1"/>
  <c r="I61" i="104" s="1"/>
  <c r="J61" i="104" s="1"/>
  <c r="K61" i="104" s="1"/>
  <c r="L61" i="104" s="1"/>
  <c r="M61" i="104" s="1"/>
  <c r="N61" i="104" s="1"/>
  <c r="O61" i="104" s="1"/>
  <c r="P61" i="104" s="1"/>
  <c r="Q61" i="104" s="1"/>
  <c r="R61" i="104" s="1"/>
  <c r="S61" i="104" s="1"/>
  <c r="T61" i="104" s="1"/>
  <c r="D61" i="105"/>
  <c r="F61" i="105" s="1"/>
  <c r="G61" i="105" s="1"/>
  <c r="H61" i="105" s="1"/>
  <c r="I61" i="105" s="1"/>
  <c r="J61" i="105" s="1"/>
  <c r="K61" i="105" s="1"/>
  <c r="L61" i="105" s="1"/>
  <c r="M61" i="105" s="1"/>
  <c r="N61" i="105" s="1"/>
  <c r="O61" i="105" s="1"/>
  <c r="P61" i="105" s="1"/>
  <c r="Q61" i="105" s="1"/>
  <c r="R61" i="105" s="1"/>
  <c r="S61" i="105" s="1"/>
  <c r="T61" i="105" s="1"/>
  <c r="D61" i="106"/>
  <c r="F61" i="106" s="1"/>
  <c r="G61" i="106" s="1"/>
  <c r="H61" i="106" s="1"/>
  <c r="I61" i="106" s="1"/>
  <c r="J61" i="106" s="1"/>
  <c r="K61" i="106" s="1"/>
  <c r="L61" i="106" s="1"/>
  <c r="M61" i="106" s="1"/>
  <c r="N61" i="106" s="1"/>
  <c r="O61" i="106" s="1"/>
  <c r="P61" i="106" s="1"/>
  <c r="Q61" i="106" s="1"/>
  <c r="R61" i="106" s="1"/>
  <c r="S61" i="106" s="1"/>
  <c r="T61" i="106" s="1"/>
  <c r="D61" i="42"/>
  <c r="F61" i="42" s="1"/>
  <c r="G61" i="42" s="1"/>
  <c r="H61" i="42" s="1"/>
  <c r="I61" i="42" s="1"/>
  <c r="J61" i="42" s="1"/>
  <c r="K61" i="42" s="1"/>
  <c r="L61" i="42" s="1"/>
  <c r="M61" i="42" s="1"/>
  <c r="N61" i="42" s="1"/>
  <c r="O61" i="42" s="1"/>
  <c r="P61" i="42" s="1"/>
  <c r="Q61" i="42" s="1"/>
  <c r="R61" i="42" s="1"/>
  <c r="S61" i="42" s="1"/>
  <c r="T61" i="42" s="1"/>
  <c r="D60" i="107"/>
  <c r="F60" i="107" s="1"/>
  <c r="G60" i="107" s="1"/>
  <c r="H60" i="107" s="1"/>
  <c r="I60" i="107" s="1"/>
  <c r="J60" i="107" s="1"/>
  <c r="K60" i="107" s="1"/>
  <c r="L60" i="107" s="1"/>
  <c r="M60" i="107" s="1"/>
  <c r="N60" i="107" s="1"/>
  <c r="O60" i="107" s="1"/>
  <c r="P60" i="107" s="1"/>
  <c r="Q60" i="107" s="1"/>
  <c r="R60" i="107" s="1"/>
  <c r="S60" i="107" s="1"/>
  <c r="T60" i="107" s="1"/>
  <c r="D60" i="100"/>
  <c r="F60" i="100" s="1"/>
  <c r="G60" i="100" s="1"/>
  <c r="H60" i="100" s="1"/>
  <c r="I60" i="100" s="1"/>
  <c r="J60" i="100" s="1"/>
  <c r="K60" i="100" s="1"/>
  <c r="L60" i="100" s="1"/>
  <c r="M60" i="100" s="1"/>
  <c r="N60" i="100" s="1"/>
  <c r="O60" i="100" s="1"/>
  <c r="P60" i="100" s="1"/>
  <c r="Q60" i="100" s="1"/>
  <c r="R60" i="100" s="1"/>
  <c r="S60" i="100" s="1"/>
  <c r="T60" i="100" s="1"/>
  <c r="D60" i="101"/>
  <c r="F60" i="101" s="1"/>
  <c r="G60" i="101" s="1"/>
  <c r="H60" i="101" s="1"/>
  <c r="I60" i="101" s="1"/>
  <c r="J60" i="101" s="1"/>
  <c r="K60" i="101" s="1"/>
  <c r="L60" i="101" s="1"/>
  <c r="M60" i="101" s="1"/>
  <c r="N60" i="101" s="1"/>
  <c r="O60" i="101" s="1"/>
  <c r="P60" i="101" s="1"/>
  <c r="Q60" i="101" s="1"/>
  <c r="R60" i="101" s="1"/>
  <c r="S60" i="101" s="1"/>
  <c r="T60" i="101" s="1"/>
  <c r="D60" i="103"/>
  <c r="F60" i="103" s="1"/>
  <c r="G60" i="103" s="1"/>
  <c r="H60" i="103" s="1"/>
  <c r="I60" i="103" s="1"/>
  <c r="J60" i="103" s="1"/>
  <c r="K60" i="103" s="1"/>
  <c r="L60" i="103" s="1"/>
  <c r="M60" i="103" s="1"/>
  <c r="N60" i="103" s="1"/>
  <c r="O60" i="103" s="1"/>
  <c r="P60" i="103" s="1"/>
  <c r="Q60" i="103" s="1"/>
  <c r="R60" i="103" s="1"/>
  <c r="S60" i="103" s="1"/>
  <c r="T60" i="103" s="1"/>
  <c r="D60" i="104"/>
  <c r="F60" i="104" s="1"/>
  <c r="G60" i="104" s="1"/>
  <c r="H60" i="104" s="1"/>
  <c r="I60" i="104" s="1"/>
  <c r="J60" i="104" s="1"/>
  <c r="K60" i="104" s="1"/>
  <c r="L60" i="104" s="1"/>
  <c r="M60" i="104" s="1"/>
  <c r="N60" i="104" s="1"/>
  <c r="O60" i="104" s="1"/>
  <c r="P60" i="104" s="1"/>
  <c r="Q60" i="104" s="1"/>
  <c r="R60" i="104" s="1"/>
  <c r="S60" i="104" s="1"/>
  <c r="T60" i="104" s="1"/>
  <c r="D60" i="105"/>
  <c r="F60" i="105" s="1"/>
  <c r="G60" i="105" s="1"/>
  <c r="H60" i="105" s="1"/>
  <c r="I60" i="105" s="1"/>
  <c r="J60" i="105" s="1"/>
  <c r="K60" i="105" s="1"/>
  <c r="L60" i="105" s="1"/>
  <c r="M60" i="105" s="1"/>
  <c r="N60" i="105" s="1"/>
  <c r="O60" i="105" s="1"/>
  <c r="P60" i="105" s="1"/>
  <c r="Q60" i="105" s="1"/>
  <c r="R60" i="105" s="1"/>
  <c r="S60" i="105" s="1"/>
  <c r="T60" i="105" s="1"/>
  <c r="D60" i="106"/>
  <c r="F60" i="106" s="1"/>
  <c r="G60" i="106" s="1"/>
  <c r="H60" i="106" s="1"/>
  <c r="I60" i="106" s="1"/>
  <c r="J60" i="106" s="1"/>
  <c r="K60" i="106" s="1"/>
  <c r="L60" i="106" s="1"/>
  <c r="M60" i="106" s="1"/>
  <c r="N60" i="106" s="1"/>
  <c r="O60" i="106" s="1"/>
  <c r="P60" i="106" s="1"/>
  <c r="Q60" i="106" s="1"/>
  <c r="R60" i="106" s="1"/>
  <c r="S60" i="106" s="1"/>
  <c r="T60" i="106" s="1"/>
  <c r="D60" i="42"/>
  <c r="F60" i="42" s="1"/>
  <c r="G60" i="42" s="1"/>
  <c r="H60" i="42" s="1"/>
  <c r="I60" i="42" s="1"/>
  <c r="J60" i="42" s="1"/>
  <c r="K60" i="42" s="1"/>
  <c r="L60" i="42" s="1"/>
  <c r="M60" i="42" s="1"/>
  <c r="N60" i="42" s="1"/>
  <c r="O60" i="42" s="1"/>
  <c r="P60" i="42" s="1"/>
  <c r="Q60" i="42" s="1"/>
  <c r="R60" i="42" s="1"/>
  <c r="S60" i="42" s="1"/>
  <c r="T60" i="42" s="1"/>
  <c r="D59" i="107"/>
  <c r="D69" i="107" s="1"/>
  <c r="D59" i="100"/>
  <c r="D68" i="100" s="1"/>
  <c r="D59" i="101"/>
  <c r="D67" i="101" s="1"/>
  <c r="D59" i="103"/>
  <c r="D70" i="103" s="1"/>
  <c r="D59" i="104"/>
  <c r="D69" i="104" s="1"/>
  <c r="D59" i="105"/>
  <c r="D68" i="105" s="1"/>
  <c r="D59" i="106"/>
  <c r="D67" i="106" s="1"/>
  <c r="D59" i="42"/>
  <c r="I48" i="98"/>
  <c r="H48" i="98"/>
  <c r="G48" i="98"/>
  <c r="F48" i="98"/>
  <c r="E48" i="98"/>
  <c r="T606" i="37"/>
  <c r="S606" i="37"/>
  <c r="R606" i="37"/>
  <c r="Q606" i="37"/>
  <c r="P606" i="37"/>
  <c r="O606" i="37"/>
  <c r="N606" i="37"/>
  <c r="M606" i="37"/>
  <c r="L606" i="37"/>
  <c r="K606" i="37"/>
  <c r="J606" i="37"/>
  <c r="I606" i="37"/>
  <c r="H606" i="37"/>
  <c r="G606" i="37"/>
  <c r="F606" i="37"/>
  <c r="D241" i="102"/>
  <c r="D240" i="102"/>
  <c r="D239" i="102"/>
  <c r="D238" i="102"/>
  <c r="D237" i="102"/>
  <c r="D236" i="102"/>
  <c r="D235" i="102"/>
  <c r="D234" i="102"/>
  <c r="D233" i="102"/>
  <c r="D232" i="102"/>
  <c r="D231" i="102"/>
  <c r="D230" i="102"/>
  <c r="D229" i="102"/>
  <c r="D228" i="102"/>
  <c r="D227" i="102"/>
  <c r="D226" i="102"/>
  <c r="D225" i="102"/>
  <c r="D224" i="102"/>
  <c r="D223" i="102"/>
  <c r="D222" i="102"/>
  <c r="D221" i="102"/>
  <c r="D220" i="102"/>
  <c r="D219" i="102"/>
  <c r="D218" i="102"/>
  <c r="D217" i="102"/>
  <c r="D216" i="102"/>
  <c r="D215" i="102"/>
  <c r="D214" i="102"/>
  <c r="D213" i="102"/>
  <c r="D212" i="102"/>
  <c r="D211" i="102"/>
  <c r="D210" i="102"/>
  <c r="D209" i="102"/>
  <c r="D208" i="102"/>
  <c r="D207" i="102"/>
  <c r="D206" i="102"/>
  <c r="D205" i="102"/>
  <c r="D204" i="102"/>
  <c r="D203" i="102"/>
  <c r="D202" i="102"/>
  <c r="D201" i="102"/>
  <c r="D200" i="102"/>
  <c r="D199" i="102"/>
  <c r="D198" i="102"/>
  <c r="D197" i="102"/>
  <c r="D196" i="102"/>
  <c r="D195" i="102"/>
  <c r="D194" i="102"/>
  <c r="D193" i="102"/>
  <c r="D192" i="102"/>
  <c r="D191" i="102"/>
  <c r="D190" i="102"/>
  <c r="D189" i="102"/>
  <c r="D188" i="102"/>
  <c r="D187" i="102"/>
  <c r="D186" i="102"/>
  <c r="D185" i="102"/>
  <c r="D184" i="102"/>
  <c r="D183" i="102"/>
  <c r="D182" i="102"/>
  <c r="D181" i="102"/>
  <c r="D180" i="102"/>
  <c r="D179" i="102"/>
  <c r="D178" i="102"/>
  <c r="D177" i="102"/>
  <c r="D176" i="102"/>
  <c r="D175" i="102"/>
  <c r="D174" i="102"/>
  <c r="D173" i="102"/>
  <c r="D172" i="102"/>
  <c r="D171" i="102"/>
  <c r="D170" i="102"/>
  <c r="D169" i="102"/>
  <c r="D168" i="102"/>
  <c r="D167" i="102"/>
  <c r="D166" i="102"/>
  <c r="D165" i="102"/>
  <c r="D164" i="102"/>
  <c r="D163" i="102"/>
  <c r="D162" i="102"/>
  <c r="D161" i="102"/>
  <c r="D160" i="102"/>
  <c r="D159" i="102"/>
  <c r="D158" i="102"/>
  <c r="D157" i="102"/>
  <c r="D156" i="102"/>
  <c r="D155" i="102"/>
  <c r="D154" i="102"/>
  <c r="D153" i="102"/>
  <c r="D152" i="102"/>
  <c r="D151" i="102"/>
  <c r="D150" i="102"/>
  <c r="D149" i="102"/>
  <c r="D148" i="102"/>
  <c r="D147" i="102"/>
  <c r="D146" i="102"/>
  <c r="D145" i="102"/>
  <c r="D144" i="102"/>
  <c r="D143" i="102"/>
  <c r="D142" i="102"/>
  <c r="D141" i="102"/>
  <c r="D140" i="102"/>
  <c r="D139" i="102"/>
  <c r="D138" i="102"/>
  <c r="D137" i="102"/>
  <c r="D136" i="102"/>
  <c r="D135" i="102"/>
  <c r="D134" i="102"/>
  <c r="D133" i="102"/>
  <c r="D132" i="102"/>
  <c r="D131" i="102"/>
  <c r="D130" i="102"/>
  <c r="D129" i="102"/>
  <c r="D128" i="102"/>
  <c r="D127" i="102"/>
  <c r="D126" i="102"/>
  <c r="D125" i="102"/>
  <c r="D124" i="102"/>
  <c r="D123" i="102"/>
  <c r="D122" i="102"/>
  <c r="D121" i="102"/>
  <c r="D120" i="102"/>
  <c r="D119" i="102"/>
  <c r="D118" i="102"/>
  <c r="D117" i="102"/>
  <c r="D116" i="102"/>
  <c r="D115" i="102"/>
  <c r="D114" i="102"/>
  <c r="D113" i="102"/>
  <c r="D112" i="102"/>
  <c r="D111" i="102"/>
  <c r="D110" i="102"/>
  <c r="D109" i="102"/>
  <c r="D108" i="102"/>
  <c r="D107" i="102"/>
  <c r="D106" i="102"/>
  <c r="D105" i="102"/>
  <c r="D104" i="102"/>
  <c r="D103" i="102"/>
  <c r="D102" i="102"/>
  <c r="D101" i="102"/>
  <c r="D100" i="102"/>
  <c r="D99" i="102"/>
  <c r="D98" i="102"/>
  <c r="D97" i="102"/>
  <c r="D96" i="102"/>
  <c r="D95" i="102"/>
  <c r="D94" i="102"/>
  <c r="D93" i="102"/>
  <c r="D92" i="102"/>
  <c r="D91" i="102"/>
  <c r="D90" i="102"/>
  <c r="D89" i="102"/>
  <c r="D88" i="102"/>
  <c r="D87" i="102"/>
  <c r="D86" i="102"/>
  <c r="D85" i="102"/>
  <c r="D84" i="102"/>
  <c r="D83" i="102"/>
  <c r="D82" i="102"/>
  <c r="D81" i="102"/>
  <c r="D80" i="102"/>
  <c r="D79" i="102"/>
  <c r="D78" i="102"/>
  <c r="D77" i="102"/>
  <c r="D76" i="102"/>
  <c r="D75" i="102"/>
  <c r="D74" i="102"/>
  <c r="D73" i="102"/>
  <c r="D72" i="102"/>
  <c r="D71" i="102"/>
  <c r="D70" i="102"/>
  <c r="D69" i="102"/>
  <c r="D68" i="102"/>
  <c r="D67" i="102"/>
  <c r="D66" i="102"/>
  <c r="D65" i="102"/>
  <c r="D64" i="102"/>
  <c r="D63" i="102"/>
  <c r="D62" i="102"/>
  <c r="D61" i="102"/>
  <c r="D60" i="102"/>
  <c r="D59" i="102"/>
  <c r="D58" i="102"/>
  <c r="D57" i="102"/>
  <c r="D56" i="102"/>
  <c r="D55" i="102"/>
  <c r="D54" i="102"/>
  <c r="D53" i="102"/>
  <c r="D52" i="102"/>
  <c r="D51" i="102"/>
  <c r="D50" i="102"/>
  <c r="D49" i="102"/>
  <c r="D48" i="102"/>
  <c r="D47" i="102"/>
  <c r="D46" i="102"/>
  <c r="D45" i="102"/>
  <c r="D44" i="102"/>
  <c r="D43" i="102"/>
  <c r="D42" i="102"/>
  <c r="D41" i="102"/>
  <c r="D40" i="102"/>
  <c r="D39" i="102"/>
  <c r="D38" i="102"/>
  <c r="D37" i="102"/>
  <c r="D36" i="102"/>
  <c r="D35" i="102"/>
  <c r="D34" i="102"/>
  <c r="D33" i="102"/>
  <c r="D32" i="102"/>
  <c r="D31" i="102"/>
  <c r="D30" i="102"/>
  <c r="D29" i="102"/>
  <c r="D28" i="102"/>
  <c r="D27" i="102"/>
  <c r="D26" i="102"/>
  <c r="D25" i="102"/>
  <c r="D24" i="102"/>
  <c r="D23" i="102"/>
  <c r="D22" i="102"/>
  <c r="D21" i="102"/>
  <c r="D20" i="102"/>
  <c r="D19" i="102"/>
  <c r="D18" i="102"/>
  <c r="D17" i="102"/>
  <c r="D16" i="102"/>
  <c r="D15" i="102"/>
  <c r="D14" i="102"/>
  <c r="D13" i="102"/>
  <c r="D12" i="102"/>
  <c r="D11" i="102"/>
  <c r="D10" i="102"/>
  <c r="D9" i="102"/>
  <c r="D8" i="102"/>
  <c r="D7" i="102"/>
  <c r="D6" i="102"/>
  <c r="D5" i="102"/>
  <c r="D4" i="102"/>
  <c r="D3" i="102"/>
  <c r="D2" i="102"/>
  <c r="E241" i="102"/>
  <c r="E240" i="102"/>
  <c r="E239" i="102"/>
  <c r="E238" i="102"/>
  <c r="E237" i="102"/>
  <c r="E236" i="102"/>
  <c r="E235" i="102"/>
  <c r="E234" i="102"/>
  <c r="E233" i="102"/>
  <c r="E232" i="102"/>
  <c r="E231" i="102"/>
  <c r="E230" i="102"/>
  <c r="E229" i="102"/>
  <c r="E228" i="102"/>
  <c r="E227" i="102"/>
  <c r="E226" i="102"/>
  <c r="E225" i="102"/>
  <c r="E224" i="102"/>
  <c r="E223" i="102"/>
  <c r="E222" i="102"/>
  <c r="E221" i="102"/>
  <c r="E220" i="102"/>
  <c r="E219" i="102"/>
  <c r="E218" i="102"/>
  <c r="E217" i="102"/>
  <c r="E216" i="102"/>
  <c r="E215" i="102"/>
  <c r="E214" i="102"/>
  <c r="E213" i="102"/>
  <c r="E212" i="102"/>
  <c r="E211" i="102"/>
  <c r="E210" i="102"/>
  <c r="E209" i="102"/>
  <c r="E208" i="102"/>
  <c r="E207" i="102"/>
  <c r="E206" i="102"/>
  <c r="E205" i="102"/>
  <c r="E204" i="102"/>
  <c r="E203" i="102"/>
  <c r="E202" i="102"/>
  <c r="E201" i="102"/>
  <c r="E200" i="102"/>
  <c r="E199" i="102"/>
  <c r="E198" i="102"/>
  <c r="E197" i="102"/>
  <c r="E196" i="102"/>
  <c r="E195" i="102"/>
  <c r="E194" i="102"/>
  <c r="E193" i="102"/>
  <c r="E192" i="102"/>
  <c r="E191" i="102"/>
  <c r="E190" i="102"/>
  <c r="E189" i="102"/>
  <c r="E188" i="102"/>
  <c r="E187" i="102"/>
  <c r="E186" i="102"/>
  <c r="E185" i="102"/>
  <c r="E184" i="102"/>
  <c r="E183" i="102"/>
  <c r="E182" i="102"/>
  <c r="E181" i="102"/>
  <c r="E180" i="102"/>
  <c r="E179" i="102"/>
  <c r="E178" i="102"/>
  <c r="E177" i="102"/>
  <c r="E176" i="102"/>
  <c r="E175" i="102"/>
  <c r="E174" i="102"/>
  <c r="E173" i="102"/>
  <c r="E172" i="102"/>
  <c r="E171" i="102"/>
  <c r="E170" i="102"/>
  <c r="E169" i="102"/>
  <c r="E168" i="102"/>
  <c r="E167" i="102"/>
  <c r="E166" i="102"/>
  <c r="E165" i="102"/>
  <c r="E164" i="102"/>
  <c r="E163" i="102"/>
  <c r="E162" i="102"/>
  <c r="E161" i="102"/>
  <c r="E160" i="102"/>
  <c r="E159" i="102"/>
  <c r="E158" i="102"/>
  <c r="E157" i="102"/>
  <c r="E156" i="102"/>
  <c r="E155" i="102"/>
  <c r="E154" i="102"/>
  <c r="E153" i="102"/>
  <c r="E152" i="102"/>
  <c r="E151" i="102"/>
  <c r="E150" i="102"/>
  <c r="E149" i="102"/>
  <c r="E148" i="102"/>
  <c r="E147" i="102"/>
  <c r="E146" i="102"/>
  <c r="E145" i="102"/>
  <c r="E144" i="102"/>
  <c r="E143" i="102"/>
  <c r="E142" i="102"/>
  <c r="E141" i="102"/>
  <c r="E140" i="102"/>
  <c r="E139" i="102"/>
  <c r="E138" i="102"/>
  <c r="E137" i="102"/>
  <c r="E136" i="102"/>
  <c r="E135" i="102"/>
  <c r="E134" i="102"/>
  <c r="E133" i="102"/>
  <c r="E132" i="102"/>
  <c r="E131" i="102"/>
  <c r="E130" i="102"/>
  <c r="E129" i="102"/>
  <c r="E128" i="102"/>
  <c r="E127" i="102"/>
  <c r="E126" i="102"/>
  <c r="E125" i="102"/>
  <c r="E124" i="102"/>
  <c r="E123" i="102"/>
  <c r="E122" i="102"/>
  <c r="E121" i="102"/>
  <c r="E120" i="102"/>
  <c r="E119" i="102"/>
  <c r="E118" i="102"/>
  <c r="E117" i="102"/>
  <c r="E116" i="102"/>
  <c r="E115" i="102"/>
  <c r="E114" i="102"/>
  <c r="E113" i="102"/>
  <c r="E112" i="102"/>
  <c r="E111" i="102"/>
  <c r="E110" i="102"/>
  <c r="E109" i="102"/>
  <c r="E108" i="102"/>
  <c r="E107" i="102"/>
  <c r="E106" i="102"/>
  <c r="E105" i="102"/>
  <c r="E104" i="102"/>
  <c r="E103" i="102"/>
  <c r="E102" i="102"/>
  <c r="E101" i="102"/>
  <c r="E100" i="102"/>
  <c r="E99" i="102"/>
  <c r="E98" i="102"/>
  <c r="E97" i="102"/>
  <c r="E96" i="102"/>
  <c r="E95" i="102"/>
  <c r="E94" i="102"/>
  <c r="E93" i="102"/>
  <c r="E92" i="102"/>
  <c r="E91" i="102"/>
  <c r="E90" i="102"/>
  <c r="E89" i="102"/>
  <c r="E88" i="102"/>
  <c r="E87" i="102"/>
  <c r="E86" i="102"/>
  <c r="E85" i="102"/>
  <c r="E84" i="102"/>
  <c r="E83" i="102"/>
  <c r="E82" i="102"/>
  <c r="E81" i="102"/>
  <c r="E80" i="102"/>
  <c r="E79" i="102"/>
  <c r="E78" i="102"/>
  <c r="E77" i="102"/>
  <c r="E76" i="102"/>
  <c r="E75" i="102"/>
  <c r="E74" i="102"/>
  <c r="E73" i="102"/>
  <c r="E72" i="102"/>
  <c r="E71" i="102"/>
  <c r="E70" i="102"/>
  <c r="E69" i="102"/>
  <c r="E68" i="102"/>
  <c r="E67" i="102"/>
  <c r="E66" i="102"/>
  <c r="E65" i="102"/>
  <c r="E64" i="102"/>
  <c r="E63" i="102"/>
  <c r="E62" i="102"/>
  <c r="E61" i="102"/>
  <c r="E60" i="102"/>
  <c r="E59" i="102"/>
  <c r="E58" i="102"/>
  <c r="E57" i="102"/>
  <c r="E56" i="102"/>
  <c r="E55" i="102"/>
  <c r="E54" i="102"/>
  <c r="E53" i="102"/>
  <c r="E52" i="102"/>
  <c r="E51" i="102"/>
  <c r="E50" i="102"/>
  <c r="E49" i="102"/>
  <c r="E48" i="102"/>
  <c r="E47" i="102"/>
  <c r="E46" i="102"/>
  <c r="E45" i="102"/>
  <c r="E44" i="102"/>
  <c r="E43" i="102"/>
  <c r="E42" i="102"/>
  <c r="E41" i="102"/>
  <c r="E40" i="102"/>
  <c r="E39" i="102"/>
  <c r="E38" i="102"/>
  <c r="E37" i="102"/>
  <c r="E36" i="102"/>
  <c r="E35" i="102"/>
  <c r="E34" i="102"/>
  <c r="E33" i="102"/>
  <c r="E32" i="102"/>
  <c r="E31" i="102"/>
  <c r="E30" i="102"/>
  <c r="E29" i="102"/>
  <c r="E28" i="102"/>
  <c r="E27" i="102"/>
  <c r="E26" i="102"/>
  <c r="E25" i="102"/>
  <c r="E24" i="102"/>
  <c r="E23" i="102"/>
  <c r="E22" i="102"/>
  <c r="E21" i="102"/>
  <c r="E20" i="102"/>
  <c r="E19" i="102"/>
  <c r="E18" i="102"/>
  <c r="E17" i="102"/>
  <c r="E16" i="102"/>
  <c r="E15" i="102"/>
  <c r="E14" i="102"/>
  <c r="E13" i="102"/>
  <c r="E12" i="102"/>
  <c r="E11" i="102"/>
  <c r="E10" i="102"/>
  <c r="E9" i="102"/>
  <c r="E8" i="102"/>
  <c r="E7" i="102"/>
  <c r="E6" i="102"/>
  <c r="E5" i="102"/>
  <c r="E4" i="102"/>
  <c r="E3" i="102"/>
  <c r="E2" i="102"/>
  <c r="T666" i="107"/>
  <c r="S666" i="107"/>
  <c r="R666" i="107"/>
  <c r="Q666" i="107"/>
  <c r="P666" i="107"/>
  <c r="O666" i="107"/>
  <c r="N666" i="107"/>
  <c r="M666" i="107"/>
  <c r="L666" i="107"/>
  <c r="K666" i="107"/>
  <c r="J666" i="107"/>
  <c r="I666" i="107"/>
  <c r="H666" i="107"/>
  <c r="G666" i="107"/>
  <c r="T666" i="100"/>
  <c r="S666" i="100"/>
  <c r="R666" i="100"/>
  <c r="Q666" i="100"/>
  <c r="P666" i="100"/>
  <c r="O666" i="100"/>
  <c r="N666" i="100"/>
  <c r="M666" i="100"/>
  <c r="L666" i="100"/>
  <c r="K666" i="100"/>
  <c r="J666" i="100"/>
  <c r="I666" i="100"/>
  <c r="H666" i="100"/>
  <c r="G666" i="100"/>
  <c r="T666" i="101"/>
  <c r="S666" i="101"/>
  <c r="R666" i="101"/>
  <c r="Q666" i="101"/>
  <c r="P666" i="101"/>
  <c r="O666" i="101"/>
  <c r="N666" i="101"/>
  <c r="M666" i="101"/>
  <c r="L666" i="101"/>
  <c r="K666" i="101"/>
  <c r="J666" i="101"/>
  <c r="I666" i="101"/>
  <c r="H666" i="101"/>
  <c r="G666" i="101"/>
  <c r="T666" i="103"/>
  <c r="S666" i="103"/>
  <c r="R666" i="103"/>
  <c r="Q666" i="103"/>
  <c r="P666" i="103"/>
  <c r="O666" i="103"/>
  <c r="N666" i="103"/>
  <c r="M666" i="103"/>
  <c r="L666" i="103"/>
  <c r="K666" i="103"/>
  <c r="J666" i="103"/>
  <c r="I666" i="103"/>
  <c r="H666" i="103"/>
  <c r="G666" i="103"/>
  <c r="T666" i="104"/>
  <c r="S666" i="104"/>
  <c r="R666" i="104"/>
  <c r="Q666" i="104"/>
  <c r="P666" i="104"/>
  <c r="O666" i="104"/>
  <c r="N666" i="104"/>
  <c r="M666" i="104"/>
  <c r="L666" i="104"/>
  <c r="K666" i="104"/>
  <c r="J666" i="104"/>
  <c r="I666" i="104"/>
  <c r="H666" i="104"/>
  <c r="G666" i="104"/>
  <c r="T666" i="105"/>
  <c r="S666" i="105"/>
  <c r="R666" i="105"/>
  <c r="Q666" i="105"/>
  <c r="P666" i="105"/>
  <c r="O666" i="105"/>
  <c r="N666" i="105"/>
  <c r="M666" i="105"/>
  <c r="L666" i="105"/>
  <c r="K666" i="105"/>
  <c r="J666" i="105"/>
  <c r="I666" i="105"/>
  <c r="H666" i="105"/>
  <c r="G666" i="105"/>
  <c r="T666" i="42"/>
  <c r="S666" i="42"/>
  <c r="R666" i="42"/>
  <c r="Q666" i="42"/>
  <c r="P666" i="42"/>
  <c r="O666" i="42"/>
  <c r="N666" i="42"/>
  <c r="M666" i="42"/>
  <c r="L666" i="42"/>
  <c r="K666" i="42"/>
  <c r="J666" i="42"/>
  <c r="I666" i="42"/>
  <c r="H666" i="42"/>
  <c r="G666" i="42"/>
  <c r="F666" i="107"/>
  <c r="F666" i="100"/>
  <c r="F666" i="101"/>
  <c r="F666" i="103"/>
  <c r="F666" i="104"/>
  <c r="F666" i="105"/>
  <c r="F666" i="42"/>
  <c r="X1026" i="107"/>
  <c r="X1026" i="100"/>
  <c r="X1026" i="101"/>
  <c r="X1026" i="103"/>
  <c r="X1026" i="104"/>
  <c r="X1026" i="105"/>
  <c r="X1026" i="106"/>
  <c r="X1026" i="42"/>
  <c r="T48" i="107"/>
  <c r="S48" i="107"/>
  <c r="R48" i="107"/>
  <c r="Q48" i="107"/>
  <c r="P48" i="107"/>
  <c r="O48" i="107"/>
  <c r="N48" i="107"/>
  <c r="M48" i="107"/>
  <c r="L48" i="107"/>
  <c r="K48" i="107"/>
  <c r="J48" i="107"/>
  <c r="I48" i="107"/>
  <c r="H48" i="107"/>
  <c r="G48" i="107"/>
  <c r="T48" i="100"/>
  <c r="S48" i="100"/>
  <c r="R48" i="100"/>
  <c r="Q48" i="100"/>
  <c r="P48" i="100"/>
  <c r="O48" i="100"/>
  <c r="N48" i="100"/>
  <c r="M48" i="100"/>
  <c r="L48" i="100"/>
  <c r="K48" i="100"/>
  <c r="J48" i="100"/>
  <c r="I48" i="100"/>
  <c r="H48" i="100"/>
  <c r="G48" i="100"/>
  <c r="T48" i="101"/>
  <c r="S48" i="101"/>
  <c r="R48" i="101"/>
  <c r="Q48" i="101"/>
  <c r="P48" i="101"/>
  <c r="O48" i="101"/>
  <c r="N48" i="101"/>
  <c r="M48" i="101"/>
  <c r="L48" i="101"/>
  <c r="K48" i="101"/>
  <c r="J48" i="101"/>
  <c r="I48" i="101"/>
  <c r="H48" i="101"/>
  <c r="G48" i="101"/>
  <c r="T48" i="103"/>
  <c r="S48" i="103"/>
  <c r="R48" i="103"/>
  <c r="Q48" i="103"/>
  <c r="P48" i="103"/>
  <c r="O48" i="103"/>
  <c r="N48" i="103"/>
  <c r="M48" i="103"/>
  <c r="L48" i="103"/>
  <c r="K48" i="103"/>
  <c r="J48" i="103"/>
  <c r="I48" i="103"/>
  <c r="H48" i="103"/>
  <c r="G48" i="103"/>
  <c r="T48" i="104"/>
  <c r="S48" i="104"/>
  <c r="R48" i="104"/>
  <c r="Q48" i="104"/>
  <c r="P48" i="104"/>
  <c r="O48" i="104"/>
  <c r="N48" i="104"/>
  <c r="M48" i="104"/>
  <c r="L48" i="104"/>
  <c r="K48" i="104"/>
  <c r="J48" i="104"/>
  <c r="I48" i="104"/>
  <c r="H48" i="104"/>
  <c r="G48" i="104"/>
  <c r="T48" i="105"/>
  <c r="S48" i="105"/>
  <c r="R48" i="105"/>
  <c r="Q48" i="105"/>
  <c r="P48" i="105"/>
  <c r="O48" i="105"/>
  <c r="N48" i="105"/>
  <c r="M48" i="105"/>
  <c r="L48" i="105"/>
  <c r="K48" i="105"/>
  <c r="J48" i="105"/>
  <c r="I48" i="105"/>
  <c r="H48" i="105"/>
  <c r="G48" i="105"/>
  <c r="T48" i="106"/>
  <c r="S48" i="106"/>
  <c r="R48" i="106"/>
  <c r="Q48" i="106"/>
  <c r="P48" i="106"/>
  <c r="O48" i="106"/>
  <c r="N48" i="106"/>
  <c r="M48" i="106"/>
  <c r="L48" i="106"/>
  <c r="K48" i="106"/>
  <c r="J48" i="106"/>
  <c r="I48" i="106"/>
  <c r="H48" i="106"/>
  <c r="G48" i="106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7" i="42"/>
  <c r="F7" i="106"/>
  <c r="F7" i="105"/>
  <c r="F7" i="104"/>
  <c r="F7" i="103"/>
  <c r="F7" i="101"/>
  <c r="F7" i="100"/>
  <c r="F7" i="107"/>
  <c r="F24" i="42"/>
  <c r="F260" i="42" s="1"/>
  <c r="F23" i="42"/>
  <c r="F259" i="42" s="1"/>
  <c r="F22" i="42"/>
  <c r="F258" i="42" s="1"/>
  <c r="F21" i="42"/>
  <c r="F257" i="42" s="1"/>
  <c r="F20" i="42"/>
  <c r="F24" i="100"/>
  <c r="F23" i="100"/>
  <c r="F259" i="100" s="1"/>
  <c r="F22" i="100"/>
  <c r="F258" i="100" s="1"/>
  <c r="F21" i="100"/>
  <c r="F257" i="100" s="1"/>
  <c r="F20" i="100"/>
  <c r="F256" i="100" s="1"/>
  <c r="F24" i="101"/>
  <c r="F260" i="101" s="1"/>
  <c r="F23" i="101"/>
  <c r="F259" i="101" s="1"/>
  <c r="F22" i="101"/>
  <c r="F258" i="101" s="1"/>
  <c r="F21" i="101"/>
  <c r="F257" i="101" s="1"/>
  <c r="F20" i="101"/>
  <c r="F256" i="101" s="1"/>
  <c r="F24" i="103"/>
  <c r="F260" i="103" s="1"/>
  <c r="F23" i="103"/>
  <c r="F259" i="103" s="1"/>
  <c r="F22" i="103"/>
  <c r="F21" i="103"/>
  <c r="F257" i="103" s="1"/>
  <c r="F20" i="103"/>
  <c r="F256" i="103" s="1"/>
  <c r="F24" i="104"/>
  <c r="F260" i="104" s="1"/>
  <c r="F23" i="104"/>
  <c r="F259" i="104" s="1"/>
  <c r="F22" i="104"/>
  <c r="F258" i="104" s="1"/>
  <c r="F21" i="104"/>
  <c r="F257" i="104" s="1"/>
  <c r="F20" i="104"/>
  <c r="F256" i="104" s="1"/>
  <c r="F24" i="105"/>
  <c r="F260" i="105" s="1"/>
  <c r="F23" i="105"/>
  <c r="F259" i="105" s="1"/>
  <c r="F22" i="105"/>
  <c r="F258" i="105" s="1"/>
  <c r="F21" i="105"/>
  <c r="F257" i="105" s="1"/>
  <c r="F20" i="105"/>
  <c r="F256" i="105" s="1"/>
  <c r="F24" i="106"/>
  <c r="F260" i="106" s="1"/>
  <c r="F23" i="106"/>
  <c r="F259" i="106" s="1"/>
  <c r="F22" i="106"/>
  <c r="F21" i="106"/>
  <c r="F257" i="106" s="1"/>
  <c r="F20" i="106"/>
  <c r="F24" i="107"/>
  <c r="F260" i="107" s="1"/>
  <c r="F23" i="107"/>
  <c r="F259" i="107" s="1"/>
  <c r="F22" i="107"/>
  <c r="F258" i="107" s="1"/>
  <c r="F21" i="107"/>
  <c r="F257" i="107" s="1"/>
  <c r="F20" i="107"/>
  <c r="F256" i="107" s="1"/>
  <c r="F45" i="107"/>
  <c r="G45" i="107" s="1"/>
  <c r="H45" i="107" s="1"/>
  <c r="I45" i="107" s="1"/>
  <c r="J45" i="107" s="1"/>
  <c r="K45" i="107" s="1"/>
  <c r="L45" i="107" s="1"/>
  <c r="M45" i="107" s="1"/>
  <c r="N45" i="107" s="1"/>
  <c r="O45" i="107" s="1"/>
  <c r="P45" i="107" s="1"/>
  <c r="Q45" i="107" s="1"/>
  <c r="R45" i="107" s="1"/>
  <c r="S45" i="107" s="1"/>
  <c r="T45" i="107" s="1"/>
  <c r="F45" i="100"/>
  <c r="G45" i="100" s="1"/>
  <c r="H45" i="100" s="1"/>
  <c r="I45" i="100" s="1"/>
  <c r="J45" i="100" s="1"/>
  <c r="K45" i="100" s="1"/>
  <c r="L45" i="100" s="1"/>
  <c r="M45" i="100" s="1"/>
  <c r="N45" i="100" s="1"/>
  <c r="O45" i="100" s="1"/>
  <c r="P45" i="100" s="1"/>
  <c r="Q45" i="100" s="1"/>
  <c r="R45" i="100" s="1"/>
  <c r="S45" i="100" s="1"/>
  <c r="T45" i="100" s="1"/>
  <c r="F45" i="101"/>
  <c r="G45" i="101" s="1"/>
  <c r="H45" i="101" s="1"/>
  <c r="I45" i="101" s="1"/>
  <c r="J45" i="101" s="1"/>
  <c r="K45" i="101" s="1"/>
  <c r="L45" i="101" s="1"/>
  <c r="M45" i="101" s="1"/>
  <c r="N45" i="101" s="1"/>
  <c r="O45" i="101" s="1"/>
  <c r="P45" i="101" s="1"/>
  <c r="Q45" i="101" s="1"/>
  <c r="R45" i="101" s="1"/>
  <c r="S45" i="101" s="1"/>
  <c r="T45" i="101" s="1"/>
  <c r="F45" i="103"/>
  <c r="G45" i="103" s="1"/>
  <c r="H45" i="103" s="1"/>
  <c r="I45" i="103" s="1"/>
  <c r="J45" i="103" s="1"/>
  <c r="K45" i="103" s="1"/>
  <c r="L45" i="103" s="1"/>
  <c r="M45" i="103" s="1"/>
  <c r="N45" i="103" s="1"/>
  <c r="O45" i="103" s="1"/>
  <c r="P45" i="103" s="1"/>
  <c r="Q45" i="103" s="1"/>
  <c r="R45" i="103" s="1"/>
  <c r="S45" i="103" s="1"/>
  <c r="T45" i="103" s="1"/>
  <c r="F45" i="104"/>
  <c r="G45" i="104" s="1"/>
  <c r="H45" i="104" s="1"/>
  <c r="I45" i="104" s="1"/>
  <c r="J45" i="104" s="1"/>
  <c r="K45" i="104" s="1"/>
  <c r="L45" i="104" s="1"/>
  <c r="M45" i="104" s="1"/>
  <c r="N45" i="104" s="1"/>
  <c r="O45" i="104" s="1"/>
  <c r="P45" i="104" s="1"/>
  <c r="Q45" i="104" s="1"/>
  <c r="R45" i="104" s="1"/>
  <c r="S45" i="104" s="1"/>
  <c r="T45" i="104" s="1"/>
  <c r="F45" i="105"/>
  <c r="G45" i="105" s="1"/>
  <c r="H45" i="105" s="1"/>
  <c r="I45" i="105" s="1"/>
  <c r="J45" i="105" s="1"/>
  <c r="K45" i="105" s="1"/>
  <c r="L45" i="105" s="1"/>
  <c r="M45" i="105" s="1"/>
  <c r="N45" i="105" s="1"/>
  <c r="O45" i="105" s="1"/>
  <c r="P45" i="105" s="1"/>
  <c r="Q45" i="105" s="1"/>
  <c r="R45" i="105" s="1"/>
  <c r="S45" i="105" s="1"/>
  <c r="T45" i="105" s="1"/>
  <c r="F45" i="106"/>
  <c r="G45" i="106" s="1"/>
  <c r="H45" i="106" s="1"/>
  <c r="I45" i="106" s="1"/>
  <c r="J45" i="106" s="1"/>
  <c r="K45" i="106" s="1"/>
  <c r="L45" i="106" s="1"/>
  <c r="M45" i="106" s="1"/>
  <c r="N45" i="106" s="1"/>
  <c r="O45" i="106" s="1"/>
  <c r="P45" i="106" s="1"/>
  <c r="Q45" i="106" s="1"/>
  <c r="R45" i="106" s="1"/>
  <c r="S45" i="106" s="1"/>
  <c r="T45" i="106" s="1"/>
  <c r="F45" i="42"/>
  <c r="G45" i="42" s="1"/>
  <c r="H45" i="42" s="1"/>
  <c r="I45" i="42" s="1"/>
  <c r="J45" i="42" s="1"/>
  <c r="K45" i="42" s="1"/>
  <c r="L45" i="42" s="1"/>
  <c r="M45" i="42" s="1"/>
  <c r="N45" i="42" s="1"/>
  <c r="O45" i="42" s="1"/>
  <c r="P45" i="42" s="1"/>
  <c r="Q45" i="42" s="1"/>
  <c r="R45" i="42" s="1"/>
  <c r="S45" i="42" s="1"/>
  <c r="T45" i="42" s="1"/>
  <c r="F44" i="107"/>
  <c r="F44" i="100"/>
  <c r="F44" i="101"/>
  <c r="F44" i="103"/>
  <c r="F44" i="104"/>
  <c r="F44" i="105"/>
  <c r="F44" i="106"/>
  <c r="F44" i="42"/>
  <c r="F43" i="107"/>
  <c r="F43" i="100"/>
  <c r="F43" i="101"/>
  <c r="F43" i="103"/>
  <c r="F43" i="104"/>
  <c r="F43" i="105"/>
  <c r="F43" i="106"/>
  <c r="F43" i="42"/>
  <c r="F42" i="107"/>
  <c r="F42" i="100"/>
  <c r="F42" i="101"/>
  <c r="F42" i="103"/>
  <c r="F42" i="104"/>
  <c r="F42" i="105"/>
  <c r="F42" i="106"/>
  <c r="G42" i="106" s="1"/>
  <c r="F42" i="42"/>
  <c r="F41" i="107"/>
  <c r="F41" i="100"/>
  <c r="F41" i="101"/>
  <c r="F41" i="103"/>
  <c r="F41" i="104"/>
  <c r="G41" i="104" s="1"/>
  <c r="F41" i="105"/>
  <c r="G41" i="105" s="1"/>
  <c r="F41" i="106"/>
  <c r="F41" i="42"/>
  <c r="AC327" i="107"/>
  <c r="AB327" i="107"/>
  <c r="AC326" i="107"/>
  <c r="AB326" i="107"/>
  <c r="AC325" i="107"/>
  <c r="AB325" i="107"/>
  <c r="AC324" i="107"/>
  <c r="AB324" i="107"/>
  <c r="AC323" i="107"/>
  <c r="AB323" i="107"/>
  <c r="AC322" i="107"/>
  <c r="AB322" i="107"/>
  <c r="AC321" i="107"/>
  <c r="AB321" i="107"/>
  <c r="AC320" i="107"/>
  <c r="AB320" i="107"/>
  <c r="AC319" i="107"/>
  <c r="AB319" i="107"/>
  <c r="AC318" i="107"/>
  <c r="AB318" i="107"/>
  <c r="AC317" i="107"/>
  <c r="AB317" i="107"/>
  <c r="AC316" i="107"/>
  <c r="AB316" i="107"/>
  <c r="AC315" i="107"/>
  <c r="AB315" i="107"/>
  <c r="AC314" i="107"/>
  <c r="AB314" i="107"/>
  <c r="AC327" i="100"/>
  <c r="AB327" i="100"/>
  <c r="AC326" i="100"/>
  <c r="AB326" i="100"/>
  <c r="AC325" i="100"/>
  <c r="AB325" i="100"/>
  <c r="AC324" i="100"/>
  <c r="AB324" i="100"/>
  <c r="AC323" i="100"/>
  <c r="AB323" i="100"/>
  <c r="AC322" i="100"/>
  <c r="AB322" i="100"/>
  <c r="AC321" i="100"/>
  <c r="AB321" i="100"/>
  <c r="AC320" i="100"/>
  <c r="AB320" i="100"/>
  <c r="AC319" i="100"/>
  <c r="AB319" i="100"/>
  <c r="AC318" i="100"/>
  <c r="AB318" i="100"/>
  <c r="AC317" i="100"/>
  <c r="AB317" i="100"/>
  <c r="AC316" i="100"/>
  <c r="AB316" i="100"/>
  <c r="AC315" i="100"/>
  <c r="AB315" i="100"/>
  <c r="AC314" i="100"/>
  <c r="AB314" i="100"/>
  <c r="AC327" i="101"/>
  <c r="AB327" i="101"/>
  <c r="AC326" i="101"/>
  <c r="AB326" i="101"/>
  <c r="AC325" i="101"/>
  <c r="AB325" i="101"/>
  <c r="AC324" i="101"/>
  <c r="AB324" i="101"/>
  <c r="AC323" i="101"/>
  <c r="AB323" i="101"/>
  <c r="AC322" i="101"/>
  <c r="AB322" i="101"/>
  <c r="AC321" i="101"/>
  <c r="AB321" i="101"/>
  <c r="AC320" i="101"/>
  <c r="AB320" i="101"/>
  <c r="AC319" i="101"/>
  <c r="AB319" i="101"/>
  <c r="AC318" i="101"/>
  <c r="AB318" i="101"/>
  <c r="AC317" i="101"/>
  <c r="AB317" i="101"/>
  <c r="AC316" i="101"/>
  <c r="AB316" i="101"/>
  <c r="AC315" i="101"/>
  <c r="AB315" i="101"/>
  <c r="AC314" i="101"/>
  <c r="AB314" i="101"/>
  <c r="AC327" i="103"/>
  <c r="AB327" i="103"/>
  <c r="AC326" i="103"/>
  <c r="AB326" i="103"/>
  <c r="AC325" i="103"/>
  <c r="AB325" i="103"/>
  <c r="AC324" i="103"/>
  <c r="AB324" i="103"/>
  <c r="AC323" i="103"/>
  <c r="AB323" i="103"/>
  <c r="AC322" i="103"/>
  <c r="AB322" i="103"/>
  <c r="AC321" i="103"/>
  <c r="AB321" i="103"/>
  <c r="AC320" i="103"/>
  <c r="AB320" i="103"/>
  <c r="AC319" i="103"/>
  <c r="AB319" i="103"/>
  <c r="AC318" i="103"/>
  <c r="AB318" i="103"/>
  <c r="AC317" i="103"/>
  <c r="AB317" i="103"/>
  <c r="AC316" i="103"/>
  <c r="AB316" i="103"/>
  <c r="AC315" i="103"/>
  <c r="AB315" i="103"/>
  <c r="AC314" i="103"/>
  <c r="AB314" i="103"/>
  <c r="AC327" i="104"/>
  <c r="AB327" i="104"/>
  <c r="AC326" i="104"/>
  <c r="AB326" i="104"/>
  <c r="AC325" i="104"/>
  <c r="AB325" i="104"/>
  <c r="AC324" i="104"/>
  <c r="AB324" i="104"/>
  <c r="AC323" i="104"/>
  <c r="AB323" i="104"/>
  <c r="AC322" i="104"/>
  <c r="AB322" i="104"/>
  <c r="AC321" i="104"/>
  <c r="AB321" i="104"/>
  <c r="AC320" i="104"/>
  <c r="AB320" i="104"/>
  <c r="AC319" i="104"/>
  <c r="AB319" i="104"/>
  <c r="AC318" i="104"/>
  <c r="AB318" i="104"/>
  <c r="AC317" i="104"/>
  <c r="AB317" i="104"/>
  <c r="AC316" i="104"/>
  <c r="AB316" i="104"/>
  <c r="AC315" i="104"/>
  <c r="AB315" i="104"/>
  <c r="AC314" i="104"/>
  <c r="AB314" i="104"/>
  <c r="AC327" i="105"/>
  <c r="AB327" i="105"/>
  <c r="AC326" i="105"/>
  <c r="AB326" i="105"/>
  <c r="AC325" i="105"/>
  <c r="AB325" i="105"/>
  <c r="AC324" i="105"/>
  <c r="AB324" i="105"/>
  <c r="AC323" i="105"/>
  <c r="AB323" i="105"/>
  <c r="AC322" i="105"/>
  <c r="AB322" i="105"/>
  <c r="AC321" i="105"/>
  <c r="AB321" i="105"/>
  <c r="AC320" i="105"/>
  <c r="AB320" i="105"/>
  <c r="AC319" i="105"/>
  <c r="AB319" i="105"/>
  <c r="AC318" i="105"/>
  <c r="AB318" i="105"/>
  <c r="AC317" i="105"/>
  <c r="AB317" i="105"/>
  <c r="AC316" i="105"/>
  <c r="AB316" i="105"/>
  <c r="AC315" i="105"/>
  <c r="AB315" i="105"/>
  <c r="AC314" i="105"/>
  <c r="AB314" i="105"/>
  <c r="AC327" i="106"/>
  <c r="AB327" i="106"/>
  <c r="AC326" i="106"/>
  <c r="AB326" i="106"/>
  <c r="AC325" i="106"/>
  <c r="AB325" i="106"/>
  <c r="AC324" i="106"/>
  <c r="AB324" i="106"/>
  <c r="AC323" i="106"/>
  <c r="AB323" i="106"/>
  <c r="AC322" i="106"/>
  <c r="AB322" i="106"/>
  <c r="AC321" i="106"/>
  <c r="AB321" i="106"/>
  <c r="AC320" i="106"/>
  <c r="AB320" i="106"/>
  <c r="AC319" i="106"/>
  <c r="AB319" i="106"/>
  <c r="AC318" i="106"/>
  <c r="AB318" i="106"/>
  <c r="AC317" i="106"/>
  <c r="AB317" i="106"/>
  <c r="AC316" i="106"/>
  <c r="AB316" i="106"/>
  <c r="AC315" i="106"/>
  <c r="AB315" i="106"/>
  <c r="AC314" i="106"/>
  <c r="AB314" i="106"/>
  <c r="AC327" i="42"/>
  <c r="AB327" i="42"/>
  <c r="AC326" i="42"/>
  <c r="AB326" i="42"/>
  <c r="AC325" i="42"/>
  <c r="AB325" i="42"/>
  <c r="AC324" i="42"/>
  <c r="AB324" i="42"/>
  <c r="AC323" i="42"/>
  <c r="AB323" i="42"/>
  <c r="AC322" i="42"/>
  <c r="AB322" i="42"/>
  <c r="AC321" i="42"/>
  <c r="AB321" i="42"/>
  <c r="AC320" i="42"/>
  <c r="AB320" i="42"/>
  <c r="AC319" i="42"/>
  <c r="AB319" i="42"/>
  <c r="AC318" i="42"/>
  <c r="AB318" i="42"/>
  <c r="AC317" i="42"/>
  <c r="AB317" i="42"/>
  <c r="AC316" i="42"/>
  <c r="AB316" i="42"/>
  <c r="AC315" i="42"/>
  <c r="AB315" i="42"/>
  <c r="AC314" i="42"/>
  <c r="AB314" i="42"/>
  <c r="AC313" i="107"/>
  <c r="AC313" i="100"/>
  <c r="AC313" i="101"/>
  <c r="AC313" i="103"/>
  <c r="AC313" i="104"/>
  <c r="AC313" i="105"/>
  <c r="AC313" i="106"/>
  <c r="AC313" i="42"/>
  <c r="AB313" i="107"/>
  <c r="AB313" i="100"/>
  <c r="AB313" i="101"/>
  <c r="AB313" i="103"/>
  <c r="AB313" i="104"/>
  <c r="AB313" i="105"/>
  <c r="AB313" i="106"/>
  <c r="AB313" i="42"/>
  <c r="X327" i="107"/>
  <c r="X326" i="107"/>
  <c r="X325" i="107"/>
  <c r="X324" i="107"/>
  <c r="X323" i="107"/>
  <c r="X322" i="107"/>
  <c r="X321" i="107"/>
  <c r="X320" i="107"/>
  <c r="X319" i="107"/>
  <c r="X318" i="107"/>
  <c r="X317" i="107"/>
  <c r="X316" i="107"/>
  <c r="X315" i="107"/>
  <c r="X314" i="107"/>
  <c r="X327" i="100"/>
  <c r="X326" i="100"/>
  <c r="X325" i="100"/>
  <c r="X324" i="100"/>
  <c r="X323" i="100"/>
  <c r="X322" i="100"/>
  <c r="X321" i="100"/>
  <c r="X320" i="100"/>
  <c r="X319" i="100"/>
  <c r="X318" i="100"/>
  <c r="X317" i="100"/>
  <c r="X316" i="100"/>
  <c r="X315" i="100"/>
  <c r="X314" i="100"/>
  <c r="X327" i="101"/>
  <c r="X326" i="101"/>
  <c r="X325" i="101"/>
  <c r="X324" i="101"/>
  <c r="X323" i="101"/>
  <c r="X322" i="101"/>
  <c r="X321" i="101"/>
  <c r="X320" i="101"/>
  <c r="X319" i="101"/>
  <c r="X318" i="101"/>
  <c r="X317" i="101"/>
  <c r="X316" i="101"/>
  <c r="X315" i="101"/>
  <c r="X314" i="101"/>
  <c r="X327" i="103"/>
  <c r="X326" i="103"/>
  <c r="X325" i="103"/>
  <c r="X324" i="103"/>
  <c r="X323" i="103"/>
  <c r="X322" i="103"/>
  <c r="X321" i="103"/>
  <c r="X320" i="103"/>
  <c r="X319" i="103"/>
  <c r="X318" i="103"/>
  <c r="X317" i="103"/>
  <c r="X316" i="103"/>
  <c r="X315" i="103"/>
  <c r="X314" i="103"/>
  <c r="X327" i="104"/>
  <c r="X326" i="104"/>
  <c r="X325" i="104"/>
  <c r="X324" i="104"/>
  <c r="X323" i="104"/>
  <c r="X322" i="104"/>
  <c r="X321" i="104"/>
  <c r="X320" i="104"/>
  <c r="X319" i="104"/>
  <c r="X318" i="104"/>
  <c r="X317" i="104"/>
  <c r="X316" i="104"/>
  <c r="X315" i="104"/>
  <c r="X314" i="104"/>
  <c r="X327" i="105"/>
  <c r="X326" i="105"/>
  <c r="X325" i="105"/>
  <c r="X324" i="105"/>
  <c r="X323" i="105"/>
  <c r="X322" i="105"/>
  <c r="X321" i="105"/>
  <c r="X320" i="105"/>
  <c r="X319" i="105"/>
  <c r="X318" i="105"/>
  <c r="X317" i="105"/>
  <c r="X316" i="105"/>
  <c r="X315" i="105"/>
  <c r="X314" i="105"/>
  <c r="X327" i="106"/>
  <c r="X326" i="106"/>
  <c r="X325" i="106"/>
  <c r="X324" i="106"/>
  <c r="X323" i="106"/>
  <c r="X322" i="106"/>
  <c r="X321" i="106"/>
  <c r="X320" i="106"/>
  <c r="X319" i="106"/>
  <c r="X318" i="106"/>
  <c r="X317" i="106"/>
  <c r="X316" i="106"/>
  <c r="X315" i="106"/>
  <c r="X314" i="106"/>
  <c r="X327" i="42"/>
  <c r="X326" i="42"/>
  <c r="X325" i="42"/>
  <c r="X324" i="42"/>
  <c r="X323" i="42"/>
  <c r="X322" i="42"/>
  <c r="X321" i="42"/>
  <c r="X320" i="42"/>
  <c r="X319" i="42"/>
  <c r="X318" i="42"/>
  <c r="X317" i="42"/>
  <c r="X316" i="42"/>
  <c r="X315" i="42"/>
  <c r="X314" i="42"/>
  <c r="X313" i="107"/>
  <c r="X313" i="100"/>
  <c r="X313" i="101"/>
  <c r="X313" i="103"/>
  <c r="X313" i="104"/>
  <c r="X313" i="105"/>
  <c r="X313" i="106"/>
  <c r="X313" i="42"/>
  <c r="AA456" i="100"/>
  <c r="Z456" i="100"/>
  <c r="Y456" i="100"/>
  <c r="X456" i="100"/>
  <c r="AA455" i="100"/>
  <c r="Z455" i="100"/>
  <c r="Y455" i="100"/>
  <c r="X455" i="100"/>
  <c r="AA454" i="100"/>
  <c r="Z454" i="100"/>
  <c r="Y454" i="100"/>
  <c r="X454" i="100"/>
  <c r="AA453" i="100"/>
  <c r="Z453" i="100"/>
  <c r="Y453" i="100"/>
  <c r="X453" i="100"/>
  <c r="AA452" i="100"/>
  <c r="Z452" i="100"/>
  <c r="Y452" i="100"/>
  <c r="X452" i="100"/>
  <c r="AA451" i="100"/>
  <c r="Z451" i="100"/>
  <c r="Y451" i="100"/>
  <c r="X451" i="100"/>
  <c r="AA450" i="100"/>
  <c r="Z450" i="100"/>
  <c r="Y450" i="100"/>
  <c r="X450" i="100"/>
  <c r="AA449" i="100"/>
  <c r="Z449" i="100"/>
  <c r="Y449" i="100"/>
  <c r="X449" i="100"/>
  <c r="AA448" i="100"/>
  <c r="Z448" i="100"/>
  <c r="Y448" i="100"/>
  <c r="X448" i="100"/>
  <c r="AA447" i="100"/>
  <c r="Z447" i="100"/>
  <c r="Y447" i="100"/>
  <c r="X447" i="100"/>
  <c r="AA446" i="100"/>
  <c r="Z446" i="100"/>
  <c r="Y446" i="100"/>
  <c r="X446" i="100"/>
  <c r="AA445" i="100"/>
  <c r="Z445" i="100"/>
  <c r="Y445" i="100"/>
  <c r="X445" i="100"/>
  <c r="AA444" i="100"/>
  <c r="Z444" i="100"/>
  <c r="X444" i="100"/>
  <c r="AA443" i="100"/>
  <c r="Z443" i="100"/>
  <c r="X443" i="100"/>
  <c r="AA442" i="100"/>
  <c r="Z442" i="100"/>
  <c r="X442" i="100"/>
  <c r="AA456" i="101"/>
  <c r="Z456" i="101"/>
  <c r="Y456" i="101"/>
  <c r="X456" i="101"/>
  <c r="AA455" i="101"/>
  <c r="Z455" i="101"/>
  <c r="Y455" i="101"/>
  <c r="X455" i="101"/>
  <c r="AA454" i="101"/>
  <c r="Z454" i="101"/>
  <c r="Y454" i="101"/>
  <c r="X454" i="101"/>
  <c r="AA453" i="101"/>
  <c r="Z453" i="101"/>
  <c r="Y453" i="101"/>
  <c r="X453" i="101"/>
  <c r="AA452" i="101"/>
  <c r="Z452" i="101"/>
  <c r="Y452" i="101"/>
  <c r="X452" i="101"/>
  <c r="AA451" i="101"/>
  <c r="Z451" i="101"/>
  <c r="Y451" i="101"/>
  <c r="X451" i="101"/>
  <c r="AA450" i="101"/>
  <c r="Z450" i="101"/>
  <c r="Y450" i="101"/>
  <c r="X450" i="101"/>
  <c r="AA449" i="101"/>
  <c r="Z449" i="101"/>
  <c r="Y449" i="101"/>
  <c r="X449" i="101"/>
  <c r="AA448" i="101"/>
  <c r="Z448" i="101"/>
  <c r="Y448" i="101"/>
  <c r="X448" i="101"/>
  <c r="AA447" i="101"/>
  <c r="Z447" i="101"/>
  <c r="Y447" i="101"/>
  <c r="X447" i="101"/>
  <c r="AA446" i="101"/>
  <c r="Z446" i="101"/>
  <c r="Y446" i="101"/>
  <c r="X446" i="101"/>
  <c r="AA445" i="101"/>
  <c r="Z445" i="101"/>
  <c r="Y445" i="101"/>
  <c r="X445" i="101"/>
  <c r="AA444" i="101"/>
  <c r="Z444" i="101"/>
  <c r="X444" i="101"/>
  <c r="AA443" i="101"/>
  <c r="Z443" i="101"/>
  <c r="X443" i="101"/>
  <c r="AA442" i="101"/>
  <c r="Z442" i="101"/>
  <c r="X442" i="101"/>
  <c r="AA456" i="103"/>
  <c r="Z456" i="103"/>
  <c r="Y456" i="103"/>
  <c r="X456" i="103"/>
  <c r="AA455" i="103"/>
  <c r="Z455" i="103"/>
  <c r="Y455" i="103"/>
  <c r="X455" i="103"/>
  <c r="AA454" i="103"/>
  <c r="Z454" i="103"/>
  <c r="Y454" i="103"/>
  <c r="X454" i="103"/>
  <c r="AA453" i="103"/>
  <c r="Z453" i="103"/>
  <c r="Y453" i="103"/>
  <c r="X453" i="103"/>
  <c r="AA452" i="103"/>
  <c r="Z452" i="103"/>
  <c r="Y452" i="103"/>
  <c r="X452" i="103"/>
  <c r="AA451" i="103"/>
  <c r="Z451" i="103"/>
  <c r="Y451" i="103"/>
  <c r="X451" i="103"/>
  <c r="AA450" i="103"/>
  <c r="Z450" i="103"/>
  <c r="Y450" i="103"/>
  <c r="X450" i="103"/>
  <c r="AA449" i="103"/>
  <c r="Z449" i="103"/>
  <c r="Y449" i="103"/>
  <c r="X449" i="103"/>
  <c r="AA448" i="103"/>
  <c r="Z448" i="103"/>
  <c r="Y448" i="103"/>
  <c r="X448" i="103"/>
  <c r="AA447" i="103"/>
  <c r="Z447" i="103"/>
  <c r="Y447" i="103"/>
  <c r="X447" i="103"/>
  <c r="AA446" i="103"/>
  <c r="Z446" i="103"/>
  <c r="Y446" i="103"/>
  <c r="X446" i="103"/>
  <c r="AA445" i="103"/>
  <c r="Z445" i="103"/>
  <c r="Y445" i="103"/>
  <c r="X445" i="103"/>
  <c r="AA444" i="103"/>
  <c r="Z444" i="103"/>
  <c r="X444" i="103"/>
  <c r="AA443" i="103"/>
  <c r="Z443" i="103"/>
  <c r="X443" i="103"/>
  <c r="AA442" i="103"/>
  <c r="Z442" i="103"/>
  <c r="X442" i="103"/>
  <c r="AA456" i="104"/>
  <c r="Z456" i="104"/>
  <c r="Y456" i="104"/>
  <c r="X456" i="104"/>
  <c r="AA455" i="104"/>
  <c r="Z455" i="104"/>
  <c r="Y455" i="104"/>
  <c r="X455" i="104"/>
  <c r="AA454" i="104"/>
  <c r="Z454" i="104"/>
  <c r="Y454" i="104"/>
  <c r="X454" i="104"/>
  <c r="AA453" i="104"/>
  <c r="Z453" i="104"/>
  <c r="Y453" i="104"/>
  <c r="X453" i="104"/>
  <c r="AA452" i="104"/>
  <c r="Z452" i="104"/>
  <c r="Y452" i="104"/>
  <c r="X452" i="104"/>
  <c r="AA451" i="104"/>
  <c r="Z451" i="104"/>
  <c r="Y451" i="104"/>
  <c r="X451" i="104"/>
  <c r="AA450" i="104"/>
  <c r="Z450" i="104"/>
  <c r="Y450" i="104"/>
  <c r="X450" i="104"/>
  <c r="AA449" i="104"/>
  <c r="Z449" i="104"/>
  <c r="Y449" i="104"/>
  <c r="X449" i="104"/>
  <c r="AA448" i="104"/>
  <c r="Z448" i="104"/>
  <c r="Y448" i="104"/>
  <c r="X448" i="104"/>
  <c r="AA447" i="104"/>
  <c r="Z447" i="104"/>
  <c r="Y447" i="104"/>
  <c r="X447" i="104"/>
  <c r="AA446" i="104"/>
  <c r="Z446" i="104"/>
  <c r="Y446" i="104"/>
  <c r="X446" i="104"/>
  <c r="AA445" i="104"/>
  <c r="Z445" i="104"/>
  <c r="Y445" i="104"/>
  <c r="X445" i="104"/>
  <c r="AA444" i="104"/>
  <c r="Z444" i="104"/>
  <c r="X444" i="104"/>
  <c r="AA443" i="104"/>
  <c r="Z443" i="104"/>
  <c r="X443" i="104"/>
  <c r="AA442" i="104"/>
  <c r="Z442" i="104"/>
  <c r="X442" i="104"/>
  <c r="AA456" i="105"/>
  <c r="Z456" i="105"/>
  <c r="Y456" i="105"/>
  <c r="X456" i="105"/>
  <c r="AA455" i="105"/>
  <c r="Z455" i="105"/>
  <c r="Y455" i="105"/>
  <c r="X455" i="105"/>
  <c r="AA454" i="105"/>
  <c r="Z454" i="105"/>
  <c r="Y454" i="105"/>
  <c r="X454" i="105"/>
  <c r="AA453" i="105"/>
  <c r="Z453" i="105"/>
  <c r="Y453" i="105"/>
  <c r="X453" i="105"/>
  <c r="AA452" i="105"/>
  <c r="Z452" i="105"/>
  <c r="Y452" i="105"/>
  <c r="X452" i="105"/>
  <c r="AA451" i="105"/>
  <c r="Z451" i="105"/>
  <c r="Y451" i="105"/>
  <c r="X451" i="105"/>
  <c r="AA450" i="105"/>
  <c r="Z450" i="105"/>
  <c r="Y450" i="105"/>
  <c r="X450" i="105"/>
  <c r="AA449" i="105"/>
  <c r="Z449" i="105"/>
  <c r="Y449" i="105"/>
  <c r="X449" i="105"/>
  <c r="AA448" i="105"/>
  <c r="Z448" i="105"/>
  <c r="Y448" i="105"/>
  <c r="X448" i="105"/>
  <c r="AA447" i="105"/>
  <c r="Z447" i="105"/>
  <c r="Y447" i="105"/>
  <c r="X447" i="105"/>
  <c r="AA446" i="105"/>
  <c r="Z446" i="105"/>
  <c r="Y446" i="105"/>
  <c r="X446" i="105"/>
  <c r="AA445" i="105"/>
  <c r="Z445" i="105"/>
  <c r="Y445" i="105"/>
  <c r="X445" i="105"/>
  <c r="AA444" i="105"/>
  <c r="Z444" i="105"/>
  <c r="X444" i="105"/>
  <c r="AA443" i="105"/>
  <c r="Z443" i="105"/>
  <c r="X443" i="105"/>
  <c r="AA442" i="105"/>
  <c r="Z442" i="105"/>
  <c r="X442" i="105"/>
  <c r="AA456" i="106"/>
  <c r="Z456" i="106"/>
  <c r="Y456" i="106"/>
  <c r="X456" i="106"/>
  <c r="AA455" i="106"/>
  <c r="Z455" i="106"/>
  <c r="Y455" i="106"/>
  <c r="X455" i="106"/>
  <c r="AA454" i="106"/>
  <c r="Z454" i="106"/>
  <c r="Y454" i="106"/>
  <c r="X454" i="106"/>
  <c r="AA453" i="106"/>
  <c r="Z453" i="106"/>
  <c r="Y453" i="106"/>
  <c r="X453" i="106"/>
  <c r="AA452" i="106"/>
  <c r="Z452" i="106"/>
  <c r="Y452" i="106"/>
  <c r="X452" i="106"/>
  <c r="AA451" i="106"/>
  <c r="Z451" i="106"/>
  <c r="Y451" i="106"/>
  <c r="X451" i="106"/>
  <c r="AA450" i="106"/>
  <c r="Z450" i="106"/>
  <c r="Y450" i="106"/>
  <c r="X450" i="106"/>
  <c r="AA449" i="106"/>
  <c r="Z449" i="106"/>
  <c r="Y449" i="106"/>
  <c r="X449" i="106"/>
  <c r="AA448" i="106"/>
  <c r="Z448" i="106"/>
  <c r="Y448" i="106"/>
  <c r="X448" i="106"/>
  <c r="AA447" i="106"/>
  <c r="Z447" i="106"/>
  <c r="Y447" i="106"/>
  <c r="X447" i="106"/>
  <c r="AA446" i="106"/>
  <c r="Z446" i="106"/>
  <c r="Y446" i="106"/>
  <c r="X446" i="106"/>
  <c r="AA445" i="106"/>
  <c r="Z445" i="106"/>
  <c r="Y445" i="106"/>
  <c r="X445" i="106"/>
  <c r="AA444" i="106"/>
  <c r="Z444" i="106"/>
  <c r="X444" i="106"/>
  <c r="AA443" i="106"/>
  <c r="Z443" i="106"/>
  <c r="X443" i="106"/>
  <c r="AA442" i="106"/>
  <c r="Z442" i="106"/>
  <c r="X442" i="106"/>
  <c r="AA456" i="107"/>
  <c r="Z456" i="107"/>
  <c r="Y456" i="107"/>
  <c r="X456" i="107"/>
  <c r="AA455" i="107"/>
  <c r="Z455" i="107"/>
  <c r="Y455" i="107"/>
  <c r="X455" i="107"/>
  <c r="AA454" i="107"/>
  <c r="Z454" i="107"/>
  <c r="Y454" i="107"/>
  <c r="X454" i="107"/>
  <c r="AA453" i="107"/>
  <c r="Z453" i="107"/>
  <c r="Y453" i="107"/>
  <c r="X453" i="107"/>
  <c r="AA452" i="107"/>
  <c r="Z452" i="107"/>
  <c r="Y452" i="107"/>
  <c r="X452" i="107"/>
  <c r="AA451" i="107"/>
  <c r="Z451" i="107"/>
  <c r="Y451" i="107"/>
  <c r="X451" i="107"/>
  <c r="AA450" i="107"/>
  <c r="Z450" i="107"/>
  <c r="Y450" i="107"/>
  <c r="X450" i="107"/>
  <c r="AA449" i="107"/>
  <c r="Z449" i="107"/>
  <c r="Y449" i="107"/>
  <c r="X449" i="107"/>
  <c r="AA448" i="107"/>
  <c r="Z448" i="107"/>
  <c r="Y448" i="107"/>
  <c r="X448" i="107"/>
  <c r="AA447" i="107"/>
  <c r="Z447" i="107"/>
  <c r="Y447" i="107"/>
  <c r="X447" i="107"/>
  <c r="AA446" i="107"/>
  <c r="Z446" i="107"/>
  <c r="Y446" i="107"/>
  <c r="X446" i="107"/>
  <c r="AA445" i="107"/>
  <c r="Z445" i="107"/>
  <c r="Y445" i="107"/>
  <c r="X445" i="107"/>
  <c r="AA444" i="107"/>
  <c r="Z444" i="107"/>
  <c r="X444" i="107"/>
  <c r="AA443" i="107"/>
  <c r="Z443" i="107"/>
  <c r="X443" i="107"/>
  <c r="AA442" i="107"/>
  <c r="Z442" i="107"/>
  <c r="X442" i="107"/>
  <c r="AA456" i="42"/>
  <c r="Z456" i="42"/>
  <c r="Y456" i="42"/>
  <c r="AA455" i="42"/>
  <c r="Z455" i="42"/>
  <c r="Y455" i="42"/>
  <c r="AA454" i="42"/>
  <c r="Z454" i="42"/>
  <c r="Y454" i="42"/>
  <c r="AA453" i="42"/>
  <c r="Z453" i="42"/>
  <c r="Y453" i="42"/>
  <c r="AA452" i="42"/>
  <c r="Z452" i="42"/>
  <c r="Y452" i="42"/>
  <c r="AA451" i="42"/>
  <c r="Z451" i="42"/>
  <c r="Y451" i="42"/>
  <c r="AA450" i="42"/>
  <c r="Z450" i="42"/>
  <c r="Y450" i="42"/>
  <c r="AA449" i="42"/>
  <c r="Z449" i="42"/>
  <c r="Y449" i="42"/>
  <c r="AA448" i="42"/>
  <c r="Z448" i="42"/>
  <c r="Y448" i="42"/>
  <c r="AA447" i="42"/>
  <c r="Z447" i="42"/>
  <c r="Y447" i="42"/>
  <c r="AA446" i="42"/>
  <c r="Z446" i="42"/>
  <c r="Y446" i="42"/>
  <c r="AA445" i="42"/>
  <c r="Z445" i="42"/>
  <c r="Y445" i="42"/>
  <c r="AA444" i="42"/>
  <c r="Z444" i="42"/>
  <c r="AA443" i="42"/>
  <c r="Z443" i="42"/>
  <c r="AA442" i="42"/>
  <c r="Z442" i="42"/>
  <c r="X456" i="42"/>
  <c r="X455" i="42"/>
  <c r="X454" i="42"/>
  <c r="X453" i="42"/>
  <c r="X452" i="42"/>
  <c r="X451" i="42"/>
  <c r="X450" i="42"/>
  <c r="X449" i="42"/>
  <c r="X448" i="42"/>
  <c r="X447" i="42"/>
  <c r="X446" i="42"/>
  <c r="X445" i="42"/>
  <c r="X444" i="42"/>
  <c r="X443" i="42"/>
  <c r="X442" i="42"/>
  <c r="O632" i="106" l="1"/>
  <c r="G632" i="106"/>
  <c r="P623" i="106"/>
  <c r="H623" i="106"/>
  <c r="Q614" i="106"/>
  <c r="I614" i="106"/>
  <c r="R605" i="106"/>
  <c r="J605" i="106"/>
  <c r="S596" i="106"/>
  <c r="K596" i="106"/>
  <c r="L596" i="106"/>
  <c r="N632" i="106"/>
  <c r="F632" i="106"/>
  <c r="O623" i="106"/>
  <c r="G623" i="106"/>
  <c r="P614" i="106"/>
  <c r="H614" i="106"/>
  <c r="Q605" i="106"/>
  <c r="I605" i="106"/>
  <c r="R596" i="106"/>
  <c r="J596" i="106"/>
  <c r="I623" i="106"/>
  <c r="M632" i="106"/>
  <c r="N623" i="106"/>
  <c r="F623" i="106"/>
  <c r="O614" i="106"/>
  <c r="G614" i="106"/>
  <c r="P605" i="106"/>
  <c r="H605" i="106"/>
  <c r="Q596" i="106"/>
  <c r="I596" i="106"/>
  <c r="P632" i="106"/>
  <c r="Q623" i="106"/>
  <c r="T632" i="106"/>
  <c r="L632" i="106"/>
  <c r="M623" i="106"/>
  <c r="N614" i="106"/>
  <c r="F614" i="106"/>
  <c r="O605" i="106"/>
  <c r="G605" i="106"/>
  <c r="P596" i="106"/>
  <c r="H596" i="106"/>
  <c r="S605" i="106"/>
  <c r="S632" i="106"/>
  <c r="K632" i="106"/>
  <c r="T623" i="106"/>
  <c r="L623" i="106"/>
  <c r="M614" i="106"/>
  <c r="N605" i="106"/>
  <c r="F605" i="106"/>
  <c r="O596" i="106"/>
  <c r="G596" i="106"/>
  <c r="N596" i="106"/>
  <c r="K605" i="106"/>
  <c r="R632" i="106"/>
  <c r="J632" i="106"/>
  <c r="S623" i="106"/>
  <c r="K623" i="106"/>
  <c r="T614" i="106"/>
  <c r="L614" i="106"/>
  <c r="M605" i="106"/>
  <c r="F596" i="106"/>
  <c r="H632" i="106"/>
  <c r="R614" i="106"/>
  <c r="Q632" i="106"/>
  <c r="I632" i="106"/>
  <c r="R623" i="106"/>
  <c r="J623" i="106"/>
  <c r="S614" i="106"/>
  <c r="K614" i="106"/>
  <c r="T605" i="106"/>
  <c r="L605" i="106"/>
  <c r="M596" i="106"/>
  <c r="J614" i="106"/>
  <c r="T596" i="106"/>
  <c r="Q634" i="106"/>
  <c r="I634" i="106"/>
  <c r="R625" i="106"/>
  <c r="J625" i="106"/>
  <c r="S616" i="106"/>
  <c r="K616" i="106"/>
  <c r="T607" i="106"/>
  <c r="L607" i="106"/>
  <c r="M598" i="106"/>
  <c r="H598" i="106"/>
  <c r="J634" i="106"/>
  <c r="L616" i="106"/>
  <c r="P634" i="106"/>
  <c r="H634" i="106"/>
  <c r="Q625" i="106"/>
  <c r="I625" i="106"/>
  <c r="R616" i="106"/>
  <c r="J616" i="106"/>
  <c r="S607" i="106"/>
  <c r="K607" i="106"/>
  <c r="T598" i="106"/>
  <c r="L598" i="106"/>
  <c r="T616" i="106"/>
  <c r="M607" i="106"/>
  <c r="F598" i="106"/>
  <c r="O634" i="106"/>
  <c r="G634" i="106"/>
  <c r="P625" i="106"/>
  <c r="H625" i="106"/>
  <c r="Q616" i="106"/>
  <c r="I616" i="106"/>
  <c r="R607" i="106"/>
  <c r="J607" i="106"/>
  <c r="S598" i="106"/>
  <c r="K598" i="106"/>
  <c r="P598" i="106"/>
  <c r="N634" i="106"/>
  <c r="F634" i="106"/>
  <c r="O625" i="106"/>
  <c r="G625" i="106"/>
  <c r="P616" i="106"/>
  <c r="H616" i="106"/>
  <c r="Q607" i="106"/>
  <c r="I607" i="106"/>
  <c r="R598" i="106"/>
  <c r="J598" i="106"/>
  <c r="N598" i="106"/>
  <c r="M634" i="106"/>
  <c r="N625" i="106"/>
  <c r="F625" i="106"/>
  <c r="O616" i="106"/>
  <c r="G616" i="106"/>
  <c r="P607" i="106"/>
  <c r="H607" i="106"/>
  <c r="Q598" i="106"/>
  <c r="I598" i="106"/>
  <c r="R634" i="106"/>
  <c r="T634" i="106"/>
  <c r="L634" i="106"/>
  <c r="M625" i="106"/>
  <c r="N616" i="106"/>
  <c r="F616" i="106"/>
  <c r="O607" i="106"/>
  <c r="G607" i="106"/>
  <c r="K625" i="106"/>
  <c r="S634" i="106"/>
  <c r="K634" i="106"/>
  <c r="T625" i="106"/>
  <c r="L625" i="106"/>
  <c r="M616" i="106"/>
  <c r="N607" i="106"/>
  <c r="F607" i="106"/>
  <c r="O598" i="106"/>
  <c r="G598" i="106"/>
  <c r="S625" i="106"/>
  <c r="R635" i="106"/>
  <c r="J635" i="106"/>
  <c r="S626" i="106"/>
  <c r="K626" i="106"/>
  <c r="T617" i="106"/>
  <c r="L617" i="106"/>
  <c r="M608" i="106"/>
  <c r="N599" i="106"/>
  <c r="F599" i="106"/>
  <c r="Q635" i="106"/>
  <c r="I635" i="106"/>
  <c r="R626" i="106"/>
  <c r="J626" i="106"/>
  <c r="S617" i="106"/>
  <c r="K617" i="106"/>
  <c r="T608" i="106"/>
  <c r="L608" i="106"/>
  <c r="M599" i="106"/>
  <c r="L626" i="106"/>
  <c r="P635" i="106"/>
  <c r="H635" i="106"/>
  <c r="Q626" i="106"/>
  <c r="I626" i="106"/>
  <c r="R617" i="106"/>
  <c r="J617" i="106"/>
  <c r="S608" i="106"/>
  <c r="K608" i="106"/>
  <c r="T599" i="106"/>
  <c r="L599" i="106"/>
  <c r="T626" i="106"/>
  <c r="F608" i="106"/>
  <c r="O635" i="106"/>
  <c r="G635" i="106"/>
  <c r="P626" i="106"/>
  <c r="H626" i="106"/>
  <c r="Q617" i="106"/>
  <c r="I617" i="106"/>
  <c r="R608" i="106"/>
  <c r="J608" i="106"/>
  <c r="S599" i="106"/>
  <c r="K599" i="106"/>
  <c r="N635" i="106"/>
  <c r="F635" i="106"/>
  <c r="O626" i="106"/>
  <c r="G626" i="106"/>
  <c r="P617" i="106"/>
  <c r="H617" i="106"/>
  <c r="Q608" i="106"/>
  <c r="I608" i="106"/>
  <c r="R599" i="106"/>
  <c r="J599" i="106"/>
  <c r="Q599" i="106"/>
  <c r="G599" i="106"/>
  <c r="M635" i="106"/>
  <c r="N626" i="106"/>
  <c r="F626" i="106"/>
  <c r="O617" i="106"/>
  <c r="G617" i="106"/>
  <c r="P608" i="106"/>
  <c r="H608" i="106"/>
  <c r="I599" i="106"/>
  <c r="O599" i="106"/>
  <c r="T635" i="106"/>
  <c r="L635" i="106"/>
  <c r="M626" i="106"/>
  <c r="N617" i="106"/>
  <c r="F617" i="106"/>
  <c r="O608" i="106"/>
  <c r="G608" i="106"/>
  <c r="P599" i="106"/>
  <c r="H599" i="106"/>
  <c r="S635" i="106"/>
  <c r="K635" i="106"/>
  <c r="M617" i="106"/>
  <c r="N608" i="106"/>
  <c r="P422" i="106"/>
  <c r="P629" i="106" s="1"/>
  <c r="P709" i="106" s="1"/>
  <c r="H422" i="106"/>
  <c r="H629" i="106" s="1"/>
  <c r="H709" i="106" s="1"/>
  <c r="O421" i="106"/>
  <c r="O620" i="106" s="1"/>
  <c r="O708" i="106" s="1"/>
  <c r="G421" i="106"/>
  <c r="G620" i="106" s="1"/>
  <c r="G708" i="106" s="1"/>
  <c r="N420" i="106"/>
  <c r="N611" i="106" s="1"/>
  <c r="N707" i="106" s="1"/>
  <c r="F420" i="106"/>
  <c r="F611" i="106" s="1"/>
  <c r="F707" i="106" s="1"/>
  <c r="M419" i="106"/>
  <c r="M602" i="106" s="1"/>
  <c r="M706" i="106" s="1"/>
  <c r="T418" i="106"/>
  <c r="T593" i="106" s="1"/>
  <c r="T705" i="106" s="1"/>
  <c r="L418" i="106"/>
  <c r="L593" i="106" s="1"/>
  <c r="L705" i="106" s="1"/>
  <c r="O422" i="106"/>
  <c r="O629" i="106" s="1"/>
  <c r="O709" i="106" s="1"/>
  <c r="G422" i="106"/>
  <c r="G629" i="106" s="1"/>
  <c r="G709" i="106" s="1"/>
  <c r="N421" i="106"/>
  <c r="N620" i="106" s="1"/>
  <c r="N708" i="106" s="1"/>
  <c r="F421" i="106"/>
  <c r="F620" i="106" s="1"/>
  <c r="F708" i="106" s="1"/>
  <c r="M420" i="106"/>
  <c r="M611" i="106" s="1"/>
  <c r="M707" i="106" s="1"/>
  <c r="T419" i="106"/>
  <c r="T602" i="106" s="1"/>
  <c r="T706" i="106" s="1"/>
  <c r="L419" i="106"/>
  <c r="L602" i="106" s="1"/>
  <c r="L706" i="106" s="1"/>
  <c r="S418" i="106"/>
  <c r="S593" i="106" s="1"/>
  <c r="S705" i="106" s="1"/>
  <c r="K418" i="106"/>
  <c r="K593" i="106" s="1"/>
  <c r="K705" i="106" s="1"/>
  <c r="N422" i="106"/>
  <c r="N629" i="106" s="1"/>
  <c r="N709" i="106" s="1"/>
  <c r="F422" i="106"/>
  <c r="F629" i="106" s="1"/>
  <c r="F709" i="106" s="1"/>
  <c r="M421" i="106"/>
  <c r="M620" i="106" s="1"/>
  <c r="M708" i="106" s="1"/>
  <c r="T420" i="106"/>
  <c r="T611" i="106" s="1"/>
  <c r="T707" i="106" s="1"/>
  <c r="L420" i="106"/>
  <c r="L611" i="106" s="1"/>
  <c r="L707" i="106" s="1"/>
  <c r="S419" i="106"/>
  <c r="S602" i="106" s="1"/>
  <c r="S706" i="106" s="1"/>
  <c r="K419" i="106"/>
  <c r="K602" i="106" s="1"/>
  <c r="K706" i="106" s="1"/>
  <c r="R418" i="106"/>
  <c r="R593" i="106" s="1"/>
  <c r="R705" i="106" s="1"/>
  <c r="J418" i="106"/>
  <c r="J593" i="106" s="1"/>
  <c r="J705" i="106" s="1"/>
  <c r="M422" i="106"/>
  <c r="M629" i="106" s="1"/>
  <c r="M709" i="106" s="1"/>
  <c r="S420" i="106"/>
  <c r="S611" i="106" s="1"/>
  <c r="S707" i="106" s="1"/>
  <c r="R419" i="106"/>
  <c r="R602" i="106" s="1"/>
  <c r="R706" i="106" s="1"/>
  <c r="Q418" i="106"/>
  <c r="Q593" i="106" s="1"/>
  <c r="Q705" i="106" s="1"/>
  <c r="P418" i="106"/>
  <c r="P593" i="106" s="1"/>
  <c r="P705" i="106" s="1"/>
  <c r="T421" i="106"/>
  <c r="T620" i="106" s="1"/>
  <c r="T708" i="106" s="1"/>
  <c r="L421" i="106"/>
  <c r="L620" i="106" s="1"/>
  <c r="L708" i="106" s="1"/>
  <c r="K420" i="106"/>
  <c r="K611" i="106" s="1"/>
  <c r="K707" i="106" s="1"/>
  <c r="J419" i="106"/>
  <c r="J602" i="106" s="1"/>
  <c r="J706" i="106" s="1"/>
  <c r="I418" i="106"/>
  <c r="I593" i="106" s="1"/>
  <c r="I705" i="106" s="1"/>
  <c r="T422" i="106"/>
  <c r="T629" i="106" s="1"/>
  <c r="T709" i="106" s="1"/>
  <c r="L422" i="106"/>
  <c r="L629" i="106" s="1"/>
  <c r="L709" i="106" s="1"/>
  <c r="S421" i="106"/>
  <c r="S620" i="106" s="1"/>
  <c r="S708" i="106" s="1"/>
  <c r="K421" i="106"/>
  <c r="K620" i="106" s="1"/>
  <c r="K708" i="106" s="1"/>
  <c r="R420" i="106"/>
  <c r="R611" i="106" s="1"/>
  <c r="R707" i="106" s="1"/>
  <c r="J420" i="106"/>
  <c r="J611" i="106" s="1"/>
  <c r="J707" i="106" s="1"/>
  <c r="Q419" i="106"/>
  <c r="Q602" i="106" s="1"/>
  <c r="Q706" i="106" s="1"/>
  <c r="I419" i="106"/>
  <c r="I602" i="106" s="1"/>
  <c r="I706" i="106" s="1"/>
  <c r="H418" i="106"/>
  <c r="H593" i="106" s="1"/>
  <c r="H705" i="106" s="1"/>
  <c r="S422" i="106"/>
  <c r="S629" i="106" s="1"/>
  <c r="S709" i="106" s="1"/>
  <c r="K422" i="106"/>
  <c r="K629" i="106" s="1"/>
  <c r="K709" i="106" s="1"/>
  <c r="R421" i="106"/>
  <c r="R620" i="106" s="1"/>
  <c r="R708" i="106" s="1"/>
  <c r="J421" i="106"/>
  <c r="J620" i="106" s="1"/>
  <c r="J708" i="106" s="1"/>
  <c r="Q420" i="106"/>
  <c r="Q611" i="106" s="1"/>
  <c r="Q707" i="106" s="1"/>
  <c r="I420" i="106"/>
  <c r="I611" i="106" s="1"/>
  <c r="I707" i="106" s="1"/>
  <c r="P419" i="106"/>
  <c r="P602" i="106" s="1"/>
  <c r="P706" i="106" s="1"/>
  <c r="H419" i="106"/>
  <c r="H602" i="106" s="1"/>
  <c r="H706" i="106" s="1"/>
  <c r="O418" i="106"/>
  <c r="O593" i="106" s="1"/>
  <c r="O705" i="106" s="1"/>
  <c r="G418" i="106"/>
  <c r="G593" i="106" s="1"/>
  <c r="G705" i="106" s="1"/>
  <c r="R422" i="106"/>
  <c r="R629" i="106" s="1"/>
  <c r="R709" i="106" s="1"/>
  <c r="J422" i="106"/>
  <c r="J629" i="106" s="1"/>
  <c r="J709" i="106" s="1"/>
  <c r="Q421" i="106"/>
  <c r="Q620" i="106" s="1"/>
  <c r="Q708" i="106" s="1"/>
  <c r="I421" i="106"/>
  <c r="I620" i="106" s="1"/>
  <c r="I708" i="106" s="1"/>
  <c r="P420" i="106"/>
  <c r="P611" i="106" s="1"/>
  <c r="P707" i="106" s="1"/>
  <c r="H420" i="106"/>
  <c r="H611" i="106" s="1"/>
  <c r="H707" i="106" s="1"/>
  <c r="O419" i="106"/>
  <c r="O602" i="106" s="1"/>
  <c r="O706" i="106" s="1"/>
  <c r="G419" i="106"/>
  <c r="G602" i="106" s="1"/>
  <c r="G706" i="106" s="1"/>
  <c r="N418" i="106"/>
  <c r="N593" i="106" s="1"/>
  <c r="N705" i="106" s="1"/>
  <c r="F418" i="106"/>
  <c r="F593" i="106" s="1"/>
  <c r="F705" i="106" s="1"/>
  <c r="Q422" i="106"/>
  <c r="Q629" i="106" s="1"/>
  <c r="Q709" i="106" s="1"/>
  <c r="I422" i="106"/>
  <c r="I629" i="106" s="1"/>
  <c r="I709" i="106" s="1"/>
  <c r="P421" i="106"/>
  <c r="P620" i="106" s="1"/>
  <c r="P708" i="106" s="1"/>
  <c r="H421" i="106"/>
  <c r="H620" i="106" s="1"/>
  <c r="H708" i="106" s="1"/>
  <c r="O420" i="106"/>
  <c r="O611" i="106" s="1"/>
  <c r="O707" i="106" s="1"/>
  <c r="G420" i="106"/>
  <c r="G611" i="106" s="1"/>
  <c r="G707" i="106" s="1"/>
  <c r="N419" i="106"/>
  <c r="N602" i="106" s="1"/>
  <c r="N706" i="106" s="1"/>
  <c r="F419" i="106"/>
  <c r="F602" i="106" s="1"/>
  <c r="F706" i="106" s="1"/>
  <c r="M418" i="106"/>
  <c r="M593" i="106" s="1"/>
  <c r="M705" i="106" s="1"/>
  <c r="E739" i="42"/>
  <c r="T739" i="42" s="1"/>
  <c r="F739" i="42"/>
  <c r="K739" i="105"/>
  <c r="M739" i="101"/>
  <c r="I739" i="101"/>
  <c r="O739" i="105"/>
  <c r="Q739" i="101"/>
  <c r="G739" i="105"/>
  <c r="S739" i="105"/>
  <c r="I739" i="104"/>
  <c r="E775" i="100"/>
  <c r="H739" i="105"/>
  <c r="L739" i="105"/>
  <c r="P739" i="105"/>
  <c r="T739" i="105"/>
  <c r="J739" i="104"/>
  <c r="N739" i="104"/>
  <c r="R739" i="104"/>
  <c r="J739" i="101"/>
  <c r="N739" i="101"/>
  <c r="R739" i="101"/>
  <c r="H739" i="100"/>
  <c r="L739" i="100"/>
  <c r="P739" i="100"/>
  <c r="T739" i="100"/>
  <c r="J739" i="42"/>
  <c r="N739" i="42"/>
  <c r="M739" i="104"/>
  <c r="G739" i="100"/>
  <c r="K739" i="100"/>
  <c r="O739" i="100"/>
  <c r="S739" i="100"/>
  <c r="E751" i="104"/>
  <c r="I739" i="105"/>
  <c r="M739" i="105"/>
  <c r="Q739" i="105"/>
  <c r="G739" i="104"/>
  <c r="K739" i="104"/>
  <c r="O739" i="104"/>
  <c r="S739" i="104"/>
  <c r="G739" i="101"/>
  <c r="K739" i="101"/>
  <c r="O739" i="101"/>
  <c r="S739" i="101"/>
  <c r="I739" i="100"/>
  <c r="M739" i="100"/>
  <c r="Q739" i="100"/>
  <c r="Q739" i="104"/>
  <c r="J739" i="105"/>
  <c r="N739" i="105"/>
  <c r="H739" i="104"/>
  <c r="L739" i="104"/>
  <c r="P739" i="104"/>
  <c r="H739" i="101"/>
  <c r="L739" i="101"/>
  <c r="P739" i="101"/>
  <c r="J739" i="100"/>
  <c r="N739" i="100"/>
  <c r="E739" i="107"/>
  <c r="E739" i="103"/>
  <c r="E751" i="105"/>
  <c r="E751" i="100"/>
  <c r="E757" i="42"/>
  <c r="E745" i="104"/>
  <c r="E745" i="42"/>
  <c r="E757" i="104"/>
  <c r="E769" i="100"/>
  <c r="E781" i="104"/>
  <c r="E781" i="42"/>
  <c r="E763" i="104"/>
  <c r="E763" i="42"/>
  <c r="E775" i="104"/>
  <c r="E775" i="42"/>
  <c r="E781" i="107"/>
  <c r="E781" i="103"/>
  <c r="E781" i="106"/>
  <c r="E781" i="101"/>
  <c r="E775" i="107"/>
  <c r="E775" i="103"/>
  <c r="E769" i="104"/>
  <c r="E769" i="42"/>
  <c r="E769" i="107"/>
  <c r="E769" i="103"/>
  <c r="E763" i="107"/>
  <c r="E763" i="103"/>
  <c r="E757" i="106"/>
  <c r="E757" i="101"/>
  <c r="E751" i="107"/>
  <c r="E751" i="103"/>
  <c r="E745" i="107"/>
  <c r="E745" i="103"/>
  <c r="E745" i="106"/>
  <c r="E745" i="101"/>
  <c r="D66" i="103"/>
  <c r="D66" i="101"/>
  <c r="D69" i="106"/>
  <c r="F59" i="101"/>
  <c r="G59" i="101" s="1"/>
  <c r="H59" i="101" s="1"/>
  <c r="I59" i="101" s="1"/>
  <c r="J59" i="101" s="1"/>
  <c r="K59" i="101" s="1"/>
  <c r="L59" i="101" s="1"/>
  <c r="M59" i="101" s="1"/>
  <c r="N59" i="101" s="1"/>
  <c r="O59" i="101" s="1"/>
  <c r="P59" i="101" s="1"/>
  <c r="Q59" i="101" s="1"/>
  <c r="R59" i="101" s="1"/>
  <c r="S59" i="101" s="1"/>
  <c r="T59" i="101" s="1"/>
  <c r="D66" i="106"/>
  <c r="D69" i="101"/>
  <c r="D69" i="100"/>
  <c r="F59" i="100"/>
  <c r="G59" i="100" s="1"/>
  <c r="H59" i="100" s="1"/>
  <c r="I59" i="100" s="1"/>
  <c r="J59" i="100" s="1"/>
  <c r="K59" i="100" s="1"/>
  <c r="L59" i="100" s="1"/>
  <c r="M59" i="100" s="1"/>
  <c r="N59" i="100" s="1"/>
  <c r="O59" i="100" s="1"/>
  <c r="P59" i="100" s="1"/>
  <c r="Q59" i="100" s="1"/>
  <c r="R59" i="100" s="1"/>
  <c r="S59" i="100" s="1"/>
  <c r="T59" i="100" s="1"/>
  <c r="D70" i="105"/>
  <c r="D70" i="100"/>
  <c r="F59" i="105"/>
  <c r="G59" i="105" s="1"/>
  <c r="H59" i="105" s="1"/>
  <c r="I59" i="105" s="1"/>
  <c r="J59" i="105" s="1"/>
  <c r="K59" i="105" s="1"/>
  <c r="L59" i="105" s="1"/>
  <c r="M59" i="105" s="1"/>
  <c r="N59" i="105" s="1"/>
  <c r="O59" i="105" s="1"/>
  <c r="P59" i="105" s="1"/>
  <c r="Q59" i="105" s="1"/>
  <c r="R59" i="105" s="1"/>
  <c r="S59" i="105" s="1"/>
  <c r="T59" i="105" s="1"/>
  <c r="D69" i="105"/>
  <c r="F59" i="106"/>
  <c r="G59" i="106" s="1"/>
  <c r="H59" i="106" s="1"/>
  <c r="I59" i="106" s="1"/>
  <c r="J59" i="106" s="1"/>
  <c r="K59" i="106" s="1"/>
  <c r="L59" i="106" s="1"/>
  <c r="M59" i="106" s="1"/>
  <c r="N59" i="106" s="1"/>
  <c r="O59" i="106" s="1"/>
  <c r="P59" i="106" s="1"/>
  <c r="Q59" i="106" s="1"/>
  <c r="R59" i="106" s="1"/>
  <c r="S59" i="106" s="1"/>
  <c r="T59" i="106" s="1"/>
  <c r="D68" i="106"/>
  <c r="D68" i="101"/>
  <c r="D67" i="103"/>
  <c r="D70" i="107"/>
  <c r="D68" i="103"/>
  <c r="D67" i="107"/>
  <c r="D67" i="104"/>
  <c r="F59" i="104"/>
  <c r="G59" i="104" s="1"/>
  <c r="H59" i="104" s="1"/>
  <c r="I59" i="104" s="1"/>
  <c r="J59" i="104" s="1"/>
  <c r="K59" i="104" s="1"/>
  <c r="L59" i="104" s="1"/>
  <c r="M59" i="104" s="1"/>
  <c r="N59" i="104" s="1"/>
  <c r="O59" i="104" s="1"/>
  <c r="P59" i="104" s="1"/>
  <c r="Q59" i="104" s="1"/>
  <c r="R59" i="104" s="1"/>
  <c r="S59" i="104" s="1"/>
  <c r="T59" i="104" s="1"/>
  <c r="F59" i="107"/>
  <c r="G59" i="107" s="1"/>
  <c r="H59" i="107" s="1"/>
  <c r="I59" i="107" s="1"/>
  <c r="J59" i="107" s="1"/>
  <c r="K59" i="107" s="1"/>
  <c r="L59" i="107" s="1"/>
  <c r="M59" i="107" s="1"/>
  <c r="N59" i="107" s="1"/>
  <c r="O59" i="107" s="1"/>
  <c r="P59" i="107" s="1"/>
  <c r="Q59" i="107" s="1"/>
  <c r="R59" i="107" s="1"/>
  <c r="S59" i="107" s="1"/>
  <c r="T59" i="107" s="1"/>
  <c r="D66" i="105"/>
  <c r="D66" i="100"/>
  <c r="D70" i="106"/>
  <c r="D68" i="104"/>
  <c r="D69" i="103"/>
  <c r="D70" i="101"/>
  <c r="D68" i="107"/>
  <c r="D67" i="100"/>
  <c r="D67" i="105"/>
  <c r="D70" i="104"/>
  <c r="F59" i="103"/>
  <c r="G59" i="103" s="1"/>
  <c r="H59" i="103" s="1"/>
  <c r="I59" i="103" s="1"/>
  <c r="J59" i="103" s="1"/>
  <c r="K59" i="103" s="1"/>
  <c r="L59" i="103" s="1"/>
  <c r="M59" i="103" s="1"/>
  <c r="N59" i="103" s="1"/>
  <c r="O59" i="103" s="1"/>
  <c r="P59" i="103" s="1"/>
  <c r="Q59" i="103" s="1"/>
  <c r="R59" i="103" s="1"/>
  <c r="S59" i="103" s="1"/>
  <c r="T59" i="103" s="1"/>
  <c r="D66" i="104"/>
  <c r="D66" i="107"/>
  <c r="D67" i="42"/>
  <c r="D70" i="42"/>
  <c r="D69" i="42"/>
  <c r="D68" i="42"/>
  <c r="F59" i="42"/>
  <c r="G59" i="42" s="1"/>
  <c r="H59" i="42" s="1"/>
  <c r="I59" i="42" s="1"/>
  <c r="J59" i="42" s="1"/>
  <c r="K59" i="42" s="1"/>
  <c r="L59" i="42" s="1"/>
  <c r="M59" i="42" s="1"/>
  <c r="N59" i="42" s="1"/>
  <c r="O59" i="42" s="1"/>
  <c r="P59" i="42" s="1"/>
  <c r="Q59" i="42" s="1"/>
  <c r="R59" i="42" s="1"/>
  <c r="S59" i="42" s="1"/>
  <c r="T59" i="42" s="1"/>
  <c r="D66" i="42"/>
  <c r="G24" i="106"/>
  <c r="G260" i="106" s="1"/>
  <c r="F260" i="100"/>
  <c r="G24" i="100"/>
  <c r="G41" i="42"/>
  <c r="G41" i="103"/>
  <c r="G42" i="42"/>
  <c r="G42" i="103"/>
  <c r="G43" i="42"/>
  <c r="G43" i="103"/>
  <c r="G44" i="42"/>
  <c r="G44" i="103"/>
  <c r="G41" i="106"/>
  <c r="G41" i="101"/>
  <c r="H42" i="106"/>
  <c r="G42" i="101"/>
  <c r="G43" i="106"/>
  <c r="G43" i="101"/>
  <c r="G44" i="106"/>
  <c r="G44" i="101"/>
  <c r="H41" i="105"/>
  <c r="G41" i="100"/>
  <c r="G42" i="105"/>
  <c r="G42" i="100"/>
  <c r="G43" i="105"/>
  <c r="G43" i="100"/>
  <c r="G44" i="105"/>
  <c r="G44" i="100"/>
  <c r="H41" i="104"/>
  <c r="G41" i="107"/>
  <c r="G42" i="104"/>
  <c r="G42" i="107"/>
  <c r="G43" i="104"/>
  <c r="G43" i="107"/>
  <c r="G44" i="104"/>
  <c r="G44" i="107"/>
  <c r="G24" i="101"/>
  <c r="G260" i="101" s="1"/>
  <c r="G24" i="104"/>
  <c r="G260" i="104" s="1"/>
  <c r="G24" i="42"/>
  <c r="G260" i="42" s="1"/>
  <c r="G23" i="42"/>
  <c r="G259" i="42" s="1"/>
  <c r="G21" i="107"/>
  <c r="G257" i="107" s="1"/>
  <c r="G20" i="106"/>
  <c r="G256" i="106" s="1"/>
  <c r="F256" i="106"/>
  <c r="G23" i="104"/>
  <c r="G23" i="103"/>
  <c r="G259" i="103" s="1"/>
  <c r="G20" i="42"/>
  <c r="G256" i="42" s="1"/>
  <c r="F256" i="42"/>
  <c r="G22" i="106"/>
  <c r="G258" i="106" s="1"/>
  <c r="F258" i="106"/>
  <c r="G23" i="105"/>
  <c r="G259" i="105" s="1"/>
  <c r="G22" i="103"/>
  <c r="G258" i="103" s="1"/>
  <c r="F258" i="103"/>
  <c r="G20" i="101"/>
  <c r="G256" i="101" s="1"/>
  <c r="G20" i="107"/>
  <c r="G256" i="107" s="1"/>
  <c r="G21" i="42"/>
  <c r="G257" i="42" s="1"/>
  <c r="G22" i="107"/>
  <c r="G258" i="107" s="1"/>
  <c r="G24" i="107"/>
  <c r="G260" i="107" s="1"/>
  <c r="G21" i="106"/>
  <c r="G257" i="106" s="1"/>
  <c r="G23" i="106"/>
  <c r="G259" i="106" s="1"/>
  <c r="G20" i="105"/>
  <c r="G256" i="105" s="1"/>
  <c r="G20" i="104"/>
  <c r="G256" i="104" s="1"/>
  <c r="G22" i="104"/>
  <c r="G258" i="104" s="1"/>
  <c r="G24" i="103"/>
  <c r="G260" i="103" s="1"/>
  <c r="G21" i="101"/>
  <c r="G257" i="101" s="1"/>
  <c r="G22" i="101"/>
  <c r="G258" i="101" s="1"/>
  <c r="G23" i="100"/>
  <c r="G259" i="100" s="1"/>
  <c r="G24" i="105"/>
  <c r="G260" i="105" s="1"/>
  <c r="G20" i="103"/>
  <c r="G256" i="103" s="1"/>
  <c r="G21" i="105"/>
  <c r="G257" i="105" s="1"/>
  <c r="G21" i="103"/>
  <c r="G257" i="103" s="1"/>
  <c r="G23" i="101"/>
  <c r="G259" i="101" s="1"/>
  <c r="G20" i="100"/>
  <c r="G256" i="100" s="1"/>
  <c r="G21" i="100"/>
  <c r="G257" i="100" s="1"/>
  <c r="G22" i="42"/>
  <c r="G258" i="42" s="1"/>
  <c r="G22" i="105"/>
  <c r="G258" i="105" s="1"/>
  <c r="G23" i="107"/>
  <c r="G259" i="107" s="1"/>
  <c r="G21" i="104"/>
  <c r="G257" i="104" s="1"/>
  <c r="G22" i="100"/>
  <c r="G258" i="100" s="1"/>
  <c r="J164" i="37"/>
  <c r="J163" i="37"/>
  <c r="J162" i="37"/>
  <c r="J161" i="37"/>
  <c r="J160" i="37"/>
  <c r="J159" i="37"/>
  <c r="J158" i="37"/>
  <c r="J157" i="37"/>
  <c r="J156" i="37"/>
  <c r="J155" i="37"/>
  <c r="J154" i="37"/>
  <c r="J153" i="37"/>
  <c r="J152" i="37"/>
  <c r="J151" i="37"/>
  <c r="E580" i="107"/>
  <c r="E587" i="107" s="1"/>
  <c r="E580" i="100"/>
  <c r="E587" i="100" s="1"/>
  <c r="E580" i="101"/>
  <c r="E587" i="101" s="1"/>
  <c r="E580" i="103"/>
  <c r="E587" i="103" s="1"/>
  <c r="E580" i="104"/>
  <c r="E587" i="104" s="1"/>
  <c r="E580" i="105"/>
  <c r="E587" i="105" s="1"/>
  <c r="E580" i="106"/>
  <c r="E587" i="106" s="1"/>
  <c r="E580" i="42"/>
  <c r="E587" i="42" s="1"/>
  <c r="E579" i="107"/>
  <c r="E586" i="107" s="1"/>
  <c r="E579" i="100"/>
  <c r="E586" i="100" s="1"/>
  <c r="E579" i="101"/>
  <c r="E586" i="101" s="1"/>
  <c r="E579" i="103"/>
  <c r="E586" i="103" s="1"/>
  <c r="E579" i="104"/>
  <c r="E586" i="104" s="1"/>
  <c r="E579" i="105"/>
  <c r="E586" i="105" s="1"/>
  <c r="E579" i="106"/>
  <c r="E586" i="106" s="1"/>
  <c r="E579" i="42"/>
  <c r="E586" i="42" s="1"/>
  <c r="E578" i="107"/>
  <c r="E585" i="107" s="1"/>
  <c r="E578" i="100"/>
  <c r="E585" i="100" s="1"/>
  <c r="E578" i="101"/>
  <c r="E585" i="101" s="1"/>
  <c r="E578" i="103"/>
  <c r="E585" i="103" s="1"/>
  <c r="E578" i="104"/>
  <c r="E585" i="104" s="1"/>
  <c r="E578" i="105"/>
  <c r="E585" i="105" s="1"/>
  <c r="E578" i="106"/>
  <c r="E585" i="106" s="1"/>
  <c r="E578" i="42"/>
  <c r="E585" i="42" s="1"/>
  <c r="E577" i="107"/>
  <c r="E584" i="107" s="1"/>
  <c r="E577" i="100"/>
  <c r="E584" i="100" s="1"/>
  <c r="E577" i="101"/>
  <c r="E584" i="101" s="1"/>
  <c r="E577" i="103"/>
  <c r="E584" i="103" s="1"/>
  <c r="E577" i="104"/>
  <c r="E584" i="104" s="1"/>
  <c r="E577" i="105"/>
  <c r="E584" i="105" s="1"/>
  <c r="E577" i="106"/>
  <c r="E584" i="106" s="1"/>
  <c r="E577" i="42"/>
  <c r="E584" i="42" s="1"/>
  <c r="E576" i="107"/>
  <c r="E583" i="107" s="1"/>
  <c r="E576" i="100"/>
  <c r="E583" i="100" s="1"/>
  <c r="E576" i="101"/>
  <c r="E583" i="101" s="1"/>
  <c r="E576" i="103"/>
  <c r="E583" i="103" s="1"/>
  <c r="E576" i="104"/>
  <c r="E583" i="104" s="1"/>
  <c r="E576" i="105"/>
  <c r="E583" i="105" s="1"/>
  <c r="E576" i="106"/>
  <c r="E583" i="106" s="1"/>
  <c r="E576" i="42"/>
  <c r="E583" i="42" s="1"/>
  <c r="F566" i="107"/>
  <c r="F566" i="100"/>
  <c r="F566" i="101"/>
  <c r="F566" i="103"/>
  <c r="F566" i="104"/>
  <c r="F566" i="105"/>
  <c r="F566" i="106"/>
  <c r="F566" i="42"/>
  <c r="F565" i="107"/>
  <c r="F565" i="100"/>
  <c r="F565" i="101"/>
  <c r="F565" i="103"/>
  <c r="F565" i="104"/>
  <c r="F565" i="105"/>
  <c r="F565" i="106"/>
  <c r="F565" i="42"/>
  <c r="F564" i="107"/>
  <c r="F564" i="100"/>
  <c r="F564" i="101"/>
  <c r="F564" i="103"/>
  <c r="F564" i="104"/>
  <c r="F564" i="105"/>
  <c r="F564" i="106"/>
  <c r="F564" i="42"/>
  <c r="F563" i="107"/>
  <c r="F563" i="100"/>
  <c r="F563" i="101"/>
  <c r="F563" i="103"/>
  <c r="F563" i="104"/>
  <c r="F563" i="105"/>
  <c r="F563" i="106"/>
  <c r="F563" i="42"/>
  <c r="F562" i="107"/>
  <c r="F562" i="100"/>
  <c r="F562" i="101"/>
  <c r="F562" i="103"/>
  <c r="F562" i="104"/>
  <c r="F562" i="105"/>
  <c r="F562" i="106"/>
  <c r="F562" i="42"/>
  <c r="W274" i="107"/>
  <c r="X274" i="107" s="1"/>
  <c r="W274" i="100"/>
  <c r="X274" i="100" s="1"/>
  <c r="W274" i="101"/>
  <c r="X274" i="101" s="1"/>
  <c r="W274" i="103"/>
  <c r="X274" i="103" s="1"/>
  <c r="W274" i="104"/>
  <c r="X274" i="104" s="1"/>
  <c r="W274" i="105"/>
  <c r="X274" i="105" s="1"/>
  <c r="W274" i="106"/>
  <c r="X274" i="106" s="1"/>
  <c r="W274" i="42"/>
  <c r="X274" i="42" s="1"/>
  <c r="W273" i="107"/>
  <c r="X273" i="107" s="1"/>
  <c r="W273" i="100"/>
  <c r="X273" i="100" s="1"/>
  <c r="W273" i="101"/>
  <c r="X273" i="101" s="1"/>
  <c r="W273" i="103"/>
  <c r="X273" i="103" s="1"/>
  <c r="W273" i="104"/>
  <c r="X273" i="104" s="1"/>
  <c r="W273" i="105"/>
  <c r="X273" i="105" s="1"/>
  <c r="W273" i="106"/>
  <c r="X273" i="106" s="1"/>
  <c r="W273" i="42"/>
  <c r="X273" i="42" s="1"/>
  <c r="W272" i="107"/>
  <c r="X272" i="107" s="1"/>
  <c r="W272" i="100"/>
  <c r="X272" i="100" s="1"/>
  <c r="W272" i="101"/>
  <c r="X272" i="101" s="1"/>
  <c r="W272" i="103"/>
  <c r="X272" i="103" s="1"/>
  <c r="W272" i="104"/>
  <c r="X272" i="104" s="1"/>
  <c r="W272" i="105"/>
  <c r="X272" i="105" s="1"/>
  <c r="W272" i="106"/>
  <c r="X272" i="106" s="1"/>
  <c r="W272" i="42"/>
  <c r="X272" i="42" s="1"/>
  <c r="W271" i="107"/>
  <c r="X271" i="107" s="1"/>
  <c r="W271" i="100"/>
  <c r="X271" i="100" s="1"/>
  <c r="W271" i="101"/>
  <c r="X271" i="101" s="1"/>
  <c r="W271" i="103"/>
  <c r="X271" i="103" s="1"/>
  <c r="W271" i="104"/>
  <c r="X271" i="104" s="1"/>
  <c r="W271" i="105"/>
  <c r="X271" i="105" s="1"/>
  <c r="W271" i="106"/>
  <c r="X271" i="106" s="1"/>
  <c r="W271" i="42"/>
  <c r="X271" i="42" s="1"/>
  <c r="W270" i="107"/>
  <c r="X270" i="107" s="1"/>
  <c r="W270" i="100"/>
  <c r="X270" i="100" s="1"/>
  <c r="W270" i="101"/>
  <c r="X270" i="101" s="1"/>
  <c r="W270" i="103"/>
  <c r="X270" i="103" s="1"/>
  <c r="W270" i="104"/>
  <c r="X270" i="104" s="1"/>
  <c r="W270" i="105"/>
  <c r="X270" i="105" s="1"/>
  <c r="W270" i="106"/>
  <c r="X270" i="106" s="1"/>
  <c r="W270" i="42"/>
  <c r="X270" i="42" s="1"/>
  <c r="W302" i="107"/>
  <c r="X302" i="107" s="1"/>
  <c r="W301" i="107"/>
  <c r="X301" i="107" s="1"/>
  <c r="W300" i="107"/>
  <c r="X300" i="107" s="1"/>
  <c r="W299" i="107"/>
  <c r="X299" i="107" s="1"/>
  <c r="W298" i="107"/>
  <c r="X298" i="107" s="1"/>
  <c r="W302" i="100"/>
  <c r="X302" i="100" s="1"/>
  <c r="W301" i="100"/>
  <c r="X301" i="100" s="1"/>
  <c r="W300" i="100"/>
  <c r="X300" i="100" s="1"/>
  <c r="W299" i="100"/>
  <c r="X299" i="100" s="1"/>
  <c r="W298" i="100"/>
  <c r="X298" i="100" s="1"/>
  <c r="W302" i="101"/>
  <c r="X302" i="101" s="1"/>
  <c r="W301" i="101"/>
  <c r="X301" i="101" s="1"/>
  <c r="W300" i="101"/>
  <c r="X300" i="101" s="1"/>
  <c r="W299" i="101"/>
  <c r="X299" i="101" s="1"/>
  <c r="W298" i="101"/>
  <c r="X298" i="101" s="1"/>
  <c r="W302" i="103"/>
  <c r="X302" i="103" s="1"/>
  <c r="W301" i="103"/>
  <c r="X301" i="103" s="1"/>
  <c r="W300" i="103"/>
  <c r="X300" i="103" s="1"/>
  <c r="W299" i="103"/>
  <c r="X299" i="103" s="1"/>
  <c r="W298" i="103"/>
  <c r="X298" i="103" s="1"/>
  <c r="W302" i="104"/>
  <c r="X302" i="104" s="1"/>
  <c r="W301" i="104"/>
  <c r="X301" i="104" s="1"/>
  <c r="W300" i="104"/>
  <c r="X300" i="104" s="1"/>
  <c r="W299" i="104"/>
  <c r="X299" i="104" s="1"/>
  <c r="W298" i="104"/>
  <c r="X298" i="104" s="1"/>
  <c r="W302" i="105"/>
  <c r="X302" i="105" s="1"/>
  <c r="W301" i="105"/>
  <c r="X301" i="105" s="1"/>
  <c r="W300" i="105"/>
  <c r="X300" i="105" s="1"/>
  <c r="W299" i="105"/>
  <c r="X299" i="105" s="1"/>
  <c r="W298" i="105"/>
  <c r="X298" i="105" s="1"/>
  <c r="W302" i="106"/>
  <c r="X302" i="106" s="1"/>
  <c r="W301" i="106"/>
  <c r="X301" i="106" s="1"/>
  <c r="W300" i="106"/>
  <c r="X300" i="106" s="1"/>
  <c r="W299" i="106"/>
  <c r="X299" i="106" s="1"/>
  <c r="W298" i="106"/>
  <c r="X298" i="106" s="1"/>
  <c r="W302" i="42"/>
  <c r="X302" i="42" s="1"/>
  <c r="W301" i="42"/>
  <c r="X301" i="42" s="1"/>
  <c r="W300" i="42"/>
  <c r="X300" i="42" s="1"/>
  <c r="W299" i="42"/>
  <c r="X299" i="42" s="1"/>
  <c r="W298" i="42"/>
  <c r="X298" i="42" s="1"/>
  <c r="W295" i="107"/>
  <c r="X295" i="107" s="1"/>
  <c r="W295" i="100"/>
  <c r="X295" i="100" s="1"/>
  <c r="W295" i="101"/>
  <c r="X295" i="101" s="1"/>
  <c r="W295" i="103"/>
  <c r="X295" i="103" s="1"/>
  <c r="W295" i="104"/>
  <c r="X295" i="104" s="1"/>
  <c r="W295" i="105"/>
  <c r="X295" i="105" s="1"/>
  <c r="W295" i="106"/>
  <c r="X295" i="106" s="1"/>
  <c r="W295" i="42"/>
  <c r="X295" i="42" s="1"/>
  <c r="W294" i="107"/>
  <c r="X294" i="107" s="1"/>
  <c r="W294" i="100"/>
  <c r="X294" i="100" s="1"/>
  <c r="W294" i="101"/>
  <c r="X294" i="101" s="1"/>
  <c r="W294" i="103"/>
  <c r="X294" i="103" s="1"/>
  <c r="W294" i="104"/>
  <c r="X294" i="104" s="1"/>
  <c r="W294" i="105"/>
  <c r="X294" i="105" s="1"/>
  <c r="W294" i="106"/>
  <c r="X294" i="106" s="1"/>
  <c r="W294" i="42"/>
  <c r="X294" i="42" s="1"/>
  <c r="W293" i="107"/>
  <c r="X293" i="107" s="1"/>
  <c r="W293" i="100"/>
  <c r="X293" i="100" s="1"/>
  <c r="W293" i="101"/>
  <c r="X293" i="101" s="1"/>
  <c r="W293" i="103"/>
  <c r="X293" i="103" s="1"/>
  <c r="W293" i="104"/>
  <c r="X293" i="104" s="1"/>
  <c r="W293" i="105"/>
  <c r="X293" i="105" s="1"/>
  <c r="W293" i="106"/>
  <c r="X293" i="106" s="1"/>
  <c r="W293" i="42"/>
  <c r="X293" i="42" s="1"/>
  <c r="W292" i="107"/>
  <c r="X292" i="107" s="1"/>
  <c r="W292" i="100"/>
  <c r="X292" i="100" s="1"/>
  <c r="W292" i="101"/>
  <c r="X292" i="101" s="1"/>
  <c r="W292" i="103"/>
  <c r="X292" i="103" s="1"/>
  <c r="W292" i="104"/>
  <c r="X292" i="104" s="1"/>
  <c r="W292" i="105"/>
  <c r="X292" i="105" s="1"/>
  <c r="W292" i="106"/>
  <c r="X292" i="106" s="1"/>
  <c r="W292" i="42"/>
  <c r="X292" i="42" s="1"/>
  <c r="W291" i="107"/>
  <c r="X291" i="107" s="1"/>
  <c r="W291" i="100"/>
  <c r="X291" i="100" s="1"/>
  <c r="W291" i="101"/>
  <c r="X291" i="101" s="1"/>
  <c r="W291" i="103"/>
  <c r="X291" i="103" s="1"/>
  <c r="W291" i="104"/>
  <c r="X291" i="104" s="1"/>
  <c r="W291" i="105"/>
  <c r="X291" i="105" s="1"/>
  <c r="W291" i="106"/>
  <c r="X291" i="106" s="1"/>
  <c r="W291" i="42"/>
  <c r="X291" i="42" s="1"/>
  <c r="W288" i="107"/>
  <c r="X288" i="107" s="1"/>
  <c r="W287" i="107"/>
  <c r="X287" i="107" s="1"/>
  <c r="W286" i="107"/>
  <c r="X286" i="107" s="1"/>
  <c r="W285" i="107"/>
  <c r="X285" i="107" s="1"/>
  <c r="W284" i="107"/>
  <c r="X284" i="107" s="1"/>
  <c r="W288" i="100"/>
  <c r="X288" i="100" s="1"/>
  <c r="W287" i="100"/>
  <c r="X287" i="100" s="1"/>
  <c r="W286" i="100"/>
  <c r="X286" i="100" s="1"/>
  <c r="W285" i="100"/>
  <c r="X285" i="100" s="1"/>
  <c r="W284" i="100"/>
  <c r="X284" i="100" s="1"/>
  <c r="W288" i="101"/>
  <c r="X288" i="101" s="1"/>
  <c r="W287" i="101"/>
  <c r="X287" i="101" s="1"/>
  <c r="W286" i="101"/>
  <c r="X286" i="101" s="1"/>
  <c r="W285" i="101"/>
  <c r="X285" i="101" s="1"/>
  <c r="W284" i="101"/>
  <c r="X284" i="101" s="1"/>
  <c r="W288" i="103"/>
  <c r="X288" i="103" s="1"/>
  <c r="W287" i="103"/>
  <c r="X287" i="103" s="1"/>
  <c r="W286" i="103"/>
  <c r="X286" i="103" s="1"/>
  <c r="W285" i="103"/>
  <c r="X285" i="103" s="1"/>
  <c r="W284" i="103"/>
  <c r="X284" i="103" s="1"/>
  <c r="W288" i="104"/>
  <c r="X288" i="104" s="1"/>
  <c r="W287" i="104"/>
  <c r="X287" i="104" s="1"/>
  <c r="W286" i="104"/>
  <c r="X286" i="104" s="1"/>
  <c r="W285" i="104"/>
  <c r="X285" i="104" s="1"/>
  <c r="W284" i="104"/>
  <c r="X284" i="104" s="1"/>
  <c r="W288" i="105"/>
  <c r="X288" i="105" s="1"/>
  <c r="W287" i="105"/>
  <c r="X287" i="105" s="1"/>
  <c r="W286" i="105"/>
  <c r="X286" i="105" s="1"/>
  <c r="W285" i="105"/>
  <c r="X285" i="105" s="1"/>
  <c r="W284" i="105"/>
  <c r="X284" i="105" s="1"/>
  <c r="W288" i="106"/>
  <c r="X288" i="106" s="1"/>
  <c r="W287" i="106"/>
  <c r="X287" i="106" s="1"/>
  <c r="W286" i="106"/>
  <c r="X286" i="106" s="1"/>
  <c r="W285" i="106"/>
  <c r="X285" i="106" s="1"/>
  <c r="W284" i="106"/>
  <c r="X284" i="106" s="1"/>
  <c r="W288" i="42"/>
  <c r="X288" i="42" s="1"/>
  <c r="W287" i="42"/>
  <c r="X287" i="42" s="1"/>
  <c r="W286" i="42"/>
  <c r="X286" i="42" s="1"/>
  <c r="W285" i="42"/>
  <c r="X285" i="42" s="1"/>
  <c r="W284" i="42"/>
  <c r="X284" i="42" s="1"/>
  <c r="W281" i="107"/>
  <c r="X281" i="107" s="1"/>
  <c r="W281" i="100"/>
  <c r="X281" i="100" s="1"/>
  <c r="W281" i="101"/>
  <c r="X281" i="101" s="1"/>
  <c r="W281" i="103"/>
  <c r="X281" i="103" s="1"/>
  <c r="W281" i="104"/>
  <c r="X281" i="104" s="1"/>
  <c r="W281" i="105"/>
  <c r="X281" i="105" s="1"/>
  <c r="W281" i="106"/>
  <c r="X281" i="106" s="1"/>
  <c r="W281" i="42"/>
  <c r="X281" i="42" s="1"/>
  <c r="W280" i="107"/>
  <c r="X280" i="107" s="1"/>
  <c r="W280" i="100"/>
  <c r="X280" i="100" s="1"/>
  <c r="W280" i="101"/>
  <c r="X280" i="101" s="1"/>
  <c r="W280" i="103"/>
  <c r="X280" i="103" s="1"/>
  <c r="W280" i="104"/>
  <c r="X280" i="104" s="1"/>
  <c r="W280" i="105"/>
  <c r="X280" i="105" s="1"/>
  <c r="W280" i="106"/>
  <c r="X280" i="106" s="1"/>
  <c r="W280" i="42"/>
  <c r="X280" i="42" s="1"/>
  <c r="W279" i="107"/>
  <c r="X279" i="107" s="1"/>
  <c r="W279" i="100"/>
  <c r="X279" i="100" s="1"/>
  <c r="W279" i="101"/>
  <c r="X279" i="101" s="1"/>
  <c r="W279" i="103"/>
  <c r="X279" i="103" s="1"/>
  <c r="W279" i="104"/>
  <c r="X279" i="104" s="1"/>
  <c r="W279" i="105"/>
  <c r="X279" i="105" s="1"/>
  <c r="W279" i="106"/>
  <c r="X279" i="106" s="1"/>
  <c r="W279" i="42"/>
  <c r="X279" i="42" s="1"/>
  <c r="W278" i="107"/>
  <c r="X278" i="107" s="1"/>
  <c r="W278" i="100"/>
  <c r="X278" i="100" s="1"/>
  <c r="W278" i="101"/>
  <c r="X278" i="101" s="1"/>
  <c r="W278" i="103"/>
  <c r="X278" i="103" s="1"/>
  <c r="W278" i="104"/>
  <c r="X278" i="104" s="1"/>
  <c r="W278" i="105"/>
  <c r="X278" i="105" s="1"/>
  <c r="W278" i="106"/>
  <c r="X278" i="106" s="1"/>
  <c r="W278" i="42"/>
  <c r="X278" i="42" s="1"/>
  <c r="W277" i="107"/>
  <c r="X277" i="107" s="1"/>
  <c r="W277" i="100"/>
  <c r="X277" i="100" s="1"/>
  <c r="W277" i="101"/>
  <c r="X277" i="101" s="1"/>
  <c r="W277" i="103"/>
  <c r="X277" i="103" s="1"/>
  <c r="W277" i="104"/>
  <c r="X277" i="104" s="1"/>
  <c r="W277" i="105"/>
  <c r="X277" i="105" s="1"/>
  <c r="W277" i="106"/>
  <c r="X277" i="106" s="1"/>
  <c r="W277" i="42"/>
  <c r="X277" i="42" s="1"/>
  <c r="Q659" i="106" l="1"/>
  <c r="Q675" i="106" s="1"/>
  <c r="Q660" i="106"/>
  <c r="Q676" i="106" s="1"/>
  <c r="N654" i="106"/>
  <c r="S654" i="106"/>
  <c r="L654" i="106"/>
  <c r="T660" i="106"/>
  <c r="T676" i="106" s="1"/>
  <c r="N659" i="106"/>
  <c r="N675" i="106" s="1"/>
  <c r="H657" i="106"/>
  <c r="H673" i="106" s="1"/>
  <c r="Q654" i="106"/>
  <c r="R659" i="106"/>
  <c r="R675" i="106" s="1"/>
  <c r="I654" i="106"/>
  <c r="R660" i="106"/>
  <c r="R676" i="106" s="1"/>
  <c r="M660" i="106"/>
  <c r="M676" i="106" s="1"/>
  <c r="T659" i="106"/>
  <c r="T675" i="106" s="1"/>
  <c r="O654" i="106"/>
  <c r="H654" i="106"/>
  <c r="K660" i="106"/>
  <c r="K676" i="106" s="1"/>
  <c r="F660" i="106"/>
  <c r="F676" i="106" s="1"/>
  <c r="P659" i="106"/>
  <c r="P675" i="106" s="1"/>
  <c r="I657" i="106"/>
  <c r="I673" i="106" s="1"/>
  <c r="S660" i="106"/>
  <c r="S676" i="106" s="1"/>
  <c r="N660" i="106"/>
  <c r="N676" i="106" s="1"/>
  <c r="K659" i="106"/>
  <c r="K675" i="106" s="1"/>
  <c r="F657" i="106"/>
  <c r="F673" i="106" s="1"/>
  <c r="Q657" i="106"/>
  <c r="Q673" i="106" s="1"/>
  <c r="H660" i="106"/>
  <c r="H676" i="106" s="1"/>
  <c r="G659" i="106"/>
  <c r="G675" i="106" s="1"/>
  <c r="S659" i="106"/>
  <c r="S675" i="106" s="1"/>
  <c r="H659" i="106"/>
  <c r="H675" i="106" s="1"/>
  <c r="N657" i="106"/>
  <c r="N673" i="106" s="1"/>
  <c r="J657" i="106"/>
  <c r="J673" i="106" s="1"/>
  <c r="M654" i="106"/>
  <c r="J654" i="106"/>
  <c r="P660" i="106"/>
  <c r="P676" i="106" s="1"/>
  <c r="O660" i="106"/>
  <c r="O676" i="106" s="1"/>
  <c r="O659" i="106"/>
  <c r="O675" i="106" s="1"/>
  <c r="F659" i="106"/>
  <c r="F675" i="106" s="1"/>
  <c r="M659" i="106"/>
  <c r="M675" i="106" s="1"/>
  <c r="G657" i="106"/>
  <c r="G673" i="106" s="1"/>
  <c r="R657" i="106"/>
  <c r="R673" i="106" s="1"/>
  <c r="F654" i="106"/>
  <c r="R654" i="106"/>
  <c r="K654" i="106"/>
  <c r="I660" i="106"/>
  <c r="I676" i="106" s="1"/>
  <c r="G660" i="106"/>
  <c r="G676" i="106" s="1"/>
  <c r="L660" i="106"/>
  <c r="L676" i="106" s="1"/>
  <c r="I659" i="106"/>
  <c r="I675" i="106" s="1"/>
  <c r="T657" i="106"/>
  <c r="T673" i="106" s="1"/>
  <c r="O657" i="106"/>
  <c r="O673" i="106" s="1"/>
  <c r="L657" i="106"/>
  <c r="L673" i="106" s="1"/>
  <c r="K657" i="106"/>
  <c r="K673" i="106" s="1"/>
  <c r="G654" i="106"/>
  <c r="P654" i="106"/>
  <c r="T654" i="106"/>
  <c r="J660" i="106"/>
  <c r="J676" i="106" s="1"/>
  <c r="J659" i="106"/>
  <c r="J675" i="106" s="1"/>
  <c r="L659" i="106"/>
  <c r="L675" i="106" s="1"/>
  <c r="M657" i="106"/>
  <c r="M673" i="106" s="1"/>
  <c r="P657" i="106"/>
  <c r="P673" i="106" s="1"/>
  <c r="S657" i="106"/>
  <c r="S673" i="106" s="1"/>
  <c r="Q417" i="106"/>
  <c r="P417" i="106"/>
  <c r="T417" i="106"/>
  <c r="H417" i="106"/>
  <c r="I417" i="106"/>
  <c r="O417" i="106"/>
  <c r="M417" i="106"/>
  <c r="J417" i="106"/>
  <c r="G417" i="106"/>
  <c r="F417" i="106"/>
  <c r="R417" i="106"/>
  <c r="K417" i="106"/>
  <c r="N417" i="106"/>
  <c r="S417" i="106"/>
  <c r="L417" i="106"/>
  <c r="S739" i="42"/>
  <c r="O739" i="42"/>
  <c r="S167" i="37"/>
  <c r="U167" i="37"/>
  <c r="T167" i="37"/>
  <c r="R167" i="37"/>
  <c r="H739" i="42"/>
  <c r="M167" i="37"/>
  <c r="N167" i="37"/>
  <c r="O167" i="37"/>
  <c r="L167" i="37"/>
  <c r="K167" i="37"/>
  <c r="P739" i="42"/>
  <c r="K739" i="42"/>
  <c r="L739" i="42"/>
  <c r="G739" i="42"/>
  <c r="M166" i="37"/>
  <c r="N166" i="37"/>
  <c r="O166" i="37"/>
  <c r="L166" i="37"/>
  <c r="K166" i="37"/>
  <c r="S166" i="37"/>
  <c r="R166" i="37"/>
  <c r="U166" i="37"/>
  <c r="T166" i="37"/>
  <c r="Q739" i="42"/>
  <c r="R739" i="42"/>
  <c r="I739" i="42"/>
  <c r="M739" i="42"/>
  <c r="F751" i="107"/>
  <c r="F781" i="100"/>
  <c r="F757" i="100"/>
  <c r="F775" i="103"/>
  <c r="F739" i="103"/>
  <c r="F751" i="103"/>
  <c r="F751" i="100"/>
  <c r="F745" i="103"/>
  <c r="F763" i="107"/>
  <c r="F745" i="107"/>
  <c r="F781" i="105"/>
  <c r="F757" i="105"/>
  <c r="F757" i="107"/>
  <c r="F769" i="101"/>
  <c r="F751" i="101"/>
  <c r="F775" i="107"/>
  <c r="F751" i="104"/>
  <c r="F739" i="107"/>
  <c r="F739" i="101"/>
  <c r="F775" i="104"/>
  <c r="F763" i="103"/>
  <c r="F751" i="105"/>
  <c r="F775" i="100"/>
  <c r="F745" i="101"/>
  <c r="F781" i="103"/>
  <c r="F739" i="104"/>
  <c r="F775" i="105"/>
  <c r="F745" i="100"/>
  <c r="F739" i="100"/>
  <c r="F757" i="103"/>
  <c r="F769" i="107"/>
  <c r="F757" i="101"/>
  <c r="F781" i="101"/>
  <c r="F769" i="100"/>
  <c r="F769" i="103"/>
  <c r="F769" i="105"/>
  <c r="F745" i="105"/>
  <c r="F739" i="105"/>
  <c r="F775" i="101"/>
  <c r="F763" i="101"/>
  <c r="F781" i="107"/>
  <c r="F763" i="105"/>
  <c r="F745" i="104"/>
  <c r="F763" i="100"/>
  <c r="F781" i="104"/>
  <c r="F769" i="104"/>
  <c r="F763" i="104"/>
  <c r="F757" i="104"/>
  <c r="R739" i="107"/>
  <c r="N739" i="107"/>
  <c r="J739" i="107"/>
  <c r="S739" i="107"/>
  <c r="Q739" i="107"/>
  <c r="M739" i="107"/>
  <c r="I739" i="107"/>
  <c r="O739" i="107"/>
  <c r="G739" i="107"/>
  <c r="T739" i="107"/>
  <c r="P739" i="107"/>
  <c r="L739" i="107"/>
  <c r="H739" i="107"/>
  <c r="K739" i="107"/>
  <c r="R739" i="103"/>
  <c r="N739" i="103"/>
  <c r="J739" i="103"/>
  <c r="Q739" i="103"/>
  <c r="M739" i="103"/>
  <c r="I739" i="103"/>
  <c r="S739" i="103"/>
  <c r="O739" i="103"/>
  <c r="G739" i="103"/>
  <c r="T739" i="103"/>
  <c r="P739" i="103"/>
  <c r="L739" i="103"/>
  <c r="H739" i="103"/>
  <c r="K739" i="103"/>
  <c r="K175" i="37"/>
  <c r="K174" i="37"/>
  <c r="H24" i="106"/>
  <c r="H260" i="106" s="1"/>
  <c r="H22" i="106"/>
  <c r="H258" i="106" s="1"/>
  <c r="H23" i="42"/>
  <c r="H259" i="42" s="1"/>
  <c r="G260" i="100"/>
  <c r="H24" i="100"/>
  <c r="H260" i="100" s="1"/>
  <c r="H21" i="107"/>
  <c r="H257" i="107" s="1"/>
  <c r="H24" i="104"/>
  <c r="H260" i="104" s="1"/>
  <c r="H24" i="101"/>
  <c r="H260" i="101" s="1"/>
  <c r="H20" i="106"/>
  <c r="H256" i="106" s="1"/>
  <c r="H23" i="105"/>
  <c r="H259" i="105" s="1"/>
  <c r="H44" i="107"/>
  <c r="H43" i="107"/>
  <c r="H42" i="107"/>
  <c r="H41" i="107"/>
  <c r="H44" i="100"/>
  <c r="H43" i="100"/>
  <c r="H42" i="100"/>
  <c r="H41" i="100"/>
  <c r="H44" i="106"/>
  <c r="H43" i="106"/>
  <c r="I42" i="106"/>
  <c r="H41" i="106"/>
  <c r="H44" i="42"/>
  <c r="H43" i="42"/>
  <c r="H42" i="42"/>
  <c r="H41" i="42"/>
  <c r="H22" i="103"/>
  <c r="H258" i="103" s="1"/>
  <c r="H24" i="42"/>
  <c r="H260" i="42" s="1"/>
  <c r="H44" i="104"/>
  <c r="H43" i="104"/>
  <c r="H42" i="104"/>
  <c r="I41" i="104"/>
  <c r="H44" i="105"/>
  <c r="H43" i="105"/>
  <c r="H42" i="105"/>
  <c r="I41" i="105"/>
  <c r="H44" i="101"/>
  <c r="H43" i="101"/>
  <c r="H42" i="101"/>
  <c r="H41" i="101"/>
  <c r="H44" i="103"/>
  <c r="H43" i="103"/>
  <c r="H42" i="103"/>
  <c r="H41" i="103"/>
  <c r="I24" i="100"/>
  <c r="I260" i="100" s="1"/>
  <c r="H23" i="103"/>
  <c r="H259" i="103" s="1"/>
  <c r="G259" i="104"/>
  <c r="H23" i="104"/>
  <c r="H20" i="42"/>
  <c r="H20" i="101"/>
  <c r="H256" i="101" s="1"/>
  <c r="H22" i="100"/>
  <c r="H258" i="100" s="1"/>
  <c r="H23" i="107"/>
  <c r="H259" i="107" s="1"/>
  <c r="H21" i="100"/>
  <c r="H257" i="100" s="1"/>
  <c r="H21" i="103"/>
  <c r="H257" i="103" s="1"/>
  <c r="H23" i="100"/>
  <c r="H259" i="100" s="1"/>
  <c r="H24" i="103"/>
  <c r="H260" i="103" s="1"/>
  <c r="H20" i="104"/>
  <c r="H256" i="104" s="1"/>
  <c r="H23" i="106"/>
  <c r="H259" i="106" s="1"/>
  <c r="H24" i="107"/>
  <c r="H260" i="107" s="1"/>
  <c r="H22" i="105"/>
  <c r="H258" i="105" s="1"/>
  <c r="H22" i="42"/>
  <c r="H258" i="42" s="1"/>
  <c r="H23" i="101"/>
  <c r="H259" i="101" s="1"/>
  <c r="H24" i="105"/>
  <c r="H260" i="105" s="1"/>
  <c r="H20" i="100"/>
  <c r="H256" i="100" s="1"/>
  <c r="H20" i="103"/>
  <c r="H256" i="103" s="1"/>
  <c r="H22" i="101"/>
  <c r="H258" i="101" s="1"/>
  <c r="H21" i="104"/>
  <c r="H257" i="104" s="1"/>
  <c r="H21" i="105"/>
  <c r="H257" i="105" s="1"/>
  <c r="H21" i="101"/>
  <c r="H257" i="101" s="1"/>
  <c r="H22" i="104"/>
  <c r="H258" i="104" s="1"/>
  <c r="H20" i="105"/>
  <c r="H256" i="105" s="1"/>
  <c r="H21" i="106"/>
  <c r="H257" i="106" s="1"/>
  <c r="H22" i="107"/>
  <c r="H258" i="107" s="1"/>
  <c r="H21" i="42"/>
  <c r="H257" i="42" s="1"/>
  <c r="H20" i="107"/>
  <c r="H256" i="107" s="1"/>
  <c r="X1056" i="107"/>
  <c r="X1041" i="107"/>
  <c r="X996" i="107"/>
  <c r="X1011" i="107"/>
  <c r="B958" i="107"/>
  <c r="B957" i="107"/>
  <c r="B956" i="107"/>
  <c r="B955" i="107"/>
  <c r="B954" i="107"/>
  <c r="B953" i="107"/>
  <c r="T948" i="107"/>
  <c r="S948" i="107"/>
  <c r="R948" i="107"/>
  <c r="Q948" i="107"/>
  <c r="P948" i="107"/>
  <c r="O948" i="107"/>
  <c r="N948" i="107"/>
  <c r="M948" i="107"/>
  <c r="L948" i="107"/>
  <c r="K948" i="107"/>
  <c r="J948" i="107"/>
  <c r="I948" i="107"/>
  <c r="H948" i="107"/>
  <c r="G948" i="107"/>
  <c r="F948" i="107"/>
  <c r="T947" i="107"/>
  <c r="S947" i="107"/>
  <c r="R947" i="107"/>
  <c r="Q947" i="107"/>
  <c r="P947" i="107"/>
  <c r="O947" i="107"/>
  <c r="N947" i="107"/>
  <c r="M947" i="107"/>
  <c r="L947" i="107"/>
  <c r="K947" i="107"/>
  <c r="J947" i="107"/>
  <c r="I947" i="107"/>
  <c r="H947" i="107"/>
  <c r="G947" i="107"/>
  <c r="F947" i="107"/>
  <c r="T946" i="107"/>
  <c r="S946" i="107"/>
  <c r="R946" i="107"/>
  <c r="Q946" i="107"/>
  <c r="P946" i="107"/>
  <c r="O946" i="107"/>
  <c r="N946" i="107"/>
  <c r="M946" i="107"/>
  <c r="L946" i="107"/>
  <c r="K946" i="107"/>
  <c r="J946" i="107"/>
  <c r="I946" i="107"/>
  <c r="H946" i="107"/>
  <c r="G946" i="107"/>
  <c r="F946" i="107"/>
  <c r="T945" i="107"/>
  <c r="S945" i="107"/>
  <c r="R945" i="107"/>
  <c r="Q945" i="107"/>
  <c r="P945" i="107"/>
  <c r="O945" i="107"/>
  <c r="N945" i="107"/>
  <c r="M945" i="107"/>
  <c r="L945" i="107"/>
  <c r="K945" i="107"/>
  <c r="J945" i="107"/>
  <c r="I945" i="107"/>
  <c r="H945" i="107"/>
  <c r="G945" i="107"/>
  <c r="F945" i="107"/>
  <c r="T944" i="107"/>
  <c r="S944" i="107"/>
  <c r="R944" i="107"/>
  <c r="Q944" i="107"/>
  <c r="P944" i="107"/>
  <c r="O944" i="107"/>
  <c r="N944" i="107"/>
  <c r="M944" i="107"/>
  <c r="L944" i="107"/>
  <c r="K944" i="107"/>
  <c r="J944" i="107"/>
  <c r="I944" i="107"/>
  <c r="H944" i="107"/>
  <c r="G944" i="107"/>
  <c r="F944" i="107"/>
  <c r="B935" i="107"/>
  <c r="B934" i="107"/>
  <c r="B933" i="107"/>
  <c r="B932" i="107"/>
  <c r="B931" i="107"/>
  <c r="B930" i="107"/>
  <c r="B929" i="107"/>
  <c r="B928" i="107"/>
  <c r="B927" i="107"/>
  <c r="B926" i="107"/>
  <c r="B925" i="107"/>
  <c r="B924" i="107"/>
  <c r="B923" i="107"/>
  <c r="B922" i="107"/>
  <c r="B921" i="107"/>
  <c r="B920" i="107"/>
  <c r="B906" i="107"/>
  <c r="B905" i="107"/>
  <c r="B904" i="107"/>
  <c r="B903" i="107"/>
  <c r="B902" i="107"/>
  <c r="B901" i="107"/>
  <c r="B900" i="107"/>
  <c r="B899" i="107"/>
  <c r="B898" i="107"/>
  <c r="B897" i="107"/>
  <c r="B896" i="107"/>
  <c r="B895" i="107"/>
  <c r="B894" i="107"/>
  <c r="B893" i="107"/>
  <c r="B892" i="107"/>
  <c r="B891" i="107"/>
  <c r="B890" i="107"/>
  <c r="B889" i="107"/>
  <c r="W886" i="107"/>
  <c r="G886" i="107"/>
  <c r="G885" i="107"/>
  <c r="H886" i="107" s="1"/>
  <c r="G884" i="107"/>
  <c r="H885" i="107" s="1"/>
  <c r="I886" i="107" s="1"/>
  <c r="G883" i="107"/>
  <c r="H884" i="107" s="1"/>
  <c r="I885" i="107" s="1"/>
  <c r="J886" i="107" s="1"/>
  <c r="G882" i="107"/>
  <c r="H883" i="107" s="1"/>
  <c r="I884" i="107" s="1"/>
  <c r="J885" i="107" s="1"/>
  <c r="K886" i="107" s="1"/>
  <c r="G881" i="107"/>
  <c r="H882" i="107" s="1"/>
  <c r="I883" i="107" s="1"/>
  <c r="J884" i="107" s="1"/>
  <c r="K885" i="107" s="1"/>
  <c r="L886" i="107" s="1"/>
  <c r="G880" i="107"/>
  <c r="H881" i="107" s="1"/>
  <c r="I882" i="107" s="1"/>
  <c r="J883" i="107" s="1"/>
  <c r="K884" i="107" s="1"/>
  <c r="L885" i="107" s="1"/>
  <c r="M886" i="107" s="1"/>
  <c r="G879" i="107"/>
  <c r="H880" i="107" s="1"/>
  <c r="I881" i="107" s="1"/>
  <c r="J882" i="107" s="1"/>
  <c r="K883" i="107" s="1"/>
  <c r="L884" i="107" s="1"/>
  <c r="M885" i="107" s="1"/>
  <c r="N886" i="107" s="1"/>
  <c r="G878" i="107"/>
  <c r="H879" i="107" s="1"/>
  <c r="I880" i="107" s="1"/>
  <c r="J881" i="107" s="1"/>
  <c r="K882" i="107" s="1"/>
  <c r="L883" i="107" s="1"/>
  <c r="M884" i="107" s="1"/>
  <c r="N885" i="107" s="1"/>
  <c r="O886" i="107" s="1"/>
  <c r="G877" i="107"/>
  <c r="H878" i="107" s="1"/>
  <c r="I879" i="107" s="1"/>
  <c r="J880" i="107" s="1"/>
  <c r="K881" i="107" s="1"/>
  <c r="L882" i="107" s="1"/>
  <c r="M883" i="107" s="1"/>
  <c r="N884" i="107" s="1"/>
  <c r="O885" i="107" s="1"/>
  <c r="P886" i="107" s="1"/>
  <c r="G876" i="107"/>
  <c r="H877" i="107" s="1"/>
  <c r="I878" i="107" s="1"/>
  <c r="J879" i="107" s="1"/>
  <c r="K880" i="107" s="1"/>
  <c r="L881" i="107" s="1"/>
  <c r="M882" i="107" s="1"/>
  <c r="N883" i="107" s="1"/>
  <c r="O884" i="107" s="1"/>
  <c r="P885" i="107" s="1"/>
  <c r="Q886" i="107" s="1"/>
  <c r="G875" i="107"/>
  <c r="H876" i="107" s="1"/>
  <c r="I877" i="107" s="1"/>
  <c r="J878" i="107" s="1"/>
  <c r="K879" i="107" s="1"/>
  <c r="L880" i="107" s="1"/>
  <c r="M881" i="107" s="1"/>
  <c r="N882" i="107" s="1"/>
  <c r="O883" i="107" s="1"/>
  <c r="P884" i="107" s="1"/>
  <c r="Q885" i="107" s="1"/>
  <c r="R886" i="107" s="1"/>
  <c r="G874" i="107"/>
  <c r="H875" i="107" s="1"/>
  <c r="I876" i="107" s="1"/>
  <c r="J877" i="107" s="1"/>
  <c r="K878" i="107" s="1"/>
  <c r="L879" i="107" s="1"/>
  <c r="M880" i="107" s="1"/>
  <c r="N881" i="107" s="1"/>
  <c r="O882" i="107" s="1"/>
  <c r="P883" i="107" s="1"/>
  <c r="Q884" i="107" s="1"/>
  <c r="R885" i="107" s="1"/>
  <c r="S886" i="107" s="1"/>
  <c r="X873" i="107"/>
  <c r="X874" i="107" s="1"/>
  <c r="X875" i="107" s="1"/>
  <c r="X876" i="107" s="1"/>
  <c r="X877" i="107" s="1"/>
  <c r="X878" i="107" s="1"/>
  <c r="X879" i="107" s="1"/>
  <c r="X880" i="107" s="1"/>
  <c r="X881" i="107" s="1"/>
  <c r="X882" i="107" s="1"/>
  <c r="X883" i="107" s="1"/>
  <c r="X884" i="107" s="1"/>
  <c r="X885" i="107" s="1"/>
  <c r="X886" i="107" s="1"/>
  <c r="W872" i="107"/>
  <c r="B861" i="107"/>
  <c r="E861" i="107" s="1"/>
  <c r="B860" i="107"/>
  <c r="E860" i="107" s="1"/>
  <c r="B859" i="107"/>
  <c r="E859" i="107" s="1"/>
  <c r="B858" i="107"/>
  <c r="E858" i="107" s="1"/>
  <c r="B857" i="107"/>
  <c r="E857" i="107" s="1"/>
  <c r="B856" i="107"/>
  <c r="E856" i="107" s="1"/>
  <c r="B855" i="107"/>
  <c r="E855" i="107" s="1"/>
  <c r="B854" i="107"/>
  <c r="E854" i="107" s="1"/>
  <c r="B853" i="107"/>
  <c r="E853" i="107" s="1"/>
  <c r="B852" i="107"/>
  <c r="E852" i="107" s="1"/>
  <c r="B851" i="107"/>
  <c r="E851" i="107" s="1"/>
  <c r="B850" i="107"/>
  <c r="E850" i="107" s="1"/>
  <c r="B849" i="107"/>
  <c r="E849" i="107" s="1"/>
  <c r="B848" i="107"/>
  <c r="E848" i="107" s="1"/>
  <c r="B847" i="107"/>
  <c r="E847" i="107" s="1"/>
  <c r="B846" i="107"/>
  <c r="E846" i="107" s="1"/>
  <c r="B845" i="107"/>
  <c r="E845" i="107" s="1"/>
  <c r="B844" i="107"/>
  <c r="W841" i="107"/>
  <c r="G841" i="107"/>
  <c r="G840" i="107"/>
  <c r="H841" i="107" s="1"/>
  <c r="G839" i="107"/>
  <c r="H840" i="107" s="1"/>
  <c r="I841" i="107" s="1"/>
  <c r="G838" i="107"/>
  <c r="H839" i="107" s="1"/>
  <c r="I840" i="107" s="1"/>
  <c r="J841" i="107" s="1"/>
  <c r="G837" i="107"/>
  <c r="H838" i="107" s="1"/>
  <c r="I839" i="107" s="1"/>
  <c r="J840" i="107" s="1"/>
  <c r="K841" i="107" s="1"/>
  <c r="G836" i="107"/>
  <c r="H837" i="107" s="1"/>
  <c r="I838" i="107" s="1"/>
  <c r="J839" i="107" s="1"/>
  <c r="K840" i="107" s="1"/>
  <c r="L841" i="107" s="1"/>
  <c r="G835" i="107"/>
  <c r="H836" i="107" s="1"/>
  <c r="I837" i="107" s="1"/>
  <c r="J838" i="107" s="1"/>
  <c r="K839" i="107" s="1"/>
  <c r="L840" i="107" s="1"/>
  <c r="M841" i="107" s="1"/>
  <c r="G834" i="107"/>
  <c r="H835" i="107" s="1"/>
  <c r="I836" i="107" s="1"/>
  <c r="J837" i="107" s="1"/>
  <c r="K838" i="107" s="1"/>
  <c r="L839" i="107" s="1"/>
  <c r="M840" i="107" s="1"/>
  <c r="N841" i="107" s="1"/>
  <c r="G833" i="107"/>
  <c r="H834" i="107" s="1"/>
  <c r="I835" i="107" s="1"/>
  <c r="J836" i="107" s="1"/>
  <c r="K837" i="107" s="1"/>
  <c r="L838" i="107" s="1"/>
  <c r="M839" i="107" s="1"/>
  <c r="N840" i="107" s="1"/>
  <c r="O841" i="107" s="1"/>
  <c r="G832" i="107"/>
  <c r="H833" i="107" s="1"/>
  <c r="I834" i="107" s="1"/>
  <c r="J835" i="107" s="1"/>
  <c r="K836" i="107" s="1"/>
  <c r="L837" i="107" s="1"/>
  <c r="M838" i="107" s="1"/>
  <c r="N839" i="107" s="1"/>
  <c r="O840" i="107" s="1"/>
  <c r="P841" i="107" s="1"/>
  <c r="G831" i="107"/>
  <c r="H832" i="107" s="1"/>
  <c r="I833" i="107" s="1"/>
  <c r="J834" i="107" s="1"/>
  <c r="K835" i="107" s="1"/>
  <c r="L836" i="107" s="1"/>
  <c r="M837" i="107" s="1"/>
  <c r="N838" i="107" s="1"/>
  <c r="O839" i="107" s="1"/>
  <c r="P840" i="107" s="1"/>
  <c r="Q841" i="107" s="1"/>
  <c r="G830" i="107"/>
  <c r="H831" i="107" s="1"/>
  <c r="I832" i="107" s="1"/>
  <c r="J833" i="107" s="1"/>
  <c r="K834" i="107" s="1"/>
  <c r="L835" i="107" s="1"/>
  <c r="M836" i="107" s="1"/>
  <c r="N837" i="107" s="1"/>
  <c r="O838" i="107" s="1"/>
  <c r="P839" i="107" s="1"/>
  <c r="Q840" i="107" s="1"/>
  <c r="R841" i="107" s="1"/>
  <c r="G829" i="107"/>
  <c r="H830" i="107" s="1"/>
  <c r="I831" i="107" s="1"/>
  <c r="J832" i="107" s="1"/>
  <c r="K833" i="107" s="1"/>
  <c r="L834" i="107" s="1"/>
  <c r="M835" i="107" s="1"/>
  <c r="N836" i="107" s="1"/>
  <c r="O837" i="107" s="1"/>
  <c r="P838" i="107" s="1"/>
  <c r="Q839" i="107" s="1"/>
  <c r="R840" i="107" s="1"/>
  <c r="S841" i="107" s="1"/>
  <c r="X828" i="107"/>
  <c r="X829" i="107" s="1"/>
  <c r="X830" i="107" s="1"/>
  <c r="X831" i="107" s="1"/>
  <c r="X832" i="107" s="1"/>
  <c r="X833" i="107" s="1"/>
  <c r="X834" i="107" s="1"/>
  <c r="W827" i="107"/>
  <c r="AP824" i="107"/>
  <c r="AO824" i="107"/>
  <c r="AN824" i="107"/>
  <c r="AM824" i="107"/>
  <c r="AL824" i="107"/>
  <c r="AK824" i="107"/>
  <c r="AJ824" i="107"/>
  <c r="AI824" i="107"/>
  <c r="AH824" i="107"/>
  <c r="AG824" i="107"/>
  <c r="AF824" i="107"/>
  <c r="AE824" i="107"/>
  <c r="AD824" i="107"/>
  <c r="AC824" i="107"/>
  <c r="AB824" i="107"/>
  <c r="AA824" i="107"/>
  <c r="Z824" i="107"/>
  <c r="Y824" i="107"/>
  <c r="B804" i="107"/>
  <c r="B803" i="107"/>
  <c r="B802" i="107"/>
  <c r="B801" i="107"/>
  <c r="B800" i="107"/>
  <c r="B799" i="107"/>
  <c r="B798" i="107"/>
  <c r="B797" i="107"/>
  <c r="D795" i="107"/>
  <c r="D794" i="107"/>
  <c r="D793" i="107"/>
  <c r="D792" i="107"/>
  <c r="D791" i="107"/>
  <c r="D790" i="107"/>
  <c r="D789" i="107"/>
  <c r="D788" i="107"/>
  <c r="B785" i="107"/>
  <c r="B784" i="107"/>
  <c r="B783" i="107"/>
  <c r="B782" i="107"/>
  <c r="B779" i="107"/>
  <c r="B778" i="107"/>
  <c r="B777" i="107"/>
  <c r="B776" i="107"/>
  <c r="B773" i="107"/>
  <c r="B772" i="107"/>
  <c r="B771" i="107"/>
  <c r="B770" i="107"/>
  <c r="B767" i="107"/>
  <c r="B766" i="107"/>
  <c r="B765" i="107"/>
  <c r="B764" i="107"/>
  <c r="B761" i="107"/>
  <c r="B760" i="107"/>
  <c r="B759" i="107"/>
  <c r="B758" i="107"/>
  <c r="B755" i="107"/>
  <c r="B754" i="107"/>
  <c r="B753" i="107"/>
  <c r="B752" i="107"/>
  <c r="B749" i="107"/>
  <c r="B748" i="107"/>
  <c r="B747" i="107"/>
  <c r="B746" i="107"/>
  <c r="B743" i="107"/>
  <c r="B742" i="107"/>
  <c r="B741" i="107"/>
  <c r="B740" i="107"/>
  <c r="G737" i="107"/>
  <c r="H737" i="107" s="1"/>
  <c r="I737" i="107" s="1"/>
  <c r="J737" i="107" s="1"/>
  <c r="K737" i="107" s="1"/>
  <c r="L737" i="107" s="1"/>
  <c r="M737" i="107" s="1"/>
  <c r="N737" i="107" s="1"/>
  <c r="O737" i="107" s="1"/>
  <c r="P737" i="107" s="1"/>
  <c r="Q737" i="107" s="1"/>
  <c r="R737" i="107" s="1"/>
  <c r="S737" i="107" s="1"/>
  <c r="T737" i="107" s="1"/>
  <c r="T722" i="107"/>
  <c r="S722" i="107"/>
  <c r="R722" i="107"/>
  <c r="Q722" i="107"/>
  <c r="P722" i="107"/>
  <c r="O722" i="107"/>
  <c r="N722" i="107"/>
  <c r="M722" i="107"/>
  <c r="L722" i="107"/>
  <c r="K722" i="107"/>
  <c r="J722" i="107"/>
  <c r="I722" i="107"/>
  <c r="H722" i="107"/>
  <c r="G722" i="107"/>
  <c r="F722" i="107"/>
  <c r="T720" i="107"/>
  <c r="S720" i="107"/>
  <c r="R720" i="107"/>
  <c r="Q720" i="107"/>
  <c r="P720" i="107"/>
  <c r="O720" i="107"/>
  <c r="N720" i="107"/>
  <c r="M720" i="107"/>
  <c r="L720" i="107"/>
  <c r="K720" i="107"/>
  <c r="J720" i="107"/>
  <c r="I720" i="107"/>
  <c r="H720" i="107"/>
  <c r="G720" i="107"/>
  <c r="F720" i="107"/>
  <c r="T718" i="107"/>
  <c r="S718" i="107"/>
  <c r="R718" i="107"/>
  <c r="Q718" i="107"/>
  <c r="P718" i="107"/>
  <c r="O718" i="107"/>
  <c r="N718" i="107"/>
  <c r="M718" i="107"/>
  <c r="L718" i="107"/>
  <c r="K718" i="107"/>
  <c r="J718" i="107"/>
  <c r="I718" i="107"/>
  <c r="H718" i="107"/>
  <c r="G718" i="107"/>
  <c r="F718" i="107"/>
  <c r="T668" i="107"/>
  <c r="S668" i="107"/>
  <c r="R668" i="107"/>
  <c r="Q668" i="107"/>
  <c r="P668" i="107"/>
  <c r="O668" i="107"/>
  <c r="N668" i="107"/>
  <c r="M668" i="107"/>
  <c r="L668" i="107"/>
  <c r="K668" i="107"/>
  <c r="J668" i="107"/>
  <c r="I668" i="107"/>
  <c r="H668" i="107"/>
  <c r="G668" i="107"/>
  <c r="F668" i="107"/>
  <c r="T667" i="107"/>
  <c r="S667" i="107"/>
  <c r="R667" i="107"/>
  <c r="Q667" i="107"/>
  <c r="P667" i="107"/>
  <c r="O667" i="107"/>
  <c r="N667" i="107"/>
  <c r="M667" i="107"/>
  <c r="L667" i="107"/>
  <c r="K667" i="107"/>
  <c r="J667" i="107"/>
  <c r="I667" i="107"/>
  <c r="H667" i="107"/>
  <c r="G667" i="107"/>
  <c r="F667" i="107"/>
  <c r="T669" i="107"/>
  <c r="S669" i="107"/>
  <c r="R669" i="107"/>
  <c r="Q669" i="107"/>
  <c r="P669" i="107"/>
  <c r="O669" i="107"/>
  <c r="N669" i="107"/>
  <c r="M669" i="107"/>
  <c r="L669" i="107"/>
  <c r="K669" i="107"/>
  <c r="J669" i="107"/>
  <c r="I669" i="107"/>
  <c r="H669" i="107"/>
  <c r="G669" i="107"/>
  <c r="F669" i="107"/>
  <c r="T665" i="107"/>
  <c r="S665" i="107"/>
  <c r="R665" i="107"/>
  <c r="Q665" i="107"/>
  <c r="P665" i="107"/>
  <c r="O665" i="107"/>
  <c r="N665" i="107"/>
  <c r="M665" i="107"/>
  <c r="L665" i="107"/>
  <c r="K665" i="107"/>
  <c r="J665" i="107"/>
  <c r="I665" i="107"/>
  <c r="H665" i="107"/>
  <c r="G665" i="107"/>
  <c r="F665" i="107"/>
  <c r="T590" i="107"/>
  <c r="S590" i="107"/>
  <c r="R590" i="107"/>
  <c r="Q590" i="107"/>
  <c r="P590" i="107"/>
  <c r="O590" i="107"/>
  <c r="N590" i="107"/>
  <c r="M590" i="107"/>
  <c r="L590" i="107"/>
  <c r="K590" i="107"/>
  <c r="J590" i="107"/>
  <c r="I590" i="107"/>
  <c r="H590" i="107"/>
  <c r="G590" i="107"/>
  <c r="F590" i="107"/>
  <c r="T589" i="107"/>
  <c r="S589" i="107"/>
  <c r="R589" i="107"/>
  <c r="Q589" i="107"/>
  <c r="P589" i="107"/>
  <c r="O589" i="107"/>
  <c r="N589" i="107"/>
  <c r="M589" i="107"/>
  <c r="L589" i="107"/>
  <c r="K589" i="107"/>
  <c r="J589" i="107"/>
  <c r="I589" i="107"/>
  <c r="H589" i="107"/>
  <c r="G589" i="107"/>
  <c r="F589" i="107"/>
  <c r="F579" i="107"/>
  <c r="G579" i="107" s="1"/>
  <c r="H579" i="107" s="1"/>
  <c r="I579" i="107" s="1"/>
  <c r="J579" i="107" s="1"/>
  <c r="K579" i="107" s="1"/>
  <c r="L579" i="107" s="1"/>
  <c r="M579" i="107" s="1"/>
  <c r="N579" i="107" s="1"/>
  <c r="O579" i="107" s="1"/>
  <c r="P579" i="107" s="1"/>
  <c r="Q579" i="107" s="1"/>
  <c r="R579" i="107" s="1"/>
  <c r="S579" i="107" s="1"/>
  <c r="T579" i="107" s="1"/>
  <c r="G524" i="107"/>
  <c r="G523" i="107"/>
  <c r="H524" i="107" s="1"/>
  <c r="G522" i="107"/>
  <c r="H523" i="107" s="1"/>
  <c r="I524" i="107" s="1"/>
  <c r="G521" i="107"/>
  <c r="H522" i="107" s="1"/>
  <c r="I523" i="107" s="1"/>
  <c r="J524" i="107" s="1"/>
  <c r="G520" i="107"/>
  <c r="H521" i="107" s="1"/>
  <c r="I522" i="107" s="1"/>
  <c r="J523" i="107" s="1"/>
  <c r="K524" i="107" s="1"/>
  <c r="G519" i="107"/>
  <c r="H520" i="107" s="1"/>
  <c r="I521" i="107" s="1"/>
  <c r="J522" i="107" s="1"/>
  <c r="K523" i="107" s="1"/>
  <c r="L524" i="107" s="1"/>
  <c r="G518" i="107"/>
  <c r="H519" i="107" s="1"/>
  <c r="I520" i="107" s="1"/>
  <c r="J521" i="107" s="1"/>
  <c r="K522" i="107" s="1"/>
  <c r="L523" i="107" s="1"/>
  <c r="M524" i="107" s="1"/>
  <c r="G517" i="107"/>
  <c r="H518" i="107" s="1"/>
  <c r="I519" i="107" s="1"/>
  <c r="J520" i="107" s="1"/>
  <c r="K521" i="107" s="1"/>
  <c r="L522" i="107" s="1"/>
  <c r="M523" i="107" s="1"/>
  <c r="N524" i="107" s="1"/>
  <c r="G516" i="107"/>
  <c r="H517" i="107" s="1"/>
  <c r="I518" i="107" s="1"/>
  <c r="J519" i="107" s="1"/>
  <c r="K520" i="107" s="1"/>
  <c r="L521" i="107" s="1"/>
  <c r="M522" i="107" s="1"/>
  <c r="N523" i="107" s="1"/>
  <c r="O524" i="107" s="1"/>
  <c r="G515" i="107"/>
  <c r="H516" i="107" s="1"/>
  <c r="I517" i="107" s="1"/>
  <c r="J518" i="107" s="1"/>
  <c r="K519" i="107" s="1"/>
  <c r="L520" i="107" s="1"/>
  <c r="M521" i="107" s="1"/>
  <c r="N522" i="107" s="1"/>
  <c r="O523" i="107" s="1"/>
  <c r="P524" i="107" s="1"/>
  <c r="G514" i="107"/>
  <c r="H515" i="107" s="1"/>
  <c r="I516" i="107" s="1"/>
  <c r="J517" i="107" s="1"/>
  <c r="K518" i="107" s="1"/>
  <c r="L519" i="107" s="1"/>
  <c r="M520" i="107" s="1"/>
  <c r="N521" i="107" s="1"/>
  <c r="O522" i="107" s="1"/>
  <c r="P523" i="107" s="1"/>
  <c r="Q524" i="107" s="1"/>
  <c r="G513" i="107"/>
  <c r="H514" i="107" s="1"/>
  <c r="I515" i="107" s="1"/>
  <c r="J516" i="107" s="1"/>
  <c r="K517" i="107" s="1"/>
  <c r="L518" i="107" s="1"/>
  <c r="M519" i="107" s="1"/>
  <c r="N520" i="107" s="1"/>
  <c r="O521" i="107" s="1"/>
  <c r="P522" i="107" s="1"/>
  <c r="Q523" i="107" s="1"/>
  <c r="R524" i="107" s="1"/>
  <c r="G512" i="107"/>
  <c r="H513" i="107" s="1"/>
  <c r="I514" i="107" s="1"/>
  <c r="J515" i="107" s="1"/>
  <c r="K516" i="107" s="1"/>
  <c r="L517" i="107" s="1"/>
  <c r="M518" i="107" s="1"/>
  <c r="N519" i="107" s="1"/>
  <c r="O520" i="107" s="1"/>
  <c r="P521" i="107" s="1"/>
  <c r="Q522" i="107" s="1"/>
  <c r="R523" i="107" s="1"/>
  <c r="S524" i="107" s="1"/>
  <c r="G507" i="107"/>
  <c r="G506" i="107"/>
  <c r="H507" i="107" s="1"/>
  <c r="G505" i="107"/>
  <c r="H506" i="107" s="1"/>
  <c r="I507" i="107" s="1"/>
  <c r="G504" i="107"/>
  <c r="H505" i="107" s="1"/>
  <c r="I506" i="107" s="1"/>
  <c r="J507" i="107" s="1"/>
  <c r="G503" i="107"/>
  <c r="H504" i="107" s="1"/>
  <c r="I505" i="107" s="1"/>
  <c r="J506" i="107" s="1"/>
  <c r="K507" i="107" s="1"/>
  <c r="G502" i="107"/>
  <c r="H503" i="107" s="1"/>
  <c r="I504" i="107" s="1"/>
  <c r="J505" i="107" s="1"/>
  <c r="K506" i="107" s="1"/>
  <c r="L507" i="107" s="1"/>
  <c r="G501" i="107"/>
  <c r="H502" i="107" s="1"/>
  <c r="I503" i="107" s="1"/>
  <c r="J504" i="107" s="1"/>
  <c r="K505" i="107" s="1"/>
  <c r="L506" i="107" s="1"/>
  <c r="M507" i="107" s="1"/>
  <c r="G500" i="107"/>
  <c r="H501" i="107" s="1"/>
  <c r="I502" i="107" s="1"/>
  <c r="J503" i="107" s="1"/>
  <c r="K504" i="107" s="1"/>
  <c r="L505" i="107" s="1"/>
  <c r="M506" i="107" s="1"/>
  <c r="N507" i="107" s="1"/>
  <c r="G499" i="107"/>
  <c r="H500" i="107" s="1"/>
  <c r="I501" i="107" s="1"/>
  <c r="J502" i="107" s="1"/>
  <c r="K503" i="107" s="1"/>
  <c r="L504" i="107" s="1"/>
  <c r="M505" i="107" s="1"/>
  <c r="N506" i="107" s="1"/>
  <c r="O507" i="107" s="1"/>
  <c r="G498" i="107"/>
  <c r="H499" i="107" s="1"/>
  <c r="I500" i="107" s="1"/>
  <c r="J501" i="107" s="1"/>
  <c r="K502" i="107" s="1"/>
  <c r="L503" i="107" s="1"/>
  <c r="M504" i="107" s="1"/>
  <c r="N505" i="107" s="1"/>
  <c r="O506" i="107" s="1"/>
  <c r="P507" i="107" s="1"/>
  <c r="G497" i="107"/>
  <c r="H498" i="107" s="1"/>
  <c r="I499" i="107" s="1"/>
  <c r="J500" i="107" s="1"/>
  <c r="K501" i="107" s="1"/>
  <c r="L502" i="107" s="1"/>
  <c r="M503" i="107" s="1"/>
  <c r="N504" i="107" s="1"/>
  <c r="O505" i="107" s="1"/>
  <c r="P506" i="107" s="1"/>
  <c r="Q507" i="107" s="1"/>
  <c r="G496" i="107"/>
  <c r="H497" i="107" s="1"/>
  <c r="I498" i="107" s="1"/>
  <c r="J499" i="107" s="1"/>
  <c r="K500" i="107" s="1"/>
  <c r="L501" i="107" s="1"/>
  <c r="M502" i="107" s="1"/>
  <c r="N503" i="107" s="1"/>
  <c r="O504" i="107" s="1"/>
  <c r="P505" i="107" s="1"/>
  <c r="Q506" i="107" s="1"/>
  <c r="R507" i="107" s="1"/>
  <c r="G495" i="107"/>
  <c r="H496" i="107" s="1"/>
  <c r="I497" i="107" s="1"/>
  <c r="J498" i="107" s="1"/>
  <c r="K499" i="107" s="1"/>
  <c r="L500" i="107" s="1"/>
  <c r="M501" i="107" s="1"/>
  <c r="N502" i="107" s="1"/>
  <c r="O503" i="107" s="1"/>
  <c r="P504" i="107" s="1"/>
  <c r="Q505" i="107" s="1"/>
  <c r="R506" i="107" s="1"/>
  <c r="S507" i="107" s="1"/>
  <c r="G490" i="107"/>
  <c r="G489" i="107"/>
  <c r="H490" i="107" s="1"/>
  <c r="G488" i="107"/>
  <c r="H489" i="107" s="1"/>
  <c r="I490" i="107" s="1"/>
  <c r="G487" i="107"/>
  <c r="H488" i="107" s="1"/>
  <c r="I489" i="107" s="1"/>
  <c r="J490" i="107" s="1"/>
  <c r="G486" i="107"/>
  <c r="H487" i="107" s="1"/>
  <c r="I488" i="107" s="1"/>
  <c r="J489" i="107" s="1"/>
  <c r="K490" i="107" s="1"/>
  <c r="G485" i="107"/>
  <c r="H486" i="107" s="1"/>
  <c r="I487" i="107" s="1"/>
  <c r="J488" i="107" s="1"/>
  <c r="K489" i="107" s="1"/>
  <c r="L490" i="107" s="1"/>
  <c r="G484" i="107"/>
  <c r="H485" i="107" s="1"/>
  <c r="I486" i="107" s="1"/>
  <c r="J487" i="107" s="1"/>
  <c r="K488" i="107" s="1"/>
  <c r="L489" i="107" s="1"/>
  <c r="M490" i="107" s="1"/>
  <c r="G483" i="107"/>
  <c r="H484" i="107" s="1"/>
  <c r="I485" i="107" s="1"/>
  <c r="J486" i="107" s="1"/>
  <c r="K487" i="107" s="1"/>
  <c r="L488" i="107" s="1"/>
  <c r="M489" i="107" s="1"/>
  <c r="N490" i="107" s="1"/>
  <c r="G482" i="107"/>
  <c r="H483" i="107" s="1"/>
  <c r="I484" i="107" s="1"/>
  <c r="J485" i="107" s="1"/>
  <c r="K486" i="107" s="1"/>
  <c r="L487" i="107" s="1"/>
  <c r="M488" i="107" s="1"/>
  <c r="N489" i="107" s="1"/>
  <c r="O490" i="107" s="1"/>
  <c r="G481" i="107"/>
  <c r="H482" i="107" s="1"/>
  <c r="I483" i="107" s="1"/>
  <c r="J484" i="107" s="1"/>
  <c r="K485" i="107" s="1"/>
  <c r="L486" i="107" s="1"/>
  <c r="M487" i="107" s="1"/>
  <c r="N488" i="107" s="1"/>
  <c r="O489" i="107" s="1"/>
  <c r="P490" i="107" s="1"/>
  <c r="G480" i="107"/>
  <c r="H481" i="107" s="1"/>
  <c r="I482" i="107" s="1"/>
  <c r="J483" i="107" s="1"/>
  <c r="K484" i="107" s="1"/>
  <c r="L485" i="107" s="1"/>
  <c r="M486" i="107" s="1"/>
  <c r="N487" i="107" s="1"/>
  <c r="O488" i="107" s="1"/>
  <c r="P489" i="107" s="1"/>
  <c r="Q490" i="107" s="1"/>
  <c r="G479" i="107"/>
  <c r="H480" i="107" s="1"/>
  <c r="I481" i="107" s="1"/>
  <c r="J482" i="107" s="1"/>
  <c r="K483" i="107" s="1"/>
  <c r="L484" i="107" s="1"/>
  <c r="M485" i="107" s="1"/>
  <c r="N486" i="107" s="1"/>
  <c r="O487" i="107" s="1"/>
  <c r="P488" i="107" s="1"/>
  <c r="Q489" i="107" s="1"/>
  <c r="R490" i="107" s="1"/>
  <c r="G478" i="107"/>
  <c r="H479" i="107" s="1"/>
  <c r="I480" i="107" s="1"/>
  <c r="J481" i="107" s="1"/>
  <c r="K482" i="107" s="1"/>
  <c r="L483" i="107" s="1"/>
  <c r="M484" i="107" s="1"/>
  <c r="N485" i="107" s="1"/>
  <c r="O486" i="107" s="1"/>
  <c r="P487" i="107" s="1"/>
  <c r="Q488" i="107" s="1"/>
  <c r="R489" i="107" s="1"/>
  <c r="S490" i="107" s="1"/>
  <c r="G473" i="107"/>
  <c r="G472" i="107"/>
  <c r="H473" i="107" s="1"/>
  <c r="G471" i="107"/>
  <c r="H472" i="107" s="1"/>
  <c r="I473" i="107" s="1"/>
  <c r="G470" i="107"/>
  <c r="H471" i="107" s="1"/>
  <c r="I472" i="107" s="1"/>
  <c r="J473" i="107" s="1"/>
  <c r="G469" i="107"/>
  <c r="H470" i="107" s="1"/>
  <c r="I471" i="107" s="1"/>
  <c r="J472" i="107" s="1"/>
  <c r="K473" i="107" s="1"/>
  <c r="G468" i="107"/>
  <c r="H469" i="107" s="1"/>
  <c r="I470" i="107" s="1"/>
  <c r="J471" i="107" s="1"/>
  <c r="K472" i="107" s="1"/>
  <c r="L473" i="107" s="1"/>
  <c r="G467" i="107"/>
  <c r="H468" i="107" s="1"/>
  <c r="I469" i="107" s="1"/>
  <c r="J470" i="107" s="1"/>
  <c r="K471" i="107" s="1"/>
  <c r="L472" i="107" s="1"/>
  <c r="M473" i="107" s="1"/>
  <c r="G466" i="107"/>
  <c r="H467" i="107" s="1"/>
  <c r="I468" i="107" s="1"/>
  <c r="J469" i="107" s="1"/>
  <c r="K470" i="107" s="1"/>
  <c r="L471" i="107" s="1"/>
  <c r="M472" i="107" s="1"/>
  <c r="N473" i="107" s="1"/>
  <c r="G465" i="107"/>
  <c r="H466" i="107" s="1"/>
  <c r="I467" i="107" s="1"/>
  <c r="J468" i="107" s="1"/>
  <c r="K469" i="107" s="1"/>
  <c r="L470" i="107" s="1"/>
  <c r="M471" i="107" s="1"/>
  <c r="N472" i="107" s="1"/>
  <c r="O473" i="107" s="1"/>
  <c r="G464" i="107"/>
  <c r="H465" i="107" s="1"/>
  <c r="I466" i="107" s="1"/>
  <c r="J467" i="107" s="1"/>
  <c r="K468" i="107" s="1"/>
  <c r="L469" i="107" s="1"/>
  <c r="M470" i="107" s="1"/>
  <c r="N471" i="107" s="1"/>
  <c r="O472" i="107" s="1"/>
  <c r="P473" i="107" s="1"/>
  <c r="G463" i="107"/>
  <c r="H464" i="107" s="1"/>
  <c r="I465" i="107" s="1"/>
  <c r="J466" i="107" s="1"/>
  <c r="K467" i="107" s="1"/>
  <c r="L468" i="107" s="1"/>
  <c r="M469" i="107" s="1"/>
  <c r="N470" i="107" s="1"/>
  <c r="O471" i="107" s="1"/>
  <c r="P472" i="107" s="1"/>
  <c r="Q473" i="107" s="1"/>
  <c r="G462" i="107"/>
  <c r="H463" i="107" s="1"/>
  <c r="I464" i="107" s="1"/>
  <c r="J465" i="107" s="1"/>
  <c r="K466" i="107" s="1"/>
  <c r="L467" i="107" s="1"/>
  <c r="M468" i="107" s="1"/>
  <c r="N469" i="107" s="1"/>
  <c r="O470" i="107" s="1"/>
  <c r="P471" i="107" s="1"/>
  <c r="Q472" i="107" s="1"/>
  <c r="R473" i="107" s="1"/>
  <c r="G461" i="107"/>
  <c r="H462" i="107" s="1"/>
  <c r="I463" i="107" s="1"/>
  <c r="J464" i="107" s="1"/>
  <c r="K465" i="107" s="1"/>
  <c r="L466" i="107" s="1"/>
  <c r="M467" i="107" s="1"/>
  <c r="N468" i="107" s="1"/>
  <c r="O469" i="107" s="1"/>
  <c r="P470" i="107" s="1"/>
  <c r="Q471" i="107" s="1"/>
  <c r="R472" i="107" s="1"/>
  <c r="S473" i="107" s="1"/>
  <c r="G456" i="107"/>
  <c r="G455" i="107"/>
  <c r="H456" i="107" s="1"/>
  <c r="G454" i="107"/>
  <c r="H455" i="107" s="1"/>
  <c r="I456" i="107" s="1"/>
  <c r="G453" i="107"/>
  <c r="H454" i="107" s="1"/>
  <c r="I455" i="107" s="1"/>
  <c r="J456" i="107" s="1"/>
  <c r="G452" i="107"/>
  <c r="H453" i="107" s="1"/>
  <c r="I454" i="107" s="1"/>
  <c r="J455" i="107" s="1"/>
  <c r="K456" i="107" s="1"/>
  <c r="G451" i="107"/>
  <c r="H452" i="107" s="1"/>
  <c r="I453" i="107" s="1"/>
  <c r="J454" i="107" s="1"/>
  <c r="K455" i="107" s="1"/>
  <c r="L456" i="107" s="1"/>
  <c r="G450" i="107"/>
  <c r="H451" i="107" s="1"/>
  <c r="I452" i="107" s="1"/>
  <c r="J453" i="107" s="1"/>
  <c r="K454" i="107" s="1"/>
  <c r="L455" i="107" s="1"/>
  <c r="M456" i="107" s="1"/>
  <c r="G449" i="107"/>
  <c r="H450" i="107" s="1"/>
  <c r="I451" i="107" s="1"/>
  <c r="J452" i="107" s="1"/>
  <c r="K453" i="107" s="1"/>
  <c r="L454" i="107" s="1"/>
  <c r="M455" i="107" s="1"/>
  <c r="N456" i="107" s="1"/>
  <c r="G448" i="107"/>
  <c r="H449" i="107" s="1"/>
  <c r="I450" i="107" s="1"/>
  <c r="J451" i="107" s="1"/>
  <c r="K452" i="107" s="1"/>
  <c r="L453" i="107" s="1"/>
  <c r="M454" i="107" s="1"/>
  <c r="N455" i="107" s="1"/>
  <c r="O456" i="107" s="1"/>
  <c r="G447" i="107"/>
  <c r="H448" i="107" s="1"/>
  <c r="I449" i="107" s="1"/>
  <c r="J450" i="107" s="1"/>
  <c r="K451" i="107" s="1"/>
  <c r="L452" i="107" s="1"/>
  <c r="M453" i="107" s="1"/>
  <c r="N454" i="107" s="1"/>
  <c r="O455" i="107" s="1"/>
  <c r="P456" i="107" s="1"/>
  <c r="G446" i="107"/>
  <c r="H447" i="107" s="1"/>
  <c r="I448" i="107" s="1"/>
  <c r="J449" i="107" s="1"/>
  <c r="K450" i="107" s="1"/>
  <c r="L451" i="107" s="1"/>
  <c r="M452" i="107" s="1"/>
  <c r="N453" i="107" s="1"/>
  <c r="O454" i="107" s="1"/>
  <c r="P455" i="107" s="1"/>
  <c r="Q456" i="107" s="1"/>
  <c r="G445" i="107"/>
  <c r="H446" i="107" s="1"/>
  <c r="I447" i="107" s="1"/>
  <c r="J448" i="107" s="1"/>
  <c r="K449" i="107" s="1"/>
  <c r="L450" i="107" s="1"/>
  <c r="M451" i="107" s="1"/>
  <c r="N452" i="107" s="1"/>
  <c r="O453" i="107" s="1"/>
  <c r="P454" i="107" s="1"/>
  <c r="Q455" i="107" s="1"/>
  <c r="R456" i="107" s="1"/>
  <c r="G444" i="107"/>
  <c r="H445" i="107" s="1"/>
  <c r="I446" i="107" s="1"/>
  <c r="J447" i="107" s="1"/>
  <c r="K448" i="107" s="1"/>
  <c r="L449" i="107" s="1"/>
  <c r="M450" i="107" s="1"/>
  <c r="N451" i="107" s="1"/>
  <c r="O452" i="107" s="1"/>
  <c r="P453" i="107" s="1"/>
  <c r="Q454" i="107" s="1"/>
  <c r="R455" i="107" s="1"/>
  <c r="S456" i="107" s="1"/>
  <c r="T438" i="107"/>
  <c r="S438" i="107"/>
  <c r="R438" i="107"/>
  <c r="Q438" i="107"/>
  <c r="P438" i="107"/>
  <c r="O438" i="107"/>
  <c r="N438" i="107"/>
  <c r="M438" i="107"/>
  <c r="L438" i="107"/>
  <c r="K438" i="107"/>
  <c r="J438" i="107"/>
  <c r="I438" i="107"/>
  <c r="H438" i="107"/>
  <c r="G438" i="107"/>
  <c r="F438" i="107"/>
  <c r="G395" i="107"/>
  <c r="G394" i="107"/>
  <c r="H395" i="107" s="1"/>
  <c r="G393" i="107"/>
  <c r="H394" i="107" s="1"/>
  <c r="I395" i="107" s="1"/>
  <c r="G392" i="107"/>
  <c r="H393" i="107" s="1"/>
  <c r="I394" i="107" s="1"/>
  <c r="J395" i="107" s="1"/>
  <c r="G391" i="107"/>
  <c r="H392" i="107" s="1"/>
  <c r="I393" i="107" s="1"/>
  <c r="J394" i="107" s="1"/>
  <c r="K395" i="107" s="1"/>
  <c r="G390" i="107"/>
  <c r="H391" i="107" s="1"/>
  <c r="I392" i="107" s="1"/>
  <c r="J393" i="107" s="1"/>
  <c r="K394" i="107" s="1"/>
  <c r="L395" i="107" s="1"/>
  <c r="G389" i="107"/>
  <c r="H390" i="107" s="1"/>
  <c r="I391" i="107" s="1"/>
  <c r="J392" i="107" s="1"/>
  <c r="K393" i="107" s="1"/>
  <c r="L394" i="107" s="1"/>
  <c r="M395" i="107" s="1"/>
  <c r="G388" i="107"/>
  <c r="H389" i="107" s="1"/>
  <c r="I390" i="107" s="1"/>
  <c r="J391" i="107" s="1"/>
  <c r="K392" i="107" s="1"/>
  <c r="L393" i="107" s="1"/>
  <c r="M394" i="107" s="1"/>
  <c r="N395" i="107" s="1"/>
  <c r="G387" i="107"/>
  <c r="H388" i="107" s="1"/>
  <c r="I389" i="107" s="1"/>
  <c r="J390" i="107" s="1"/>
  <c r="K391" i="107" s="1"/>
  <c r="L392" i="107" s="1"/>
  <c r="M393" i="107" s="1"/>
  <c r="N394" i="107" s="1"/>
  <c r="O395" i="107" s="1"/>
  <c r="G386" i="107"/>
  <c r="H387" i="107" s="1"/>
  <c r="I388" i="107" s="1"/>
  <c r="J389" i="107" s="1"/>
  <c r="K390" i="107" s="1"/>
  <c r="L391" i="107" s="1"/>
  <c r="M392" i="107" s="1"/>
  <c r="N393" i="107" s="1"/>
  <c r="O394" i="107" s="1"/>
  <c r="P395" i="107" s="1"/>
  <c r="G385" i="107"/>
  <c r="H386" i="107" s="1"/>
  <c r="I387" i="107" s="1"/>
  <c r="J388" i="107" s="1"/>
  <c r="K389" i="107" s="1"/>
  <c r="L390" i="107" s="1"/>
  <c r="M391" i="107" s="1"/>
  <c r="N392" i="107" s="1"/>
  <c r="O393" i="107" s="1"/>
  <c r="P394" i="107" s="1"/>
  <c r="Q395" i="107" s="1"/>
  <c r="G384" i="107"/>
  <c r="H385" i="107" s="1"/>
  <c r="I386" i="107" s="1"/>
  <c r="J387" i="107" s="1"/>
  <c r="K388" i="107" s="1"/>
  <c r="L389" i="107" s="1"/>
  <c r="M390" i="107" s="1"/>
  <c r="N391" i="107" s="1"/>
  <c r="O392" i="107" s="1"/>
  <c r="P393" i="107" s="1"/>
  <c r="Q394" i="107" s="1"/>
  <c r="R395" i="107" s="1"/>
  <c r="G383" i="107"/>
  <c r="H384" i="107" s="1"/>
  <c r="I385" i="107" s="1"/>
  <c r="J386" i="107" s="1"/>
  <c r="K387" i="107" s="1"/>
  <c r="L388" i="107" s="1"/>
  <c r="M389" i="107" s="1"/>
  <c r="N390" i="107" s="1"/>
  <c r="O391" i="107" s="1"/>
  <c r="P392" i="107" s="1"/>
  <c r="Q393" i="107" s="1"/>
  <c r="R394" i="107" s="1"/>
  <c r="S395" i="107" s="1"/>
  <c r="G378" i="107"/>
  <c r="G377" i="107"/>
  <c r="H378" i="107" s="1"/>
  <c r="G376" i="107"/>
  <c r="H377" i="107" s="1"/>
  <c r="I378" i="107" s="1"/>
  <c r="G375" i="107"/>
  <c r="H376" i="107" s="1"/>
  <c r="I377" i="107" s="1"/>
  <c r="J378" i="107" s="1"/>
  <c r="G374" i="107"/>
  <c r="H375" i="107" s="1"/>
  <c r="I376" i="107" s="1"/>
  <c r="J377" i="107" s="1"/>
  <c r="K378" i="107" s="1"/>
  <c r="G373" i="107"/>
  <c r="H374" i="107" s="1"/>
  <c r="I375" i="107" s="1"/>
  <c r="J376" i="107" s="1"/>
  <c r="K377" i="107" s="1"/>
  <c r="L378" i="107" s="1"/>
  <c r="G372" i="107"/>
  <c r="H373" i="107" s="1"/>
  <c r="I374" i="107" s="1"/>
  <c r="J375" i="107" s="1"/>
  <c r="K376" i="107" s="1"/>
  <c r="L377" i="107" s="1"/>
  <c r="M378" i="107" s="1"/>
  <c r="G371" i="107"/>
  <c r="H372" i="107" s="1"/>
  <c r="I373" i="107" s="1"/>
  <c r="J374" i="107" s="1"/>
  <c r="K375" i="107" s="1"/>
  <c r="L376" i="107" s="1"/>
  <c r="M377" i="107" s="1"/>
  <c r="N378" i="107" s="1"/>
  <c r="G370" i="107"/>
  <c r="H371" i="107" s="1"/>
  <c r="I372" i="107" s="1"/>
  <c r="J373" i="107" s="1"/>
  <c r="K374" i="107" s="1"/>
  <c r="L375" i="107" s="1"/>
  <c r="M376" i="107" s="1"/>
  <c r="N377" i="107" s="1"/>
  <c r="O378" i="107" s="1"/>
  <c r="G369" i="107"/>
  <c r="H370" i="107" s="1"/>
  <c r="I371" i="107" s="1"/>
  <c r="J372" i="107" s="1"/>
  <c r="K373" i="107" s="1"/>
  <c r="L374" i="107" s="1"/>
  <c r="M375" i="107" s="1"/>
  <c r="N376" i="107" s="1"/>
  <c r="O377" i="107" s="1"/>
  <c r="P378" i="107" s="1"/>
  <c r="G368" i="107"/>
  <c r="H369" i="107" s="1"/>
  <c r="I370" i="107" s="1"/>
  <c r="J371" i="107" s="1"/>
  <c r="K372" i="107" s="1"/>
  <c r="L373" i="107" s="1"/>
  <c r="M374" i="107" s="1"/>
  <c r="N375" i="107" s="1"/>
  <c r="O376" i="107" s="1"/>
  <c r="P377" i="107" s="1"/>
  <c r="Q378" i="107" s="1"/>
  <c r="G367" i="107"/>
  <c r="H368" i="107" s="1"/>
  <c r="I369" i="107" s="1"/>
  <c r="J370" i="107" s="1"/>
  <c r="K371" i="107" s="1"/>
  <c r="L372" i="107" s="1"/>
  <c r="M373" i="107" s="1"/>
  <c r="N374" i="107" s="1"/>
  <c r="O375" i="107" s="1"/>
  <c r="P376" i="107" s="1"/>
  <c r="Q377" i="107" s="1"/>
  <c r="R378" i="107" s="1"/>
  <c r="G366" i="107"/>
  <c r="H367" i="107" s="1"/>
  <c r="I368" i="107" s="1"/>
  <c r="J369" i="107" s="1"/>
  <c r="K370" i="107" s="1"/>
  <c r="L371" i="107" s="1"/>
  <c r="M372" i="107" s="1"/>
  <c r="N373" i="107" s="1"/>
  <c r="O374" i="107" s="1"/>
  <c r="P375" i="107" s="1"/>
  <c r="Q376" i="107" s="1"/>
  <c r="R377" i="107" s="1"/>
  <c r="S378" i="107" s="1"/>
  <c r="G361" i="107"/>
  <c r="G360" i="107"/>
  <c r="H361" i="107" s="1"/>
  <c r="G359" i="107"/>
  <c r="H360" i="107" s="1"/>
  <c r="I361" i="107" s="1"/>
  <c r="G358" i="107"/>
  <c r="H359" i="107" s="1"/>
  <c r="I360" i="107" s="1"/>
  <c r="J361" i="107" s="1"/>
  <c r="G357" i="107"/>
  <c r="H358" i="107" s="1"/>
  <c r="I359" i="107" s="1"/>
  <c r="J360" i="107" s="1"/>
  <c r="K361" i="107" s="1"/>
  <c r="G356" i="107"/>
  <c r="H357" i="107" s="1"/>
  <c r="I358" i="107" s="1"/>
  <c r="J359" i="107" s="1"/>
  <c r="K360" i="107" s="1"/>
  <c r="L361" i="107" s="1"/>
  <c r="G355" i="107"/>
  <c r="H356" i="107" s="1"/>
  <c r="I357" i="107" s="1"/>
  <c r="J358" i="107" s="1"/>
  <c r="K359" i="107" s="1"/>
  <c r="L360" i="107" s="1"/>
  <c r="M361" i="107" s="1"/>
  <c r="G354" i="107"/>
  <c r="H355" i="107" s="1"/>
  <c r="I356" i="107" s="1"/>
  <c r="J357" i="107" s="1"/>
  <c r="K358" i="107" s="1"/>
  <c r="L359" i="107" s="1"/>
  <c r="M360" i="107" s="1"/>
  <c r="N361" i="107" s="1"/>
  <c r="G353" i="107"/>
  <c r="H354" i="107" s="1"/>
  <c r="I355" i="107" s="1"/>
  <c r="J356" i="107" s="1"/>
  <c r="K357" i="107" s="1"/>
  <c r="L358" i="107" s="1"/>
  <c r="M359" i="107" s="1"/>
  <c r="N360" i="107" s="1"/>
  <c r="O361" i="107" s="1"/>
  <c r="G352" i="107"/>
  <c r="H353" i="107" s="1"/>
  <c r="I354" i="107" s="1"/>
  <c r="J355" i="107" s="1"/>
  <c r="K356" i="107" s="1"/>
  <c r="L357" i="107" s="1"/>
  <c r="M358" i="107" s="1"/>
  <c r="N359" i="107" s="1"/>
  <c r="O360" i="107" s="1"/>
  <c r="P361" i="107" s="1"/>
  <c r="G351" i="107"/>
  <c r="H352" i="107" s="1"/>
  <c r="I353" i="107" s="1"/>
  <c r="J354" i="107" s="1"/>
  <c r="K355" i="107" s="1"/>
  <c r="L356" i="107" s="1"/>
  <c r="M357" i="107" s="1"/>
  <c r="N358" i="107" s="1"/>
  <c r="O359" i="107" s="1"/>
  <c r="P360" i="107" s="1"/>
  <c r="Q361" i="107" s="1"/>
  <c r="G350" i="107"/>
  <c r="H351" i="107" s="1"/>
  <c r="I352" i="107" s="1"/>
  <c r="J353" i="107" s="1"/>
  <c r="K354" i="107" s="1"/>
  <c r="L355" i="107" s="1"/>
  <c r="M356" i="107" s="1"/>
  <c r="N357" i="107" s="1"/>
  <c r="O358" i="107" s="1"/>
  <c r="P359" i="107" s="1"/>
  <c r="Q360" i="107" s="1"/>
  <c r="R361" i="107" s="1"/>
  <c r="G349" i="107"/>
  <c r="H350" i="107" s="1"/>
  <c r="I351" i="107" s="1"/>
  <c r="J352" i="107" s="1"/>
  <c r="K353" i="107" s="1"/>
  <c r="L354" i="107" s="1"/>
  <c r="M355" i="107" s="1"/>
  <c r="N356" i="107" s="1"/>
  <c r="O357" i="107" s="1"/>
  <c r="P358" i="107" s="1"/>
  <c r="Q359" i="107" s="1"/>
  <c r="R360" i="107" s="1"/>
  <c r="S361" i="107" s="1"/>
  <c r="G344" i="107"/>
  <c r="G343" i="107"/>
  <c r="H344" i="107" s="1"/>
  <c r="G342" i="107"/>
  <c r="H343" i="107" s="1"/>
  <c r="I344" i="107" s="1"/>
  <c r="G341" i="107"/>
  <c r="H342" i="107" s="1"/>
  <c r="I343" i="107" s="1"/>
  <c r="J344" i="107" s="1"/>
  <c r="G340" i="107"/>
  <c r="H341" i="107" s="1"/>
  <c r="I342" i="107" s="1"/>
  <c r="J343" i="107" s="1"/>
  <c r="K344" i="107" s="1"/>
  <c r="G339" i="107"/>
  <c r="H340" i="107" s="1"/>
  <c r="I341" i="107" s="1"/>
  <c r="J342" i="107" s="1"/>
  <c r="K343" i="107" s="1"/>
  <c r="L344" i="107" s="1"/>
  <c r="G338" i="107"/>
  <c r="H339" i="107" s="1"/>
  <c r="I340" i="107" s="1"/>
  <c r="J341" i="107" s="1"/>
  <c r="K342" i="107" s="1"/>
  <c r="L343" i="107" s="1"/>
  <c r="M344" i="107" s="1"/>
  <c r="G337" i="107"/>
  <c r="H338" i="107" s="1"/>
  <c r="I339" i="107" s="1"/>
  <c r="J340" i="107" s="1"/>
  <c r="K341" i="107" s="1"/>
  <c r="L342" i="107" s="1"/>
  <c r="M343" i="107" s="1"/>
  <c r="N344" i="107" s="1"/>
  <c r="G336" i="107"/>
  <c r="H337" i="107" s="1"/>
  <c r="I338" i="107" s="1"/>
  <c r="J339" i="107" s="1"/>
  <c r="K340" i="107" s="1"/>
  <c r="L341" i="107" s="1"/>
  <c r="M342" i="107" s="1"/>
  <c r="N343" i="107" s="1"/>
  <c r="O344" i="107" s="1"/>
  <c r="G335" i="107"/>
  <c r="H336" i="107" s="1"/>
  <c r="I337" i="107" s="1"/>
  <c r="J338" i="107" s="1"/>
  <c r="K339" i="107" s="1"/>
  <c r="L340" i="107" s="1"/>
  <c r="M341" i="107" s="1"/>
  <c r="N342" i="107" s="1"/>
  <c r="O343" i="107" s="1"/>
  <c r="P344" i="107" s="1"/>
  <c r="G334" i="107"/>
  <c r="H335" i="107" s="1"/>
  <c r="I336" i="107" s="1"/>
  <c r="J337" i="107" s="1"/>
  <c r="K338" i="107" s="1"/>
  <c r="L339" i="107" s="1"/>
  <c r="M340" i="107" s="1"/>
  <c r="N341" i="107" s="1"/>
  <c r="O342" i="107" s="1"/>
  <c r="P343" i="107" s="1"/>
  <c r="Q344" i="107" s="1"/>
  <c r="G333" i="107"/>
  <c r="H334" i="107" s="1"/>
  <c r="I335" i="107" s="1"/>
  <c r="J336" i="107" s="1"/>
  <c r="K337" i="107" s="1"/>
  <c r="L338" i="107" s="1"/>
  <c r="M339" i="107" s="1"/>
  <c r="N340" i="107" s="1"/>
  <c r="O341" i="107" s="1"/>
  <c r="P342" i="107" s="1"/>
  <c r="Q343" i="107" s="1"/>
  <c r="R344" i="107" s="1"/>
  <c r="G332" i="107"/>
  <c r="H333" i="107" s="1"/>
  <c r="I334" i="107" s="1"/>
  <c r="J335" i="107" s="1"/>
  <c r="K336" i="107" s="1"/>
  <c r="L337" i="107" s="1"/>
  <c r="M338" i="107" s="1"/>
  <c r="N339" i="107" s="1"/>
  <c r="O340" i="107" s="1"/>
  <c r="P341" i="107" s="1"/>
  <c r="Q342" i="107" s="1"/>
  <c r="R343" i="107" s="1"/>
  <c r="S344" i="107" s="1"/>
  <c r="G327" i="107"/>
  <c r="G326" i="107"/>
  <c r="H327" i="107" s="1"/>
  <c r="G325" i="107"/>
  <c r="H326" i="107" s="1"/>
  <c r="I327" i="107" s="1"/>
  <c r="G324" i="107"/>
  <c r="H325" i="107" s="1"/>
  <c r="I326" i="107" s="1"/>
  <c r="J327" i="107" s="1"/>
  <c r="G323" i="107"/>
  <c r="H324" i="107" s="1"/>
  <c r="I325" i="107" s="1"/>
  <c r="J326" i="107" s="1"/>
  <c r="K327" i="107" s="1"/>
  <c r="G322" i="107"/>
  <c r="H323" i="107" s="1"/>
  <c r="I324" i="107" s="1"/>
  <c r="J325" i="107" s="1"/>
  <c r="K326" i="107" s="1"/>
  <c r="L327" i="107" s="1"/>
  <c r="G321" i="107"/>
  <c r="H322" i="107" s="1"/>
  <c r="I323" i="107" s="1"/>
  <c r="J324" i="107" s="1"/>
  <c r="K325" i="107" s="1"/>
  <c r="L326" i="107" s="1"/>
  <c r="M327" i="107" s="1"/>
  <c r="G320" i="107"/>
  <c r="H321" i="107" s="1"/>
  <c r="I322" i="107" s="1"/>
  <c r="J323" i="107" s="1"/>
  <c r="K324" i="107" s="1"/>
  <c r="L325" i="107" s="1"/>
  <c r="M326" i="107" s="1"/>
  <c r="N327" i="107" s="1"/>
  <c r="G319" i="107"/>
  <c r="H320" i="107" s="1"/>
  <c r="I321" i="107" s="1"/>
  <c r="J322" i="107" s="1"/>
  <c r="K323" i="107" s="1"/>
  <c r="L324" i="107" s="1"/>
  <c r="M325" i="107" s="1"/>
  <c r="N326" i="107" s="1"/>
  <c r="O327" i="107" s="1"/>
  <c r="G318" i="107"/>
  <c r="H319" i="107" s="1"/>
  <c r="I320" i="107" s="1"/>
  <c r="J321" i="107" s="1"/>
  <c r="K322" i="107" s="1"/>
  <c r="L323" i="107" s="1"/>
  <c r="M324" i="107" s="1"/>
  <c r="N325" i="107" s="1"/>
  <c r="O326" i="107" s="1"/>
  <c r="P327" i="107" s="1"/>
  <c r="G317" i="107"/>
  <c r="H318" i="107" s="1"/>
  <c r="I319" i="107" s="1"/>
  <c r="J320" i="107" s="1"/>
  <c r="K321" i="107" s="1"/>
  <c r="L322" i="107" s="1"/>
  <c r="M323" i="107" s="1"/>
  <c r="N324" i="107" s="1"/>
  <c r="O325" i="107" s="1"/>
  <c r="P326" i="107" s="1"/>
  <c r="Q327" i="107" s="1"/>
  <c r="G316" i="107"/>
  <c r="H317" i="107" s="1"/>
  <c r="I318" i="107" s="1"/>
  <c r="J319" i="107" s="1"/>
  <c r="K320" i="107" s="1"/>
  <c r="L321" i="107" s="1"/>
  <c r="M322" i="107" s="1"/>
  <c r="N323" i="107" s="1"/>
  <c r="O324" i="107" s="1"/>
  <c r="P325" i="107" s="1"/>
  <c r="Q326" i="107" s="1"/>
  <c r="R327" i="107" s="1"/>
  <c r="G315" i="107"/>
  <c r="H316" i="107" s="1"/>
  <c r="I317" i="107" s="1"/>
  <c r="J318" i="107" s="1"/>
  <c r="K319" i="107" s="1"/>
  <c r="L320" i="107" s="1"/>
  <c r="M321" i="107" s="1"/>
  <c r="N322" i="107" s="1"/>
  <c r="O323" i="107" s="1"/>
  <c r="P324" i="107" s="1"/>
  <c r="Q325" i="107" s="1"/>
  <c r="R326" i="107" s="1"/>
  <c r="S327" i="107" s="1"/>
  <c r="AA302" i="107"/>
  <c r="AA301" i="107"/>
  <c r="AA300" i="107"/>
  <c r="AA299" i="107"/>
  <c r="AA298" i="107"/>
  <c r="AA295" i="107"/>
  <c r="AA294" i="107"/>
  <c r="AA293" i="107"/>
  <c r="AA292" i="107"/>
  <c r="AA291" i="107"/>
  <c r="AA288" i="107"/>
  <c r="AA287" i="107"/>
  <c r="AA286" i="107"/>
  <c r="AA285" i="107"/>
  <c r="AA284" i="107"/>
  <c r="AA281" i="107"/>
  <c r="AA280" i="107"/>
  <c r="AA279" i="107"/>
  <c r="AA278" i="107"/>
  <c r="AA277" i="107"/>
  <c r="AA274" i="107"/>
  <c r="AA273" i="107"/>
  <c r="AA272" i="107"/>
  <c r="AA271" i="107"/>
  <c r="AA270" i="107"/>
  <c r="G148" i="107"/>
  <c r="H148" i="107" s="1"/>
  <c r="I148" i="107" s="1"/>
  <c r="J148" i="107" s="1"/>
  <c r="K148" i="107" s="1"/>
  <c r="L148" i="107" s="1"/>
  <c r="M148" i="107" s="1"/>
  <c r="N148" i="107" s="1"/>
  <c r="O148" i="107" s="1"/>
  <c r="P148" i="107" s="1"/>
  <c r="Q148" i="107" s="1"/>
  <c r="R148" i="107" s="1"/>
  <c r="S148" i="107" s="1"/>
  <c r="T148" i="107" s="1"/>
  <c r="G147" i="107"/>
  <c r="H147" i="107" s="1"/>
  <c r="I147" i="107" s="1"/>
  <c r="J147" i="107" s="1"/>
  <c r="K147" i="107" s="1"/>
  <c r="L147" i="107" s="1"/>
  <c r="M147" i="107" s="1"/>
  <c r="N147" i="107" s="1"/>
  <c r="O147" i="107" s="1"/>
  <c r="P147" i="107" s="1"/>
  <c r="Q147" i="107" s="1"/>
  <c r="R147" i="107" s="1"/>
  <c r="S147" i="107" s="1"/>
  <c r="T147" i="107" s="1"/>
  <c r="G146" i="107"/>
  <c r="H146" i="107" s="1"/>
  <c r="I146" i="107" s="1"/>
  <c r="J146" i="107" s="1"/>
  <c r="K146" i="107" s="1"/>
  <c r="L146" i="107" s="1"/>
  <c r="M146" i="107" s="1"/>
  <c r="N146" i="107" s="1"/>
  <c r="O146" i="107" s="1"/>
  <c r="P146" i="107" s="1"/>
  <c r="Q146" i="107" s="1"/>
  <c r="R146" i="107" s="1"/>
  <c r="S146" i="107" s="1"/>
  <c r="T146" i="107" s="1"/>
  <c r="G145" i="107"/>
  <c r="H145" i="107" s="1"/>
  <c r="I145" i="107" s="1"/>
  <c r="J145" i="107" s="1"/>
  <c r="K145" i="107" s="1"/>
  <c r="L145" i="107" s="1"/>
  <c r="M145" i="107" s="1"/>
  <c r="N145" i="107" s="1"/>
  <c r="O145" i="107" s="1"/>
  <c r="P145" i="107" s="1"/>
  <c r="Q145" i="107" s="1"/>
  <c r="R145" i="107" s="1"/>
  <c r="S145" i="107" s="1"/>
  <c r="T145" i="107" s="1"/>
  <c r="G144" i="107"/>
  <c r="H144" i="107" s="1"/>
  <c r="I144" i="107" s="1"/>
  <c r="J144" i="107" s="1"/>
  <c r="K144" i="107" s="1"/>
  <c r="L144" i="107" s="1"/>
  <c r="M144" i="107" s="1"/>
  <c r="N144" i="107" s="1"/>
  <c r="O144" i="107" s="1"/>
  <c r="P144" i="107" s="1"/>
  <c r="Q144" i="107" s="1"/>
  <c r="R144" i="107" s="1"/>
  <c r="S144" i="107" s="1"/>
  <c r="T144" i="107" s="1"/>
  <c r="G141" i="107"/>
  <c r="H141" i="107" s="1"/>
  <c r="I141" i="107" s="1"/>
  <c r="J141" i="107" s="1"/>
  <c r="K141" i="107" s="1"/>
  <c r="L141" i="107" s="1"/>
  <c r="M141" i="107" s="1"/>
  <c r="N141" i="107" s="1"/>
  <c r="O141" i="107" s="1"/>
  <c r="P141" i="107" s="1"/>
  <c r="Q141" i="107" s="1"/>
  <c r="R141" i="107" s="1"/>
  <c r="S141" i="107" s="1"/>
  <c r="T141" i="107" s="1"/>
  <c r="G140" i="107"/>
  <c r="H140" i="107" s="1"/>
  <c r="I140" i="107" s="1"/>
  <c r="J140" i="107" s="1"/>
  <c r="K140" i="107" s="1"/>
  <c r="L140" i="107" s="1"/>
  <c r="M140" i="107" s="1"/>
  <c r="N140" i="107" s="1"/>
  <c r="O140" i="107" s="1"/>
  <c r="P140" i="107" s="1"/>
  <c r="Q140" i="107" s="1"/>
  <c r="R140" i="107" s="1"/>
  <c r="S140" i="107" s="1"/>
  <c r="T140" i="107" s="1"/>
  <c r="G139" i="107"/>
  <c r="H139" i="107" s="1"/>
  <c r="I139" i="107" s="1"/>
  <c r="J139" i="107" s="1"/>
  <c r="K139" i="107" s="1"/>
  <c r="L139" i="107" s="1"/>
  <c r="M139" i="107" s="1"/>
  <c r="N139" i="107" s="1"/>
  <c r="O139" i="107" s="1"/>
  <c r="P139" i="107" s="1"/>
  <c r="Q139" i="107" s="1"/>
  <c r="R139" i="107" s="1"/>
  <c r="S139" i="107" s="1"/>
  <c r="T139" i="107" s="1"/>
  <c r="G138" i="107"/>
  <c r="H138" i="107" s="1"/>
  <c r="I138" i="107" s="1"/>
  <c r="J138" i="107" s="1"/>
  <c r="K138" i="107" s="1"/>
  <c r="L138" i="107" s="1"/>
  <c r="M138" i="107" s="1"/>
  <c r="N138" i="107" s="1"/>
  <c r="O138" i="107" s="1"/>
  <c r="P138" i="107" s="1"/>
  <c r="Q138" i="107" s="1"/>
  <c r="R138" i="107" s="1"/>
  <c r="S138" i="107" s="1"/>
  <c r="T138" i="107" s="1"/>
  <c r="G137" i="107"/>
  <c r="H137" i="107" s="1"/>
  <c r="I137" i="107" s="1"/>
  <c r="J137" i="107" s="1"/>
  <c r="K137" i="107" s="1"/>
  <c r="L137" i="107" s="1"/>
  <c r="M137" i="107" s="1"/>
  <c r="N137" i="107" s="1"/>
  <c r="O137" i="107" s="1"/>
  <c r="P137" i="107" s="1"/>
  <c r="Q137" i="107" s="1"/>
  <c r="R137" i="107" s="1"/>
  <c r="S137" i="107" s="1"/>
  <c r="T137" i="107" s="1"/>
  <c r="S134" i="107"/>
  <c r="R133" i="107"/>
  <c r="R132" i="107"/>
  <c r="Q131" i="107"/>
  <c r="S130" i="107"/>
  <c r="F127" i="107"/>
  <c r="F126" i="107"/>
  <c r="F125" i="107"/>
  <c r="F124" i="107"/>
  <c r="F123" i="107"/>
  <c r="F120" i="107"/>
  <c r="F119" i="107"/>
  <c r="F118" i="107"/>
  <c r="F117" i="107"/>
  <c r="F116" i="107"/>
  <c r="F107" i="107"/>
  <c r="F106" i="107"/>
  <c r="F112" i="107" s="1"/>
  <c r="F689" i="107" s="1"/>
  <c r="F105" i="107"/>
  <c r="F104" i="107"/>
  <c r="F110" i="107" s="1"/>
  <c r="F687" i="107" s="1"/>
  <c r="F103" i="107"/>
  <c r="S103" i="107" s="1"/>
  <c r="G101" i="107"/>
  <c r="G127" i="107" s="1"/>
  <c r="G100" i="107"/>
  <c r="H100" i="107" s="1"/>
  <c r="G99" i="107"/>
  <c r="G118" i="107" s="1"/>
  <c r="G98" i="107"/>
  <c r="G124" i="107" s="1"/>
  <c r="G97" i="107"/>
  <c r="T83" i="107"/>
  <c r="S83" i="107"/>
  <c r="R83" i="107"/>
  <c r="Q83" i="107"/>
  <c r="P83" i="107"/>
  <c r="O83" i="107"/>
  <c r="N83" i="107"/>
  <c r="M83" i="107"/>
  <c r="L83" i="107"/>
  <c r="K83" i="107"/>
  <c r="J83" i="107"/>
  <c r="I83" i="107"/>
  <c r="H83" i="107"/>
  <c r="G83" i="107"/>
  <c r="F83" i="107"/>
  <c r="T80" i="107"/>
  <c r="S80" i="107"/>
  <c r="R80" i="107"/>
  <c r="Q80" i="107"/>
  <c r="P80" i="107"/>
  <c r="O80" i="107"/>
  <c r="N80" i="107"/>
  <c r="M80" i="107"/>
  <c r="L80" i="107"/>
  <c r="K80" i="107"/>
  <c r="J80" i="107"/>
  <c r="I80" i="107"/>
  <c r="H80" i="107"/>
  <c r="G80" i="107"/>
  <c r="F80" i="107"/>
  <c r="F48" i="107"/>
  <c r="F17" i="107"/>
  <c r="G17" i="107" s="1"/>
  <c r="F16" i="107"/>
  <c r="G16" i="107" s="1"/>
  <c r="F15" i="107"/>
  <c r="G15" i="107" s="1"/>
  <c r="H15" i="107" s="1"/>
  <c r="I15" i="107" s="1"/>
  <c r="F14" i="107"/>
  <c r="F13" i="107"/>
  <c r="G13" i="107" s="1"/>
  <c r="F10" i="107"/>
  <c r="F9" i="107"/>
  <c r="F8" i="107"/>
  <c r="F6" i="107"/>
  <c r="X1056" i="106"/>
  <c r="X1041" i="106"/>
  <c r="X996" i="106"/>
  <c r="X1011" i="106"/>
  <c r="B958" i="106"/>
  <c r="B957" i="106"/>
  <c r="B956" i="106"/>
  <c r="B955" i="106"/>
  <c r="B954" i="106"/>
  <c r="B953" i="106"/>
  <c r="T948" i="106"/>
  <c r="S948" i="106"/>
  <c r="R948" i="106"/>
  <c r="Q948" i="106"/>
  <c r="P948" i="106"/>
  <c r="O948" i="106"/>
  <c r="N948" i="106"/>
  <c r="M948" i="106"/>
  <c r="L948" i="106"/>
  <c r="K948" i="106"/>
  <c r="J948" i="106"/>
  <c r="I948" i="106"/>
  <c r="H948" i="106"/>
  <c r="G948" i="106"/>
  <c r="F948" i="106"/>
  <c r="T947" i="106"/>
  <c r="S947" i="106"/>
  <c r="R947" i="106"/>
  <c r="Q947" i="106"/>
  <c r="P947" i="106"/>
  <c r="O947" i="106"/>
  <c r="N947" i="106"/>
  <c r="M947" i="106"/>
  <c r="L947" i="106"/>
  <c r="K947" i="106"/>
  <c r="J947" i="106"/>
  <c r="I947" i="106"/>
  <c r="H947" i="106"/>
  <c r="G947" i="106"/>
  <c r="F947" i="106"/>
  <c r="T946" i="106"/>
  <c r="S946" i="106"/>
  <c r="R946" i="106"/>
  <c r="Q946" i="106"/>
  <c r="P946" i="106"/>
  <c r="O946" i="106"/>
  <c r="N946" i="106"/>
  <c r="M946" i="106"/>
  <c r="L946" i="106"/>
  <c r="K946" i="106"/>
  <c r="J946" i="106"/>
  <c r="I946" i="106"/>
  <c r="H946" i="106"/>
  <c r="G946" i="106"/>
  <c r="F946" i="106"/>
  <c r="T945" i="106"/>
  <c r="S945" i="106"/>
  <c r="R945" i="106"/>
  <c r="Q945" i="106"/>
  <c r="P945" i="106"/>
  <c r="O945" i="106"/>
  <c r="N945" i="106"/>
  <c r="M945" i="106"/>
  <c r="L945" i="106"/>
  <c r="K945" i="106"/>
  <c r="J945" i="106"/>
  <c r="I945" i="106"/>
  <c r="H945" i="106"/>
  <c r="G945" i="106"/>
  <c r="F945" i="106"/>
  <c r="T944" i="106"/>
  <c r="S944" i="106"/>
  <c r="R944" i="106"/>
  <c r="Q944" i="106"/>
  <c r="P944" i="106"/>
  <c r="O944" i="106"/>
  <c r="N944" i="106"/>
  <c r="M944" i="106"/>
  <c r="L944" i="106"/>
  <c r="K944" i="106"/>
  <c r="J944" i="106"/>
  <c r="I944" i="106"/>
  <c r="H944" i="106"/>
  <c r="G944" i="106"/>
  <c r="F944" i="106"/>
  <c r="B935" i="106"/>
  <c r="B934" i="106"/>
  <c r="B933" i="106"/>
  <c r="B932" i="106"/>
  <c r="B931" i="106"/>
  <c r="B930" i="106"/>
  <c r="B929" i="106"/>
  <c r="B928" i="106"/>
  <c r="B927" i="106"/>
  <c r="B926" i="106"/>
  <c r="B925" i="106"/>
  <c r="B924" i="106"/>
  <c r="B923" i="106"/>
  <c r="B922" i="106"/>
  <c r="B921" i="106"/>
  <c r="B920" i="106"/>
  <c r="B906" i="106"/>
  <c r="B905" i="106"/>
  <c r="B904" i="106"/>
  <c r="B903" i="106"/>
  <c r="B902" i="106"/>
  <c r="B901" i="106"/>
  <c r="B900" i="106"/>
  <c r="B899" i="106"/>
  <c r="B898" i="106"/>
  <c r="B897" i="106"/>
  <c r="B896" i="106"/>
  <c r="B895" i="106"/>
  <c r="B894" i="106"/>
  <c r="B893" i="106"/>
  <c r="B892" i="106"/>
  <c r="B891" i="106"/>
  <c r="B890" i="106"/>
  <c r="B889" i="106"/>
  <c r="W886" i="106"/>
  <c r="X873" i="106"/>
  <c r="X874" i="106" s="1"/>
  <c r="X875" i="106" s="1"/>
  <c r="X876" i="106" s="1"/>
  <c r="X877" i="106" s="1"/>
  <c r="X878" i="106" s="1"/>
  <c r="X879" i="106" s="1"/>
  <c r="X880" i="106" s="1"/>
  <c r="X881" i="106" s="1"/>
  <c r="X882" i="106" s="1"/>
  <c r="X883" i="106" s="1"/>
  <c r="X884" i="106" s="1"/>
  <c r="X885" i="106" s="1"/>
  <c r="X886" i="106" s="1"/>
  <c r="W872" i="106"/>
  <c r="B861" i="106"/>
  <c r="E861" i="106" s="1"/>
  <c r="B860" i="106"/>
  <c r="E860" i="106" s="1"/>
  <c r="B859" i="106"/>
  <c r="E859" i="106" s="1"/>
  <c r="B858" i="106"/>
  <c r="E858" i="106" s="1"/>
  <c r="B857" i="106"/>
  <c r="E857" i="106" s="1"/>
  <c r="B856" i="106"/>
  <c r="E856" i="106" s="1"/>
  <c r="B855" i="106"/>
  <c r="E855" i="106" s="1"/>
  <c r="B854" i="106"/>
  <c r="E854" i="106" s="1"/>
  <c r="B853" i="106"/>
  <c r="E853" i="106" s="1"/>
  <c r="B852" i="106"/>
  <c r="E852" i="106" s="1"/>
  <c r="B851" i="106"/>
  <c r="E851" i="106" s="1"/>
  <c r="B850" i="106"/>
  <c r="E850" i="106" s="1"/>
  <c r="B849" i="106"/>
  <c r="E849" i="106" s="1"/>
  <c r="B848" i="106"/>
  <c r="E848" i="106" s="1"/>
  <c r="B847" i="106"/>
  <c r="B846" i="106"/>
  <c r="E846" i="106" s="1"/>
  <c r="B845" i="106"/>
  <c r="E845" i="106" s="1"/>
  <c r="B844" i="106"/>
  <c r="W841" i="106"/>
  <c r="G841" i="106"/>
  <c r="G840" i="106"/>
  <c r="H841" i="106" s="1"/>
  <c r="G839" i="106"/>
  <c r="H840" i="106" s="1"/>
  <c r="I841" i="106" s="1"/>
  <c r="G838" i="106"/>
  <c r="H839" i="106" s="1"/>
  <c r="I840" i="106" s="1"/>
  <c r="J841" i="106" s="1"/>
  <c r="G837" i="106"/>
  <c r="H838" i="106" s="1"/>
  <c r="I839" i="106" s="1"/>
  <c r="J840" i="106" s="1"/>
  <c r="K841" i="106" s="1"/>
  <c r="G836" i="106"/>
  <c r="H837" i="106" s="1"/>
  <c r="I838" i="106" s="1"/>
  <c r="J839" i="106" s="1"/>
  <c r="K840" i="106" s="1"/>
  <c r="L841" i="106" s="1"/>
  <c r="G835" i="106"/>
  <c r="H836" i="106" s="1"/>
  <c r="I837" i="106" s="1"/>
  <c r="J838" i="106" s="1"/>
  <c r="K839" i="106" s="1"/>
  <c r="L840" i="106" s="1"/>
  <c r="M841" i="106" s="1"/>
  <c r="G834" i="106"/>
  <c r="H835" i="106" s="1"/>
  <c r="I836" i="106" s="1"/>
  <c r="J837" i="106" s="1"/>
  <c r="K838" i="106" s="1"/>
  <c r="L839" i="106" s="1"/>
  <c r="M840" i="106" s="1"/>
  <c r="N841" i="106" s="1"/>
  <c r="G833" i="106"/>
  <c r="H834" i="106" s="1"/>
  <c r="I835" i="106" s="1"/>
  <c r="J836" i="106" s="1"/>
  <c r="K837" i="106" s="1"/>
  <c r="L838" i="106" s="1"/>
  <c r="M839" i="106" s="1"/>
  <c r="N840" i="106" s="1"/>
  <c r="O841" i="106" s="1"/>
  <c r="G832" i="106"/>
  <c r="H833" i="106" s="1"/>
  <c r="I834" i="106" s="1"/>
  <c r="J835" i="106" s="1"/>
  <c r="K836" i="106" s="1"/>
  <c r="L837" i="106" s="1"/>
  <c r="M838" i="106" s="1"/>
  <c r="N839" i="106" s="1"/>
  <c r="O840" i="106" s="1"/>
  <c r="P841" i="106" s="1"/>
  <c r="G831" i="106"/>
  <c r="H832" i="106" s="1"/>
  <c r="I833" i="106" s="1"/>
  <c r="J834" i="106" s="1"/>
  <c r="K835" i="106" s="1"/>
  <c r="L836" i="106" s="1"/>
  <c r="M837" i="106" s="1"/>
  <c r="N838" i="106" s="1"/>
  <c r="O839" i="106" s="1"/>
  <c r="P840" i="106" s="1"/>
  <c r="Q841" i="106" s="1"/>
  <c r="G830" i="106"/>
  <c r="H831" i="106" s="1"/>
  <c r="I832" i="106" s="1"/>
  <c r="J833" i="106" s="1"/>
  <c r="K834" i="106" s="1"/>
  <c r="L835" i="106" s="1"/>
  <c r="M836" i="106" s="1"/>
  <c r="N837" i="106" s="1"/>
  <c r="O838" i="106" s="1"/>
  <c r="P839" i="106" s="1"/>
  <c r="Q840" i="106" s="1"/>
  <c r="R841" i="106" s="1"/>
  <c r="G829" i="106"/>
  <c r="H830" i="106" s="1"/>
  <c r="I831" i="106" s="1"/>
  <c r="J832" i="106" s="1"/>
  <c r="K833" i="106" s="1"/>
  <c r="L834" i="106" s="1"/>
  <c r="M835" i="106" s="1"/>
  <c r="N836" i="106" s="1"/>
  <c r="O837" i="106" s="1"/>
  <c r="P838" i="106" s="1"/>
  <c r="Q839" i="106" s="1"/>
  <c r="R840" i="106" s="1"/>
  <c r="S841" i="106" s="1"/>
  <c r="X828" i="106"/>
  <c r="X829" i="106" s="1"/>
  <c r="X830" i="106" s="1"/>
  <c r="X831" i="106" s="1"/>
  <c r="W827" i="106"/>
  <c r="AP824" i="106"/>
  <c r="AO824" i="106"/>
  <c r="AN824" i="106"/>
  <c r="AM824" i="106"/>
  <c r="AL824" i="106"/>
  <c r="AK824" i="106"/>
  <c r="AJ824" i="106"/>
  <c r="AI824" i="106"/>
  <c r="AH824" i="106"/>
  <c r="AG824" i="106"/>
  <c r="AF824" i="106"/>
  <c r="AE824" i="106"/>
  <c r="AD824" i="106"/>
  <c r="AC824" i="106"/>
  <c r="AB824" i="106"/>
  <c r="AA824" i="106"/>
  <c r="Z824" i="106"/>
  <c r="Y824" i="106"/>
  <c r="B804" i="106"/>
  <c r="B803" i="106"/>
  <c r="B802" i="106"/>
  <c r="B801" i="106"/>
  <c r="B800" i="106"/>
  <c r="B799" i="106"/>
  <c r="B964" i="106" s="1"/>
  <c r="B798" i="106"/>
  <c r="B963" i="106" s="1"/>
  <c r="B797" i="106"/>
  <c r="D795" i="106"/>
  <c r="D794" i="106"/>
  <c r="D793" i="106"/>
  <c r="D792" i="106"/>
  <c r="D791" i="106"/>
  <c r="D790" i="106"/>
  <c r="D789" i="106"/>
  <c r="D788" i="106"/>
  <c r="B785" i="106"/>
  <c r="B784" i="106"/>
  <c r="B783" i="106"/>
  <c r="B782" i="106"/>
  <c r="B779" i="106"/>
  <c r="B778" i="106"/>
  <c r="B777" i="106"/>
  <c r="B776" i="106"/>
  <c r="B773" i="106"/>
  <c r="B772" i="106"/>
  <c r="B771" i="106"/>
  <c r="B770" i="106"/>
  <c r="B767" i="106"/>
  <c r="B766" i="106"/>
  <c r="B765" i="106"/>
  <c r="B764" i="106"/>
  <c r="B761" i="106"/>
  <c r="B760" i="106"/>
  <c r="B759" i="106"/>
  <c r="B758" i="106"/>
  <c r="B755" i="106"/>
  <c r="B754" i="106"/>
  <c r="B753" i="106"/>
  <c r="B752" i="106"/>
  <c r="B749" i="106"/>
  <c r="B748" i="106"/>
  <c r="B747" i="106"/>
  <c r="B746" i="106"/>
  <c r="B743" i="106"/>
  <c r="B742" i="106"/>
  <c r="B741" i="106"/>
  <c r="B740" i="106"/>
  <c r="E740" i="106" s="1"/>
  <c r="G737" i="106"/>
  <c r="H737" i="106" s="1"/>
  <c r="I737" i="106" s="1"/>
  <c r="J737" i="106" s="1"/>
  <c r="K737" i="106" s="1"/>
  <c r="L737" i="106" s="1"/>
  <c r="M737" i="106" s="1"/>
  <c r="N737" i="106" s="1"/>
  <c r="O737" i="106" s="1"/>
  <c r="P737" i="106" s="1"/>
  <c r="Q737" i="106" s="1"/>
  <c r="R737" i="106" s="1"/>
  <c r="S737" i="106" s="1"/>
  <c r="T737" i="106" s="1"/>
  <c r="T722" i="106"/>
  <c r="S722" i="106"/>
  <c r="R722" i="106"/>
  <c r="Q722" i="106"/>
  <c r="P722" i="106"/>
  <c r="O722" i="106"/>
  <c r="N722" i="106"/>
  <c r="M722" i="106"/>
  <c r="L722" i="106"/>
  <c r="K722" i="106"/>
  <c r="J722" i="106"/>
  <c r="I722" i="106"/>
  <c r="H722" i="106"/>
  <c r="G722" i="106"/>
  <c r="F722" i="106"/>
  <c r="T720" i="106"/>
  <c r="S720" i="106"/>
  <c r="R720" i="106"/>
  <c r="Q720" i="106"/>
  <c r="P720" i="106"/>
  <c r="O720" i="106"/>
  <c r="N720" i="106"/>
  <c r="M720" i="106"/>
  <c r="L720" i="106"/>
  <c r="K720" i="106"/>
  <c r="J720" i="106"/>
  <c r="I720" i="106"/>
  <c r="H720" i="106"/>
  <c r="G720" i="106"/>
  <c r="F720" i="106"/>
  <c r="T718" i="106"/>
  <c r="S718" i="106"/>
  <c r="R718" i="106"/>
  <c r="Q718" i="106"/>
  <c r="P718" i="106"/>
  <c r="O718" i="106"/>
  <c r="N718" i="106"/>
  <c r="M718" i="106"/>
  <c r="L718" i="106"/>
  <c r="K718" i="106"/>
  <c r="J718" i="106"/>
  <c r="I718" i="106"/>
  <c r="H718" i="106"/>
  <c r="G718" i="106"/>
  <c r="F718" i="106"/>
  <c r="T590" i="106"/>
  <c r="S590" i="106"/>
  <c r="R590" i="106"/>
  <c r="Q590" i="106"/>
  <c r="P590" i="106"/>
  <c r="O590" i="106"/>
  <c r="N590" i="106"/>
  <c r="M590" i="106"/>
  <c r="L590" i="106"/>
  <c r="K590" i="106"/>
  <c r="J590" i="106"/>
  <c r="I590" i="106"/>
  <c r="H590" i="106"/>
  <c r="G590" i="106"/>
  <c r="F590" i="106"/>
  <c r="T589" i="106"/>
  <c r="S589" i="106"/>
  <c r="R589" i="106"/>
  <c r="Q589" i="106"/>
  <c r="P589" i="106"/>
  <c r="O589" i="106"/>
  <c r="N589" i="106"/>
  <c r="M589" i="106"/>
  <c r="L589" i="106"/>
  <c r="K589" i="106"/>
  <c r="J589" i="106"/>
  <c r="I589" i="106"/>
  <c r="H589" i="106"/>
  <c r="G589" i="106"/>
  <c r="F589" i="106"/>
  <c r="F585" i="106"/>
  <c r="G585" i="106" s="1"/>
  <c r="H585" i="106" s="1"/>
  <c r="I585" i="106" s="1"/>
  <c r="J585" i="106" s="1"/>
  <c r="K585" i="106" s="1"/>
  <c r="L585" i="106" s="1"/>
  <c r="M585" i="106" s="1"/>
  <c r="N585" i="106" s="1"/>
  <c r="O585" i="106" s="1"/>
  <c r="P585" i="106" s="1"/>
  <c r="Q585" i="106" s="1"/>
  <c r="R585" i="106" s="1"/>
  <c r="S585" i="106" s="1"/>
  <c r="T585" i="106" s="1"/>
  <c r="F577" i="106"/>
  <c r="G577" i="106" s="1"/>
  <c r="H577" i="106" s="1"/>
  <c r="I577" i="106" s="1"/>
  <c r="J577" i="106" s="1"/>
  <c r="K577" i="106" s="1"/>
  <c r="L577" i="106" s="1"/>
  <c r="M577" i="106" s="1"/>
  <c r="N577" i="106" s="1"/>
  <c r="O577" i="106" s="1"/>
  <c r="P577" i="106" s="1"/>
  <c r="Q577" i="106" s="1"/>
  <c r="R577" i="106" s="1"/>
  <c r="S577" i="106" s="1"/>
  <c r="T577" i="106" s="1"/>
  <c r="G524" i="106"/>
  <c r="G523" i="106"/>
  <c r="H524" i="106" s="1"/>
  <c r="G522" i="106"/>
  <c r="H523" i="106" s="1"/>
  <c r="I524" i="106" s="1"/>
  <c r="G521" i="106"/>
  <c r="H522" i="106" s="1"/>
  <c r="I523" i="106" s="1"/>
  <c r="J524" i="106" s="1"/>
  <c r="G520" i="106"/>
  <c r="H521" i="106" s="1"/>
  <c r="I522" i="106" s="1"/>
  <c r="J523" i="106" s="1"/>
  <c r="K524" i="106" s="1"/>
  <c r="G519" i="106"/>
  <c r="H520" i="106" s="1"/>
  <c r="I521" i="106" s="1"/>
  <c r="J522" i="106" s="1"/>
  <c r="K523" i="106" s="1"/>
  <c r="L524" i="106" s="1"/>
  <c r="G518" i="106"/>
  <c r="H519" i="106" s="1"/>
  <c r="I520" i="106" s="1"/>
  <c r="J521" i="106" s="1"/>
  <c r="K522" i="106" s="1"/>
  <c r="L523" i="106" s="1"/>
  <c r="M524" i="106" s="1"/>
  <c r="G517" i="106"/>
  <c r="H518" i="106" s="1"/>
  <c r="I519" i="106" s="1"/>
  <c r="J520" i="106" s="1"/>
  <c r="K521" i="106" s="1"/>
  <c r="L522" i="106" s="1"/>
  <c r="M523" i="106" s="1"/>
  <c r="N524" i="106" s="1"/>
  <c r="G516" i="106"/>
  <c r="H517" i="106" s="1"/>
  <c r="I518" i="106" s="1"/>
  <c r="J519" i="106" s="1"/>
  <c r="K520" i="106" s="1"/>
  <c r="L521" i="106" s="1"/>
  <c r="M522" i="106" s="1"/>
  <c r="N523" i="106" s="1"/>
  <c r="O524" i="106" s="1"/>
  <c r="G515" i="106"/>
  <c r="H516" i="106" s="1"/>
  <c r="I517" i="106" s="1"/>
  <c r="J518" i="106" s="1"/>
  <c r="K519" i="106" s="1"/>
  <c r="L520" i="106" s="1"/>
  <c r="M521" i="106" s="1"/>
  <c r="N522" i="106" s="1"/>
  <c r="O523" i="106" s="1"/>
  <c r="P524" i="106" s="1"/>
  <c r="G514" i="106"/>
  <c r="H515" i="106" s="1"/>
  <c r="I516" i="106" s="1"/>
  <c r="J517" i="106" s="1"/>
  <c r="K518" i="106" s="1"/>
  <c r="L519" i="106" s="1"/>
  <c r="M520" i="106" s="1"/>
  <c r="N521" i="106" s="1"/>
  <c r="O522" i="106" s="1"/>
  <c r="P523" i="106" s="1"/>
  <c r="Q524" i="106" s="1"/>
  <c r="G513" i="106"/>
  <c r="H514" i="106" s="1"/>
  <c r="I515" i="106" s="1"/>
  <c r="J516" i="106" s="1"/>
  <c r="K517" i="106" s="1"/>
  <c r="L518" i="106" s="1"/>
  <c r="M519" i="106" s="1"/>
  <c r="N520" i="106" s="1"/>
  <c r="O521" i="106" s="1"/>
  <c r="P522" i="106" s="1"/>
  <c r="Q523" i="106" s="1"/>
  <c r="R524" i="106" s="1"/>
  <c r="G512" i="106"/>
  <c r="H513" i="106" s="1"/>
  <c r="I514" i="106" s="1"/>
  <c r="J515" i="106" s="1"/>
  <c r="K516" i="106" s="1"/>
  <c r="L517" i="106" s="1"/>
  <c r="M518" i="106" s="1"/>
  <c r="N519" i="106" s="1"/>
  <c r="O520" i="106" s="1"/>
  <c r="P521" i="106" s="1"/>
  <c r="Q522" i="106" s="1"/>
  <c r="R523" i="106" s="1"/>
  <c r="S524" i="106" s="1"/>
  <c r="G507" i="106"/>
  <c r="G506" i="106"/>
  <c r="H507" i="106" s="1"/>
  <c r="G505" i="106"/>
  <c r="H506" i="106" s="1"/>
  <c r="I507" i="106" s="1"/>
  <c r="G504" i="106"/>
  <c r="H505" i="106" s="1"/>
  <c r="I506" i="106" s="1"/>
  <c r="J507" i="106" s="1"/>
  <c r="G503" i="106"/>
  <c r="H504" i="106" s="1"/>
  <c r="I505" i="106" s="1"/>
  <c r="J506" i="106" s="1"/>
  <c r="K507" i="106" s="1"/>
  <c r="G502" i="106"/>
  <c r="H503" i="106" s="1"/>
  <c r="I504" i="106" s="1"/>
  <c r="J505" i="106" s="1"/>
  <c r="K506" i="106" s="1"/>
  <c r="L507" i="106" s="1"/>
  <c r="G501" i="106"/>
  <c r="H502" i="106" s="1"/>
  <c r="I503" i="106" s="1"/>
  <c r="J504" i="106" s="1"/>
  <c r="K505" i="106" s="1"/>
  <c r="L506" i="106" s="1"/>
  <c r="M507" i="106" s="1"/>
  <c r="G500" i="106"/>
  <c r="H501" i="106" s="1"/>
  <c r="I502" i="106" s="1"/>
  <c r="J503" i="106" s="1"/>
  <c r="K504" i="106" s="1"/>
  <c r="L505" i="106" s="1"/>
  <c r="M506" i="106" s="1"/>
  <c r="N507" i="106" s="1"/>
  <c r="G499" i="106"/>
  <c r="H500" i="106" s="1"/>
  <c r="I501" i="106" s="1"/>
  <c r="J502" i="106" s="1"/>
  <c r="K503" i="106" s="1"/>
  <c r="L504" i="106" s="1"/>
  <c r="M505" i="106" s="1"/>
  <c r="N506" i="106" s="1"/>
  <c r="O507" i="106" s="1"/>
  <c r="G498" i="106"/>
  <c r="H499" i="106" s="1"/>
  <c r="I500" i="106" s="1"/>
  <c r="J501" i="106" s="1"/>
  <c r="K502" i="106" s="1"/>
  <c r="L503" i="106" s="1"/>
  <c r="M504" i="106" s="1"/>
  <c r="N505" i="106" s="1"/>
  <c r="O506" i="106" s="1"/>
  <c r="P507" i="106" s="1"/>
  <c r="G497" i="106"/>
  <c r="H498" i="106" s="1"/>
  <c r="I499" i="106" s="1"/>
  <c r="J500" i="106" s="1"/>
  <c r="K501" i="106" s="1"/>
  <c r="L502" i="106" s="1"/>
  <c r="M503" i="106" s="1"/>
  <c r="N504" i="106" s="1"/>
  <c r="O505" i="106" s="1"/>
  <c r="P506" i="106" s="1"/>
  <c r="Q507" i="106" s="1"/>
  <c r="G496" i="106"/>
  <c r="H497" i="106" s="1"/>
  <c r="I498" i="106" s="1"/>
  <c r="J499" i="106" s="1"/>
  <c r="K500" i="106" s="1"/>
  <c r="L501" i="106" s="1"/>
  <c r="M502" i="106" s="1"/>
  <c r="N503" i="106" s="1"/>
  <c r="O504" i="106" s="1"/>
  <c r="P505" i="106" s="1"/>
  <c r="Q506" i="106" s="1"/>
  <c r="R507" i="106" s="1"/>
  <c r="G495" i="106"/>
  <c r="H496" i="106" s="1"/>
  <c r="I497" i="106" s="1"/>
  <c r="J498" i="106" s="1"/>
  <c r="K499" i="106" s="1"/>
  <c r="L500" i="106" s="1"/>
  <c r="M501" i="106" s="1"/>
  <c r="N502" i="106" s="1"/>
  <c r="O503" i="106" s="1"/>
  <c r="P504" i="106" s="1"/>
  <c r="Q505" i="106" s="1"/>
  <c r="R506" i="106" s="1"/>
  <c r="S507" i="106" s="1"/>
  <c r="G490" i="106"/>
  <c r="G489" i="106"/>
  <c r="H490" i="106" s="1"/>
  <c r="G488" i="106"/>
  <c r="H489" i="106" s="1"/>
  <c r="I490" i="106" s="1"/>
  <c r="G487" i="106"/>
  <c r="H488" i="106" s="1"/>
  <c r="I489" i="106" s="1"/>
  <c r="J490" i="106" s="1"/>
  <c r="G486" i="106"/>
  <c r="H487" i="106" s="1"/>
  <c r="I488" i="106" s="1"/>
  <c r="J489" i="106" s="1"/>
  <c r="K490" i="106" s="1"/>
  <c r="G485" i="106"/>
  <c r="H486" i="106" s="1"/>
  <c r="I487" i="106" s="1"/>
  <c r="J488" i="106" s="1"/>
  <c r="K489" i="106" s="1"/>
  <c r="L490" i="106" s="1"/>
  <c r="G484" i="106"/>
  <c r="H485" i="106" s="1"/>
  <c r="I486" i="106" s="1"/>
  <c r="J487" i="106" s="1"/>
  <c r="K488" i="106" s="1"/>
  <c r="L489" i="106" s="1"/>
  <c r="M490" i="106" s="1"/>
  <c r="G483" i="106"/>
  <c r="H484" i="106" s="1"/>
  <c r="I485" i="106" s="1"/>
  <c r="J486" i="106" s="1"/>
  <c r="K487" i="106" s="1"/>
  <c r="L488" i="106" s="1"/>
  <c r="M489" i="106" s="1"/>
  <c r="N490" i="106" s="1"/>
  <c r="G482" i="106"/>
  <c r="H483" i="106" s="1"/>
  <c r="I484" i="106" s="1"/>
  <c r="J485" i="106" s="1"/>
  <c r="K486" i="106" s="1"/>
  <c r="L487" i="106" s="1"/>
  <c r="M488" i="106" s="1"/>
  <c r="N489" i="106" s="1"/>
  <c r="O490" i="106" s="1"/>
  <c r="G481" i="106"/>
  <c r="H482" i="106" s="1"/>
  <c r="I483" i="106" s="1"/>
  <c r="J484" i="106" s="1"/>
  <c r="K485" i="106" s="1"/>
  <c r="L486" i="106" s="1"/>
  <c r="M487" i="106" s="1"/>
  <c r="N488" i="106" s="1"/>
  <c r="O489" i="106" s="1"/>
  <c r="P490" i="106" s="1"/>
  <c r="G480" i="106"/>
  <c r="H481" i="106" s="1"/>
  <c r="I482" i="106" s="1"/>
  <c r="J483" i="106" s="1"/>
  <c r="K484" i="106" s="1"/>
  <c r="L485" i="106" s="1"/>
  <c r="M486" i="106" s="1"/>
  <c r="N487" i="106" s="1"/>
  <c r="O488" i="106" s="1"/>
  <c r="P489" i="106" s="1"/>
  <c r="Q490" i="106" s="1"/>
  <c r="G479" i="106"/>
  <c r="H480" i="106" s="1"/>
  <c r="I481" i="106" s="1"/>
  <c r="J482" i="106" s="1"/>
  <c r="K483" i="106" s="1"/>
  <c r="L484" i="106" s="1"/>
  <c r="M485" i="106" s="1"/>
  <c r="N486" i="106" s="1"/>
  <c r="O487" i="106" s="1"/>
  <c r="P488" i="106" s="1"/>
  <c r="Q489" i="106" s="1"/>
  <c r="R490" i="106" s="1"/>
  <c r="G478" i="106"/>
  <c r="H479" i="106" s="1"/>
  <c r="I480" i="106" s="1"/>
  <c r="J481" i="106" s="1"/>
  <c r="K482" i="106" s="1"/>
  <c r="L483" i="106" s="1"/>
  <c r="M484" i="106" s="1"/>
  <c r="N485" i="106" s="1"/>
  <c r="O486" i="106" s="1"/>
  <c r="P487" i="106" s="1"/>
  <c r="Q488" i="106" s="1"/>
  <c r="R489" i="106" s="1"/>
  <c r="S490" i="106" s="1"/>
  <c r="G473" i="106"/>
  <c r="G472" i="106"/>
  <c r="H473" i="106" s="1"/>
  <c r="G471" i="106"/>
  <c r="H472" i="106" s="1"/>
  <c r="I473" i="106" s="1"/>
  <c r="G470" i="106"/>
  <c r="H471" i="106" s="1"/>
  <c r="I472" i="106" s="1"/>
  <c r="J473" i="106" s="1"/>
  <c r="G469" i="106"/>
  <c r="H470" i="106" s="1"/>
  <c r="I471" i="106" s="1"/>
  <c r="J472" i="106" s="1"/>
  <c r="K473" i="106" s="1"/>
  <c r="G468" i="106"/>
  <c r="H469" i="106" s="1"/>
  <c r="I470" i="106" s="1"/>
  <c r="J471" i="106" s="1"/>
  <c r="K472" i="106" s="1"/>
  <c r="L473" i="106" s="1"/>
  <c r="G467" i="106"/>
  <c r="H468" i="106" s="1"/>
  <c r="I469" i="106" s="1"/>
  <c r="J470" i="106" s="1"/>
  <c r="K471" i="106" s="1"/>
  <c r="L472" i="106" s="1"/>
  <c r="M473" i="106" s="1"/>
  <c r="G466" i="106"/>
  <c r="H467" i="106" s="1"/>
  <c r="I468" i="106" s="1"/>
  <c r="J469" i="106" s="1"/>
  <c r="K470" i="106" s="1"/>
  <c r="L471" i="106" s="1"/>
  <c r="M472" i="106" s="1"/>
  <c r="N473" i="106" s="1"/>
  <c r="G465" i="106"/>
  <c r="H466" i="106" s="1"/>
  <c r="I467" i="106" s="1"/>
  <c r="J468" i="106" s="1"/>
  <c r="K469" i="106" s="1"/>
  <c r="L470" i="106" s="1"/>
  <c r="M471" i="106" s="1"/>
  <c r="N472" i="106" s="1"/>
  <c r="O473" i="106" s="1"/>
  <c r="G464" i="106"/>
  <c r="H465" i="106" s="1"/>
  <c r="I466" i="106" s="1"/>
  <c r="J467" i="106" s="1"/>
  <c r="K468" i="106" s="1"/>
  <c r="L469" i="106" s="1"/>
  <c r="M470" i="106" s="1"/>
  <c r="N471" i="106" s="1"/>
  <c r="O472" i="106" s="1"/>
  <c r="P473" i="106" s="1"/>
  <c r="G463" i="106"/>
  <c r="H464" i="106" s="1"/>
  <c r="I465" i="106" s="1"/>
  <c r="J466" i="106" s="1"/>
  <c r="K467" i="106" s="1"/>
  <c r="L468" i="106" s="1"/>
  <c r="M469" i="106" s="1"/>
  <c r="N470" i="106" s="1"/>
  <c r="O471" i="106" s="1"/>
  <c r="P472" i="106" s="1"/>
  <c r="Q473" i="106" s="1"/>
  <c r="G462" i="106"/>
  <c r="H463" i="106" s="1"/>
  <c r="I464" i="106" s="1"/>
  <c r="J465" i="106" s="1"/>
  <c r="K466" i="106" s="1"/>
  <c r="L467" i="106" s="1"/>
  <c r="M468" i="106" s="1"/>
  <c r="N469" i="106" s="1"/>
  <c r="O470" i="106" s="1"/>
  <c r="P471" i="106" s="1"/>
  <c r="Q472" i="106" s="1"/>
  <c r="R473" i="106" s="1"/>
  <c r="G461" i="106"/>
  <c r="H462" i="106" s="1"/>
  <c r="I463" i="106" s="1"/>
  <c r="J464" i="106" s="1"/>
  <c r="K465" i="106" s="1"/>
  <c r="L466" i="106" s="1"/>
  <c r="M467" i="106" s="1"/>
  <c r="N468" i="106" s="1"/>
  <c r="O469" i="106" s="1"/>
  <c r="P470" i="106" s="1"/>
  <c r="Q471" i="106" s="1"/>
  <c r="R472" i="106" s="1"/>
  <c r="S473" i="106" s="1"/>
  <c r="G456" i="106"/>
  <c r="G455" i="106"/>
  <c r="H456" i="106" s="1"/>
  <c r="G454" i="106"/>
  <c r="H455" i="106" s="1"/>
  <c r="I456" i="106" s="1"/>
  <c r="G453" i="106"/>
  <c r="H454" i="106" s="1"/>
  <c r="I455" i="106" s="1"/>
  <c r="J456" i="106" s="1"/>
  <c r="G452" i="106"/>
  <c r="H453" i="106" s="1"/>
  <c r="I454" i="106" s="1"/>
  <c r="J455" i="106" s="1"/>
  <c r="K456" i="106" s="1"/>
  <c r="G451" i="106"/>
  <c r="H452" i="106" s="1"/>
  <c r="I453" i="106" s="1"/>
  <c r="J454" i="106" s="1"/>
  <c r="K455" i="106" s="1"/>
  <c r="L456" i="106" s="1"/>
  <c r="G450" i="106"/>
  <c r="H451" i="106" s="1"/>
  <c r="I452" i="106" s="1"/>
  <c r="J453" i="106" s="1"/>
  <c r="K454" i="106" s="1"/>
  <c r="L455" i="106" s="1"/>
  <c r="M456" i="106" s="1"/>
  <c r="G449" i="106"/>
  <c r="H450" i="106" s="1"/>
  <c r="I451" i="106" s="1"/>
  <c r="J452" i="106" s="1"/>
  <c r="K453" i="106" s="1"/>
  <c r="L454" i="106" s="1"/>
  <c r="M455" i="106" s="1"/>
  <c r="N456" i="106" s="1"/>
  <c r="G448" i="106"/>
  <c r="H449" i="106" s="1"/>
  <c r="I450" i="106" s="1"/>
  <c r="J451" i="106" s="1"/>
  <c r="K452" i="106" s="1"/>
  <c r="L453" i="106" s="1"/>
  <c r="M454" i="106" s="1"/>
  <c r="N455" i="106" s="1"/>
  <c r="O456" i="106" s="1"/>
  <c r="G447" i="106"/>
  <c r="H448" i="106" s="1"/>
  <c r="I449" i="106" s="1"/>
  <c r="J450" i="106" s="1"/>
  <c r="K451" i="106" s="1"/>
  <c r="L452" i="106" s="1"/>
  <c r="M453" i="106" s="1"/>
  <c r="N454" i="106" s="1"/>
  <c r="O455" i="106" s="1"/>
  <c r="P456" i="106" s="1"/>
  <c r="G446" i="106"/>
  <c r="H447" i="106" s="1"/>
  <c r="I448" i="106" s="1"/>
  <c r="J449" i="106" s="1"/>
  <c r="K450" i="106" s="1"/>
  <c r="L451" i="106" s="1"/>
  <c r="M452" i="106" s="1"/>
  <c r="N453" i="106" s="1"/>
  <c r="O454" i="106" s="1"/>
  <c r="P455" i="106" s="1"/>
  <c r="Q456" i="106" s="1"/>
  <c r="G445" i="106"/>
  <c r="H446" i="106" s="1"/>
  <c r="I447" i="106" s="1"/>
  <c r="J448" i="106" s="1"/>
  <c r="K449" i="106" s="1"/>
  <c r="L450" i="106" s="1"/>
  <c r="M451" i="106" s="1"/>
  <c r="N452" i="106" s="1"/>
  <c r="O453" i="106" s="1"/>
  <c r="P454" i="106" s="1"/>
  <c r="Q455" i="106" s="1"/>
  <c r="R456" i="106" s="1"/>
  <c r="G444" i="106"/>
  <c r="H445" i="106" s="1"/>
  <c r="I446" i="106" s="1"/>
  <c r="J447" i="106" s="1"/>
  <c r="K448" i="106" s="1"/>
  <c r="L449" i="106" s="1"/>
  <c r="M450" i="106" s="1"/>
  <c r="N451" i="106" s="1"/>
  <c r="O452" i="106" s="1"/>
  <c r="P453" i="106" s="1"/>
  <c r="Q454" i="106" s="1"/>
  <c r="R455" i="106" s="1"/>
  <c r="S456" i="106" s="1"/>
  <c r="T438" i="106"/>
  <c r="S438" i="106"/>
  <c r="R438" i="106"/>
  <c r="Q438" i="106"/>
  <c r="P438" i="106"/>
  <c r="O438" i="106"/>
  <c r="N438" i="106"/>
  <c r="M438" i="106"/>
  <c r="L438" i="106"/>
  <c r="K438" i="106"/>
  <c r="J438" i="106"/>
  <c r="I438" i="106"/>
  <c r="H438" i="106"/>
  <c r="G438" i="106"/>
  <c r="F438" i="106"/>
  <c r="G395" i="106"/>
  <c r="G394" i="106"/>
  <c r="H395" i="106" s="1"/>
  <c r="G393" i="106"/>
  <c r="H394" i="106" s="1"/>
  <c r="I395" i="106" s="1"/>
  <c r="G392" i="106"/>
  <c r="H393" i="106" s="1"/>
  <c r="I394" i="106" s="1"/>
  <c r="J395" i="106" s="1"/>
  <c r="G391" i="106"/>
  <c r="H392" i="106" s="1"/>
  <c r="I393" i="106" s="1"/>
  <c r="J394" i="106" s="1"/>
  <c r="K395" i="106" s="1"/>
  <c r="G390" i="106"/>
  <c r="H391" i="106" s="1"/>
  <c r="I392" i="106" s="1"/>
  <c r="J393" i="106" s="1"/>
  <c r="K394" i="106" s="1"/>
  <c r="L395" i="106" s="1"/>
  <c r="G389" i="106"/>
  <c r="H390" i="106" s="1"/>
  <c r="I391" i="106" s="1"/>
  <c r="J392" i="106" s="1"/>
  <c r="K393" i="106" s="1"/>
  <c r="L394" i="106" s="1"/>
  <c r="M395" i="106" s="1"/>
  <c r="G388" i="106"/>
  <c r="H389" i="106" s="1"/>
  <c r="I390" i="106" s="1"/>
  <c r="J391" i="106" s="1"/>
  <c r="K392" i="106" s="1"/>
  <c r="L393" i="106" s="1"/>
  <c r="M394" i="106" s="1"/>
  <c r="N395" i="106" s="1"/>
  <c r="G387" i="106"/>
  <c r="H388" i="106" s="1"/>
  <c r="I389" i="106" s="1"/>
  <c r="J390" i="106" s="1"/>
  <c r="K391" i="106" s="1"/>
  <c r="L392" i="106" s="1"/>
  <c r="M393" i="106" s="1"/>
  <c r="N394" i="106" s="1"/>
  <c r="O395" i="106" s="1"/>
  <c r="G386" i="106"/>
  <c r="H387" i="106" s="1"/>
  <c r="I388" i="106" s="1"/>
  <c r="J389" i="106" s="1"/>
  <c r="K390" i="106" s="1"/>
  <c r="L391" i="106" s="1"/>
  <c r="M392" i="106" s="1"/>
  <c r="N393" i="106" s="1"/>
  <c r="O394" i="106" s="1"/>
  <c r="P395" i="106" s="1"/>
  <c r="G385" i="106"/>
  <c r="H386" i="106" s="1"/>
  <c r="I387" i="106" s="1"/>
  <c r="J388" i="106" s="1"/>
  <c r="K389" i="106" s="1"/>
  <c r="L390" i="106" s="1"/>
  <c r="M391" i="106" s="1"/>
  <c r="N392" i="106" s="1"/>
  <c r="O393" i="106" s="1"/>
  <c r="P394" i="106" s="1"/>
  <c r="Q395" i="106" s="1"/>
  <c r="G384" i="106"/>
  <c r="H385" i="106" s="1"/>
  <c r="I386" i="106" s="1"/>
  <c r="J387" i="106" s="1"/>
  <c r="K388" i="106" s="1"/>
  <c r="L389" i="106" s="1"/>
  <c r="M390" i="106" s="1"/>
  <c r="N391" i="106" s="1"/>
  <c r="O392" i="106" s="1"/>
  <c r="P393" i="106" s="1"/>
  <c r="Q394" i="106" s="1"/>
  <c r="R395" i="106" s="1"/>
  <c r="G383" i="106"/>
  <c r="H384" i="106" s="1"/>
  <c r="I385" i="106" s="1"/>
  <c r="J386" i="106" s="1"/>
  <c r="K387" i="106" s="1"/>
  <c r="L388" i="106" s="1"/>
  <c r="M389" i="106" s="1"/>
  <c r="N390" i="106" s="1"/>
  <c r="O391" i="106" s="1"/>
  <c r="P392" i="106" s="1"/>
  <c r="Q393" i="106" s="1"/>
  <c r="R394" i="106" s="1"/>
  <c r="S395" i="106" s="1"/>
  <c r="G378" i="106"/>
  <c r="G377" i="106"/>
  <c r="H378" i="106" s="1"/>
  <c r="G376" i="106"/>
  <c r="H377" i="106" s="1"/>
  <c r="I378" i="106" s="1"/>
  <c r="G375" i="106"/>
  <c r="H376" i="106" s="1"/>
  <c r="I377" i="106" s="1"/>
  <c r="J378" i="106" s="1"/>
  <c r="G374" i="106"/>
  <c r="H375" i="106" s="1"/>
  <c r="I376" i="106" s="1"/>
  <c r="J377" i="106" s="1"/>
  <c r="K378" i="106" s="1"/>
  <c r="G373" i="106"/>
  <c r="H374" i="106" s="1"/>
  <c r="I375" i="106" s="1"/>
  <c r="J376" i="106" s="1"/>
  <c r="K377" i="106" s="1"/>
  <c r="L378" i="106" s="1"/>
  <c r="G372" i="106"/>
  <c r="H373" i="106" s="1"/>
  <c r="I374" i="106" s="1"/>
  <c r="J375" i="106" s="1"/>
  <c r="K376" i="106" s="1"/>
  <c r="L377" i="106" s="1"/>
  <c r="M378" i="106" s="1"/>
  <c r="G371" i="106"/>
  <c r="H372" i="106" s="1"/>
  <c r="I373" i="106" s="1"/>
  <c r="J374" i="106" s="1"/>
  <c r="K375" i="106" s="1"/>
  <c r="L376" i="106" s="1"/>
  <c r="M377" i="106" s="1"/>
  <c r="N378" i="106" s="1"/>
  <c r="G370" i="106"/>
  <c r="H371" i="106" s="1"/>
  <c r="I372" i="106" s="1"/>
  <c r="J373" i="106" s="1"/>
  <c r="K374" i="106" s="1"/>
  <c r="L375" i="106" s="1"/>
  <c r="M376" i="106" s="1"/>
  <c r="N377" i="106" s="1"/>
  <c r="O378" i="106" s="1"/>
  <c r="G369" i="106"/>
  <c r="H370" i="106" s="1"/>
  <c r="I371" i="106" s="1"/>
  <c r="J372" i="106" s="1"/>
  <c r="K373" i="106" s="1"/>
  <c r="L374" i="106" s="1"/>
  <c r="M375" i="106" s="1"/>
  <c r="N376" i="106" s="1"/>
  <c r="O377" i="106" s="1"/>
  <c r="P378" i="106" s="1"/>
  <c r="G368" i="106"/>
  <c r="H369" i="106" s="1"/>
  <c r="I370" i="106" s="1"/>
  <c r="J371" i="106" s="1"/>
  <c r="K372" i="106" s="1"/>
  <c r="L373" i="106" s="1"/>
  <c r="M374" i="106" s="1"/>
  <c r="N375" i="106" s="1"/>
  <c r="O376" i="106" s="1"/>
  <c r="P377" i="106" s="1"/>
  <c r="Q378" i="106" s="1"/>
  <c r="G367" i="106"/>
  <c r="H368" i="106" s="1"/>
  <c r="I369" i="106" s="1"/>
  <c r="J370" i="106" s="1"/>
  <c r="K371" i="106" s="1"/>
  <c r="L372" i="106" s="1"/>
  <c r="M373" i="106" s="1"/>
  <c r="N374" i="106" s="1"/>
  <c r="O375" i="106" s="1"/>
  <c r="P376" i="106" s="1"/>
  <c r="Q377" i="106" s="1"/>
  <c r="R378" i="106" s="1"/>
  <c r="G366" i="106"/>
  <c r="H367" i="106" s="1"/>
  <c r="I368" i="106" s="1"/>
  <c r="J369" i="106" s="1"/>
  <c r="K370" i="106" s="1"/>
  <c r="L371" i="106" s="1"/>
  <c r="M372" i="106" s="1"/>
  <c r="N373" i="106" s="1"/>
  <c r="O374" i="106" s="1"/>
  <c r="P375" i="106" s="1"/>
  <c r="Q376" i="106" s="1"/>
  <c r="R377" i="106" s="1"/>
  <c r="S378" i="106" s="1"/>
  <c r="G361" i="106"/>
  <c r="G360" i="106"/>
  <c r="H361" i="106" s="1"/>
  <c r="G359" i="106"/>
  <c r="H360" i="106" s="1"/>
  <c r="I361" i="106" s="1"/>
  <c r="G358" i="106"/>
  <c r="H359" i="106" s="1"/>
  <c r="I360" i="106" s="1"/>
  <c r="J361" i="106" s="1"/>
  <c r="G357" i="106"/>
  <c r="H358" i="106" s="1"/>
  <c r="I359" i="106" s="1"/>
  <c r="J360" i="106" s="1"/>
  <c r="K361" i="106" s="1"/>
  <c r="G356" i="106"/>
  <c r="H357" i="106" s="1"/>
  <c r="I358" i="106" s="1"/>
  <c r="J359" i="106" s="1"/>
  <c r="K360" i="106" s="1"/>
  <c r="L361" i="106" s="1"/>
  <c r="G355" i="106"/>
  <c r="H356" i="106" s="1"/>
  <c r="I357" i="106" s="1"/>
  <c r="J358" i="106" s="1"/>
  <c r="K359" i="106" s="1"/>
  <c r="L360" i="106" s="1"/>
  <c r="M361" i="106" s="1"/>
  <c r="G354" i="106"/>
  <c r="H355" i="106" s="1"/>
  <c r="I356" i="106" s="1"/>
  <c r="J357" i="106" s="1"/>
  <c r="K358" i="106" s="1"/>
  <c r="L359" i="106" s="1"/>
  <c r="M360" i="106" s="1"/>
  <c r="N361" i="106" s="1"/>
  <c r="G353" i="106"/>
  <c r="H354" i="106" s="1"/>
  <c r="I355" i="106" s="1"/>
  <c r="J356" i="106" s="1"/>
  <c r="K357" i="106" s="1"/>
  <c r="L358" i="106" s="1"/>
  <c r="M359" i="106" s="1"/>
  <c r="N360" i="106" s="1"/>
  <c r="O361" i="106" s="1"/>
  <c r="G352" i="106"/>
  <c r="H353" i="106" s="1"/>
  <c r="I354" i="106" s="1"/>
  <c r="J355" i="106" s="1"/>
  <c r="K356" i="106" s="1"/>
  <c r="L357" i="106" s="1"/>
  <c r="M358" i="106" s="1"/>
  <c r="N359" i="106" s="1"/>
  <c r="O360" i="106" s="1"/>
  <c r="P361" i="106" s="1"/>
  <c r="G351" i="106"/>
  <c r="H352" i="106" s="1"/>
  <c r="I353" i="106" s="1"/>
  <c r="J354" i="106" s="1"/>
  <c r="K355" i="106" s="1"/>
  <c r="L356" i="106" s="1"/>
  <c r="M357" i="106" s="1"/>
  <c r="N358" i="106" s="1"/>
  <c r="O359" i="106" s="1"/>
  <c r="P360" i="106" s="1"/>
  <c r="Q361" i="106" s="1"/>
  <c r="G350" i="106"/>
  <c r="H351" i="106" s="1"/>
  <c r="I352" i="106" s="1"/>
  <c r="J353" i="106" s="1"/>
  <c r="K354" i="106" s="1"/>
  <c r="L355" i="106" s="1"/>
  <c r="M356" i="106" s="1"/>
  <c r="N357" i="106" s="1"/>
  <c r="O358" i="106" s="1"/>
  <c r="P359" i="106" s="1"/>
  <c r="Q360" i="106" s="1"/>
  <c r="R361" i="106" s="1"/>
  <c r="G349" i="106"/>
  <c r="H350" i="106" s="1"/>
  <c r="I351" i="106" s="1"/>
  <c r="J352" i="106" s="1"/>
  <c r="K353" i="106" s="1"/>
  <c r="L354" i="106" s="1"/>
  <c r="M355" i="106" s="1"/>
  <c r="N356" i="106" s="1"/>
  <c r="O357" i="106" s="1"/>
  <c r="P358" i="106" s="1"/>
  <c r="Q359" i="106" s="1"/>
  <c r="R360" i="106" s="1"/>
  <c r="S361" i="106" s="1"/>
  <c r="G344" i="106"/>
  <c r="G343" i="106"/>
  <c r="H344" i="106" s="1"/>
  <c r="G342" i="106"/>
  <c r="H343" i="106" s="1"/>
  <c r="I344" i="106" s="1"/>
  <c r="G341" i="106"/>
  <c r="H342" i="106" s="1"/>
  <c r="I343" i="106" s="1"/>
  <c r="J344" i="106" s="1"/>
  <c r="G340" i="106"/>
  <c r="H341" i="106" s="1"/>
  <c r="I342" i="106" s="1"/>
  <c r="J343" i="106" s="1"/>
  <c r="K344" i="106" s="1"/>
  <c r="G339" i="106"/>
  <c r="H340" i="106" s="1"/>
  <c r="I341" i="106" s="1"/>
  <c r="J342" i="106" s="1"/>
  <c r="K343" i="106" s="1"/>
  <c r="L344" i="106" s="1"/>
  <c r="G338" i="106"/>
  <c r="H339" i="106" s="1"/>
  <c r="I340" i="106" s="1"/>
  <c r="J341" i="106" s="1"/>
  <c r="K342" i="106" s="1"/>
  <c r="L343" i="106" s="1"/>
  <c r="M344" i="106" s="1"/>
  <c r="G337" i="106"/>
  <c r="H338" i="106" s="1"/>
  <c r="I339" i="106" s="1"/>
  <c r="J340" i="106" s="1"/>
  <c r="K341" i="106" s="1"/>
  <c r="L342" i="106" s="1"/>
  <c r="M343" i="106" s="1"/>
  <c r="N344" i="106" s="1"/>
  <c r="G336" i="106"/>
  <c r="H337" i="106" s="1"/>
  <c r="I338" i="106" s="1"/>
  <c r="J339" i="106" s="1"/>
  <c r="K340" i="106" s="1"/>
  <c r="L341" i="106" s="1"/>
  <c r="M342" i="106" s="1"/>
  <c r="N343" i="106" s="1"/>
  <c r="O344" i="106" s="1"/>
  <c r="G335" i="106"/>
  <c r="H336" i="106" s="1"/>
  <c r="I337" i="106" s="1"/>
  <c r="J338" i="106" s="1"/>
  <c r="K339" i="106" s="1"/>
  <c r="L340" i="106" s="1"/>
  <c r="M341" i="106" s="1"/>
  <c r="N342" i="106" s="1"/>
  <c r="O343" i="106" s="1"/>
  <c r="P344" i="106" s="1"/>
  <c r="G334" i="106"/>
  <c r="H335" i="106" s="1"/>
  <c r="I336" i="106" s="1"/>
  <c r="J337" i="106" s="1"/>
  <c r="K338" i="106" s="1"/>
  <c r="L339" i="106" s="1"/>
  <c r="M340" i="106" s="1"/>
  <c r="N341" i="106" s="1"/>
  <c r="O342" i="106" s="1"/>
  <c r="P343" i="106" s="1"/>
  <c r="Q344" i="106" s="1"/>
  <c r="G333" i="106"/>
  <c r="H334" i="106" s="1"/>
  <c r="I335" i="106" s="1"/>
  <c r="J336" i="106" s="1"/>
  <c r="K337" i="106" s="1"/>
  <c r="L338" i="106" s="1"/>
  <c r="M339" i="106" s="1"/>
  <c r="N340" i="106" s="1"/>
  <c r="O341" i="106" s="1"/>
  <c r="P342" i="106" s="1"/>
  <c r="Q343" i="106" s="1"/>
  <c r="R344" i="106" s="1"/>
  <c r="G332" i="106"/>
  <c r="H333" i="106" s="1"/>
  <c r="I334" i="106" s="1"/>
  <c r="J335" i="106" s="1"/>
  <c r="K336" i="106" s="1"/>
  <c r="L337" i="106" s="1"/>
  <c r="M338" i="106" s="1"/>
  <c r="N339" i="106" s="1"/>
  <c r="O340" i="106" s="1"/>
  <c r="P341" i="106" s="1"/>
  <c r="Q342" i="106" s="1"/>
  <c r="R343" i="106" s="1"/>
  <c r="S344" i="106" s="1"/>
  <c r="G327" i="106"/>
  <c r="G326" i="106"/>
  <c r="H327" i="106" s="1"/>
  <c r="G325" i="106"/>
  <c r="H326" i="106" s="1"/>
  <c r="I327" i="106" s="1"/>
  <c r="G324" i="106"/>
  <c r="H325" i="106" s="1"/>
  <c r="I326" i="106" s="1"/>
  <c r="J327" i="106" s="1"/>
  <c r="G323" i="106"/>
  <c r="H324" i="106" s="1"/>
  <c r="I325" i="106" s="1"/>
  <c r="J326" i="106" s="1"/>
  <c r="K327" i="106" s="1"/>
  <c r="G322" i="106"/>
  <c r="H323" i="106" s="1"/>
  <c r="I324" i="106" s="1"/>
  <c r="J325" i="106" s="1"/>
  <c r="K326" i="106" s="1"/>
  <c r="L327" i="106" s="1"/>
  <c r="G321" i="106"/>
  <c r="H322" i="106" s="1"/>
  <c r="I323" i="106" s="1"/>
  <c r="J324" i="106" s="1"/>
  <c r="K325" i="106" s="1"/>
  <c r="L326" i="106" s="1"/>
  <c r="M327" i="106" s="1"/>
  <c r="G320" i="106"/>
  <c r="H321" i="106" s="1"/>
  <c r="I322" i="106" s="1"/>
  <c r="J323" i="106" s="1"/>
  <c r="K324" i="106" s="1"/>
  <c r="L325" i="106" s="1"/>
  <c r="M326" i="106" s="1"/>
  <c r="N327" i="106" s="1"/>
  <c r="G319" i="106"/>
  <c r="H320" i="106" s="1"/>
  <c r="I321" i="106" s="1"/>
  <c r="J322" i="106" s="1"/>
  <c r="K323" i="106" s="1"/>
  <c r="L324" i="106" s="1"/>
  <c r="M325" i="106" s="1"/>
  <c r="N326" i="106" s="1"/>
  <c r="O327" i="106" s="1"/>
  <c r="G318" i="106"/>
  <c r="H319" i="106" s="1"/>
  <c r="I320" i="106" s="1"/>
  <c r="J321" i="106" s="1"/>
  <c r="K322" i="106" s="1"/>
  <c r="L323" i="106" s="1"/>
  <c r="M324" i="106" s="1"/>
  <c r="N325" i="106" s="1"/>
  <c r="O326" i="106" s="1"/>
  <c r="P327" i="106" s="1"/>
  <c r="G317" i="106"/>
  <c r="H318" i="106" s="1"/>
  <c r="I319" i="106" s="1"/>
  <c r="J320" i="106" s="1"/>
  <c r="K321" i="106" s="1"/>
  <c r="L322" i="106" s="1"/>
  <c r="M323" i="106" s="1"/>
  <c r="N324" i="106" s="1"/>
  <c r="O325" i="106" s="1"/>
  <c r="P326" i="106" s="1"/>
  <c r="Q327" i="106" s="1"/>
  <c r="G316" i="106"/>
  <c r="H317" i="106" s="1"/>
  <c r="I318" i="106" s="1"/>
  <c r="J319" i="106" s="1"/>
  <c r="K320" i="106" s="1"/>
  <c r="L321" i="106" s="1"/>
  <c r="M322" i="106" s="1"/>
  <c r="N323" i="106" s="1"/>
  <c r="O324" i="106" s="1"/>
  <c r="P325" i="106" s="1"/>
  <c r="Q326" i="106" s="1"/>
  <c r="R327" i="106" s="1"/>
  <c r="G315" i="106"/>
  <c r="H316" i="106" s="1"/>
  <c r="I317" i="106" s="1"/>
  <c r="J318" i="106" s="1"/>
  <c r="K319" i="106" s="1"/>
  <c r="L320" i="106" s="1"/>
  <c r="M321" i="106" s="1"/>
  <c r="N322" i="106" s="1"/>
  <c r="O323" i="106" s="1"/>
  <c r="P324" i="106" s="1"/>
  <c r="Q325" i="106" s="1"/>
  <c r="R326" i="106" s="1"/>
  <c r="S327" i="106" s="1"/>
  <c r="AA302" i="106"/>
  <c r="AA301" i="106"/>
  <c r="AA300" i="106"/>
  <c r="AA299" i="106"/>
  <c r="AA298" i="106"/>
  <c r="AA295" i="106"/>
  <c r="AA294" i="106"/>
  <c r="AA293" i="106"/>
  <c r="AA292" i="106"/>
  <c r="AA291" i="106"/>
  <c r="AA288" i="106"/>
  <c r="AA287" i="106"/>
  <c r="AA286" i="106"/>
  <c r="AA285" i="106"/>
  <c r="AA284" i="106"/>
  <c r="AA281" i="106"/>
  <c r="AA280" i="106"/>
  <c r="AA279" i="106"/>
  <c r="AA278" i="106"/>
  <c r="AA277" i="106"/>
  <c r="AA274" i="106"/>
  <c r="AA273" i="106"/>
  <c r="AA272" i="106"/>
  <c r="AA271" i="106"/>
  <c r="AA270" i="106"/>
  <c r="G148" i="106"/>
  <c r="H148" i="106" s="1"/>
  <c r="I148" i="106" s="1"/>
  <c r="J148" i="106" s="1"/>
  <c r="K148" i="106" s="1"/>
  <c r="L148" i="106" s="1"/>
  <c r="M148" i="106" s="1"/>
  <c r="N148" i="106" s="1"/>
  <c r="O148" i="106" s="1"/>
  <c r="P148" i="106" s="1"/>
  <c r="Q148" i="106" s="1"/>
  <c r="R148" i="106" s="1"/>
  <c r="S148" i="106" s="1"/>
  <c r="T148" i="106" s="1"/>
  <c r="G147" i="106"/>
  <c r="H147" i="106" s="1"/>
  <c r="I147" i="106" s="1"/>
  <c r="J147" i="106" s="1"/>
  <c r="K147" i="106" s="1"/>
  <c r="L147" i="106" s="1"/>
  <c r="M147" i="106" s="1"/>
  <c r="N147" i="106" s="1"/>
  <c r="O147" i="106" s="1"/>
  <c r="P147" i="106" s="1"/>
  <c r="Q147" i="106" s="1"/>
  <c r="R147" i="106" s="1"/>
  <c r="S147" i="106" s="1"/>
  <c r="T147" i="106" s="1"/>
  <c r="G146" i="106"/>
  <c r="H146" i="106" s="1"/>
  <c r="I146" i="106" s="1"/>
  <c r="J146" i="106" s="1"/>
  <c r="K146" i="106" s="1"/>
  <c r="L146" i="106" s="1"/>
  <c r="M146" i="106" s="1"/>
  <c r="N146" i="106" s="1"/>
  <c r="O146" i="106" s="1"/>
  <c r="P146" i="106" s="1"/>
  <c r="Q146" i="106" s="1"/>
  <c r="R146" i="106" s="1"/>
  <c r="S146" i="106" s="1"/>
  <c r="T146" i="106" s="1"/>
  <c r="G145" i="106"/>
  <c r="H145" i="106" s="1"/>
  <c r="I145" i="106" s="1"/>
  <c r="J145" i="106" s="1"/>
  <c r="K145" i="106" s="1"/>
  <c r="L145" i="106" s="1"/>
  <c r="M145" i="106" s="1"/>
  <c r="N145" i="106" s="1"/>
  <c r="O145" i="106" s="1"/>
  <c r="P145" i="106" s="1"/>
  <c r="Q145" i="106" s="1"/>
  <c r="R145" i="106" s="1"/>
  <c r="S145" i="106" s="1"/>
  <c r="T145" i="106" s="1"/>
  <c r="G144" i="106"/>
  <c r="H144" i="106" s="1"/>
  <c r="I144" i="106" s="1"/>
  <c r="J144" i="106" s="1"/>
  <c r="K144" i="106" s="1"/>
  <c r="L144" i="106" s="1"/>
  <c r="M144" i="106" s="1"/>
  <c r="N144" i="106" s="1"/>
  <c r="O144" i="106" s="1"/>
  <c r="P144" i="106" s="1"/>
  <c r="Q144" i="106" s="1"/>
  <c r="R144" i="106" s="1"/>
  <c r="S144" i="106" s="1"/>
  <c r="T144" i="106" s="1"/>
  <c r="G141" i="106"/>
  <c r="H141" i="106" s="1"/>
  <c r="I141" i="106" s="1"/>
  <c r="J141" i="106" s="1"/>
  <c r="K141" i="106" s="1"/>
  <c r="L141" i="106" s="1"/>
  <c r="M141" i="106" s="1"/>
  <c r="N141" i="106" s="1"/>
  <c r="O141" i="106" s="1"/>
  <c r="P141" i="106" s="1"/>
  <c r="Q141" i="106" s="1"/>
  <c r="R141" i="106" s="1"/>
  <c r="S141" i="106" s="1"/>
  <c r="T141" i="106" s="1"/>
  <c r="G140" i="106"/>
  <c r="H140" i="106" s="1"/>
  <c r="I140" i="106" s="1"/>
  <c r="J140" i="106" s="1"/>
  <c r="K140" i="106" s="1"/>
  <c r="L140" i="106" s="1"/>
  <c r="M140" i="106" s="1"/>
  <c r="N140" i="106" s="1"/>
  <c r="O140" i="106" s="1"/>
  <c r="P140" i="106" s="1"/>
  <c r="Q140" i="106" s="1"/>
  <c r="R140" i="106" s="1"/>
  <c r="S140" i="106" s="1"/>
  <c r="T140" i="106" s="1"/>
  <c r="G139" i="106"/>
  <c r="H139" i="106" s="1"/>
  <c r="I139" i="106" s="1"/>
  <c r="J139" i="106" s="1"/>
  <c r="K139" i="106" s="1"/>
  <c r="L139" i="106" s="1"/>
  <c r="M139" i="106" s="1"/>
  <c r="N139" i="106" s="1"/>
  <c r="O139" i="106" s="1"/>
  <c r="P139" i="106" s="1"/>
  <c r="Q139" i="106" s="1"/>
  <c r="R139" i="106" s="1"/>
  <c r="S139" i="106" s="1"/>
  <c r="T139" i="106" s="1"/>
  <c r="G138" i="106"/>
  <c r="H138" i="106" s="1"/>
  <c r="I138" i="106" s="1"/>
  <c r="J138" i="106" s="1"/>
  <c r="K138" i="106" s="1"/>
  <c r="G137" i="106"/>
  <c r="H137" i="106" s="1"/>
  <c r="I137" i="106" s="1"/>
  <c r="J137" i="106" s="1"/>
  <c r="K137" i="106" s="1"/>
  <c r="L137" i="106" s="1"/>
  <c r="M137" i="106" s="1"/>
  <c r="N137" i="106" s="1"/>
  <c r="O137" i="106" s="1"/>
  <c r="P137" i="106" s="1"/>
  <c r="Q137" i="106" s="1"/>
  <c r="R137" i="106" s="1"/>
  <c r="S137" i="106" s="1"/>
  <c r="T137" i="106" s="1"/>
  <c r="S134" i="106"/>
  <c r="T132" i="106"/>
  <c r="R131" i="106"/>
  <c r="F127" i="106"/>
  <c r="F126" i="106"/>
  <c r="F125" i="106"/>
  <c r="F124" i="106"/>
  <c r="F123" i="106"/>
  <c r="F107" i="106"/>
  <c r="S107" i="106" s="1"/>
  <c r="F106" i="106"/>
  <c r="F105" i="106"/>
  <c r="T105" i="106" s="1"/>
  <c r="F104" i="106"/>
  <c r="R104" i="106" s="1"/>
  <c r="F103" i="106"/>
  <c r="G101" i="106"/>
  <c r="G100" i="106"/>
  <c r="G99" i="106"/>
  <c r="H99" i="106" s="1"/>
  <c r="G98" i="106"/>
  <c r="G97" i="106"/>
  <c r="T83" i="106"/>
  <c r="S83" i="106"/>
  <c r="R83" i="106"/>
  <c r="Q83" i="106"/>
  <c r="P83" i="106"/>
  <c r="O83" i="106"/>
  <c r="N83" i="106"/>
  <c r="M83" i="106"/>
  <c r="L83" i="106"/>
  <c r="K83" i="106"/>
  <c r="J83" i="106"/>
  <c r="I83" i="106"/>
  <c r="H83" i="106"/>
  <c r="G83" i="106"/>
  <c r="F83" i="106"/>
  <c r="T80" i="106"/>
  <c r="S80" i="106"/>
  <c r="R80" i="106"/>
  <c r="Q80" i="106"/>
  <c r="P80" i="106"/>
  <c r="O80" i="106"/>
  <c r="N80" i="106"/>
  <c r="M80" i="106"/>
  <c r="L80" i="106"/>
  <c r="K80" i="106"/>
  <c r="J80" i="106"/>
  <c r="I80" i="106"/>
  <c r="H80" i="106"/>
  <c r="G80" i="106"/>
  <c r="F80" i="106"/>
  <c r="F48" i="106"/>
  <c r="F17" i="106"/>
  <c r="G17" i="106" s="1"/>
  <c r="F16" i="106"/>
  <c r="G16" i="106" s="1"/>
  <c r="F15" i="106"/>
  <c r="F14" i="106"/>
  <c r="F13" i="106"/>
  <c r="G13" i="106" s="1"/>
  <c r="F10" i="106"/>
  <c r="F9" i="106"/>
  <c r="F8" i="106"/>
  <c r="F6" i="106"/>
  <c r="X1056" i="105"/>
  <c r="X1041" i="105"/>
  <c r="X996" i="105"/>
  <c r="X1011" i="105"/>
  <c r="B958" i="105"/>
  <c r="B957" i="105"/>
  <c r="B956" i="105"/>
  <c r="B955" i="105"/>
  <c r="B954" i="105"/>
  <c r="B953" i="105"/>
  <c r="T948" i="105"/>
  <c r="S948" i="105"/>
  <c r="R948" i="105"/>
  <c r="Q948" i="105"/>
  <c r="P948" i="105"/>
  <c r="O948" i="105"/>
  <c r="N948" i="105"/>
  <c r="M948" i="105"/>
  <c r="L948" i="105"/>
  <c r="K948" i="105"/>
  <c r="J948" i="105"/>
  <c r="I948" i="105"/>
  <c r="H948" i="105"/>
  <c r="G948" i="105"/>
  <c r="F948" i="105"/>
  <c r="T947" i="105"/>
  <c r="S947" i="105"/>
  <c r="R947" i="105"/>
  <c r="Q947" i="105"/>
  <c r="P947" i="105"/>
  <c r="O947" i="105"/>
  <c r="N947" i="105"/>
  <c r="M947" i="105"/>
  <c r="L947" i="105"/>
  <c r="K947" i="105"/>
  <c r="J947" i="105"/>
  <c r="I947" i="105"/>
  <c r="H947" i="105"/>
  <c r="G947" i="105"/>
  <c r="F947" i="105"/>
  <c r="T946" i="105"/>
  <c r="S946" i="105"/>
  <c r="R946" i="105"/>
  <c r="Q946" i="105"/>
  <c r="P946" i="105"/>
  <c r="O946" i="105"/>
  <c r="N946" i="105"/>
  <c r="M946" i="105"/>
  <c r="L946" i="105"/>
  <c r="K946" i="105"/>
  <c r="J946" i="105"/>
  <c r="I946" i="105"/>
  <c r="H946" i="105"/>
  <c r="G946" i="105"/>
  <c r="F946" i="105"/>
  <c r="T945" i="105"/>
  <c r="S945" i="105"/>
  <c r="R945" i="105"/>
  <c r="Q945" i="105"/>
  <c r="P945" i="105"/>
  <c r="O945" i="105"/>
  <c r="N945" i="105"/>
  <c r="M945" i="105"/>
  <c r="L945" i="105"/>
  <c r="K945" i="105"/>
  <c r="J945" i="105"/>
  <c r="I945" i="105"/>
  <c r="H945" i="105"/>
  <c r="G945" i="105"/>
  <c r="F945" i="105"/>
  <c r="T944" i="105"/>
  <c r="S944" i="105"/>
  <c r="R944" i="105"/>
  <c r="Q944" i="105"/>
  <c r="P944" i="105"/>
  <c r="O944" i="105"/>
  <c r="N944" i="105"/>
  <c r="M944" i="105"/>
  <c r="L944" i="105"/>
  <c r="K944" i="105"/>
  <c r="J944" i="105"/>
  <c r="I944" i="105"/>
  <c r="H944" i="105"/>
  <c r="G944" i="105"/>
  <c r="F944" i="105"/>
  <c r="B935" i="105"/>
  <c r="B934" i="105"/>
  <c r="B933" i="105"/>
  <c r="B932" i="105"/>
  <c r="B931" i="105"/>
  <c r="B930" i="105"/>
  <c r="B929" i="105"/>
  <c r="B928" i="105"/>
  <c r="B927" i="105"/>
  <c r="B926" i="105"/>
  <c r="B925" i="105"/>
  <c r="B924" i="105"/>
  <c r="B923" i="105"/>
  <c r="B922" i="105"/>
  <c r="B921" i="105"/>
  <c r="B920" i="105"/>
  <c r="B906" i="105"/>
  <c r="B905" i="105"/>
  <c r="B904" i="105"/>
  <c r="B903" i="105"/>
  <c r="B902" i="105"/>
  <c r="B901" i="105"/>
  <c r="B900" i="105"/>
  <c r="B899" i="105"/>
  <c r="B898" i="105"/>
  <c r="B897" i="105"/>
  <c r="B896" i="105"/>
  <c r="B895" i="105"/>
  <c r="B894" i="105"/>
  <c r="B893" i="105"/>
  <c r="B892" i="105"/>
  <c r="B891" i="105"/>
  <c r="B890" i="105"/>
  <c r="B889" i="105"/>
  <c r="W886" i="105"/>
  <c r="G886" i="105"/>
  <c r="G885" i="105"/>
  <c r="H886" i="105" s="1"/>
  <c r="G884" i="105"/>
  <c r="H885" i="105" s="1"/>
  <c r="I886" i="105" s="1"/>
  <c r="G883" i="105"/>
  <c r="H884" i="105" s="1"/>
  <c r="I885" i="105" s="1"/>
  <c r="J886" i="105" s="1"/>
  <c r="G882" i="105"/>
  <c r="H883" i="105" s="1"/>
  <c r="I884" i="105" s="1"/>
  <c r="J885" i="105" s="1"/>
  <c r="K886" i="105" s="1"/>
  <c r="G881" i="105"/>
  <c r="H882" i="105" s="1"/>
  <c r="I883" i="105" s="1"/>
  <c r="J884" i="105" s="1"/>
  <c r="K885" i="105" s="1"/>
  <c r="L886" i="105" s="1"/>
  <c r="G880" i="105"/>
  <c r="H881" i="105" s="1"/>
  <c r="I882" i="105" s="1"/>
  <c r="J883" i="105" s="1"/>
  <c r="K884" i="105" s="1"/>
  <c r="L885" i="105" s="1"/>
  <c r="M886" i="105" s="1"/>
  <c r="G879" i="105"/>
  <c r="H880" i="105" s="1"/>
  <c r="I881" i="105" s="1"/>
  <c r="J882" i="105" s="1"/>
  <c r="K883" i="105" s="1"/>
  <c r="L884" i="105" s="1"/>
  <c r="M885" i="105" s="1"/>
  <c r="N886" i="105" s="1"/>
  <c r="G878" i="105"/>
  <c r="H879" i="105" s="1"/>
  <c r="I880" i="105" s="1"/>
  <c r="J881" i="105" s="1"/>
  <c r="K882" i="105" s="1"/>
  <c r="L883" i="105" s="1"/>
  <c r="M884" i="105" s="1"/>
  <c r="N885" i="105" s="1"/>
  <c r="O886" i="105" s="1"/>
  <c r="G877" i="105"/>
  <c r="H878" i="105" s="1"/>
  <c r="I879" i="105" s="1"/>
  <c r="J880" i="105" s="1"/>
  <c r="K881" i="105" s="1"/>
  <c r="L882" i="105" s="1"/>
  <c r="M883" i="105" s="1"/>
  <c r="N884" i="105" s="1"/>
  <c r="O885" i="105" s="1"/>
  <c r="P886" i="105" s="1"/>
  <c r="G876" i="105"/>
  <c r="H877" i="105" s="1"/>
  <c r="I878" i="105" s="1"/>
  <c r="J879" i="105" s="1"/>
  <c r="K880" i="105" s="1"/>
  <c r="L881" i="105" s="1"/>
  <c r="M882" i="105" s="1"/>
  <c r="N883" i="105" s="1"/>
  <c r="O884" i="105" s="1"/>
  <c r="P885" i="105" s="1"/>
  <c r="Q886" i="105" s="1"/>
  <c r="G875" i="105"/>
  <c r="H876" i="105" s="1"/>
  <c r="I877" i="105" s="1"/>
  <c r="J878" i="105" s="1"/>
  <c r="K879" i="105" s="1"/>
  <c r="L880" i="105" s="1"/>
  <c r="M881" i="105" s="1"/>
  <c r="N882" i="105" s="1"/>
  <c r="O883" i="105" s="1"/>
  <c r="P884" i="105" s="1"/>
  <c r="Q885" i="105" s="1"/>
  <c r="R886" i="105" s="1"/>
  <c r="G874" i="105"/>
  <c r="H875" i="105" s="1"/>
  <c r="I876" i="105" s="1"/>
  <c r="J877" i="105" s="1"/>
  <c r="K878" i="105" s="1"/>
  <c r="L879" i="105" s="1"/>
  <c r="M880" i="105" s="1"/>
  <c r="N881" i="105" s="1"/>
  <c r="O882" i="105" s="1"/>
  <c r="P883" i="105" s="1"/>
  <c r="Q884" i="105" s="1"/>
  <c r="R885" i="105" s="1"/>
  <c r="S886" i="105" s="1"/>
  <c r="X873" i="105"/>
  <c r="X874" i="105" s="1"/>
  <c r="X875" i="105" s="1"/>
  <c r="X876" i="105" s="1"/>
  <c r="X877" i="105" s="1"/>
  <c r="X878" i="105" s="1"/>
  <c r="W872" i="105"/>
  <c r="B861" i="105"/>
  <c r="E861" i="105" s="1"/>
  <c r="B860" i="105"/>
  <c r="E860" i="105" s="1"/>
  <c r="B859" i="105"/>
  <c r="E859" i="105" s="1"/>
  <c r="B858" i="105"/>
  <c r="E858" i="105" s="1"/>
  <c r="B857" i="105"/>
  <c r="E857" i="105" s="1"/>
  <c r="B856" i="105"/>
  <c r="E856" i="105" s="1"/>
  <c r="B855" i="105"/>
  <c r="E855" i="105" s="1"/>
  <c r="B854" i="105"/>
  <c r="E854" i="105" s="1"/>
  <c r="B853" i="105"/>
  <c r="E853" i="105" s="1"/>
  <c r="B852" i="105"/>
  <c r="E852" i="105" s="1"/>
  <c r="B851" i="105"/>
  <c r="E851" i="105" s="1"/>
  <c r="B850" i="105"/>
  <c r="E850" i="105" s="1"/>
  <c r="B849" i="105"/>
  <c r="E849" i="105" s="1"/>
  <c r="B848" i="105"/>
  <c r="E848" i="105" s="1"/>
  <c r="B847" i="105"/>
  <c r="E847" i="105" s="1"/>
  <c r="B846" i="105"/>
  <c r="E846" i="105" s="1"/>
  <c r="B845" i="105"/>
  <c r="E845" i="105" s="1"/>
  <c r="B844" i="105"/>
  <c r="W841" i="105"/>
  <c r="G841" i="105"/>
  <c r="G840" i="105"/>
  <c r="H841" i="105" s="1"/>
  <c r="G839" i="105"/>
  <c r="H840" i="105" s="1"/>
  <c r="I841" i="105" s="1"/>
  <c r="G838" i="105"/>
  <c r="H839" i="105" s="1"/>
  <c r="I840" i="105" s="1"/>
  <c r="J841" i="105" s="1"/>
  <c r="G837" i="105"/>
  <c r="H838" i="105" s="1"/>
  <c r="I839" i="105" s="1"/>
  <c r="J840" i="105" s="1"/>
  <c r="K841" i="105" s="1"/>
  <c r="G836" i="105"/>
  <c r="H837" i="105" s="1"/>
  <c r="I838" i="105" s="1"/>
  <c r="J839" i="105" s="1"/>
  <c r="K840" i="105" s="1"/>
  <c r="L841" i="105" s="1"/>
  <c r="G835" i="105"/>
  <c r="H836" i="105" s="1"/>
  <c r="I837" i="105" s="1"/>
  <c r="J838" i="105" s="1"/>
  <c r="K839" i="105" s="1"/>
  <c r="L840" i="105" s="1"/>
  <c r="M841" i="105" s="1"/>
  <c r="G834" i="105"/>
  <c r="H835" i="105" s="1"/>
  <c r="I836" i="105" s="1"/>
  <c r="J837" i="105" s="1"/>
  <c r="K838" i="105" s="1"/>
  <c r="L839" i="105" s="1"/>
  <c r="M840" i="105" s="1"/>
  <c r="N841" i="105" s="1"/>
  <c r="G833" i="105"/>
  <c r="H834" i="105" s="1"/>
  <c r="I835" i="105" s="1"/>
  <c r="J836" i="105" s="1"/>
  <c r="K837" i="105" s="1"/>
  <c r="L838" i="105" s="1"/>
  <c r="M839" i="105" s="1"/>
  <c r="N840" i="105" s="1"/>
  <c r="O841" i="105" s="1"/>
  <c r="G832" i="105"/>
  <c r="H833" i="105" s="1"/>
  <c r="I834" i="105" s="1"/>
  <c r="J835" i="105" s="1"/>
  <c r="K836" i="105" s="1"/>
  <c r="L837" i="105" s="1"/>
  <c r="M838" i="105" s="1"/>
  <c r="N839" i="105" s="1"/>
  <c r="O840" i="105" s="1"/>
  <c r="P841" i="105" s="1"/>
  <c r="G831" i="105"/>
  <c r="H832" i="105" s="1"/>
  <c r="I833" i="105" s="1"/>
  <c r="J834" i="105" s="1"/>
  <c r="K835" i="105" s="1"/>
  <c r="L836" i="105" s="1"/>
  <c r="M837" i="105" s="1"/>
  <c r="N838" i="105" s="1"/>
  <c r="O839" i="105" s="1"/>
  <c r="P840" i="105" s="1"/>
  <c r="Q841" i="105" s="1"/>
  <c r="G830" i="105"/>
  <c r="H831" i="105" s="1"/>
  <c r="I832" i="105" s="1"/>
  <c r="J833" i="105" s="1"/>
  <c r="K834" i="105" s="1"/>
  <c r="L835" i="105" s="1"/>
  <c r="M836" i="105" s="1"/>
  <c r="N837" i="105" s="1"/>
  <c r="O838" i="105" s="1"/>
  <c r="P839" i="105" s="1"/>
  <c r="Q840" i="105" s="1"/>
  <c r="R841" i="105" s="1"/>
  <c r="G829" i="105"/>
  <c r="H830" i="105" s="1"/>
  <c r="I831" i="105" s="1"/>
  <c r="J832" i="105" s="1"/>
  <c r="K833" i="105" s="1"/>
  <c r="L834" i="105" s="1"/>
  <c r="M835" i="105" s="1"/>
  <c r="N836" i="105" s="1"/>
  <c r="O837" i="105" s="1"/>
  <c r="P838" i="105" s="1"/>
  <c r="Q839" i="105" s="1"/>
  <c r="R840" i="105" s="1"/>
  <c r="S841" i="105" s="1"/>
  <c r="X828" i="105"/>
  <c r="X829" i="105" s="1"/>
  <c r="X830" i="105" s="1"/>
  <c r="X831" i="105" s="1"/>
  <c r="X832" i="105" s="1"/>
  <c r="X833" i="105" s="1"/>
  <c r="W827" i="105"/>
  <c r="AP824" i="105"/>
  <c r="AO824" i="105"/>
  <c r="AN824" i="105"/>
  <c r="AM824" i="105"/>
  <c r="AL824" i="105"/>
  <c r="AK824" i="105"/>
  <c r="AJ824" i="105"/>
  <c r="AI824" i="105"/>
  <c r="AH824" i="105"/>
  <c r="AG824" i="105"/>
  <c r="AF824" i="105"/>
  <c r="AE824" i="105"/>
  <c r="AD824" i="105"/>
  <c r="AC824" i="105"/>
  <c r="AB824" i="105"/>
  <c r="AA824" i="105"/>
  <c r="Z824" i="105"/>
  <c r="Y824" i="105"/>
  <c r="B804" i="105"/>
  <c r="B969" i="105" s="1"/>
  <c r="B803" i="105"/>
  <c r="B968" i="105" s="1"/>
  <c r="B802" i="105"/>
  <c r="B967" i="105" s="1"/>
  <c r="B801" i="105"/>
  <c r="B966" i="105" s="1"/>
  <c r="B800" i="105"/>
  <c r="B965" i="105" s="1"/>
  <c r="B799" i="105"/>
  <c r="B964" i="105" s="1"/>
  <c r="B798" i="105"/>
  <c r="B963" i="105" s="1"/>
  <c r="B797" i="105"/>
  <c r="B962" i="105" s="1"/>
  <c r="D795" i="105"/>
  <c r="D794" i="105"/>
  <c r="D793" i="105"/>
  <c r="D792" i="105"/>
  <c r="D791" i="105"/>
  <c r="D790" i="105"/>
  <c r="D789" i="105"/>
  <c r="D788" i="105"/>
  <c r="B785" i="105"/>
  <c r="B784" i="105"/>
  <c r="B783" i="105"/>
  <c r="B782" i="105"/>
  <c r="B779" i="105"/>
  <c r="B778" i="105"/>
  <c r="B777" i="105"/>
  <c r="B776" i="105"/>
  <c r="B773" i="105"/>
  <c r="B772" i="105"/>
  <c r="B771" i="105"/>
  <c r="B770" i="105"/>
  <c r="B767" i="105"/>
  <c r="B766" i="105"/>
  <c r="B765" i="105"/>
  <c r="B764" i="105"/>
  <c r="B761" i="105"/>
  <c r="B760" i="105"/>
  <c r="B759" i="105"/>
  <c r="B758" i="105"/>
  <c r="B755" i="105"/>
  <c r="B754" i="105"/>
  <c r="B753" i="105"/>
  <c r="B752" i="105"/>
  <c r="B749" i="105"/>
  <c r="B748" i="105"/>
  <c r="B747" i="105"/>
  <c r="B746" i="105"/>
  <c r="B743" i="105"/>
  <c r="B742" i="105"/>
  <c r="B741" i="105"/>
  <c r="B740" i="105"/>
  <c r="G737" i="105"/>
  <c r="H737" i="105" s="1"/>
  <c r="I737" i="105" s="1"/>
  <c r="J737" i="105" s="1"/>
  <c r="K737" i="105" s="1"/>
  <c r="L737" i="105" s="1"/>
  <c r="M737" i="105" s="1"/>
  <c r="N737" i="105" s="1"/>
  <c r="O737" i="105" s="1"/>
  <c r="P737" i="105" s="1"/>
  <c r="Q737" i="105" s="1"/>
  <c r="R737" i="105" s="1"/>
  <c r="S737" i="105" s="1"/>
  <c r="T737" i="105" s="1"/>
  <c r="T722" i="105"/>
  <c r="S722" i="105"/>
  <c r="R722" i="105"/>
  <c r="Q722" i="105"/>
  <c r="P722" i="105"/>
  <c r="O722" i="105"/>
  <c r="N722" i="105"/>
  <c r="M722" i="105"/>
  <c r="L722" i="105"/>
  <c r="K722" i="105"/>
  <c r="J722" i="105"/>
  <c r="I722" i="105"/>
  <c r="H722" i="105"/>
  <c r="G722" i="105"/>
  <c r="F722" i="105"/>
  <c r="T720" i="105"/>
  <c r="S720" i="105"/>
  <c r="R720" i="105"/>
  <c r="Q720" i="105"/>
  <c r="P720" i="105"/>
  <c r="O720" i="105"/>
  <c r="N720" i="105"/>
  <c r="M720" i="105"/>
  <c r="L720" i="105"/>
  <c r="K720" i="105"/>
  <c r="J720" i="105"/>
  <c r="I720" i="105"/>
  <c r="H720" i="105"/>
  <c r="G720" i="105"/>
  <c r="F720" i="105"/>
  <c r="T718" i="105"/>
  <c r="S718" i="105"/>
  <c r="R718" i="105"/>
  <c r="Q718" i="105"/>
  <c r="P718" i="105"/>
  <c r="O718" i="105"/>
  <c r="N718" i="105"/>
  <c r="M718" i="105"/>
  <c r="L718" i="105"/>
  <c r="K718" i="105"/>
  <c r="J718" i="105"/>
  <c r="I718" i="105"/>
  <c r="H718" i="105"/>
  <c r="G718" i="105"/>
  <c r="F718" i="105"/>
  <c r="T668" i="105"/>
  <c r="S668" i="105"/>
  <c r="R668" i="105"/>
  <c r="Q668" i="105"/>
  <c r="P668" i="105"/>
  <c r="O668" i="105"/>
  <c r="N668" i="105"/>
  <c r="M668" i="105"/>
  <c r="L668" i="105"/>
  <c r="K668" i="105"/>
  <c r="J668" i="105"/>
  <c r="I668" i="105"/>
  <c r="H668" i="105"/>
  <c r="G668" i="105"/>
  <c r="F668" i="105"/>
  <c r="T667" i="105"/>
  <c r="S667" i="105"/>
  <c r="R667" i="105"/>
  <c r="Q667" i="105"/>
  <c r="P667" i="105"/>
  <c r="O667" i="105"/>
  <c r="N667" i="105"/>
  <c r="M667" i="105"/>
  <c r="L667" i="105"/>
  <c r="K667" i="105"/>
  <c r="J667" i="105"/>
  <c r="I667" i="105"/>
  <c r="H667" i="105"/>
  <c r="G667" i="105"/>
  <c r="F667" i="105"/>
  <c r="T669" i="105"/>
  <c r="S669" i="105"/>
  <c r="R669" i="105"/>
  <c r="Q669" i="105"/>
  <c r="P669" i="105"/>
  <c r="O669" i="105"/>
  <c r="N669" i="105"/>
  <c r="M669" i="105"/>
  <c r="L669" i="105"/>
  <c r="K669" i="105"/>
  <c r="J669" i="105"/>
  <c r="I669" i="105"/>
  <c r="H669" i="105"/>
  <c r="G669" i="105"/>
  <c r="F669" i="105"/>
  <c r="T665" i="105"/>
  <c r="S665" i="105"/>
  <c r="R665" i="105"/>
  <c r="Q665" i="105"/>
  <c r="P665" i="105"/>
  <c r="O665" i="105"/>
  <c r="N665" i="105"/>
  <c r="M665" i="105"/>
  <c r="L665" i="105"/>
  <c r="K665" i="105"/>
  <c r="J665" i="105"/>
  <c r="I665" i="105"/>
  <c r="H665" i="105"/>
  <c r="G665" i="105"/>
  <c r="F665" i="105"/>
  <c r="T590" i="105"/>
  <c r="S590" i="105"/>
  <c r="R590" i="105"/>
  <c r="Q590" i="105"/>
  <c r="P590" i="105"/>
  <c r="O590" i="105"/>
  <c r="N590" i="105"/>
  <c r="M590" i="105"/>
  <c r="L590" i="105"/>
  <c r="K590" i="105"/>
  <c r="J590" i="105"/>
  <c r="I590" i="105"/>
  <c r="H590" i="105"/>
  <c r="G590" i="105"/>
  <c r="F590" i="105"/>
  <c r="T589" i="105"/>
  <c r="S589" i="105"/>
  <c r="R589" i="105"/>
  <c r="Q589" i="105"/>
  <c r="P589" i="105"/>
  <c r="O589" i="105"/>
  <c r="N589" i="105"/>
  <c r="M589" i="105"/>
  <c r="L589" i="105"/>
  <c r="K589" i="105"/>
  <c r="J589" i="105"/>
  <c r="I589" i="105"/>
  <c r="H589" i="105"/>
  <c r="G589" i="105"/>
  <c r="F589" i="105"/>
  <c r="F586" i="105"/>
  <c r="G586" i="105" s="1"/>
  <c r="H586" i="105" s="1"/>
  <c r="I586" i="105" s="1"/>
  <c r="J586" i="105" s="1"/>
  <c r="K586" i="105" s="1"/>
  <c r="L586" i="105" s="1"/>
  <c r="M586" i="105" s="1"/>
  <c r="N586" i="105" s="1"/>
  <c r="O586" i="105" s="1"/>
  <c r="P586" i="105" s="1"/>
  <c r="Q586" i="105" s="1"/>
  <c r="R586" i="105" s="1"/>
  <c r="S586" i="105" s="1"/>
  <c r="T586" i="105" s="1"/>
  <c r="F580" i="105"/>
  <c r="G580" i="105" s="1"/>
  <c r="H580" i="105" s="1"/>
  <c r="I580" i="105" s="1"/>
  <c r="J580" i="105" s="1"/>
  <c r="K580" i="105" s="1"/>
  <c r="L580" i="105" s="1"/>
  <c r="M580" i="105" s="1"/>
  <c r="N580" i="105" s="1"/>
  <c r="O580" i="105" s="1"/>
  <c r="P580" i="105" s="1"/>
  <c r="Q580" i="105" s="1"/>
  <c r="R580" i="105" s="1"/>
  <c r="S580" i="105" s="1"/>
  <c r="T580" i="105" s="1"/>
  <c r="G524" i="105"/>
  <c r="G523" i="105"/>
  <c r="H524" i="105" s="1"/>
  <c r="G522" i="105"/>
  <c r="H523" i="105" s="1"/>
  <c r="I524" i="105" s="1"/>
  <c r="G521" i="105"/>
  <c r="H522" i="105" s="1"/>
  <c r="I523" i="105" s="1"/>
  <c r="J524" i="105" s="1"/>
  <c r="G520" i="105"/>
  <c r="H521" i="105" s="1"/>
  <c r="I522" i="105" s="1"/>
  <c r="J523" i="105" s="1"/>
  <c r="K524" i="105" s="1"/>
  <c r="G519" i="105"/>
  <c r="H520" i="105" s="1"/>
  <c r="I521" i="105" s="1"/>
  <c r="J522" i="105" s="1"/>
  <c r="K523" i="105" s="1"/>
  <c r="L524" i="105" s="1"/>
  <c r="G518" i="105"/>
  <c r="H519" i="105" s="1"/>
  <c r="I520" i="105" s="1"/>
  <c r="J521" i="105" s="1"/>
  <c r="K522" i="105" s="1"/>
  <c r="L523" i="105" s="1"/>
  <c r="M524" i="105" s="1"/>
  <c r="G517" i="105"/>
  <c r="H518" i="105" s="1"/>
  <c r="I519" i="105" s="1"/>
  <c r="J520" i="105" s="1"/>
  <c r="K521" i="105" s="1"/>
  <c r="L522" i="105" s="1"/>
  <c r="M523" i="105" s="1"/>
  <c r="N524" i="105" s="1"/>
  <c r="G516" i="105"/>
  <c r="H517" i="105" s="1"/>
  <c r="I518" i="105" s="1"/>
  <c r="J519" i="105" s="1"/>
  <c r="K520" i="105" s="1"/>
  <c r="L521" i="105" s="1"/>
  <c r="M522" i="105" s="1"/>
  <c r="N523" i="105" s="1"/>
  <c r="O524" i="105" s="1"/>
  <c r="G515" i="105"/>
  <c r="H516" i="105" s="1"/>
  <c r="I517" i="105" s="1"/>
  <c r="J518" i="105" s="1"/>
  <c r="K519" i="105" s="1"/>
  <c r="L520" i="105" s="1"/>
  <c r="M521" i="105" s="1"/>
  <c r="N522" i="105" s="1"/>
  <c r="O523" i="105" s="1"/>
  <c r="P524" i="105" s="1"/>
  <c r="G514" i="105"/>
  <c r="H515" i="105" s="1"/>
  <c r="I516" i="105" s="1"/>
  <c r="J517" i="105" s="1"/>
  <c r="K518" i="105" s="1"/>
  <c r="L519" i="105" s="1"/>
  <c r="M520" i="105" s="1"/>
  <c r="N521" i="105" s="1"/>
  <c r="O522" i="105" s="1"/>
  <c r="P523" i="105" s="1"/>
  <c r="Q524" i="105" s="1"/>
  <c r="G513" i="105"/>
  <c r="H514" i="105" s="1"/>
  <c r="I515" i="105" s="1"/>
  <c r="J516" i="105" s="1"/>
  <c r="K517" i="105" s="1"/>
  <c r="L518" i="105" s="1"/>
  <c r="M519" i="105" s="1"/>
  <c r="N520" i="105" s="1"/>
  <c r="O521" i="105" s="1"/>
  <c r="P522" i="105" s="1"/>
  <c r="Q523" i="105" s="1"/>
  <c r="R524" i="105" s="1"/>
  <c r="G512" i="105"/>
  <c r="H513" i="105" s="1"/>
  <c r="I514" i="105" s="1"/>
  <c r="J515" i="105" s="1"/>
  <c r="K516" i="105" s="1"/>
  <c r="L517" i="105" s="1"/>
  <c r="M518" i="105" s="1"/>
  <c r="N519" i="105" s="1"/>
  <c r="O520" i="105" s="1"/>
  <c r="P521" i="105" s="1"/>
  <c r="Q522" i="105" s="1"/>
  <c r="R523" i="105" s="1"/>
  <c r="S524" i="105" s="1"/>
  <c r="G507" i="105"/>
  <c r="G506" i="105"/>
  <c r="H507" i="105" s="1"/>
  <c r="G505" i="105"/>
  <c r="H506" i="105" s="1"/>
  <c r="I507" i="105" s="1"/>
  <c r="G504" i="105"/>
  <c r="H505" i="105" s="1"/>
  <c r="I506" i="105" s="1"/>
  <c r="J507" i="105" s="1"/>
  <c r="G503" i="105"/>
  <c r="H504" i="105" s="1"/>
  <c r="I505" i="105" s="1"/>
  <c r="J506" i="105" s="1"/>
  <c r="K507" i="105" s="1"/>
  <c r="G502" i="105"/>
  <c r="H503" i="105" s="1"/>
  <c r="I504" i="105" s="1"/>
  <c r="J505" i="105" s="1"/>
  <c r="K506" i="105" s="1"/>
  <c r="L507" i="105" s="1"/>
  <c r="G501" i="105"/>
  <c r="H502" i="105" s="1"/>
  <c r="I503" i="105" s="1"/>
  <c r="J504" i="105" s="1"/>
  <c r="K505" i="105" s="1"/>
  <c r="L506" i="105" s="1"/>
  <c r="M507" i="105" s="1"/>
  <c r="G500" i="105"/>
  <c r="H501" i="105" s="1"/>
  <c r="I502" i="105" s="1"/>
  <c r="J503" i="105" s="1"/>
  <c r="K504" i="105" s="1"/>
  <c r="L505" i="105" s="1"/>
  <c r="M506" i="105" s="1"/>
  <c r="N507" i="105" s="1"/>
  <c r="G499" i="105"/>
  <c r="H500" i="105" s="1"/>
  <c r="I501" i="105" s="1"/>
  <c r="J502" i="105" s="1"/>
  <c r="K503" i="105" s="1"/>
  <c r="L504" i="105" s="1"/>
  <c r="M505" i="105" s="1"/>
  <c r="N506" i="105" s="1"/>
  <c r="O507" i="105" s="1"/>
  <c r="G498" i="105"/>
  <c r="H499" i="105" s="1"/>
  <c r="I500" i="105" s="1"/>
  <c r="J501" i="105" s="1"/>
  <c r="K502" i="105" s="1"/>
  <c r="L503" i="105" s="1"/>
  <c r="M504" i="105" s="1"/>
  <c r="N505" i="105" s="1"/>
  <c r="O506" i="105" s="1"/>
  <c r="P507" i="105" s="1"/>
  <c r="G497" i="105"/>
  <c r="H498" i="105" s="1"/>
  <c r="I499" i="105" s="1"/>
  <c r="J500" i="105" s="1"/>
  <c r="K501" i="105" s="1"/>
  <c r="L502" i="105" s="1"/>
  <c r="M503" i="105" s="1"/>
  <c r="N504" i="105" s="1"/>
  <c r="O505" i="105" s="1"/>
  <c r="P506" i="105" s="1"/>
  <c r="Q507" i="105" s="1"/>
  <c r="G496" i="105"/>
  <c r="H497" i="105" s="1"/>
  <c r="I498" i="105" s="1"/>
  <c r="J499" i="105" s="1"/>
  <c r="K500" i="105" s="1"/>
  <c r="L501" i="105" s="1"/>
  <c r="M502" i="105" s="1"/>
  <c r="N503" i="105" s="1"/>
  <c r="O504" i="105" s="1"/>
  <c r="P505" i="105" s="1"/>
  <c r="Q506" i="105" s="1"/>
  <c r="R507" i="105" s="1"/>
  <c r="G495" i="105"/>
  <c r="H496" i="105" s="1"/>
  <c r="I497" i="105" s="1"/>
  <c r="J498" i="105" s="1"/>
  <c r="K499" i="105" s="1"/>
  <c r="L500" i="105" s="1"/>
  <c r="M501" i="105" s="1"/>
  <c r="N502" i="105" s="1"/>
  <c r="O503" i="105" s="1"/>
  <c r="P504" i="105" s="1"/>
  <c r="Q505" i="105" s="1"/>
  <c r="R506" i="105" s="1"/>
  <c r="S507" i="105" s="1"/>
  <c r="G490" i="105"/>
  <c r="G489" i="105"/>
  <c r="H490" i="105" s="1"/>
  <c r="G488" i="105"/>
  <c r="H489" i="105" s="1"/>
  <c r="I490" i="105" s="1"/>
  <c r="G487" i="105"/>
  <c r="H488" i="105" s="1"/>
  <c r="I489" i="105" s="1"/>
  <c r="J490" i="105" s="1"/>
  <c r="G486" i="105"/>
  <c r="H487" i="105" s="1"/>
  <c r="I488" i="105" s="1"/>
  <c r="J489" i="105" s="1"/>
  <c r="K490" i="105" s="1"/>
  <c r="G485" i="105"/>
  <c r="H486" i="105" s="1"/>
  <c r="I487" i="105" s="1"/>
  <c r="J488" i="105" s="1"/>
  <c r="K489" i="105" s="1"/>
  <c r="L490" i="105" s="1"/>
  <c r="G484" i="105"/>
  <c r="H485" i="105" s="1"/>
  <c r="I486" i="105" s="1"/>
  <c r="J487" i="105" s="1"/>
  <c r="K488" i="105" s="1"/>
  <c r="L489" i="105" s="1"/>
  <c r="M490" i="105" s="1"/>
  <c r="G483" i="105"/>
  <c r="H484" i="105" s="1"/>
  <c r="I485" i="105" s="1"/>
  <c r="J486" i="105" s="1"/>
  <c r="K487" i="105" s="1"/>
  <c r="L488" i="105" s="1"/>
  <c r="M489" i="105" s="1"/>
  <c r="N490" i="105" s="1"/>
  <c r="G482" i="105"/>
  <c r="H483" i="105" s="1"/>
  <c r="I484" i="105" s="1"/>
  <c r="J485" i="105" s="1"/>
  <c r="K486" i="105" s="1"/>
  <c r="L487" i="105" s="1"/>
  <c r="M488" i="105" s="1"/>
  <c r="N489" i="105" s="1"/>
  <c r="O490" i="105" s="1"/>
  <c r="G481" i="105"/>
  <c r="H482" i="105" s="1"/>
  <c r="I483" i="105" s="1"/>
  <c r="J484" i="105" s="1"/>
  <c r="K485" i="105" s="1"/>
  <c r="L486" i="105" s="1"/>
  <c r="M487" i="105" s="1"/>
  <c r="N488" i="105" s="1"/>
  <c r="O489" i="105" s="1"/>
  <c r="P490" i="105" s="1"/>
  <c r="G480" i="105"/>
  <c r="H481" i="105" s="1"/>
  <c r="I482" i="105" s="1"/>
  <c r="J483" i="105" s="1"/>
  <c r="K484" i="105" s="1"/>
  <c r="L485" i="105" s="1"/>
  <c r="M486" i="105" s="1"/>
  <c r="N487" i="105" s="1"/>
  <c r="O488" i="105" s="1"/>
  <c r="P489" i="105" s="1"/>
  <c r="Q490" i="105" s="1"/>
  <c r="G479" i="105"/>
  <c r="H480" i="105" s="1"/>
  <c r="I481" i="105" s="1"/>
  <c r="J482" i="105" s="1"/>
  <c r="K483" i="105" s="1"/>
  <c r="L484" i="105" s="1"/>
  <c r="M485" i="105" s="1"/>
  <c r="N486" i="105" s="1"/>
  <c r="O487" i="105" s="1"/>
  <c r="P488" i="105" s="1"/>
  <c r="Q489" i="105" s="1"/>
  <c r="R490" i="105" s="1"/>
  <c r="G478" i="105"/>
  <c r="H479" i="105" s="1"/>
  <c r="I480" i="105" s="1"/>
  <c r="J481" i="105" s="1"/>
  <c r="K482" i="105" s="1"/>
  <c r="L483" i="105" s="1"/>
  <c r="M484" i="105" s="1"/>
  <c r="N485" i="105" s="1"/>
  <c r="O486" i="105" s="1"/>
  <c r="P487" i="105" s="1"/>
  <c r="Q488" i="105" s="1"/>
  <c r="R489" i="105" s="1"/>
  <c r="S490" i="105" s="1"/>
  <c r="G473" i="105"/>
  <c r="G472" i="105"/>
  <c r="H473" i="105" s="1"/>
  <c r="G471" i="105"/>
  <c r="H472" i="105" s="1"/>
  <c r="I473" i="105" s="1"/>
  <c r="G470" i="105"/>
  <c r="H471" i="105" s="1"/>
  <c r="I472" i="105" s="1"/>
  <c r="J473" i="105" s="1"/>
  <c r="G469" i="105"/>
  <c r="H470" i="105" s="1"/>
  <c r="I471" i="105" s="1"/>
  <c r="J472" i="105" s="1"/>
  <c r="K473" i="105" s="1"/>
  <c r="G468" i="105"/>
  <c r="H469" i="105" s="1"/>
  <c r="I470" i="105" s="1"/>
  <c r="J471" i="105" s="1"/>
  <c r="K472" i="105" s="1"/>
  <c r="L473" i="105" s="1"/>
  <c r="G467" i="105"/>
  <c r="H468" i="105" s="1"/>
  <c r="I469" i="105" s="1"/>
  <c r="J470" i="105" s="1"/>
  <c r="K471" i="105" s="1"/>
  <c r="L472" i="105" s="1"/>
  <c r="M473" i="105" s="1"/>
  <c r="G466" i="105"/>
  <c r="H467" i="105" s="1"/>
  <c r="I468" i="105" s="1"/>
  <c r="J469" i="105" s="1"/>
  <c r="K470" i="105" s="1"/>
  <c r="L471" i="105" s="1"/>
  <c r="M472" i="105" s="1"/>
  <c r="N473" i="105" s="1"/>
  <c r="G465" i="105"/>
  <c r="H466" i="105" s="1"/>
  <c r="I467" i="105" s="1"/>
  <c r="J468" i="105" s="1"/>
  <c r="K469" i="105" s="1"/>
  <c r="L470" i="105" s="1"/>
  <c r="M471" i="105" s="1"/>
  <c r="N472" i="105" s="1"/>
  <c r="O473" i="105" s="1"/>
  <c r="G464" i="105"/>
  <c r="H465" i="105" s="1"/>
  <c r="I466" i="105" s="1"/>
  <c r="J467" i="105" s="1"/>
  <c r="K468" i="105" s="1"/>
  <c r="L469" i="105" s="1"/>
  <c r="M470" i="105" s="1"/>
  <c r="N471" i="105" s="1"/>
  <c r="O472" i="105" s="1"/>
  <c r="P473" i="105" s="1"/>
  <c r="G463" i="105"/>
  <c r="H464" i="105" s="1"/>
  <c r="I465" i="105" s="1"/>
  <c r="J466" i="105" s="1"/>
  <c r="K467" i="105" s="1"/>
  <c r="L468" i="105" s="1"/>
  <c r="M469" i="105" s="1"/>
  <c r="N470" i="105" s="1"/>
  <c r="O471" i="105" s="1"/>
  <c r="P472" i="105" s="1"/>
  <c r="Q473" i="105" s="1"/>
  <c r="G462" i="105"/>
  <c r="H463" i="105" s="1"/>
  <c r="I464" i="105" s="1"/>
  <c r="J465" i="105" s="1"/>
  <c r="K466" i="105" s="1"/>
  <c r="L467" i="105" s="1"/>
  <c r="M468" i="105" s="1"/>
  <c r="N469" i="105" s="1"/>
  <c r="O470" i="105" s="1"/>
  <c r="P471" i="105" s="1"/>
  <c r="Q472" i="105" s="1"/>
  <c r="R473" i="105" s="1"/>
  <c r="G461" i="105"/>
  <c r="H462" i="105" s="1"/>
  <c r="I463" i="105" s="1"/>
  <c r="J464" i="105" s="1"/>
  <c r="K465" i="105" s="1"/>
  <c r="L466" i="105" s="1"/>
  <c r="M467" i="105" s="1"/>
  <c r="N468" i="105" s="1"/>
  <c r="O469" i="105" s="1"/>
  <c r="P470" i="105" s="1"/>
  <c r="Q471" i="105" s="1"/>
  <c r="R472" i="105" s="1"/>
  <c r="S473" i="105" s="1"/>
  <c r="G456" i="105"/>
  <c r="G455" i="105"/>
  <c r="H456" i="105" s="1"/>
  <c r="G454" i="105"/>
  <c r="H455" i="105" s="1"/>
  <c r="I456" i="105" s="1"/>
  <c r="G453" i="105"/>
  <c r="H454" i="105" s="1"/>
  <c r="I455" i="105" s="1"/>
  <c r="J456" i="105" s="1"/>
  <c r="G452" i="105"/>
  <c r="H453" i="105" s="1"/>
  <c r="I454" i="105" s="1"/>
  <c r="J455" i="105" s="1"/>
  <c r="K456" i="105" s="1"/>
  <c r="G451" i="105"/>
  <c r="H452" i="105" s="1"/>
  <c r="I453" i="105" s="1"/>
  <c r="J454" i="105" s="1"/>
  <c r="K455" i="105" s="1"/>
  <c r="L456" i="105" s="1"/>
  <c r="G450" i="105"/>
  <c r="H451" i="105" s="1"/>
  <c r="I452" i="105" s="1"/>
  <c r="J453" i="105" s="1"/>
  <c r="K454" i="105" s="1"/>
  <c r="L455" i="105" s="1"/>
  <c r="M456" i="105" s="1"/>
  <c r="G449" i="105"/>
  <c r="H450" i="105" s="1"/>
  <c r="I451" i="105" s="1"/>
  <c r="J452" i="105" s="1"/>
  <c r="K453" i="105" s="1"/>
  <c r="L454" i="105" s="1"/>
  <c r="M455" i="105" s="1"/>
  <c r="N456" i="105" s="1"/>
  <c r="G448" i="105"/>
  <c r="H449" i="105" s="1"/>
  <c r="I450" i="105" s="1"/>
  <c r="J451" i="105" s="1"/>
  <c r="K452" i="105" s="1"/>
  <c r="L453" i="105" s="1"/>
  <c r="M454" i="105" s="1"/>
  <c r="N455" i="105" s="1"/>
  <c r="O456" i="105" s="1"/>
  <c r="G447" i="105"/>
  <c r="H448" i="105" s="1"/>
  <c r="I449" i="105" s="1"/>
  <c r="J450" i="105" s="1"/>
  <c r="K451" i="105" s="1"/>
  <c r="L452" i="105" s="1"/>
  <c r="M453" i="105" s="1"/>
  <c r="N454" i="105" s="1"/>
  <c r="O455" i="105" s="1"/>
  <c r="P456" i="105" s="1"/>
  <c r="G446" i="105"/>
  <c r="H447" i="105" s="1"/>
  <c r="I448" i="105" s="1"/>
  <c r="J449" i="105" s="1"/>
  <c r="K450" i="105" s="1"/>
  <c r="L451" i="105" s="1"/>
  <c r="M452" i="105" s="1"/>
  <c r="N453" i="105" s="1"/>
  <c r="O454" i="105" s="1"/>
  <c r="P455" i="105" s="1"/>
  <c r="Q456" i="105" s="1"/>
  <c r="G445" i="105"/>
  <c r="H446" i="105" s="1"/>
  <c r="I447" i="105" s="1"/>
  <c r="J448" i="105" s="1"/>
  <c r="K449" i="105" s="1"/>
  <c r="L450" i="105" s="1"/>
  <c r="M451" i="105" s="1"/>
  <c r="N452" i="105" s="1"/>
  <c r="O453" i="105" s="1"/>
  <c r="P454" i="105" s="1"/>
  <c r="Q455" i="105" s="1"/>
  <c r="R456" i="105" s="1"/>
  <c r="G444" i="105"/>
  <c r="H445" i="105" s="1"/>
  <c r="I446" i="105" s="1"/>
  <c r="J447" i="105" s="1"/>
  <c r="K448" i="105" s="1"/>
  <c r="L449" i="105" s="1"/>
  <c r="M450" i="105" s="1"/>
  <c r="N451" i="105" s="1"/>
  <c r="O452" i="105" s="1"/>
  <c r="P453" i="105" s="1"/>
  <c r="Q454" i="105" s="1"/>
  <c r="R455" i="105" s="1"/>
  <c r="S456" i="105" s="1"/>
  <c r="T438" i="105"/>
  <c r="S438" i="105"/>
  <c r="R438" i="105"/>
  <c r="Q438" i="105"/>
  <c r="P438" i="105"/>
  <c r="O438" i="105"/>
  <c r="N438" i="105"/>
  <c r="M438" i="105"/>
  <c r="L438" i="105"/>
  <c r="K438" i="105"/>
  <c r="J438" i="105"/>
  <c r="I438" i="105"/>
  <c r="H438" i="105"/>
  <c r="G438" i="105"/>
  <c r="F438" i="105"/>
  <c r="G395" i="105"/>
  <c r="G394" i="105"/>
  <c r="H395" i="105" s="1"/>
  <c r="G393" i="105"/>
  <c r="H394" i="105" s="1"/>
  <c r="I395" i="105" s="1"/>
  <c r="G392" i="105"/>
  <c r="H393" i="105" s="1"/>
  <c r="I394" i="105" s="1"/>
  <c r="J395" i="105" s="1"/>
  <c r="G391" i="105"/>
  <c r="H392" i="105" s="1"/>
  <c r="I393" i="105" s="1"/>
  <c r="J394" i="105" s="1"/>
  <c r="K395" i="105" s="1"/>
  <c r="G390" i="105"/>
  <c r="H391" i="105" s="1"/>
  <c r="I392" i="105" s="1"/>
  <c r="J393" i="105" s="1"/>
  <c r="K394" i="105" s="1"/>
  <c r="L395" i="105" s="1"/>
  <c r="G389" i="105"/>
  <c r="H390" i="105" s="1"/>
  <c r="I391" i="105" s="1"/>
  <c r="J392" i="105" s="1"/>
  <c r="K393" i="105" s="1"/>
  <c r="L394" i="105" s="1"/>
  <c r="M395" i="105" s="1"/>
  <c r="G388" i="105"/>
  <c r="H389" i="105" s="1"/>
  <c r="I390" i="105" s="1"/>
  <c r="J391" i="105" s="1"/>
  <c r="K392" i="105" s="1"/>
  <c r="L393" i="105" s="1"/>
  <c r="M394" i="105" s="1"/>
  <c r="N395" i="105" s="1"/>
  <c r="G387" i="105"/>
  <c r="H388" i="105" s="1"/>
  <c r="I389" i="105" s="1"/>
  <c r="J390" i="105" s="1"/>
  <c r="K391" i="105" s="1"/>
  <c r="L392" i="105" s="1"/>
  <c r="M393" i="105" s="1"/>
  <c r="N394" i="105" s="1"/>
  <c r="O395" i="105" s="1"/>
  <c r="G386" i="105"/>
  <c r="H387" i="105" s="1"/>
  <c r="I388" i="105" s="1"/>
  <c r="J389" i="105" s="1"/>
  <c r="K390" i="105" s="1"/>
  <c r="L391" i="105" s="1"/>
  <c r="M392" i="105" s="1"/>
  <c r="N393" i="105" s="1"/>
  <c r="O394" i="105" s="1"/>
  <c r="P395" i="105" s="1"/>
  <c r="G385" i="105"/>
  <c r="H386" i="105" s="1"/>
  <c r="I387" i="105" s="1"/>
  <c r="J388" i="105" s="1"/>
  <c r="K389" i="105" s="1"/>
  <c r="L390" i="105" s="1"/>
  <c r="M391" i="105" s="1"/>
  <c r="N392" i="105" s="1"/>
  <c r="O393" i="105" s="1"/>
  <c r="P394" i="105" s="1"/>
  <c r="Q395" i="105" s="1"/>
  <c r="G384" i="105"/>
  <c r="H385" i="105" s="1"/>
  <c r="I386" i="105" s="1"/>
  <c r="J387" i="105" s="1"/>
  <c r="K388" i="105" s="1"/>
  <c r="L389" i="105" s="1"/>
  <c r="M390" i="105" s="1"/>
  <c r="N391" i="105" s="1"/>
  <c r="O392" i="105" s="1"/>
  <c r="P393" i="105" s="1"/>
  <c r="Q394" i="105" s="1"/>
  <c r="R395" i="105" s="1"/>
  <c r="G383" i="105"/>
  <c r="H384" i="105" s="1"/>
  <c r="I385" i="105" s="1"/>
  <c r="J386" i="105" s="1"/>
  <c r="K387" i="105" s="1"/>
  <c r="L388" i="105" s="1"/>
  <c r="M389" i="105" s="1"/>
  <c r="N390" i="105" s="1"/>
  <c r="O391" i="105" s="1"/>
  <c r="P392" i="105" s="1"/>
  <c r="Q393" i="105" s="1"/>
  <c r="R394" i="105" s="1"/>
  <c r="S395" i="105" s="1"/>
  <c r="G378" i="105"/>
  <c r="G377" i="105"/>
  <c r="H378" i="105" s="1"/>
  <c r="G376" i="105"/>
  <c r="H377" i="105" s="1"/>
  <c r="I378" i="105" s="1"/>
  <c r="G375" i="105"/>
  <c r="H376" i="105" s="1"/>
  <c r="I377" i="105" s="1"/>
  <c r="J378" i="105" s="1"/>
  <c r="G374" i="105"/>
  <c r="H375" i="105" s="1"/>
  <c r="I376" i="105" s="1"/>
  <c r="J377" i="105" s="1"/>
  <c r="K378" i="105" s="1"/>
  <c r="G373" i="105"/>
  <c r="H374" i="105" s="1"/>
  <c r="I375" i="105" s="1"/>
  <c r="J376" i="105" s="1"/>
  <c r="K377" i="105" s="1"/>
  <c r="L378" i="105" s="1"/>
  <c r="G372" i="105"/>
  <c r="H373" i="105" s="1"/>
  <c r="I374" i="105" s="1"/>
  <c r="J375" i="105" s="1"/>
  <c r="K376" i="105" s="1"/>
  <c r="L377" i="105" s="1"/>
  <c r="M378" i="105" s="1"/>
  <c r="G371" i="105"/>
  <c r="H372" i="105" s="1"/>
  <c r="I373" i="105" s="1"/>
  <c r="J374" i="105" s="1"/>
  <c r="K375" i="105" s="1"/>
  <c r="L376" i="105" s="1"/>
  <c r="M377" i="105" s="1"/>
  <c r="N378" i="105" s="1"/>
  <c r="G370" i="105"/>
  <c r="H371" i="105" s="1"/>
  <c r="I372" i="105" s="1"/>
  <c r="J373" i="105" s="1"/>
  <c r="K374" i="105" s="1"/>
  <c r="L375" i="105" s="1"/>
  <c r="M376" i="105" s="1"/>
  <c r="N377" i="105" s="1"/>
  <c r="O378" i="105" s="1"/>
  <c r="G369" i="105"/>
  <c r="H370" i="105" s="1"/>
  <c r="I371" i="105" s="1"/>
  <c r="J372" i="105" s="1"/>
  <c r="K373" i="105" s="1"/>
  <c r="L374" i="105" s="1"/>
  <c r="M375" i="105" s="1"/>
  <c r="N376" i="105" s="1"/>
  <c r="O377" i="105" s="1"/>
  <c r="P378" i="105" s="1"/>
  <c r="G368" i="105"/>
  <c r="H369" i="105" s="1"/>
  <c r="I370" i="105" s="1"/>
  <c r="J371" i="105" s="1"/>
  <c r="K372" i="105" s="1"/>
  <c r="L373" i="105" s="1"/>
  <c r="M374" i="105" s="1"/>
  <c r="N375" i="105" s="1"/>
  <c r="O376" i="105" s="1"/>
  <c r="P377" i="105" s="1"/>
  <c r="Q378" i="105" s="1"/>
  <c r="G367" i="105"/>
  <c r="H368" i="105" s="1"/>
  <c r="I369" i="105" s="1"/>
  <c r="J370" i="105" s="1"/>
  <c r="K371" i="105" s="1"/>
  <c r="L372" i="105" s="1"/>
  <c r="M373" i="105" s="1"/>
  <c r="N374" i="105" s="1"/>
  <c r="O375" i="105" s="1"/>
  <c r="P376" i="105" s="1"/>
  <c r="Q377" i="105" s="1"/>
  <c r="R378" i="105" s="1"/>
  <c r="G366" i="105"/>
  <c r="H367" i="105" s="1"/>
  <c r="I368" i="105" s="1"/>
  <c r="J369" i="105" s="1"/>
  <c r="K370" i="105" s="1"/>
  <c r="L371" i="105" s="1"/>
  <c r="M372" i="105" s="1"/>
  <c r="N373" i="105" s="1"/>
  <c r="O374" i="105" s="1"/>
  <c r="P375" i="105" s="1"/>
  <c r="Q376" i="105" s="1"/>
  <c r="R377" i="105" s="1"/>
  <c r="S378" i="105" s="1"/>
  <c r="G361" i="105"/>
  <c r="G360" i="105"/>
  <c r="H361" i="105" s="1"/>
  <c r="G359" i="105"/>
  <c r="H360" i="105" s="1"/>
  <c r="I361" i="105" s="1"/>
  <c r="G358" i="105"/>
  <c r="H359" i="105" s="1"/>
  <c r="I360" i="105" s="1"/>
  <c r="J361" i="105" s="1"/>
  <c r="G357" i="105"/>
  <c r="H358" i="105" s="1"/>
  <c r="I359" i="105" s="1"/>
  <c r="J360" i="105" s="1"/>
  <c r="K361" i="105" s="1"/>
  <c r="G356" i="105"/>
  <c r="H357" i="105" s="1"/>
  <c r="I358" i="105" s="1"/>
  <c r="J359" i="105" s="1"/>
  <c r="K360" i="105" s="1"/>
  <c r="L361" i="105" s="1"/>
  <c r="G355" i="105"/>
  <c r="H356" i="105" s="1"/>
  <c r="I357" i="105" s="1"/>
  <c r="J358" i="105" s="1"/>
  <c r="K359" i="105" s="1"/>
  <c r="L360" i="105" s="1"/>
  <c r="M361" i="105" s="1"/>
  <c r="G354" i="105"/>
  <c r="H355" i="105" s="1"/>
  <c r="I356" i="105" s="1"/>
  <c r="J357" i="105" s="1"/>
  <c r="K358" i="105" s="1"/>
  <c r="L359" i="105" s="1"/>
  <c r="M360" i="105" s="1"/>
  <c r="N361" i="105" s="1"/>
  <c r="G353" i="105"/>
  <c r="H354" i="105" s="1"/>
  <c r="I355" i="105" s="1"/>
  <c r="J356" i="105" s="1"/>
  <c r="K357" i="105" s="1"/>
  <c r="L358" i="105" s="1"/>
  <c r="M359" i="105" s="1"/>
  <c r="N360" i="105" s="1"/>
  <c r="O361" i="105" s="1"/>
  <c r="G352" i="105"/>
  <c r="H353" i="105" s="1"/>
  <c r="I354" i="105" s="1"/>
  <c r="J355" i="105" s="1"/>
  <c r="K356" i="105" s="1"/>
  <c r="L357" i="105" s="1"/>
  <c r="M358" i="105" s="1"/>
  <c r="N359" i="105" s="1"/>
  <c r="O360" i="105" s="1"/>
  <c r="P361" i="105" s="1"/>
  <c r="G351" i="105"/>
  <c r="H352" i="105" s="1"/>
  <c r="I353" i="105" s="1"/>
  <c r="J354" i="105" s="1"/>
  <c r="K355" i="105" s="1"/>
  <c r="L356" i="105" s="1"/>
  <c r="M357" i="105" s="1"/>
  <c r="N358" i="105" s="1"/>
  <c r="O359" i="105" s="1"/>
  <c r="P360" i="105" s="1"/>
  <c r="Q361" i="105" s="1"/>
  <c r="G350" i="105"/>
  <c r="H351" i="105" s="1"/>
  <c r="I352" i="105" s="1"/>
  <c r="J353" i="105" s="1"/>
  <c r="K354" i="105" s="1"/>
  <c r="L355" i="105" s="1"/>
  <c r="M356" i="105" s="1"/>
  <c r="N357" i="105" s="1"/>
  <c r="O358" i="105" s="1"/>
  <c r="P359" i="105" s="1"/>
  <c r="Q360" i="105" s="1"/>
  <c r="R361" i="105" s="1"/>
  <c r="G349" i="105"/>
  <c r="H350" i="105" s="1"/>
  <c r="I351" i="105" s="1"/>
  <c r="J352" i="105" s="1"/>
  <c r="K353" i="105" s="1"/>
  <c r="L354" i="105" s="1"/>
  <c r="M355" i="105" s="1"/>
  <c r="N356" i="105" s="1"/>
  <c r="O357" i="105" s="1"/>
  <c r="P358" i="105" s="1"/>
  <c r="Q359" i="105" s="1"/>
  <c r="R360" i="105" s="1"/>
  <c r="S361" i="105" s="1"/>
  <c r="G344" i="105"/>
  <c r="G343" i="105"/>
  <c r="H344" i="105" s="1"/>
  <c r="G342" i="105"/>
  <c r="H343" i="105" s="1"/>
  <c r="I344" i="105" s="1"/>
  <c r="G341" i="105"/>
  <c r="H342" i="105" s="1"/>
  <c r="I343" i="105" s="1"/>
  <c r="J344" i="105" s="1"/>
  <c r="G340" i="105"/>
  <c r="H341" i="105" s="1"/>
  <c r="I342" i="105" s="1"/>
  <c r="J343" i="105" s="1"/>
  <c r="K344" i="105" s="1"/>
  <c r="G339" i="105"/>
  <c r="H340" i="105" s="1"/>
  <c r="I341" i="105" s="1"/>
  <c r="J342" i="105" s="1"/>
  <c r="K343" i="105" s="1"/>
  <c r="L344" i="105" s="1"/>
  <c r="G338" i="105"/>
  <c r="H339" i="105" s="1"/>
  <c r="I340" i="105" s="1"/>
  <c r="J341" i="105" s="1"/>
  <c r="K342" i="105" s="1"/>
  <c r="L343" i="105" s="1"/>
  <c r="M344" i="105" s="1"/>
  <c r="G337" i="105"/>
  <c r="H338" i="105" s="1"/>
  <c r="I339" i="105" s="1"/>
  <c r="J340" i="105" s="1"/>
  <c r="K341" i="105" s="1"/>
  <c r="L342" i="105" s="1"/>
  <c r="M343" i="105" s="1"/>
  <c r="N344" i="105" s="1"/>
  <c r="G336" i="105"/>
  <c r="H337" i="105" s="1"/>
  <c r="I338" i="105" s="1"/>
  <c r="J339" i="105" s="1"/>
  <c r="K340" i="105" s="1"/>
  <c r="L341" i="105" s="1"/>
  <c r="M342" i="105" s="1"/>
  <c r="N343" i="105" s="1"/>
  <c r="O344" i="105" s="1"/>
  <c r="G335" i="105"/>
  <c r="H336" i="105" s="1"/>
  <c r="I337" i="105" s="1"/>
  <c r="J338" i="105" s="1"/>
  <c r="K339" i="105" s="1"/>
  <c r="L340" i="105" s="1"/>
  <c r="M341" i="105" s="1"/>
  <c r="N342" i="105" s="1"/>
  <c r="O343" i="105" s="1"/>
  <c r="P344" i="105" s="1"/>
  <c r="G334" i="105"/>
  <c r="H335" i="105" s="1"/>
  <c r="I336" i="105" s="1"/>
  <c r="J337" i="105" s="1"/>
  <c r="K338" i="105" s="1"/>
  <c r="L339" i="105" s="1"/>
  <c r="M340" i="105" s="1"/>
  <c r="N341" i="105" s="1"/>
  <c r="O342" i="105" s="1"/>
  <c r="P343" i="105" s="1"/>
  <c r="Q344" i="105" s="1"/>
  <c r="G333" i="105"/>
  <c r="H334" i="105" s="1"/>
  <c r="I335" i="105" s="1"/>
  <c r="J336" i="105" s="1"/>
  <c r="K337" i="105" s="1"/>
  <c r="L338" i="105" s="1"/>
  <c r="M339" i="105" s="1"/>
  <c r="N340" i="105" s="1"/>
  <c r="O341" i="105" s="1"/>
  <c r="P342" i="105" s="1"/>
  <c r="Q343" i="105" s="1"/>
  <c r="R344" i="105" s="1"/>
  <c r="G332" i="105"/>
  <c r="H333" i="105" s="1"/>
  <c r="I334" i="105" s="1"/>
  <c r="J335" i="105" s="1"/>
  <c r="K336" i="105" s="1"/>
  <c r="L337" i="105" s="1"/>
  <c r="M338" i="105" s="1"/>
  <c r="N339" i="105" s="1"/>
  <c r="O340" i="105" s="1"/>
  <c r="P341" i="105" s="1"/>
  <c r="Q342" i="105" s="1"/>
  <c r="R343" i="105" s="1"/>
  <c r="S344" i="105" s="1"/>
  <c r="G327" i="105"/>
  <c r="G326" i="105"/>
  <c r="H327" i="105" s="1"/>
  <c r="G325" i="105"/>
  <c r="H326" i="105" s="1"/>
  <c r="I327" i="105" s="1"/>
  <c r="G324" i="105"/>
  <c r="H325" i="105" s="1"/>
  <c r="I326" i="105" s="1"/>
  <c r="J327" i="105" s="1"/>
  <c r="G323" i="105"/>
  <c r="H324" i="105" s="1"/>
  <c r="I325" i="105" s="1"/>
  <c r="J326" i="105" s="1"/>
  <c r="K327" i="105" s="1"/>
  <c r="G322" i="105"/>
  <c r="H323" i="105" s="1"/>
  <c r="I324" i="105" s="1"/>
  <c r="J325" i="105" s="1"/>
  <c r="K326" i="105" s="1"/>
  <c r="L327" i="105" s="1"/>
  <c r="G321" i="105"/>
  <c r="H322" i="105" s="1"/>
  <c r="I323" i="105" s="1"/>
  <c r="J324" i="105" s="1"/>
  <c r="K325" i="105" s="1"/>
  <c r="L326" i="105" s="1"/>
  <c r="M327" i="105" s="1"/>
  <c r="G320" i="105"/>
  <c r="H321" i="105" s="1"/>
  <c r="I322" i="105" s="1"/>
  <c r="J323" i="105" s="1"/>
  <c r="K324" i="105" s="1"/>
  <c r="L325" i="105" s="1"/>
  <c r="M326" i="105" s="1"/>
  <c r="N327" i="105" s="1"/>
  <c r="G319" i="105"/>
  <c r="H320" i="105" s="1"/>
  <c r="I321" i="105" s="1"/>
  <c r="J322" i="105" s="1"/>
  <c r="K323" i="105" s="1"/>
  <c r="L324" i="105" s="1"/>
  <c r="M325" i="105" s="1"/>
  <c r="N326" i="105" s="1"/>
  <c r="O327" i="105" s="1"/>
  <c r="G318" i="105"/>
  <c r="H319" i="105" s="1"/>
  <c r="I320" i="105" s="1"/>
  <c r="J321" i="105" s="1"/>
  <c r="K322" i="105" s="1"/>
  <c r="L323" i="105" s="1"/>
  <c r="M324" i="105" s="1"/>
  <c r="N325" i="105" s="1"/>
  <c r="O326" i="105" s="1"/>
  <c r="P327" i="105" s="1"/>
  <c r="G317" i="105"/>
  <c r="H318" i="105" s="1"/>
  <c r="I319" i="105" s="1"/>
  <c r="J320" i="105" s="1"/>
  <c r="K321" i="105" s="1"/>
  <c r="L322" i="105" s="1"/>
  <c r="M323" i="105" s="1"/>
  <c r="N324" i="105" s="1"/>
  <c r="O325" i="105" s="1"/>
  <c r="P326" i="105" s="1"/>
  <c r="Q327" i="105" s="1"/>
  <c r="G316" i="105"/>
  <c r="H317" i="105" s="1"/>
  <c r="I318" i="105" s="1"/>
  <c r="J319" i="105" s="1"/>
  <c r="K320" i="105" s="1"/>
  <c r="L321" i="105" s="1"/>
  <c r="M322" i="105" s="1"/>
  <c r="N323" i="105" s="1"/>
  <c r="O324" i="105" s="1"/>
  <c r="P325" i="105" s="1"/>
  <c r="Q326" i="105" s="1"/>
  <c r="R327" i="105" s="1"/>
  <c r="G315" i="105"/>
  <c r="H316" i="105" s="1"/>
  <c r="I317" i="105" s="1"/>
  <c r="J318" i="105" s="1"/>
  <c r="K319" i="105" s="1"/>
  <c r="L320" i="105" s="1"/>
  <c r="M321" i="105" s="1"/>
  <c r="N322" i="105" s="1"/>
  <c r="O323" i="105" s="1"/>
  <c r="P324" i="105" s="1"/>
  <c r="Q325" i="105" s="1"/>
  <c r="R326" i="105" s="1"/>
  <c r="S327" i="105" s="1"/>
  <c r="AA302" i="105"/>
  <c r="AA301" i="105"/>
  <c r="AA300" i="105"/>
  <c r="AA299" i="105"/>
  <c r="AA298" i="105"/>
  <c r="AA295" i="105"/>
  <c r="AA294" i="105"/>
  <c r="AA293" i="105"/>
  <c r="AA292" i="105"/>
  <c r="AA291" i="105"/>
  <c r="AA288" i="105"/>
  <c r="AA287" i="105"/>
  <c r="AA286" i="105"/>
  <c r="AA285" i="105"/>
  <c r="AA284" i="105"/>
  <c r="AA281" i="105"/>
  <c r="AA280" i="105"/>
  <c r="AA279" i="105"/>
  <c r="AA278" i="105"/>
  <c r="AA277" i="105"/>
  <c r="AA274" i="105"/>
  <c r="AA273" i="105"/>
  <c r="AA272" i="105"/>
  <c r="AA271" i="105"/>
  <c r="AA270" i="105"/>
  <c r="G148" i="105"/>
  <c r="H148" i="105" s="1"/>
  <c r="I148" i="105" s="1"/>
  <c r="J148" i="105" s="1"/>
  <c r="K148" i="105" s="1"/>
  <c r="L148" i="105" s="1"/>
  <c r="M148" i="105" s="1"/>
  <c r="N148" i="105" s="1"/>
  <c r="O148" i="105" s="1"/>
  <c r="P148" i="105" s="1"/>
  <c r="Q148" i="105" s="1"/>
  <c r="R148" i="105" s="1"/>
  <c r="S148" i="105" s="1"/>
  <c r="T148" i="105" s="1"/>
  <c r="G147" i="105"/>
  <c r="H147" i="105" s="1"/>
  <c r="I147" i="105" s="1"/>
  <c r="J147" i="105" s="1"/>
  <c r="K147" i="105" s="1"/>
  <c r="L147" i="105" s="1"/>
  <c r="M147" i="105" s="1"/>
  <c r="N147" i="105" s="1"/>
  <c r="O147" i="105" s="1"/>
  <c r="P147" i="105" s="1"/>
  <c r="Q147" i="105" s="1"/>
  <c r="R147" i="105" s="1"/>
  <c r="S147" i="105" s="1"/>
  <c r="T147" i="105" s="1"/>
  <c r="G146" i="105"/>
  <c r="H146" i="105" s="1"/>
  <c r="I146" i="105" s="1"/>
  <c r="J146" i="105" s="1"/>
  <c r="K146" i="105" s="1"/>
  <c r="L146" i="105" s="1"/>
  <c r="M146" i="105" s="1"/>
  <c r="N146" i="105" s="1"/>
  <c r="O146" i="105" s="1"/>
  <c r="P146" i="105" s="1"/>
  <c r="Q146" i="105" s="1"/>
  <c r="R146" i="105" s="1"/>
  <c r="S146" i="105" s="1"/>
  <c r="T146" i="105" s="1"/>
  <c r="G145" i="105"/>
  <c r="H145" i="105" s="1"/>
  <c r="I145" i="105" s="1"/>
  <c r="J145" i="105" s="1"/>
  <c r="K145" i="105" s="1"/>
  <c r="L145" i="105" s="1"/>
  <c r="M145" i="105" s="1"/>
  <c r="N145" i="105" s="1"/>
  <c r="O145" i="105" s="1"/>
  <c r="P145" i="105" s="1"/>
  <c r="Q145" i="105" s="1"/>
  <c r="R145" i="105" s="1"/>
  <c r="S145" i="105" s="1"/>
  <c r="T145" i="105" s="1"/>
  <c r="G144" i="105"/>
  <c r="H144" i="105" s="1"/>
  <c r="I144" i="105" s="1"/>
  <c r="J144" i="105" s="1"/>
  <c r="K144" i="105" s="1"/>
  <c r="L144" i="105" s="1"/>
  <c r="M144" i="105" s="1"/>
  <c r="N144" i="105" s="1"/>
  <c r="O144" i="105" s="1"/>
  <c r="P144" i="105" s="1"/>
  <c r="Q144" i="105" s="1"/>
  <c r="R144" i="105" s="1"/>
  <c r="S144" i="105" s="1"/>
  <c r="T144" i="105" s="1"/>
  <c r="G141" i="105"/>
  <c r="H141" i="105" s="1"/>
  <c r="I141" i="105" s="1"/>
  <c r="G140" i="105"/>
  <c r="H140" i="105" s="1"/>
  <c r="I140" i="105" s="1"/>
  <c r="J140" i="105" s="1"/>
  <c r="K140" i="105" s="1"/>
  <c r="L140" i="105" s="1"/>
  <c r="M140" i="105" s="1"/>
  <c r="N140" i="105" s="1"/>
  <c r="O140" i="105" s="1"/>
  <c r="P140" i="105" s="1"/>
  <c r="Q140" i="105" s="1"/>
  <c r="R140" i="105" s="1"/>
  <c r="S140" i="105" s="1"/>
  <c r="T140" i="105" s="1"/>
  <c r="G139" i="105"/>
  <c r="H139" i="105" s="1"/>
  <c r="I139" i="105" s="1"/>
  <c r="G138" i="105"/>
  <c r="H138" i="105" s="1"/>
  <c r="I138" i="105" s="1"/>
  <c r="J138" i="105" s="1"/>
  <c r="K138" i="105" s="1"/>
  <c r="L138" i="105" s="1"/>
  <c r="M138" i="105" s="1"/>
  <c r="N138" i="105" s="1"/>
  <c r="O138" i="105" s="1"/>
  <c r="P138" i="105" s="1"/>
  <c r="Q138" i="105" s="1"/>
  <c r="R138" i="105" s="1"/>
  <c r="S138" i="105" s="1"/>
  <c r="T138" i="105" s="1"/>
  <c r="G137" i="105"/>
  <c r="H137" i="105" s="1"/>
  <c r="I137" i="105" s="1"/>
  <c r="J137" i="105" s="1"/>
  <c r="K137" i="105" s="1"/>
  <c r="L137" i="105" s="1"/>
  <c r="M137" i="105" s="1"/>
  <c r="N137" i="105" s="1"/>
  <c r="O137" i="105" s="1"/>
  <c r="P137" i="105" s="1"/>
  <c r="Q137" i="105" s="1"/>
  <c r="R137" i="105" s="1"/>
  <c r="S137" i="105" s="1"/>
  <c r="T137" i="105" s="1"/>
  <c r="S134" i="105"/>
  <c r="R133" i="105"/>
  <c r="S132" i="105"/>
  <c r="M131" i="105"/>
  <c r="S130" i="105"/>
  <c r="F127" i="105"/>
  <c r="F126" i="105"/>
  <c r="F125" i="105"/>
  <c r="F124" i="105"/>
  <c r="F123" i="105"/>
  <c r="F107" i="105"/>
  <c r="S107" i="105" s="1"/>
  <c r="F106" i="105"/>
  <c r="R106" i="105" s="1"/>
  <c r="F105" i="105"/>
  <c r="F104" i="105"/>
  <c r="F103" i="105"/>
  <c r="S103" i="105" s="1"/>
  <c r="G101" i="105"/>
  <c r="G127" i="105" s="1"/>
  <c r="G100" i="105"/>
  <c r="H100" i="105" s="1"/>
  <c r="I100" i="105" s="1"/>
  <c r="I126" i="105" s="1"/>
  <c r="G99" i="105"/>
  <c r="H99" i="105" s="1"/>
  <c r="G98" i="105"/>
  <c r="G124" i="105" s="1"/>
  <c r="G97" i="105"/>
  <c r="H97" i="105" s="1"/>
  <c r="T83" i="105"/>
  <c r="S83" i="105"/>
  <c r="R83" i="105"/>
  <c r="Q83" i="105"/>
  <c r="P83" i="105"/>
  <c r="O83" i="105"/>
  <c r="N83" i="105"/>
  <c r="M83" i="105"/>
  <c r="L83" i="105"/>
  <c r="K83" i="105"/>
  <c r="J83" i="105"/>
  <c r="I83" i="105"/>
  <c r="H83" i="105"/>
  <c r="G83" i="105"/>
  <c r="F83" i="105"/>
  <c r="T80" i="105"/>
  <c r="S80" i="105"/>
  <c r="R80" i="105"/>
  <c r="Q80" i="105"/>
  <c r="P80" i="105"/>
  <c r="O80" i="105"/>
  <c r="N80" i="105"/>
  <c r="M80" i="105"/>
  <c r="L80" i="105"/>
  <c r="K80" i="105"/>
  <c r="J80" i="105"/>
  <c r="I80" i="105"/>
  <c r="H80" i="105"/>
  <c r="G80" i="105"/>
  <c r="F80" i="105"/>
  <c r="F48" i="105"/>
  <c r="F17" i="105"/>
  <c r="F16" i="105"/>
  <c r="G16" i="105" s="1"/>
  <c r="F15" i="105"/>
  <c r="G15" i="105" s="1"/>
  <c r="F14" i="105"/>
  <c r="F13" i="105"/>
  <c r="F10" i="105"/>
  <c r="F9" i="105"/>
  <c r="F8" i="105"/>
  <c r="F6" i="105"/>
  <c r="X1056" i="104"/>
  <c r="X1041" i="104"/>
  <c r="X996" i="104"/>
  <c r="X1011" i="104"/>
  <c r="B958" i="104"/>
  <c r="B957" i="104"/>
  <c r="B956" i="104"/>
  <c r="B955" i="104"/>
  <c r="B954" i="104"/>
  <c r="B953" i="104"/>
  <c r="T948" i="104"/>
  <c r="S948" i="104"/>
  <c r="R948" i="104"/>
  <c r="Q948" i="104"/>
  <c r="P948" i="104"/>
  <c r="O948" i="104"/>
  <c r="N948" i="104"/>
  <c r="M948" i="104"/>
  <c r="L948" i="104"/>
  <c r="K948" i="104"/>
  <c r="J948" i="104"/>
  <c r="I948" i="104"/>
  <c r="H948" i="104"/>
  <c r="G948" i="104"/>
  <c r="F948" i="104"/>
  <c r="T947" i="104"/>
  <c r="S947" i="104"/>
  <c r="R947" i="104"/>
  <c r="Q947" i="104"/>
  <c r="P947" i="104"/>
  <c r="O947" i="104"/>
  <c r="N947" i="104"/>
  <c r="M947" i="104"/>
  <c r="L947" i="104"/>
  <c r="K947" i="104"/>
  <c r="J947" i="104"/>
  <c r="I947" i="104"/>
  <c r="H947" i="104"/>
  <c r="G947" i="104"/>
  <c r="F947" i="104"/>
  <c r="T946" i="104"/>
  <c r="S946" i="104"/>
  <c r="R946" i="104"/>
  <c r="Q946" i="104"/>
  <c r="P946" i="104"/>
  <c r="O946" i="104"/>
  <c r="N946" i="104"/>
  <c r="M946" i="104"/>
  <c r="L946" i="104"/>
  <c r="K946" i="104"/>
  <c r="J946" i="104"/>
  <c r="I946" i="104"/>
  <c r="H946" i="104"/>
  <c r="G946" i="104"/>
  <c r="F946" i="104"/>
  <c r="T945" i="104"/>
  <c r="S945" i="104"/>
  <c r="R945" i="104"/>
  <c r="Q945" i="104"/>
  <c r="P945" i="104"/>
  <c r="O945" i="104"/>
  <c r="N945" i="104"/>
  <c r="M945" i="104"/>
  <c r="L945" i="104"/>
  <c r="K945" i="104"/>
  <c r="J945" i="104"/>
  <c r="I945" i="104"/>
  <c r="H945" i="104"/>
  <c r="G945" i="104"/>
  <c r="F945" i="104"/>
  <c r="T944" i="104"/>
  <c r="S944" i="104"/>
  <c r="R944" i="104"/>
  <c r="Q944" i="104"/>
  <c r="P944" i="104"/>
  <c r="O944" i="104"/>
  <c r="N944" i="104"/>
  <c r="M944" i="104"/>
  <c r="L944" i="104"/>
  <c r="K944" i="104"/>
  <c r="J944" i="104"/>
  <c r="I944" i="104"/>
  <c r="H944" i="104"/>
  <c r="G944" i="104"/>
  <c r="F944" i="104"/>
  <c r="B935" i="104"/>
  <c r="B934" i="104"/>
  <c r="B933" i="104"/>
  <c r="B932" i="104"/>
  <c r="B931" i="104"/>
  <c r="B930" i="104"/>
  <c r="B929" i="104"/>
  <c r="B928" i="104"/>
  <c r="B927" i="104"/>
  <c r="B926" i="104"/>
  <c r="B925" i="104"/>
  <c r="B924" i="104"/>
  <c r="B923" i="104"/>
  <c r="B922" i="104"/>
  <c r="B921" i="104"/>
  <c r="B920" i="104"/>
  <c r="B906" i="104"/>
  <c r="B905" i="104"/>
  <c r="B904" i="104"/>
  <c r="B903" i="104"/>
  <c r="B902" i="104"/>
  <c r="B901" i="104"/>
  <c r="B900" i="104"/>
  <c r="B899" i="104"/>
  <c r="B898" i="104"/>
  <c r="B897" i="104"/>
  <c r="B896" i="104"/>
  <c r="B895" i="104"/>
  <c r="B894" i="104"/>
  <c r="B893" i="104"/>
  <c r="B892" i="104"/>
  <c r="B891" i="104"/>
  <c r="B890" i="104"/>
  <c r="B889" i="104"/>
  <c r="W886" i="104"/>
  <c r="G886" i="104"/>
  <c r="G885" i="104"/>
  <c r="H886" i="104" s="1"/>
  <c r="G884" i="104"/>
  <c r="H885" i="104" s="1"/>
  <c r="I886" i="104" s="1"/>
  <c r="G883" i="104"/>
  <c r="H884" i="104" s="1"/>
  <c r="I885" i="104" s="1"/>
  <c r="J886" i="104" s="1"/>
  <c r="G882" i="104"/>
  <c r="H883" i="104" s="1"/>
  <c r="I884" i="104" s="1"/>
  <c r="J885" i="104" s="1"/>
  <c r="K886" i="104" s="1"/>
  <c r="G881" i="104"/>
  <c r="H882" i="104" s="1"/>
  <c r="I883" i="104" s="1"/>
  <c r="J884" i="104" s="1"/>
  <c r="K885" i="104" s="1"/>
  <c r="L886" i="104" s="1"/>
  <c r="G880" i="104"/>
  <c r="H881" i="104" s="1"/>
  <c r="I882" i="104" s="1"/>
  <c r="J883" i="104" s="1"/>
  <c r="K884" i="104" s="1"/>
  <c r="L885" i="104" s="1"/>
  <c r="M886" i="104" s="1"/>
  <c r="G879" i="104"/>
  <c r="H880" i="104" s="1"/>
  <c r="I881" i="104" s="1"/>
  <c r="J882" i="104" s="1"/>
  <c r="K883" i="104" s="1"/>
  <c r="L884" i="104" s="1"/>
  <c r="M885" i="104" s="1"/>
  <c r="N886" i="104" s="1"/>
  <c r="G878" i="104"/>
  <c r="H879" i="104" s="1"/>
  <c r="I880" i="104" s="1"/>
  <c r="J881" i="104" s="1"/>
  <c r="K882" i="104" s="1"/>
  <c r="L883" i="104" s="1"/>
  <c r="M884" i="104" s="1"/>
  <c r="N885" i="104" s="1"/>
  <c r="O886" i="104" s="1"/>
  <c r="G877" i="104"/>
  <c r="H878" i="104" s="1"/>
  <c r="I879" i="104" s="1"/>
  <c r="J880" i="104" s="1"/>
  <c r="K881" i="104" s="1"/>
  <c r="L882" i="104" s="1"/>
  <c r="M883" i="104" s="1"/>
  <c r="N884" i="104" s="1"/>
  <c r="O885" i="104" s="1"/>
  <c r="P886" i="104" s="1"/>
  <c r="G876" i="104"/>
  <c r="H877" i="104" s="1"/>
  <c r="I878" i="104" s="1"/>
  <c r="J879" i="104" s="1"/>
  <c r="K880" i="104" s="1"/>
  <c r="L881" i="104" s="1"/>
  <c r="M882" i="104" s="1"/>
  <c r="N883" i="104" s="1"/>
  <c r="O884" i="104" s="1"/>
  <c r="P885" i="104" s="1"/>
  <c r="Q886" i="104" s="1"/>
  <c r="G875" i="104"/>
  <c r="H876" i="104" s="1"/>
  <c r="I877" i="104" s="1"/>
  <c r="J878" i="104" s="1"/>
  <c r="K879" i="104" s="1"/>
  <c r="L880" i="104" s="1"/>
  <c r="M881" i="104" s="1"/>
  <c r="N882" i="104" s="1"/>
  <c r="O883" i="104" s="1"/>
  <c r="P884" i="104" s="1"/>
  <c r="Q885" i="104" s="1"/>
  <c r="R886" i="104" s="1"/>
  <c r="G874" i="104"/>
  <c r="H875" i="104" s="1"/>
  <c r="I876" i="104" s="1"/>
  <c r="J877" i="104" s="1"/>
  <c r="K878" i="104" s="1"/>
  <c r="L879" i="104" s="1"/>
  <c r="M880" i="104" s="1"/>
  <c r="N881" i="104" s="1"/>
  <c r="O882" i="104" s="1"/>
  <c r="P883" i="104" s="1"/>
  <c r="Q884" i="104" s="1"/>
  <c r="R885" i="104" s="1"/>
  <c r="S886" i="104" s="1"/>
  <c r="X873" i="104"/>
  <c r="X874" i="104" s="1"/>
  <c r="X875" i="104" s="1"/>
  <c r="X876" i="104" s="1"/>
  <c r="X877" i="104" s="1"/>
  <c r="X878" i="104" s="1"/>
  <c r="W872" i="104"/>
  <c r="B861" i="104"/>
  <c r="E861" i="104" s="1"/>
  <c r="B860" i="104"/>
  <c r="E860" i="104" s="1"/>
  <c r="B859" i="104"/>
  <c r="E859" i="104" s="1"/>
  <c r="B858" i="104"/>
  <c r="E858" i="104" s="1"/>
  <c r="B857" i="104"/>
  <c r="E857" i="104" s="1"/>
  <c r="B856" i="104"/>
  <c r="E856" i="104" s="1"/>
  <c r="B855" i="104"/>
  <c r="E855" i="104" s="1"/>
  <c r="B854" i="104"/>
  <c r="E854" i="104" s="1"/>
  <c r="B853" i="104"/>
  <c r="E853" i="104" s="1"/>
  <c r="B852" i="104"/>
  <c r="E852" i="104" s="1"/>
  <c r="B851" i="104"/>
  <c r="E851" i="104" s="1"/>
  <c r="B850" i="104"/>
  <c r="E850" i="104" s="1"/>
  <c r="B849" i="104"/>
  <c r="E849" i="104" s="1"/>
  <c r="B848" i="104"/>
  <c r="E848" i="104" s="1"/>
  <c r="B847" i="104"/>
  <c r="E847" i="104" s="1"/>
  <c r="B846" i="104"/>
  <c r="E846" i="104" s="1"/>
  <c r="B845" i="104"/>
  <c r="B844" i="104"/>
  <c r="E844" i="104" s="1"/>
  <c r="W841" i="104"/>
  <c r="G841" i="104"/>
  <c r="G840" i="104"/>
  <c r="H841" i="104" s="1"/>
  <c r="G839" i="104"/>
  <c r="H840" i="104" s="1"/>
  <c r="I841" i="104" s="1"/>
  <c r="G838" i="104"/>
  <c r="H839" i="104" s="1"/>
  <c r="I840" i="104" s="1"/>
  <c r="J841" i="104" s="1"/>
  <c r="G837" i="104"/>
  <c r="H838" i="104" s="1"/>
  <c r="I839" i="104" s="1"/>
  <c r="J840" i="104" s="1"/>
  <c r="K841" i="104" s="1"/>
  <c r="G836" i="104"/>
  <c r="H837" i="104" s="1"/>
  <c r="I838" i="104" s="1"/>
  <c r="J839" i="104" s="1"/>
  <c r="K840" i="104" s="1"/>
  <c r="L841" i="104" s="1"/>
  <c r="G835" i="104"/>
  <c r="H836" i="104" s="1"/>
  <c r="I837" i="104" s="1"/>
  <c r="J838" i="104" s="1"/>
  <c r="K839" i="104" s="1"/>
  <c r="L840" i="104" s="1"/>
  <c r="M841" i="104" s="1"/>
  <c r="G834" i="104"/>
  <c r="H835" i="104" s="1"/>
  <c r="I836" i="104" s="1"/>
  <c r="J837" i="104" s="1"/>
  <c r="K838" i="104" s="1"/>
  <c r="L839" i="104" s="1"/>
  <c r="M840" i="104" s="1"/>
  <c r="N841" i="104" s="1"/>
  <c r="G833" i="104"/>
  <c r="H834" i="104" s="1"/>
  <c r="I835" i="104" s="1"/>
  <c r="J836" i="104" s="1"/>
  <c r="K837" i="104" s="1"/>
  <c r="L838" i="104" s="1"/>
  <c r="M839" i="104" s="1"/>
  <c r="N840" i="104" s="1"/>
  <c r="O841" i="104" s="1"/>
  <c r="G832" i="104"/>
  <c r="H833" i="104" s="1"/>
  <c r="I834" i="104" s="1"/>
  <c r="J835" i="104" s="1"/>
  <c r="K836" i="104" s="1"/>
  <c r="L837" i="104" s="1"/>
  <c r="M838" i="104" s="1"/>
  <c r="N839" i="104" s="1"/>
  <c r="O840" i="104" s="1"/>
  <c r="P841" i="104" s="1"/>
  <c r="G831" i="104"/>
  <c r="H832" i="104" s="1"/>
  <c r="I833" i="104" s="1"/>
  <c r="J834" i="104" s="1"/>
  <c r="K835" i="104" s="1"/>
  <c r="L836" i="104" s="1"/>
  <c r="M837" i="104" s="1"/>
  <c r="N838" i="104" s="1"/>
  <c r="O839" i="104" s="1"/>
  <c r="P840" i="104" s="1"/>
  <c r="Q841" i="104" s="1"/>
  <c r="G830" i="104"/>
  <c r="H831" i="104" s="1"/>
  <c r="I832" i="104" s="1"/>
  <c r="J833" i="104" s="1"/>
  <c r="K834" i="104" s="1"/>
  <c r="L835" i="104" s="1"/>
  <c r="M836" i="104" s="1"/>
  <c r="N837" i="104" s="1"/>
  <c r="O838" i="104" s="1"/>
  <c r="P839" i="104" s="1"/>
  <c r="Q840" i="104" s="1"/>
  <c r="R841" i="104" s="1"/>
  <c r="G829" i="104"/>
  <c r="H830" i="104" s="1"/>
  <c r="I831" i="104" s="1"/>
  <c r="J832" i="104" s="1"/>
  <c r="K833" i="104" s="1"/>
  <c r="L834" i="104" s="1"/>
  <c r="M835" i="104" s="1"/>
  <c r="N836" i="104" s="1"/>
  <c r="O837" i="104" s="1"/>
  <c r="P838" i="104" s="1"/>
  <c r="Q839" i="104" s="1"/>
  <c r="R840" i="104" s="1"/>
  <c r="S841" i="104" s="1"/>
  <c r="X828" i="104"/>
  <c r="X829" i="104" s="1"/>
  <c r="X830" i="104" s="1"/>
  <c r="X831" i="104" s="1"/>
  <c r="W827" i="104"/>
  <c r="AP824" i="104"/>
  <c r="AO824" i="104"/>
  <c r="AN824" i="104"/>
  <c r="AM824" i="104"/>
  <c r="AL824" i="104"/>
  <c r="AK824" i="104"/>
  <c r="AJ824" i="104"/>
  <c r="AI824" i="104"/>
  <c r="AH824" i="104"/>
  <c r="AG824" i="104"/>
  <c r="AF824" i="104"/>
  <c r="AE824" i="104"/>
  <c r="AD824" i="104"/>
  <c r="AC824" i="104"/>
  <c r="AB824" i="104"/>
  <c r="AA824" i="104"/>
  <c r="Z824" i="104"/>
  <c r="Y824" i="104"/>
  <c r="B804" i="104"/>
  <c r="B803" i="104"/>
  <c r="B802" i="104"/>
  <c r="B801" i="104"/>
  <c r="B800" i="104"/>
  <c r="B799" i="104"/>
  <c r="B912" i="104" s="1"/>
  <c r="B798" i="104"/>
  <c r="B797" i="104"/>
  <c r="B962" i="104" s="1"/>
  <c r="D795" i="104"/>
  <c r="D794" i="104"/>
  <c r="D793" i="104"/>
  <c r="D792" i="104"/>
  <c r="D791" i="104"/>
  <c r="D790" i="104"/>
  <c r="D789" i="104"/>
  <c r="D788" i="104"/>
  <c r="B785" i="104"/>
  <c r="B784" i="104"/>
  <c r="B783" i="104"/>
  <c r="B782" i="104"/>
  <c r="B779" i="104"/>
  <c r="B778" i="104"/>
  <c r="B777" i="104"/>
  <c r="B776" i="104"/>
  <c r="B773" i="104"/>
  <c r="B772" i="104"/>
  <c r="B771" i="104"/>
  <c r="B770" i="104"/>
  <c r="B767" i="104"/>
  <c r="B766" i="104"/>
  <c r="B765" i="104"/>
  <c r="B764" i="104"/>
  <c r="B761" i="104"/>
  <c r="B760" i="104"/>
  <c r="B759" i="104"/>
  <c r="B758" i="104"/>
  <c r="B755" i="104"/>
  <c r="B754" i="104"/>
  <c r="B753" i="104"/>
  <c r="B752" i="104"/>
  <c r="B749" i="104"/>
  <c r="B748" i="104"/>
  <c r="B747" i="104"/>
  <c r="B746" i="104"/>
  <c r="B743" i="104"/>
  <c r="B742" i="104"/>
  <c r="B741" i="104"/>
  <c r="B740" i="104"/>
  <c r="G737" i="104"/>
  <c r="H737" i="104" s="1"/>
  <c r="I737" i="104" s="1"/>
  <c r="J737" i="104" s="1"/>
  <c r="K737" i="104" s="1"/>
  <c r="L737" i="104" s="1"/>
  <c r="M737" i="104" s="1"/>
  <c r="N737" i="104" s="1"/>
  <c r="O737" i="104" s="1"/>
  <c r="P737" i="104" s="1"/>
  <c r="Q737" i="104" s="1"/>
  <c r="R737" i="104" s="1"/>
  <c r="S737" i="104" s="1"/>
  <c r="T737" i="104" s="1"/>
  <c r="T722" i="104"/>
  <c r="S722" i="104"/>
  <c r="R722" i="104"/>
  <c r="Q722" i="104"/>
  <c r="P722" i="104"/>
  <c r="O722" i="104"/>
  <c r="N722" i="104"/>
  <c r="M722" i="104"/>
  <c r="L722" i="104"/>
  <c r="K722" i="104"/>
  <c r="J722" i="104"/>
  <c r="I722" i="104"/>
  <c r="H722" i="104"/>
  <c r="G722" i="104"/>
  <c r="F722" i="104"/>
  <c r="T720" i="104"/>
  <c r="S720" i="104"/>
  <c r="R720" i="104"/>
  <c r="Q720" i="104"/>
  <c r="P720" i="104"/>
  <c r="O720" i="104"/>
  <c r="N720" i="104"/>
  <c r="M720" i="104"/>
  <c r="L720" i="104"/>
  <c r="K720" i="104"/>
  <c r="J720" i="104"/>
  <c r="I720" i="104"/>
  <c r="H720" i="104"/>
  <c r="G720" i="104"/>
  <c r="F720" i="104"/>
  <c r="T718" i="104"/>
  <c r="S718" i="104"/>
  <c r="R718" i="104"/>
  <c r="Q718" i="104"/>
  <c r="P718" i="104"/>
  <c r="O718" i="104"/>
  <c r="N718" i="104"/>
  <c r="M718" i="104"/>
  <c r="L718" i="104"/>
  <c r="K718" i="104"/>
  <c r="J718" i="104"/>
  <c r="I718" i="104"/>
  <c r="H718" i="104"/>
  <c r="G718" i="104"/>
  <c r="F718" i="104"/>
  <c r="T668" i="104"/>
  <c r="S668" i="104"/>
  <c r="R668" i="104"/>
  <c r="Q668" i="104"/>
  <c r="P668" i="104"/>
  <c r="O668" i="104"/>
  <c r="N668" i="104"/>
  <c r="M668" i="104"/>
  <c r="L668" i="104"/>
  <c r="K668" i="104"/>
  <c r="J668" i="104"/>
  <c r="I668" i="104"/>
  <c r="H668" i="104"/>
  <c r="G668" i="104"/>
  <c r="F668" i="104"/>
  <c r="T667" i="104"/>
  <c r="S667" i="104"/>
  <c r="R667" i="104"/>
  <c r="Q667" i="104"/>
  <c r="P667" i="104"/>
  <c r="O667" i="104"/>
  <c r="N667" i="104"/>
  <c r="M667" i="104"/>
  <c r="L667" i="104"/>
  <c r="K667" i="104"/>
  <c r="J667" i="104"/>
  <c r="I667" i="104"/>
  <c r="H667" i="104"/>
  <c r="G667" i="104"/>
  <c r="F667" i="104"/>
  <c r="T669" i="104"/>
  <c r="S669" i="104"/>
  <c r="R669" i="104"/>
  <c r="Q669" i="104"/>
  <c r="P669" i="104"/>
  <c r="O669" i="104"/>
  <c r="N669" i="104"/>
  <c r="M669" i="104"/>
  <c r="L669" i="104"/>
  <c r="K669" i="104"/>
  <c r="J669" i="104"/>
  <c r="I669" i="104"/>
  <c r="H669" i="104"/>
  <c r="G669" i="104"/>
  <c r="F669" i="104"/>
  <c r="T665" i="104"/>
  <c r="S665" i="104"/>
  <c r="R665" i="104"/>
  <c r="Q665" i="104"/>
  <c r="P665" i="104"/>
  <c r="O665" i="104"/>
  <c r="N665" i="104"/>
  <c r="M665" i="104"/>
  <c r="L665" i="104"/>
  <c r="K665" i="104"/>
  <c r="J665" i="104"/>
  <c r="I665" i="104"/>
  <c r="H665" i="104"/>
  <c r="G665" i="104"/>
  <c r="F665" i="104"/>
  <c r="T590" i="104"/>
  <c r="S590" i="104"/>
  <c r="R590" i="104"/>
  <c r="Q590" i="104"/>
  <c r="P590" i="104"/>
  <c r="O590" i="104"/>
  <c r="N590" i="104"/>
  <c r="M590" i="104"/>
  <c r="L590" i="104"/>
  <c r="K590" i="104"/>
  <c r="J590" i="104"/>
  <c r="I590" i="104"/>
  <c r="H590" i="104"/>
  <c r="G590" i="104"/>
  <c r="F590" i="104"/>
  <c r="T589" i="104"/>
  <c r="S589" i="104"/>
  <c r="R589" i="104"/>
  <c r="Q589" i="104"/>
  <c r="P589" i="104"/>
  <c r="O589" i="104"/>
  <c r="N589" i="104"/>
  <c r="M589" i="104"/>
  <c r="L589" i="104"/>
  <c r="K589" i="104"/>
  <c r="J589" i="104"/>
  <c r="I589" i="104"/>
  <c r="H589" i="104"/>
  <c r="G589" i="104"/>
  <c r="F589" i="104"/>
  <c r="F586" i="104"/>
  <c r="G586" i="104" s="1"/>
  <c r="H586" i="104" s="1"/>
  <c r="I586" i="104" s="1"/>
  <c r="J586" i="104" s="1"/>
  <c r="K586" i="104" s="1"/>
  <c r="L586" i="104" s="1"/>
  <c r="M586" i="104" s="1"/>
  <c r="N586" i="104" s="1"/>
  <c r="O586" i="104" s="1"/>
  <c r="P586" i="104" s="1"/>
  <c r="Q586" i="104" s="1"/>
  <c r="R586" i="104" s="1"/>
  <c r="S586" i="104" s="1"/>
  <c r="T586" i="104" s="1"/>
  <c r="F647" i="104"/>
  <c r="G524" i="104"/>
  <c r="G523" i="104"/>
  <c r="H524" i="104" s="1"/>
  <c r="G522" i="104"/>
  <c r="H523" i="104" s="1"/>
  <c r="I524" i="104" s="1"/>
  <c r="G521" i="104"/>
  <c r="H522" i="104" s="1"/>
  <c r="I523" i="104" s="1"/>
  <c r="J524" i="104" s="1"/>
  <c r="G520" i="104"/>
  <c r="H521" i="104" s="1"/>
  <c r="I522" i="104" s="1"/>
  <c r="J523" i="104" s="1"/>
  <c r="K524" i="104" s="1"/>
  <c r="G519" i="104"/>
  <c r="H520" i="104" s="1"/>
  <c r="I521" i="104" s="1"/>
  <c r="J522" i="104" s="1"/>
  <c r="K523" i="104" s="1"/>
  <c r="L524" i="104" s="1"/>
  <c r="G518" i="104"/>
  <c r="H519" i="104" s="1"/>
  <c r="I520" i="104" s="1"/>
  <c r="J521" i="104" s="1"/>
  <c r="K522" i="104" s="1"/>
  <c r="L523" i="104" s="1"/>
  <c r="M524" i="104" s="1"/>
  <c r="G517" i="104"/>
  <c r="H518" i="104" s="1"/>
  <c r="I519" i="104" s="1"/>
  <c r="J520" i="104" s="1"/>
  <c r="K521" i="104" s="1"/>
  <c r="L522" i="104" s="1"/>
  <c r="M523" i="104" s="1"/>
  <c r="N524" i="104" s="1"/>
  <c r="G516" i="104"/>
  <c r="H517" i="104" s="1"/>
  <c r="I518" i="104" s="1"/>
  <c r="J519" i="104" s="1"/>
  <c r="K520" i="104" s="1"/>
  <c r="L521" i="104" s="1"/>
  <c r="M522" i="104" s="1"/>
  <c r="N523" i="104" s="1"/>
  <c r="O524" i="104" s="1"/>
  <c r="G515" i="104"/>
  <c r="H516" i="104" s="1"/>
  <c r="I517" i="104" s="1"/>
  <c r="J518" i="104" s="1"/>
  <c r="K519" i="104" s="1"/>
  <c r="L520" i="104" s="1"/>
  <c r="M521" i="104" s="1"/>
  <c r="N522" i="104" s="1"/>
  <c r="O523" i="104" s="1"/>
  <c r="P524" i="104" s="1"/>
  <c r="G514" i="104"/>
  <c r="H515" i="104" s="1"/>
  <c r="I516" i="104" s="1"/>
  <c r="J517" i="104" s="1"/>
  <c r="K518" i="104" s="1"/>
  <c r="L519" i="104" s="1"/>
  <c r="M520" i="104" s="1"/>
  <c r="N521" i="104" s="1"/>
  <c r="O522" i="104" s="1"/>
  <c r="P523" i="104" s="1"/>
  <c r="Q524" i="104" s="1"/>
  <c r="G513" i="104"/>
  <c r="H514" i="104" s="1"/>
  <c r="I515" i="104" s="1"/>
  <c r="J516" i="104" s="1"/>
  <c r="K517" i="104" s="1"/>
  <c r="L518" i="104" s="1"/>
  <c r="M519" i="104" s="1"/>
  <c r="N520" i="104" s="1"/>
  <c r="O521" i="104" s="1"/>
  <c r="P522" i="104" s="1"/>
  <c r="Q523" i="104" s="1"/>
  <c r="R524" i="104" s="1"/>
  <c r="G512" i="104"/>
  <c r="H513" i="104" s="1"/>
  <c r="I514" i="104" s="1"/>
  <c r="J515" i="104" s="1"/>
  <c r="K516" i="104" s="1"/>
  <c r="L517" i="104" s="1"/>
  <c r="M518" i="104" s="1"/>
  <c r="N519" i="104" s="1"/>
  <c r="O520" i="104" s="1"/>
  <c r="P521" i="104" s="1"/>
  <c r="Q522" i="104" s="1"/>
  <c r="R523" i="104" s="1"/>
  <c r="S524" i="104" s="1"/>
  <c r="G507" i="104"/>
  <c r="G506" i="104"/>
  <c r="H507" i="104" s="1"/>
  <c r="G505" i="104"/>
  <c r="H506" i="104" s="1"/>
  <c r="I507" i="104" s="1"/>
  <c r="G504" i="104"/>
  <c r="H505" i="104" s="1"/>
  <c r="I506" i="104" s="1"/>
  <c r="J507" i="104" s="1"/>
  <c r="G503" i="104"/>
  <c r="H504" i="104" s="1"/>
  <c r="I505" i="104" s="1"/>
  <c r="J506" i="104" s="1"/>
  <c r="K507" i="104" s="1"/>
  <c r="G502" i="104"/>
  <c r="H503" i="104" s="1"/>
  <c r="I504" i="104" s="1"/>
  <c r="J505" i="104" s="1"/>
  <c r="K506" i="104" s="1"/>
  <c r="L507" i="104" s="1"/>
  <c r="G501" i="104"/>
  <c r="H502" i="104" s="1"/>
  <c r="I503" i="104" s="1"/>
  <c r="J504" i="104" s="1"/>
  <c r="K505" i="104" s="1"/>
  <c r="L506" i="104" s="1"/>
  <c r="M507" i="104" s="1"/>
  <c r="G500" i="104"/>
  <c r="H501" i="104" s="1"/>
  <c r="I502" i="104" s="1"/>
  <c r="J503" i="104" s="1"/>
  <c r="K504" i="104" s="1"/>
  <c r="L505" i="104" s="1"/>
  <c r="M506" i="104" s="1"/>
  <c r="N507" i="104" s="1"/>
  <c r="G499" i="104"/>
  <c r="H500" i="104" s="1"/>
  <c r="I501" i="104" s="1"/>
  <c r="J502" i="104" s="1"/>
  <c r="K503" i="104" s="1"/>
  <c r="L504" i="104" s="1"/>
  <c r="M505" i="104" s="1"/>
  <c r="N506" i="104" s="1"/>
  <c r="O507" i="104" s="1"/>
  <c r="G498" i="104"/>
  <c r="H499" i="104" s="1"/>
  <c r="I500" i="104" s="1"/>
  <c r="J501" i="104" s="1"/>
  <c r="K502" i="104" s="1"/>
  <c r="L503" i="104" s="1"/>
  <c r="M504" i="104" s="1"/>
  <c r="N505" i="104" s="1"/>
  <c r="O506" i="104" s="1"/>
  <c r="P507" i="104" s="1"/>
  <c r="G497" i="104"/>
  <c r="H498" i="104" s="1"/>
  <c r="I499" i="104" s="1"/>
  <c r="J500" i="104" s="1"/>
  <c r="K501" i="104" s="1"/>
  <c r="L502" i="104" s="1"/>
  <c r="M503" i="104" s="1"/>
  <c r="N504" i="104" s="1"/>
  <c r="O505" i="104" s="1"/>
  <c r="P506" i="104" s="1"/>
  <c r="Q507" i="104" s="1"/>
  <c r="G496" i="104"/>
  <c r="H497" i="104" s="1"/>
  <c r="I498" i="104" s="1"/>
  <c r="J499" i="104" s="1"/>
  <c r="K500" i="104" s="1"/>
  <c r="L501" i="104" s="1"/>
  <c r="M502" i="104" s="1"/>
  <c r="N503" i="104" s="1"/>
  <c r="O504" i="104" s="1"/>
  <c r="P505" i="104" s="1"/>
  <c r="Q506" i="104" s="1"/>
  <c r="R507" i="104" s="1"/>
  <c r="G495" i="104"/>
  <c r="H496" i="104" s="1"/>
  <c r="I497" i="104" s="1"/>
  <c r="J498" i="104" s="1"/>
  <c r="K499" i="104" s="1"/>
  <c r="L500" i="104" s="1"/>
  <c r="M501" i="104" s="1"/>
  <c r="N502" i="104" s="1"/>
  <c r="O503" i="104" s="1"/>
  <c r="P504" i="104" s="1"/>
  <c r="Q505" i="104" s="1"/>
  <c r="R506" i="104" s="1"/>
  <c r="S507" i="104" s="1"/>
  <c r="G490" i="104"/>
  <c r="G489" i="104"/>
  <c r="H490" i="104" s="1"/>
  <c r="G488" i="104"/>
  <c r="H489" i="104" s="1"/>
  <c r="I490" i="104" s="1"/>
  <c r="G487" i="104"/>
  <c r="H488" i="104" s="1"/>
  <c r="I489" i="104" s="1"/>
  <c r="J490" i="104" s="1"/>
  <c r="G486" i="104"/>
  <c r="H487" i="104" s="1"/>
  <c r="I488" i="104" s="1"/>
  <c r="J489" i="104" s="1"/>
  <c r="K490" i="104" s="1"/>
  <c r="G485" i="104"/>
  <c r="H486" i="104" s="1"/>
  <c r="I487" i="104" s="1"/>
  <c r="J488" i="104" s="1"/>
  <c r="K489" i="104" s="1"/>
  <c r="L490" i="104" s="1"/>
  <c r="G484" i="104"/>
  <c r="H485" i="104" s="1"/>
  <c r="I486" i="104" s="1"/>
  <c r="J487" i="104" s="1"/>
  <c r="K488" i="104" s="1"/>
  <c r="L489" i="104" s="1"/>
  <c r="M490" i="104" s="1"/>
  <c r="G483" i="104"/>
  <c r="H484" i="104" s="1"/>
  <c r="I485" i="104" s="1"/>
  <c r="J486" i="104" s="1"/>
  <c r="K487" i="104" s="1"/>
  <c r="L488" i="104" s="1"/>
  <c r="M489" i="104" s="1"/>
  <c r="N490" i="104" s="1"/>
  <c r="G482" i="104"/>
  <c r="H483" i="104" s="1"/>
  <c r="I484" i="104" s="1"/>
  <c r="J485" i="104" s="1"/>
  <c r="K486" i="104" s="1"/>
  <c r="L487" i="104" s="1"/>
  <c r="M488" i="104" s="1"/>
  <c r="N489" i="104" s="1"/>
  <c r="O490" i="104" s="1"/>
  <c r="G481" i="104"/>
  <c r="H482" i="104" s="1"/>
  <c r="I483" i="104" s="1"/>
  <c r="J484" i="104" s="1"/>
  <c r="K485" i="104" s="1"/>
  <c r="L486" i="104" s="1"/>
  <c r="M487" i="104" s="1"/>
  <c r="N488" i="104" s="1"/>
  <c r="O489" i="104" s="1"/>
  <c r="P490" i="104" s="1"/>
  <c r="G480" i="104"/>
  <c r="H481" i="104" s="1"/>
  <c r="I482" i="104" s="1"/>
  <c r="J483" i="104" s="1"/>
  <c r="K484" i="104" s="1"/>
  <c r="L485" i="104" s="1"/>
  <c r="M486" i="104" s="1"/>
  <c r="N487" i="104" s="1"/>
  <c r="O488" i="104" s="1"/>
  <c r="P489" i="104" s="1"/>
  <c r="Q490" i="104" s="1"/>
  <c r="G479" i="104"/>
  <c r="H480" i="104" s="1"/>
  <c r="I481" i="104" s="1"/>
  <c r="J482" i="104" s="1"/>
  <c r="K483" i="104" s="1"/>
  <c r="L484" i="104" s="1"/>
  <c r="M485" i="104" s="1"/>
  <c r="N486" i="104" s="1"/>
  <c r="O487" i="104" s="1"/>
  <c r="P488" i="104" s="1"/>
  <c r="Q489" i="104" s="1"/>
  <c r="R490" i="104" s="1"/>
  <c r="G478" i="104"/>
  <c r="H479" i="104" s="1"/>
  <c r="I480" i="104" s="1"/>
  <c r="J481" i="104" s="1"/>
  <c r="K482" i="104" s="1"/>
  <c r="L483" i="104" s="1"/>
  <c r="M484" i="104" s="1"/>
  <c r="N485" i="104" s="1"/>
  <c r="O486" i="104" s="1"/>
  <c r="P487" i="104" s="1"/>
  <c r="Q488" i="104" s="1"/>
  <c r="R489" i="104" s="1"/>
  <c r="S490" i="104" s="1"/>
  <c r="G473" i="104"/>
  <c r="G472" i="104"/>
  <c r="H473" i="104" s="1"/>
  <c r="G471" i="104"/>
  <c r="H472" i="104" s="1"/>
  <c r="I473" i="104" s="1"/>
  <c r="G470" i="104"/>
  <c r="H471" i="104" s="1"/>
  <c r="I472" i="104" s="1"/>
  <c r="J473" i="104" s="1"/>
  <c r="G469" i="104"/>
  <c r="H470" i="104" s="1"/>
  <c r="I471" i="104" s="1"/>
  <c r="J472" i="104" s="1"/>
  <c r="K473" i="104" s="1"/>
  <c r="G468" i="104"/>
  <c r="H469" i="104" s="1"/>
  <c r="I470" i="104" s="1"/>
  <c r="J471" i="104" s="1"/>
  <c r="K472" i="104" s="1"/>
  <c r="L473" i="104" s="1"/>
  <c r="G467" i="104"/>
  <c r="H468" i="104" s="1"/>
  <c r="I469" i="104" s="1"/>
  <c r="J470" i="104" s="1"/>
  <c r="K471" i="104" s="1"/>
  <c r="L472" i="104" s="1"/>
  <c r="M473" i="104" s="1"/>
  <c r="G466" i="104"/>
  <c r="H467" i="104" s="1"/>
  <c r="I468" i="104" s="1"/>
  <c r="J469" i="104" s="1"/>
  <c r="K470" i="104" s="1"/>
  <c r="L471" i="104" s="1"/>
  <c r="M472" i="104" s="1"/>
  <c r="N473" i="104" s="1"/>
  <c r="G465" i="104"/>
  <c r="H466" i="104" s="1"/>
  <c r="I467" i="104" s="1"/>
  <c r="J468" i="104" s="1"/>
  <c r="K469" i="104" s="1"/>
  <c r="L470" i="104" s="1"/>
  <c r="M471" i="104" s="1"/>
  <c r="N472" i="104" s="1"/>
  <c r="O473" i="104" s="1"/>
  <c r="G464" i="104"/>
  <c r="H465" i="104" s="1"/>
  <c r="I466" i="104" s="1"/>
  <c r="J467" i="104" s="1"/>
  <c r="K468" i="104" s="1"/>
  <c r="L469" i="104" s="1"/>
  <c r="M470" i="104" s="1"/>
  <c r="N471" i="104" s="1"/>
  <c r="O472" i="104" s="1"/>
  <c r="P473" i="104" s="1"/>
  <c r="G463" i="104"/>
  <c r="H464" i="104" s="1"/>
  <c r="I465" i="104" s="1"/>
  <c r="J466" i="104" s="1"/>
  <c r="K467" i="104" s="1"/>
  <c r="L468" i="104" s="1"/>
  <c r="M469" i="104" s="1"/>
  <c r="N470" i="104" s="1"/>
  <c r="O471" i="104" s="1"/>
  <c r="P472" i="104" s="1"/>
  <c r="Q473" i="104" s="1"/>
  <c r="G462" i="104"/>
  <c r="H463" i="104" s="1"/>
  <c r="I464" i="104" s="1"/>
  <c r="J465" i="104" s="1"/>
  <c r="K466" i="104" s="1"/>
  <c r="L467" i="104" s="1"/>
  <c r="M468" i="104" s="1"/>
  <c r="N469" i="104" s="1"/>
  <c r="O470" i="104" s="1"/>
  <c r="P471" i="104" s="1"/>
  <c r="Q472" i="104" s="1"/>
  <c r="R473" i="104" s="1"/>
  <c r="G461" i="104"/>
  <c r="H462" i="104" s="1"/>
  <c r="I463" i="104" s="1"/>
  <c r="J464" i="104" s="1"/>
  <c r="K465" i="104" s="1"/>
  <c r="L466" i="104" s="1"/>
  <c r="M467" i="104" s="1"/>
  <c r="N468" i="104" s="1"/>
  <c r="O469" i="104" s="1"/>
  <c r="P470" i="104" s="1"/>
  <c r="Q471" i="104" s="1"/>
  <c r="R472" i="104" s="1"/>
  <c r="S473" i="104" s="1"/>
  <c r="G456" i="104"/>
  <c r="G455" i="104"/>
  <c r="H456" i="104" s="1"/>
  <c r="G454" i="104"/>
  <c r="H455" i="104" s="1"/>
  <c r="I456" i="104" s="1"/>
  <c r="G453" i="104"/>
  <c r="H454" i="104" s="1"/>
  <c r="I455" i="104" s="1"/>
  <c r="J456" i="104" s="1"/>
  <c r="G452" i="104"/>
  <c r="H453" i="104" s="1"/>
  <c r="I454" i="104" s="1"/>
  <c r="J455" i="104" s="1"/>
  <c r="K456" i="104" s="1"/>
  <c r="G451" i="104"/>
  <c r="H452" i="104" s="1"/>
  <c r="I453" i="104" s="1"/>
  <c r="J454" i="104" s="1"/>
  <c r="K455" i="104" s="1"/>
  <c r="L456" i="104" s="1"/>
  <c r="G450" i="104"/>
  <c r="H451" i="104" s="1"/>
  <c r="I452" i="104" s="1"/>
  <c r="J453" i="104" s="1"/>
  <c r="K454" i="104" s="1"/>
  <c r="L455" i="104" s="1"/>
  <c r="M456" i="104" s="1"/>
  <c r="G449" i="104"/>
  <c r="H450" i="104" s="1"/>
  <c r="I451" i="104" s="1"/>
  <c r="J452" i="104" s="1"/>
  <c r="K453" i="104" s="1"/>
  <c r="L454" i="104" s="1"/>
  <c r="M455" i="104" s="1"/>
  <c r="N456" i="104" s="1"/>
  <c r="G448" i="104"/>
  <c r="H449" i="104" s="1"/>
  <c r="I450" i="104" s="1"/>
  <c r="J451" i="104" s="1"/>
  <c r="K452" i="104" s="1"/>
  <c r="L453" i="104" s="1"/>
  <c r="M454" i="104" s="1"/>
  <c r="N455" i="104" s="1"/>
  <c r="O456" i="104" s="1"/>
  <c r="G447" i="104"/>
  <c r="H448" i="104" s="1"/>
  <c r="I449" i="104" s="1"/>
  <c r="J450" i="104" s="1"/>
  <c r="K451" i="104" s="1"/>
  <c r="L452" i="104" s="1"/>
  <c r="M453" i="104" s="1"/>
  <c r="N454" i="104" s="1"/>
  <c r="O455" i="104" s="1"/>
  <c r="P456" i="104" s="1"/>
  <c r="G446" i="104"/>
  <c r="H447" i="104" s="1"/>
  <c r="I448" i="104" s="1"/>
  <c r="J449" i="104" s="1"/>
  <c r="K450" i="104" s="1"/>
  <c r="L451" i="104" s="1"/>
  <c r="M452" i="104" s="1"/>
  <c r="N453" i="104" s="1"/>
  <c r="O454" i="104" s="1"/>
  <c r="P455" i="104" s="1"/>
  <c r="Q456" i="104" s="1"/>
  <c r="G445" i="104"/>
  <c r="H446" i="104" s="1"/>
  <c r="I447" i="104" s="1"/>
  <c r="J448" i="104" s="1"/>
  <c r="K449" i="104" s="1"/>
  <c r="L450" i="104" s="1"/>
  <c r="M451" i="104" s="1"/>
  <c r="N452" i="104" s="1"/>
  <c r="O453" i="104" s="1"/>
  <c r="P454" i="104" s="1"/>
  <c r="Q455" i="104" s="1"/>
  <c r="R456" i="104" s="1"/>
  <c r="G444" i="104"/>
  <c r="H445" i="104" s="1"/>
  <c r="I446" i="104" s="1"/>
  <c r="J447" i="104" s="1"/>
  <c r="K448" i="104" s="1"/>
  <c r="L449" i="104" s="1"/>
  <c r="M450" i="104" s="1"/>
  <c r="N451" i="104" s="1"/>
  <c r="O452" i="104" s="1"/>
  <c r="P453" i="104" s="1"/>
  <c r="Q454" i="104" s="1"/>
  <c r="R455" i="104" s="1"/>
  <c r="S456" i="104" s="1"/>
  <c r="T438" i="104"/>
  <c r="S438" i="104"/>
  <c r="R438" i="104"/>
  <c r="Q438" i="104"/>
  <c r="P438" i="104"/>
  <c r="O438" i="104"/>
  <c r="N438" i="104"/>
  <c r="M438" i="104"/>
  <c r="L438" i="104"/>
  <c r="K438" i="104"/>
  <c r="J438" i="104"/>
  <c r="I438" i="104"/>
  <c r="H438" i="104"/>
  <c r="G438" i="104"/>
  <c r="F438" i="104"/>
  <c r="G395" i="104"/>
  <c r="G394" i="104"/>
  <c r="H395" i="104" s="1"/>
  <c r="G393" i="104"/>
  <c r="H394" i="104" s="1"/>
  <c r="I395" i="104" s="1"/>
  <c r="G392" i="104"/>
  <c r="H393" i="104" s="1"/>
  <c r="I394" i="104" s="1"/>
  <c r="J395" i="104" s="1"/>
  <c r="G391" i="104"/>
  <c r="H392" i="104" s="1"/>
  <c r="I393" i="104" s="1"/>
  <c r="J394" i="104" s="1"/>
  <c r="K395" i="104" s="1"/>
  <c r="G390" i="104"/>
  <c r="H391" i="104" s="1"/>
  <c r="I392" i="104" s="1"/>
  <c r="J393" i="104" s="1"/>
  <c r="K394" i="104" s="1"/>
  <c r="L395" i="104" s="1"/>
  <c r="G389" i="104"/>
  <c r="H390" i="104" s="1"/>
  <c r="I391" i="104" s="1"/>
  <c r="J392" i="104" s="1"/>
  <c r="K393" i="104" s="1"/>
  <c r="L394" i="104" s="1"/>
  <c r="M395" i="104" s="1"/>
  <c r="G388" i="104"/>
  <c r="H389" i="104" s="1"/>
  <c r="I390" i="104" s="1"/>
  <c r="J391" i="104" s="1"/>
  <c r="K392" i="104" s="1"/>
  <c r="L393" i="104" s="1"/>
  <c r="M394" i="104" s="1"/>
  <c r="N395" i="104" s="1"/>
  <c r="G387" i="104"/>
  <c r="H388" i="104" s="1"/>
  <c r="I389" i="104" s="1"/>
  <c r="J390" i="104" s="1"/>
  <c r="K391" i="104" s="1"/>
  <c r="L392" i="104" s="1"/>
  <c r="M393" i="104" s="1"/>
  <c r="N394" i="104" s="1"/>
  <c r="O395" i="104" s="1"/>
  <c r="G386" i="104"/>
  <c r="H387" i="104" s="1"/>
  <c r="I388" i="104" s="1"/>
  <c r="J389" i="104" s="1"/>
  <c r="K390" i="104" s="1"/>
  <c r="L391" i="104" s="1"/>
  <c r="M392" i="104" s="1"/>
  <c r="N393" i="104" s="1"/>
  <c r="O394" i="104" s="1"/>
  <c r="P395" i="104" s="1"/>
  <c r="G385" i="104"/>
  <c r="H386" i="104" s="1"/>
  <c r="I387" i="104" s="1"/>
  <c r="J388" i="104" s="1"/>
  <c r="K389" i="104" s="1"/>
  <c r="L390" i="104" s="1"/>
  <c r="M391" i="104" s="1"/>
  <c r="N392" i="104" s="1"/>
  <c r="O393" i="104" s="1"/>
  <c r="P394" i="104" s="1"/>
  <c r="Q395" i="104" s="1"/>
  <c r="G384" i="104"/>
  <c r="H385" i="104" s="1"/>
  <c r="I386" i="104" s="1"/>
  <c r="J387" i="104" s="1"/>
  <c r="K388" i="104" s="1"/>
  <c r="L389" i="104" s="1"/>
  <c r="M390" i="104" s="1"/>
  <c r="N391" i="104" s="1"/>
  <c r="O392" i="104" s="1"/>
  <c r="P393" i="104" s="1"/>
  <c r="Q394" i="104" s="1"/>
  <c r="R395" i="104" s="1"/>
  <c r="G383" i="104"/>
  <c r="H384" i="104" s="1"/>
  <c r="I385" i="104" s="1"/>
  <c r="J386" i="104" s="1"/>
  <c r="K387" i="104" s="1"/>
  <c r="L388" i="104" s="1"/>
  <c r="M389" i="104" s="1"/>
  <c r="N390" i="104" s="1"/>
  <c r="O391" i="104" s="1"/>
  <c r="P392" i="104" s="1"/>
  <c r="Q393" i="104" s="1"/>
  <c r="R394" i="104" s="1"/>
  <c r="S395" i="104" s="1"/>
  <c r="G378" i="104"/>
  <c r="G377" i="104"/>
  <c r="H378" i="104" s="1"/>
  <c r="G376" i="104"/>
  <c r="H377" i="104" s="1"/>
  <c r="I378" i="104" s="1"/>
  <c r="G375" i="104"/>
  <c r="H376" i="104" s="1"/>
  <c r="I377" i="104" s="1"/>
  <c r="J378" i="104" s="1"/>
  <c r="G374" i="104"/>
  <c r="H375" i="104" s="1"/>
  <c r="I376" i="104" s="1"/>
  <c r="J377" i="104" s="1"/>
  <c r="K378" i="104" s="1"/>
  <c r="G373" i="104"/>
  <c r="H374" i="104" s="1"/>
  <c r="I375" i="104" s="1"/>
  <c r="J376" i="104" s="1"/>
  <c r="K377" i="104" s="1"/>
  <c r="L378" i="104" s="1"/>
  <c r="G372" i="104"/>
  <c r="H373" i="104" s="1"/>
  <c r="I374" i="104" s="1"/>
  <c r="J375" i="104" s="1"/>
  <c r="K376" i="104" s="1"/>
  <c r="L377" i="104" s="1"/>
  <c r="M378" i="104" s="1"/>
  <c r="G371" i="104"/>
  <c r="H372" i="104" s="1"/>
  <c r="I373" i="104" s="1"/>
  <c r="J374" i="104" s="1"/>
  <c r="K375" i="104" s="1"/>
  <c r="L376" i="104" s="1"/>
  <c r="M377" i="104" s="1"/>
  <c r="N378" i="104" s="1"/>
  <c r="G370" i="104"/>
  <c r="H371" i="104" s="1"/>
  <c r="I372" i="104" s="1"/>
  <c r="J373" i="104" s="1"/>
  <c r="K374" i="104" s="1"/>
  <c r="L375" i="104" s="1"/>
  <c r="M376" i="104" s="1"/>
  <c r="N377" i="104" s="1"/>
  <c r="O378" i="104" s="1"/>
  <c r="G369" i="104"/>
  <c r="H370" i="104" s="1"/>
  <c r="I371" i="104" s="1"/>
  <c r="J372" i="104" s="1"/>
  <c r="K373" i="104" s="1"/>
  <c r="L374" i="104" s="1"/>
  <c r="M375" i="104" s="1"/>
  <c r="N376" i="104" s="1"/>
  <c r="O377" i="104" s="1"/>
  <c r="P378" i="104" s="1"/>
  <c r="G368" i="104"/>
  <c r="H369" i="104" s="1"/>
  <c r="I370" i="104" s="1"/>
  <c r="J371" i="104" s="1"/>
  <c r="K372" i="104" s="1"/>
  <c r="L373" i="104" s="1"/>
  <c r="M374" i="104" s="1"/>
  <c r="N375" i="104" s="1"/>
  <c r="O376" i="104" s="1"/>
  <c r="P377" i="104" s="1"/>
  <c r="Q378" i="104" s="1"/>
  <c r="G367" i="104"/>
  <c r="H368" i="104" s="1"/>
  <c r="I369" i="104" s="1"/>
  <c r="J370" i="104" s="1"/>
  <c r="K371" i="104" s="1"/>
  <c r="L372" i="104" s="1"/>
  <c r="M373" i="104" s="1"/>
  <c r="N374" i="104" s="1"/>
  <c r="O375" i="104" s="1"/>
  <c r="P376" i="104" s="1"/>
  <c r="Q377" i="104" s="1"/>
  <c r="R378" i="104" s="1"/>
  <c r="G366" i="104"/>
  <c r="H367" i="104" s="1"/>
  <c r="I368" i="104" s="1"/>
  <c r="J369" i="104" s="1"/>
  <c r="K370" i="104" s="1"/>
  <c r="L371" i="104" s="1"/>
  <c r="M372" i="104" s="1"/>
  <c r="N373" i="104" s="1"/>
  <c r="O374" i="104" s="1"/>
  <c r="P375" i="104" s="1"/>
  <c r="Q376" i="104" s="1"/>
  <c r="R377" i="104" s="1"/>
  <c r="S378" i="104" s="1"/>
  <c r="G361" i="104"/>
  <c r="G360" i="104"/>
  <c r="H361" i="104" s="1"/>
  <c r="G359" i="104"/>
  <c r="H360" i="104" s="1"/>
  <c r="I361" i="104" s="1"/>
  <c r="G358" i="104"/>
  <c r="H359" i="104" s="1"/>
  <c r="I360" i="104" s="1"/>
  <c r="J361" i="104" s="1"/>
  <c r="G357" i="104"/>
  <c r="H358" i="104" s="1"/>
  <c r="I359" i="104" s="1"/>
  <c r="J360" i="104" s="1"/>
  <c r="K361" i="104" s="1"/>
  <c r="G356" i="104"/>
  <c r="H357" i="104" s="1"/>
  <c r="I358" i="104" s="1"/>
  <c r="J359" i="104" s="1"/>
  <c r="K360" i="104" s="1"/>
  <c r="L361" i="104" s="1"/>
  <c r="G355" i="104"/>
  <c r="H356" i="104" s="1"/>
  <c r="I357" i="104" s="1"/>
  <c r="J358" i="104" s="1"/>
  <c r="K359" i="104" s="1"/>
  <c r="L360" i="104" s="1"/>
  <c r="M361" i="104" s="1"/>
  <c r="G354" i="104"/>
  <c r="H355" i="104" s="1"/>
  <c r="I356" i="104" s="1"/>
  <c r="J357" i="104" s="1"/>
  <c r="K358" i="104" s="1"/>
  <c r="L359" i="104" s="1"/>
  <c r="M360" i="104" s="1"/>
  <c r="N361" i="104" s="1"/>
  <c r="G353" i="104"/>
  <c r="H354" i="104" s="1"/>
  <c r="I355" i="104" s="1"/>
  <c r="J356" i="104" s="1"/>
  <c r="K357" i="104" s="1"/>
  <c r="L358" i="104" s="1"/>
  <c r="M359" i="104" s="1"/>
  <c r="N360" i="104" s="1"/>
  <c r="O361" i="104" s="1"/>
  <c r="G352" i="104"/>
  <c r="H353" i="104" s="1"/>
  <c r="I354" i="104" s="1"/>
  <c r="J355" i="104" s="1"/>
  <c r="K356" i="104" s="1"/>
  <c r="L357" i="104" s="1"/>
  <c r="M358" i="104" s="1"/>
  <c r="N359" i="104" s="1"/>
  <c r="O360" i="104" s="1"/>
  <c r="P361" i="104" s="1"/>
  <c r="G351" i="104"/>
  <c r="H352" i="104" s="1"/>
  <c r="I353" i="104" s="1"/>
  <c r="J354" i="104" s="1"/>
  <c r="K355" i="104" s="1"/>
  <c r="L356" i="104" s="1"/>
  <c r="M357" i="104" s="1"/>
  <c r="N358" i="104" s="1"/>
  <c r="O359" i="104" s="1"/>
  <c r="P360" i="104" s="1"/>
  <c r="Q361" i="104" s="1"/>
  <c r="G350" i="104"/>
  <c r="H351" i="104" s="1"/>
  <c r="I352" i="104" s="1"/>
  <c r="J353" i="104" s="1"/>
  <c r="K354" i="104" s="1"/>
  <c r="L355" i="104" s="1"/>
  <c r="M356" i="104" s="1"/>
  <c r="N357" i="104" s="1"/>
  <c r="O358" i="104" s="1"/>
  <c r="P359" i="104" s="1"/>
  <c r="Q360" i="104" s="1"/>
  <c r="R361" i="104" s="1"/>
  <c r="G349" i="104"/>
  <c r="H350" i="104" s="1"/>
  <c r="I351" i="104" s="1"/>
  <c r="J352" i="104" s="1"/>
  <c r="K353" i="104" s="1"/>
  <c r="L354" i="104" s="1"/>
  <c r="M355" i="104" s="1"/>
  <c r="N356" i="104" s="1"/>
  <c r="O357" i="104" s="1"/>
  <c r="P358" i="104" s="1"/>
  <c r="Q359" i="104" s="1"/>
  <c r="R360" i="104" s="1"/>
  <c r="S361" i="104" s="1"/>
  <c r="G344" i="104"/>
  <c r="G343" i="104"/>
  <c r="H344" i="104" s="1"/>
  <c r="G342" i="104"/>
  <c r="H343" i="104" s="1"/>
  <c r="I344" i="104" s="1"/>
  <c r="G341" i="104"/>
  <c r="H342" i="104" s="1"/>
  <c r="I343" i="104" s="1"/>
  <c r="J344" i="104" s="1"/>
  <c r="G340" i="104"/>
  <c r="H341" i="104" s="1"/>
  <c r="I342" i="104" s="1"/>
  <c r="J343" i="104" s="1"/>
  <c r="K344" i="104" s="1"/>
  <c r="G339" i="104"/>
  <c r="H340" i="104" s="1"/>
  <c r="I341" i="104" s="1"/>
  <c r="J342" i="104" s="1"/>
  <c r="K343" i="104" s="1"/>
  <c r="L344" i="104" s="1"/>
  <c r="G338" i="104"/>
  <c r="H339" i="104" s="1"/>
  <c r="I340" i="104" s="1"/>
  <c r="J341" i="104" s="1"/>
  <c r="K342" i="104" s="1"/>
  <c r="L343" i="104" s="1"/>
  <c r="M344" i="104" s="1"/>
  <c r="G337" i="104"/>
  <c r="H338" i="104" s="1"/>
  <c r="I339" i="104" s="1"/>
  <c r="J340" i="104" s="1"/>
  <c r="K341" i="104" s="1"/>
  <c r="L342" i="104" s="1"/>
  <c r="M343" i="104" s="1"/>
  <c r="N344" i="104" s="1"/>
  <c r="G336" i="104"/>
  <c r="H337" i="104" s="1"/>
  <c r="I338" i="104" s="1"/>
  <c r="J339" i="104" s="1"/>
  <c r="K340" i="104" s="1"/>
  <c r="L341" i="104" s="1"/>
  <c r="M342" i="104" s="1"/>
  <c r="N343" i="104" s="1"/>
  <c r="O344" i="104" s="1"/>
  <c r="G335" i="104"/>
  <c r="H336" i="104" s="1"/>
  <c r="I337" i="104" s="1"/>
  <c r="J338" i="104" s="1"/>
  <c r="K339" i="104" s="1"/>
  <c r="L340" i="104" s="1"/>
  <c r="M341" i="104" s="1"/>
  <c r="N342" i="104" s="1"/>
  <c r="O343" i="104" s="1"/>
  <c r="P344" i="104" s="1"/>
  <c r="G334" i="104"/>
  <c r="H335" i="104" s="1"/>
  <c r="I336" i="104" s="1"/>
  <c r="J337" i="104" s="1"/>
  <c r="K338" i="104" s="1"/>
  <c r="L339" i="104" s="1"/>
  <c r="M340" i="104" s="1"/>
  <c r="N341" i="104" s="1"/>
  <c r="O342" i="104" s="1"/>
  <c r="P343" i="104" s="1"/>
  <c r="Q344" i="104" s="1"/>
  <c r="G333" i="104"/>
  <c r="H334" i="104" s="1"/>
  <c r="I335" i="104" s="1"/>
  <c r="J336" i="104" s="1"/>
  <c r="K337" i="104" s="1"/>
  <c r="L338" i="104" s="1"/>
  <c r="M339" i="104" s="1"/>
  <c r="N340" i="104" s="1"/>
  <c r="O341" i="104" s="1"/>
  <c r="P342" i="104" s="1"/>
  <c r="Q343" i="104" s="1"/>
  <c r="R344" i="104" s="1"/>
  <c r="G332" i="104"/>
  <c r="H333" i="104" s="1"/>
  <c r="I334" i="104" s="1"/>
  <c r="J335" i="104" s="1"/>
  <c r="K336" i="104" s="1"/>
  <c r="L337" i="104" s="1"/>
  <c r="M338" i="104" s="1"/>
  <c r="N339" i="104" s="1"/>
  <c r="O340" i="104" s="1"/>
  <c r="P341" i="104" s="1"/>
  <c r="Q342" i="104" s="1"/>
  <c r="R343" i="104" s="1"/>
  <c r="S344" i="104" s="1"/>
  <c r="G327" i="104"/>
  <c r="G326" i="104"/>
  <c r="H327" i="104" s="1"/>
  <c r="G325" i="104"/>
  <c r="H326" i="104" s="1"/>
  <c r="I327" i="104" s="1"/>
  <c r="G324" i="104"/>
  <c r="H325" i="104" s="1"/>
  <c r="I326" i="104" s="1"/>
  <c r="J327" i="104" s="1"/>
  <c r="G323" i="104"/>
  <c r="H324" i="104" s="1"/>
  <c r="I325" i="104" s="1"/>
  <c r="J326" i="104" s="1"/>
  <c r="K327" i="104" s="1"/>
  <c r="G322" i="104"/>
  <c r="H323" i="104" s="1"/>
  <c r="I324" i="104" s="1"/>
  <c r="J325" i="104" s="1"/>
  <c r="K326" i="104" s="1"/>
  <c r="L327" i="104" s="1"/>
  <c r="G321" i="104"/>
  <c r="H322" i="104" s="1"/>
  <c r="I323" i="104" s="1"/>
  <c r="J324" i="104" s="1"/>
  <c r="K325" i="104" s="1"/>
  <c r="L326" i="104" s="1"/>
  <c r="M327" i="104" s="1"/>
  <c r="G320" i="104"/>
  <c r="H321" i="104" s="1"/>
  <c r="I322" i="104" s="1"/>
  <c r="J323" i="104" s="1"/>
  <c r="K324" i="104" s="1"/>
  <c r="L325" i="104" s="1"/>
  <c r="M326" i="104" s="1"/>
  <c r="N327" i="104" s="1"/>
  <c r="G319" i="104"/>
  <c r="H320" i="104" s="1"/>
  <c r="I321" i="104" s="1"/>
  <c r="J322" i="104" s="1"/>
  <c r="K323" i="104" s="1"/>
  <c r="L324" i="104" s="1"/>
  <c r="M325" i="104" s="1"/>
  <c r="N326" i="104" s="1"/>
  <c r="O327" i="104" s="1"/>
  <c r="G318" i="104"/>
  <c r="H319" i="104" s="1"/>
  <c r="I320" i="104" s="1"/>
  <c r="J321" i="104" s="1"/>
  <c r="K322" i="104" s="1"/>
  <c r="L323" i="104" s="1"/>
  <c r="M324" i="104" s="1"/>
  <c r="N325" i="104" s="1"/>
  <c r="O326" i="104" s="1"/>
  <c r="P327" i="104" s="1"/>
  <c r="G317" i="104"/>
  <c r="H318" i="104" s="1"/>
  <c r="I319" i="104" s="1"/>
  <c r="J320" i="104" s="1"/>
  <c r="K321" i="104" s="1"/>
  <c r="L322" i="104" s="1"/>
  <c r="M323" i="104" s="1"/>
  <c r="N324" i="104" s="1"/>
  <c r="O325" i="104" s="1"/>
  <c r="P326" i="104" s="1"/>
  <c r="Q327" i="104" s="1"/>
  <c r="G316" i="104"/>
  <c r="H317" i="104" s="1"/>
  <c r="I318" i="104" s="1"/>
  <c r="J319" i="104" s="1"/>
  <c r="K320" i="104" s="1"/>
  <c r="L321" i="104" s="1"/>
  <c r="M322" i="104" s="1"/>
  <c r="N323" i="104" s="1"/>
  <c r="O324" i="104" s="1"/>
  <c r="P325" i="104" s="1"/>
  <c r="Q326" i="104" s="1"/>
  <c r="R327" i="104" s="1"/>
  <c r="G315" i="104"/>
  <c r="H316" i="104" s="1"/>
  <c r="I317" i="104" s="1"/>
  <c r="J318" i="104" s="1"/>
  <c r="K319" i="104" s="1"/>
  <c r="L320" i="104" s="1"/>
  <c r="M321" i="104" s="1"/>
  <c r="N322" i="104" s="1"/>
  <c r="O323" i="104" s="1"/>
  <c r="P324" i="104" s="1"/>
  <c r="Q325" i="104" s="1"/>
  <c r="R326" i="104" s="1"/>
  <c r="S327" i="104" s="1"/>
  <c r="AA302" i="104"/>
  <c r="AA301" i="104"/>
  <c r="AA300" i="104"/>
  <c r="AA299" i="104"/>
  <c r="AA298" i="104"/>
  <c r="AA295" i="104"/>
  <c r="AA294" i="104"/>
  <c r="AA293" i="104"/>
  <c r="AA292" i="104"/>
  <c r="AA291" i="104"/>
  <c r="AA288" i="104"/>
  <c r="AA287" i="104"/>
  <c r="AA286" i="104"/>
  <c r="AA285" i="104"/>
  <c r="AA284" i="104"/>
  <c r="AA281" i="104"/>
  <c r="AA280" i="104"/>
  <c r="AA279" i="104"/>
  <c r="AA278" i="104"/>
  <c r="AA277" i="104"/>
  <c r="AA274" i="104"/>
  <c r="AA273" i="104"/>
  <c r="AA272" i="104"/>
  <c r="AA271" i="104"/>
  <c r="AA270" i="104"/>
  <c r="G148" i="104"/>
  <c r="H148" i="104" s="1"/>
  <c r="I148" i="104" s="1"/>
  <c r="J148" i="104" s="1"/>
  <c r="K148" i="104" s="1"/>
  <c r="L148" i="104" s="1"/>
  <c r="M148" i="104" s="1"/>
  <c r="N148" i="104" s="1"/>
  <c r="O148" i="104" s="1"/>
  <c r="P148" i="104" s="1"/>
  <c r="Q148" i="104" s="1"/>
  <c r="R148" i="104" s="1"/>
  <c r="S148" i="104" s="1"/>
  <c r="T148" i="104" s="1"/>
  <c r="G147" i="104"/>
  <c r="H147" i="104" s="1"/>
  <c r="I147" i="104" s="1"/>
  <c r="J147" i="104" s="1"/>
  <c r="K147" i="104" s="1"/>
  <c r="L147" i="104" s="1"/>
  <c r="M147" i="104" s="1"/>
  <c r="N147" i="104" s="1"/>
  <c r="O147" i="104" s="1"/>
  <c r="P147" i="104" s="1"/>
  <c r="Q147" i="104" s="1"/>
  <c r="R147" i="104" s="1"/>
  <c r="S147" i="104" s="1"/>
  <c r="T147" i="104" s="1"/>
  <c r="G146" i="104"/>
  <c r="H146" i="104" s="1"/>
  <c r="I146" i="104" s="1"/>
  <c r="J146" i="104" s="1"/>
  <c r="K146" i="104" s="1"/>
  <c r="L146" i="104" s="1"/>
  <c r="M146" i="104" s="1"/>
  <c r="N146" i="104" s="1"/>
  <c r="O146" i="104" s="1"/>
  <c r="P146" i="104" s="1"/>
  <c r="Q146" i="104" s="1"/>
  <c r="R146" i="104" s="1"/>
  <c r="S146" i="104" s="1"/>
  <c r="T146" i="104" s="1"/>
  <c r="G145" i="104"/>
  <c r="H145" i="104" s="1"/>
  <c r="I145" i="104" s="1"/>
  <c r="J145" i="104" s="1"/>
  <c r="K145" i="104" s="1"/>
  <c r="L145" i="104" s="1"/>
  <c r="M145" i="104" s="1"/>
  <c r="N145" i="104" s="1"/>
  <c r="O145" i="104" s="1"/>
  <c r="P145" i="104" s="1"/>
  <c r="Q145" i="104" s="1"/>
  <c r="R145" i="104" s="1"/>
  <c r="S145" i="104" s="1"/>
  <c r="T145" i="104" s="1"/>
  <c r="G144" i="104"/>
  <c r="H144" i="104" s="1"/>
  <c r="I144" i="104" s="1"/>
  <c r="J144" i="104" s="1"/>
  <c r="K144" i="104" s="1"/>
  <c r="L144" i="104" s="1"/>
  <c r="M144" i="104" s="1"/>
  <c r="N144" i="104" s="1"/>
  <c r="O144" i="104" s="1"/>
  <c r="P144" i="104" s="1"/>
  <c r="Q144" i="104" s="1"/>
  <c r="R144" i="104" s="1"/>
  <c r="S144" i="104" s="1"/>
  <c r="T144" i="104" s="1"/>
  <c r="G141" i="104"/>
  <c r="H141" i="104" s="1"/>
  <c r="I141" i="104" s="1"/>
  <c r="J141" i="104" s="1"/>
  <c r="K141" i="104" s="1"/>
  <c r="L141" i="104" s="1"/>
  <c r="M141" i="104" s="1"/>
  <c r="N141" i="104" s="1"/>
  <c r="O141" i="104" s="1"/>
  <c r="P141" i="104" s="1"/>
  <c r="Q141" i="104" s="1"/>
  <c r="R141" i="104" s="1"/>
  <c r="S141" i="104" s="1"/>
  <c r="T141" i="104" s="1"/>
  <c r="G140" i="104"/>
  <c r="H140" i="104" s="1"/>
  <c r="I140" i="104" s="1"/>
  <c r="J140" i="104" s="1"/>
  <c r="K140" i="104" s="1"/>
  <c r="L140" i="104" s="1"/>
  <c r="M140" i="104" s="1"/>
  <c r="N140" i="104" s="1"/>
  <c r="O140" i="104" s="1"/>
  <c r="P140" i="104" s="1"/>
  <c r="Q140" i="104" s="1"/>
  <c r="R140" i="104" s="1"/>
  <c r="S140" i="104" s="1"/>
  <c r="T140" i="104" s="1"/>
  <c r="G139" i="104"/>
  <c r="H139" i="104" s="1"/>
  <c r="I139" i="104" s="1"/>
  <c r="J139" i="104" s="1"/>
  <c r="K139" i="104" s="1"/>
  <c r="L139" i="104" s="1"/>
  <c r="M139" i="104" s="1"/>
  <c r="N139" i="104" s="1"/>
  <c r="O139" i="104" s="1"/>
  <c r="P139" i="104" s="1"/>
  <c r="Q139" i="104" s="1"/>
  <c r="R139" i="104" s="1"/>
  <c r="S139" i="104" s="1"/>
  <c r="T139" i="104" s="1"/>
  <c r="G138" i="104"/>
  <c r="H138" i="104" s="1"/>
  <c r="I138" i="104" s="1"/>
  <c r="J138" i="104" s="1"/>
  <c r="K138" i="104" s="1"/>
  <c r="L138" i="104" s="1"/>
  <c r="M138" i="104" s="1"/>
  <c r="N138" i="104" s="1"/>
  <c r="O138" i="104" s="1"/>
  <c r="P138" i="104" s="1"/>
  <c r="Q138" i="104" s="1"/>
  <c r="R138" i="104" s="1"/>
  <c r="S138" i="104" s="1"/>
  <c r="T138" i="104" s="1"/>
  <c r="G137" i="104"/>
  <c r="H137" i="104" s="1"/>
  <c r="I137" i="104" s="1"/>
  <c r="J137" i="104" s="1"/>
  <c r="K137" i="104" s="1"/>
  <c r="L137" i="104" s="1"/>
  <c r="M137" i="104" s="1"/>
  <c r="N137" i="104" s="1"/>
  <c r="O137" i="104" s="1"/>
  <c r="P137" i="104" s="1"/>
  <c r="Q137" i="104" s="1"/>
  <c r="R137" i="104" s="1"/>
  <c r="S137" i="104" s="1"/>
  <c r="T137" i="104" s="1"/>
  <c r="K134" i="104"/>
  <c r="P133" i="104"/>
  <c r="R132" i="104"/>
  <c r="T131" i="104"/>
  <c r="S130" i="104"/>
  <c r="F127" i="104"/>
  <c r="F126" i="104"/>
  <c r="F125" i="104"/>
  <c r="F124" i="104"/>
  <c r="F123" i="104"/>
  <c r="F120" i="104"/>
  <c r="F119" i="104"/>
  <c r="F118" i="104"/>
  <c r="F117" i="104"/>
  <c r="F116" i="104"/>
  <c r="F107" i="104"/>
  <c r="F106" i="104"/>
  <c r="F105" i="104"/>
  <c r="F104" i="104"/>
  <c r="F110" i="104" s="1"/>
  <c r="F687" i="104" s="1"/>
  <c r="F103" i="104"/>
  <c r="O103" i="104" s="1"/>
  <c r="G101" i="104"/>
  <c r="G127" i="104" s="1"/>
  <c r="G100" i="104"/>
  <c r="G126" i="104" s="1"/>
  <c r="G99" i="104"/>
  <c r="G118" i="104" s="1"/>
  <c r="G98" i="104"/>
  <c r="G117" i="104" s="1"/>
  <c r="G97" i="104"/>
  <c r="G123" i="104" s="1"/>
  <c r="T83" i="104"/>
  <c r="S83" i="104"/>
  <c r="R83" i="104"/>
  <c r="Q83" i="104"/>
  <c r="P83" i="104"/>
  <c r="O83" i="104"/>
  <c r="N83" i="104"/>
  <c r="M83" i="104"/>
  <c r="L83" i="104"/>
  <c r="K83" i="104"/>
  <c r="J83" i="104"/>
  <c r="I83" i="104"/>
  <c r="H83" i="104"/>
  <c r="G83" i="104"/>
  <c r="F83" i="104"/>
  <c r="T80" i="104"/>
  <c r="S80" i="104"/>
  <c r="R80" i="104"/>
  <c r="Q80" i="104"/>
  <c r="P80" i="104"/>
  <c r="O80" i="104"/>
  <c r="N80" i="104"/>
  <c r="M80" i="104"/>
  <c r="L80" i="104"/>
  <c r="K80" i="104"/>
  <c r="J80" i="104"/>
  <c r="I80" i="104"/>
  <c r="H80" i="104"/>
  <c r="G80" i="104"/>
  <c r="F80" i="104"/>
  <c r="F48" i="104"/>
  <c r="F17" i="104"/>
  <c r="G17" i="104" s="1"/>
  <c r="H17" i="104" s="1"/>
  <c r="F16" i="104"/>
  <c r="G16" i="104" s="1"/>
  <c r="F15" i="104"/>
  <c r="F14" i="104"/>
  <c r="F13" i="104"/>
  <c r="F10" i="104"/>
  <c r="F9" i="104"/>
  <c r="F8" i="104"/>
  <c r="F6" i="104"/>
  <c r="X1056" i="103"/>
  <c r="X1041" i="103"/>
  <c r="X996" i="103"/>
  <c r="X1011" i="103"/>
  <c r="B958" i="103"/>
  <c r="B957" i="103"/>
  <c r="B956" i="103"/>
  <c r="B955" i="103"/>
  <c r="B954" i="103"/>
  <c r="B953" i="103"/>
  <c r="T948" i="103"/>
  <c r="S948" i="103"/>
  <c r="R948" i="103"/>
  <c r="Q948" i="103"/>
  <c r="P948" i="103"/>
  <c r="O948" i="103"/>
  <c r="N948" i="103"/>
  <c r="M948" i="103"/>
  <c r="L948" i="103"/>
  <c r="K948" i="103"/>
  <c r="J948" i="103"/>
  <c r="I948" i="103"/>
  <c r="H948" i="103"/>
  <c r="G948" i="103"/>
  <c r="F948" i="103"/>
  <c r="T947" i="103"/>
  <c r="S947" i="103"/>
  <c r="R947" i="103"/>
  <c r="Q947" i="103"/>
  <c r="P947" i="103"/>
  <c r="O947" i="103"/>
  <c r="N947" i="103"/>
  <c r="M947" i="103"/>
  <c r="L947" i="103"/>
  <c r="K947" i="103"/>
  <c r="J947" i="103"/>
  <c r="I947" i="103"/>
  <c r="H947" i="103"/>
  <c r="G947" i="103"/>
  <c r="F947" i="103"/>
  <c r="T946" i="103"/>
  <c r="S946" i="103"/>
  <c r="R946" i="103"/>
  <c r="Q946" i="103"/>
  <c r="P946" i="103"/>
  <c r="O946" i="103"/>
  <c r="N946" i="103"/>
  <c r="M946" i="103"/>
  <c r="L946" i="103"/>
  <c r="K946" i="103"/>
  <c r="J946" i="103"/>
  <c r="I946" i="103"/>
  <c r="H946" i="103"/>
  <c r="G946" i="103"/>
  <c r="F946" i="103"/>
  <c r="T945" i="103"/>
  <c r="S945" i="103"/>
  <c r="R945" i="103"/>
  <c r="Q945" i="103"/>
  <c r="P945" i="103"/>
  <c r="O945" i="103"/>
  <c r="N945" i="103"/>
  <c r="M945" i="103"/>
  <c r="L945" i="103"/>
  <c r="K945" i="103"/>
  <c r="J945" i="103"/>
  <c r="I945" i="103"/>
  <c r="H945" i="103"/>
  <c r="G945" i="103"/>
  <c r="F945" i="103"/>
  <c r="T944" i="103"/>
  <c r="S944" i="103"/>
  <c r="R944" i="103"/>
  <c r="Q944" i="103"/>
  <c r="P944" i="103"/>
  <c r="O944" i="103"/>
  <c r="N944" i="103"/>
  <c r="M944" i="103"/>
  <c r="L944" i="103"/>
  <c r="K944" i="103"/>
  <c r="J944" i="103"/>
  <c r="I944" i="103"/>
  <c r="H944" i="103"/>
  <c r="G944" i="103"/>
  <c r="F944" i="103"/>
  <c r="B935" i="103"/>
  <c r="B934" i="103"/>
  <c r="B933" i="103"/>
  <c r="B932" i="103"/>
  <c r="B931" i="103"/>
  <c r="B930" i="103"/>
  <c r="B929" i="103"/>
  <c r="B928" i="103"/>
  <c r="B927" i="103"/>
  <c r="B926" i="103"/>
  <c r="B925" i="103"/>
  <c r="B924" i="103"/>
  <c r="B923" i="103"/>
  <c r="B922" i="103"/>
  <c r="B921" i="103"/>
  <c r="B920" i="103"/>
  <c r="B906" i="103"/>
  <c r="B905" i="103"/>
  <c r="B904" i="103"/>
  <c r="B903" i="103"/>
  <c r="B902" i="103"/>
  <c r="B901" i="103"/>
  <c r="B900" i="103"/>
  <c r="B899" i="103"/>
  <c r="B898" i="103"/>
  <c r="B897" i="103"/>
  <c r="B896" i="103"/>
  <c r="B895" i="103"/>
  <c r="B894" i="103"/>
  <c r="B893" i="103"/>
  <c r="B892" i="103"/>
  <c r="B891" i="103"/>
  <c r="B890" i="103"/>
  <c r="B889" i="103"/>
  <c r="W886" i="103"/>
  <c r="G886" i="103"/>
  <c r="G885" i="103"/>
  <c r="H886" i="103" s="1"/>
  <c r="G884" i="103"/>
  <c r="H885" i="103" s="1"/>
  <c r="I886" i="103" s="1"/>
  <c r="G883" i="103"/>
  <c r="H884" i="103" s="1"/>
  <c r="I885" i="103" s="1"/>
  <c r="J886" i="103" s="1"/>
  <c r="G882" i="103"/>
  <c r="H883" i="103" s="1"/>
  <c r="I884" i="103" s="1"/>
  <c r="J885" i="103" s="1"/>
  <c r="K886" i="103" s="1"/>
  <c r="G881" i="103"/>
  <c r="H882" i="103" s="1"/>
  <c r="I883" i="103" s="1"/>
  <c r="J884" i="103" s="1"/>
  <c r="K885" i="103" s="1"/>
  <c r="L886" i="103" s="1"/>
  <c r="G880" i="103"/>
  <c r="H881" i="103" s="1"/>
  <c r="I882" i="103" s="1"/>
  <c r="J883" i="103" s="1"/>
  <c r="K884" i="103" s="1"/>
  <c r="L885" i="103" s="1"/>
  <c r="M886" i="103" s="1"/>
  <c r="G879" i="103"/>
  <c r="H880" i="103" s="1"/>
  <c r="I881" i="103" s="1"/>
  <c r="J882" i="103" s="1"/>
  <c r="K883" i="103" s="1"/>
  <c r="L884" i="103" s="1"/>
  <c r="M885" i="103" s="1"/>
  <c r="N886" i="103" s="1"/>
  <c r="G878" i="103"/>
  <c r="H879" i="103" s="1"/>
  <c r="I880" i="103" s="1"/>
  <c r="J881" i="103" s="1"/>
  <c r="K882" i="103" s="1"/>
  <c r="L883" i="103" s="1"/>
  <c r="M884" i="103" s="1"/>
  <c r="N885" i="103" s="1"/>
  <c r="O886" i="103" s="1"/>
  <c r="G877" i="103"/>
  <c r="H878" i="103" s="1"/>
  <c r="I879" i="103" s="1"/>
  <c r="J880" i="103" s="1"/>
  <c r="K881" i="103" s="1"/>
  <c r="L882" i="103" s="1"/>
  <c r="M883" i="103" s="1"/>
  <c r="N884" i="103" s="1"/>
  <c r="O885" i="103" s="1"/>
  <c r="P886" i="103" s="1"/>
  <c r="G876" i="103"/>
  <c r="H877" i="103" s="1"/>
  <c r="I878" i="103" s="1"/>
  <c r="J879" i="103" s="1"/>
  <c r="K880" i="103" s="1"/>
  <c r="L881" i="103" s="1"/>
  <c r="M882" i="103" s="1"/>
  <c r="N883" i="103" s="1"/>
  <c r="O884" i="103" s="1"/>
  <c r="P885" i="103" s="1"/>
  <c r="Q886" i="103" s="1"/>
  <c r="G875" i="103"/>
  <c r="H876" i="103" s="1"/>
  <c r="I877" i="103" s="1"/>
  <c r="J878" i="103" s="1"/>
  <c r="K879" i="103" s="1"/>
  <c r="L880" i="103" s="1"/>
  <c r="M881" i="103" s="1"/>
  <c r="N882" i="103" s="1"/>
  <c r="O883" i="103" s="1"/>
  <c r="P884" i="103" s="1"/>
  <c r="Q885" i="103" s="1"/>
  <c r="R886" i="103" s="1"/>
  <c r="G874" i="103"/>
  <c r="H875" i="103" s="1"/>
  <c r="I876" i="103" s="1"/>
  <c r="J877" i="103" s="1"/>
  <c r="K878" i="103" s="1"/>
  <c r="L879" i="103" s="1"/>
  <c r="M880" i="103" s="1"/>
  <c r="N881" i="103" s="1"/>
  <c r="O882" i="103" s="1"/>
  <c r="P883" i="103" s="1"/>
  <c r="Q884" i="103" s="1"/>
  <c r="R885" i="103" s="1"/>
  <c r="S886" i="103" s="1"/>
  <c r="X873" i="103"/>
  <c r="X874" i="103" s="1"/>
  <c r="X875" i="103" s="1"/>
  <c r="X876" i="103" s="1"/>
  <c r="X877" i="103" s="1"/>
  <c r="W872" i="103"/>
  <c r="B861" i="103"/>
  <c r="E861" i="103" s="1"/>
  <c r="B860" i="103"/>
  <c r="E860" i="103" s="1"/>
  <c r="B859" i="103"/>
  <c r="E859" i="103" s="1"/>
  <c r="B858" i="103"/>
  <c r="E858" i="103" s="1"/>
  <c r="B857" i="103"/>
  <c r="E857" i="103" s="1"/>
  <c r="B856" i="103"/>
  <c r="E856" i="103" s="1"/>
  <c r="B855" i="103"/>
  <c r="E855" i="103" s="1"/>
  <c r="B854" i="103"/>
  <c r="E854" i="103" s="1"/>
  <c r="B853" i="103"/>
  <c r="E853" i="103" s="1"/>
  <c r="B852" i="103"/>
  <c r="B851" i="103"/>
  <c r="E851" i="103" s="1"/>
  <c r="B850" i="103"/>
  <c r="E850" i="103" s="1"/>
  <c r="B849" i="103"/>
  <c r="E849" i="103" s="1"/>
  <c r="B848" i="103"/>
  <c r="E848" i="103" s="1"/>
  <c r="B847" i="103"/>
  <c r="E847" i="103" s="1"/>
  <c r="B846" i="103"/>
  <c r="E846" i="103" s="1"/>
  <c r="B845" i="103"/>
  <c r="E845" i="103" s="1"/>
  <c r="B844" i="103"/>
  <c r="W841" i="103"/>
  <c r="G841" i="103"/>
  <c r="G840" i="103"/>
  <c r="H841" i="103" s="1"/>
  <c r="G839" i="103"/>
  <c r="H840" i="103" s="1"/>
  <c r="I841" i="103" s="1"/>
  <c r="G838" i="103"/>
  <c r="H839" i="103" s="1"/>
  <c r="I840" i="103" s="1"/>
  <c r="J841" i="103" s="1"/>
  <c r="G837" i="103"/>
  <c r="H838" i="103" s="1"/>
  <c r="I839" i="103" s="1"/>
  <c r="J840" i="103" s="1"/>
  <c r="K841" i="103" s="1"/>
  <c r="G836" i="103"/>
  <c r="H837" i="103" s="1"/>
  <c r="I838" i="103" s="1"/>
  <c r="J839" i="103" s="1"/>
  <c r="K840" i="103" s="1"/>
  <c r="L841" i="103" s="1"/>
  <c r="G835" i="103"/>
  <c r="H836" i="103" s="1"/>
  <c r="I837" i="103" s="1"/>
  <c r="J838" i="103" s="1"/>
  <c r="K839" i="103" s="1"/>
  <c r="L840" i="103" s="1"/>
  <c r="M841" i="103" s="1"/>
  <c r="G834" i="103"/>
  <c r="H835" i="103" s="1"/>
  <c r="I836" i="103" s="1"/>
  <c r="J837" i="103" s="1"/>
  <c r="K838" i="103" s="1"/>
  <c r="L839" i="103" s="1"/>
  <c r="M840" i="103" s="1"/>
  <c r="N841" i="103" s="1"/>
  <c r="G833" i="103"/>
  <c r="H834" i="103" s="1"/>
  <c r="I835" i="103" s="1"/>
  <c r="J836" i="103" s="1"/>
  <c r="K837" i="103" s="1"/>
  <c r="L838" i="103" s="1"/>
  <c r="M839" i="103" s="1"/>
  <c r="N840" i="103" s="1"/>
  <c r="O841" i="103" s="1"/>
  <c r="G832" i="103"/>
  <c r="H833" i="103" s="1"/>
  <c r="I834" i="103" s="1"/>
  <c r="J835" i="103" s="1"/>
  <c r="K836" i="103" s="1"/>
  <c r="L837" i="103" s="1"/>
  <c r="M838" i="103" s="1"/>
  <c r="N839" i="103" s="1"/>
  <c r="O840" i="103" s="1"/>
  <c r="P841" i="103" s="1"/>
  <c r="G831" i="103"/>
  <c r="H832" i="103" s="1"/>
  <c r="I833" i="103" s="1"/>
  <c r="J834" i="103" s="1"/>
  <c r="K835" i="103" s="1"/>
  <c r="L836" i="103" s="1"/>
  <c r="M837" i="103" s="1"/>
  <c r="N838" i="103" s="1"/>
  <c r="O839" i="103" s="1"/>
  <c r="P840" i="103" s="1"/>
  <c r="Q841" i="103" s="1"/>
  <c r="G830" i="103"/>
  <c r="H831" i="103" s="1"/>
  <c r="I832" i="103" s="1"/>
  <c r="J833" i="103" s="1"/>
  <c r="K834" i="103" s="1"/>
  <c r="L835" i="103" s="1"/>
  <c r="M836" i="103" s="1"/>
  <c r="N837" i="103" s="1"/>
  <c r="O838" i="103" s="1"/>
  <c r="P839" i="103" s="1"/>
  <c r="Q840" i="103" s="1"/>
  <c r="R841" i="103" s="1"/>
  <c r="G829" i="103"/>
  <c r="H830" i="103" s="1"/>
  <c r="I831" i="103" s="1"/>
  <c r="J832" i="103" s="1"/>
  <c r="K833" i="103" s="1"/>
  <c r="L834" i="103" s="1"/>
  <c r="M835" i="103" s="1"/>
  <c r="N836" i="103" s="1"/>
  <c r="O837" i="103" s="1"/>
  <c r="P838" i="103" s="1"/>
  <c r="Q839" i="103" s="1"/>
  <c r="R840" i="103" s="1"/>
  <c r="S841" i="103" s="1"/>
  <c r="X828" i="103"/>
  <c r="X829" i="103" s="1"/>
  <c r="X830" i="103" s="1"/>
  <c r="X831" i="103" s="1"/>
  <c r="X832" i="103" s="1"/>
  <c r="X833" i="103" s="1"/>
  <c r="X834" i="103" s="1"/>
  <c r="X835" i="103" s="1"/>
  <c r="X836" i="103" s="1"/>
  <c r="X837" i="103" s="1"/>
  <c r="X838" i="103" s="1"/>
  <c r="X839" i="103" s="1"/>
  <c r="X840" i="103" s="1"/>
  <c r="X841" i="103" s="1"/>
  <c r="W827" i="103"/>
  <c r="AP824" i="103"/>
  <c r="AO824" i="103"/>
  <c r="AN824" i="103"/>
  <c r="AM824" i="103"/>
  <c r="AL824" i="103"/>
  <c r="AK824" i="103"/>
  <c r="AJ824" i="103"/>
  <c r="AI824" i="103"/>
  <c r="AH824" i="103"/>
  <c r="AG824" i="103"/>
  <c r="AF824" i="103"/>
  <c r="AE824" i="103"/>
  <c r="AD824" i="103"/>
  <c r="AC824" i="103"/>
  <c r="AB824" i="103"/>
  <c r="AA824" i="103"/>
  <c r="Z824" i="103"/>
  <c r="Y824" i="103"/>
  <c r="B804" i="103"/>
  <c r="B969" i="103" s="1"/>
  <c r="B803" i="103"/>
  <c r="B968" i="103" s="1"/>
  <c r="B802" i="103"/>
  <c r="B967" i="103" s="1"/>
  <c r="B801" i="103"/>
  <c r="B800" i="103"/>
  <c r="B965" i="103" s="1"/>
  <c r="B799" i="103"/>
  <c r="B964" i="103" s="1"/>
  <c r="B798" i="103"/>
  <c r="B963" i="103" s="1"/>
  <c r="B797" i="103"/>
  <c r="B962" i="103" s="1"/>
  <c r="D795" i="103"/>
  <c r="D794" i="103"/>
  <c r="D793" i="103"/>
  <c r="D792" i="103"/>
  <c r="D791" i="103"/>
  <c r="D790" i="103"/>
  <c r="D789" i="103"/>
  <c r="D788" i="103"/>
  <c r="B785" i="103"/>
  <c r="B784" i="103"/>
  <c r="B783" i="103"/>
  <c r="B782" i="103"/>
  <c r="B779" i="103"/>
  <c r="B778" i="103"/>
  <c r="B777" i="103"/>
  <c r="B776" i="103"/>
  <c r="B773" i="103"/>
  <c r="B772" i="103"/>
  <c r="B771" i="103"/>
  <c r="B770" i="103"/>
  <c r="B767" i="103"/>
  <c r="B766" i="103"/>
  <c r="B765" i="103"/>
  <c r="B764" i="103"/>
  <c r="B761" i="103"/>
  <c r="B760" i="103"/>
  <c r="B759" i="103"/>
  <c r="B758" i="103"/>
  <c r="B755" i="103"/>
  <c r="B754" i="103"/>
  <c r="B753" i="103"/>
  <c r="B752" i="103"/>
  <c r="B749" i="103"/>
  <c r="B748" i="103"/>
  <c r="B747" i="103"/>
  <c r="B746" i="103"/>
  <c r="B743" i="103"/>
  <c r="B742" i="103"/>
  <c r="B741" i="103"/>
  <c r="B740" i="103"/>
  <c r="E740" i="103" s="1"/>
  <c r="G737" i="103"/>
  <c r="H737" i="103" s="1"/>
  <c r="I737" i="103" s="1"/>
  <c r="J737" i="103" s="1"/>
  <c r="K737" i="103" s="1"/>
  <c r="L737" i="103" s="1"/>
  <c r="M737" i="103" s="1"/>
  <c r="N737" i="103" s="1"/>
  <c r="O737" i="103" s="1"/>
  <c r="P737" i="103" s="1"/>
  <c r="Q737" i="103" s="1"/>
  <c r="R737" i="103" s="1"/>
  <c r="S737" i="103" s="1"/>
  <c r="T737" i="103" s="1"/>
  <c r="T722" i="103"/>
  <c r="S722" i="103"/>
  <c r="R722" i="103"/>
  <c r="Q722" i="103"/>
  <c r="P722" i="103"/>
  <c r="O722" i="103"/>
  <c r="N722" i="103"/>
  <c r="M722" i="103"/>
  <c r="L722" i="103"/>
  <c r="K722" i="103"/>
  <c r="J722" i="103"/>
  <c r="I722" i="103"/>
  <c r="H722" i="103"/>
  <c r="G722" i="103"/>
  <c r="F722" i="103"/>
  <c r="T720" i="103"/>
  <c r="S720" i="103"/>
  <c r="R720" i="103"/>
  <c r="Q720" i="103"/>
  <c r="P720" i="103"/>
  <c r="O720" i="103"/>
  <c r="N720" i="103"/>
  <c r="M720" i="103"/>
  <c r="L720" i="103"/>
  <c r="K720" i="103"/>
  <c r="J720" i="103"/>
  <c r="I720" i="103"/>
  <c r="H720" i="103"/>
  <c r="G720" i="103"/>
  <c r="F720" i="103"/>
  <c r="T718" i="103"/>
  <c r="S718" i="103"/>
  <c r="R718" i="103"/>
  <c r="Q718" i="103"/>
  <c r="P718" i="103"/>
  <c r="O718" i="103"/>
  <c r="N718" i="103"/>
  <c r="M718" i="103"/>
  <c r="L718" i="103"/>
  <c r="K718" i="103"/>
  <c r="J718" i="103"/>
  <c r="I718" i="103"/>
  <c r="H718" i="103"/>
  <c r="G718" i="103"/>
  <c r="F718" i="103"/>
  <c r="T668" i="103"/>
  <c r="S668" i="103"/>
  <c r="R668" i="103"/>
  <c r="Q668" i="103"/>
  <c r="P668" i="103"/>
  <c r="O668" i="103"/>
  <c r="N668" i="103"/>
  <c r="M668" i="103"/>
  <c r="L668" i="103"/>
  <c r="K668" i="103"/>
  <c r="J668" i="103"/>
  <c r="I668" i="103"/>
  <c r="H668" i="103"/>
  <c r="G668" i="103"/>
  <c r="F668" i="103"/>
  <c r="T667" i="103"/>
  <c r="S667" i="103"/>
  <c r="R667" i="103"/>
  <c r="Q667" i="103"/>
  <c r="P667" i="103"/>
  <c r="O667" i="103"/>
  <c r="N667" i="103"/>
  <c r="M667" i="103"/>
  <c r="L667" i="103"/>
  <c r="K667" i="103"/>
  <c r="J667" i="103"/>
  <c r="I667" i="103"/>
  <c r="H667" i="103"/>
  <c r="G667" i="103"/>
  <c r="F667" i="103"/>
  <c r="T669" i="103"/>
  <c r="S669" i="103"/>
  <c r="R669" i="103"/>
  <c r="Q669" i="103"/>
  <c r="P669" i="103"/>
  <c r="O669" i="103"/>
  <c r="N669" i="103"/>
  <c r="M669" i="103"/>
  <c r="L669" i="103"/>
  <c r="K669" i="103"/>
  <c r="J669" i="103"/>
  <c r="I669" i="103"/>
  <c r="H669" i="103"/>
  <c r="G669" i="103"/>
  <c r="F669" i="103"/>
  <c r="T665" i="103"/>
  <c r="S665" i="103"/>
  <c r="R665" i="103"/>
  <c r="Q665" i="103"/>
  <c r="P665" i="103"/>
  <c r="O665" i="103"/>
  <c r="N665" i="103"/>
  <c r="M665" i="103"/>
  <c r="L665" i="103"/>
  <c r="K665" i="103"/>
  <c r="J665" i="103"/>
  <c r="I665" i="103"/>
  <c r="H665" i="103"/>
  <c r="G665" i="103"/>
  <c r="F665" i="103"/>
  <c r="T590" i="103"/>
  <c r="S590" i="103"/>
  <c r="R590" i="103"/>
  <c r="Q590" i="103"/>
  <c r="P590" i="103"/>
  <c r="O590" i="103"/>
  <c r="N590" i="103"/>
  <c r="M590" i="103"/>
  <c r="L590" i="103"/>
  <c r="K590" i="103"/>
  <c r="J590" i="103"/>
  <c r="I590" i="103"/>
  <c r="H590" i="103"/>
  <c r="G590" i="103"/>
  <c r="F590" i="103"/>
  <c r="T589" i="103"/>
  <c r="S589" i="103"/>
  <c r="R589" i="103"/>
  <c r="Q589" i="103"/>
  <c r="P589" i="103"/>
  <c r="O589" i="103"/>
  <c r="N589" i="103"/>
  <c r="M589" i="103"/>
  <c r="L589" i="103"/>
  <c r="K589" i="103"/>
  <c r="J589" i="103"/>
  <c r="I589" i="103"/>
  <c r="H589" i="103"/>
  <c r="G589" i="103"/>
  <c r="F589" i="103"/>
  <c r="F585" i="103"/>
  <c r="G585" i="103" s="1"/>
  <c r="H585" i="103" s="1"/>
  <c r="I585" i="103" s="1"/>
  <c r="J585" i="103" s="1"/>
  <c r="K585" i="103" s="1"/>
  <c r="L585" i="103" s="1"/>
  <c r="M585" i="103" s="1"/>
  <c r="N585" i="103" s="1"/>
  <c r="O585" i="103" s="1"/>
  <c r="P585" i="103" s="1"/>
  <c r="Q585" i="103" s="1"/>
  <c r="R585" i="103" s="1"/>
  <c r="S585" i="103" s="1"/>
  <c r="T585" i="103" s="1"/>
  <c r="F579" i="103"/>
  <c r="G579" i="103" s="1"/>
  <c r="H579" i="103" s="1"/>
  <c r="I579" i="103" s="1"/>
  <c r="J579" i="103" s="1"/>
  <c r="K579" i="103" s="1"/>
  <c r="L579" i="103" s="1"/>
  <c r="M579" i="103" s="1"/>
  <c r="N579" i="103" s="1"/>
  <c r="O579" i="103" s="1"/>
  <c r="P579" i="103" s="1"/>
  <c r="Q579" i="103" s="1"/>
  <c r="R579" i="103" s="1"/>
  <c r="S579" i="103" s="1"/>
  <c r="T579" i="103" s="1"/>
  <c r="G524" i="103"/>
  <c r="G523" i="103"/>
  <c r="H524" i="103" s="1"/>
  <c r="G522" i="103"/>
  <c r="H523" i="103" s="1"/>
  <c r="I524" i="103" s="1"/>
  <c r="G521" i="103"/>
  <c r="H522" i="103" s="1"/>
  <c r="I523" i="103" s="1"/>
  <c r="J524" i="103" s="1"/>
  <c r="G520" i="103"/>
  <c r="H521" i="103" s="1"/>
  <c r="I522" i="103" s="1"/>
  <c r="J523" i="103" s="1"/>
  <c r="K524" i="103" s="1"/>
  <c r="G519" i="103"/>
  <c r="H520" i="103" s="1"/>
  <c r="I521" i="103" s="1"/>
  <c r="J522" i="103" s="1"/>
  <c r="K523" i="103" s="1"/>
  <c r="L524" i="103" s="1"/>
  <c r="G518" i="103"/>
  <c r="H519" i="103" s="1"/>
  <c r="I520" i="103" s="1"/>
  <c r="J521" i="103" s="1"/>
  <c r="K522" i="103" s="1"/>
  <c r="L523" i="103" s="1"/>
  <c r="M524" i="103" s="1"/>
  <c r="G517" i="103"/>
  <c r="H518" i="103" s="1"/>
  <c r="I519" i="103" s="1"/>
  <c r="J520" i="103" s="1"/>
  <c r="K521" i="103" s="1"/>
  <c r="L522" i="103" s="1"/>
  <c r="M523" i="103" s="1"/>
  <c r="N524" i="103" s="1"/>
  <c r="G516" i="103"/>
  <c r="H517" i="103" s="1"/>
  <c r="I518" i="103" s="1"/>
  <c r="J519" i="103" s="1"/>
  <c r="K520" i="103" s="1"/>
  <c r="L521" i="103" s="1"/>
  <c r="M522" i="103" s="1"/>
  <c r="N523" i="103" s="1"/>
  <c r="O524" i="103" s="1"/>
  <c r="G515" i="103"/>
  <c r="H516" i="103" s="1"/>
  <c r="I517" i="103" s="1"/>
  <c r="J518" i="103" s="1"/>
  <c r="K519" i="103" s="1"/>
  <c r="L520" i="103" s="1"/>
  <c r="M521" i="103" s="1"/>
  <c r="N522" i="103" s="1"/>
  <c r="O523" i="103" s="1"/>
  <c r="P524" i="103" s="1"/>
  <c r="G514" i="103"/>
  <c r="H515" i="103" s="1"/>
  <c r="I516" i="103" s="1"/>
  <c r="J517" i="103" s="1"/>
  <c r="K518" i="103" s="1"/>
  <c r="L519" i="103" s="1"/>
  <c r="M520" i="103" s="1"/>
  <c r="N521" i="103" s="1"/>
  <c r="O522" i="103" s="1"/>
  <c r="P523" i="103" s="1"/>
  <c r="Q524" i="103" s="1"/>
  <c r="G513" i="103"/>
  <c r="H514" i="103" s="1"/>
  <c r="I515" i="103" s="1"/>
  <c r="J516" i="103" s="1"/>
  <c r="K517" i="103" s="1"/>
  <c r="L518" i="103" s="1"/>
  <c r="M519" i="103" s="1"/>
  <c r="N520" i="103" s="1"/>
  <c r="O521" i="103" s="1"/>
  <c r="P522" i="103" s="1"/>
  <c r="Q523" i="103" s="1"/>
  <c r="R524" i="103" s="1"/>
  <c r="G512" i="103"/>
  <c r="H513" i="103" s="1"/>
  <c r="I514" i="103" s="1"/>
  <c r="J515" i="103" s="1"/>
  <c r="K516" i="103" s="1"/>
  <c r="L517" i="103" s="1"/>
  <c r="M518" i="103" s="1"/>
  <c r="N519" i="103" s="1"/>
  <c r="O520" i="103" s="1"/>
  <c r="P521" i="103" s="1"/>
  <c r="Q522" i="103" s="1"/>
  <c r="R523" i="103" s="1"/>
  <c r="S524" i="103" s="1"/>
  <c r="G507" i="103"/>
  <c r="G506" i="103"/>
  <c r="H507" i="103" s="1"/>
  <c r="G505" i="103"/>
  <c r="H506" i="103" s="1"/>
  <c r="I507" i="103" s="1"/>
  <c r="G504" i="103"/>
  <c r="H505" i="103" s="1"/>
  <c r="I506" i="103" s="1"/>
  <c r="J507" i="103" s="1"/>
  <c r="G503" i="103"/>
  <c r="H504" i="103" s="1"/>
  <c r="I505" i="103" s="1"/>
  <c r="J506" i="103" s="1"/>
  <c r="K507" i="103" s="1"/>
  <c r="G502" i="103"/>
  <c r="H503" i="103" s="1"/>
  <c r="I504" i="103" s="1"/>
  <c r="J505" i="103" s="1"/>
  <c r="K506" i="103" s="1"/>
  <c r="L507" i="103" s="1"/>
  <c r="G501" i="103"/>
  <c r="H502" i="103" s="1"/>
  <c r="I503" i="103" s="1"/>
  <c r="J504" i="103" s="1"/>
  <c r="K505" i="103" s="1"/>
  <c r="L506" i="103" s="1"/>
  <c r="M507" i="103" s="1"/>
  <c r="G500" i="103"/>
  <c r="H501" i="103" s="1"/>
  <c r="I502" i="103" s="1"/>
  <c r="J503" i="103" s="1"/>
  <c r="K504" i="103" s="1"/>
  <c r="L505" i="103" s="1"/>
  <c r="M506" i="103" s="1"/>
  <c r="N507" i="103" s="1"/>
  <c r="G499" i="103"/>
  <c r="H500" i="103" s="1"/>
  <c r="I501" i="103" s="1"/>
  <c r="J502" i="103" s="1"/>
  <c r="K503" i="103" s="1"/>
  <c r="L504" i="103" s="1"/>
  <c r="M505" i="103" s="1"/>
  <c r="N506" i="103" s="1"/>
  <c r="O507" i="103" s="1"/>
  <c r="G498" i="103"/>
  <c r="H499" i="103" s="1"/>
  <c r="I500" i="103" s="1"/>
  <c r="J501" i="103" s="1"/>
  <c r="K502" i="103" s="1"/>
  <c r="L503" i="103" s="1"/>
  <c r="M504" i="103" s="1"/>
  <c r="N505" i="103" s="1"/>
  <c r="O506" i="103" s="1"/>
  <c r="P507" i="103" s="1"/>
  <c r="G497" i="103"/>
  <c r="H498" i="103" s="1"/>
  <c r="I499" i="103" s="1"/>
  <c r="J500" i="103" s="1"/>
  <c r="K501" i="103" s="1"/>
  <c r="L502" i="103" s="1"/>
  <c r="M503" i="103" s="1"/>
  <c r="N504" i="103" s="1"/>
  <c r="O505" i="103" s="1"/>
  <c r="P506" i="103" s="1"/>
  <c r="Q507" i="103" s="1"/>
  <c r="G496" i="103"/>
  <c r="H497" i="103" s="1"/>
  <c r="I498" i="103" s="1"/>
  <c r="J499" i="103" s="1"/>
  <c r="K500" i="103" s="1"/>
  <c r="L501" i="103" s="1"/>
  <c r="M502" i="103" s="1"/>
  <c r="N503" i="103" s="1"/>
  <c r="O504" i="103" s="1"/>
  <c r="P505" i="103" s="1"/>
  <c r="Q506" i="103" s="1"/>
  <c r="R507" i="103" s="1"/>
  <c r="G495" i="103"/>
  <c r="H496" i="103" s="1"/>
  <c r="I497" i="103" s="1"/>
  <c r="J498" i="103" s="1"/>
  <c r="K499" i="103" s="1"/>
  <c r="L500" i="103" s="1"/>
  <c r="M501" i="103" s="1"/>
  <c r="N502" i="103" s="1"/>
  <c r="O503" i="103" s="1"/>
  <c r="P504" i="103" s="1"/>
  <c r="Q505" i="103" s="1"/>
  <c r="R506" i="103" s="1"/>
  <c r="S507" i="103" s="1"/>
  <c r="G490" i="103"/>
  <c r="G489" i="103"/>
  <c r="H490" i="103" s="1"/>
  <c r="G488" i="103"/>
  <c r="H489" i="103" s="1"/>
  <c r="I490" i="103" s="1"/>
  <c r="G487" i="103"/>
  <c r="H488" i="103" s="1"/>
  <c r="I489" i="103" s="1"/>
  <c r="J490" i="103" s="1"/>
  <c r="G486" i="103"/>
  <c r="H487" i="103" s="1"/>
  <c r="I488" i="103" s="1"/>
  <c r="J489" i="103" s="1"/>
  <c r="K490" i="103" s="1"/>
  <c r="G485" i="103"/>
  <c r="H486" i="103" s="1"/>
  <c r="I487" i="103" s="1"/>
  <c r="J488" i="103" s="1"/>
  <c r="K489" i="103" s="1"/>
  <c r="L490" i="103" s="1"/>
  <c r="G484" i="103"/>
  <c r="H485" i="103" s="1"/>
  <c r="I486" i="103" s="1"/>
  <c r="J487" i="103" s="1"/>
  <c r="K488" i="103" s="1"/>
  <c r="L489" i="103" s="1"/>
  <c r="M490" i="103" s="1"/>
  <c r="G483" i="103"/>
  <c r="H484" i="103" s="1"/>
  <c r="I485" i="103" s="1"/>
  <c r="J486" i="103" s="1"/>
  <c r="K487" i="103" s="1"/>
  <c r="L488" i="103" s="1"/>
  <c r="M489" i="103" s="1"/>
  <c r="N490" i="103" s="1"/>
  <c r="G482" i="103"/>
  <c r="H483" i="103" s="1"/>
  <c r="I484" i="103" s="1"/>
  <c r="J485" i="103" s="1"/>
  <c r="K486" i="103" s="1"/>
  <c r="L487" i="103" s="1"/>
  <c r="M488" i="103" s="1"/>
  <c r="N489" i="103" s="1"/>
  <c r="O490" i="103" s="1"/>
  <c r="G481" i="103"/>
  <c r="H482" i="103" s="1"/>
  <c r="I483" i="103" s="1"/>
  <c r="J484" i="103" s="1"/>
  <c r="K485" i="103" s="1"/>
  <c r="L486" i="103" s="1"/>
  <c r="M487" i="103" s="1"/>
  <c r="N488" i="103" s="1"/>
  <c r="O489" i="103" s="1"/>
  <c r="P490" i="103" s="1"/>
  <c r="G480" i="103"/>
  <c r="H481" i="103" s="1"/>
  <c r="I482" i="103" s="1"/>
  <c r="J483" i="103" s="1"/>
  <c r="K484" i="103" s="1"/>
  <c r="L485" i="103" s="1"/>
  <c r="M486" i="103" s="1"/>
  <c r="N487" i="103" s="1"/>
  <c r="O488" i="103" s="1"/>
  <c r="P489" i="103" s="1"/>
  <c r="Q490" i="103" s="1"/>
  <c r="G479" i="103"/>
  <c r="H480" i="103" s="1"/>
  <c r="I481" i="103" s="1"/>
  <c r="J482" i="103" s="1"/>
  <c r="K483" i="103" s="1"/>
  <c r="L484" i="103" s="1"/>
  <c r="M485" i="103" s="1"/>
  <c r="N486" i="103" s="1"/>
  <c r="O487" i="103" s="1"/>
  <c r="P488" i="103" s="1"/>
  <c r="Q489" i="103" s="1"/>
  <c r="R490" i="103" s="1"/>
  <c r="G478" i="103"/>
  <c r="H479" i="103" s="1"/>
  <c r="I480" i="103" s="1"/>
  <c r="J481" i="103" s="1"/>
  <c r="K482" i="103" s="1"/>
  <c r="L483" i="103" s="1"/>
  <c r="M484" i="103" s="1"/>
  <c r="N485" i="103" s="1"/>
  <c r="O486" i="103" s="1"/>
  <c r="P487" i="103" s="1"/>
  <c r="Q488" i="103" s="1"/>
  <c r="R489" i="103" s="1"/>
  <c r="S490" i="103" s="1"/>
  <c r="G473" i="103"/>
  <c r="G472" i="103"/>
  <c r="H473" i="103" s="1"/>
  <c r="G471" i="103"/>
  <c r="H472" i="103" s="1"/>
  <c r="I473" i="103" s="1"/>
  <c r="G470" i="103"/>
  <c r="H471" i="103" s="1"/>
  <c r="I472" i="103" s="1"/>
  <c r="J473" i="103" s="1"/>
  <c r="G469" i="103"/>
  <c r="H470" i="103" s="1"/>
  <c r="I471" i="103" s="1"/>
  <c r="J472" i="103" s="1"/>
  <c r="K473" i="103" s="1"/>
  <c r="G468" i="103"/>
  <c r="H469" i="103" s="1"/>
  <c r="I470" i="103" s="1"/>
  <c r="J471" i="103" s="1"/>
  <c r="K472" i="103" s="1"/>
  <c r="L473" i="103" s="1"/>
  <c r="G467" i="103"/>
  <c r="H468" i="103" s="1"/>
  <c r="I469" i="103" s="1"/>
  <c r="J470" i="103" s="1"/>
  <c r="K471" i="103" s="1"/>
  <c r="L472" i="103" s="1"/>
  <c r="M473" i="103" s="1"/>
  <c r="G466" i="103"/>
  <c r="H467" i="103" s="1"/>
  <c r="I468" i="103" s="1"/>
  <c r="J469" i="103" s="1"/>
  <c r="K470" i="103" s="1"/>
  <c r="L471" i="103" s="1"/>
  <c r="M472" i="103" s="1"/>
  <c r="N473" i="103" s="1"/>
  <c r="G465" i="103"/>
  <c r="H466" i="103" s="1"/>
  <c r="I467" i="103" s="1"/>
  <c r="J468" i="103" s="1"/>
  <c r="K469" i="103" s="1"/>
  <c r="L470" i="103" s="1"/>
  <c r="M471" i="103" s="1"/>
  <c r="N472" i="103" s="1"/>
  <c r="O473" i="103" s="1"/>
  <c r="G464" i="103"/>
  <c r="H465" i="103" s="1"/>
  <c r="I466" i="103" s="1"/>
  <c r="J467" i="103" s="1"/>
  <c r="K468" i="103" s="1"/>
  <c r="L469" i="103" s="1"/>
  <c r="M470" i="103" s="1"/>
  <c r="N471" i="103" s="1"/>
  <c r="O472" i="103" s="1"/>
  <c r="P473" i="103" s="1"/>
  <c r="G463" i="103"/>
  <c r="H464" i="103" s="1"/>
  <c r="I465" i="103" s="1"/>
  <c r="J466" i="103" s="1"/>
  <c r="K467" i="103" s="1"/>
  <c r="L468" i="103" s="1"/>
  <c r="M469" i="103" s="1"/>
  <c r="N470" i="103" s="1"/>
  <c r="O471" i="103" s="1"/>
  <c r="P472" i="103" s="1"/>
  <c r="Q473" i="103" s="1"/>
  <c r="G462" i="103"/>
  <c r="H463" i="103" s="1"/>
  <c r="I464" i="103" s="1"/>
  <c r="J465" i="103" s="1"/>
  <c r="K466" i="103" s="1"/>
  <c r="L467" i="103" s="1"/>
  <c r="M468" i="103" s="1"/>
  <c r="N469" i="103" s="1"/>
  <c r="O470" i="103" s="1"/>
  <c r="P471" i="103" s="1"/>
  <c r="Q472" i="103" s="1"/>
  <c r="R473" i="103" s="1"/>
  <c r="G461" i="103"/>
  <c r="H462" i="103" s="1"/>
  <c r="I463" i="103" s="1"/>
  <c r="J464" i="103" s="1"/>
  <c r="K465" i="103" s="1"/>
  <c r="L466" i="103" s="1"/>
  <c r="M467" i="103" s="1"/>
  <c r="N468" i="103" s="1"/>
  <c r="O469" i="103" s="1"/>
  <c r="P470" i="103" s="1"/>
  <c r="Q471" i="103" s="1"/>
  <c r="R472" i="103" s="1"/>
  <c r="S473" i="103" s="1"/>
  <c r="G456" i="103"/>
  <c r="G455" i="103"/>
  <c r="H456" i="103" s="1"/>
  <c r="G454" i="103"/>
  <c r="H455" i="103" s="1"/>
  <c r="I456" i="103" s="1"/>
  <c r="G453" i="103"/>
  <c r="H454" i="103" s="1"/>
  <c r="I455" i="103" s="1"/>
  <c r="J456" i="103" s="1"/>
  <c r="G452" i="103"/>
  <c r="H453" i="103" s="1"/>
  <c r="I454" i="103" s="1"/>
  <c r="J455" i="103" s="1"/>
  <c r="K456" i="103" s="1"/>
  <c r="G451" i="103"/>
  <c r="H452" i="103" s="1"/>
  <c r="I453" i="103" s="1"/>
  <c r="J454" i="103" s="1"/>
  <c r="K455" i="103" s="1"/>
  <c r="L456" i="103" s="1"/>
  <c r="G450" i="103"/>
  <c r="H451" i="103" s="1"/>
  <c r="I452" i="103" s="1"/>
  <c r="J453" i="103" s="1"/>
  <c r="K454" i="103" s="1"/>
  <c r="L455" i="103" s="1"/>
  <c r="M456" i="103" s="1"/>
  <c r="G449" i="103"/>
  <c r="H450" i="103" s="1"/>
  <c r="I451" i="103" s="1"/>
  <c r="J452" i="103" s="1"/>
  <c r="K453" i="103" s="1"/>
  <c r="L454" i="103" s="1"/>
  <c r="M455" i="103" s="1"/>
  <c r="N456" i="103" s="1"/>
  <c r="G448" i="103"/>
  <c r="H449" i="103" s="1"/>
  <c r="I450" i="103" s="1"/>
  <c r="J451" i="103" s="1"/>
  <c r="K452" i="103" s="1"/>
  <c r="L453" i="103" s="1"/>
  <c r="M454" i="103" s="1"/>
  <c r="N455" i="103" s="1"/>
  <c r="O456" i="103" s="1"/>
  <c r="G447" i="103"/>
  <c r="H448" i="103" s="1"/>
  <c r="I449" i="103" s="1"/>
  <c r="J450" i="103" s="1"/>
  <c r="K451" i="103" s="1"/>
  <c r="L452" i="103" s="1"/>
  <c r="M453" i="103" s="1"/>
  <c r="N454" i="103" s="1"/>
  <c r="O455" i="103" s="1"/>
  <c r="P456" i="103" s="1"/>
  <c r="G446" i="103"/>
  <c r="H447" i="103" s="1"/>
  <c r="I448" i="103" s="1"/>
  <c r="J449" i="103" s="1"/>
  <c r="K450" i="103" s="1"/>
  <c r="L451" i="103" s="1"/>
  <c r="M452" i="103" s="1"/>
  <c r="N453" i="103" s="1"/>
  <c r="O454" i="103" s="1"/>
  <c r="P455" i="103" s="1"/>
  <c r="Q456" i="103" s="1"/>
  <c r="G445" i="103"/>
  <c r="H446" i="103" s="1"/>
  <c r="I447" i="103" s="1"/>
  <c r="J448" i="103" s="1"/>
  <c r="K449" i="103" s="1"/>
  <c r="L450" i="103" s="1"/>
  <c r="M451" i="103" s="1"/>
  <c r="N452" i="103" s="1"/>
  <c r="O453" i="103" s="1"/>
  <c r="P454" i="103" s="1"/>
  <c r="Q455" i="103" s="1"/>
  <c r="R456" i="103" s="1"/>
  <c r="G444" i="103"/>
  <c r="H445" i="103" s="1"/>
  <c r="I446" i="103" s="1"/>
  <c r="J447" i="103" s="1"/>
  <c r="K448" i="103" s="1"/>
  <c r="L449" i="103" s="1"/>
  <c r="M450" i="103" s="1"/>
  <c r="N451" i="103" s="1"/>
  <c r="O452" i="103" s="1"/>
  <c r="P453" i="103" s="1"/>
  <c r="Q454" i="103" s="1"/>
  <c r="R455" i="103" s="1"/>
  <c r="S456" i="103" s="1"/>
  <c r="T438" i="103"/>
  <c r="S438" i="103"/>
  <c r="R438" i="103"/>
  <c r="Q438" i="103"/>
  <c r="P438" i="103"/>
  <c r="O438" i="103"/>
  <c r="N438" i="103"/>
  <c r="M438" i="103"/>
  <c r="L438" i="103"/>
  <c r="K438" i="103"/>
  <c r="J438" i="103"/>
  <c r="I438" i="103"/>
  <c r="H438" i="103"/>
  <c r="G438" i="103"/>
  <c r="F438" i="103"/>
  <c r="G395" i="103"/>
  <c r="G394" i="103"/>
  <c r="H395" i="103" s="1"/>
  <c r="G393" i="103"/>
  <c r="H394" i="103" s="1"/>
  <c r="I395" i="103" s="1"/>
  <c r="G392" i="103"/>
  <c r="H393" i="103" s="1"/>
  <c r="I394" i="103" s="1"/>
  <c r="J395" i="103" s="1"/>
  <c r="G391" i="103"/>
  <c r="H392" i="103" s="1"/>
  <c r="I393" i="103" s="1"/>
  <c r="J394" i="103" s="1"/>
  <c r="K395" i="103" s="1"/>
  <c r="G390" i="103"/>
  <c r="H391" i="103" s="1"/>
  <c r="I392" i="103" s="1"/>
  <c r="J393" i="103" s="1"/>
  <c r="K394" i="103" s="1"/>
  <c r="L395" i="103" s="1"/>
  <c r="G389" i="103"/>
  <c r="H390" i="103" s="1"/>
  <c r="I391" i="103" s="1"/>
  <c r="J392" i="103" s="1"/>
  <c r="K393" i="103" s="1"/>
  <c r="L394" i="103" s="1"/>
  <c r="M395" i="103" s="1"/>
  <c r="G388" i="103"/>
  <c r="H389" i="103" s="1"/>
  <c r="I390" i="103" s="1"/>
  <c r="J391" i="103" s="1"/>
  <c r="K392" i="103" s="1"/>
  <c r="L393" i="103" s="1"/>
  <c r="M394" i="103" s="1"/>
  <c r="N395" i="103" s="1"/>
  <c r="G387" i="103"/>
  <c r="H388" i="103" s="1"/>
  <c r="I389" i="103" s="1"/>
  <c r="J390" i="103" s="1"/>
  <c r="K391" i="103" s="1"/>
  <c r="L392" i="103" s="1"/>
  <c r="M393" i="103" s="1"/>
  <c r="N394" i="103" s="1"/>
  <c r="O395" i="103" s="1"/>
  <c r="G386" i="103"/>
  <c r="H387" i="103" s="1"/>
  <c r="I388" i="103" s="1"/>
  <c r="J389" i="103" s="1"/>
  <c r="K390" i="103" s="1"/>
  <c r="L391" i="103" s="1"/>
  <c r="M392" i="103" s="1"/>
  <c r="N393" i="103" s="1"/>
  <c r="O394" i="103" s="1"/>
  <c r="P395" i="103" s="1"/>
  <c r="G385" i="103"/>
  <c r="H386" i="103" s="1"/>
  <c r="I387" i="103" s="1"/>
  <c r="J388" i="103" s="1"/>
  <c r="K389" i="103" s="1"/>
  <c r="L390" i="103" s="1"/>
  <c r="M391" i="103" s="1"/>
  <c r="N392" i="103" s="1"/>
  <c r="O393" i="103" s="1"/>
  <c r="P394" i="103" s="1"/>
  <c r="Q395" i="103" s="1"/>
  <c r="G384" i="103"/>
  <c r="H385" i="103" s="1"/>
  <c r="I386" i="103" s="1"/>
  <c r="J387" i="103" s="1"/>
  <c r="K388" i="103" s="1"/>
  <c r="L389" i="103" s="1"/>
  <c r="M390" i="103" s="1"/>
  <c r="N391" i="103" s="1"/>
  <c r="O392" i="103" s="1"/>
  <c r="P393" i="103" s="1"/>
  <c r="Q394" i="103" s="1"/>
  <c r="R395" i="103" s="1"/>
  <c r="G383" i="103"/>
  <c r="H384" i="103" s="1"/>
  <c r="I385" i="103" s="1"/>
  <c r="J386" i="103" s="1"/>
  <c r="K387" i="103" s="1"/>
  <c r="L388" i="103" s="1"/>
  <c r="M389" i="103" s="1"/>
  <c r="N390" i="103" s="1"/>
  <c r="O391" i="103" s="1"/>
  <c r="P392" i="103" s="1"/>
  <c r="Q393" i="103" s="1"/>
  <c r="R394" i="103" s="1"/>
  <c r="S395" i="103" s="1"/>
  <c r="G378" i="103"/>
  <c r="G377" i="103"/>
  <c r="H378" i="103" s="1"/>
  <c r="G376" i="103"/>
  <c r="H377" i="103" s="1"/>
  <c r="I378" i="103" s="1"/>
  <c r="G375" i="103"/>
  <c r="H376" i="103" s="1"/>
  <c r="I377" i="103" s="1"/>
  <c r="J378" i="103" s="1"/>
  <c r="G374" i="103"/>
  <c r="H375" i="103" s="1"/>
  <c r="I376" i="103" s="1"/>
  <c r="J377" i="103" s="1"/>
  <c r="K378" i="103" s="1"/>
  <c r="G373" i="103"/>
  <c r="H374" i="103" s="1"/>
  <c r="I375" i="103" s="1"/>
  <c r="J376" i="103" s="1"/>
  <c r="K377" i="103" s="1"/>
  <c r="L378" i="103" s="1"/>
  <c r="G372" i="103"/>
  <c r="H373" i="103" s="1"/>
  <c r="I374" i="103" s="1"/>
  <c r="J375" i="103" s="1"/>
  <c r="K376" i="103" s="1"/>
  <c r="L377" i="103" s="1"/>
  <c r="M378" i="103" s="1"/>
  <c r="G371" i="103"/>
  <c r="H372" i="103" s="1"/>
  <c r="I373" i="103" s="1"/>
  <c r="J374" i="103" s="1"/>
  <c r="K375" i="103" s="1"/>
  <c r="L376" i="103" s="1"/>
  <c r="M377" i="103" s="1"/>
  <c r="N378" i="103" s="1"/>
  <c r="G370" i="103"/>
  <c r="H371" i="103" s="1"/>
  <c r="I372" i="103" s="1"/>
  <c r="J373" i="103" s="1"/>
  <c r="K374" i="103" s="1"/>
  <c r="L375" i="103" s="1"/>
  <c r="M376" i="103" s="1"/>
  <c r="N377" i="103" s="1"/>
  <c r="O378" i="103" s="1"/>
  <c r="G369" i="103"/>
  <c r="H370" i="103" s="1"/>
  <c r="I371" i="103" s="1"/>
  <c r="J372" i="103" s="1"/>
  <c r="K373" i="103" s="1"/>
  <c r="L374" i="103" s="1"/>
  <c r="M375" i="103" s="1"/>
  <c r="N376" i="103" s="1"/>
  <c r="O377" i="103" s="1"/>
  <c r="P378" i="103" s="1"/>
  <c r="G368" i="103"/>
  <c r="H369" i="103" s="1"/>
  <c r="I370" i="103" s="1"/>
  <c r="J371" i="103" s="1"/>
  <c r="K372" i="103" s="1"/>
  <c r="L373" i="103" s="1"/>
  <c r="M374" i="103" s="1"/>
  <c r="N375" i="103" s="1"/>
  <c r="O376" i="103" s="1"/>
  <c r="P377" i="103" s="1"/>
  <c r="Q378" i="103" s="1"/>
  <c r="G367" i="103"/>
  <c r="H368" i="103" s="1"/>
  <c r="I369" i="103" s="1"/>
  <c r="J370" i="103" s="1"/>
  <c r="K371" i="103" s="1"/>
  <c r="L372" i="103" s="1"/>
  <c r="M373" i="103" s="1"/>
  <c r="N374" i="103" s="1"/>
  <c r="O375" i="103" s="1"/>
  <c r="P376" i="103" s="1"/>
  <c r="Q377" i="103" s="1"/>
  <c r="R378" i="103" s="1"/>
  <c r="G366" i="103"/>
  <c r="H367" i="103" s="1"/>
  <c r="I368" i="103" s="1"/>
  <c r="J369" i="103" s="1"/>
  <c r="K370" i="103" s="1"/>
  <c r="L371" i="103" s="1"/>
  <c r="M372" i="103" s="1"/>
  <c r="N373" i="103" s="1"/>
  <c r="O374" i="103" s="1"/>
  <c r="P375" i="103" s="1"/>
  <c r="Q376" i="103" s="1"/>
  <c r="R377" i="103" s="1"/>
  <c r="S378" i="103" s="1"/>
  <c r="G361" i="103"/>
  <c r="G360" i="103"/>
  <c r="H361" i="103" s="1"/>
  <c r="G359" i="103"/>
  <c r="H360" i="103" s="1"/>
  <c r="I361" i="103" s="1"/>
  <c r="G358" i="103"/>
  <c r="H359" i="103" s="1"/>
  <c r="I360" i="103" s="1"/>
  <c r="J361" i="103" s="1"/>
  <c r="G357" i="103"/>
  <c r="H358" i="103" s="1"/>
  <c r="I359" i="103" s="1"/>
  <c r="J360" i="103" s="1"/>
  <c r="K361" i="103" s="1"/>
  <c r="G356" i="103"/>
  <c r="H357" i="103" s="1"/>
  <c r="I358" i="103" s="1"/>
  <c r="J359" i="103" s="1"/>
  <c r="K360" i="103" s="1"/>
  <c r="L361" i="103" s="1"/>
  <c r="G355" i="103"/>
  <c r="H356" i="103" s="1"/>
  <c r="I357" i="103" s="1"/>
  <c r="J358" i="103" s="1"/>
  <c r="K359" i="103" s="1"/>
  <c r="L360" i="103" s="1"/>
  <c r="M361" i="103" s="1"/>
  <c r="G354" i="103"/>
  <c r="H355" i="103" s="1"/>
  <c r="I356" i="103" s="1"/>
  <c r="J357" i="103" s="1"/>
  <c r="K358" i="103" s="1"/>
  <c r="L359" i="103" s="1"/>
  <c r="M360" i="103" s="1"/>
  <c r="N361" i="103" s="1"/>
  <c r="G353" i="103"/>
  <c r="H354" i="103" s="1"/>
  <c r="I355" i="103" s="1"/>
  <c r="J356" i="103" s="1"/>
  <c r="K357" i="103" s="1"/>
  <c r="L358" i="103" s="1"/>
  <c r="M359" i="103" s="1"/>
  <c r="N360" i="103" s="1"/>
  <c r="O361" i="103" s="1"/>
  <c r="G352" i="103"/>
  <c r="H353" i="103" s="1"/>
  <c r="I354" i="103" s="1"/>
  <c r="J355" i="103" s="1"/>
  <c r="K356" i="103" s="1"/>
  <c r="L357" i="103" s="1"/>
  <c r="M358" i="103" s="1"/>
  <c r="N359" i="103" s="1"/>
  <c r="O360" i="103" s="1"/>
  <c r="P361" i="103" s="1"/>
  <c r="G351" i="103"/>
  <c r="H352" i="103" s="1"/>
  <c r="I353" i="103" s="1"/>
  <c r="J354" i="103" s="1"/>
  <c r="K355" i="103" s="1"/>
  <c r="L356" i="103" s="1"/>
  <c r="M357" i="103" s="1"/>
  <c r="N358" i="103" s="1"/>
  <c r="O359" i="103" s="1"/>
  <c r="P360" i="103" s="1"/>
  <c r="Q361" i="103" s="1"/>
  <c r="G350" i="103"/>
  <c r="H351" i="103" s="1"/>
  <c r="I352" i="103" s="1"/>
  <c r="J353" i="103" s="1"/>
  <c r="K354" i="103" s="1"/>
  <c r="L355" i="103" s="1"/>
  <c r="M356" i="103" s="1"/>
  <c r="N357" i="103" s="1"/>
  <c r="O358" i="103" s="1"/>
  <c r="P359" i="103" s="1"/>
  <c r="Q360" i="103" s="1"/>
  <c r="R361" i="103" s="1"/>
  <c r="G349" i="103"/>
  <c r="H350" i="103" s="1"/>
  <c r="I351" i="103" s="1"/>
  <c r="J352" i="103" s="1"/>
  <c r="K353" i="103" s="1"/>
  <c r="L354" i="103" s="1"/>
  <c r="M355" i="103" s="1"/>
  <c r="N356" i="103" s="1"/>
  <c r="O357" i="103" s="1"/>
  <c r="P358" i="103" s="1"/>
  <c r="Q359" i="103" s="1"/>
  <c r="R360" i="103" s="1"/>
  <c r="S361" i="103" s="1"/>
  <c r="G344" i="103"/>
  <c r="G343" i="103"/>
  <c r="H344" i="103" s="1"/>
  <c r="G342" i="103"/>
  <c r="H343" i="103" s="1"/>
  <c r="I344" i="103" s="1"/>
  <c r="G341" i="103"/>
  <c r="H342" i="103" s="1"/>
  <c r="I343" i="103" s="1"/>
  <c r="J344" i="103" s="1"/>
  <c r="G340" i="103"/>
  <c r="H341" i="103" s="1"/>
  <c r="I342" i="103" s="1"/>
  <c r="J343" i="103" s="1"/>
  <c r="K344" i="103" s="1"/>
  <c r="G339" i="103"/>
  <c r="H340" i="103" s="1"/>
  <c r="I341" i="103" s="1"/>
  <c r="J342" i="103" s="1"/>
  <c r="K343" i="103" s="1"/>
  <c r="L344" i="103" s="1"/>
  <c r="G338" i="103"/>
  <c r="H339" i="103" s="1"/>
  <c r="I340" i="103" s="1"/>
  <c r="J341" i="103" s="1"/>
  <c r="K342" i="103" s="1"/>
  <c r="L343" i="103" s="1"/>
  <c r="M344" i="103" s="1"/>
  <c r="G337" i="103"/>
  <c r="H338" i="103" s="1"/>
  <c r="I339" i="103" s="1"/>
  <c r="J340" i="103" s="1"/>
  <c r="K341" i="103" s="1"/>
  <c r="L342" i="103" s="1"/>
  <c r="M343" i="103" s="1"/>
  <c r="N344" i="103" s="1"/>
  <c r="G336" i="103"/>
  <c r="H337" i="103" s="1"/>
  <c r="I338" i="103" s="1"/>
  <c r="J339" i="103" s="1"/>
  <c r="K340" i="103" s="1"/>
  <c r="L341" i="103" s="1"/>
  <c r="M342" i="103" s="1"/>
  <c r="N343" i="103" s="1"/>
  <c r="O344" i="103" s="1"/>
  <c r="G335" i="103"/>
  <c r="H336" i="103" s="1"/>
  <c r="I337" i="103" s="1"/>
  <c r="J338" i="103" s="1"/>
  <c r="K339" i="103" s="1"/>
  <c r="L340" i="103" s="1"/>
  <c r="M341" i="103" s="1"/>
  <c r="N342" i="103" s="1"/>
  <c r="O343" i="103" s="1"/>
  <c r="P344" i="103" s="1"/>
  <c r="G334" i="103"/>
  <c r="H335" i="103" s="1"/>
  <c r="I336" i="103" s="1"/>
  <c r="J337" i="103" s="1"/>
  <c r="K338" i="103" s="1"/>
  <c r="L339" i="103" s="1"/>
  <c r="M340" i="103" s="1"/>
  <c r="N341" i="103" s="1"/>
  <c r="O342" i="103" s="1"/>
  <c r="P343" i="103" s="1"/>
  <c r="Q344" i="103" s="1"/>
  <c r="G333" i="103"/>
  <c r="H334" i="103" s="1"/>
  <c r="I335" i="103" s="1"/>
  <c r="J336" i="103" s="1"/>
  <c r="K337" i="103" s="1"/>
  <c r="L338" i="103" s="1"/>
  <c r="M339" i="103" s="1"/>
  <c r="N340" i="103" s="1"/>
  <c r="O341" i="103" s="1"/>
  <c r="P342" i="103" s="1"/>
  <c r="Q343" i="103" s="1"/>
  <c r="R344" i="103" s="1"/>
  <c r="G332" i="103"/>
  <c r="H333" i="103" s="1"/>
  <c r="I334" i="103" s="1"/>
  <c r="J335" i="103" s="1"/>
  <c r="K336" i="103" s="1"/>
  <c r="L337" i="103" s="1"/>
  <c r="M338" i="103" s="1"/>
  <c r="N339" i="103" s="1"/>
  <c r="O340" i="103" s="1"/>
  <c r="P341" i="103" s="1"/>
  <c r="Q342" i="103" s="1"/>
  <c r="R343" i="103" s="1"/>
  <c r="S344" i="103" s="1"/>
  <c r="G327" i="103"/>
  <c r="G326" i="103"/>
  <c r="H327" i="103" s="1"/>
  <c r="G325" i="103"/>
  <c r="H326" i="103" s="1"/>
  <c r="I327" i="103" s="1"/>
  <c r="G324" i="103"/>
  <c r="H325" i="103" s="1"/>
  <c r="I326" i="103" s="1"/>
  <c r="J327" i="103" s="1"/>
  <c r="G323" i="103"/>
  <c r="H324" i="103" s="1"/>
  <c r="I325" i="103" s="1"/>
  <c r="J326" i="103" s="1"/>
  <c r="K327" i="103" s="1"/>
  <c r="G322" i="103"/>
  <c r="H323" i="103" s="1"/>
  <c r="I324" i="103" s="1"/>
  <c r="J325" i="103" s="1"/>
  <c r="K326" i="103" s="1"/>
  <c r="L327" i="103" s="1"/>
  <c r="G321" i="103"/>
  <c r="H322" i="103" s="1"/>
  <c r="I323" i="103" s="1"/>
  <c r="J324" i="103" s="1"/>
  <c r="K325" i="103" s="1"/>
  <c r="L326" i="103" s="1"/>
  <c r="M327" i="103" s="1"/>
  <c r="G320" i="103"/>
  <c r="H321" i="103" s="1"/>
  <c r="I322" i="103" s="1"/>
  <c r="J323" i="103" s="1"/>
  <c r="K324" i="103" s="1"/>
  <c r="L325" i="103" s="1"/>
  <c r="M326" i="103" s="1"/>
  <c r="N327" i="103" s="1"/>
  <c r="G319" i="103"/>
  <c r="H320" i="103" s="1"/>
  <c r="I321" i="103" s="1"/>
  <c r="J322" i="103" s="1"/>
  <c r="K323" i="103" s="1"/>
  <c r="L324" i="103" s="1"/>
  <c r="M325" i="103" s="1"/>
  <c r="N326" i="103" s="1"/>
  <c r="O327" i="103" s="1"/>
  <c r="G318" i="103"/>
  <c r="H319" i="103" s="1"/>
  <c r="I320" i="103" s="1"/>
  <c r="J321" i="103" s="1"/>
  <c r="K322" i="103" s="1"/>
  <c r="L323" i="103" s="1"/>
  <c r="M324" i="103" s="1"/>
  <c r="N325" i="103" s="1"/>
  <c r="O326" i="103" s="1"/>
  <c r="P327" i="103" s="1"/>
  <c r="G317" i="103"/>
  <c r="H318" i="103" s="1"/>
  <c r="I319" i="103" s="1"/>
  <c r="J320" i="103" s="1"/>
  <c r="K321" i="103" s="1"/>
  <c r="L322" i="103" s="1"/>
  <c r="M323" i="103" s="1"/>
  <c r="N324" i="103" s="1"/>
  <c r="O325" i="103" s="1"/>
  <c r="P326" i="103" s="1"/>
  <c r="Q327" i="103" s="1"/>
  <c r="G316" i="103"/>
  <c r="H317" i="103" s="1"/>
  <c r="I318" i="103" s="1"/>
  <c r="J319" i="103" s="1"/>
  <c r="K320" i="103" s="1"/>
  <c r="L321" i="103" s="1"/>
  <c r="M322" i="103" s="1"/>
  <c r="N323" i="103" s="1"/>
  <c r="O324" i="103" s="1"/>
  <c r="P325" i="103" s="1"/>
  <c r="Q326" i="103" s="1"/>
  <c r="R327" i="103" s="1"/>
  <c r="G315" i="103"/>
  <c r="H316" i="103" s="1"/>
  <c r="I317" i="103" s="1"/>
  <c r="J318" i="103" s="1"/>
  <c r="K319" i="103" s="1"/>
  <c r="L320" i="103" s="1"/>
  <c r="M321" i="103" s="1"/>
  <c r="N322" i="103" s="1"/>
  <c r="O323" i="103" s="1"/>
  <c r="P324" i="103" s="1"/>
  <c r="Q325" i="103" s="1"/>
  <c r="R326" i="103" s="1"/>
  <c r="S327" i="103" s="1"/>
  <c r="AA302" i="103"/>
  <c r="AA301" i="103"/>
  <c r="AA300" i="103"/>
  <c r="AA299" i="103"/>
  <c r="AA298" i="103"/>
  <c r="AA295" i="103"/>
  <c r="AA294" i="103"/>
  <c r="AA293" i="103"/>
  <c r="AA292" i="103"/>
  <c r="AA291" i="103"/>
  <c r="AA288" i="103"/>
  <c r="AA287" i="103"/>
  <c r="AA286" i="103"/>
  <c r="AA285" i="103"/>
  <c r="AA284" i="103"/>
  <c r="AA281" i="103"/>
  <c r="AA280" i="103"/>
  <c r="AA279" i="103"/>
  <c r="AA278" i="103"/>
  <c r="AA277" i="103"/>
  <c r="AA274" i="103"/>
  <c r="AA273" i="103"/>
  <c r="AA272" i="103"/>
  <c r="AA271" i="103"/>
  <c r="AA270" i="103"/>
  <c r="G148" i="103"/>
  <c r="H148" i="103" s="1"/>
  <c r="I148" i="103" s="1"/>
  <c r="J148" i="103" s="1"/>
  <c r="K148" i="103" s="1"/>
  <c r="L148" i="103" s="1"/>
  <c r="M148" i="103" s="1"/>
  <c r="N148" i="103" s="1"/>
  <c r="O148" i="103" s="1"/>
  <c r="P148" i="103" s="1"/>
  <c r="Q148" i="103" s="1"/>
  <c r="R148" i="103" s="1"/>
  <c r="S148" i="103" s="1"/>
  <c r="T148" i="103" s="1"/>
  <c r="G147" i="103"/>
  <c r="H147" i="103" s="1"/>
  <c r="I147" i="103" s="1"/>
  <c r="J147" i="103" s="1"/>
  <c r="K147" i="103" s="1"/>
  <c r="L147" i="103" s="1"/>
  <c r="M147" i="103" s="1"/>
  <c r="N147" i="103" s="1"/>
  <c r="O147" i="103" s="1"/>
  <c r="P147" i="103" s="1"/>
  <c r="Q147" i="103" s="1"/>
  <c r="R147" i="103" s="1"/>
  <c r="S147" i="103" s="1"/>
  <c r="T147" i="103" s="1"/>
  <c r="G146" i="103"/>
  <c r="H146" i="103" s="1"/>
  <c r="I146" i="103" s="1"/>
  <c r="J146" i="103" s="1"/>
  <c r="K146" i="103" s="1"/>
  <c r="L146" i="103" s="1"/>
  <c r="M146" i="103" s="1"/>
  <c r="N146" i="103" s="1"/>
  <c r="O146" i="103" s="1"/>
  <c r="P146" i="103" s="1"/>
  <c r="Q146" i="103" s="1"/>
  <c r="R146" i="103" s="1"/>
  <c r="S146" i="103" s="1"/>
  <c r="T146" i="103" s="1"/>
  <c r="G145" i="103"/>
  <c r="H145" i="103" s="1"/>
  <c r="I145" i="103" s="1"/>
  <c r="J145" i="103" s="1"/>
  <c r="K145" i="103" s="1"/>
  <c r="L145" i="103" s="1"/>
  <c r="M145" i="103" s="1"/>
  <c r="N145" i="103" s="1"/>
  <c r="O145" i="103" s="1"/>
  <c r="P145" i="103" s="1"/>
  <c r="Q145" i="103" s="1"/>
  <c r="R145" i="103" s="1"/>
  <c r="S145" i="103" s="1"/>
  <c r="T145" i="103" s="1"/>
  <c r="G144" i="103"/>
  <c r="H144" i="103" s="1"/>
  <c r="I144" i="103" s="1"/>
  <c r="J144" i="103" s="1"/>
  <c r="K144" i="103" s="1"/>
  <c r="L144" i="103" s="1"/>
  <c r="M144" i="103" s="1"/>
  <c r="N144" i="103" s="1"/>
  <c r="O144" i="103" s="1"/>
  <c r="P144" i="103" s="1"/>
  <c r="Q144" i="103" s="1"/>
  <c r="R144" i="103" s="1"/>
  <c r="S144" i="103" s="1"/>
  <c r="T144" i="103" s="1"/>
  <c r="G141" i="103"/>
  <c r="H141" i="103" s="1"/>
  <c r="I141" i="103" s="1"/>
  <c r="J141" i="103" s="1"/>
  <c r="K141" i="103" s="1"/>
  <c r="L141" i="103" s="1"/>
  <c r="M141" i="103" s="1"/>
  <c r="N141" i="103" s="1"/>
  <c r="O141" i="103" s="1"/>
  <c r="P141" i="103" s="1"/>
  <c r="Q141" i="103" s="1"/>
  <c r="R141" i="103" s="1"/>
  <c r="S141" i="103" s="1"/>
  <c r="T141" i="103" s="1"/>
  <c r="G140" i="103"/>
  <c r="H140" i="103" s="1"/>
  <c r="I140" i="103" s="1"/>
  <c r="J140" i="103" s="1"/>
  <c r="K140" i="103" s="1"/>
  <c r="L140" i="103" s="1"/>
  <c r="M140" i="103" s="1"/>
  <c r="N140" i="103" s="1"/>
  <c r="O140" i="103" s="1"/>
  <c r="P140" i="103" s="1"/>
  <c r="Q140" i="103" s="1"/>
  <c r="R140" i="103" s="1"/>
  <c r="S140" i="103" s="1"/>
  <c r="T140" i="103" s="1"/>
  <c r="G139" i="103"/>
  <c r="H139" i="103" s="1"/>
  <c r="I139" i="103" s="1"/>
  <c r="J139" i="103" s="1"/>
  <c r="K139" i="103" s="1"/>
  <c r="L139" i="103" s="1"/>
  <c r="M139" i="103" s="1"/>
  <c r="N139" i="103" s="1"/>
  <c r="O139" i="103" s="1"/>
  <c r="P139" i="103" s="1"/>
  <c r="Q139" i="103" s="1"/>
  <c r="R139" i="103" s="1"/>
  <c r="S139" i="103" s="1"/>
  <c r="T139" i="103" s="1"/>
  <c r="G138" i="103"/>
  <c r="H138" i="103" s="1"/>
  <c r="I138" i="103" s="1"/>
  <c r="J138" i="103" s="1"/>
  <c r="K138" i="103" s="1"/>
  <c r="L138" i="103" s="1"/>
  <c r="M138" i="103" s="1"/>
  <c r="N138" i="103" s="1"/>
  <c r="O138" i="103" s="1"/>
  <c r="P138" i="103" s="1"/>
  <c r="Q138" i="103" s="1"/>
  <c r="R138" i="103" s="1"/>
  <c r="S138" i="103" s="1"/>
  <c r="T138" i="103" s="1"/>
  <c r="G137" i="103"/>
  <c r="H137" i="103" s="1"/>
  <c r="I137" i="103" s="1"/>
  <c r="J137" i="103" s="1"/>
  <c r="K137" i="103" s="1"/>
  <c r="L137" i="103" s="1"/>
  <c r="M137" i="103" s="1"/>
  <c r="N137" i="103" s="1"/>
  <c r="O137" i="103" s="1"/>
  <c r="P137" i="103" s="1"/>
  <c r="Q137" i="103" s="1"/>
  <c r="R137" i="103" s="1"/>
  <c r="S137" i="103" s="1"/>
  <c r="T137" i="103" s="1"/>
  <c r="R134" i="103"/>
  <c r="N133" i="103"/>
  <c r="T132" i="103"/>
  <c r="R131" i="103"/>
  <c r="R130" i="103"/>
  <c r="F127" i="103"/>
  <c r="F126" i="103"/>
  <c r="F125" i="103"/>
  <c r="F124" i="103"/>
  <c r="F123" i="103"/>
  <c r="F120" i="103"/>
  <c r="F119" i="103"/>
  <c r="F118" i="103"/>
  <c r="F117" i="103"/>
  <c r="F116" i="103"/>
  <c r="F107" i="103"/>
  <c r="F106" i="103"/>
  <c r="F105" i="103"/>
  <c r="F104" i="103"/>
  <c r="F103" i="103"/>
  <c r="R103" i="103" s="1"/>
  <c r="G101" i="103"/>
  <c r="G120" i="103" s="1"/>
  <c r="G100" i="103"/>
  <c r="G119" i="103" s="1"/>
  <c r="G99" i="103"/>
  <c r="G125" i="103" s="1"/>
  <c r="G98" i="103"/>
  <c r="H98" i="103" s="1"/>
  <c r="G97" i="103"/>
  <c r="G116" i="103" s="1"/>
  <c r="T83" i="103"/>
  <c r="S83" i="103"/>
  <c r="R83" i="103"/>
  <c r="Q83" i="103"/>
  <c r="P83" i="103"/>
  <c r="O83" i="103"/>
  <c r="N83" i="103"/>
  <c r="M83" i="103"/>
  <c r="L83" i="103"/>
  <c r="K83" i="103"/>
  <c r="J83" i="103"/>
  <c r="I83" i="103"/>
  <c r="H83" i="103"/>
  <c r="G83" i="103"/>
  <c r="F83" i="103"/>
  <c r="T80" i="103"/>
  <c r="S80" i="103"/>
  <c r="R80" i="103"/>
  <c r="Q80" i="103"/>
  <c r="P80" i="103"/>
  <c r="O80" i="103"/>
  <c r="N80" i="103"/>
  <c r="M80" i="103"/>
  <c r="L80" i="103"/>
  <c r="K80" i="103"/>
  <c r="J80" i="103"/>
  <c r="I80" i="103"/>
  <c r="H80" i="103"/>
  <c r="G80" i="103"/>
  <c r="F80" i="103"/>
  <c r="F48" i="103"/>
  <c r="F17" i="103"/>
  <c r="G17" i="103" s="1"/>
  <c r="H17" i="103" s="1"/>
  <c r="I17" i="103" s="1"/>
  <c r="J17" i="103" s="1"/>
  <c r="F16" i="103"/>
  <c r="G16" i="103" s="1"/>
  <c r="F15" i="103"/>
  <c r="F14" i="103"/>
  <c r="F13" i="103"/>
  <c r="G13" i="103" s="1"/>
  <c r="H13" i="103" s="1"/>
  <c r="I13" i="103" s="1"/>
  <c r="J13" i="103" s="1"/>
  <c r="F10" i="103"/>
  <c r="F9" i="103"/>
  <c r="F8" i="103"/>
  <c r="F6" i="103"/>
  <c r="X1056" i="101"/>
  <c r="X1041" i="101"/>
  <c r="X996" i="101"/>
  <c r="X1011" i="101"/>
  <c r="B958" i="101"/>
  <c r="B957" i="101"/>
  <c r="B956" i="101"/>
  <c r="B955" i="101"/>
  <c r="B954" i="101"/>
  <c r="B953" i="101"/>
  <c r="T948" i="101"/>
  <c r="S948" i="101"/>
  <c r="R948" i="101"/>
  <c r="Q948" i="101"/>
  <c r="P948" i="101"/>
  <c r="O948" i="101"/>
  <c r="N948" i="101"/>
  <c r="M948" i="101"/>
  <c r="L948" i="101"/>
  <c r="K948" i="101"/>
  <c r="J948" i="101"/>
  <c r="I948" i="101"/>
  <c r="H948" i="101"/>
  <c r="G948" i="101"/>
  <c r="F948" i="101"/>
  <c r="T947" i="101"/>
  <c r="S947" i="101"/>
  <c r="R947" i="101"/>
  <c r="Q947" i="101"/>
  <c r="P947" i="101"/>
  <c r="O947" i="101"/>
  <c r="N947" i="101"/>
  <c r="M947" i="101"/>
  <c r="L947" i="101"/>
  <c r="K947" i="101"/>
  <c r="J947" i="101"/>
  <c r="I947" i="101"/>
  <c r="H947" i="101"/>
  <c r="G947" i="101"/>
  <c r="F947" i="101"/>
  <c r="T946" i="101"/>
  <c r="S946" i="101"/>
  <c r="R946" i="101"/>
  <c r="Q946" i="101"/>
  <c r="P946" i="101"/>
  <c r="O946" i="101"/>
  <c r="N946" i="101"/>
  <c r="M946" i="101"/>
  <c r="L946" i="101"/>
  <c r="K946" i="101"/>
  <c r="J946" i="101"/>
  <c r="I946" i="101"/>
  <c r="H946" i="101"/>
  <c r="G946" i="101"/>
  <c r="F946" i="101"/>
  <c r="T945" i="101"/>
  <c r="S945" i="101"/>
  <c r="R945" i="101"/>
  <c r="Q945" i="101"/>
  <c r="P945" i="101"/>
  <c r="O945" i="101"/>
  <c r="N945" i="101"/>
  <c r="M945" i="101"/>
  <c r="L945" i="101"/>
  <c r="K945" i="101"/>
  <c r="J945" i="101"/>
  <c r="I945" i="101"/>
  <c r="H945" i="101"/>
  <c r="G945" i="101"/>
  <c r="F945" i="101"/>
  <c r="T944" i="101"/>
  <c r="S944" i="101"/>
  <c r="R944" i="101"/>
  <c r="Q944" i="101"/>
  <c r="P944" i="101"/>
  <c r="O944" i="101"/>
  <c r="N944" i="101"/>
  <c r="M944" i="101"/>
  <c r="L944" i="101"/>
  <c r="K944" i="101"/>
  <c r="J944" i="101"/>
  <c r="I944" i="101"/>
  <c r="H944" i="101"/>
  <c r="G944" i="101"/>
  <c r="F944" i="101"/>
  <c r="B935" i="101"/>
  <c r="B934" i="101"/>
  <c r="B933" i="101"/>
  <c r="B932" i="101"/>
  <c r="B931" i="101"/>
  <c r="B930" i="101"/>
  <c r="B929" i="101"/>
  <c r="B928" i="101"/>
  <c r="B927" i="101"/>
  <c r="B926" i="101"/>
  <c r="B925" i="101"/>
  <c r="B924" i="101"/>
  <c r="B923" i="101"/>
  <c r="B922" i="101"/>
  <c r="B921" i="101"/>
  <c r="B920" i="101"/>
  <c r="B906" i="101"/>
  <c r="B905" i="101"/>
  <c r="B904" i="101"/>
  <c r="B903" i="101"/>
  <c r="B902" i="101"/>
  <c r="B901" i="101"/>
  <c r="B900" i="101"/>
  <c r="B899" i="101"/>
  <c r="B898" i="101"/>
  <c r="B897" i="101"/>
  <c r="B896" i="101"/>
  <c r="B895" i="101"/>
  <c r="B894" i="101"/>
  <c r="B893" i="101"/>
  <c r="B892" i="101"/>
  <c r="B891" i="101"/>
  <c r="B890" i="101"/>
  <c r="B889" i="101"/>
  <c r="W886" i="101"/>
  <c r="G886" i="101"/>
  <c r="G885" i="101"/>
  <c r="H886" i="101" s="1"/>
  <c r="G884" i="101"/>
  <c r="H885" i="101" s="1"/>
  <c r="I886" i="101" s="1"/>
  <c r="G883" i="101"/>
  <c r="H884" i="101" s="1"/>
  <c r="I885" i="101" s="1"/>
  <c r="J886" i="101" s="1"/>
  <c r="G882" i="101"/>
  <c r="H883" i="101" s="1"/>
  <c r="I884" i="101" s="1"/>
  <c r="J885" i="101" s="1"/>
  <c r="K886" i="101" s="1"/>
  <c r="G881" i="101"/>
  <c r="H882" i="101" s="1"/>
  <c r="I883" i="101" s="1"/>
  <c r="J884" i="101" s="1"/>
  <c r="K885" i="101" s="1"/>
  <c r="L886" i="101" s="1"/>
  <c r="G880" i="101"/>
  <c r="H881" i="101" s="1"/>
  <c r="I882" i="101" s="1"/>
  <c r="J883" i="101" s="1"/>
  <c r="K884" i="101" s="1"/>
  <c r="L885" i="101" s="1"/>
  <c r="M886" i="101" s="1"/>
  <c r="G879" i="101"/>
  <c r="H880" i="101" s="1"/>
  <c r="I881" i="101" s="1"/>
  <c r="J882" i="101" s="1"/>
  <c r="K883" i="101" s="1"/>
  <c r="L884" i="101" s="1"/>
  <c r="M885" i="101" s="1"/>
  <c r="N886" i="101" s="1"/>
  <c r="G878" i="101"/>
  <c r="H879" i="101" s="1"/>
  <c r="I880" i="101" s="1"/>
  <c r="J881" i="101" s="1"/>
  <c r="K882" i="101" s="1"/>
  <c r="L883" i="101" s="1"/>
  <c r="M884" i="101" s="1"/>
  <c r="N885" i="101" s="1"/>
  <c r="O886" i="101" s="1"/>
  <c r="G877" i="101"/>
  <c r="H878" i="101" s="1"/>
  <c r="I879" i="101" s="1"/>
  <c r="J880" i="101" s="1"/>
  <c r="K881" i="101" s="1"/>
  <c r="L882" i="101" s="1"/>
  <c r="M883" i="101" s="1"/>
  <c r="N884" i="101" s="1"/>
  <c r="O885" i="101" s="1"/>
  <c r="P886" i="101" s="1"/>
  <c r="G876" i="101"/>
  <c r="H877" i="101" s="1"/>
  <c r="I878" i="101" s="1"/>
  <c r="J879" i="101" s="1"/>
  <c r="K880" i="101" s="1"/>
  <c r="L881" i="101" s="1"/>
  <c r="M882" i="101" s="1"/>
  <c r="N883" i="101" s="1"/>
  <c r="O884" i="101" s="1"/>
  <c r="P885" i="101" s="1"/>
  <c r="Q886" i="101" s="1"/>
  <c r="G875" i="101"/>
  <c r="H876" i="101" s="1"/>
  <c r="I877" i="101" s="1"/>
  <c r="J878" i="101" s="1"/>
  <c r="K879" i="101" s="1"/>
  <c r="L880" i="101" s="1"/>
  <c r="M881" i="101" s="1"/>
  <c r="N882" i="101" s="1"/>
  <c r="O883" i="101" s="1"/>
  <c r="P884" i="101" s="1"/>
  <c r="Q885" i="101" s="1"/>
  <c r="R886" i="101" s="1"/>
  <c r="G874" i="101"/>
  <c r="H875" i="101" s="1"/>
  <c r="I876" i="101" s="1"/>
  <c r="J877" i="101" s="1"/>
  <c r="K878" i="101" s="1"/>
  <c r="L879" i="101" s="1"/>
  <c r="M880" i="101" s="1"/>
  <c r="N881" i="101" s="1"/>
  <c r="O882" i="101" s="1"/>
  <c r="P883" i="101" s="1"/>
  <c r="Q884" i="101" s="1"/>
  <c r="R885" i="101" s="1"/>
  <c r="S886" i="101" s="1"/>
  <c r="X873" i="101"/>
  <c r="X874" i="101" s="1"/>
  <c r="X875" i="101" s="1"/>
  <c r="X876" i="101" s="1"/>
  <c r="W872" i="101"/>
  <c r="B861" i="101"/>
  <c r="E861" i="101" s="1"/>
  <c r="B860" i="101"/>
  <c r="E860" i="101" s="1"/>
  <c r="B859" i="101"/>
  <c r="E859" i="101" s="1"/>
  <c r="B858" i="101"/>
  <c r="E858" i="101" s="1"/>
  <c r="B857" i="101"/>
  <c r="E857" i="101" s="1"/>
  <c r="B856" i="101"/>
  <c r="E856" i="101" s="1"/>
  <c r="B855" i="101"/>
  <c r="E855" i="101" s="1"/>
  <c r="B854" i="101"/>
  <c r="E854" i="101" s="1"/>
  <c r="B853" i="101"/>
  <c r="E853" i="101" s="1"/>
  <c r="B852" i="101"/>
  <c r="E852" i="101" s="1"/>
  <c r="B851" i="101"/>
  <c r="E851" i="101" s="1"/>
  <c r="B850" i="101"/>
  <c r="E850" i="101" s="1"/>
  <c r="B849" i="101"/>
  <c r="E849" i="101" s="1"/>
  <c r="B848" i="101"/>
  <c r="E848" i="101" s="1"/>
  <c r="B847" i="101"/>
  <c r="E847" i="101" s="1"/>
  <c r="B846" i="101"/>
  <c r="B845" i="101"/>
  <c r="E845" i="101" s="1"/>
  <c r="B844" i="101"/>
  <c r="W841" i="101"/>
  <c r="G841" i="101"/>
  <c r="G840" i="101"/>
  <c r="H841" i="101" s="1"/>
  <c r="G839" i="101"/>
  <c r="H840" i="101" s="1"/>
  <c r="I841" i="101" s="1"/>
  <c r="G838" i="101"/>
  <c r="H839" i="101" s="1"/>
  <c r="I840" i="101" s="1"/>
  <c r="J841" i="101" s="1"/>
  <c r="G837" i="101"/>
  <c r="H838" i="101" s="1"/>
  <c r="I839" i="101" s="1"/>
  <c r="J840" i="101" s="1"/>
  <c r="K841" i="101" s="1"/>
  <c r="G836" i="101"/>
  <c r="H837" i="101" s="1"/>
  <c r="I838" i="101" s="1"/>
  <c r="J839" i="101" s="1"/>
  <c r="K840" i="101" s="1"/>
  <c r="L841" i="101" s="1"/>
  <c r="G835" i="101"/>
  <c r="H836" i="101" s="1"/>
  <c r="I837" i="101" s="1"/>
  <c r="J838" i="101" s="1"/>
  <c r="K839" i="101" s="1"/>
  <c r="L840" i="101" s="1"/>
  <c r="M841" i="101" s="1"/>
  <c r="G834" i="101"/>
  <c r="H835" i="101" s="1"/>
  <c r="I836" i="101" s="1"/>
  <c r="J837" i="101" s="1"/>
  <c r="K838" i="101" s="1"/>
  <c r="L839" i="101" s="1"/>
  <c r="M840" i="101" s="1"/>
  <c r="N841" i="101" s="1"/>
  <c r="G833" i="101"/>
  <c r="H834" i="101" s="1"/>
  <c r="I835" i="101" s="1"/>
  <c r="J836" i="101" s="1"/>
  <c r="K837" i="101" s="1"/>
  <c r="L838" i="101" s="1"/>
  <c r="M839" i="101" s="1"/>
  <c r="N840" i="101" s="1"/>
  <c r="O841" i="101" s="1"/>
  <c r="G832" i="101"/>
  <c r="H833" i="101" s="1"/>
  <c r="I834" i="101" s="1"/>
  <c r="J835" i="101" s="1"/>
  <c r="K836" i="101" s="1"/>
  <c r="L837" i="101" s="1"/>
  <c r="M838" i="101" s="1"/>
  <c r="N839" i="101" s="1"/>
  <c r="O840" i="101" s="1"/>
  <c r="P841" i="101" s="1"/>
  <c r="G831" i="101"/>
  <c r="H832" i="101" s="1"/>
  <c r="I833" i="101" s="1"/>
  <c r="J834" i="101" s="1"/>
  <c r="K835" i="101" s="1"/>
  <c r="L836" i="101" s="1"/>
  <c r="M837" i="101" s="1"/>
  <c r="N838" i="101" s="1"/>
  <c r="O839" i="101" s="1"/>
  <c r="P840" i="101" s="1"/>
  <c r="Q841" i="101" s="1"/>
  <c r="G830" i="101"/>
  <c r="H831" i="101" s="1"/>
  <c r="I832" i="101" s="1"/>
  <c r="J833" i="101" s="1"/>
  <c r="K834" i="101" s="1"/>
  <c r="L835" i="101" s="1"/>
  <c r="M836" i="101" s="1"/>
  <c r="N837" i="101" s="1"/>
  <c r="O838" i="101" s="1"/>
  <c r="P839" i="101" s="1"/>
  <c r="Q840" i="101" s="1"/>
  <c r="R841" i="101" s="1"/>
  <c r="G829" i="101"/>
  <c r="H830" i="101" s="1"/>
  <c r="I831" i="101" s="1"/>
  <c r="J832" i="101" s="1"/>
  <c r="K833" i="101" s="1"/>
  <c r="L834" i="101" s="1"/>
  <c r="M835" i="101" s="1"/>
  <c r="N836" i="101" s="1"/>
  <c r="O837" i="101" s="1"/>
  <c r="P838" i="101" s="1"/>
  <c r="Q839" i="101" s="1"/>
  <c r="R840" i="101" s="1"/>
  <c r="S841" i="101" s="1"/>
  <c r="X828" i="101"/>
  <c r="W827" i="101"/>
  <c r="AP824" i="101"/>
  <c r="AO824" i="101"/>
  <c r="AN824" i="101"/>
  <c r="AM824" i="101"/>
  <c r="AL824" i="101"/>
  <c r="AK824" i="101"/>
  <c r="AJ824" i="101"/>
  <c r="AI824" i="101"/>
  <c r="AH824" i="101"/>
  <c r="AG824" i="101"/>
  <c r="AF824" i="101"/>
  <c r="AE824" i="101"/>
  <c r="AD824" i="101"/>
  <c r="AC824" i="101"/>
  <c r="AB824" i="101"/>
  <c r="AA824" i="101"/>
  <c r="Z824" i="101"/>
  <c r="Y824" i="101"/>
  <c r="B804" i="101"/>
  <c r="B803" i="101"/>
  <c r="B802" i="101"/>
  <c r="B801" i="101"/>
  <c r="B800" i="101"/>
  <c r="B799" i="101"/>
  <c r="B798" i="101"/>
  <c r="B797" i="101"/>
  <c r="D795" i="101"/>
  <c r="D794" i="101"/>
  <c r="D793" i="101"/>
  <c r="D792" i="101"/>
  <c r="D791" i="101"/>
  <c r="D790" i="101"/>
  <c r="D789" i="101"/>
  <c r="D788" i="101"/>
  <c r="B785" i="101"/>
  <c r="B784" i="101"/>
  <c r="B783" i="101"/>
  <c r="B782" i="101"/>
  <c r="B779" i="101"/>
  <c r="B778" i="101"/>
  <c r="B777" i="101"/>
  <c r="B776" i="101"/>
  <c r="B773" i="101"/>
  <c r="B772" i="101"/>
  <c r="B771" i="101"/>
  <c r="B770" i="101"/>
  <c r="B767" i="101"/>
  <c r="B766" i="101"/>
  <c r="B765" i="101"/>
  <c r="B764" i="101"/>
  <c r="B761" i="101"/>
  <c r="B760" i="101"/>
  <c r="B759" i="101"/>
  <c r="B758" i="101"/>
  <c r="B755" i="101"/>
  <c r="B754" i="101"/>
  <c r="B753" i="101"/>
  <c r="B752" i="101"/>
  <c r="B749" i="101"/>
  <c r="B748" i="101"/>
  <c r="B747" i="101"/>
  <c r="B746" i="101"/>
  <c r="B743" i="101"/>
  <c r="B742" i="101"/>
  <c r="B741" i="101"/>
  <c r="B740" i="101"/>
  <c r="E740" i="101" s="1"/>
  <c r="G737" i="101"/>
  <c r="H737" i="101" s="1"/>
  <c r="I737" i="101" s="1"/>
  <c r="J737" i="101" s="1"/>
  <c r="K737" i="101" s="1"/>
  <c r="L737" i="101" s="1"/>
  <c r="M737" i="101" s="1"/>
  <c r="N737" i="101" s="1"/>
  <c r="O737" i="101" s="1"/>
  <c r="P737" i="101" s="1"/>
  <c r="Q737" i="101" s="1"/>
  <c r="R737" i="101" s="1"/>
  <c r="S737" i="101" s="1"/>
  <c r="T737" i="101" s="1"/>
  <c r="T722" i="101"/>
  <c r="S722" i="101"/>
  <c r="R722" i="101"/>
  <c r="Q722" i="101"/>
  <c r="P722" i="101"/>
  <c r="O722" i="101"/>
  <c r="N722" i="101"/>
  <c r="M722" i="101"/>
  <c r="L722" i="101"/>
  <c r="K722" i="101"/>
  <c r="J722" i="101"/>
  <c r="I722" i="101"/>
  <c r="H722" i="101"/>
  <c r="G722" i="101"/>
  <c r="F722" i="101"/>
  <c r="T720" i="101"/>
  <c r="S720" i="101"/>
  <c r="R720" i="101"/>
  <c r="Q720" i="101"/>
  <c r="P720" i="101"/>
  <c r="O720" i="101"/>
  <c r="N720" i="101"/>
  <c r="M720" i="101"/>
  <c r="L720" i="101"/>
  <c r="K720" i="101"/>
  <c r="J720" i="101"/>
  <c r="I720" i="101"/>
  <c r="H720" i="101"/>
  <c r="G720" i="101"/>
  <c r="F720" i="101"/>
  <c r="T718" i="101"/>
  <c r="S718" i="101"/>
  <c r="R718" i="101"/>
  <c r="Q718" i="101"/>
  <c r="P718" i="101"/>
  <c r="O718" i="101"/>
  <c r="N718" i="101"/>
  <c r="M718" i="101"/>
  <c r="L718" i="101"/>
  <c r="K718" i="101"/>
  <c r="J718" i="101"/>
  <c r="I718" i="101"/>
  <c r="H718" i="101"/>
  <c r="G718" i="101"/>
  <c r="F718" i="101"/>
  <c r="T668" i="101"/>
  <c r="S668" i="101"/>
  <c r="R668" i="101"/>
  <c r="Q668" i="101"/>
  <c r="P668" i="101"/>
  <c r="O668" i="101"/>
  <c r="N668" i="101"/>
  <c r="M668" i="101"/>
  <c r="L668" i="101"/>
  <c r="K668" i="101"/>
  <c r="J668" i="101"/>
  <c r="I668" i="101"/>
  <c r="H668" i="101"/>
  <c r="G668" i="101"/>
  <c r="F668" i="101"/>
  <c r="T667" i="101"/>
  <c r="S667" i="101"/>
  <c r="R667" i="101"/>
  <c r="Q667" i="101"/>
  <c r="P667" i="101"/>
  <c r="O667" i="101"/>
  <c r="N667" i="101"/>
  <c r="M667" i="101"/>
  <c r="L667" i="101"/>
  <c r="K667" i="101"/>
  <c r="J667" i="101"/>
  <c r="I667" i="101"/>
  <c r="H667" i="101"/>
  <c r="G667" i="101"/>
  <c r="F667" i="101"/>
  <c r="T669" i="101"/>
  <c r="S669" i="101"/>
  <c r="R669" i="101"/>
  <c r="Q669" i="101"/>
  <c r="P669" i="101"/>
  <c r="O669" i="101"/>
  <c r="N669" i="101"/>
  <c r="M669" i="101"/>
  <c r="L669" i="101"/>
  <c r="K669" i="101"/>
  <c r="J669" i="101"/>
  <c r="I669" i="101"/>
  <c r="H669" i="101"/>
  <c r="G669" i="101"/>
  <c r="F669" i="101"/>
  <c r="T665" i="101"/>
  <c r="S665" i="101"/>
  <c r="R665" i="101"/>
  <c r="Q665" i="101"/>
  <c r="P665" i="101"/>
  <c r="O665" i="101"/>
  <c r="N665" i="101"/>
  <c r="M665" i="101"/>
  <c r="L665" i="101"/>
  <c r="K665" i="101"/>
  <c r="J665" i="101"/>
  <c r="I665" i="101"/>
  <c r="H665" i="101"/>
  <c r="G665" i="101"/>
  <c r="F665" i="101"/>
  <c r="T590" i="101"/>
  <c r="S590" i="101"/>
  <c r="R590" i="101"/>
  <c r="Q590" i="101"/>
  <c r="P590" i="101"/>
  <c r="O590" i="101"/>
  <c r="N590" i="101"/>
  <c r="M590" i="101"/>
  <c r="L590" i="101"/>
  <c r="K590" i="101"/>
  <c r="J590" i="101"/>
  <c r="I590" i="101"/>
  <c r="H590" i="101"/>
  <c r="G590" i="101"/>
  <c r="F590" i="101"/>
  <c r="T589" i="101"/>
  <c r="S589" i="101"/>
  <c r="R589" i="101"/>
  <c r="Q589" i="101"/>
  <c r="P589" i="101"/>
  <c r="O589" i="101"/>
  <c r="N589" i="101"/>
  <c r="M589" i="101"/>
  <c r="L589" i="101"/>
  <c r="K589" i="101"/>
  <c r="J589" i="101"/>
  <c r="I589" i="101"/>
  <c r="H589" i="101"/>
  <c r="G589" i="101"/>
  <c r="F589" i="101"/>
  <c r="F586" i="101"/>
  <c r="G586" i="101" s="1"/>
  <c r="H586" i="101" s="1"/>
  <c r="I586" i="101" s="1"/>
  <c r="J586" i="101" s="1"/>
  <c r="K586" i="101" s="1"/>
  <c r="L586" i="101" s="1"/>
  <c r="M586" i="101" s="1"/>
  <c r="N586" i="101" s="1"/>
  <c r="O586" i="101" s="1"/>
  <c r="P586" i="101" s="1"/>
  <c r="Q586" i="101" s="1"/>
  <c r="R586" i="101" s="1"/>
  <c r="S586" i="101" s="1"/>
  <c r="T586" i="101" s="1"/>
  <c r="F577" i="101"/>
  <c r="G577" i="101" s="1"/>
  <c r="H577" i="101" s="1"/>
  <c r="I577" i="101" s="1"/>
  <c r="J577" i="101" s="1"/>
  <c r="K577" i="101" s="1"/>
  <c r="L577" i="101" s="1"/>
  <c r="M577" i="101" s="1"/>
  <c r="N577" i="101" s="1"/>
  <c r="O577" i="101" s="1"/>
  <c r="P577" i="101" s="1"/>
  <c r="Q577" i="101" s="1"/>
  <c r="R577" i="101" s="1"/>
  <c r="S577" i="101" s="1"/>
  <c r="T577" i="101" s="1"/>
  <c r="G524" i="101"/>
  <c r="G523" i="101"/>
  <c r="H524" i="101" s="1"/>
  <c r="G522" i="101"/>
  <c r="H523" i="101" s="1"/>
  <c r="I524" i="101" s="1"/>
  <c r="G521" i="101"/>
  <c r="H522" i="101" s="1"/>
  <c r="I523" i="101" s="1"/>
  <c r="J524" i="101" s="1"/>
  <c r="G520" i="101"/>
  <c r="H521" i="101" s="1"/>
  <c r="I522" i="101" s="1"/>
  <c r="J523" i="101" s="1"/>
  <c r="K524" i="101" s="1"/>
  <c r="G519" i="101"/>
  <c r="H520" i="101" s="1"/>
  <c r="I521" i="101" s="1"/>
  <c r="J522" i="101" s="1"/>
  <c r="K523" i="101" s="1"/>
  <c r="L524" i="101" s="1"/>
  <c r="G518" i="101"/>
  <c r="H519" i="101" s="1"/>
  <c r="I520" i="101" s="1"/>
  <c r="J521" i="101" s="1"/>
  <c r="K522" i="101" s="1"/>
  <c r="L523" i="101" s="1"/>
  <c r="M524" i="101" s="1"/>
  <c r="G517" i="101"/>
  <c r="H518" i="101" s="1"/>
  <c r="I519" i="101" s="1"/>
  <c r="J520" i="101" s="1"/>
  <c r="K521" i="101" s="1"/>
  <c r="L522" i="101" s="1"/>
  <c r="M523" i="101" s="1"/>
  <c r="N524" i="101" s="1"/>
  <c r="G516" i="101"/>
  <c r="H517" i="101" s="1"/>
  <c r="I518" i="101" s="1"/>
  <c r="J519" i="101" s="1"/>
  <c r="K520" i="101" s="1"/>
  <c r="L521" i="101" s="1"/>
  <c r="M522" i="101" s="1"/>
  <c r="N523" i="101" s="1"/>
  <c r="O524" i="101" s="1"/>
  <c r="G515" i="101"/>
  <c r="H516" i="101" s="1"/>
  <c r="I517" i="101" s="1"/>
  <c r="J518" i="101" s="1"/>
  <c r="K519" i="101" s="1"/>
  <c r="L520" i="101" s="1"/>
  <c r="M521" i="101" s="1"/>
  <c r="N522" i="101" s="1"/>
  <c r="O523" i="101" s="1"/>
  <c r="P524" i="101" s="1"/>
  <c r="G514" i="101"/>
  <c r="H515" i="101" s="1"/>
  <c r="I516" i="101" s="1"/>
  <c r="J517" i="101" s="1"/>
  <c r="K518" i="101" s="1"/>
  <c r="L519" i="101" s="1"/>
  <c r="M520" i="101" s="1"/>
  <c r="N521" i="101" s="1"/>
  <c r="O522" i="101" s="1"/>
  <c r="P523" i="101" s="1"/>
  <c r="Q524" i="101" s="1"/>
  <c r="G513" i="101"/>
  <c r="H514" i="101" s="1"/>
  <c r="I515" i="101" s="1"/>
  <c r="J516" i="101" s="1"/>
  <c r="K517" i="101" s="1"/>
  <c r="L518" i="101" s="1"/>
  <c r="M519" i="101" s="1"/>
  <c r="N520" i="101" s="1"/>
  <c r="O521" i="101" s="1"/>
  <c r="P522" i="101" s="1"/>
  <c r="Q523" i="101" s="1"/>
  <c r="R524" i="101" s="1"/>
  <c r="G512" i="101"/>
  <c r="H513" i="101" s="1"/>
  <c r="I514" i="101" s="1"/>
  <c r="J515" i="101" s="1"/>
  <c r="K516" i="101" s="1"/>
  <c r="L517" i="101" s="1"/>
  <c r="M518" i="101" s="1"/>
  <c r="N519" i="101" s="1"/>
  <c r="O520" i="101" s="1"/>
  <c r="P521" i="101" s="1"/>
  <c r="Q522" i="101" s="1"/>
  <c r="R523" i="101" s="1"/>
  <c r="S524" i="101" s="1"/>
  <c r="G507" i="101"/>
  <c r="G506" i="101"/>
  <c r="H507" i="101" s="1"/>
  <c r="G505" i="101"/>
  <c r="H506" i="101" s="1"/>
  <c r="I507" i="101" s="1"/>
  <c r="G504" i="101"/>
  <c r="H505" i="101" s="1"/>
  <c r="I506" i="101" s="1"/>
  <c r="J507" i="101" s="1"/>
  <c r="G503" i="101"/>
  <c r="H504" i="101" s="1"/>
  <c r="I505" i="101" s="1"/>
  <c r="J506" i="101" s="1"/>
  <c r="K507" i="101" s="1"/>
  <c r="G502" i="101"/>
  <c r="H503" i="101" s="1"/>
  <c r="I504" i="101" s="1"/>
  <c r="J505" i="101" s="1"/>
  <c r="K506" i="101" s="1"/>
  <c r="L507" i="101" s="1"/>
  <c r="G501" i="101"/>
  <c r="H502" i="101" s="1"/>
  <c r="I503" i="101" s="1"/>
  <c r="J504" i="101" s="1"/>
  <c r="K505" i="101" s="1"/>
  <c r="L506" i="101" s="1"/>
  <c r="M507" i="101" s="1"/>
  <c r="G500" i="101"/>
  <c r="H501" i="101" s="1"/>
  <c r="I502" i="101" s="1"/>
  <c r="J503" i="101" s="1"/>
  <c r="K504" i="101" s="1"/>
  <c r="L505" i="101" s="1"/>
  <c r="M506" i="101" s="1"/>
  <c r="N507" i="101" s="1"/>
  <c r="G499" i="101"/>
  <c r="H500" i="101" s="1"/>
  <c r="I501" i="101" s="1"/>
  <c r="J502" i="101" s="1"/>
  <c r="K503" i="101" s="1"/>
  <c r="L504" i="101" s="1"/>
  <c r="M505" i="101" s="1"/>
  <c r="N506" i="101" s="1"/>
  <c r="O507" i="101" s="1"/>
  <c r="G498" i="101"/>
  <c r="H499" i="101" s="1"/>
  <c r="I500" i="101" s="1"/>
  <c r="J501" i="101" s="1"/>
  <c r="K502" i="101" s="1"/>
  <c r="L503" i="101" s="1"/>
  <c r="M504" i="101" s="1"/>
  <c r="N505" i="101" s="1"/>
  <c r="O506" i="101" s="1"/>
  <c r="P507" i="101" s="1"/>
  <c r="G497" i="101"/>
  <c r="H498" i="101" s="1"/>
  <c r="I499" i="101" s="1"/>
  <c r="J500" i="101" s="1"/>
  <c r="K501" i="101" s="1"/>
  <c r="L502" i="101" s="1"/>
  <c r="M503" i="101" s="1"/>
  <c r="N504" i="101" s="1"/>
  <c r="O505" i="101" s="1"/>
  <c r="P506" i="101" s="1"/>
  <c r="Q507" i="101" s="1"/>
  <c r="G496" i="101"/>
  <c r="H497" i="101" s="1"/>
  <c r="I498" i="101" s="1"/>
  <c r="J499" i="101" s="1"/>
  <c r="K500" i="101" s="1"/>
  <c r="L501" i="101" s="1"/>
  <c r="M502" i="101" s="1"/>
  <c r="N503" i="101" s="1"/>
  <c r="O504" i="101" s="1"/>
  <c r="P505" i="101" s="1"/>
  <c r="Q506" i="101" s="1"/>
  <c r="R507" i="101" s="1"/>
  <c r="G495" i="101"/>
  <c r="H496" i="101" s="1"/>
  <c r="I497" i="101" s="1"/>
  <c r="J498" i="101" s="1"/>
  <c r="K499" i="101" s="1"/>
  <c r="L500" i="101" s="1"/>
  <c r="M501" i="101" s="1"/>
  <c r="N502" i="101" s="1"/>
  <c r="O503" i="101" s="1"/>
  <c r="P504" i="101" s="1"/>
  <c r="Q505" i="101" s="1"/>
  <c r="R506" i="101" s="1"/>
  <c r="S507" i="101" s="1"/>
  <c r="G490" i="101"/>
  <c r="G489" i="101"/>
  <c r="H490" i="101" s="1"/>
  <c r="G488" i="101"/>
  <c r="H489" i="101" s="1"/>
  <c r="I490" i="101" s="1"/>
  <c r="G487" i="101"/>
  <c r="H488" i="101" s="1"/>
  <c r="I489" i="101" s="1"/>
  <c r="J490" i="101" s="1"/>
  <c r="G486" i="101"/>
  <c r="H487" i="101" s="1"/>
  <c r="I488" i="101" s="1"/>
  <c r="J489" i="101" s="1"/>
  <c r="K490" i="101" s="1"/>
  <c r="G485" i="101"/>
  <c r="H486" i="101" s="1"/>
  <c r="I487" i="101" s="1"/>
  <c r="J488" i="101" s="1"/>
  <c r="K489" i="101" s="1"/>
  <c r="L490" i="101" s="1"/>
  <c r="G484" i="101"/>
  <c r="H485" i="101" s="1"/>
  <c r="I486" i="101" s="1"/>
  <c r="J487" i="101" s="1"/>
  <c r="K488" i="101" s="1"/>
  <c r="L489" i="101" s="1"/>
  <c r="M490" i="101" s="1"/>
  <c r="G483" i="101"/>
  <c r="H484" i="101" s="1"/>
  <c r="I485" i="101" s="1"/>
  <c r="J486" i="101" s="1"/>
  <c r="K487" i="101" s="1"/>
  <c r="L488" i="101" s="1"/>
  <c r="M489" i="101" s="1"/>
  <c r="N490" i="101" s="1"/>
  <c r="G482" i="101"/>
  <c r="H483" i="101" s="1"/>
  <c r="I484" i="101" s="1"/>
  <c r="J485" i="101" s="1"/>
  <c r="K486" i="101" s="1"/>
  <c r="L487" i="101" s="1"/>
  <c r="M488" i="101" s="1"/>
  <c r="N489" i="101" s="1"/>
  <c r="O490" i="101" s="1"/>
  <c r="G481" i="101"/>
  <c r="H482" i="101" s="1"/>
  <c r="I483" i="101" s="1"/>
  <c r="J484" i="101" s="1"/>
  <c r="K485" i="101" s="1"/>
  <c r="L486" i="101" s="1"/>
  <c r="M487" i="101" s="1"/>
  <c r="N488" i="101" s="1"/>
  <c r="O489" i="101" s="1"/>
  <c r="P490" i="101" s="1"/>
  <c r="G480" i="101"/>
  <c r="H481" i="101" s="1"/>
  <c r="I482" i="101" s="1"/>
  <c r="J483" i="101" s="1"/>
  <c r="K484" i="101" s="1"/>
  <c r="L485" i="101" s="1"/>
  <c r="M486" i="101" s="1"/>
  <c r="N487" i="101" s="1"/>
  <c r="O488" i="101" s="1"/>
  <c r="P489" i="101" s="1"/>
  <c r="Q490" i="101" s="1"/>
  <c r="G479" i="101"/>
  <c r="H480" i="101" s="1"/>
  <c r="I481" i="101" s="1"/>
  <c r="J482" i="101" s="1"/>
  <c r="K483" i="101" s="1"/>
  <c r="L484" i="101" s="1"/>
  <c r="M485" i="101" s="1"/>
  <c r="N486" i="101" s="1"/>
  <c r="O487" i="101" s="1"/>
  <c r="P488" i="101" s="1"/>
  <c r="Q489" i="101" s="1"/>
  <c r="R490" i="101" s="1"/>
  <c r="G478" i="101"/>
  <c r="H479" i="101" s="1"/>
  <c r="I480" i="101" s="1"/>
  <c r="J481" i="101" s="1"/>
  <c r="K482" i="101" s="1"/>
  <c r="L483" i="101" s="1"/>
  <c r="M484" i="101" s="1"/>
  <c r="N485" i="101" s="1"/>
  <c r="O486" i="101" s="1"/>
  <c r="P487" i="101" s="1"/>
  <c r="Q488" i="101" s="1"/>
  <c r="R489" i="101" s="1"/>
  <c r="S490" i="101" s="1"/>
  <c r="G473" i="101"/>
  <c r="G472" i="101"/>
  <c r="H473" i="101" s="1"/>
  <c r="G471" i="101"/>
  <c r="H472" i="101" s="1"/>
  <c r="I473" i="101" s="1"/>
  <c r="G470" i="101"/>
  <c r="H471" i="101" s="1"/>
  <c r="I472" i="101" s="1"/>
  <c r="J473" i="101" s="1"/>
  <c r="G469" i="101"/>
  <c r="H470" i="101" s="1"/>
  <c r="I471" i="101" s="1"/>
  <c r="J472" i="101" s="1"/>
  <c r="K473" i="101" s="1"/>
  <c r="G468" i="101"/>
  <c r="H469" i="101" s="1"/>
  <c r="I470" i="101" s="1"/>
  <c r="J471" i="101" s="1"/>
  <c r="K472" i="101" s="1"/>
  <c r="L473" i="101" s="1"/>
  <c r="G467" i="101"/>
  <c r="H468" i="101" s="1"/>
  <c r="I469" i="101" s="1"/>
  <c r="J470" i="101" s="1"/>
  <c r="K471" i="101" s="1"/>
  <c r="L472" i="101" s="1"/>
  <c r="M473" i="101" s="1"/>
  <c r="G466" i="101"/>
  <c r="H467" i="101" s="1"/>
  <c r="I468" i="101" s="1"/>
  <c r="J469" i="101" s="1"/>
  <c r="K470" i="101" s="1"/>
  <c r="L471" i="101" s="1"/>
  <c r="M472" i="101" s="1"/>
  <c r="N473" i="101" s="1"/>
  <c r="G465" i="101"/>
  <c r="H466" i="101" s="1"/>
  <c r="I467" i="101" s="1"/>
  <c r="J468" i="101" s="1"/>
  <c r="K469" i="101" s="1"/>
  <c r="L470" i="101" s="1"/>
  <c r="M471" i="101" s="1"/>
  <c r="N472" i="101" s="1"/>
  <c r="O473" i="101" s="1"/>
  <c r="G464" i="101"/>
  <c r="H465" i="101" s="1"/>
  <c r="I466" i="101" s="1"/>
  <c r="J467" i="101" s="1"/>
  <c r="K468" i="101" s="1"/>
  <c r="L469" i="101" s="1"/>
  <c r="M470" i="101" s="1"/>
  <c r="N471" i="101" s="1"/>
  <c r="O472" i="101" s="1"/>
  <c r="P473" i="101" s="1"/>
  <c r="G463" i="101"/>
  <c r="H464" i="101" s="1"/>
  <c r="I465" i="101" s="1"/>
  <c r="J466" i="101" s="1"/>
  <c r="K467" i="101" s="1"/>
  <c r="L468" i="101" s="1"/>
  <c r="M469" i="101" s="1"/>
  <c r="N470" i="101" s="1"/>
  <c r="O471" i="101" s="1"/>
  <c r="P472" i="101" s="1"/>
  <c r="Q473" i="101" s="1"/>
  <c r="G462" i="101"/>
  <c r="H463" i="101" s="1"/>
  <c r="I464" i="101" s="1"/>
  <c r="J465" i="101" s="1"/>
  <c r="K466" i="101" s="1"/>
  <c r="L467" i="101" s="1"/>
  <c r="M468" i="101" s="1"/>
  <c r="N469" i="101" s="1"/>
  <c r="O470" i="101" s="1"/>
  <c r="P471" i="101" s="1"/>
  <c r="Q472" i="101" s="1"/>
  <c r="R473" i="101" s="1"/>
  <c r="G461" i="101"/>
  <c r="H462" i="101" s="1"/>
  <c r="I463" i="101" s="1"/>
  <c r="J464" i="101" s="1"/>
  <c r="K465" i="101" s="1"/>
  <c r="L466" i="101" s="1"/>
  <c r="M467" i="101" s="1"/>
  <c r="N468" i="101" s="1"/>
  <c r="O469" i="101" s="1"/>
  <c r="P470" i="101" s="1"/>
  <c r="Q471" i="101" s="1"/>
  <c r="R472" i="101" s="1"/>
  <c r="S473" i="101" s="1"/>
  <c r="G456" i="101"/>
  <c r="G455" i="101"/>
  <c r="H456" i="101" s="1"/>
  <c r="G454" i="101"/>
  <c r="H455" i="101" s="1"/>
  <c r="I456" i="101" s="1"/>
  <c r="G453" i="101"/>
  <c r="H454" i="101" s="1"/>
  <c r="I455" i="101" s="1"/>
  <c r="J456" i="101" s="1"/>
  <c r="G452" i="101"/>
  <c r="H453" i="101" s="1"/>
  <c r="I454" i="101" s="1"/>
  <c r="J455" i="101" s="1"/>
  <c r="K456" i="101" s="1"/>
  <c r="G451" i="101"/>
  <c r="H452" i="101" s="1"/>
  <c r="I453" i="101" s="1"/>
  <c r="J454" i="101" s="1"/>
  <c r="K455" i="101" s="1"/>
  <c r="L456" i="101" s="1"/>
  <c r="G450" i="101"/>
  <c r="H451" i="101" s="1"/>
  <c r="I452" i="101" s="1"/>
  <c r="J453" i="101" s="1"/>
  <c r="K454" i="101" s="1"/>
  <c r="L455" i="101" s="1"/>
  <c r="M456" i="101" s="1"/>
  <c r="G449" i="101"/>
  <c r="H450" i="101" s="1"/>
  <c r="I451" i="101" s="1"/>
  <c r="J452" i="101" s="1"/>
  <c r="K453" i="101" s="1"/>
  <c r="L454" i="101" s="1"/>
  <c r="M455" i="101" s="1"/>
  <c r="N456" i="101" s="1"/>
  <c r="G448" i="101"/>
  <c r="H449" i="101" s="1"/>
  <c r="I450" i="101" s="1"/>
  <c r="J451" i="101" s="1"/>
  <c r="K452" i="101" s="1"/>
  <c r="L453" i="101" s="1"/>
  <c r="M454" i="101" s="1"/>
  <c r="N455" i="101" s="1"/>
  <c r="O456" i="101" s="1"/>
  <c r="G447" i="101"/>
  <c r="H448" i="101" s="1"/>
  <c r="I449" i="101" s="1"/>
  <c r="J450" i="101" s="1"/>
  <c r="K451" i="101" s="1"/>
  <c r="L452" i="101" s="1"/>
  <c r="M453" i="101" s="1"/>
  <c r="N454" i="101" s="1"/>
  <c r="O455" i="101" s="1"/>
  <c r="P456" i="101" s="1"/>
  <c r="G446" i="101"/>
  <c r="H447" i="101" s="1"/>
  <c r="I448" i="101" s="1"/>
  <c r="J449" i="101" s="1"/>
  <c r="K450" i="101" s="1"/>
  <c r="L451" i="101" s="1"/>
  <c r="M452" i="101" s="1"/>
  <c r="N453" i="101" s="1"/>
  <c r="O454" i="101" s="1"/>
  <c r="P455" i="101" s="1"/>
  <c r="Q456" i="101" s="1"/>
  <c r="G445" i="101"/>
  <c r="H446" i="101" s="1"/>
  <c r="I447" i="101" s="1"/>
  <c r="J448" i="101" s="1"/>
  <c r="K449" i="101" s="1"/>
  <c r="L450" i="101" s="1"/>
  <c r="M451" i="101" s="1"/>
  <c r="N452" i="101" s="1"/>
  <c r="O453" i="101" s="1"/>
  <c r="P454" i="101" s="1"/>
  <c r="Q455" i="101" s="1"/>
  <c r="R456" i="101" s="1"/>
  <c r="G444" i="101"/>
  <c r="H445" i="101" s="1"/>
  <c r="I446" i="101" s="1"/>
  <c r="J447" i="101" s="1"/>
  <c r="K448" i="101" s="1"/>
  <c r="L449" i="101" s="1"/>
  <c r="M450" i="101" s="1"/>
  <c r="N451" i="101" s="1"/>
  <c r="O452" i="101" s="1"/>
  <c r="P453" i="101" s="1"/>
  <c r="Q454" i="101" s="1"/>
  <c r="R455" i="101" s="1"/>
  <c r="S456" i="101" s="1"/>
  <c r="T438" i="101"/>
  <c r="S438" i="101"/>
  <c r="R438" i="101"/>
  <c r="Q438" i="101"/>
  <c r="P438" i="101"/>
  <c r="O438" i="101"/>
  <c r="N438" i="101"/>
  <c r="M438" i="101"/>
  <c r="L438" i="101"/>
  <c r="K438" i="101"/>
  <c r="J438" i="101"/>
  <c r="I438" i="101"/>
  <c r="H438" i="101"/>
  <c r="G438" i="101"/>
  <c r="F438" i="101"/>
  <c r="G395" i="101"/>
  <c r="G394" i="101"/>
  <c r="H395" i="101" s="1"/>
  <c r="G393" i="101"/>
  <c r="H394" i="101" s="1"/>
  <c r="I395" i="101" s="1"/>
  <c r="G392" i="101"/>
  <c r="H393" i="101" s="1"/>
  <c r="I394" i="101" s="1"/>
  <c r="J395" i="101" s="1"/>
  <c r="G391" i="101"/>
  <c r="H392" i="101" s="1"/>
  <c r="I393" i="101" s="1"/>
  <c r="J394" i="101" s="1"/>
  <c r="K395" i="101" s="1"/>
  <c r="G390" i="101"/>
  <c r="H391" i="101" s="1"/>
  <c r="I392" i="101" s="1"/>
  <c r="J393" i="101" s="1"/>
  <c r="K394" i="101" s="1"/>
  <c r="L395" i="101" s="1"/>
  <c r="G389" i="101"/>
  <c r="H390" i="101" s="1"/>
  <c r="I391" i="101" s="1"/>
  <c r="J392" i="101" s="1"/>
  <c r="K393" i="101" s="1"/>
  <c r="L394" i="101" s="1"/>
  <c r="M395" i="101" s="1"/>
  <c r="G388" i="101"/>
  <c r="H389" i="101" s="1"/>
  <c r="I390" i="101" s="1"/>
  <c r="J391" i="101" s="1"/>
  <c r="K392" i="101" s="1"/>
  <c r="L393" i="101" s="1"/>
  <c r="M394" i="101" s="1"/>
  <c r="N395" i="101" s="1"/>
  <c r="G387" i="101"/>
  <c r="H388" i="101" s="1"/>
  <c r="I389" i="101" s="1"/>
  <c r="J390" i="101" s="1"/>
  <c r="K391" i="101" s="1"/>
  <c r="L392" i="101" s="1"/>
  <c r="M393" i="101" s="1"/>
  <c r="N394" i="101" s="1"/>
  <c r="O395" i="101" s="1"/>
  <c r="G386" i="101"/>
  <c r="H387" i="101" s="1"/>
  <c r="I388" i="101" s="1"/>
  <c r="J389" i="101" s="1"/>
  <c r="K390" i="101" s="1"/>
  <c r="L391" i="101" s="1"/>
  <c r="M392" i="101" s="1"/>
  <c r="N393" i="101" s="1"/>
  <c r="O394" i="101" s="1"/>
  <c r="P395" i="101" s="1"/>
  <c r="G385" i="101"/>
  <c r="H386" i="101" s="1"/>
  <c r="I387" i="101" s="1"/>
  <c r="J388" i="101" s="1"/>
  <c r="K389" i="101" s="1"/>
  <c r="L390" i="101" s="1"/>
  <c r="M391" i="101" s="1"/>
  <c r="N392" i="101" s="1"/>
  <c r="O393" i="101" s="1"/>
  <c r="P394" i="101" s="1"/>
  <c r="Q395" i="101" s="1"/>
  <c r="G384" i="101"/>
  <c r="H385" i="101" s="1"/>
  <c r="I386" i="101" s="1"/>
  <c r="J387" i="101" s="1"/>
  <c r="K388" i="101" s="1"/>
  <c r="L389" i="101" s="1"/>
  <c r="M390" i="101" s="1"/>
  <c r="N391" i="101" s="1"/>
  <c r="O392" i="101" s="1"/>
  <c r="P393" i="101" s="1"/>
  <c r="Q394" i="101" s="1"/>
  <c r="R395" i="101" s="1"/>
  <c r="G383" i="101"/>
  <c r="H384" i="101" s="1"/>
  <c r="I385" i="101" s="1"/>
  <c r="J386" i="101" s="1"/>
  <c r="K387" i="101" s="1"/>
  <c r="L388" i="101" s="1"/>
  <c r="M389" i="101" s="1"/>
  <c r="N390" i="101" s="1"/>
  <c r="O391" i="101" s="1"/>
  <c r="P392" i="101" s="1"/>
  <c r="Q393" i="101" s="1"/>
  <c r="R394" i="101" s="1"/>
  <c r="S395" i="101" s="1"/>
  <c r="G378" i="101"/>
  <c r="G377" i="101"/>
  <c r="H378" i="101" s="1"/>
  <c r="G376" i="101"/>
  <c r="H377" i="101" s="1"/>
  <c r="I378" i="101" s="1"/>
  <c r="G375" i="101"/>
  <c r="H376" i="101" s="1"/>
  <c r="I377" i="101" s="1"/>
  <c r="J378" i="101" s="1"/>
  <c r="G374" i="101"/>
  <c r="H375" i="101" s="1"/>
  <c r="I376" i="101" s="1"/>
  <c r="J377" i="101" s="1"/>
  <c r="K378" i="101" s="1"/>
  <c r="G373" i="101"/>
  <c r="H374" i="101" s="1"/>
  <c r="I375" i="101" s="1"/>
  <c r="J376" i="101" s="1"/>
  <c r="K377" i="101" s="1"/>
  <c r="L378" i="101" s="1"/>
  <c r="G372" i="101"/>
  <c r="H373" i="101" s="1"/>
  <c r="I374" i="101" s="1"/>
  <c r="J375" i="101" s="1"/>
  <c r="K376" i="101" s="1"/>
  <c r="L377" i="101" s="1"/>
  <c r="M378" i="101" s="1"/>
  <c r="G371" i="101"/>
  <c r="H372" i="101" s="1"/>
  <c r="I373" i="101" s="1"/>
  <c r="J374" i="101" s="1"/>
  <c r="K375" i="101" s="1"/>
  <c r="L376" i="101" s="1"/>
  <c r="M377" i="101" s="1"/>
  <c r="N378" i="101" s="1"/>
  <c r="G370" i="101"/>
  <c r="H371" i="101" s="1"/>
  <c r="I372" i="101" s="1"/>
  <c r="J373" i="101" s="1"/>
  <c r="K374" i="101" s="1"/>
  <c r="L375" i="101" s="1"/>
  <c r="M376" i="101" s="1"/>
  <c r="N377" i="101" s="1"/>
  <c r="O378" i="101" s="1"/>
  <c r="G369" i="101"/>
  <c r="H370" i="101" s="1"/>
  <c r="I371" i="101" s="1"/>
  <c r="J372" i="101" s="1"/>
  <c r="K373" i="101" s="1"/>
  <c r="L374" i="101" s="1"/>
  <c r="M375" i="101" s="1"/>
  <c r="N376" i="101" s="1"/>
  <c r="O377" i="101" s="1"/>
  <c r="P378" i="101" s="1"/>
  <c r="G368" i="101"/>
  <c r="H369" i="101" s="1"/>
  <c r="I370" i="101" s="1"/>
  <c r="J371" i="101" s="1"/>
  <c r="K372" i="101" s="1"/>
  <c r="L373" i="101" s="1"/>
  <c r="M374" i="101" s="1"/>
  <c r="N375" i="101" s="1"/>
  <c r="O376" i="101" s="1"/>
  <c r="P377" i="101" s="1"/>
  <c r="Q378" i="101" s="1"/>
  <c r="G367" i="101"/>
  <c r="H368" i="101" s="1"/>
  <c r="I369" i="101" s="1"/>
  <c r="J370" i="101" s="1"/>
  <c r="K371" i="101" s="1"/>
  <c r="L372" i="101" s="1"/>
  <c r="M373" i="101" s="1"/>
  <c r="N374" i="101" s="1"/>
  <c r="O375" i="101" s="1"/>
  <c r="P376" i="101" s="1"/>
  <c r="Q377" i="101" s="1"/>
  <c r="R378" i="101" s="1"/>
  <c r="G366" i="101"/>
  <c r="H367" i="101" s="1"/>
  <c r="I368" i="101" s="1"/>
  <c r="J369" i="101" s="1"/>
  <c r="K370" i="101" s="1"/>
  <c r="L371" i="101" s="1"/>
  <c r="M372" i="101" s="1"/>
  <c r="N373" i="101" s="1"/>
  <c r="O374" i="101" s="1"/>
  <c r="P375" i="101" s="1"/>
  <c r="Q376" i="101" s="1"/>
  <c r="R377" i="101" s="1"/>
  <c r="S378" i="101" s="1"/>
  <c r="G361" i="101"/>
  <c r="G360" i="101"/>
  <c r="H361" i="101" s="1"/>
  <c r="G359" i="101"/>
  <c r="H360" i="101" s="1"/>
  <c r="I361" i="101" s="1"/>
  <c r="G358" i="101"/>
  <c r="H359" i="101" s="1"/>
  <c r="I360" i="101" s="1"/>
  <c r="J361" i="101" s="1"/>
  <c r="G357" i="101"/>
  <c r="H358" i="101" s="1"/>
  <c r="I359" i="101" s="1"/>
  <c r="J360" i="101" s="1"/>
  <c r="K361" i="101" s="1"/>
  <c r="G356" i="101"/>
  <c r="H357" i="101" s="1"/>
  <c r="I358" i="101" s="1"/>
  <c r="J359" i="101" s="1"/>
  <c r="K360" i="101" s="1"/>
  <c r="L361" i="101" s="1"/>
  <c r="G355" i="101"/>
  <c r="H356" i="101" s="1"/>
  <c r="I357" i="101" s="1"/>
  <c r="J358" i="101" s="1"/>
  <c r="K359" i="101" s="1"/>
  <c r="L360" i="101" s="1"/>
  <c r="M361" i="101" s="1"/>
  <c r="G354" i="101"/>
  <c r="H355" i="101" s="1"/>
  <c r="I356" i="101" s="1"/>
  <c r="J357" i="101" s="1"/>
  <c r="K358" i="101" s="1"/>
  <c r="L359" i="101" s="1"/>
  <c r="M360" i="101" s="1"/>
  <c r="N361" i="101" s="1"/>
  <c r="G353" i="101"/>
  <c r="H354" i="101" s="1"/>
  <c r="I355" i="101" s="1"/>
  <c r="J356" i="101" s="1"/>
  <c r="K357" i="101" s="1"/>
  <c r="L358" i="101" s="1"/>
  <c r="M359" i="101" s="1"/>
  <c r="N360" i="101" s="1"/>
  <c r="O361" i="101" s="1"/>
  <c r="G352" i="101"/>
  <c r="H353" i="101" s="1"/>
  <c r="I354" i="101" s="1"/>
  <c r="J355" i="101" s="1"/>
  <c r="K356" i="101" s="1"/>
  <c r="L357" i="101" s="1"/>
  <c r="M358" i="101" s="1"/>
  <c r="N359" i="101" s="1"/>
  <c r="O360" i="101" s="1"/>
  <c r="P361" i="101" s="1"/>
  <c r="G351" i="101"/>
  <c r="H352" i="101" s="1"/>
  <c r="I353" i="101" s="1"/>
  <c r="J354" i="101" s="1"/>
  <c r="K355" i="101" s="1"/>
  <c r="L356" i="101" s="1"/>
  <c r="M357" i="101" s="1"/>
  <c r="N358" i="101" s="1"/>
  <c r="O359" i="101" s="1"/>
  <c r="P360" i="101" s="1"/>
  <c r="Q361" i="101" s="1"/>
  <c r="G350" i="101"/>
  <c r="H351" i="101" s="1"/>
  <c r="I352" i="101" s="1"/>
  <c r="J353" i="101" s="1"/>
  <c r="K354" i="101" s="1"/>
  <c r="L355" i="101" s="1"/>
  <c r="M356" i="101" s="1"/>
  <c r="N357" i="101" s="1"/>
  <c r="O358" i="101" s="1"/>
  <c r="P359" i="101" s="1"/>
  <c r="Q360" i="101" s="1"/>
  <c r="R361" i="101" s="1"/>
  <c r="G349" i="101"/>
  <c r="H350" i="101" s="1"/>
  <c r="I351" i="101" s="1"/>
  <c r="J352" i="101" s="1"/>
  <c r="K353" i="101" s="1"/>
  <c r="L354" i="101" s="1"/>
  <c r="M355" i="101" s="1"/>
  <c r="N356" i="101" s="1"/>
  <c r="O357" i="101" s="1"/>
  <c r="P358" i="101" s="1"/>
  <c r="Q359" i="101" s="1"/>
  <c r="R360" i="101" s="1"/>
  <c r="S361" i="101" s="1"/>
  <c r="G344" i="101"/>
  <c r="G343" i="101"/>
  <c r="H344" i="101" s="1"/>
  <c r="G342" i="101"/>
  <c r="H343" i="101" s="1"/>
  <c r="I344" i="101" s="1"/>
  <c r="G341" i="101"/>
  <c r="H342" i="101" s="1"/>
  <c r="I343" i="101" s="1"/>
  <c r="J344" i="101" s="1"/>
  <c r="G340" i="101"/>
  <c r="H341" i="101" s="1"/>
  <c r="I342" i="101" s="1"/>
  <c r="J343" i="101" s="1"/>
  <c r="K344" i="101" s="1"/>
  <c r="G339" i="101"/>
  <c r="H340" i="101" s="1"/>
  <c r="I341" i="101" s="1"/>
  <c r="J342" i="101" s="1"/>
  <c r="K343" i="101" s="1"/>
  <c r="L344" i="101" s="1"/>
  <c r="G338" i="101"/>
  <c r="H339" i="101" s="1"/>
  <c r="I340" i="101" s="1"/>
  <c r="J341" i="101" s="1"/>
  <c r="K342" i="101" s="1"/>
  <c r="L343" i="101" s="1"/>
  <c r="M344" i="101" s="1"/>
  <c r="G337" i="101"/>
  <c r="H338" i="101" s="1"/>
  <c r="I339" i="101" s="1"/>
  <c r="J340" i="101" s="1"/>
  <c r="K341" i="101" s="1"/>
  <c r="L342" i="101" s="1"/>
  <c r="M343" i="101" s="1"/>
  <c r="N344" i="101" s="1"/>
  <c r="G336" i="101"/>
  <c r="H337" i="101" s="1"/>
  <c r="I338" i="101" s="1"/>
  <c r="J339" i="101" s="1"/>
  <c r="K340" i="101" s="1"/>
  <c r="L341" i="101" s="1"/>
  <c r="M342" i="101" s="1"/>
  <c r="N343" i="101" s="1"/>
  <c r="O344" i="101" s="1"/>
  <c r="G335" i="101"/>
  <c r="H336" i="101" s="1"/>
  <c r="I337" i="101" s="1"/>
  <c r="J338" i="101" s="1"/>
  <c r="K339" i="101" s="1"/>
  <c r="L340" i="101" s="1"/>
  <c r="M341" i="101" s="1"/>
  <c r="N342" i="101" s="1"/>
  <c r="O343" i="101" s="1"/>
  <c r="P344" i="101" s="1"/>
  <c r="G334" i="101"/>
  <c r="H335" i="101" s="1"/>
  <c r="I336" i="101" s="1"/>
  <c r="J337" i="101" s="1"/>
  <c r="K338" i="101" s="1"/>
  <c r="L339" i="101" s="1"/>
  <c r="M340" i="101" s="1"/>
  <c r="N341" i="101" s="1"/>
  <c r="O342" i="101" s="1"/>
  <c r="P343" i="101" s="1"/>
  <c r="Q344" i="101" s="1"/>
  <c r="G333" i="101"/>
  <c r="H334" i="101" s="1"/>
  <c r="I335" i="101" s="1"/>
  <c r="J336" i="101" s="1"/>
  <c r="K337" i="101" s="1"/>
  <c r="L338" i="101" s="1"/>
  <c r="M339" i="101" s="1"/>
  <c r="N340" i="101" s="1"/>
  <c r="O341" i="101" s="1"/>
  <c r="P342" i="101" s="1"/>
  <c r="Q343" i="101" s="1"/>
  <c r="R344" i="101" s="1"/>
  <c r="G332" i="101"/>
  <c r="H333" i="101" s="1"/>
  <c r="I334" i="101" s="1"/>
  <c r="J335" i="101" s="1"/>
  <c r="K336" i="101" s="1"/>
  <c r="L337" i="101" s="1"/>
  <c r="M338" i="101" s="1"/>
  <c r="N339" i="101" s="1"/>
  <c r="O340" i="101" s="1"/>
  <c r="P341" i="101" s="1"/>
  <c r="Q342" i="101" s="1"/>
  <c r="R343" i="101" s="1"/>
  <c r="S344" i="101" s="1"/>
  <c r="G327" i="101"/>
  <c r="G326" i="101"/>
  <c r="H327" i="101" s="1"/>
  <c r="G325" i="101"/>
  <c r="H326" i="101" s="1"/>
  <c r="I327" i="101" s="1"/>
  <c r="G324" i="101"/>
  <c r="H325" i="101" s="1"/>
  <c r="I326" i="101" s="1"/>
  <c r="J327" i="101" s="1"/>
  <c r="G323" i="101"/>
  <c r="H324" i="101" s="1"/>
  <c r="I325" i="101" s="1"/>
  <c r="J326" i="101" s="1"/>
  <c r="K327" i="101" s="1"/>
  <c r="G322" i="101"/>
  <c r="H323" i="101" s="1"/>
  <c r="I324" i="101" s="1"/>
  <c r="J325" i="101" s="1"/>
  <c r="K326" i="101" s="1"/>
  <c r="L327" i="101" s="1"/>
  <c r="G321" i="101"/>
  <c r="H322" i="101" s="1"/>
  <c r="I323" i="101" s="1"/>
  <c r="J324" i="101" s="1"/>
  <c r="K325" i="101" s="1"/>
  <c r="L326" i="101" s="1"/>
  <c r="M327" i="101" s="1"/>
  <c r="G320" i="101"/>
  <c r="H321" i="101" s="1"/>
  <c r="I322" i="101" s="1"/>
  <c r="J323" i="101" s="1"/>
  <c r="K324" i="101" s="1"/>
  <c r="L325" i="101" s="1"/>
  <c r="M326" i="101" s="1"/>
  <c r="N327" i="101" s="1"/>
  <c r="G319" i="101"/>
  <c r="H320" i="101" s="1"/>
  <c r="I321" i="101" s="1"/>
  <c r="J322" i="101" s="1"/>
  <c r="K323" i="101" s="1"/>
  <c r="L324" i="101" s="1"/>
  <c r="M325" i="101" s="1"/>
  <c r="N326" i="101" s="1"/>
  <c r="O327" i="101" s="1"/>
  <c r="G318" i="101"/>
  <c r="H319" i="101" s="1"/>
  <c r="I320" i="101" s="1"/>
  <c r="J321" i="101" s="1"/>
  <c r="K322" i="101" s="1"/>
  <c r="L323" i="101" s="1"/>
  <c r="M324" i="101" s="1"/>
  <c r="N325" i="101" s="1"/>
  <c r="O326" i="101" s="1"/>
  <c r="P327" i="101" s="1"/>
  <c r="G317" i="101"/>
  <c r="H318" i="101" s="1"/>
  <c r="I319" i="101" s="1"/>
  <c r="J320" i="101" s="1"/>
  <c r="K321" i="101" s="1"/>
  <c r="L322" i="101" s="1"/>
  <c r="M323" i="101" s="1"/>
  <c r="N324" i="101" s="1"/>
  <c r="O325" i="101" s="1"/>
  <c r="P326" i="101" s="1"/>
  <c r="Q327" i="101" s="1"/>
  <c r="G316" i="101"/>
  <c r="H317" i="101" s="1"/>
  <c r="I318" i="101" s="1"/>
  <c r="J319" i="101" s="1"/>
  <c r="K320" i="101" s="1"/>
  <c r="L321" i="101" s="1"/>
  <c r="M322" i="101" s="1"/>
  <c r="N323" i="101" s="1"/>
  <c r="O324" i="101" s="1"/>
  <c r="P325" i="101" s="1"/>
  <c r="Q326" i="101" s="1"/>
  <c r="R327" i="101" s="1"/>
  <c r="G315" i="101"/>
  <c r="H316" i="101" s="1"/>
  <c r="I317" i="101" s="1"/>
  <c r="J318" i="101" s="1"/>
  <c r="K319" i="101" s="1"/>
  <c r="L320" i="101" s="1"/>
  <c r="M321" i="101" s="1"/>
  <c r="N322" i="101" s="1"/>
  <c r="O323" i="101" s="1"/>
  <c r="P324" i="101" s="1"/>
  <c r="Q325" i="101" s="1"/>
  <c r="R326" i="101" s="1"/>
  <c r="S327" i="101" s="1"/>
  <c r="AA302" i="101"/>
  <c r="AA301" i="101"/>
  <c r="AA300" i="101"/>
  <c r="AA299" i="101"/>
  <c r="AA298" i="101"/>
  <c r="AA295" i="101"/>
  <c r="AA294" i="101"/>
  <c r="AA293" i="101"/>
  <c r="AA292" i="101"/>
  <c r="AA291" i="101"/>
  <c r="AA288" i="101"/>
  <c r="AA287" i="101"/>
  <c r="AA286" i="101"/>
  <c r="AA285" i="101"/>
  <c r="AA284" i="101"/>
  <c r="AA281" i="101"/>
  <c r="AA280" i="101"/>
  <c r="AA279" i="101"/>
  <c r="AA278" i="101"/>
  <c r="AA277" i="101"/>
  <c r="AA274" i="101"/>
  <c r="AA273" i="101"/>
  <c r="AA272" i="101"/>
  <c r="AA271" i="101"/>
  <c r="AA270" i="101"/>
  <c r="G148" i="101"/>
  <c r="H148" i="101" s="1"/>
  <c r="I148" i="101" s="1"/>
  <c r="J148" i="101" s="1"/>
  <c r="K148" i="101" s="1"/>
  <c r="L148" i="101" s="1"/>
  <c r="M148" i="101" s="1"/>
  <c r="N148" i="101" s="1"/>
  <c r="O148" i="101" s="1"/>
  <c r="P148" i="101" s="1"/>
  <c r="Q148" i="101" s="1"/>
  <c r="R148" i="101" s="1"/>
  <c r="S148" i="101" s="1"/>
  <c r="T148" i="101" s="1"/>
  <c r="G147" i="101"/>
  <c r="H147" i="101" s="1"/>
  <c r="I147" i="101" s="1"/>
  <c r="J147" i="101" s="1"/>
  <c r="K147" i="101" s="1"/>
  <c r="L147" i="101" s="1"/>
  <c r="M147" i="101" s="1"/>
  <c r="N147" i="101" s="1"/>
  <c r="O147" i="101" s="1"/>
  <c r="P147" i="101" s="1"/>
  <c r="Q147" i="101" s="1"/>
  <c r="R147" i="101" s="1"/>
  <c r="S147" i="101" s="1"/>
  <c r="T147" i="101" s="1"/>
  <c r="G146" i="101"/>
  <c r="H146" i="101" s="1"/>
  <c r="I146" i="101" s="1"/>
  <c r="J146" i="101" s="1"/>
  <c r="K146" i="101" s="1"/>
  <c r="L146" i="101" s="1"/>
  <c r="M146" i="101" s="1"/>
  <c r="N146" i="101" s="1"/>
  <c r="O146" i="101" s="1"/>
  <c r="P146" i="101" s="1"/>
  <c r="Q146" i="101" s="1"/>
  <c r="R146" i="101" s="1"/>
  <c r="S146" i="101" s="1"/>
  <c r="T146" i="101" s="1"/>
  <c r="G145" i="101"/>
  <c r="H145" i="101" s="1"/>
  <c r="I145" i="101" s="1"/>
  <c r="J145" i="101" s="1"/>
  <c r="K145" i="101" s="1"/>
  <c r="L145" i="101" s="1"/>
  <c r="M145" i="101" s="1"/>
  <c r="N145" i="101" s="1"/>
  <c r="O145" i="101" s="1"/>
  <c r="P145" i="101" s="1"/>
  <c r="Q145" i="101" s="1"/>
  <c r="R145" i="101" s="1"/>
  <c r="S145" i="101" s="1"/>
  <c r="T145" i="101" s="1"/>
  <c r="G144" i="101"/>
  <c r="H144" i="101" s="1"/>
  <c r="I144" i="101" s="1"/>
  <c r="J144" i="101" s="1"/>
  <c r="K144" i="101" s="1"/>
  <c r="L144" i="101" s="1"/>
  <c r="M144" i="101" s="1"/>
  <c r="N144" i="101" s="1"/>
  <c r="O144" i="101" s="1"/>
  <c r="P144" i="101" s="1"/>
  <c r="Q144" i="101" s="1"/>
  <c r="R144" i="101" s="1"/>
  <c r="S144" i="101" s="1"/>
  <c r="T144" i="101" s="1"/>
  <c r="G141" i="101"/>
  <c r="H141" i="101" s="1"/>
  <c r="I141" i="101" s="1"/>
  <c r="J141" i="101" s="1"/>
  <c r="K141" i="101" s="1"/>
  <c r="L141" i="101" s="1"/>
  <c r="M141" i="101" s="1"/>
  <c r="N141" i="101" s="1"/>
  <c r="O141" i="101" s="1"/>
  <c r="P141" i="101" s="1"/>
  <c r="Q141" i="101" s="1"/>
  <c r="R141" i="101" s="1"/>
  <c r="S141" i="101" s="1"/>
  <c r="T141" i="101" s="1"/>
  <c r="G140" i="101"/>
  <c r="H140" i="101" s="1"/>
  <c r="I140" i="101" s="1"/>
  <c r="J140" i="101" s="1"/>
  <c r="K140" i="101" s="1"/>
  <c r="L140" i="101" s="1"/>
  <c r="M140" i="101" s="1"/>
  <c r="N140" i="101" s="1"/>
  <c r="O140" i="101" s="1"/>
  <c r="P140" i="101" s="1"/>
  <c r="Q140" i="101" s="1"/>
  <c r="R140" i="101" s="1"/>
  <c r="S140" i="101" s="1"/>
  <c r="T140" i="101" s="1"/>
  <c r="G139" i="101"/>
  <c r="H139" i="101" s="1"/>
  <c r="I139" i="101" s="1"/>
  <c r="J139" i="101" s="1"/>
  <c r="K139" i="101" s="1"/>
  <c r="L139" i="101" s="1"/>
  <c r="M139" i="101" s="1"/>
  <c r="N139" i="101" s="1"/>
  <c r="O139" i="101" s="1"/>
  <c r="P139" i="101" s="1"/>
  <c r="Q139" i="101" s="1"/>
  <c r="R139" i="101" s="1"/>
  <c r="S139" i="101" s="1"/>
  <c r="T139" i="101" s="1"/>
  <c r="G138" i="101"/>
  <c r="H138" i="101" s="1"/>
  <c r="I138" i="101" s="1"/>
  <c r="J138" i="101" s="1"/>
  <c r="K138" i="101" s="1"/>
  <c r="L138" i="101" s="1"/>
  <c r="M138" i="101" s="1"/>
  <c r="N138" i="101" s="1"/>
  <c r="O138" i="101" s="1"/>
  <c r="P138" i="101" s="1"/>
  <c r="Q138" i="101" s="1"/>
  <c r="R138" i="101" s="1"/>
  <c r="S138" i="101" s="1"/>
  <c r="T138" i="101" s="1"/>
  <c r="G137" i="101"/>
  <c r="H137" i="101" s="1"/>
  <c r="I137" i="101" s="1"/>
  <c r="J137" i="101" s="1"/>
  <c r="K137" i="101" s="1"/>
  <c r="L137" i="101" s="1"/>
  <c r="M137" i="101" s="1"/>
  <c r="N137" i="101" s="1"/>
  <c r="O137" i="101" s="1"/>
  <c r="P137" i="101" s="1"/>
  <c r="Q137" i="101" s="1"/>
  <c r="R137" i="101" s="1"/>
  <c r="S137" i="101" s="1"/>
  <c r="T137" i="101" s="1"/>
  <c r="Q134" i="101"/>
  <c r="T133" i="101"/>
  <c r="R132" i="101"/>
  <c r="R131" i="101"/>
  <c r="Q130" i="101"/>
  <c r="F127" i="101"/>
  <c r="F126" i="101"/>
  <c r="F125" i="101"/>
  <c r="F124" i="101"/>
  <c r="F123" i="101"/>
  <c r="F120" i="101"/>
  <c r="F119" i="101"/>
  <c r="F118" i="101"/>
  <c r="F117" i="101"/>
  <c r="F116" i="101"/>
  <c r="F107" i="101"/>
  <c r="F113" i="101" s="1"/>
  <c r="F690" i="101" s="1"/>
  <c r="F106" i="101"/>
  <c r="F105" i="101"/>
  <c r="F104" i="101"/>
  <c r="F103" i="101"/>
  <c r="F109" i="101" s="1"/>
  <c r="F686" i="101" s="1"/>
  <c r="G101" i="101"/>
  <c r="G127" i="101" s="1"/>
  <c r="G100" i="101"/>
  <c r="G126" i="101" s="1"/>
  <c r="G99" i="101"/>
  <c r="G125" i="101" s="1"/>
  <c r="G98" i="101"/>
  <c r="G97" i="101"/>
  <c r="G123" i="101" s="1"/>
  <c r="T83" i="101"/>
  <c r="S83" i="101"/>
  <c r="R83" i="101"/>
  <c r="Q83" i="101"/>
  <c r="P83" i="101"/>
  <c r="O83" i="101"/>
  <c r="N83" i="101"/>
  <c r="M83" i="101"/>
  <c r="L83" i="101"/>
  <c r="K83" i="101"/>
  <c r="J83" i="101"/>
  <c r="I83" i="101"/>
  <c r="H83" i="101"/>
  <c r="G83" i="101"/>
  <c r="F83" i="101"/>
  <c r="T80" i="101"/>
  <c r="S80" i="101"/>
  <c r="R80" i="101"/>
  <c r="Q80" i="101"/>
  <c r="P80" i="101"/>
  <c r="O80" i="101"/>
  <c r="N80" i="101"/>
  <c r="M80" i="101"/>
  <c r="L80" i="101"/>
  <c r="K80" i="101"/>
  <c r="J80" i="101"/>
  <c r="I80" i="101"/>
  <c r="H80" i="101"/>
  <c r="G80" i="101"/>
  <c r="F80" i="101"/>
  <c r="F48" i="101"/>
  <c r="F17" i="101"/>
  <c r="G17" i="101" s="1"/>
  <c r="F16" i="101"/>
  <c r="F15" i="101"/>
  <c r="F14" i="101"/>
  <c r="F13" i="101"/>
  <c r="G13" i="101" s="1"/>
  <c r="F10" i="101"/>
  <c r="F9" i="101"/>
  <c r="F8" i="101"/>
  <c r="F6" i="101"/>
  <c r="X1056" i="100"/>
  <c r="X1041" i="100"/>
  <c r="X996" i="100"/>
  <c r="X1011" i="100"/>
  <c r="B958" i="100"/>
  <c r="B957" i="100"/>
  <c r="B956" i="100"/>
  <c r="B955" i="100"/>
  <c r="B954" i="100"/>
  <c r="B953" i="100"/>
  <c r="T948" i="100"/>
  <c r="S948" i="100"/>
  <c r="R948" i="100"/>
  <c r="Q948" i="100"/>
  <c r="P948" i="100"/>
  <c r="O948" i="100"/>
  <c r="N948" i="100"/>
  <c r="M948" i="100"/>
  <c r="L948" i="100"/>
  <c r="K948" i="100"/>
  <c r="J948" i="100"/>
  <c r="I948" i="100"/>
  <c r="H948" i="100"/>
  <c r="G948" i="100"/>
  <c r="F948" i="100"/>
  <c r="T947" i="100"/>
  <c r="S947" i="100"/>
  <c r="R947" i="100"/>
  <c r="Q947" i="100"/>
  <c r="P947" i="100"/>
  <c r="O947" i="100"/>
  <c r="N947" i="100"/>
  <c r="M947" i="100"/>
  <c r="L947" i="100"/>
  <c r="K947" i="100"/>
  <c r="J947" i="100"/>
  <c r="I947" i="100"/>
  <c r="H947" i="100"/>
  <c r="G947" i="100"/>
  <c r="F947" i="100"/>
  <c r="T946" i="100"/>
  <c r="S946" i="100"/>
  <c r="R946" i="100"/>
  <c r="Q946" i="100"/>
  <c r="P946" i="100"/>
  <c r="O946" i="100"/>
  <c r="N946" i="100"/>
  <c r="M946" i="100"/>
  <c r="L946" i="100"/>
  <c r="K946" i="100"/>
  <c r="J946" i="100"/>
  <c r="I946" i="100"/>
  <c r="H946" i="100"/>
  <c r="G946" i="100"/>
  <c r="F946" i="100"/>
  <c r="T945" i="100"/>
  <c r="S945" i="100"/>
  <c r="R945" i="100"/>
  <c r="Q945" i="100"/>
  <c r="P945" i="100"/>
  <c r="O945" i="100"/>
  <c r="N945" i="100"/>
  <c r="M945" i="100"/>
  <c r="L945" i="100"/>
  <c r="K945" i="100"/>
  <c r="J945" i="100"/>
  <c r="I945" i="100"/>
  <c r="H945" i="100"/>
  <c r="G945" i="100"/>
  <c r="F945" i="100"/>
  <c r="T944" i="100"/>
  <c r="S944" i="100"/>
  <c r="R944" i="100"/>
  <c r="Q944" i="100"/>
  <c r="P944" i="100"/>
  <c r="O944" i="100"/>
  <c r="N944" i="100"/>
  <c r="M944" i="100"/>
  <c r="L944" i="100"/>
  <c r="K944" i="100"/>
  <c r="J944" i="100"/>
  <c r="I944" i="100"/>
  <c r="H944" i="100"/>
  <c r="G944" i="100"/>
  <c r="F944" i="100"/>
  <c r="B935" i="100"/>
  <c r="B934" i="100"/>
  <c r="B933" i="100"/>
  <c r="B932" i="100"/>
  <c r="B931" i="100"/>
  <c r="B930" i="100"/>
  <c r="B929" i="100"/>
  <c r="B928" i="100"/>
  <c r="B927" i="100"/>
  <c r="B926" i="100"/>
  <c r="B925" i="100"/>
  <c r="B924" i="100"/>
  <c r="B923" i="100"/>
  <c r="B922" i="100"/>
  <c r="B921" i="100"/>
  <c r="B920" i="100"/>
  <c r="B906" i="100"/>
  <c r="B905" i="100"/>
  <c r="B904" i="100"/>
  <c r="B903" i="100"/>
  <c r="B902" i="100"/>
  <c r="B901" i="100"/>
  <c r="B900" i="100"/>
  <c r="B899" i="100"/>
  <c r="B898" i="100"/>
  <c r="B897" i="100"/>
  <c r="B896" i="100"/>
  <c r="B895" i="100"/>
  <c r="B894" i="100"/>
  <c r="B893" i="100"/>
  <c r="B892" i="100"/>
  <c r="B891" i="100"/>
  <c r="B890" i="100"/>
  <c r="B889" i="100"/>
  <c r="W886" i="100"/>
  <c r="G886" i="100"/>
  <c r="G885" i="100"/>
  <c r="H886" i="100" s="1"/>
  <c r="G884" i="100"/>
  <c r="H885" i="100" s="1"/>
  <c r="I886" i="100" s="1"/>
  <c r="G883" i="100"/>
  <c r="H884" i="100" s="1"/>
  <c r="I885" i="100" s="1"/>
  <c r="J886" i="100" s="1"/>
  <c r="G882" i="100"/>
  <c r="H883" i="100" s="1"/>
  <c r="I884" i="100" s="1"/>
  <c r="J885" i="100" s="1"/>
  <c r="K886" i="100" s="1"/>
  <c r="G881" i="100"/>
  <c r="H882" i="100" s="1"/>
  <c r="I883" i="100" s="1"/>
  <c r="J884" i="100" s="1"/>
  <c r="K885" i="100" s="1"/>
  <c r="L886" i="100" s="1"/>
  <c r="G880" i="100"/>
  <c r="H881" i="100" s="1"/>
  <c r="I882" i="100" s="1"/>
  <c r="J883" i="100" s="1"/>
  <c r="K884" i="100" s="1"/>
  <c r="L885" i="100" s="1"/>
  <c r="M886" i="100" s="1"/>
  <c r="G879" i="100"/>
  <c r="H880" i="100" s="1"/>
  <c r="I881" i="100" s="1"/>
  <c r="J882" i="100" s="1"/>
  <c r="K883" i="100" s="1"/>
  <c r="L884" i="100" s="1"/>
  <c r="M885" i="100" s="1"/>
  <c r="N886" i="100" s="1"/>
  <c r="G878" i="100"/>
  <c r="H879" i="100" s="1"/>
  <c r="I880" i="100" s="1"/>
  <c r="J881" i="100" s="1"/>
  <c r="K882" i="100" s="1"/>
  <c r="L883" i="100" s="1"/>
  <c r="M884" i="100" s="1"/>
  <c r="N885" i="100" s="1"/>
  <c r="O886" i="100" s="1"/>
  <c r="G877" i="100"/>
  <c r="H878" i="100" s="1"/>
  <c r="I879" i="100" s="1"/>
  <c r="J880" i="100" s="1"/>
  <c r="K881" i="100" s="1"/>
  <c r="L882" i="100" s="1"/>
  <c r="M883" i="100" s="1"/>
  <c r="N884" i="100" s="1"/>
  <c r="O885" i="100" s="1"/>
  <c r="P886" i="100" s="1"/>
  <c r="G876" i="100"/>
  <c r="H877" i="100" s="1"/>
  <c r="I878" i="100" s="1"/>
  <c r="J879" i="100" s="1"/>
  <c r="K880" i="100" s="1"/>
  <c r="L881" i="100" s="1"/>
  <c r="M882" i="100" s="1"/>
  <c r="N883" i="100" s="1"/>
  <c r="O884" i="100" s="1"/>
  <c r="P885" i="100" s="1"/>
  <c r="Q886" i="100" s="1"/>
  <c r="G875" i="100"/>
  <c r="H876" i="100" s="1"/>
  <c r="I877" i="100" s="1"/>
  <c r="J878" i="100" s="1"/>
  <c r="K879" i="100" s="1"/>
  <c r="L880" i="100" s="1"/>
  <c r="M881" i="100" s="1"/>
  <c r="N882" i="100" s="1"/>
  <c r="O883" i="100" s="1"/>
  <c r="P884" i="100" s="1"/>
  <c r="Q885" i="100" s="1"/>
  <c r="R886" i="100" s="1"/>
  <c r="G874" i="100"/>
  <c r="H875" i="100" s="1"/>
  <c r="I876" i="100" s="1"/>
  <c r="J877" i="100" s="1"/>
  <c r="K878" i="100" s="1"/>
  <c r="L879" i="100" s="1"/>
  <c r="M880" i="100" s="1"/>
  <c r="N881" i="100" s="1"/>
  <c r="O882" i="100" s="1"/>
  <c r="P883" i="100" s="1"/>
  <c r="Q884" i="100" s="1"/>
  <c r="R885" i="100" s="1"/>
  <c r="S886" i="100" s="1"/>
  <c r="X873" i="100"/>
  <c r="X874" i="100" s="1"/>
  <c r="X875" i="100" s="1"/>
  <c r="X876" i="100" s="1"/>
  <c r="X877" i="100" s="1"/>
  <c r="X878" i="100" s="1"/>
  <c r="X879" i="100" s="1"/>
  <c r="W872" i="100"/>
  <c r="B861" i="100"/>
  <c r="E861" i="100" s="1"/>
  <c r="B860" i="100"/>
  <c r="E860" i="100" s="1"/>
  <c r="B859" i="100"/>
  <c r="E859" i="100" s="1"/>
  <c r="B858" i="100"/>
  <c r="E858" i="100" s="1"/>
  <c r="B857" i="100"/>
  <c r="E857" i="100" s="1"/>
  <c r="B856" i="100"/>
  <c r="E856" i="100" s="1"/>
  <c r="B855" i="100"/>
  <c r="E855" i="100" s="1"/>
  <c r="B854" i="100"/>
  <c r="E854" i="100" s="1"/>
  <c r="B853" i="100"/>
  <c r="E853" i="100" s="1"/>
  <c r="B852" i="100"/>
  <c r="E852" i="100" s="1"/>
  <c r="B851" i="100"/>
  <c r="E851" i="100" s="1"/>
  <c r="B850" i="100"/>
  <c r="E850" i="100" s="1"/>
  <c r="B849" i="100"/>
  <c r="E849" i="100" s="1"/>
  <c r="B848" i="100"/>
  <c r="E848" i="100" s="1"/>
  <c r="B847" i="100"/>
  <c r="E847" i="100" s="1"/>
  <c r="B846" i="100"/>
  <c r="E846" i="100" s="1"/>
  <c r="B845" i="100"/>
  <c r="E845" i="100" s="1"/>
  <c r="B844" i="100"/>
  <c r="W841" i="100"/>
  <c r="G841" i="100"/>
  <c r="G840" i="100"/>
  <c r="H841" i="100" s="1"/>
  <c r="G839" i="100"/>
  <c r="H840" i="100" s="1"/>
  <c r="I841" i="100" s="1"/>
  <c r="G838" i="100"/>
  <c r="H839" i="100" s="1"/>
  <c r="I840" i="100" s="1"/>
  <c r="J841" i="100" s="1"/>
  <c r="G837" i="100"/>
  <c r="H838" i="100" s="1"/>
  <c r="I839" i="100" s="1"/>
  <c r="J840" i="100" s="1"/>
  <c r="K841" i="100" s="1"/>
  <c r="G836" i="100"/>
  <c r="H837" i="100" s="1"/>
  <c r="I838" i="100" s="1"/>
  <c r="J839" i="100" s="1"/>
  <c r="K840" i="100" s="1"/>
  <c r="L841" i="100" s="1"/>
  <c r="G835" i="100"/>
  <c r="H836" i="100" s="1"/>
  <c r="I837" i="100" s="1"/>
  <c r="J838" i="100" s="1"/>
  <c r="K839" i="100" s="1"/>
  <c r="L840" i="100" s="1"/>
  <c r="M841" i="100" s="1"/>
  <c r="G834" i="100"/>
  <c r="H835" i="100" s="1"/>
  <c r="I836" i="100" s="1"/>
  <c r="J837" i="100" s="1"/>
  <c r="K838" i="100" s="1"/>
  <c r="L839" i="100" s="1"/>
  <c r="M840" i="100" s="1"/>
  <c r="N841" i="100" s="1"/>
  <c r="G833" i="100"/>
  <c r="H834" i="100" s="1"/>
  <c r="I835" i="100" s="1"/>
  <c r="J836" i="100" s="1"/>
  <c r="K837" i="100" s="1"/>
  <c r="L838" i="100" s="1"/>
  <c r="M839" i="100" s="1"/>
  <c r="N840" i="100" s="1"/>
  <c r="O841" i="100" s="1"/>
  <c r="G832" i="100"/>
  <c r="H833" i="100" s="1"/>
  <c r="I834" i="100" s="1"/>
  <c r="J835" i="100" s="1"/>
  <c r="K836" i="100" s="1"/>
  <c r="L837" i="100" s="1"/>
  <c r="M838" i="100" s="1"/>
  <c r="N839" i="100" s="1"/>
  <c r="O840" i="100" s="1"/>
  <c r="P841" i="100" s="1"/>
  <c r="G831" i="100"/>
  <c r="H832" i="100" s="1"/>
  <c r="I833" i="100" s="1"/>
  <c r="J834" i="100" s="1"/>
  <c r="K835" i="100" s="1"/>
  <c r="L836" i="100" s="1"/>
  <c r="M837" i="100" s="1"/>
  <c r="N838" i="100" s="1"/>
  <c r="O839" i="100" s="1"/>
  <c r="P840" i="100" s="1"/>
  <c r="Q841" i="100" s="1"/>
  <c r="G830" i="100"/>
  <c r="H831" i="100" s="1"/>
  <c r="I832" i="100" s="1"/>
  <c r="J833" i="100" s="1"/>
  <c r="K834" i="100" s="1"/>
  <c r="L835" i="100" s="1"/>
  <c r="M836" i="100" s="1"/>
  <c r="N837" i="100" s="1"/>
  <c r="O838" i="100" s="1"/>
  <c r="P839" i="100" s="1"/>
  <c r="Q840" i="100" s="1"/>
  <c r="R841" i="100" s="1"/>
  <c r="G829" i="100"/>
  <c r="H830" i="100" s="1"/>
  <c r="I831" i="100" s="1"/>
  <c r="J832" i="100" s="1"/>
  <c r="K833" i="100" s="1"/>
  <c r="L834" i="100" s="1"/>
  <c r="M835" i="100" s="1"/>
  <c r="N836" i="100" s="1"/>
  <c r="O837" i="100" s="1"/>
  <c r="P838" i="100" s="1"/>
  <c r="Q839" i="100" s="1"/>
  <c r="R840" i="100" s="1"/>
  <c r="S841" i="100" s="1"/>
  <c r="X828" i="100"/>
  <c r="X829" i="100" s="1"/>
  <c r="X830" i="100" s="1"/>
  <c r="X831" i="100" s="1"/>
  <c r="W827" i="100"/>
  <c r="AP824" i="100"/>
  <c r="AO824" i="100"/>
  <c r="AN824" i="100"/>
  <c r="AM824" i="100"/>
  <c r="AL824" i="100"/>
  <c r="AK824" i="100"/>
  <c r="AJ824" i="100"/>
  <c r="AI824" i="100"/>
  <c r="AH824" i="100"/>
  <c r="AG824" i="100"/>
  <c r="AF824" i="100"/>
  <c r="AE824" i="100"/>
  <c r="AD824" i="100"/>
  <c r="AC824" i="100"/>
  <c r="AB824" i="100"/>
  <c r="AA824" i="100"/>
  <c r="Z824" i="100"/>
  <c r="Y824" i="100"/>
  <c r="B804" i="100"/>
  <c r="B803" i="100"/>
  <c r="B802" i="100"/>
  <c r="B801" i="100"/>
  <c r="B800" i="100"/>
  <c r="B799" i="100"/>
  <c r="B798" i="100"/>
  <c r="B797" i="100"/>
  <c r="D795" i="100"/>
  <c r="D794" i="100"/>
  <c r="D793" i="100"/>
  <c r="D792" i="100"/>
  <c r="D791" i="100"/>
  <c r="D790" i="100"/>
  <c r="D789" i="100"/>
  <c r="D788" i="100"/>
  <c r="B785" i="100"/>
  <c r="B784" i="100"/>
  <c r="B783" i="100"/>
  <c r="B782" i="100"/>
  <c r="B779" i="100"/>
  <c r="B778" i="100"/>
  <c r="B777" i="100"/>
  <c r="B776" i="100"/>
  <c r="B773" i="100"/>
  <c r="B772" i="100"/>
  <c r="B771" i="100"/>
  <c r="B770" i="100"/>
  <c r="B767" i="100"/>
  <c r="B766" i="100"/>
  <c r="B765" i="100"/>
  <c r="B764" i="100"/>
  <c r="B761" i="100"/>
  <c r="B760" i="100"/>
  <c r="B759" i="100"/>
  <c r="B758" i="100"/>
  <c r="B755" i="100"/>
  <c r="B754" i="100"/>
  <c r="B753" i="100"/>
  <c r="B752" i="100"/>
  <c r="B749" i="100"/>
  <c r="B748" i="100"/>
  <c r="B747" i="100"/>
  <c r="B746" i="100"/>
  <c r="B743" i="100"/>
  <c r="B742" i="100"/>
  <c r="B741" i="100"/>
  <c r="B740" i="100"/>
  <c r="G737" i="100"/>
  <c r="H737" i="100" s="1"/>
  <c r="I737" i="100" s="1"/>
  <c r="J737" i="100" s="1"/>
  <c r="K737" i="100" s="1"/>
  <c r="L737" i="100" s="1"/>
  <c r="M737" i="100" s="1"/>
  <c r="N737" i="100" s="1"/>
  <c r="O737" i="100" s="1"/>
  <c r="P737" i="100" s="1"/>
  <c r="Q737" i="100" s="1"/>
  <c r="R737" i="100" s="1"/>
  <c r="S737" i="100" s="1"/>
  <c r="T737" i="100" s="1"/>
  <c r="T722" i="100"/>
  <c r="S722" i="100"/>
  <c r="R722" i="100"/>
  <c r="Q722" i="100"/>
  <c r="P722" i="100"/>
  <c r="O722" i="100"/>
  <c r="N722" i="100"/>
  <c r="M722" i="100"/>
  <c r="L722" i="100"/>
  <c r="K722" i="100"/>
  <c r="J722" i="100"/>
  <c r="I722" i="100"/>
  <c r="H722" i="100"/>
  <c r="G722" i="100"/>
  <c r="F722" i="100"/>
  <c r="T720" i="100"/>
  <c r="S720" i="100"/>
  <c r="R720" i="100"/>
  <c r="Q720" i="100"/>
  <c r="P720" i="100"/>
  <c r="O720" i="100"/>
  <c r="N720" i="100"/>
  <c r="M720" i="100"/>
  <c r="L720" i="100"/>
  <c r="K720" i="100"/>
  <c r="J720" i="100"/>
  <c r="I720" i="100"/>
  <c r="H720" i="100"/>
  <c r="G720" i="100"/>
  <c r="F720" i="100"/>
  <c r="T718" i="100"/>
  <c r="S718" i="100"/>
  <c r="R718" i="100"/>
  <c r="Q718" i="100"/>
  <c r="P718" i="100"/>
  <c r="O718" i="100"/>
  <c r="N718" i="100"/>
  <c r="M718" i="100"/>
  <c r="L718" i="100"/>
  <c r="K718" i="100"/>
  <c r="J718" i="100"/>
  <c r="I718" i="100"/>
  <c r="H718" i="100"/>
  <c r="G718" i="100"/>
  <c r="F718" i="100"/>
  <c r="T668" i="100"/>
  <c r="S668" i="100"/>
  <c r="R668" i="100"/>
  <c r="Q668" i="100"/>
  <c r="P668" i="100"/>
  <c r="O668" i="100"/>
  <c r="N668" i="100"/>
  <c r="M668" i="100"/>
  <c r="L668" i="100"/>
  <c r="K668" i="100"/>
  <c r="J668" i="100"/>
  <c r="I668" i="100"/>
  <c r="H668" i="100"/>
  <c r="G668" i="100"/>
  <c r="F668" i="100"/>
  <c r="T667" i="100"/>
  <c r="S667" i="100"/>
  <c r="R667" i="100"/>
  <c r="Q667" i="100"/>
  <c r="P667" i="100"/>
  <c r="O667" i="100"/>
  <c r="N667" i="100"/>
  <c r="M667" i="100"/>
  <c r="L667" i="100"/>
  <c r="K667" i="100"/>
  <c r="J667" i="100"/>
  <c r="I667" i="100"/>
  <c r="H667" i="100"/>
  <c r="G667" i="100"/>
  <c r="F667" i="100"/>
  <c r="T669" i="100"/>
  <c r="S669" i="100"/>
  <c r="R669" i="100"/>
  <c r="Q669" i="100"/>
  <c r="P669" i="100"/>
  <c r="O669" i="100"/>
  <c r="N669" i="100"/>
  <c r="M669" i="100"/>
  <c r="L669" i="100"/>
  <c r="K669" i="100"/>
  <c r="J669" i="100"/>
  <c r="I669" i="100"/>
  <c r="H669" i="100"/>
  <c r="G669" i="100"/>
  <c r="F669" i="100"/>
  <c r="T665" i="100"/>
  <c r="S665" i="100"/>
  <c r="R665" i="100"/>
  <c r="Q665" i="100"/>
  <c r="P665" i="100"/>
  <c r="O665" i="100"/>
  <c r="N665" i="100"/>
  <c r="M665" i="100"/>
  <c r="L665" i="100"/>
  <c r="K665" i="100"/>
  <c r="J665" i="100"/>
  <c r="I665" i="100"/>
  <c r="H665" i="100"/>
  <c r="G665" i="100"/>
  <c r="F665" i="100"/>
  <c r="T590" i="100"/>
  <c r="S590" i="100"/>
  <c r="R590" i="100"/>
  <c r="Q590" i="100"/>
  <c r="P590" i="100"/>
  <c r="O590" i="100"/>
  <c r="N590" i="100"/>
  <c r="M590" i="100"/>
  <c r="L590" i="100"/>
  <c r="K590" i="100"/>
  <c r="J590" i="100"/>
  <c r="I590" i="100"/>
  <c r="H590" i="100"/>
  <c r="G590" i="100"/>
  <c r="F590" i="100"/>
  <c r="T589" i="100"/>
  <c r="S589" i="100"/>
  <c r="R589" i="100"/>
  <c r="Q589" i="100"/>
  <c r="P589" i="100"/>
  <c r="O589" i="100"/>
  <c r="N589" i="100"/>
  <c r="M589" i="100"/>
  <c r="L589" i="100"/>
  <c r="K589" i="100"/>
  <c r="J589" i="100"/>
  <c r="I589" i="100"/>
  <c r="H589" i="100"/>
  <c r="G589" i="100"/>
  <c r="F589" i="100"/>
  <c r="F587" i="100"/>
  <c r="G587" i="100" s="1"/>
  <c r="H587" i="100" s="1"/>
  <c r="I587" i="100" s="1"/>
  <c r="J587" i="100" s="1"/>
  <c r="K587" i="100" s="1"/>
  <c r="L587" i="100" s="1"/>
  <c r="M587" i="100" s="1"/>
  <c r="N587" i="100" s="1"/>
  <c r="O587" i="100" s="1"/>
  <c r="P587" i="100" s="1"/>
  <c r="Q587" i="100" s="1"/>
  <c r="R587" i="100" s="1"/>
  <c r="S587" i="100" s="1"/>
  <c r="T587" i="100" s="1"/>
  <c r="F577" i="100"/>
  <c r="G577" i="100" s="1"/>
  <c r="H577" i="100" s="1"/>
  <c r="I577" i="100" s="1"/>
  <c r="J577" i="100" s="1"/>
  <c r="K577" i="100" s="1"/>
  <c r="L577" i="100" s="1"/>
  <c r="M577" i="100" s="1"/>
  <c r="N577" i="100" s="1"/>
  <c r="O577" i="100" s="1"/>
  <c r="P577" i="100" s="1"/>
  <c r="Q577" i="100" s="1"/>
  <c r="R577" i="100" s="1"/>
  <c r="S577" i="100" s="1"/>
  <c r="T577" i="100" s="1"/>
  <c r="G524" i="100"/>
  <c r="G523" i="100"/>
  <c r="H524" i="100" s="1"/>
  <c r="G522" i="100"/>
  <c r="H523" i="100" s="1"/>
  <c r="I524" i="100" s="1"/>
  <c r="G521" i="100"/>
  <c r="H522" i="100" s="1"/>
  <c r="I523" i="100" s="1"/>
  <c r="J524" i="100" s="1"/>
  <c r="G520" i="100"/>
  <c r="H521" i="100" s="1"/>
  <c r="I522" i="100" s="1"/>
  <c r="J523" i="100" s="1"/>
  <c r="K524" i="100" s="1"/>
  <c r="G519" i="100"/>
  <c r="H520" i="100" s="1"/>
  <c r="I521" i="100" s="1"/>
  <c r="J522" i="100" s="1"/>
  <c r="K523" i="100" s="1"/>
  <c r="L524" i="100" s="1"/>
  <c r="G518" i="100"/>
  <c r="H519" i="100" s="1"/>
  <c r="I520" i="100" s="1"/>
  <c r="J521" i="100" s="1"/>
  <c r="K522" i="100" s="1"/>
  <c r="L523" i="100" s="1"/>
  <c r="M524" i="100" s="1"/>
  <c r="G517" i="100"/>
  <c r="H518" i="100" s="1"/>
  <c r="I519" i="100" s="1"/>
  <c r="J520" i="100" s="1"/>
  <c r="K521" i="100" s="1"/>
  <c r="L522" i="100" s="1"/>
  <c r="M523" i="100" s="1"/>
  <c r="N524" i="100" s="1"/>
  <c r="G516" i="100"/>
  <c r="H517" i="100" s="1"/>
  <c r="I518" i="100" s="1"/>
  <c r="J519" i="100" s="1"/>
  <c r="K520" i="100" s="1"/>
  <c r="L521" i="100" s="1"/>
  <c r="M522" i="100" s="1"/>
  <c r="N523" i="100" s="1"/>
  <c r="O524" i="100" s="1"/>
  <c r="G515" i="100"/>
  <c r="H516" i="100" s="1"/>
  <c r="I517" i="100" s="1"/>
  <c r="J518" i="100" s="1"/>
  <c r="K519" i="100" s="1"/>
  <c r="L520" i="100" s="1"/>
  <c r="M521" i="100" s="1"/>
  <c r="N522" i="100" s="1"/>
  <c r="O523" i="100" s="1"/>
  <c r="P524" i="100" s="1"/>
  <c r="G514" i="100"/>
  <c r="H515" i="100" s="1"/>
  <c r="I516" i="100" s="1"/>
  <c r="J517" i="100" s="1"/>
  <c r="K518" i="100" s="1"/>
  <c r="L519" i="100" s="1"/>
  <c r="M520" i="100" s="1"/>
  <c r="N521" i="100" s="1"/>
  <c r="O522" i="100" s="1"/>
  <c r="P523" i="100" s="1"/>
  <c r="Q524" i="100" s="1"/>
  <c r="G513" i="100"/>
  <c r="H514" i="100" s="1"/>
  <c r="I515" i="100" s="1"/>
  <c r="J516" i="100" s="1"/>
  <c r="K517" i="100" s="1"/>
  <c r="L518" i="100" s="1"/>
  <c r="M519" i="100" s="1"/>
  <c r="N520" i="100" s="1"/>
  <c r="O521" i="100" s="1"/>
  <c r="P522" i="100" s="1"/>
  <c r="Q523" i="100" s="1"/>
  <c r="R524" i="100" s="1"/>
  <c r="G512" i="100"/>
  <c r="H513" i="100" s="1"/>
  <c r="I514" i="100" s="1"/>
  <c r="J515" i="100" s="1"/>
  <c r="K516" i="100" s="1"/>
  <c r="L517" i="100" s="1"/>
  <c r="M518" i="100" s="1"/>
  <c r="N519" i="100" s="1"/>
  <c r="O520" i="100" s="1"/>
  <c r="P521" i="100" s="1"/>
  <c r="Q522" i="100" s="1"/>
  <c r="R523" i="100" s="1"/>
  <c r="S524" i="100" s="1"/>
  <c r="G507" i="100"/>
  <c r="G506" i="100"/>
  <c r="H507" i="100" s="1"/>
  <c r="G505" i="100"/>
  <c r="H506" i="100" s="1"/>
  <c r="I507" i="100" s="1"/>
  <c r="G504" i="100"/>
  <c r="H505" i="100" s="1"/>
  <c r="I506" i="100" s="1"/>
  <c r="J507" i="100" s="1"/>
  <c r="G503" i="100"/>
  <c r="H504" i="100" s="1"/>
  <c r="I505" i="100" s="1"/>
  <c r="J506" i="100" s="1"/>
  <c r="K507" i="100" s="1"/>
  <c r="G502" i="100"/>
  <c r="H503" i="100" s="1"/>
  <c r="I504" i="100" s="1"/>
  <c r="J505" i="100" s="1"/>
  <c r="K506" i="100" s="1"/>
  <c r="L507" i="100" s="1"/>
  <c r="G501" i="100"/>
  <c r="H502" i="100" s="1"/>
  <c r="I503" i="100" s="1"/>
  <c r="J504" i="100" s="1"/>
  <c r="K505" i="100" s="1"/>
  <c r="L506" i="100" s="1"/>
  <c r="M507" i="100" s="1"/>
  <c r="G500" i="100"/>
  <c r="H501" i="100" s="1"/>
  <c r="I502" i="100" s="1"/>
  <c r="J503" i="100" s="1"/>
  <c r="K504" i="100" s="1"/>
  <c r="L505" i="100" s="1"/>
  <c r="M506" i="100" s="1"/>
  <c r="N507" i="100" s="1"/>
  <c r="G499" i="100"/>
  <c r="H500" i="100" s="1"/>
  <c r="I501" i="100" s="1"/>
  <c r="J502" i="100" s="1"/>
  <c r="K503" i="100" s="1"/>
  <c r="L504" i="100" s="1"/>
  <c r="M505" i="100" s="1"/>
  <c r="N506" i="100" s="1"/>
  <c r="O507" i="100" s="1"/>
  <c r="G498" i="100"/>
  <c r="H499" i="100" s="1"/>
  <c r="I500" i="100" s="1"/>
  <c r="J501" i="100" s="1"/>
  <c r="K502" i="100" s="1"/>
  <c r="L503" i="100" s="1"/>
  <c r="M504" i="100" s="1"/>
  <c r="N505" i="100" s="1"/>
  <c r="O506" i="100" s="1"/>
  <c r="P507" i="100" s="1"/>
  <c r="G497" i="100"/>
  <c r="H498" i="100" s="1"/>
  <c r="I499" i="100" s="1"/>
  <c r="J500" i="100" s="1"/>
  <c r="K501" i="100" s="1"/>
  <c r="L502" i="100" s="1"/>
  <c r="M503" i="100" s="1"/>
  <c r="N504" i="100" s="1"/>
  <c r="O505" i="100" s="1"/>
  <c r="P506" i="100" s="1"/>
  <c r="Q507" i="100" s="1"/>
  <c r="G496" i="100"/>
  <c r="H497" i="100" s="1"/>
  <c r="I498" i="100" s="1"/>
  <c r="J499" i="100" s="1"/>
  <c r="K500" i="100" s="1"/>
  <c r="L501" i="100" s="1"/>
  <c r="M502" i="100" s="1"/>
  <c r="N503" i="100" s="1"/>
  <c r="O504" i="100" s="1"/>
  <c r="P505" i="100" s="1"/>
  <c r="Q506" i="100" s="1"/>
  <c r="R507" i="100" s="1"/>
  <c r="G495" i="100"/>
  <c r="H496" i="100" s="1"/>
  <c r="I497" i="100" s="1"/>
  <c r="J498" i="100" s="1"/>
  <c r="K499" i="100" s="1"/>
  <c r="L500" i="100" s="1"/>
  <c r="M501" i="100" s="1"/>
  <c r="N502" i="100" s="1"/>
  <c r="O503" i="100" s="1"/>
  <c r="P504" i="100" s="1"/>
  <c r="Q505" i="100" s="1"/>
  <c r="R506" i="100" s="1"/>
  <c r="S507" i="100" s="1"/>
  <c r="G490" i="100"/>
  <c r="G489" i="100"/>
  <c r="H490" i="100" s="1"/>
  <c r="G488" i="100"/>
  <c r="H489" i="100" s="1"/>
  <c r="I490" i="100" s="1"/>
  <c r="G487" i="100"/>
  <c r="H488" i="100" s="1"/>
  <c r="I489" i="100" s="1"/>
  <c r="J490" i="100" s="1"/>
  <c r="G486" i="100"/>
  <c r="H487" i="100" s="1"/>
  <c r="I488" i="100" s="1"/>
  <c r="J489" i="100" s="1"/>
  <c r="K490" i="100" s="1"/>
  <c r="G485" i="100"/>
  <c r="H486" i="100" s="1"/>
  <c r="I487" i="100" s="1"/>
  <c r="J488" i="100" s="1"/>
  <c r="K489" i="100" s="1"/>
  <c r="L490" i="100" s="1"/>
  <c r="G484" i="100"/>
  <c r="H485" i="100" s="1"/>
  <c r="I486" i="100" s="1"/>
  <c r="J487" i="100" s="1"/>
  <c r="K488" i="100" s="1"/>
  <c r="L489" i="100" s="1"/>
  <c r="M490" i="100" s="1"/>
  <c r="G483" i="100"/>
  <c r="H484" i="100" s="1"/>
  <c r="I485" i="100" s="1"/>
  <c r="J486" i="100" s="1"/>
  <c r="K487" i="100" s="1"/>
  <c r="L488" i="100" s="1"/>
  <c r="M489" i="100" s="1"/>
  <c r="N490" i="100" s="1"/>
  <c r="G482" i="100"/>
  <c r="H483" i="100" s="1"/>
  <c r="I484" i="100" s="1"/>
  <c r="J485" i="100" s="1"/>
  <c r="K486" i="100" s="1"/>
  <c r="L487" i="100" s="1"/>
  <c r="M488" i="100" s="1"/>
  <c r="N489" i="100" s="1"/>
  <c r="O490" i="100" s="1"/>
  <c r="G481" i="100"/>
  <c r="H482" i="100" s="1"/>
  <c r="I483" i="100" s="1"/>
  <c r="J484" i="100" s="1"/>
  <c r="K485" i="100" s="1"/>
  <c r="L486" i="100" s="1"/>
  <c r="M487" i="100" s="1"/>
  <c r="N488" i="100" s="1"/>
  <c r="O489" i="100" s="1"/>
  <c r="P490" i="100" s="1"/>
  <c r="G480" i="100"/>
  <c r="H481" i="100" s="1"/>
  <c r="I482" i="100" s="1"/>
  <c r="J483" i="100" s="1"/>
  <c r="K484" i="100" s="1"/>
  <c r="L485" i="100" s="1"/>
  <c r="M486" i="100" s="1"/>
  <c r="N487" i="100" s="1"/>
  <c r="O488" i="100" s="1"/>
  <c r="P489" i="100" s="1"/>
  <c r="Q490" i="100" s="1"/>
  <c r="G479" i="100"/>
  <c r="H480" i="100" s="1"/>
  <c r="I481" i="100" s="1"/>
  <c r="J482" i="100" s="1"/>
  <c r="K483" i="100" s="1"/>
  <c r="L484" i="100" s="1"/>
  <c r="M485" i="100" s="1"/>
  <c r="N486" i="100" s="1"/>
  <c r="O487" i="100" s="1"/>
  <c r="P488" i="100" s="1"/>
  <c r="Q489" i="100" s="1"/>
  <c r="R490" i="100" s="1"/>
  <c r="G478" i="100"/>
  <c r="H479" i="100" s="1"/>
  <c r="I480" i="100" s="1"/>
  <c r="J481" i="100" s="1"/>
  <c r="K482" i="100" s="1"/>
  <c r="L483" i="100" s="1"/>
  <c r="M484" i="100" s="1"/>
  <c r="N485" i="100" s="1"/>
  <c r="O486" i="100" s="1"/>
  <c r="P487" i="100" s="1"/>
  <c r="Q488" i="100" s="1"/>
  <c r="R489" i="100" s="1"/>
  <c r="S490" i="100" s="1"/>
  <c r="G473" i="100"/>
  <c r="G472" i="100"/>
  <c r="H473" i="100" s="1"/>
  <c r="G471" i="100"/>
  <c r="H472" i="100" s="1"/>
  <c r="I473" i="100" s="1"/>
  <c r="G470" i="100"/>
  <c r="H471" i="100" s="1"/>
  <c r="I472" i="100" s="1"/>
  <c r="J473" i="100" s="1"/>
  <c r="G469" i="100"/>
  <c r="H470" i="100" s="1"/>
  <c r="I471" i="100" s="1"/>
  <c r="J472" i="100" s="1"/>
  <c r="K473" i="100" s="1"/>
  <c r="G468" i="100"/>
  <c r="H469" i="100" s="1"/>
  <c r="I470" i="100" s="1"/>
  <c r="J471" i="100" s="1"/>
  <c r="K472" i="100" s="1"/>
  <c r="L473" i="100" s="1"/>
  <c r="G467" i="100"/>
  <c r="H468" i="100" s="1"/>
  <c r="I469" i="100" s="1"/>
  <c r="J470" i="100" s="1"/>
  <c r="K471" i="100" s="1"/>
  <c r="L472" i="100" s="1"/>
  <c r="M473" i="100" s="1"/>
  <c r="G466" i="100"/>
  <c r="H467" i="100" s="1"/>
  <c r="I468" i="100" s="1"/>
  <c r="J469" i="100" s="1"/>
  <c r="K470" i="100" s="1"/>
  <c r="L471" i="100" s="1"/>
  <c r="M472" i="100" s="1"/>
  <c r="N473" i="100" s="1"/>
  <c r="G465" i="100"/>
  <c r="H466" i="100" s="1"/>
  <c r="I467" i="100" s="1"/>
  <c r="J468" i="100" s="1"/>
  <c r="K469" i="100" s="1"/>
  <c r="L470" i="100" s="1"/>
  <c r="M471" i="100" s="1"/>
  <c r="N472" i="100" s="1"/>
  <c r="O473" i="100" s="1"/>
  <c r="G464" i="100"/>
  <c r="H465" i="100" s="1"/>
  <c r="I466" i="100" s="1"/>
  <c r="J467" i="100" s="1"/>
  <c r="K468" i="100" s="1"/>
  <c r="L469" i="100" s="1"/>
  <c r="M470" i="100" s="1"/>
  <c r="N471" i="100" s="1"/>
  <c r="O472" i="100" s="1"/>
  <c r="P473" i="100" s="1"/>
  <c r="G463" i="100"/>
  <c r="H464" i="100" s="1"/>
  <c r="I465" i="100" s="1"/>
  <c r="J466" i="100" s="1"/>
  <c r="K467" i="100" s="1"/>
  <c r="L468" i="100" s="1"/>
  <c r="M469" i="100" s="1"/>
  <c r="N470" i="100" s="1"/>
  <c r="O471" i="100" s="1"/>
  <c r="P472" i="100" s="1"/>
  <c r="Q473" i="100" s="1"/>
  <c r="G462" i="100"/>
  <c r="H463" i="100" s="1"/>
  <c r="I464" i="100" s="1"/>
  <c r="J465" i="100" s="1"/>
  <c r="K466" i="100" s="1"/>
  <c r="L467" i="100" s="1"/>
  <c r="M468" i="100" s="1"/>
  <c r="N469" i="100" s="1"/>
  <c r="O470" i="100" s="1"/>
  <c r="P471" i="100" s="1"/>
  <c r="Q472" i="100" s="1"/>
  <c r="R473" i="100" s="1"/>
  <c r="G461" i="100"/>
  <c r="H462" i="100" s="1"/>
  <c r="I463" i="100" s="1"/>
  <c r="J464" i="100" s="1"/>
  <c r="K465" i="100" s="1"/>
  <c r="L466" i="100" s="1"/>
  <c r="M467" i="100" s="1"/>
  <c r="N468" i="100" s="1"/>
  <c r="O469" i="100" s="1"/>
  <c r="P470" i="100" s="1"/>
  <c r="Q471" i="100" s="1"/>
  <c r="R472" i="100" s="1"/>
  <c r="S473" i="100" s="1"/>
  <c r="G456" i="100"/>
  <c r="G455" i="100"/>
  <c r="H456" i="100" s="1"/>
  <c r="G454" i="100"/>
  <c r="H455" i="100" s="1"/>
  <c r="I456" i="100" s="1"/>
  <c r="G453" i="100"/>
  <c r="H454" i="100" s="1"/>
  <c r="I455" i="100" s="1"/>
  <c r="J456" i="100" s="1"/>
  <c r="G452" i="100"/>
  <c r="H453" i="100" s="1"/>
  <c r="I454" i="100" s="1"/>
  <c r="J455" i="100" s="1"/>
  <c r="K456" i="100" s="1"/>
  <c r="G451" i="100"/>
  <c r="H452" i="100" s="1"/>
  <c r="I453" i="100" s="1"/>
  <c r="J454" i="100" s="1"/>
  <c r="K455" i="100" s="1"/>
  <c r="L456" i="100" s="1"/>
  <c r="G450" i="100"/>
  <c r="H451" i="100" s="1"/>
  <c r="I452" i="100" s="1"/>
  <c r="J453" i="100" s="1"/>
  <c r="K454" i="100" s="1"/>
  <c r="L455" i="100" s="1"/>
  <c r="M456" i="100" s="1"/>
  <c r="G449" i="100"/>
  <c r="H450" i="100" s="1"/>
  <c r="I451" i="100" s="1"/>
  <c r="J452" i="100" s="1"/>
  <c r="K453" i="100" s="1"/>
  <c r="L454" i="100" s="1"/>
  <c r="M455" i="100" s="1"/>
  <c r="N456" i="100" s="1"/>
  <c r="G448" i="100"/>
  <c r="H449" i="100" s="1"/>
  <c r="I450" i="100" s="1"/>
  <c r="J451" i="100" s="1"/>
  <c r="K452" i="100" s="1"/>
  <c r="L453" i="100" s="1"/>
  <c r="M454" i="100" s="1"/>
  <c r="N455" i="100" s="1"/>
  <c r="O456" i="100" s="1"/>
  <c r="G447" i="100"/>
  <c r="H448" i="100" s="1"/>
  <c r="I449" i="100" s="1"/>
  <c r="J450" i="100" s="1"/>
  <c r="K451" i="100" s="1"/>
  <c r="L452" i="100" s="1"/>
  <c r="M453" i="100" s="1"/>
  <c r="N454" i="100" s="1"/>
  <c r="O455" i="100" s="1"/>
  <c r="P456" i="100" s="1"/>
  <c r="G446" i="100"/>
  <c r="H447" i="100" s="1"/>
  <c r="I448" i="100" s="1"/>
  <c r="J449" i="100" s="1"/>
  <c r="K450" i="100" s="1"/>
  <c r="L451" i="100" s="1"/>
  <c r="M452" i="100" s="1"/>
  <c r="N453" i="100" s="1"/>
  <c r="O454" i="100" s="1"/>
  <c r="P455" i="100" s="1"/>
  <c r="Q456" i="100" s="1"/>
  <c r="G445" i="100"/>
  <c r="H446" i="100" s="1"/>
  <c r="I447" i="100" s="1"/>
  <c r="J448" i="100" s="1"/>
  <c r="K449" i="100" s="1"/>
  <c r="L450" i="100" s="1"/>
  <c r="M451" i="100" s="1"/>
  <c r="N452" i="100" s="1"/>
  <c r="O453" i="100" s="1"/>
  <c r="P454" i="100" s="1"/>
  <c r="Q455" i="100" s="1"/>
  <c r="R456" i="100" s="1"/>
  <c r="G444" i="100"/>
  <c r="H445" i="100" s="1"/>
  <c r="I446" i="100" s="1"/>
  <c r="J447" i="100" s="1"/>
  <c r="K448" i="100" s="1"/>
  <c r="L449" i="100" s="1"/>
  <c r="M450" i="100" s="1"/>
  <c r="N451" i="100" s="1"/>
  <c r="O452" i="100" s="1"/>
  <c r="P453" i="100" s="1"/>
  <c r="Q454" i="100" s="1"/>
  <c r="R455" i="100" s="1"/>
  <c r="S456" i="100" s="1"/>
  <c r="T438" i="100"/>
  <c r="S438" i="100"/>
  <c r="R438" i="100"/>
  <c r="Q438" i="100"/>
  <c r="P438" i="100"/>
  <c r="O438" i="100"/>
  <c r="N438" i="100"/>
  <c r="M438" i="100"/>
  <c r="L438" i="100"/>
  <c r="K438" i="100"/>
  <c r="J438" i="100"/>
  <c r="I438" i="100"/>
  <c r="H438" i="100"/>
  <c r="G438" i="100"/>
  <c r="F438" i="100"/>
  <c r="G395" i="100"/>
  <c r="G394" i="100"/>
  <c r="H395" i="100" s="1"/>
  <c r="G393" i="100"/>
  <c r="H394" i="100" s="1"/>
  <c r="I395" i="100" s="1"/>
  <c r="G392" i="100"/>
  <c r="H393" i="100" s="1"/>
  <c r="I394" i="100" s="1"/>
  <c r="J395" i="100" s="1"/>
  <c r="G391" i="100"/>
  <c r="H392" i="100" s="1"/>
  <c r="I393" i="100" s="1"/>
  <c r="J394" i="100" s="1"/>
  <c r="K395" i="100" s="1"/>
  <c r="G390" i="100"/>
  <c r="H391" i="100" s="1"/>
  <c r="I392" i="100" s="1"/>
  <c r="J393" i="100" s="1"/>
  <c r="K394" i="100" s="1"/>
  <c r="L395" i="100" s="1"/>
  <c r="G389" i="100"/>
  <c r="H390" i="100" s="1"/>
  <c r="I391" i="100" s="1"/>
  <c r="J392" i="100" s="1"/>
  <c r="K393" i="100" s="1"/>
  <c r="L394" i="100" s="1"/>
  <c r="M395" i="100" s="1"/>
  <c r="G388" i="100"/>
  <c r="H389" i="100" s="1"/>
  <c r="I390" i="100" s="1"/>
  <c r="J391" i="100" s="1"/>
  <c r="K392" i="100" s="1"/>
  <c r="L393" i="100" s="1"/>
  <c r="M394" i="100" s="1"/>
  <c r="N395" i="100" s="1"/>
  <c r="G387" i="100"/>
  <c r="H388" i="100" s="1"/>
  <c r="I389" i="100" s="1"/>
  <c r="J390" i="100" s="1"/>
  <c r="K391" i="100" s="1"/>
  <c r="L392" i="100" s="1"/>
  <c r="M393" i="100" s="1"/>
  <c r="N394" i="100" s="1"/>
  <c r="O395" i="100" s="1"/>
  <c r="G386" i="100"/>
  <c r="H387" i="100" s="1"/>
  <c r="I388" i="100" s="1"/>
  <c r="J389" i="100" s="1"/>
  <c r="K390" i="100" s="1"/>
  <c r="L391" i="100" s="1"/>
  <c r="M392" i="100" s="1"/>
  <c r="N393" i="100" s="1"/>
  <c r="O394" i="100" s="1"/>
  <c r="P395" i="100" s="1"/>
  <c r="G385" i="100"/>
  <c r="H386" i="100" s="1"/>
  <c r="I387" i="100" s="1"/>
  <c r="J388" i="100" s="1"/>
  <c r="K389" i="100" s="1"/>
  <c r="L390" i="100" s="1"/>
  <c r="M391" i="100" s="1"/>
  <c r="N392" i="100" s="1"/>
  <c r="O393" i="100" s="1"/>
  <c r="P394" i="100" s="1"/>
  <c r="Q395" i="100" s="1"/>
  <c r="G384" i="100"/>
  <c r="H385" i="100" s="1"/>
  <c r="I386" i="100" s="1"/>
  <c r="J387" i="100" s="1"/>
  <c r="K388" i="100" s="1"/>
  <c r="L389" i="100" s="1"/>
  <c r="M390" i="100" s="1"/>
  <c r="N391" i="100" s="1"/>
  <c r="O392" i="100" s="1"/>
  <c r="P393" i="100" s="1"/>
  <c r="Q394" i="100" s="1"/>
  <c r="R395" i="100" s="1"/>
  <c r="G383" i="100"/>
  <c r="H384" i="100" s="1"/>
  <c r="I385" i="100" s="1"/>
  <c r="J386" i="100" s="1"/>
  <c r="K387" i="100" s="1"/>
  <c r="L388" i="100" s="1"/>
  <c r="M389" i="100" s="1"/>
  <c r="N390" i="100" s="1"/>
  <c r="O391" i="100" s="1"/>
  <c r="P392" i="100" s="1"/>
  <c r="Q393" i="100" s="1"/>
  <c r="R394" i="100" s="1"/>
  <c r="S395" i="100" s="1"/>
  <c r="G378" i="100"/>
  <c r="G377" i="100"/>
  <c r="H378" i="100" s="1"/>
  <c r="G376" i="100"/>
  <c r="H377" i="100" s="1"/>
  <c r="I378" i="100" s="1"/>
  <c r="G375" i="100"/>
  <c r="H376" i="100" s="1"/>
  <c r="I377" i="100" s="1"/>
  <c r="J378" i="100" s="1"/>
  <c r="G374" i="100"/>
  <c r="H375" i="100" s="1"/>
  <c r="I376" i="100" s="1"/>
  <c r="J377" i="100" s="1"/>
  <c r="K378" i="100" s="1"/>
  <c r="G373" i="100"/>
  <c r="H374" i="100" s="1"/>
  <c r="I375" i="100" s="1"/>
  <c r="J376" i="100" s="1"/>
  <c r="K377" i="100" s="1"/>
  <c r="L378" i="100" s="1"/>
  <c r="G372" i="100"/>
  <c r="H373" i="100" s="1"/>
  <c r="I374" i="100" s="1"/>
  <c r="J375" i="100" s="1"/>
  <c r="K376" i="100" s="1"/>
  <c r="L377" i="100" s="1"/>
  <c r="M378" i="100" s="1"/>
  <c r="G371" i="100"/>
  <c r="H372" i="100" s="1"/>
  <c r="I373" i="100" s="1"/>
  <c r="J374" i="100" s="1"/>
  <c r="K375" i="100" s="1"/>
  <c r="L376" i="100" s="1"/>
  <c r="M377" i="100" s="1"/>
  <c r="N378" i="100" s="1"/>
  <c r="G370" i="100"/>
  <c r="H371" i="100" s="1"/>
  <c r="I372" i="100" s="1"/>
  <c r="J373" i="100" s="1"/>
  <c r="K374" i="100" s="1"/>
  <c r="L375" i="100" s="1"/>
  <c r="M376" i="100" s="1"/>
  <c r="N377" i="100" s="1"/>
  <c r="O378" i="100" s="1"/>
  <c r="G369" i="100"/>
  <c r="H370" i="100" s="1"/>
  <c r="I371" i="100" s="1"/>
  <c r="J372" i="100" s="1"/>
  <c r="K373" i="100" s="1"/>
  <c r="L374" i="100" s="1"/>
  <c r="M375" i="100" s="1"/>
  <c r="N376" i="100" s="1"/>
  <c r="O377" i="100" s="1"/>
  <c r="P378" i="100" s="1"/>
  <c r="G368" i="100"/>
  <c r="H369" i="100" s="1"/>
  <c r="I370" i="100" s="1"/>
  <c r="J371" i="100" s="1"/>
  <c r="K372" i="100" s="1"/>
  <c r="L373" i="100" s="1"/>
  <c r="M374" i="100" s="1"/>
  <c r="N375" i="100" s="1"/>
  <c r="O376" i="100" s="1"/>
  <c r="P377" i="100" s="1"/>
  <c r="Q378" i="100" s="1"/>
  <c r="G367" i="100"/>
  <c r="H368" i="100" s="1"/>
  <c r="I369" i="100" s="1"/>
  <c r="J370" i="100" s="1"/>
  <c r="K371" i="100" s="1"/>
  <c r="L372" i="100" s="1"/>
  <c r="M373" i="100" s="1"/>
  <c r="N374" i="100" s="1"/>
  <c r="O375" i="100" s="1"/>
  <c r="P376" i="100" s="1"/>
  <c r="Q377" i="100" s="1"/>
  <c r="R378" i="100" s="1"/>
  <c r="G366" i="100"/>
  <c r="H367" i="100" s="1"/>
  <c r="I368" i="100" s="1"/>
  <c r="J369" i="100" s="1"/>
  <c r="K370" i="100" s="1"/>
  <c r="L371" i="100" s="1"/>
  <c r="M372" i="100" s="1"/>
  <c r="N373" i="100" s="1"/>
  <c r="O374" i="100" s="1"/>
  <c r="P375" i="100" s="1"/>
  <c r="Q376" i="100" s="1"/>
  <c r="R377" i="100" s="1"/>
  <c r="S378" i="100" s="1"/>
  <c r="G361" i="100"/>
  <c r="G360" i="100"/>
  <c r="H361" i="100" s="1"/>
  <c r="G359" i="100"/>
  <c r="H360" i="100" s="1"/>
  <c r="I361" i="100" s="1"/>
  <c r="G358" i="100"/>
  <c r="H359" i="100" s="1"/>
  <c r="I360" i="100" s="1"/>
  <c r="J361" i="100" s="1"/>
  <c r="G357" i="100"/>
  <c r="H358" i="100" s="1"/>
  <c r="I359" i="100" s="1"/>
  <c r="J360" i="100" s="1"/>
  <c r="K361" i="100" s="1"/>
  <c r="G356" i="100"/>
  <c r="H357" i="100" s="1"/>
  <c r="I358" i="100" s="1"/>
  <c r="J359" i="100" s="1"/>
  <c r="K360" i="100" s="1"/>
  <c r="L361" i="100" s="1"/>
  <c r="G355" i="100"/>
  <c r="H356" i="100" s="1"/>
  <c r="I357" i="100" s="1"/>
  <c r="J358" i="100" s="1"/>
  <c r="K359" i="100" s="1"/>
  <c r="L360" i="100" s="1"/>
  <c r="M361" i="100" s="1"/>
  <c r="G354" i="100"/>
  <c r="H355" i="100" s="1"/>
  <c r="I356" i="100" s="1"/>
  <c r="J357" i="100" s="1"/>
  <c r="K358" i="100" s="1"/>
  <c r="L359" i="100" s="1"/>
  <c r="M360" i="100" s="1"/>
  <c r="N361" i="100" s="1"/>
  <c r="G353" i="100"/>
  <c r="H354" i="100" s="1"/>
  <c r="I355" i="100" s="1"/>
  <c r="J356" i="100" s="1"/>
  <c r="K357" i="100" s="1"/>
  <c r="L358" i="100" s="1"/>
  <c r="M359" i="100" s="1"/>
  <c r="N360" i="100" s="1"/>
  <c r="O361" i="100" s="1"/>
  <c r="G352" i="100"/>
  <c r="H353" i="100" s="1"/>
  <c r="I354" i="100" s="1"/>
  <c r="J355" i="100" s="1"/>
  <c r="K356" i="100" s="1"/>
  <c r="L357" i="100" s="1"/>
  <c r="M358" i="100" s="1"/>
  <c r="N359" i="100" s="1"/>
  <c r="O360" i="100" s="1"/>
  <c r="P361" i="100" s="1"/>
  <c r="G351" i="100"/>
  <c r="H352" i="100" s="1"/>
  <c r="I353" i="100" s="1"/>
  <c r="J354" i="100" s="1"/>
  <c r="K355" i="100" s="1"/>
  <c r="L356" i="100" s="1"/>
  <c r="M357" i="100" s="1"/>
  <c r="N358" i="100" s="1"/>
  <c r="O359" i="100" s="1"/>
  <c r="P360" i="100" s="1"/>
  <c r="Q361" i="100" s="1"/>
  <c r="G350" i="100"/>
  <c r="H351" i="100" s="1"/>
  <c r="I352" i="100" s="1"/>
  <c r="J353" i="100" s="1"/>
  <c r="K354" i="100" s="1"/>
  <c r="L355" i="100" s="1"/>
  <c r="M356" i="100" s="1"/>
  <c r="N357" i="100" s="1"/>
  <c r="O358" i="100" s="1"/>
  <c r="P359" i="100" s="1"/>
  <c r="Q360" i="100" s="1"/>
  <c r="R361" i="100" s="1"/>
  <c r="G349" i="100"/>
  <c r="H350" i="100" s="1"/>
  <c r="I351" i="100" s="1"/>
  <c r="J352" i="100" s="1"/>
  <c r="K353" i="100" s="1"/>
  <c r="L354" i="100" s="1"/>
  <c r="M355" i="100" s="1"/>
  <c r="N356" i="100" s="1"/>
  <c r="O357" i="100" s="1"/>
  <c r="P358" i="100" s="1"/>
  <c r="Q359" i="100" s="1"/>
  <c r="R360" i="100" s="1"/>
  <c r="S361" i="100" s="1"/>
  <c r="G344" i="100"/>
  <c r="G343" i="100"/>
  <c r="H344" i="100" s="1"/>
  <c r="G342" i="100"/>
  <c r="H343" i="100" s="1"/>
  <c r="I344" i="100" s="1"/>
  <c r="G341" i="100"/>
  <c r="H342" i="100" s="1"/>
  <c r="I343" i="100" s="1"/>
  <c r="J344" i="100" s="1"/>
  <c r="G340" i="100"/>
  <c r="H341" i="100" s="1"/>
  <c r="I342" i="100" s="1"/>
  <c r="J343" i="100" s="1"/>
  <c r="K344" i="100" s="1"/>
  <c r="G339" i="100"/>
  <c r="H340" i="100" s="1"/>
  <c r="I341" i="100" s="1"/>
  <c r="J342" i="100" s="1"/>
  <c r="K343" i="100" s="1"/>
  <c r="L344" i="100" s="1"/>
  <c r="G338" i="100"/>
  <c r="H339" i="100" s="1"/>
  <c r="I340" i="100" s="1"/>
  <c r="J341" i="100" s="1"/>
  <c r="K342" i="100" s="1"/>
  <c r="L343" i="100" s="1"/>
  <c r="M344" i="100" s="1"/>
  <c r="G337" i="100"/>
  <c r="H338" i="100" s="1"/>
  <c r="I339" i="100" s="1"/>
  <c r="J340" i="100" s="1"/>
  <c r="K341" i="100" s="1"/>
  <c r="L342" i="100" s="1"/>
  <c r="M343" i="100" s="1"/>
  <c r="N344" i="100" s="1"/>
  <c r="G336" i="100"/>
  <c r="H337" i="100" s="1"/>
  <c r="I338" i="100" s="1"/>
  <c r="J339" i="100" s="1"/>
  <c r="K340" i="100" s="1"/>
  <c r="L341" i="100" s="1"/>
  <c r="M342" i="100" s="1"/>
  <c r="N343" i="100" s="1"/>
  <c r="O344" i="100" s="1"/>
  <c r="G335" i="100"/>
  <c r="H336" i="100" s="1"/>
  <c r="I337" i="100" s="1"/>
  <c r="J338" i="100" s="1"/>
  <c r="K339" i="100" s="1"/>
  <c r="L340" i="100" s="1"/>
  <c r="M341" i="100" s="1"/>
  <c r="N342" i="100" s="1"/>
  <c r="O343" i="100" s="1"/>
  <c r="P344" i="100" s="1"/>
  <c r="G334" i="100"/>
  <c r="H335" i="100" s="1"/>
  <c r="I336" i="100" s="1"/>
  <c r="J337" i="100" s="1"/>
  <c r="K338" i="100" s="1"/>
  <c r="L339" i="100" s="1"/>
  <c r="M340" i="100" s="1"/>
  <c r="N341" i="100" s="1"/>
  <c r="O342" i="100" s="1"/>
  <c r="P343" i="100" s="1"/>
  <c r="Q344" i="100" s="1"/>
  <c r="G333" i="100"/>
  <c r="H334" i="100" s="1"/>
  <c r="I335" i="100" s="1"/>
  <c r="J336" i="100" s="1"/>
  <c r="K337" i="100" s="1"/>
  <c r="L338" i="100" s="1"/>
  <c r="M339" i="100" s="1"/>
  <c r="N340" i="100" s="1"/>
  <c r="O341" i="100" s="1"/>
  <c r="P342" i="100" s="1"/>
  <c r="Q343" i="100" s="1"/>
  <c r="R344" i="100" s="1"/>
  <c r="G332" i="100"/>
  <c r="H333" i="100" s="1"/>
  <c r="I334" i="100" s="1"/>
  <c r="J335" i="100" s="1"/>
  <c r="K336" i="100" s="1"/>
  <c r="L337" i="100" s="1"/>
  <c r="M338" i="100" s="1"/>
  <c r="N339" i="100" s="1"/>
  <c r="O340" i="100" s="1"/>
  <c r="P341" i="100" s="1"/>
  <c r="Q342" i="100" s="1"/>
  <c r="R343" i="100" s="1"/>
  <c r="S344" i="100" s="1"/>
  <c r="G327" i="100"/>
  <c r="G326" i="100"/>
  <c r="H327" i="100" s="1"/>
  <c r="G325" i="100"/>
  <c r="H326" i="100" s="1"/>
  <c r="I327" i="100" s="1"/>
  <c r="G324" i="100"/>
  <c r="H325" i="100" s="1"/>
  <c r="I326" i="100" s="1"/>
  <c r="J327" i="100" s="1"/>
  <c r="G323" i="100"/>
  <c r="H324" i="100" s="1"/>
  <c r="I325" i="100" s="1"/>
  <c r="J326" i="100" s="1"/>
  <c r="K327" i="100" s="1"/>
  <c r="G322" i="100"/>
  <c r="H323" i="100" s="1"/>
  <c r="I324" i="100" s="1"/>
  <c r="J325" i="100" s="1"/>
  <c r="K326" i="100" s="1"/>
  <c r="L327" i="100" s="1"/>
  <c r="G321" i="100"/>
  <c r="H322" i="100" s="1"/>
  <c r="I323" i="100" s="1"/>
  <c r="J324" i="100" s="1"/>
  <c r="K325" i="100" s="1"/>
  <c r="L326" i="100" s="1"/>
  <c r="M327" i="100" s="1"/>
  <c r="G320" i="100"/>
  <c r="H321" i="100" s="1"/>
  <c r="I322" i="100" s="1"/>
  <c r="J323" i="100" s="1"/>
  <c r="K324" i="100" s="1"/>
  <c r="L325" i="100" s="1"/>
  <c r="M326" i="100" s="1"/>
  <c r="N327" i="100" s="1"/>
  <c r="G319" i="100"/>
  <c r="H320" i="100" s="1"/>
  <c r="I321" i="100" s="1"/>
  <c r="J322" i="100" s="1"/>
  <c r="K323" i="100" s="1"/>
  <c r="L324" i="100" s="1"/>
  <c r="M325" i="100" s="1"/>
  <c r="N326" i="100" s="1"/>
  <c r="O327" i="100" s="1"/>
  <c r="G318" i="100"/>
  <c r="H319" i="100" s="1"/>
  <c r="I320" i="100" s="1"/>
  <c r="J321" i="100" s="1"/>
  <c r="K322" i="100" s="1"/>
  <c r="L323" i="100" s="1"/>
  <c r="M324" i="100" s="1"/>
  <c r="N325" i="100" s="1"/>
  <c r="O326" i="100" s="1"/>
  <c r="P327" i="100" s="1"/>
  <c r="G317" i="100"/>
  <c r="H318" i="100" s="1"/>
  <c r="I319" i="100" s="1"/>
  <c r="J320" i="100" s="1"/>
  <c r="K321" i="100" s="1"/>
  <c r="L322" i="100" s="1"/>
  <c r="M323" i="100" s="1"/>
  <c r="N324" i="100" s="1"/>
  <c r="O325" i="100" s="1"/>
  <c r="P326" i="100" s="1"/>
  <c r="Q327" i="100" s="1"/>
  <c r="G316" i="100"/>
  <c r="H317" i="100" s="1"/>
  <c r="I318" i="100" s="1"/>
  <c r="J319" i="100" s="1"/>
  <c r="K320" i="100" s="1"/>
  <c r="L321" i="100" s="1"/>
  <c r="M322" i="100" s="1"/>
  <c r="N323" i="100" s="1"/>
  <c r="O324" i="100" s="1"/>
  <c r="P325" i="100" s="1"/>
  <c r="Q326" i="100" s="1"/>
  <c r="R327" i="100" s="1"/>
  <c r="G315" i="100"/>
  <c r="H316" i="100" s="1"/>
  <c r="I317" i="100" s="1"/>
  <c r="J318" i="100" s="1"/>
  <c r="K319" i="100" s="1"/>
  <c r="L320" i="100" s="1"/>
  <c r="M321" i="100" s="1"/>
  <c r="N322" i="100" s="1"/>
  <c r="O323" i="100" s="1"/>
  <c r="P324" i="100" s="1"/>
  <c r="Q325" i="100" s="1"/>
  <c r="R326" i="100" s="1"/>
  <c r="S327" i="100" s="1"/>
  <c r="AA302" i="100"/>
  <c r="AA301" i="100"/>
  <c r="AA300" i="100"/>
  <c r="AA299" i="100"/>
  <c r="AA298" i="100"/>
  <c r="AA295" i="100"/>
  <c r="AA294" i="100"/>
  <c r="AA293" i="100"/>
  <c r="AA292" i="100"/>
  <c r="AA291" i="100"/>
  <c r="AA288" i="100"/>
  <c r="AA287" i="100"/>
  <c r="AA286" i="100"/>
  <c r="AA285" i="100"/>
  <c r="AA284" i="100"/>
  <c r="AA281" i="100"/>
  <c r="AA280" i="100"/>
  <c r="AA279" i="100"/>
  <c r="AA278" i="100"/>
  <c r="AA277" i="100"/>
  <c r="AA274" i="100"/>
  <c r="AA273" i="100"/>
  <c r="AA272" i="100"/>
  <c r="AA271" i="100"/>
  <c r="AA270" i="100"/>
  <c r="G148" i="100"/>
  <c r="H148" i="100" s="1"/>
  <c r="I148" i="100" s="1"/>
  <c r="J148" i="100" s="1"/>
  <c r="K148" i="100" s="1"/>
  <c r="L148" i="100" s="1"/>
  <c r="M148" i="100" s="1"/>
  <c r="N148" i="100" s="1"/>
  <c r="O148" i="100" s="1"/>
  <c r="P148" i="100" s="1"/>
  <c r="Q148" i="100" s="1"/>
  <c r="R148" i="100" s="1"/>
  <c r="S148" i="100" s="1"/>
  <c r="T148" i="100" s="1"/>
  <c r="G147" i="100"/>
  <c r="H147" i="100" s="1"/>
  <c r="I147" i="100" s="1"/>
  <c r="J147" i="100" s="1"/>
  <c r="K147" i="100" s="1"/>
  <c r="L147" i="100" s="1"/>
  <c r="M147" i="100" s="1"/>
  <c r="N147" i="100" s="1"/>
  <c r="O147" i="100" s="1"/>
  <c r="P147" i="100" s="1"/>
  <c r="Q147" i="100" s="1"/>
  <c r="R147" i="100" s="1"/>
  <c r="S147" i="100" s="1"/>
  <c r="T147" i="100" s="1"/>
  <c r="G146" i="100"/>
  <c r="H146" i="100" s="1"/>
  <c r="I146" i="100" s="1"/>
  <c r="J146" i="100" s="1"/>
  <c r="K146" i="100" s="1"/>
  <c r="L146" i="100" s="1"/>
  <c r="M146" i="100" s="1"/>
  <c r="N146" i="100" s="1"/>
  <c r="O146" i="100" s="1"/>
  <c r="P146" i="100" s="1"/>
  <c r="Q146" i="100" s="1"/>
  <c r="R146" i="100" s="1"/>
  <c r="S146" i="100" s="1"/>
  <c r="T146" i="100" s="1"/>
  <c r="G145" i="100"/>
  <c r="H145" i="100" s="1"/>
  <c r="I145" i="100" s="1"/>
  <c r="J145" i="100" s="1"/>
  <c r="K145" i="100" s="1"/>
  <c r="L145" i="100" s="1"/>
  <c r="M145" i="100" s="1"/>
  <c r="N145" i="100" s="1"/>
  <c r="O145" i="100" s="1"/>
  <c r="P145" i="100" s="1"/>
  <c r="Q145" i="100" s="1"/>
  <c r="R145" i="100" s="1"/>
  <c r="S145" i="100" s="1"/>
  <c r="T145" i="100" s="1"/>
  <c r="G144" i="100"/>
  <c r="H144" i="100" s="1"/>
  <c r="I144" i="100" s="1"/>
  <c r="J144" i="100" s="1"/>
  <c r="K144" i="100" s="1"/>
  <c r="L144" i="100" s="1"/>
  <c r="M144" i="100" s="1"/>
  <c r="N144" i="100" s="1"/>
  <c r="O144" i="100" s="1"/>
  <c r="P144" i="100" s="1"/>
  <c r="Q144" i="100" s="1"/>
  <c r="R144" i="100" s="1"/>
  <c r="S144" i="100" s="1"/>
  <c r="T144" i="100" s="1"/>
  <c r="G141" i="100"/>
  <c r="H141" i="100" s="1"/>
  <c r="I141" i="100" s="1"/>
  <c r="J141" i="100" s="1"/>
  <c r="K141" i="100" s="1"/>
  <c r="L141" i="100" s="1"/>
  <c r="M141" i="100" s="1"/>
  <c r="N141" i="100" s="1"/>
  <c r="O141" i="100" s="1"/>
  <c r="P141" i="100" s="1"/>
  <c r="Q141" i="100" s="1"/>
  <c r="R141" i="100" s="1"/>
  <c r="S141" i="100" s="1"/>
  <c r="T141" i="100" s="1"/>
  <c r="G140" i="100"/>
  <c r="H140" i="100" s="1"/>
  <c r="I140" i="100" s="1"/>
  <c r="J140" i="100" s="1"/>
  <c r="K140" i="100" s="1"/>
  <c r="L140" i="100" s="1"/>
  <c r="M140" i="100" s="1"/>
  <c r="N140" i="100" s="1"/>
  <c r="O140" i="100" s="1"/>
  <c r="P140" i="100" s="1"/>
  <c r="Q140" i="100" s="1"/>
  <c r="R140" i="100" s="1"/>
  <c r="S140" i="100" s="1"/>
  <c r="T140" i="100" s="1"/>
  <c r="G139" i="100"/>
  <c r="H139" i="100" s="1"/>
  <c r="I139" i="100" s="1"/>
  <c r="J139" i="100" s="1"/>
  <c r="K139" i="100" s="1"/>
  <c r="L139" i="100" s="1"/>
  <c r="M139" i="100" s="1"/>
  <c r="N139" i="100" s="1"/>
  <c r="O139" i="100" s="1"/>
  <c r="P139" i="100" s="1"/>
  <c r="Q139" i="100" s="1"/>
  <c r="R139" i="100" s="1"/>
  <c r="S139" i="100" s="1"/>
  <c r="T139" i="100" s="1"/>
  <c r="G138" i="100"/>
  <c r="H138" i="100" s="1"/>
  <c r="I138" i="100" s="1"/>
  <c r="J138" i="100" s="1"/>
  <c r="K138" i="100" s="1"/>
  <c r="L138" i="100" s="1"/>
  <c r="M138" i="100" s="1"/>
  <c r="N138" i="100" s="1"/>
  <c r="O138" i="100" s="1"/>
  <c r="P138" i="100" s="1"/>
  <c r="Q138" i="100" s="1"/>
  <c r="R138" i="100" s="1"/>
  <c r="S138" i="100" s="1"/>
  <c r="T138" i="100" s="1"/>
  <c r="G137" i="100"/>
  <c r="H137" i="100" s="1"/>
  <c r="I137" i="100" s="1"/>
  <c r="J137" i="100" s="1"/>
  <c r="K137" i="100" s="1"/>
  <c r="L137" i="100" s="1"/>
  <c r="M137" i="100" s="1"/>
  <c r="N137" i="100" s="1"/>
  <c r="O137" i="100" s="1"/>
  <c r="P137" i="100" s="1"/>
  <c r="Q137" i="100" s="1"/>
  <c r="R137" i="100" s="1"/>
  <c r="S137" i="100" s="1"/>
  <c r="T137" i="100" s="1"/>
  <c r="R134" i="100"/>
  <c r="R133" i="100"/>
  <c r="S132" i="100"/>
  <c r="R131" i="100"/>
  <c r="R130" i="100"/>
  <c r="F119" i="100"/>
  <c r="F117" i="100"/>
  <c r="F106" i="100"/>
  <c r="F112" i="100" s="1"/>
  <c r="F689" i="100" s="1"/>
  <c r="F104" i="100"/>
  <c r="F107" i="100"/>
  <c r="F113" i="100" s="1"/>
  <c r="F690" i="100" s="1"/>
  <c r="G100" i="100"/>
  <c r="G119" i="100" s="1"/>
  <c r="F126" i="100"/>
  <c r="F118" i="100"/>
  <c r="G98" i="100"/>
  <c r="G117" i="100" s="1"/>
  <c r="F124" i="100"/>
  <c r="F103" i="100"/>
  <c r="T83" i="100"/>
  <c r="S83" i="100"/>
  <c r="R83" i="100"/>
  <c r="Q83" i="100"/>
  <c r="P83" i="100"/>
  <c r="O83" i="100"/>
  <c r="N83" i="100"/>
  <c r="M83" i="100"/>
  <c r="L83" i="100"/>
  <c r="K83" i="100"/>
  <c r="J83" i="100"/>
  <c r="I83" i="100"/>
  <c r="H83" i="100"/>
  <c r="G83" i="100"/>
  <c r="F83" i="100"/>
  <c r="T80" i="100"/>
  <c r="S80" i="100"/>
  <c r="R80" i="100"/>
  <c r="Q80" i="100"/>
  <c r="P80" i="100"/>
  <c r="O80" i="100"/>
  <c r="N80" i="100"/>
  <c r="M80" i="100"/>
  <c r="L80" i="100"/>
  <c r="K80" i="100"/>
  <c r="J80" i="100"/>
  <c r="I80" i="100"/>
  <c r="H80" i="100"/>
  <c r="G80" i="100"/>
  <c r="F80" i="100"/>
  <c r="F48" i="100"/>
  <c r="F17" i="100"/>
  <c r="G17" i="100" s="1"/>
  <c r="F16" i="100"/>
  <c r="F15" i="100"/>
  <c r="G15" i="100" s="1"/>
  <c r="F14" i="100"/>
  <c r="F13" i="100"/>
  <c r="G13" i="100" s="1"/>
  <c r="F10" i="100"/>
  <c r="F9" i="100"/>
  <c r="F8" i="100"/>
  <c r="F6" i="100"/>
  <c r="AA278" i="42"/>
  <c r="I21" i="107" l="1"/>
  <c r="I257" i="107" s="1"/>
  <c r="I22" i="106"/>
  <c r="I258" i="106" s="1"/>
  <c r="I23" i="105"/>
  <c r="I259" i="105" s="1"/>
  <c r="R104" i="101"/>
  <c r="F110" i="101"/>
  <c r="F687" i="101" s="1"/>
  <c r="R106" i="103"/>
  <c r="F112" i="103"/>
  <c r="F689" i="103" s="1"/>
  <c r="F178" i="104"/>
  <c r="F177" i="104"/>
  <c r="F179" i="104"/>
  <c r="F174" i="104"/>
  <c r="F175" i="104"/>
  <c r="F176" i="104"/>
  <c r="F191" i="100"/>
  <c r="F190" i="100"/>
  <c r="F192" i="100"/>
  <c r="F193" i="100"/>
  <c r="F194" i="100"/>
  <c r="F195" i="100"/>
  <c r="R105" i="101"/>
  <c r="F111" i="101"/>
  <c r="F688" i="101" s="1"/>
  <c r="R107" i="103"/>
  <c r="F113" i="103"/>
  <c r="F690" i="103" s="1"/>
  <c r="R105" i="104"/>
  <c r="F111" i="104"/>
  <c r="F688" i="104" s="1"/>
  <c r="S107" i="107"/>
  <c r="F113" i="107"/>
  <c r="F690" i="107" s="1"/>
  <c r="S104" i="100"/>
  <c r="F110" i="100"/>
  <c r="F687" i="100" s="1"/>
  <c r="F193" i="107"/>
  <c r="F190" i="107"/>
  <c r="F194" i="107"/>
  <c r="F195" i="107"/>
  <c r="F191" i="107"/>
  <c r="F192" i="107"/>
  <c r="T106" i="101"/>
  <c r="F112" i="101"/>
  <c r="F689" i="101" s="1"/>
  <c r="R104" i="103"/>
  <c r="F110" i="103"/>
  <c r="F687" i="103" s="1"/>
  <c r="Q106" i="104"/>
  <c r="F112" i="104"/>
  <c r="F689" i="104" s="1"/>
  <c r="F178" i="107"/>
  <c r="F176" i="107"/>
  <c r="F179" i="107"/>
  <c r="F177" i="107"/>
  <c r="F175" i="107"/>
  <c r="F174" i="107"/>
  <c r="F199" i="100"/>
  <c r="F198" i="100"/>
  <c r="F200" i="100"/>
  <c r="F201" i="100"/>
  <c r="F202" i="100"/>
  <c r="F203" i="100"/>
  <c r="F203" i="101"/>
  <c r="F198" i="101"/>
  <c r="F200" i="101"/>
  <c r="F201" i="101"/>
  <c r="F202" i="101"/>
  <c r="F199" i="101"/>
  <c r="T105" i="103"/>
  <c r="F111" i="103"/>
  <c r="F688" i="103" s="1"/>
  <c r="N107" i="104"/>
  <c r="F113" i="104"/>
  <c r="F690" i="104" s="1"/>
  <c r="R105" i="107"/>
  <c r="F111" i="107"/>
  <c r="F688" i="107" s="1"/>
  <c r="K176" i="37"/>
  <c r="F170" i="101"/>
  <c r="F171" i="101"/>
  <c r="F167" i="101"/>
  <c r="F168" i="101"/>
  <c r="F169" i="101"/>
  <c r="F166" i="101"/>
  <c r="J141" i="105"/>
  <c r="K141" i="105" s="1"/>
  <c r="L141" i="105" s="1"/>
  <c r="M141" i="105" s="1"/>
  <c r="N141" i="105" s="1"/>
  <c r="O141" i="105" s="1"/>
  <c r="P141" i="105" s="1"/>
  <c r="Q141" i="105" s="1"/>
  <c r="R141" i="105" s="1"/>
  <c r="S141" i="105" s="1"/>
  <c r="T141" i="105" s="1"/>
  <c r="L138" i="106"/>
  <c r="M138" i="106" s="1"/>
  <c r="N138" i="106" s="1"/>
  <c r="O138" i="106" s="1"/>
  <c r="P138" i="106" s="1"/>
  <c r="Q138" i="106" s="1"/>
  <c r="R138" i="106" s="1"/>
  <c r="S138" i="106" s="1"/>
  <c r="T138" i="106" s="1"/>
  <c r="J139" i="105"/>
  <c r="K139" i="105" s="1"/>
  <c r="L139" i="105" s="1"/>
  <c r="M139" i="105" s="1"/>
  <c r="N139" i="105" s="1"/>
  <c r="O139" i="105" s="1"/>
  <c r="P139" i="105" s="1"/>
  <c r="Q139" i="105" s="1"/>
  <c r="R139" i="105" s="1"/>
  <c r="S139" i="105" s="1"/>
  <c r="T139" i="105" s="1"/>
  <c r="F87" i="104"/>
  <c r="F87" i="107"/>
  <c r="F87" i="101"/>
  <c r="I24" i="106"/>
  <c r="I260" i="106" s="1"/>
  <c r="F152" i="107"/>
  <c r="F87" i="103"/>
  <c r="F87" i="105"/>
  <c r="F87" i="100"/>
  <c r="F87" i="106"/>
  <c r="F154" i="100"/>
  <c r="F151" i="101"/>
  <c r="F155" i="101"/>
  <c r="I23" i="42"/>
  <c r="I259" i="42" s="1"/>
  <c r="I22" i="103"/>
  <c r="I258" i="103" s="1"/>
  <c r="I24" i="104"/>
  <c r="I260" i="104" s="1"/>
  <c r="I24" i="101"/>
  <c r="I260" i="101" s="1"/>
  <c r="J24" i="100"/>
  <c r="J260" i="100" s="1"/>
  <c r="I20" i="106"/>
  <c r="I256" i="106" s="1"/>
  <c r="I24" i="42"/>
  <c r="I260" i="42" s="1"/>
  <c r="I20" i="101"/>
  <c r="I256" i="101" s="1"/>
  <c r="I23" i="103"/>
  <c r="I259" i="103" s="1"/>
  <c r="I42" i="103"/>
  <c r="I44" i="103"/>
  <c r="I42" i="101"/>
  <c r="I44" i="101"/>
  <c r="I42" i="105"/>
  <c r="I44" i="105"/>
  <c r="I42" i="104"/>
  <c r="I44" i="104"/>
  <c r="I41" i="42"/>
  <c r="I43" i="42"/>
  <c r="I41" i="106"/>
  <c r="I43" i="106"/>
  <c r="I41" i="100"/>
  <c r="I43" i="100"/>
  <c r="I41" i="107"/>
  <c r="I43" i="107"/>
  <c r="I41" i="103"/>
  <c r="I43" i="103"/>
  <c r="I41" i="101"/>
  <c r="I43" i="101"/>
  <c r="J41" i="105"/>
  <c r="I43" i="105"/>
  <c r="J41" i="104"/>
  <c r="I43" i="104"/>
  <c r="I42" i="42"/>
  <c r="I44" i="42"/>
  <c r="J42" i="106"/>
  <c r="I44" i="106"/>
  <c r="I42" i="100"/>
  <c r="I44" i="100"/>
  <c r="I42" i="107"/>
  <c r="I44" i="107"/>
  <c r="H259" i="104"/>
  <c r="I23" i="104"/>
  <c r="H256" i="42"/>
  <c r="I20" i="42"/>
  <c r="G14" i="101"/>
  <c r="H14" i="101" s="1"/>
  <c r="I14" i="101" s="1"/>
  <c r="G14" i="104"/>
  <c r="H14" i="104" s="1"/>
  <c r="I20" i="107"/>
  <c r="I256" i="107" s="1"/>
  <c r="I22" i="107"/>
  <c r="I258" i="107" s="1"/>
  <c r="I20" i="105"/>
  <c r="I256" i="105" s="1"/>
  <c r="J21" i="107"/>
  <c r="J257" i="107" s="1"/>
  <c r="I21" i="104"/>
  <c r="I257" i="104" s="1"/>
  <c r="I22" i="101"/>
  <c r="I258" i="101" s="1"/>
  <c r="I20" i="103"/>
  <c r="I256" i="103" s="1"/>
  <c r="I23" i="101"/>
  <c r="I259" i="101" s="1"/>
  <c r="I22" i="105"/>
  <c r="I258" i="105" s="1"/>
  <c r="I24" i="107"/>
  <c r="I260" i="107" s="1"/>
  <c r="I20" i="104"/>
  <c r="I256" i="104" s="1"/>
  <c r="I23" i="100"/>
  <c r="I259" i="100" s="1"/>
  <c r="I21" i="100"/>
  <c r="I257" i="100" s="1"/>
  <c r="J23" i="105"/>
  <c r="J259" i="105" s="1"/>
  <c r="I22" i="100"/>
  <c r="I258" i="100" s="1"/>
  <c r="J22" i="106"/>
  <c r="J258" i="106" s="1"/>
  <c r="I20" i="100"/>
  <c r="I256" i="100" s="1"/>
  <c r="I21" i="101"/>
  <c r="I257" i="101" s="1"/>
  <c r="G14" i="105"/>
  <c r="H14" i="105" s="1"/>
  <c r="G14" i="107"/>
  <c r="H14" i="107" s="1"/>
  <c r="I14" i="107" s="1"/>
  <c r="I21" i="42"/>
  <c r="I257" i="42" s="1"/>
  <c r="I21" i="106"/>
  <c r="I257" i="106" s="1"/>
  <c r="I22" i="104"/>
  <c r="I258" i="104" s="1"/>
  <c r="I21" i="105"/>
  <c r="I257" i="105" s="1"/>
  <c r="J24" i="106"/>
  <c r="J260" i="106" s="1"/>
  <c r="I24" i="105"/>
  <c r="I260" i="105" s="1"/>
  <c r="I22" i="42"/>
  <c r="I258" i="42" s="1"/>
  <c r="I23" i="106"/>
  <c r="I259" i="106" s="1"/>
  <c r="I24" i="103"/>
  <c r="I260" i="103" s="1"/>
  <c r="I21" i="103"/>
  <c r="I257" i="103" s="1"/>
  <c r="I23" i="107"/>
  <c r="I259" i="107" s="1"/>
  <c r="G10" i="100"/>
  <c r="G6" i="101"/>
  <c r="F253" i="101"/>
  <c r="F251" i="105"/>
  <c r="G6" i="107"/>
  <c r="G10" i="107"/>
  <c r="F250" i="105"/>
  <c r="G8" i="106"/>
  <c r="G9" i="107"/>
  <c r="F252" i="103"/>
  <c r="F252" i="104"/>
  <c r="G9" i="100"/>
  <c r="G9" i="101"/>
  <c r="F250" i="103"/>
  <c r="F250" i="104"/>
  <c r="G8" i="100"/>
  <c r="G8" i="101"/>
  <c r="F253" i="104"/>
  <c r="F249" i="105"/>
  <c r="F253" i="105"/>
  <c r="G7" i="106"/>
  <c r="G8" i="107"/>
  <c r="Y277" i="105"/>
  <c r="Y278" i="106"/>
  <c r="Y300" i="106"/>
  <c r="Y271" i="107"/>
  <c r="Y277" i="107"/>
  <c r="Y281" i="107"/>
  <c r="Y287" i="107"/>
  <c r="Y293" i="107"/>
  <c r="Y299" i="107"/>
  <c r="Y273" i="100"/>
  <c r="Y285" i="100"/>
  <c r="Y291" i="100"/>
  <c r="Y301" i="100"/>
  <c r="Y273" i="103"/>
  <c r="Y285" i="101"/>
  <c r="Y277" i="100"/>
  <c r="Y281" i="100"/>
  <c r="Y287" i="100"/>
  <c r="Y293" i="100"/>
  <c r="Y299" i="100"/>
  <c r="Y281" i="104"/>
  <c r="Y287" i="104"/>
  <c r="Y293" i="104"/>
  <c r="Y299" i="104"/>
  <c r="Y272" i="105"/>
  <c r="Y284" i="105"/>
  <c r="Y294" i="105"/>
  <c r="Y301" i="106"/>
  <c r="Y279" i="100"/>
  <c r="Y295" i="100"/>
  <c r="Y285" i="104"/>
  <c r="Y280" i="105"/>
  <c r="Y302" i="105"/>
  <c r="Y299" i="106"/>
  <c r="Y281" i="101"/>
  <c r="Y287" i="101"/>
  <c r="Y280" i="106"/>
  <c r="Y286" i="106"/>
  <c r="Y302" i="106"/>
  <c r="Y273" i="107"/>
  <c r="Y279" i="107"/>
  <c r="Y285" i="107"/>
  <c r="Y291" i="107"/>
  <c r="Y295" i="107"/>
  <c r="Y301" i="107"/>
  <c r="I107" i="105"/>
  <c r="Q107" i="105"/>
  <c r="H103" i="103"/>
  <c r="E752" i="101"/>
  <c r="O107" i="104"/>
  <c r="L104" i="106"/>
  <c r="E770" i="103"/>
  <c r="E778" i="101"/>
  <c r="E758" i="103"/>
  <c r="E753" i="106"/>
  <c r="P103" i="107"/>
  <c r="E749" i="107"/>
  <c r="G103" i="103"/>
  <c r="G109" i="103" s="1"/>
  <c r="G686" i="103" s="1"/>
  <c r="Q104" i="106"/>
  <c r="AK827" i="106"/>
  <c r="E765" i="100"/>
  <c r="E748" i="103"/>
  <c r="E754" i="103"/>
  <c r="E785" i="103"/>
  <c r="B913" i="103"/>
  <c r="E742" i="104"/>
  <c r="E782" i="106"/>
  <c r="E761" i="107"/>
  <c r="E778" i="107"/>
  <c r="E742" i="100"/>
  <c r="M742" i="100" s="1"/>
  <c r="E748" i="100"/>
  <c r="E754" i="100"/>
  <c r="E760" i="100"/>
  <c r="E766" i="100"/>
  <c r="E772" i="100"/>
  <c r="E778" i="100"/>
  <c r="E784" i="100"/>
  <c r="G105" i="101"/>
  <c r="G111" i="101" s="1"/>
  <c r="E742" i="101"/>
  <c r="R742" i="101" s="1"/>
  <c r="E748" i="101"/>
  <c r="E743" i="103"/>
  <c r="R743" i="103" s="1"/>
  <c r="E749" i="103"/>
  <c r="E755" i="103"/>
  <c r="E760" i="103"/>
  <c r="E766" i="103"/>
  <c r="E782" i="103"/>
  <c r="B917" i="103"/>
  <c r="G125" i="104"/>
  <c r="Q134" i="104"/>
  <c r="E748" i="104"/>
  <c r="E754" i="104"/>
  <c r="H106" i="105"/>
  <c r="E740" i="105"/>
  <c r="S740" i="105" s="1"/>
  <c r="E748" i="105"/>
  <c r="E754" i="105"/>
  <c r="E760" i="105"/>
  <c r="E766" i="105"/>
  <c r="E772" i="105"/>
  <c r="E778" i="105"/>
  <c r="E784" i="105"/>
  <c r="E743" i="106"/>
  <c r="E749" i="106"/>
  <c r="E754" i="106"/>
  <c r="E760" i="106"/>
  <c r="E777" i="106"/>
  <c r="E783" i="106"/>
  <c r="M107" i="107"/>
  <c r="E752" i="107"/>
  <c r="E758" i="107"/>
  <c r="E773" i="107"/>
  <c r="E779" i="107"/>
  <c r="E785" i="107"/>
  <c r="E753" i="100"/>
  <c r="E771" i="100"/>
  <c r="E742" i="103"/>
  <c r="N742" i="103" s="1"/>
  <c r="E776" i="103"/>
  <c r="E742" i="106"/>
  <c r="E748" i="106"/>
  <c r="E759" i="106"/>
  <c r="E765" i="106"/>
  <c r="E771" i="106"/>
  <c r="E784" i="107"/>
  <c r="Y271" i="100"/>
  <c r="S105" i="101"/>
  <c r="E743" i="101"/>
  <c r="M743" i="101" s="1"/>
  <c r="E754" i="101"/>
  <c r="E765" i="101"/>
  <c r="E771" i="101"/>
  <c r="E777" i="101"/>
  <c r="P103" i="103"/>
  <c r="E746" i="103"/>
  <c r="E752" i="103"/>
  <c r="E761" i="103"/>
  <c r="E767" i="103"/>
  <c r="E772" i="103"/>
  <c r="E778" i="103"/>
  <c r="I107" i="104"/>
  <c r="E743" i="104"/>
  <c r="N743" i="104" s="1"/>
  <c r="E749" i="104"/>
  <c r="E755" i="104"/>
  <c r="E761" i="104"/>
  <c r="E767" i="104"/>
  <c r="E773" i="104"/>
  <c r="E779" i="104"/>
  <c r="E785" i="104"/>
  <c r="M106" i="105"/>
  <c r="E743" i="105"/>
  <c r="M743" i="105" s="1"/>
  <c r="E749" i="105"/>
  <c r="E755" i="105"/>
  <c r="E761" i="105"/>
  <c r="E767" i="105"/>
  <c r="E773" i="105"/>
  <c r="E779" i="105"/>
  <c r="E785" i="105"/>
  <c r="R107" i="106"/>
  <c r="E752" i="106"/>
  <c r="E755" i="106"/>
  <c r="E761" i="106"/>
  <c r="E767" i="106"/>
  <c r="E773" i="106"/>
  <c r="F109" i="107"/>
  <c r="F686" i="107" s="1"/>
  <c r="E742" i="107"/>
  <c r="R742" i="107" s="1"/>
  <c r="E748" i="107"/>
  <c r="E747" i="100"/>
  <c r="E759" i="100"/>
  <c r="E777" i="100"/>
  <c r="E783" i="100"/>
  <c r="E758" i="101"/>
  <c r="E784" i="101"/>
  <c r="E771" i="104"/>
  <c r="E755" i="107"/>
  <c r="E767" i="107"/>
  <c r="E741" i="100"/>
  <c r="N741" i="100" s="1"/>
  <c r="E746" i="101"/>
  <c r="E760" i="101"/>
  <c r="E766" i="101"/>
  <c r="E772" i="101"/>
  <c r="E783" i="101"/>
  <c r="Y271" i="103"/>
  <c r="E764" i="103"/>
  <c r="E773" i="103"/>
  <c r="E779" i="103"/>
  <c r="E784" i="103"/>
  <c r="Z872" i="103"/>
  <c r="H100" i="104"/>
  <c r="I100" i="104" s="1"/>
  <c r="J107" i="104"/>
  <c r="Y272" i="104"/>
  <c r="E758" i="104"/>
  <c r="E764" i="104"/>
  <c r="E770" i="104"/>
  <c r="E776" i="104"/>
  <c r="E782" i="104"/>
  <c r="E742" i="105"/>
  <c r="N742" i="105" s="1"/>
  <c r="E746" i="105"/>
  <c r="E752" i="105"/>
  <c r="E758" i="105"/>
  <c r="E764" i="105"/>
  <c r="E770" i="105"/>
  <c r="E776" i="105"/>
  <c r="E782" i="105"/>
  <c r="N105" i="106"/>
  <c r="E741" i="106"/>
  <c r="E747" i="106"/>
  <c r="E758" i="106"/>
  <c r="E764" i="106"/>
  <c r="E770" i="106"/>
  <c r="E776" i="106"/>
  <c r="E779" i="106"/>
  <c r="E785" i="106"/>
  <c r="H99" i="107"/>
  <c r="H118" i="107" s="1"/>
  <c r="H103" i="107"/>
  <c r="E743" i="107"/>
  <c r="T743" i="107" s="1"/>
  <c r="E754" i="107"/>
  <c r="E760" i="107"/>
  <c r="E766" i="107"/>
  <c r="E772" i="107"/>
  <c r="Z872" i="107"/>
  <c r="L103" i="106"/>
  <c r="O103" i="106"/>
  <c r="G103" i="106"/>
  <c r="H104" i="100"/>
  <c r="R106" i="107"/>
  <c r="O106" i="107"/>
  <c r="P104" i="100"/>
  <c r="S130" i="106"/>
  <c r="T130" i="106"/>
  <c r="H105" i="101"/>
  <c r="Y277" i="101"/>
  <c r="Y271" i="104"/>
  <c r="Y277" i="104"/>
  <c r="L105" i="101"/>
  <c r="M106" i="101"/>
  <c r="Y291" i="101"/>
  <c r="Y299" i="101"/>
  <c r="S103" i="103"/>
  <c r="G124" i="103"/>
  <c r="Q105" i="101"/>
  <c r="Y294" i="104"/>
  <c r="L104" i="100"/>
  <c r="H97" i="101"/>
  <c r="H99" i="101"/>
  <c r="H101" i="101"/>
  <c r="H120" i="101" s="1"/>
  <c r="G104" i="101"/>
  <c r="G110" i="101" s="1"/>
  <c r="P104" i="101"/>
  <c r="Y293" i="101"/>
  <c r="Y295" i="101"/>
  <c r="Y301" i="101"/>
  <c r="O104" i="101"/>
  <c r="H104" i="101"/>
  <c r="S104" i="101"/>
  <c r="B966" i="103"/>
  <c r="B914" i="103"/>
  <c r="K104" i="101"/>
  <c r="M105" i="101"/>
  <c r="I106" i="101"/>
  <c r="Y271" i="101"/>
  <c r="Y273" i="101"/>
  <c r="Y279" i="101"/>
  <c r="R107" i="104"/>
  <c r="Y278" i="104"/>
  <c r="Y300" i="104"/>
  <c r="G123" i="107"/>
  <c r="H97" i="107"/>
  <c r="H116" i="107" s="1"/>
  <c r="G116" i="107"/>
  <c r="K103" i="103"/>
  <c r="S130" i="103"/>
  <c r="B911" i="103"/>
  <c r="B915" i="103"/>
  <c r="G119" i="104"/>
  <c r="Y273" i="104"/>
  <c r="Y284" i="104"/>
  <c r="Y295" i="104"/>
  <c r="R104" i="105"/>
  <c r="M104" i="105"/>
  <c r="I104" i="105"/>
  <c r="O103" i="103"/>
  <c r="B912" i="103"/>
  <c r="B916" i="103"/>
  <c r="Y279" i="104"/>
  <c r="Y288" i="104"/>
  <c r="Y301" i="104"/>
  <c r="AC827" i="104"/>
  <c r="O105" i="105"/>
  <c r="R105" i="105"/>
  <c r="J105" i="105"/>
  <c r="Y288" i="105"/>
  <c r="H103" i="105"/>
  <c r="S106" i="105"/>
  <c r="P103" i="105"/>
  <c r="Y299" i="105"/>
  <c r="Y301" i="105"/>
  <c r="Y277" i="106"/>
  <c r="G104" i="106"/>
  <c r="H105" i="106"/>
  <c r="G107" i="106"/>
  <c r="H130" i="106"/>
  <c r="Y279" i="106"/>
  <c r="Y281" i="106"/>
  <c r="Y285" i="106"/>
  <c r="Q103" i="107"/>
  <c r="I106" i="107"/>
  <c r="L107" i="107"/>
  <c r="I103" i="107"/>
  <c r="T106" i="107"/>
  <c r="T107" i="107"/>
  <c r="H101" i="107"/>
  <c r="I101" i="107" s="1"/>
  <c r="L103" i="107"/>
  <c r="T103" i="107"/>
  <c r="K105" i="107"/>
  <c r="G106" i="107"/>
  <c r="G112" i="107" s="1"/>
  <c r="L106" i="107"/>
  <c r="Q106" i="107"/>
  <c r="H107" i="107"/>
  <c r="P107" i="107"/>
  <c r="G117" i="107"/>
  <c r="G120" i="107"/>
  <c r="S105" i="107"/>
  <c r="G105" i="107"/>
  <c r="G111" i="107" s="1"/>
  <c r="K106" i="107"/>
  <c r="P106" i="107"/>
  <c r="M103" i="107"/>
  <c r="O105" i="107"/>
  <c r="H106" i="107"/>
  <c r="H112" i="107" s="1"/>
  <c r="M106" i="107"/>
  <c r="S106" i="107"/>
  <c r="I107" i="107"/>
  <c r="I113" i="107" s="1"/>
  <c r="Q107" i="107"/>
  <c r="G126" i="107"/>
  <c r="AG872" i="101"/>
  <c r="AA827" i="100"/>
  <c r="AI827" i="100"/>
  <c r="Y827" i="101"/>
  <c r="AD827" i="101"/>
  <c r="Y270" i="100"/>
  <c r="Y274" i="100"/>
  <c r="AK827" i="101"/>
  <c r="AI872" i="101"/>
  <c r="O740" i="103"/>
  <c r="J740" i="103"/>
  <c r="AE827" i="100"/>
  <c r="Y302" i="101"/>
  <c r="AA827" i="101"/>
  <c r="Y291" i="104"/>
  <c r="Y281" i="103"/>
  <c r="Y285" i="103"/>
  <c r="Y293" i="103"/>
  <c r="Y295" i="103"/>
  <c r="AA872" i="103"/>
  <c r="Y270" i="104"/>
  <c r="Y280" i="104"/>
  <c r="Y292" i="104"/>
  <c r="Y302" i="104"/>
  <c r="Y278" i="105"/>
  <c r="Y292" i="105"/>
  <c r="B910" i="103"/>
  <c r="Y287" i="106"/>
  <c r="Y270" i="103"/>
  <c r="Y272" i="103"/>
  <c r="Y274" i="103"/>
  <c r="Y278" i="103"/>
  <c r="Y280" i="103"/>
  <c r="Y284" i="103"/>
  <c r="Y286" i="103"/>
  <c r="Y288" i="103"/>
  <c r="Y292" i="103"/>
  <c r="Y294" i="103"/>
  <c r="Y298" i="103"/>
  <c r="Y300" i="103"/>
  <c r="Y302" i="103"/>
  <c r="Y274" i="104"/>
  <c r="Y286" i="104"/>
  <c r="Y298" i="104"/>
  <c r="B910" i="104"/>
  <c r="Y270" i="105"/>
  <c r="Y287" i="105"/>
  <c r="Y300" i="105"/>
  <c r="Y271" i="106"/>
  <c r="Y273" i="106"/>
  <c r="Y288" i="106"/>
  <c r="Y292" i="106"/>
  <c r="Y298" i="106"/>
  <c r="AH872" i="105"/>
  <c r="Y270" i="106"/>
  <c r="Y274" i="106"/>
  <c r="Y293" i="106"/>
  <c r="Y295" i="106"/>
  <c r="Y827" i="106"/>
  <c r="Y270" i="107"/>
  <c r="Y278" i="107"/>
  <c r="Y280" i="107"/>
  <c r="Y292" i="107"/>
  <c r="Y302" i="107"/>
  <c r="F5" i="100"/>
  <c r="F808" i="100" s="1"/>
  <c r="J134" i="100"/>
  <c r="N130" i="104"/>
  <c r="L134" i="105"/>
  <c r="F576" i="107"/>
  <c r="G576" i="107" s="1"/>
  <c r="H576" i="107" s="1"/>
  <c r="I576" i="107" s="1"/>
  <c r="J576" i="107" s="1"/>
  <c r="K576" i="107" s="1"/>
  <c r="L576" i="107" s="1"/>
  <c r="M576" i="107" s="1"/>
  <c r="N576" i="107" s="1"/>
  <c r="O576" i="107" s="1"/>
  <c r="P576" i="107" s="1"/>
  <c r="Q576" i="107" s="1"/>
  <c r="R576" i="107" s="1"/>
  <c r="S576" i="107" s="1"/>
  <c r="T576" i="107" s="1"/>
  <c r="M133" i="101"/>
  <c r="F577" i="103"/>
  <c r="G577" i="103" s="1"/>
  <c r="H577" i="103" s="1"/>
  <c r="I577" i="103" s="1"/>
  <c r="J577" i="103" s="1"/>
  <c r="K577" i="103" s="1"/>
  <c r="L577" i="103" s="1"/>
  <c r="M577" i="103" s="1"/>
  <c r="N577" i="103" s="1"/>
  <c r="O577" i="103" s="1"/>
  <c r="P577" i="103" s="1"/>
  <c r="Q577" i="103" s="1"/>
  <c r="R577" i="103" s="1"/>
  <c r="S577" i="103" s="1"/>
  <c r="T577" i="103" s="1"/>
  <c r="M132" i="103"/>
  <c r="G130" i="106"/>
  <c r="T131" i="106"/>
  <c r="R134" i="106"/>
  <c r="I130" i="100"/>
  <c r="O130" i="100"/>
  <c r="G131" i="101"/>
  <c r="H132" i="101"/>
  <c r="J133" i="104"/>
  <c r="I133" i="105"/>
  <c r="T134" i="105"/>
  <c r="H134" i="107"/>
  <c r="Q130" i="100"/>
  <c r="F12" i="101"/>
  <c r="G12" i="101" s="1"/>
  <c r="H12" i="101" s="1"/>
  <c r="I12" i="101" s="1"/>
  <c r="J12" i="101" s="1"/>
  <c r="K12" i="101" s="1"/>
  <c r="L12" i="101" s="1"/>
  <c r="M12" i="101" s="1"/>
  <c r="N12" i="101" s="1"/>
  <c r="O12" i="101" s="1"/>
  <c r="P12" i="101" s="1"/>
  <c r="Q12" i="101" s="1"/>
  <c r="R12" i="101" s="1"/>
  <c r="S12" i="101" s="1"/>
  <c r="T12" i="101" s="1"/>
  <c r="K131" i="101"/>
  <c r="M132" i="101"/>
  <c r="M131" i="103"/>
  <c r="R133" i="103"/>
  <c r="O133" i="105"/>
  <c r="G564" i="105"/>
  <c r="G648" i="105" s="1"/>
  <c r="I134" i="107"/>
  <c r="H130" i="100"/>
  <c r="H134" i="100"/>
  <c r="O131" i="101"/>
  <c r="J130" i="104"/>
  <c r="G132" i="104"/>
  <c r="P133" i="107"/>
  <c r="P134" i="107"/>
  <c r="F584" i="101"/>
  <c r="G584" i="101" s="1"/>
  <c r="H584" i="101" s="1"/>
  <c r="I584" i="101" s="1"/>
  <c r="J584" i="101" s="1"/>
  <c r="K584" i="101" s="1"/>
  <c r="L584" i="101" s="1"/>
  <c r="M584" i="101" s="1"/>
  <c r="N584" i="101" s="1"/>
  <c r="O584" i="101" s="1"/>
  <c r="P584" i="101" s="1"/>
  <c r="Q584" i="101" s="1"/>
  <c r="R584" i="101" s="1"/>
  <c r="S584" i="101" s="1"/>
  <c r="T584" i="101" s="1"/>
  <c r="O131" i="103"/>
  <c r="T134" i="106"/>
  <c r="S133" i="107"/>
  <c r="H131" i="100"/>
  <c r="O132" i="100"/>
  <c r="G133" i="100"/>
  <c r="Q133" i="100"/>
  <c r="L130" i="100"/>
  <c r="S130" i="100"/>
  <c r="L131" i="100"/>
  <c r="H132" i="100"/>
  <c r="R132" i="100"/>
  <c r="I133" i="100"/>
  <c r="T133" i="100"/>
  <c r="N134" i="100"/>
  <c r="S131" i="101"/>
  <c r="S132" i="101"/>
  <c r="H131" i="103"/>
  <c r="S131" i="103"/>
  <c r="Q132" i="103"/>
  <c r="K134" i="103"/>
  <c r="L132" i="104"/>
  <c r="G6" i="105"/>
  <c r="L130" i="105"/>
  <c r="O132" i="105"/>
  <c r="T133" i="105"/>
  <c r="N130" i="106"/>
  <c r="I131" i="106"/>
  <c r="J132" i="106"/>
  <c r="G134" i="106"/>
  <c r="H133" i="107"/>
  <c r="Q134" i="107"/>
  <c r="N132" i="100"/>
  <c r="O133" i="100"/>
  <c r="G132" i="100"/>
  <c r="G130" i="100"/>
  <c r="M130" i="100"/>
  <c r="T130" i="100"/>
  <c r="Q131" i="100"/>
  <c r="J132" i="100"/>
  <c r="T132" i="100"/>
  <c r="L133" i="100"/>
  <c r="T134" i="100"/>
  <c r="G7" i="103"/>
  <c r="K130" i="103"/>
  <c r="I131" i="103"/>
  <c r="T131" i="103"/>
  <c r="S134" i="103"/>
  <c r="J131" i="104"/>
  <c r="Q132" i="104"/>
  <c r="T130" i="105"/>
  <c r="F640" i="105"/>
  <c r="O130" i="106"/>
  <c r="O131" i="106"/>
  <c r="R132" i="106"/>
  <c r="J134" i="106"/>
  <c r="K133" i="107"/>
  <c r="G6" i="100"/>
  <c r="K133" i="100"/>
  <c r="P133" i="100"/>
  <c r="M134" i="100"/>
  <c r="K130" i="100"/>
  <c r="P130" i="100"/>
  <c r="L132" i="100"/>
  <c r="H133" i="100"/>
  <c r="M133" i="100"/>
  <c r="S133" i="100"/>
  <c r="I134" i="100"/>
  <c r="P134" i="100"/>
  <c r="F576" i="100"/>
  <c r="G576" i="100" s="1"/>
  <c r="H576" i="100" s="1"/>
  <c r="I576" i="100" s="1"/>
  <c r="J576" i="100" s="1"/>
  <c r="K576" i="100" s="1"/>
  <c r="L576" i="100" s="1"/>
  <c r="M576" i="100" s="1"/>
  <c r="N576" i="100" s="1"/>
  <c r="O576" i="100" s="1"/>
  <c r="P576" i="100" s="1"/>
  <c r="Q576" i="100" s="1"/>
  <c r="R576" i="100" s="1"/>
  <c r="S576" i="100" s="1"/>
  <c r="T576" i="100" s="1"/>
  <c r="F584" i="100"/>
  <c r="G584" i="100" s="1"/>
  <c r="H584" i="100" s="1"/>
  <c r="I584" i="100" s="1"/>
  <c r="J584" i="100" s="1"/>
  <c r="K584" i="100" s="1"/>
  <c r="L584" i="100" s="1"/>
  <c r="M584" i="100" s="1"/>
  <c r="N584" i="100" s="1"/>
  <c r="O584" i="100" s="1"/>
  <c r="P584" i="100" s="1"/>
  <c r="Q584" i="100" s="1"/>
  <c r="R584" i="100" s="1"/>
  <c r="S584" i="100" s="1"/>
  <c r="T584" i="100" s="1"/>
  <c r="L131" i="101"/>
  <c r="T131" i="101"/>
  <c r="I132" i="101"/>
  <c r="O132" i="101"/>
  <c r="T132" i="101"/>
  <c r="Q133" i="101"/>
  <c r="F576" i="101"/>
  <c r="G576" i="101" s="1"/>
  <c r="H576" i="101" s="1"/>
  <c r="I576" i="101" s="1"/>
  <c r="J576" i="101" s="1"/>
  <c r="K576" i="101" s="1"/>
  <c r="L576" i="101" s="1"/>
  <c r="M576" i="101" s="1"/>
  <c r="N576" i="101" s="1"/>
  <c r="O576" i="101" s="1"/>
  <c r="P576" i="101" s="1"/>
  <c r="Q576" i="101" s="1"/>
  <c r="R576" i="101" s="1"/>
  <c r="S576" i="101" s="1"/>
  <c r="T576" i="101" s="1"/>
  <c r="F585" i="101"/>
  <c r="G585" i="101" s="1"/>
  <c r="H585" i="101" s="1"/>
  <c r="I585" i="101" s="1"/>
  <c r="J585" i="101" s="1"/>
  <c r="K585" i="101" s="1"/>
  <c r="L585" i="101" s="1"/>
  <c r="M585" i="101" s="1"/>
  <c r="N585" i="101" s="1"/>
  <c r="O585" i="101" s="1"/>
  <c r="P585" i="101" s="1"/>
  <c r="Q585" i="101" s="1"/>
  <c r="R585" i="101" s="1"/>
  <c r="S585" i="101" s="1"/>
  <c r="T585" i="101" s="1"/>
  <c r="F251" i="103"/>
  <c r="G8" i="103"/>
  <c r="F578" i="100"/>
  <c r="G578" i="100" s="1"/>
  <c r="H578" i="100" s="1"/>
  <c r="I578" i="100" s="1"/>
  <c r="J578" i="100" s="1"/>
  <c r="K578" i="100" s="1"/>
  <c r="L578" i="100" s="1"/>
  <c r="M578" i="100" s="1"/>
  <c r="N578" i="100" s="1"/>
  <c r="O578" i="100" s="1"/>
  <c r="P578" i="100" s="1"/>
  <c r="Q578" i="100" s="1"/>
  <c r="R578" i="100" s="1"/>
  <c r="S578" i="100" s="1"/>
  <c r="T578" i="100" s="1"/>
  <c r="K132" i="101"/>
  <c r="P132" i="101"/>
  <c r="F578" i="101"/>
  <c r="G578" i="101" s="1"/>
  <c r="H578" i="101" s="1"/>
  <c r="I578" i="101" s="1"/>
  <c r="J578" i="101" s="1"/>
  <c r="K578" i="101" s="1"/>
  <c r="L578" i="101" s="1"/>
  <c r="M578" i="101" s="1"/>
  <c r="N578" i="101" s="1"/>
  <c r="O578" i="101" s="1"/>
  <c r="P578" i="101" s="1"/>
  <c r="Q578" i="101" s="1"/>
  <c r="R578" i="101" s="1"/>
  <c r="S578" i="101" s="1"/>
  <c r="T578" i="101" s="1"/>
  <c r="F580" i="100"/>
  <c r="G580" i="100" s="1"/>
  <c r="H580" i="100" s="1"/>
  <c r="I580" i="100" s="1"/>
  <c r="J580" i="100" s="1"/>
  <c r="K580" i="100" s="1"/>
  <c r="L580" i="100" s="1"/>
  <c r="M580" i="100" s="1"/>
  <c r="N580" i="100" s="1"/>
  <c r="O580" i="100" s="1"/>
  <c r="P580" i="100" s="1"/>
  <c r="Q580" i="100" s="1"/>
  <c r="R580" i="100" s="1"/>
  <c r="S580" i="100" s="1"/>
  <c r="T580" i="100" s="1"/>
  <c r="H131" i="101"/>
  <c r="P131" i="101"/>
  <c r="G132" i="101"/>
  <c r="L132" i="101"/>
  <c r="Q132" i="101"/>
  <c r="I133" i="101"/>
  <c r="F579" i="101"/>
  <c r="G579" i="101" s="1"/>
  <c r="H579" i="101" s="1"/>
  <c r="I579" i="101" s="1"/>
  <c r="J579" i="101" s="1"/>
  <c r="K579" i="101" s="1"/>
  <c r="L579" i="101" s="1"/>
  <c r="M579" i="101" s="1"/>
  <c r="N579" i="101" s="1"/>
  <c r="O579" i="101" s="1"/>
  <c r="P579" i="101" s="1"/>
  <c r="Q579" i="101" s="1"/>
  <c r="R579" i="101" s="1"/>
  <c r="S579" i="101" s="1"/>
  <c r="T579" i="101" s="1"/>
  <c r="H130" i="103"/>
  <c r="P130" i="103"/>
  <c r="G131" i="103"/>
  <c r="L131" i="103"/>
  <c r="Q131" i="103"/>
  <c r="I132" i="103"/>
  <c r="H134" i="103"/>
  <c r="P134" i="103"/>
  <c r="F576" i="103"/>
  <c r="G576" i="103" s="1"/>
  <c r="H576" i="103" s="1"/>
  <c r="I576" i="103" s="1"/>
  <c r="J576" i="103" s="1"/>
  <c r="K576" i="103" s="1"/>
  <c r="L576" i="103" s="1"/>
  <c r="M576" i="103" s="1"/>
  <c r="N576" i="103" s="1"/>
  <c r="O576" i="103" s="1"/>
  <c r="P576" i="103" s="1"/>
  <c r="Q576" i="103" s="1"/>
  <c r="R576" i="103" s="1"/>
  <c r="S576" i="103" s="1"/>
  <c r="T576" i="103" s="1"/>
  <c r="F586" i="103"/>
  <c r="G586" i="103" s="1"/>
  <c r="H586" i="103" s="1"/>
  <c r="I586" i="103" s="1"/>
  <c r="J586" i="103" s="1"/>
  <c r="K586" i="103" s="1"/>
  <c r="L586" i="103" s="1"/>
  <c r="M586" i="103" s="1"/>
  <c r="N586" i="103" s="1"/>
  <c r="O586" i="103" s="1"/>
  <c r="P586" i="103" s="1"/>
  <c r="Q586" i="103" s="1"/>
  <c r="R586" i="103" s="1"/>
  <c r="S586" i="103" s="1"/>
  <c r="T586" i="103" s="1"/>
  <c r="G7" i="104"/>
  <c r="O130" i="104"/>
  <c r="O131" i="104"/>
  <c r="H132" i="104"/>
  <c r="M132" i="104"/>
  <c r="S132" i="104"/>
  <c r="F5" i="105"/>
  <c r="F808" i="105" s="1"/>
  <c r="H130" i="105"/>
  <c r="P130" i="105"/>
  <c r="G133" i="105"/>
  <c r="L133" i="105"/>
  <c r="Q133" i="105"/>
  <c r="H134" i="105"/>
  <c r="P134" i="105"/>
  <c r="I130" i="104"/>
  <c r="I132" i="104"/>
  <c r="O132" i="104"/>
  <c r="T132" i="104"/>
  <c r="I130" i="105"/>
  <c r="Q130" i="105"/>
  <c r="G132" i="105"/>
  <c r="H133" i="105"/>
  <c r="M133" i="105"/>
  <c r="S133" i="105"/>
  <c r="I134" i="105"/>
  <c r="Q134" i="105"/>
  <c r="L130" i="103"/>
  <c r="T130" i="103"/>
  <c r="L134" i="103"/>
  <c r="T134" i="103"/>
  <c r="F578" i="103"/>
  <c r="G578" i="103" s="1"/>
  <c r="H578" i="103" s="1"/>
  <c r="I578" i="103" s="1"/>
  <c r="J578" i="103" s="1"/>
  <c r="K578" i="103" s="1"/>
  <c r="L578" i="103" s="1"/>
  <c r="M578" i="103" s="1"/>
  <c r="N578" i="103" s="1"/>
  <c r="O578" i="103" s="1"/>
  <c r="P578" i="103" s="1"/>
  <c r="Q578" i="103" s="1"/>
  <c r="R578" i="103" s="1"/>
  <c r="S578" i="103" s="1"/>
  <c r="T578" i="103" s="1"/>
  <c r="F583" i="103"/>
  <c r="G583" i="103" s="1"/>
  <c r="H583" i="103" s="1"/>
  <c r="I583" i="103" s="1"/>
  <c r="J583" i="103" s="1"/>
  <c r="K583" i="103" s="1"/>
  <c r="L583" i="103" s="1"/>
  <c r="M583" i="103" s="1"/>
  <c r="N583" i="103" s="1"/>
  <c r="O583" i="103" s="1"/>
  <c r="P583" i="103" s="1"/>
  <c r="Q583" i="103" s="1"/>
  <c r="R583" i="103" s="1"/>
  <c r="S583" i="103" s="1"/>
  <c r="T583" i="103" s="1"/>
  <c r="K132" i="104"/>
  <c r="P132" i="104"/>
  <c r="F12" i="103"/>
  <c r="G12" i="103" s="1"/>
  <c r="H12" i="103" s="1"/>
  <c r="I12" i="103" s="1"/>
  <c r="J12" i="103" s="1"/>
  <c r="K12" i="103" s="1"/>
  <c r="L12" i="103" s="1"/>
  <c r="M12" i="103" s="1"/>
  <c r="N12" i="103" s="1"/>
  <c r="O12" i="103" s="1"/>
  <c r="P12" i="103" s="1"/>
  <c r="Q12" i="103" s="1"/>
  <c r="R12" i="103" s="1"/>
  <c r="S12" i="103" s="1"/>
  <c r="T12" i="103" s="1"/>
  <c r="G130" i="103"/>
  <c r="O130" i="103"/>
  <c r="K131" i="103"/>
  <c r="P131" i="103"/>
  <c r="G134" i="103"/>
  <c r="O134" i="103"/>
  <c r="F580" i="103"/>
  <c r="G580" i="103" s="1"/>
  <c r="H580" i="103" s="1"/>
  <c r="I580" i="103" s="1"/>
  <c r="J580" i="103" s="1"/>
  <c r="K580" i="103" s="1"/>
  <c r="L580" i="103" s="1"/>
  <c r="M580" i="103" s="1"/>
  <c r="N580" i="103" s="1"/>
  <c r="O580" i="103" s="1"/>
  <c r="P580" i="103" s="1"/>
  <c r="Q580" i="103" s="1"/>
  <c r="R580" i="103" s="1"/>
  <c r="S580" i="103" s="1"/>
  <c r="T580" i="103" s="1"/>
  <c r="F584" i="103"/>
  <c r="G584" i="103" s="1"/>
  <c r="H584" i="103" s="1"/>
  <c r="I584" i="103" s="1"/>
  <c r="J584" i="103" s="1"/>
  <c r="K584" i="103" s="1"/>
  <c r="L584" i="103" s="1"/>
  <c r="M584" i="103" s="1"/>
  <c r="N584" i="103" s="1"/>
  <c r="O584" i="103" s="1"/>
  <c r="P584" i="103" s="1"/>
  <c r="Q584" i="103" s="1"/>
  <c r="R584" i="103" s="1"/>
  <c r="S584" i="103" s="1"/>
  <c r="T584" i="103" s="1"/>
  <c r="G9" i="104"/>
  <c r="G10" i="105"/>
  <c r="M130" i="105"/>
  <c r="K133" i="105"/>
  <c r="P133" i="105"/>
  <c r="M134" i="105"/>
  <c r="J130" i="106"/>
  <c r="R130" i="106"/>
  <c r="G131" i="106"/>
  <c r="L131" i="106"/>
  <c r="Q131" i="106"/>
  <c r="H132" i="106"/>
  <c r="N132" i="106"/>
  <c r="L134" i="106"/>
  <c r="F586" i="106"/>
  <c r="G586" i="106" s="1"/>
  <c r="H586" i="106" s="1"/>
  <c r="I586" i="106" s="1"/>
  <c r="J586" i="106" s="1"/>
  <c r="K586" i="106" s="1"/>
  <c r="L586" i="106" s="1"/>
  <c r="M586" i="106" s="1"/>
  <c r="N586" i="106" s="1"/>
  <c r="O586" i="106" s="1"/>
  <c r="P586" i="106" s="1"/>
  <c r="Q586" i="106" s="1"/>
  <c r="R586" i="106" s="1"/>
  <c r="S586" i="106" s="1"/>
  <c r="T586" i="106" s="1"/>
  <c r="L130" i="107"/>
  <c r="T130" i="107"/>
  <c r="K132" i="107"/>
  <c r="G133" i="107"/>
  <c r="O133" i="107"/>
  <c r="M134" i="107"/>
  <c r="F578" i="107"/>
  <c r="G578" i="107" s="1"/>
  <c r="H578" i="107" s="1"/>
  <c r="I578" i="107" s="1"/>
  <c r="J578" i="107" s="1"/>
  <c r="K578" i="107" s="1"/>
  <c r="L578" i="107" s="1"/>
  <c r="M578" i="107" s="1"/>
  <c r="N578" i="107" s="1"/>
  <c r="O578" i="107" s="1"/>
  <c r="P578" i="107" s="1"/>
  <c r="Q578" i="107" s="1"/>
  <c r="R578" i="107" s="1"/>
  <c r="S578" i="107" s="1"/>
  <c r="T578" i="107" s="1"/>
  <c r="L130" i="106"/>
  <c r="H131" i="106"/>
  <c r="M131" i="106"/>
  <c r="S131" i="106"/>
  <c r="I132" i="106"/>
  <c r="P132" i="106"/>
  <c r="O134" i="106"/>
  <c r="M130" i="107"/>
  <c r="O132" i="107"/>
  <c r="F580" i="107"/>
  <c r="G580" i="107" s="1"/>
  <c r="H580" i="107" s="1"/>
  <c r="I580" i="107" s="1"/>
  <c r="J580" i="107" s="1"/>
  <c r="K580" i="107" s="1"/>
  <c r="L580" i="107" s="1"/>
  <c r="M580" i="107" s="1"/>
  <c r="N580" i="107" s="1"/>
  <c r="O580" i="107" s="1"/>
  <c r="P580" i="107" s="1"/>
  <c r="Q580" i="107" s="1"/>
  <c r="R580" i="107" s="1"/>
  <c r="S580" i="107" s="1"/>
  <c r="T580" i="107" s="1"/>
  <c r="F578" i="106"/>
  <c r="G578" i="106" s="1"/>
  <c r="H578" i="106" s="1"/>
  <c r="I578" i="106" s="1"/>
  <c r="J578" i="106" s="1"/>
  <c r="K578" i="106" s="1"/>
  <c r="L578" i="106" s="1"/>
  <c r="M578" i="106" s="1"/>
  <c r="N578" i="106" s="1"/>
  <c r="O578" i="106" s="1"/>
  <c r="P578" i="106" s="1"/>
  <c r="Q578" i="106" s="1"/>
  <c r="R578" i="106" s="1"/>
  <c r="S578" i="106" s="1"/>
  <c r="T578" i="106" s="1"/>
  <c r="F584" i="106"/>
  <c r="G584" i="106" s="1"/>
  <c r="H584" i="106" s="1"/>
  <c r="I584" i="106" s="1"/>
  <c r="J584" i="106" s="1"/>
  <c r="K584" i="106" s="1"/>
  <c r="L584" i="106" s="1"/>
  <c r="M584" i="106" s="1"/>
  <c r="N584" i="106" s="1"/>
  <c r="O584" i="106" s="1"/>
  <c r="P584" i="106" s="1"/>
  <c r="Q584" i="106" s="1"/>
  <c r="R584" i="106" s="1"/>
  <c r="S584" i="106" s="1"/>
  <c r="T584" i="106" s="1"/>
  <c r="H130" i="107"/>
  <c r="P130" i="107"/>
  <c r="S132" i="107"/>
  <c r="K131" i="106"/>
  <c r="P131" i="106"/>
  <c r="M132" i="106"/>
  <c r="F579" i="106"/>
  <c r="G579" i="106" s="1"/>
  <c r="H579" i="106" s="1"/>
  <c r="I579" i="106" s="1"/>
  <c r="J579" i="106" s="1"/>
  <c r="K579" i="106" s="1"/>
  <c r="L579" i="106" s="1"/>
  <c r="M579" i="106" s="1"/>
  <c r="N579" i="106" s="1"/>
  <c r="O579" i="106" s="1"/>
  <c r="P579" i="106" s="1"/>
  <c r="Q579" i="106" s="1"/>
  <c r="R579" i="106" s="1"/>
  <c r="S579" i="106" s="1"/>
  <c r="T579" i="106" s="1"/>
  <c r="I130" i="107"/>
  <c r="Q130" i="107"/>
  <c r="G132" i="107"/>
  <c r="L133" i="107"/>
  <c r="T133" i="107"/>
  <c r="L134" i="107"/>
  <c r="T134" i="107"/>
  <c r="F577" i="107"/>
  <c r="G577" i="107" s="1"/>
  <c r="H577" i="107" s="1"/>
  <c r="I577" i="107" s="1"/>
  <c r="J577" i="107" s="1"/>
  <c r="K577" i="107" s="1"/>
  <c r="L577" i="107" s="1"/>
  <c r="M577" i="107" s="1"/>
  <c r="N577" i="107" s="1"/>
  <c r="O577" i="107" s="1"/>
  <c r="P577" i="107" s="1"/>
  <c r="Q577" i="107" s="1"/>
  <c r="R577" i="107" s="1"/>
  <c r="S577" i="107" s="1"/>
  <c r="T577" i="107" s="1"/>
  <c r="G970" i="101"/>
  <c r="K970" i="101"/>
  <c r="O970" i="101"/>
  <c r="S970" i="101"/>
  <c r="O970" i="103"/>
  <c r="I970" i="104"/>
  <c r="M970" i="104"/>
  <c r="Q970" i="104"/>
  <c r="G970" i="105"/>
  <c r="O970" i="105"/>
  <c r="F970" i="104"/>
  <c r="P970" i="105"/>
  <c r="H970" i="101"/>
  <c r="N970" i="104"/>
  <c r="M970" i="105"/>
  <c r="F970" i="106"/>
  <c r="H103" i="106"/>
  <c r="R103" i="106"/>
  <c r="H104" i="106"/>
  <c r="M104" i="106"/>
  <c r="S104" i="106"/>
  <c r="I105" i="106"/>
  <c r="P105" i="106"/>
  <c r="K106" i="106"/>
  <c r="J107" i="106"/>
  <c r="T107" i="106"/>
  <c r="G125" i="106"/>
  <c r="J103" i="106"/>
  <c r="T103" i="106"/>
  <c r="I104" i="106"/>
  <c r="O104" i="106"/>
  <c r="T104" i="106"/>
  <c r="J105" i="106"/>
  <c r="R105" i="106"/>
  <c r="Q106" i="106"/>
  <c r="L107" i="106"/>
  <c r="H98" i="106"/>
  <c r="I98" i="106" s="1"/>
  <c r="K104" i="106"/>
  <c r="P104" i="106"/>
  <c r="M105" i="106"/>
  <c r="O107" i="106"/>
  <c r="G124" i="106"/>
  <c r="I103" i="105"/>
  <c r="Q103" i="105"/>
  <c r="J104" i="105"/>
  <c r="S105" i="105"/>
  <c r="I106" i="105"/>
  <c r="O106" i="105"/>
  <c r="T106" i="105"/>
  <c r="L107" i="105"/>
  <c r="T107" i="105"/>
  <c r="G126" i="105"/>
  <c r="H101" i="105"/>
  <c r="I101" i="105" s="1"/>
  <c r="L103" i="105"/>
  <c r="T103" i="105"/>
  <c r="K106" i="105"/>
  <c r="P106" i="105"/>
  <c r="M107" i="105"/>
  <c r="M103" i="105"/>
  <c r="Q104" i="105"/>
  <c r="K105" i="105"/>
  <c r="G106" i="105"/>
  <c r="L106" i="105"/>
  <c r="Q106" i="105"/>
  <c r="H107" i="105"/>
  <c r="P107" i="105"/>
  <c r="K105" i="104"/>
  <c r="J103" i="104"/>
  <c r="G105" i="104"/>
  <c r="G111" i="104" s="1"/>
  <c r="L105" i="104"/>
  <c r="Q105" i="104"/>
  <c r="L106" i="104"/>
  <c r="H97" i="104"/>
  <c r="H99" i="104"/>
  <c r="H118" i="104" s="1"/>
  <c r="H101" i="104"/>
  <c r="H105" i="104"/>
  <c r="M105" i="104"/>
  <c r="S105" i="104"/>
  <c r="M107" i="104"/>
  <c r="S107" i="104"/>
  <c r="G116" i="104"/>
  <c r="G120" i="104"/>
  <c r="P105" i="104"/>
  <c r="I105" i="104"/>
  <c r="O105" i="104"/>
  <c r="T105" i="104"/>
  <c r="G107" i="104"/>
  <c r="G113" i="104" s="1"/>
  <c r="L107" i="103"/>
  <c r="T107" i="103"/>
  <c r="H100" i="103"/>
  <c r="I100" i="103" s="1"/>
  <c r="G104" i="103"/>
  <c r="G110" i="103" s="1"/>
  <c r="Q104" i="103"/>
  <c r="J106" i="103"/>
  <c r="G107" i="103"/>
  <c r="G113" i="103" s="1"/>
  <c r="G117" i="103"/>
  <c r="H104" i="103"/>
  <c r="H110" i="103" s="1"/>
  <c r="M104" i="103"/>
  <c r="S104" i="103"/>
  <c r="M105" i="103"/>
  <c r="N106" i="103"/>
  <c r="H107" i="103"/>
  <c r="P107" i="103"/>
  <c r="K104" i="103"/>
  <c r="P104" i="103"/>
  <c r="L104" i="103"/>
  <c r="I105" i="103"/>
  <c r="O107" i="103"/>
  <c r="L103" i="103"/>
  <c r="T103" i="103"/>
  <c r="I104" i="103"/>
  <c r="O104" i="103"/>
  <c r="T104" i="103"/>
  <c r="Q105" i="103"/>
  <c r="K107" i="103"/>
  <c r="S107" i="103"/>
  <c r="G118" i="103"/>
  <c r="N970" i="101"/>
  <c r="R970" i="101"/>
  <c r="J970" i="104"/>
  <c r="R970" i="104"/>
  <c r="H970" i="105"/>
  <c r="L970" i="105"/>
  <c r="T970" i="105"/>
  <c r="K970" i="105"/>
  <c r="S970" i="105"/>
  <c r="H970" i="107"/>
  <c r="L970" i="107"/>
  <c r="P970" i="107"/>
  <c r="T970" i="107"/>
  <c r="N970" i="107"/>
  <c r="F970" i="100"/>
  <c r="J970" i="100"/>
  <c r="N970" i="100"/>
  <c r="R970" i="100"/>
  <c r="G970" i="104"/>
  <c r="K970" i="104"/>
  <c r="O970" i="104"/>
  <c r="S970" i="104"/>
  <c r="I970" i="106"/>
  <c r="M970" i="106"/>
  <c r="Q970" i="106"/>
  <c r="I970" i="107"/>
  <c r="G970" i="100"/>
  <c r="K970" i="100"/>
  <c r="O970" i="100"/>
  <c r="S970" i="100"/>
  <c r="F970" i="103"/>
  <c r="J970" i="103"/>
  <c r="N970" i="103"/>
  <c r="R970" i="103"/>
  <c r="G970" i="103"/>
  <c r="K970" i="103"/>
  <c r="S970" i="103"/>
  <c r="H970" i="104"/>
  <c r="L970" i="104"/>
  <c r="P970" i="104"/>
  <c r="T970" i="104"/>
  <c r="F970" i="105"/>
  <c r="J970" i="105"/>
  <c r="N970" i="105"/>
  <c r="R970" i="105"/>
  <c r="H17" i="107"/>
  <c r="I17" i="107" s="1"/>
  <c r="J15" i="107"/>
  <c r="K15" i="107" s="1"/>
  <c r="I100" i="107"/>
  <c r="H119" i="107"/>
  <c r="H126" i="107"/>
  <c r="H16" i="107"/>
  <c r="I16" i="107" s="1"/>
  <c r="H13" i="107"/>
  <c r="I13" i="107" s="1"/>
  <c r="F458" i="107"/>
  <c r="F459" i="107" s="1"/>
  <c r="F329" i="107"/>
  <c r="F330" i="107" s="1"/>
  <c r="J104" i="107"/>
  <c r="R104" i="107"/>
  <c r="J131" i="107"/>
  <c r="R131" i="107"/>
  <c r="F12" i="107"/>
  <c r="G12" i="107" s="1"/>
  <c r="H12" i="107" s="1"/>
  <c r="I12" i="107" s="1"/>
  <c r="J12" i="107" s="1"/>
  <c r="K12" i="107" s="1"/>
  <c r="L12" i="107" s="1"/>
  <c r="M12" i="107" s="1"/>
  <c r="N12" i="107" s="1"/>
  <c r="O12" i="107" s="1"/>
  <c r="P12" i="107" s="1"/>
  <c r="Q12" i="107" s="1"/>
  <c r="R12" i="107" s="1"/>
  <c r="S12" i="107" s="1"/>
  <c r="T12" i="107" s="1"/>
  <c r="J103" i="107"/>
  <c r="N103" i="107"/>
  <c r="R103" i="107"/>
  <c r="G104" i="107"/>
  <c r="G110" i="107" s="1"/>
  <c r="K104" i="107"/>
  <c r="O104" i="107"/>
  <c r="S104" i="107"/>
  <c r="H105" i="107"/>
  <c r="H111" i="107" s="1"/>
  <c r="L105" i="107"/>
  <c r="P105" i="107"/>
  <c r="T105" i="107"/>
  <c r="J107" i="107"/>
  <c r="N107" i="107"/>
  <c r="R107" i="107"/>
  <c r="G119" i="107"/>
  <c r="G125" i="107"/>
  <c r="J130" i="107"/>
  <c r="N130" i="107"/>
  <c r="R130" i="107"/>
  <c r="G131" i="107"/>
  <c r="K131" i="107"/>
  <c r="O131" i="107"/>
  <c r="S131" i="107"/>
  <c r="H132" i="107"/>
  <c r="L132" i="107"/>
  <c r="P132" i="107"/>
  <c r="T132" i="107"/>
  <c r="I133" i="107"/>
  <c r="M133" i="107"/>
  <c r="Q133" i="107"/>
  <c r="J134" i="107"/>
  <c r="N134" i="107"/>
  <c r="R134" i="107"/>
  <c r="Y288" i="107"/>
  <c r="Y300" i="107"/>
  <c r="F251" i="107"/>
  <c r="F249" i="107"/>
  <c r="G7" i="107"/>
  <c r="F253" i="107"/>
  <c r="H98" i="107"/>
  <c r="G103" i="107"/>
  <c r="G109" i="107" s="1"/>
  <c r="G686" i="107" s="1"/>
  <c r="K103" i="107"/>
  <c r="O103" i="107"/>
  <c r="H104" i="107"/>
  <c r="L104" i="107"/>
  <c r="P104" i="107"/>
  <c r="T104" i="107"/>
  <c r="I105" i="107"/>
  <c r="M105" i="107"/>
  <c r="Q105" i="107"/>
  <c r="J106" i="107"/>
  <c r="N106" i="107"/>
  <c r="G107" i="107"/>
  <c r="G113" i="107" s="1"/>
  <c r="K107" i="107"/>
  <c r="O107" i="107"/>
  <c r="G130" i="107"/>
  <c r="K130" i="107"/>
  <c r="O130" i="107"/>
  <c r="H131" i="107"/>
  <c r="L131" i="107"/>
  <c r="P131" i="107"/>
  <c r="T131" i="107"/>
  <c r="I132" i="107"/>
  <c r="M132" i="107"/>
  <c r="Q132" i="107"/>
  <c r="J133" i="107"/>
  <c r="N133" i="107"/>
  <c r="G134" i="107"/>
  <c r="K134" i="107"/>
  <c r="O134" i="107"/>
  <c r="F250" i="107"/>
  <c r="Y274" i="107"/>
  <c r="Y286" i="107"/>
  <c r="Y298" i="107"/>
  <c r="N104" i="107"/>
  <c r="N131" i="107"/>
  <c r="F5" i="107"/>
  <c r="F808" i="107" s="1"/>
  <c r="F252" i="107"/>
  <c r="I104" i="107"/>
  <c r="M104" i="107"/>
  <c r="Q104" i="107"/>
  <c r="J105" i="107"/>
  <c r="N105" i="107"/>
  <c r="I131" i="107"/>
  <c r="M131" i="107"/>
  <c r="J132" i="107"/>
  <c r="N132" i="107"/>
  <c r="Y272" i="107"/>
  <c r="Y284" i="107"/>
  <c r="Y294" i="107"/>
  <c r="F585" i="107"/>
  <c r="G585" i="107" s="1"/>
  <c r="H585" i="107" s="1"/>
  <c r="I585" i="107" s="1"/>
  <c r="J585" i="107" s="1"/>
  <c r="K585" i="107" s="1"/>
  <c r="L585" i="107" s="1"/>
  <c r="M585" i="107" s="1"/>
  <c r="N585" i="107" s="1"/>
  <c r="O585" i="107" s="1"/>
  <c r="P585" i="107" s="1"/>
  <c r="Q585" i="107" s="1"/>
  <c r="R585" i="107" s="1"/>
  <c r="S585" i="107" s="1"/>
  <c r="T585" i="107" s="1"/>
  <c r="F584" i="107"/>
  <c r="G584" i="107" s="1"/>
  <c r="H584" i="107" s="1"/>
  <c r="I584" i="107" s="1"/>
  <c r="J584" i="107" s="1"/>
  <c r="K584" i="107" s="1"/>
  <c r="L584" i="107" s="1"/>
  <c r="M584" i="107" s="1"/>
  <c r="N584" i="107" s="1"/>
  <c r="O584" i="107" s="1"/>
  <c r="P584" i="107" s="1"/>
  <c r="Q584" i="107" s="1"/>
  <c r="R584" i="107" s="1"/>
  <c r="S584" i="107" s="1"/>
  <c r="T584" i="107" s="1"/>
  <c r="F587" i="107"/>
  <c r="G587" i="107" s="1"/>
  <c r="H587" i="107" s="1"/>
  <c r="I587" i="107" s="1"/>
  <c r="J587" i="107" s="1"/>
  <c r="K587" i="107" s="1"/>
  <c r="L587" i="107" s="1"/>
  <c r="M587" i="107" s="1"/>
  <c r="N587" i="107" s="1"/>
  <c r="O587" i="107" s="1"/>
  <c r="P587" i="107" s="1"/>
  <c r="Q587" i="107" s="1"/>
  <c r="R587" i="107" s="1"/>
  <c r="S587" i="107" s="1"/>
  <c r="T587" i="107" s="1"/>
  <c r="F586" i="107"/>
  <c r="G586" i="107" s="1"/>
  <c r="H586" i="107" s="1"/>
  <c r="I586" i="107" s="1"/>
  <c r="J586" i="107" s="1"/>
  <c r="K586" i="107" s="1"/>
  <c r="L586" i="107" s="1"/>
  <c r="M586" i="107" s="1"/>
  <c r="N586" i="107" s="1"/>
  <c r="O586" i="107" s="1"/>
  <c r="P586" i="107" s="1"/>
  <c r="Q586" i="107" s="1"/>
  <c r="R586" i="107" s="1"/>
  <c r="S586" i="107" s="1"/>
  <c r="T586" i="107" s="1"/>
  <c r="F583" i="107"/>
  <c r="G583" i="107" s="1"/>
  <c r="H583" i="107" s="1"/>
  <c r="I583" i="107" s="1"/>
  <c r="J583" i="107" s="1"/>
  <c r="K583" i="107" s="1"/>
  <c r="L583" i="107" s="1"/>
  <c r="M583" i="107" s="1"/>
  <c r="N583" i="107" s="1"/>
  <c r="O583" i="107" s="1"/>
  <c r="P583" i="107" s="1"/>
  <c r="Q583" i="107" s="1"/>
  <c r="R583" i="107" s="1"/>
  <c r="S583" i="107" s="1"/>
  <c r="T583" i="107" s="1"/>
  <c r="X835" i="107"/>
  <c r="F649" i="107"/>
  <c r="F642" i="107"/>
  <c r="F572" i="107"/>
  <c r="G565" i="107"/>
  <c r="E759" i="107"/>
  <c r="F650" i="107"/>
  <c r="F643" i="107"/>
  <c r="G566" i="107"/>
  <c r="E740" i="107"/>
  <c r="F573" i="107"/>
  <c r="B968" i="107"/>
  <c r="B916" i="107"/>
  <c r="E764" i="107"/>
  <c r="E770" i="107"/>
  <c r="E776" i="107"/>
  <c r="E782" i="107"/>
  <c r="E741" i="107"/>
  <c r="E765" i="107"/>
  <c r="E771" i="107"/>
  <c r="E777" i="107"/>
  <c r="E783" i="107"/>
  <c r="AH872" i="107"/>
  <c r="E746" i="107"/>
  <c r="E747" i="107"/>
  <c r="E753" i="107"/>
  <c r="B969" i="107"/>
  <c r="B917" i="107"/>
  <c r="AH827" i="107"/>
  <c r="AC827" i="107"/>
  <c r="B962" i="107"/>
  <c r="B910" i="107"/>
  <c r="B963" i="107"/>
  <c r="B911" i="107"/>
  <c r="B964" i="107"/>
  <c r="B912" i="107"/>
  <c r="B965" i="107"/>
  <c r="B913" i="107"/>
  <c r="B966" i="107"/>
  <c r="B914" i="107"/>
  <c r="B967" i="107"/>
  <c r="B915" i="107"/>
  <c r="E844" i="107"/>
  <c r="F970" i="107"/>
  <c r="J970" i="107"/>
  <c r="R970" i="107"/>
  <c r="G970" i="107"/>
  <c r="K970" i="107"/>
  <c r="O970" i="107"/>
  <c r="S970" i="107"/>
  <c r="M970" i="107"/>
  <c r="Q970" i="107"/>
  <c r="I97" i="105"/>
  <c r="H123" i="105"/>
  <c r="T104" i="105"/>
  <c r="P104" i="105"/>
  <c r="L104" i="105"/>
  <c r="H104" i="105"/>
  <c r="S104" i="105"/>
  <c r="O104" i="105"/>
  <c r="K104" i="105"/>
  <c r="G104" i="105"/>
  <c r="N104" i="105"/>
  <c r="G105" i="105"/>
  <c r="J131" i="105"/>
  <c r="R131" i="105"/>
  <c r="K132" i="105"/>
  <c r="Y298" i="105"/>
  <c r="G125" i="105"/>
  <c r="H126" i="105"/>
  <c r="Q132" i="105"/>
  <c r="M132" i="105"/>
  <c r="I132" i="105"/>
  <c r="T132" i="105"/>
  <c r="P132" i="105"/>
  <c r="L132" i="105"/>
  <c r="H132" i="105"/>
  <c r="N132" i="105"/>
  <c r="Y286" i="105"/>
  <c r="F252" i="105"/>
  <c r="G13" i="105"/>
  <c r="F12" i="105"/>
  <c r="G12" i="105" s="1"/>
  <c r="H12" i="105" s="1"/>
  <c r="I12" i="105" s="1"/>
  <c r="J12" i="105" s="1"/>
  <c r="K12" i="105" s="1"/>
  <c r="L12" i="105" s="1"/>
  <c r="M12" i="105" s="1"/>
  <c r="N12" i="105" s="1"/>
  <c r="O12" i="105" s="1"/>
  <c r="P12" i="105" s="1"/>
  <c r="Q12" i="105" s="1"/>
  <c r="R12" i="105" s="1"/>
  <c r="S12" i="105" s="1"/>
  <c r="T12" i="105" s="1"/>
  <c r="G17" i="105"/>
  <c r="H125" i="105"/>
  <c r="I99" i="105"/>
  <c r="G123" i="105"/>
  <c r="T131" i="105"/>
  <c r="P131" i="105"/>
  <c r="L131" i="105"/>
  <c r="H131" i="105"/>
  <c r="S131" i="105"/>
  <c r="O131" i="105"/>
  <c r="K131" i="105"/>
  <c r="G131" i="105"/>
  <c r="N131" i="105"/>
  <c r="Y274" i="105"/>
  <c r="G8" i="105"/>
  <c r="G9" i="105"/>
  <c r="H15" i="105"/>
  <c r="H16" i="105"/>
  <c r="J100" i="105"/>
  <c r="Q105" i="105"/>
  <c r="M105" i="105"/>
  <c r="I105" i="105"/>
  <c r="T105" i="105"/>
  <c r="P105" i="105"/>
  <c r="L105" i="105"/>
  <c r="H105" i="105"/>
  <c r="N105" i="105"/>
  <c r="I131" i="105"/>
  <c r="Q131" i="105"/>
  <c r="J132" i="105"/>
  <c r="R132" i="105"/>
  <c r="X879" i="105"/>
  <c r="H13" i="106"/>
  <c r="Y273" i="105"/>
  <c r="Y285" i="105"/>
  <c r="Y295" i="105"/>
  <c r="F642" i="105"/>
  <c r="F572" i="105"/>
  <c r="G565" i="105"/>
  <c r="F649" i="105"/>
  <c r="AD872" i="105"/>
  <c r="J103" i="105"/>
  <c r="N103" i="105"/>
  <c r="R103" i="105"/>
  <c r="J107" i="105"/>
  <c r="N107" i="105"/>
  <c r="R107" i="105"/>
  <c r="J130" i="105"/>
  <c r="N130" i="105"/>
  <c r="R130" i="105"/>
  <c r="J134" i="105"/>
  <c r="N134" i="105"/>
  <c r="R134" i="105"/>
  <c r="Y271" i="105"/>
  <c r="Y281" i="105"/>
  <c r="Y293" i="105"/>
  <c r="F647" i="105"/>
  <c r="F570" i="105"/>
  <c r="G563" i="105"/>
  <c r="G7" i="105"/>
  <c r="H98" i="105"/>
  <c r="G103" i="105"/>
  <c r="K103" i="105"/>
  <c r="O103" i="105"/>
  <c r="J106" i="105"/>
  <c r="N106" i="105"/>
  <c r="G107" i="105"/>
  <c r="K107" i="105"/>
  <c r="O107" i="105"/>
  <c r="G130" i="105"/>
  <c r="K130" i="105"/>
  <c r="O130" i="105"/>
  <c r="J133" i="105"/>
  <c r="N133" i="105"/>
  <c r="G134" i="105"/>
  <c r="K134" i="105"/>
  <c r="O134" i="105"/>
  <c r="Y279" i="105"/>
  <c r="Y291" i="105"/>
  <c r="F577" i="105"/>
  <c r="G577" i="105" s="1"/>
  <c r="H577" i="105" s="1"/>
  <c r="I577" i="105" s="1"/>
  <c r="J577" i="105" s="1"/>
  <c r="K577" i="105" s="1"/>
  <c r="L577" i="105" s="1"/>
  <c r="M577" i="105" s="1"/>
  <c r="N577" i="105" s="1"/>
  <c r="O577" i="105" s="1"/>
  <c r="P577" i="105" s="1"/>
  <c r="Q577" i="105" s="1"/>
  <c r="R577" i="105" s="1"/>
  <c r="S577" i="105" s="1"/>
  <c r="T577" i="105" s="1"/>
  <c r="F579" i="105"/>
  <c r="G579" i="105" s="1"/>
  <c r="H579" i="105" s="1"/>
  <c r="I579" i="105" s="1"/>
  <c r="J579" i="105" s="1"/>
  <c r="K579" i="105" s="1"/>
  <c r="L579" i="105" s="1"/>
  <c r="M579" i="105" s="1"/>
  <c r="N579" i="105" s="1"/>
  <c r="O579" i="105" s="1"/>
  <c r="P579" i="105" s="1"/>
  <c r="Q579" i="105" s="1"/>
  <c r="R579" i="105" s="1"/>
  <c r="S579" i="105" s="1"/>
  <c r="T579" i="105" s="1"/>
  <c r="F578" i="105"/>
  <c r="G578" i="105" s="1"/>
  <c r="H578" i="105" s="1"/>
  <c r="I578" i="105" s="1"/>
  <c r="J578" i="105" s="1"/>
  <c r="K578" i="105" s="1"/>
  <c r="L578" i="105" s="1"/>
  <c r="M578" i="105" s="1"/>
  <c r="N578" i="105" s="1"/>
  <c r="O578" i="105" s="1"/>
  <c r="P578" i="105" s="1"/>
  <c r="Q578" i="105" s="1"/>
  <c r="R578" i="105" s="1"/>
  <c r="S578" i="105" s="1"/>
  <c r="T578" i="105" s="1"/>
  <c r="F576" i="105"/>
  <c r="G576" i="105" s="1"/>
  <c r="H576" i="105" s="1"/>
  <c r="I576" i="105" s="1"/>
  <c r="J576" i="105" s="1"/>
  <c r="K576" i="105" s="1"/>
  <c r="L576" i="105" s="1"/>
  <c r="M576" i="105" s="1"/>
  <c r="N576" i="105" s="1"/>
  <c r="O576" i="105" s="1"/>
  <c r="P576" i="105" s="1"/>
  <c r="Q576" i="105" s="1"/>
  <c r="R576" i="105" s="1"/>
  <c r="S576" i="105" s="1"/>
  <c r="T576" i="105" s="1"/>
  <c r="X834" i="105"/>
  <c r="F641" i="105"/>
  <c r="F648" i="105"/>
  <c r="F587" i="105"/>
  <c r="G587" i="105" s="1"/>
  <c r="H587" i="105" s="1"/>
  <c r="I587" i="105" s="1"/>
  <c r="J587" i="105" s="1"/>
  <c r="K587" i="105" s="1"/>
  <c r="L587" i="105" s="1"/>
  <c r="M587" i="105" s="1"/>
  <c r="N587" i="105" s="1"/>
  <c r="O587" i="105" s="1"/>
  <c r="P587" i="105" s="1"/>
  <c r="Q587" i="105" s="1"/>
  <c r="R587" i="105" s="1"/>
  <c r="S587" i="105" s="1"/>
  <c r="T587" i="105" s="1"/>
  <c r="F583" i="105"/>
  <c r="G583" i="105" s="1"/>
  <c r="H583" i="105" s="1"/>
  <c r="I583" i="105" s="1"/>
  <c r="J583" i="105" s="1"/>
  <c r="K583" i="105" s="1"/>
  <c r="L583" i="105" s="1"/>
  <c r="M583" i="105" s="1"/>
  <c r="N583" i="105" s="1"/>
  <c r="O583" i="105" s="1"/>
  <c r="P583" i="105" s="1"/>
  <c r="Q583" i="105" s="1"/>
  <c r="R583" i="105" s="1"/>
  <c r="S583" i="105" s="1"/>
  <c r="T583" i="105" s="1"/>
  <c r="E753" i="105"/>
  <c r="E765" i="105"/>
  <c r="E777" i="105"/>
  <c r="AH827" i="105"/>
  <c r="T133" i="106"/>
  <c r="P133" i="106"/>
  <c r="L133" i="106"/>
  <c r="H133" i="106"/>
  <c r="O133" i="106"/>
  <c r="J133" i="106"/>
  <c r="S133" i="106"/>
  <c r="N133" i="106"/>
  <c r="I133" i="106"/>
  <c r="R133" i="106"/>
  <c r="M133" i="106"/>
  <c r="G133" i="106"/>
  <c r="Q133" i="106"/>
  <c r="K133" i="106"/>
  <c r="F571" i="105"/>
  <c r="F584" i="105"/>
  <c r="G584" i="105" s="1"/>
  <c r="H584" i="105" s="1"/>
  <c r="I584" i="105" s="1"/>
  <c r="J584" i="105" s="1"/>
  <c r="K584" i="105" s="1"/>
  <c r="L584" i="105" s="1"/>
  <c r="M584" i="105" s="1"/>
  <c r="N584" i="105" s="1"/>
  <c r="O584" i="105" s="1"/>
  <c r="P584" i="105" s="1"/>
  <c r="Q584" i="105" s="1"/>
  <c r="R584" i="105" s="1"/>
  <c r="S584" i="105" s="1"/>
  <c r="T584" i="105" s="1"/>
  <c r="E741" i="105"/>
  <c r="G6" i="106"/>
  <c r="F5" i="106"/>
  <c r="F585" i="105"/>
  <c r="G585" i="105" s="1"/>
  <c r="H585" i="105" s="1"/>
  <c r="I585" i="105" s="1"/>
  <c r="J585" i="105" s="1"/>
  <c r="K585" i="105" s="1"/>
  <c r="L585" i="105" s="1"/>
  <c r="M585" i="105" s="1"/>
  <c r="N585" i="105" s="1"/>
  <c r="O585" i="105" s="1"/>
  <c r="P585" i="105" s="1"/>
  <c r="Q585" i="105" s="1"/>
  <c r="R585" i="105" s="1"/>
  <c r="S585" i="105" s="1"/>
  <c r="T585" i="105" s="1"/>
  <c r="E747" i="105"/>
  <c r="E759" i="105"/>
  <c r="E771" i="105"/>
  <c r="E783" i="105"/>
  <c r="AD827" i="105"/>
  <c r="Y827" i="105"/>
  <c r="AC827" i="105"/>
  <c r="B910" i="105"/>
  <c r="B911" i="105"/>
  <c r="B912" i="105"/>
  <c r="B913" i="105"/>
  <c r="B914" i="105"/>
  <c r="B915" i="105"/>
  <c r="B916" i="105"/>
  <c r="B917" i="105"/>
  <c r="G10" i="106"/>
  <c r="E844" i="105"/>
  <c r="I970" i="105"/>
  <c r="Q970" i="105"/>
  <c r="G126" i="106"/>
  <c r="H100" i="106"/>
  <c r="T106" i="106"/>
  <c r="P106" i="106"/>
  <c r="L106" i="106"/>
  <c r="H106" i="106"/>
  <c r="O106" i="106"/>
  <c r="J106" i="106"/>
  <c r="S106" i="106"/>
  <c r="N106" i="106"/>
  <c r="I106" i="106"/>
  <c r="R106" i="106"/>
  <c r="M106" i="106"/>
  <c r="G106" i="106"/>
  <c r="G9" i="106"/>
  <c r="H97" i="106"/>
  <c r="Q103" i="106"/>
  <c r="M103" i="106"/>
  <c r="I103" i="106"/>
  <c r="K103" i="106"/>
  <c r="P103" i="106"/>
  <c r="S105" i="106"/>
  <c r="O105" i="106"/>
  <c r="K105" i="106"/>
  <c r="G105" i="106"/>
  <c r="L105" i="106"/>
  <c r="Q105" i="106"/>
  <c r="H107" i="106"/>
  <c r="N107" i="106"/>
  <c r="G123" i="106"/>
  <c r="H125" i="106"/>
  <c r="Q130" i="106"/>
  <c r="M130" i="106"/>
  <c r="I130" i="106"/>
  <c r="K130" i="106"/>
  <c r="P130" i="106"/>
  <c r="S132" i="106"/>
  <c r="O132" i="106"/>
  <c r="K132" i="106"/>
  <c r="G132" i="106"/>
  <c r="L132" i="106"/>
  <c r="Q132" i="106"/>
  <c r="H134" i="106"/>
  <c r="N134" i="106"/>
  <c r="F12" i="106"/>
  <c r="G12" i="106" s="1"/>
  <c r="H12" i="106" s="1"/>
  <c r="I12" i="106" s="1"/>
  <c r="J12" i="106" s="1"/>
  <c r="K12" i="106" s="1"/>
  <c r="L12" i="106" s="1"/>
  <c r="M12" i="106" s="1"/>
  <c r="N12" i="106" s="1"/>
  <c r="O12" i="106" s="1"/>
  <c r="P12" i="106" s="1"/>
  <c r="Q12" i="106" s="1"/>
  <c r="R12" i="106" s="1"/>
  <c r="S12" i="106" s="1"/>
  <c r="T12" i="106" s="1"/>
  <c r="G14" i="106"/>
  <c r="G15" i="106"/>
  <c r="H16" i="106"/>
  <c r="I16" i="106" s="1"/>
  <c r="J16" i="106" s="1"/>
  <c r="H17" i="106"/>
  <c r="I99" i="106"/>
  <c r="H101" i="106"/>
  <c r="N103" i="106"/>
  <c r="S103" i="106"/>
  <c r="Q107" i="106"/>
  <c r="M107" i="106"/>
  <c r="I107" i="106"/>
  <c r="K107" i="106"/>
  <c r="P107" i="106"/>
  <c r="G127" i="106"/>
  <c r="Q134" i="106"/>
  <c r="M134" i="106"/>
  <c r="I134" i="106"/>
  <c r="K134" i="106"/>
  <c r="P134" i="106"/>
  <c r="Y291" i="106"/>
  <c r="J104" i="106"/>
  <c r="N104" i="106"/>
  <c r="J131" i="106"/>
  <c r="N131" i="106"/>
  <c r="Y272" i="106"/>
  <c r="Y284" i="106"/>
  <c r="Y294" i="106"/>
  <c r="F580" i="106"/>
  <c r="G580" i="106" s="1"/>
  <c r="H580" i="106" s="1"/>
  <c r="I580" i="106" s="1"/>
  <c r="J580" i="106" s="1"/>
  <c r="K580" i="106" s="1"/>
  <c r="L580" i="106" s="1"/>
  <c r="M580" i="106" s="1"/>
  <c r="N580" i="106" s="1"/>
  <c r="O580" i="106" s="1"/>
  <c r="P580" i="106" s="1"/>
  <c r="Q580" i="106" s="1"/>
  <c r="R580" i="106" s="1"/>
  <c r="S580" i="106" s="1"/>
  <c r="T580" i="106" s="1"/>
  <c r="F576" i="106"/>
  <c r="F587" i="106"/>
  <c r="G587" i="106" s="1"/>
  <c r="H587" i="106" s="1"/>
  <c r="I587" i="106" s="1"/>
  <c r="J587" i="106" s="1"/>
  <c r="K587" i="106" s="1"/>
  <c r="L587" i="106" s="1"/>
  <c r="M587" i="106" s="1"/>
  <c r="N587" i="106" s="1"/>
  <c r="O587" i="106" s="1"/>
  <c r="P587" i="106" s="1"/>
  <c r="Q587" i="106" s="1"/>
  <c r="R587" i="106" s="1"/>
  <c r="S587" i="106" s="1"/>
  <c r="T587" i="106" s="1"/>
  <c r="F583" i="106"/>
  <c r="G583" i="106" s="1"/>
  <c r="H583" i="106" s="1"/>
  <c r="I583" i="106" s="1"/>
  <c r="J583" i="106" s="1"/>
  <c r="K583" i="106" s="1"/>
  <c r="L583" i="106" s="1"/>
  <c r="M583" i="106" s="1"/>
  <c r="N583" i="106" s="1"/>
  <c r="O583" i="106" s="1"/>
  <c r="P583" i="106" s="1"/>
  <c r="Q583" i="106" s="1"/>
  <c r="R583" i="106" s="1"/>
  <c r="S583" i="106" s="1"/>
  <c r="T583" i="106" s="1"/>
  <c r="E746" i="106"/>
  <c r="E784" i="106"/>
  <c r="E766" i="106"/>
  <c r="E772" i="106"/>
  <c r="E778" i="106"/>
  <c r="X832" i="106"/>
  <c r="E847" i="106"/>
  <c r="AG872" i="106"/>
  <c r="B962" i="106"/>
  <c r="B910" i="106"/>
  <c r="E844" i="106"/>
  <c r="B911" i="106"/>
  <c r="B913" i="106"/>
  <c r="B965" i="106"/>
  <c r="B914" i="106"/>
  <c r="B966" i="106"/>
  <c r="B915" i="106"/>
  <c r="B967" i="106"/>
  <c r="B916" i="106"/>
  <c r="B968" i="106"/>
  <c r="B917" i="106"/>
  <c r="B969" i="106"/>
  <c r="AA827" i="106"/>
  <c r="B912" i="106"/>
  <c r="J970" i="106"/>
  <c r="N970" i="106"/>
  <c r="R970" i="106"/>
  <c r="G970" i="106"/>
  <c r="K970" i="106"/>
  <c r="O970" i="106"/>
  <c r="S970" i="106"/>
  <c r="H970" i="106"/>
  <c r="L970" i="106"/>
  <c r="P970" i="106"/>
  <c r="T970" i="106"/>
  <c r="K17" i="103"/>
  <c r="H117" i="103"/>
  <c r="H124" i="103"/>
  <c r="I98" i="103"/>
  <c r="K13" i="103"/>
  <c r="Q133" i="103"/>
  <c r="M133" i="103"/>
  <c r="I133" i="103"/>
  <c r="T133" i="103"/>
  <c r="P133" i="103"/>
  <c r="L133" i="103"/>
  <c r="H133" i="103"/>
  <c r="K133" i="103"/>
  <c r="S133" i="103"/>
  <c r="O133" i="103"/>
  <c r="G133" i="103"/>
  <c r="Y279" i="103"/>
  <c r="Y291" i="103"/>
  <c r="Y301" i="103"/>
  <c r="G15" i="104"/>
  <c r="F253" i="103"/>
  <c r="G10" i="103"/>
  <c r="E747" i="103"/>
  <c r="AH872" i="103"/>
  <c r="F249" i="103"/>
  <c r="G6" i="103"/>
  <c r="F5" i="103"/>
  <c r="F808" i="103" s="1"/>
  <c r="G15" i="103"/>
  <c r="H16" i="103"/>
  <c r="I16" i="103" s="1"/>
  <c r="Q106" i="103"/>
  <c r="M106" i="103"/>
  <c r="I106" i="103"/>
  <c r="I112" i="103" s="1"/>
  <c r="G106" i="103"/>
  <c r="G112" i="103" s="1"/>
  <c r="T106" i="103"/>
  <c r="P106" i="103"/>
  <c r="L106" i="103"/>
  <c r="H106" i="103"/>
  <c r="H112" i="103" s="1"/>
  <c r="O106" i="103"/>
  <c r="S106" i="103"/>
  <c r="K106" i="103"/>
  <c r="J133" i="103"/>
  <c r="Y277" i="103"/>
  <c r="Y287" i="103"/>
  <c r="Y299" i="103"/>
  <c r="E771" i="103"/>
  <c r="E852" i="103"/>
  <c r="N105" i="103"/>
  <c r="G127" i="103"/>
  <c r="J132" i="103"/>
  <c r="E753" i="103"/>
  <c r="E777" i="103"/>
  <c r="J105" i="103"/>
  <c r="R105" i="103"/>
  <c r="G123" i="103"/>
  <c r="N132" i="103"/>
  <c r="G9" i="103"/>
  <c r="G14" i="103"/>
  <c r="H97" i="103"/>
  <c r="H99" i="103"/>
  <c r="H101" i="103"/>
  <c r="I103" i="103"/>
  <c r="M103" i="103"/>
  <c r="Q103" i="103"/>
  <c r="J104" i="103"/>
  <c r="N104" i="103"/>
  <c r="G105" i="103"/>
  <c r="G111" i="103" s="1"/>
  <c r="K105" i="103"/>
  <c r="O105" i="103"/>
  <c r="S105" i="103"/>
  <c r="I107" i="103"/>
  <c r="M107" i="103"/>
  <c r="Q107" i="103"/>
  <c r="F109" i="103"/>
  <c r="F686" i="103" s="1"/>
  <c r="G126" i="103"/>
  <c r="I130" i="103"/>
  <c r="M130" i="103"/>
  <c r="Q130" i="103"/>
  <c r="J131" i="103"/>
  <c r="N131" i="103"/>
  <c r="G132" i="103"/>
  <c r="K132" i="103"/>
  <c r="O132" i="103"/>
  <c r="S132" i="103"/>
  <c r="I134" i="103"/>
  <c r="M134" i="103"/>
  <c r="Q134" i="103"/>
  <c r="E741" i="103"/>
  <c r="E759" i="103"/>
  <c r="E783" i="103"/>
  <c r="X878" i="103"/>
  <c r="Q104" i="104"/>
  <c r="M104" i="104"/>
  <c r="I104" i="104"/>
  <c r="T104" i="104"/>
  <c r="O104" i="104"/>
  <c r="J104" i="104"/>
  <c r="S104" i="104"/>
  <c r="N104" i="104"/>
  <c r="H104" i="104"/>
  <c r="R104" i="104"/>
  <c r="L104" i="104"/>
  <c r="G104" i="104"/>
  <c r="G110" i="104" s="1"/>
  <c r="P104" i="104"/>
  <c r="K104" i="104"/>
  <c r="R132" i="103"/>
  <c r="J103" i="103"/>
  <c r="N103" i="103"/>
  <c r="H105" i="103"/>
  <c r="H111" i="103" s="1"/>
  <c r="L105" i="103"/>
  <c r="P105" i="103"/>
  <c r="J107" i="103"/>
  <c r="N107" i="103"/>
  <c r="J130" i="103"/>
  <c r="N130" i="103"/>
  <c r="H132" i="103"/>
  <c r="L132" i="103"/>
  <c r="P132" i="103"/>
  <c r="J134" i="103"/>
  <c r="N134" i="103"/>
  <c r="T740" i="103"/>
  <c r="P740" i="103"/>
  <c r="L740" i="103"/>
  <c r="H740" i="103"/>
  <c r="S740" i="103"/>
  <c r="N740" i="103"/>
  <c r="I740" i="103"/>
  <c r="R740" i="103"/>
  <c r="M740" i="103"/>
  <c r="G740" i="103"/>
  <c r="Q740" i="103"/>
  <c r="K740" i="103"/>
  <c r="E765" i="103"/>
  <c r="F12" i="104"/>
  <c r="G12" i="104" s="1"/>
  <c r="H12" i="104" s="1"/>
  <c r="I12" i="104" s="1"/>
  <c r="J12" i="104" s="1"/>
  <c r="K12" i="104" s="1"/>
  <c r="L12" i="104" s="1"/>
  <c r="M12" i="104" s="1"/>
  <c r="N12" i="104" s="1"/>
  <c r="O12" i="104" s="1"/>
  <c r="P12" i="104" s="1"/>
  <c r="Q12" i="104" s="1"/>
  <c r="R12" i="104" s="1"/>
  <c r="S12" i="104" s="1"/>
  <c r="T12" i="104" s="1"/>
  <c r="G13" i="104"/>
  <c r="E844" i="103"/>
  <c r="G6" i="104"/>
  <c r="F5" i="104"/>
  <c r="F808" i="104" s="1"/>
  <c r="F249" i="104"/>
  <c r="F587" i="103"/>
  <c r="G587" i="103" s="1"/>
  <c r="H587" i="103" s="1"/>
  <c r="I587" i="103" s="1"/>
  <c r="J587" i="103" s="1"/>
  <c r="K587" i="103" s="1"/>
  <c r="L587" i="103" s="1"/>
  <c r="M587" i="103" s="1"/>
  <c r="N587" i="103" s="1"/>
  <c r="O587" i="103" s="1"/>
  <c r="P587" i="103" s="1"/>
  <c r="Q587" i="103" s="1"/>
  <c r="R587" i="103" s="1"/>
  <c r="S587" i="103" s="1"/>
  <c r="T587" i="103" s="1"/>
  <c r="AD872" i="103"/>
  <c r="H970" i="103"/>
  <c r="L970" i="103"/>
  <c r="P970" i="103"/>
  <c r="T970" i="103"/>
  <c r="I17" i="104"/>
  <c r="T134" i="104"/>
  <c r="P134" i="104"/>
  <c r="L134" i="104"/>
  <c r="H134" i="104"/>
  <c r="O134" i="104"/>
  <c r="J134" i="104"/>
  <c r="S134" i="104"/>
  <c r="N134" i="104"/>
  <c r="I134" i="104"/>
  <c r="R134" i="104"/>
  <c r="M134" i="104"/>
  <c r="G134" i="104"/>
  <c r="AE872" i="103"/>
  <c r="I970" i="103"/>
  <c r="M970" i="103"/>
  <c r="Q970" i="103"/>
  <c r="H16" i="104"/>
  <c r="S106" i="104"/>
  <c r="O106" i="104"/>
  <c r="K106" i="104"/>
  <c r="G106" i="104"/>
  <c r="G112" i="104" s="1"/>
  <c r="P106" i="104"/>
  <c r="J106" i="104"/>
  <c r="T106" i="104"/>
  <c r="N106" i="104"/>
  <c r="I106" i="104"/>
  <c r="R106" i="104"/>
  <c r="M106" i="104"/>
  <c r="H106" i="104"/>
  <c r="T103" i="104"/>
  <c r="P103" i="104"/>
  <c r="L103" i="104"/>
  <c r="H103" i="104"/>
  <c r="K103" i="104"/>
  <c r="Q103" i="104"/>
  <c r="G124" i="104"/>
  <c r="Q131" i="104"/>
  <c r="M131" i="104"/>
  <c r="I131" i="104"/>
  <c r="K131" i="104"/>
  <c r="P131" i="104"/>
  <c r="S133" i="104"/>
  <c r="O133" i="104"/>
  <c r="K133" i="104"/>
  <c r="G133" i="104"/>
  <c r="L133" i="104"/>
  <c r="Q133" i="104"/>
  <c r="F251" i="104"/>
  <c r="G10" i="104"/>
  <c r="H98" i="104"/>
  <c r="G103" i="104"/>
  <c r="G109" i="104" s="1"/>
  <c r="G686" i="104" s="1"/>
  <c r="M103" i="104"/>
  <c r="R103" i="104"/>
  <c r="F109" i="104"/>
  <c r="F686" i="104" s="1"/>
  <c r="T130" i="104"/>
  <c r="P130" i="104"/>
  <c r="L130" i="104"/>
  <c r="H130" i="104"/>
  <c r="K130" i="104"/>
  <c r="Q130" i="104"/>
  <c r="G131" i="104"/>
  <c r="L131" i="104"/>
  <c r="R131" i="104"/>
  <c r="H133" i="104"/>
  <c r="M133" i="104"/>
  <c r="R133" i="104"/>
  <c r="F570" i="104"/>
  <c r="G563" i="104"/>
  <c r="F640" i="104"/>
  <c r="G8" i="104"/>
  <c r="I103" i="104"/>
  <c r="N103" i="104"/>
  <c r="S103" i="104"/>
  <c r="T107" i="104"/>
  <c r="P107" i="104"/>
  <c r="L107" i="104"/>
  <c r="H107" i="104"/>
  <c r="K107" i="104"/>
  <c r="Q107" i="104"/>
  <c r="G130" i="104"/>
  <c r="M130" i="104"/>
  <c r="R130" i="104"/>
  <c r="H131" i="104"/>
  <c r="N131" i="104"/>
  <c r="S131" i="104"/>
  <c r="I133" i="104"/>
  <c r="N133" i="104"/>
  <c r="T133" i="104"/>
  <c r="F577" i="104"/>
  <c r="G577" i="104" s="1"/>
  <c r="H577" i="104" s="1"/>
  <c r="I577" i="104" s="1"/>
  <c r="J577" i="104" s="1"/>
  <c r="K577" i="104" s="1"/>
  <c r="L577" i="104" s="1"/>
  <c r="M577" i="104" s="1"/>
  <c r="N577" i="104" s="1"/>
  <c r="O577" i="104" s="1"/>
  <c r="P577" i="104" s="1"/>
  <c r="Q577" i="104" s="1"/>
  <c r="R577" i="104" s="1"/>
  <c r="S577" i="104" s="1"/>
  <c r="T577" i="104" s="1"/>
  <c r="F579" i="104"/>
  <c r="G579" i="104" s="1"/>
  <c r="H579" i="104" s="1"/>
  <c r="I579" i="104" s="1"/>
  <c r="J579" i="104" s="1"/>
  <c r="K579" i="104" s="1"/>
  <c r="L579" i="104" s="1"/>
  <c r="M579" i="104" s="1"/>
  <c r="N579" i="104" s="1"/>
  <c r="O579" i="104" s="1"/>
  <c r="P579" i="104" s="1"/>
  <c r="Q579" i="104" s="1"/>
  <c r="R579" i="104" s="1"/>
  <c r="S579" i="104" s="1"/>
  <c r="T579" i="104" s="1"/>
  <c r="F580" i="104"/>
  <c r="G580" i="104" s="1"/>
  <c r="H580" i="104" s="1"/>
  <c r="I580" i="104" s="1"/>
  <c r="J580" i="104" s="1"/>
  <c r="K580" i="104" s="1"/>
  <c r="L580" i="104" s="1"/>
  <c r="M580" i="104" s="1"/>
  <c r="N580" i="104" s="1"/>
  <c r="O580" i="104" s="1"/>
  <c r="P580" i="104" s="1"/>
  <c r="Q580" i="104" s="1"/>
  <c r="R580" i="104" s="1"/>
  <c r="S580" i="104" s="1"/>
  <c r="T580" i="104" s="1"/>
  <c r="F578" i="104"/>
  <c r="G578" i="104" s="1"/>
  <c r="H578" i="104" s="1"/>
  <c r="I578" i="104" s="1"/>
  <c r="J578" i="104" s="1"/>
  <c r="K578" i="104" s="1"/>
  <c r="L578" i="104" s="1"/>
  <c r="M578" i="104" s="1"/>
  <c r="N578" i="104" s="1"/>
  <c r="O578" i="104" s="1"/>
  <c r="P578" i="104" s="1"/>
  <c r="Q578" i="104" s="1"/>
  <c r="R578" i="104" s="1"/>
  <c r="S578" i="104" s="1"/>
  <c r="T578" i="104" s="1"/>
  <c r="F576" i="104"/>
  <c r="G576" i="104" s="1"/>
  <c r="H576" i="104" s="1"/>
  <c r="I576" i="104" s="1"/>
  <c r="J576" i="104" s="1"/>
  <c r="K576" i="104" s="1"/>
  <c r="L576" i="104" s="1"/>
  <c r="M576" i="104" s="1"/>
  <c r="N576" i="104" s="1"/>
  <c r="O576" i="104" s="1"/>
  <c r="P576" i="104" s="1"/>
  <c r="Q576" i="104" s="1"/>
  <c r="R576" i="104" s="1"/>
  <c r="S576" i="104" s="1"/>
  <c r="T576" i="104" s="1"/>
  <c r="J105" i="104"/>
  <c r="N105" i="104"/>
  <c r="J132" i="104"/>
  <c r="N132" i="104"/>
  <c r="F648" i="104"/>
  <c r="F641" i="104"/>
  <c r="F642" i="104"/>
  <c r="F572" i="104"/>
  <c r="G565" i="104"/>
  <c r="F587" i="104"/>
  <c r="G587" i="104" s="1"/>
  <c r="H587" i="104" s="1"/>
  <c r="I587" i="104" s="1"/>
  <c r="J587" i="104" s="1"/>
  <c r="K587" i="104" s="1"/>
  <c r="L587" i="104" s="1"/>
  <c r="M587" i="104" s="1"/>
  <c r="N587" i="104" s="1"/>
  <c r="O587" i="104" s="1"/>
  <c r="P587" i="104" s="1"/>
  <c r="Q587" i="104" s="1"/>
  <c r="R587" i="104" s="1"/>
  <c r="S587" i="104" s="1"/>
  <c r="T587" i="104" s="1"/>
  <c r="F583" i="104"/>
  <c r="G583" i="104" s="1"/>
  <c r="H583" i="104" s="1"/>
  <c r="I583" i="104" s="1"/>
  <c r="J583" i="104" s="1"/>
  <c r="K583" i="104" s="1"/>
  <c r="L583" i="104" s="1"/>
  <c r="M583" i="104" s="1"/>
  <c r="N583" i="104" s="1"/>
  <c r="O583" i="104" s="1"/>
  <c r="P583" i="104" s="1"/>
  <c r="Q583" i="104" s="1"/>
  <c r="R583" i="104" s="1"/>
  <c r="S583" i="104" s="1"/>
  <c r="T583" i="104" s="1"/>
  <c r="F585" i="104"/>
  <c r="G585" i="104" s="1"/>
  <c r="H585" i="104" s="1"/>
  <c r="I585" i="104" s="1"/>
  <c r="J585" i="104" s="1"/>
  <c r="K585" i="104" s="1"/>
  <c r="L585" i="104" s="1"/>
  <c r="M585" i="104" s="1"/>
  <c r="N585" i="104" s="1"/>
  <c r="O585" i="104" s="1"/>
  <c r="P585" i="104" s="1"/>
  <c r="Q585" i="104" s="1"/>
  <c r="R585" i="104" s="1"/>
  <c r="S585" i="104" s="1"/>
  <c r="T585" i="104" s="1"/>
  <c r="E777" i="104"/>
  <c r="E845" i="104"/>
  <c r="F584" i="104"/>
  <c r="G584" i="104" s="1"/>
  <c r="H584" i="104" s="1"/>
  <c r="I584" i="104" s="1"/>
  <c r="J584" i="104" s="1"/>
  <c r="K584" i="104" s="1"/>
  <c r="L584" i="104" s="1"/>
  <c r="M584" i="104" s="1"/>
  <c r="N584" i="104" s="1"/>
  <c r="O584" i="104" s="1"/>
  <c r="P584" i="104" s="1"/>
  <c r="Q584" i="104" s="1"/>
  <c r="R584" i="104" s="1"/>
  <c r="S584" i="104" s="1"/>
  <c r="T584" i="104" s="1"/>
  <c r="F649" i="104"/>
  <c r="E740" i="104"/>
  <c r="E772" i="104"/>
  <c r="AH827" i="104"/>
  <c r="E778" i="104"/>
  <c r="E783" i="104"/>
  <c r="X879" i="104"/>
  <c r="X880" i="104" s="1"/>
  <c r="X881" i="104" s="1"/>
  <c r="X882" i="104" s="1"/>
  <c r="X883" i="104" s="1"/>
  <c r="X884" i="104" s="1"/>
  <c r="X885" i="104" s="1"/>
  <c r="X886" i="104" s="1"/>
  <c r="E746" i="104"/>
  <c r="E752" i="104"/>
  <c r="E759" i="104"/>
  <c r="X832" i="104"/>
  <c r="E760" i="104"/>
  <c r="E784" i="104"/>
  <c r="E741" i="104"/>
  <c r="E747" i="104"/>
  <c r="E753" i="104"/>
  <c r="E765" i="104"/>
  <c r="E766" i="104"/>
  <c r="B964" i="104"/>
  <c r="B963" i="104"/>
  <c r="B911" i="104"/>
  <c r="B913" i="104"/>
  <c r="B965" i="104"/>
  <c r="B914" i="104"/>
  <c r="B966" i="104"/>
  <c r="B915" i="104"/>
  <c r="B967" i="104"/>
  <c r="B916" i="104"/>
  <c r="B968" i="104"/>
  <c r="B917" i="104"/>
  <c r="B969" i="104"/>
  <c r="L104" i="101"/>
  <c r="T104" i="101"/>
  <c r="I105" i="101"/>
  <c r="O105" i="101"/>
  <c r="T105" i="101"/>
  <c r="Q106" i="101"/>
  <c r="G120" i="101"/>
  <c r="K105" i="101"/>
  <c r="P105" i="101"/>
  <c r="G116" i="101"/>
  <c r="G118" i="101"/>
  <c r="F250" i="101"/>
  <c r="G7" i="101"/>
  <c r="H13" i="101"/>
  <c r="G117" i="101"/>
  <c r="G124" i="101"/>
  <c r="H98" i="101"/>
  <c r="F441" i="101"/>
  <c r="F442" i="101" s="1"/>
  <c r="F312" i="101"/>
  <c r="F313" i="101" s="1"/>
  <c r="G16" i="101"/>
  <c r="H17" i="101"/>
  <c r="F509" i="101"/>
  <c r="F510" i="101" s="1"/>
  <c r="J103" i="101"/>
  <c r="R103" i="101"/>
  <c r="J107" i="101"/>
  <c r="G119" i="101"/>
  <c r="N130" i="101"/>
  <c r="H100" i="101"/>
  <c r="G103" i="101"/>
  <c r="G109" i="101" s="1"/>
  <c r="G686" i="101" s="1"/>
  <c r="K103" i="101"/>
  <c r="O103" i="101"/>
  <c r="S103" i="101"/>
  <c r="J106" i="101"/>
  <c r="N106" i="101"/>
  <c r="R106" i="101"/>
  <c r="G107" i="101"/>
  <c r="G113" i="101" s="1"/>
  <c r="K107" i="101"/>
  <c r="O107" i="101"/>
  <c r="S107" i="101"/>
  <c r="G130" i="101"/>
  <c r="O130" i="101"/>
  <c r="N133" i="101"/>
  <c r="G134" i="101"/>
  <c r="O134" i="101"/>
  <c r="F5" i="101"/>
  <c r="F808" i="101" s="1"/>
  <c r="F252" i="101"/>
  <c r="G10" i="101"/>
  <c r="G15" i="101"/>
  <c r="H103" i="101"/>
  <c r="L103" i="101"/>
  <c r="P103" i="101"/>
  <c r="T103" i="101"/>
  <c r="I104" i="101"/>
  <c r="M104" i="101"/>
  <c r="Q104" i="101"/>
  <c r="J105" i="101"/>
  <c r="N105" i="101"/>
  <c r="G106" i="101"/>
  <c r="G112" i="101" s="1"/>
  <c r="K106" i="101"/>
  <c r="O106" i="101"/>
  <c r="S106" i="101"/>
  <c r="H107" i="101"/>
  <c r="H113" i="101" s="1"/>
  <c r="L107" i="101"/>
  <c r="P107" i="101"/>
  <c r="T107" i="101"/>
  <c r="H130" i="101"/>
  <c r="L130" i="101"/>
  <c r="P130" i="101"/>
  <c r="T130" i="101"/>
  <c r="I131" i="101"/>
  <c r="M131" i="101"/>
  <c r="Q131" i="101"/>
  <c r="J132" i="101"/>
  <c r="N132" i="101"/>
  <c r="G133" i="101"/>
  <c r="K133" i="101"/>
  <c r="O133" i="101"/>
  <c r="S133" i="101"/>
  <c r="H134" i="101"/>
  <c r="L134" i="101"/>
  <c r="P134" i="101"/>
  <c r="T134" i="101"/>
  <c r="N103" i="101"/>
  <c r="N107" i="101"/>
  <c r="R107" i="101"/>
  <c r="J130" i="101"/>
  <c r="R130" i="101"/>
  <c r="J134" i="101"/>
  <c r="N134" i="101"/>
  <c r="R134" i="101"/>
  <c r="F642" i="101"/>
  <c r="F572" i="101"/>
  <c r="F649" i="101"/>
  <c r="G565" i="101"/>
  <c r="R740" i="101"/>
  <c r="N740" i="101"/>
  <c r="J740" i="101"/>
  <c r="S740" i="101"/>
  <c r="M740" i="101"/>
  <c r="H740" i="101"/>
  <c r="Q740" i="101"/>
  <c r="L740" i="101"/>
  <c r="G740" i="101"/>
  <c r="O740" i="101"/>
  <c r="K740" i="101"/>
  <c r="T740" i="101"/>
  <c r="P740" i="101"/>
  <c r="I740" i="101"/>
  <c r="F249" i="101"/>
  <c r="K130" i="101"/>
  <c r="S130" i="101"/>
  <c r="J133" i="101"/>
  <c r="R133" i="101"/>
  <c r="K134" i="101"/>
  <c r="S134" i="101"/>
  <c r="F251" i="101"/>
  <c r="I103" i="101"/>
  <c r="M103" i="101"/>
  <c r="Q103" i="101"/>
  <c r="J104" i="101"/>
  <c r="N104" i="101"/>
  <c r="H106" i="101"/>
  <c r="L106" i="101"/>
  <c r="P106" i="101"/>
  <c r="I107" i="101"/>
  <c r="M107" i="101"/>
  <c r="Q107" i="101"/>
  <c r="I130" i="101"/>
  <c r="M130" i="101"/>
  <c r="J131" i="101"/>
  <c r="N131" i="101"/>
  <c r="H133" i="101"/>
  <c r="L133" i="101"/>
  <c r="P133" i="101"/>
  <c r="I134" i="101"/>
  <c r="M134" i="101"/>
  <c r="E773" i="101"/>
  <c r="Y270" i="101"/>
  <c r="Y272" i="101"/>
  <c r="Y274" i="101"/>
  <c r="Y278" i="101"/>
  <c r="Y280" i="101"/>
  <c r="Y284" i="101"/>
  <c r="Y286" i="101"/>
  <c r="Y288" i="101"/>
  <c r="Y292" i="101"/>
  <c r="Y294" i="101"/>
  <c r="Y298" i="101"/>
  <c r="Y300" i="101"/>
  <c r="E755" i="101"/>
  <c r="E782" i="101"/>
  <c r="E753" i="101"/>
  <c r="E764" i="101"/>
  <c r="E779" i="101"/>
  <c r="E741" i="101"/>
  <c r="E749" i="101"/>
  <c r="E761" i="101"/>
  <c r="E770" i="101"/>
  <c r="E785" i="101"/>
  <c r="E747" i="101"/>
  <c r="E759" i="101"/>
  <c r="E767" i="101"/>
  <c r="E776" i="101"/>
  <c r="AH827" i="101"/>
  <c r="F580" i="101"/>
  <c r="G580" i="101" s="1"/>
  <c r="H580" i="101" s="1"/>
  <c r="I580" i="101" s="1"/>
  <c r="J580" i="101" s="1"/>
  <c r="K580" i="101" s="1"/>
  <c r="L580" i="101" s="1"/>
  <c r="M580" i="101" s="1"/>
  <c r="N580" i="101" s="1"/>
  <c r="O580" i="101" s="1"/>
  <c r="P580" i="101" s="1"/>
  <c r="Q580" i="101" s="1"/>
  <c r="R580" i="101" s="1"/>
  <c r="S580" i="101" s="1"/>
  <c r="T580" i="101" s="1"/>
  <c r="X829" i="101"/>
  <c r="F587" i="101"/>
  <c r="G587" i="101" s="1"/>
  <c r="H587" i="101" s="1"/>
  <c r="I587" i="101" s="1"/>
  <c r="J587" i="101" s="1"/>
  <c r="K587" i="101" s="1"/>
  <c r="L587" i="101" s="1"/>
  <c r="M587" i="101" s="1"/>
  <c r="N587" i="101" s="1"/>
  <c r="O587" i="101" s="1"/>
  <c r="P587" i="101" s="1"/>
  <c r="Q587" i="101" s="1"/>
  <c r="R587" i="101" s="1"/>
  <c r="S587" i="101" s="1"/>
  <c r="T587" i="101" s="1"/>
  <c r="F583" i="101"/>
  <c r="G583" i="101" s="1"/>
  <c r="H583" i="101" s="1"/>
  <c r="I583" i="101" s="1"/>
  <c r="J583" i="101" s="1"/>
  <c r="K583" i="101" s="1"/>
  <c r="L583" i="101" s="1"/>
  <c r="M583" i="101" s="1"/>
  <c r="N583" i="101" s="1"/>
  <c r="O583" i="101" s="1"/>
  <c r="P583" i="101" s="1"/>
  <c r="Q583" i="101" s="1"/>
  <c r="R583" i="101" s="1"/>
  <c r="S583" i="101" s="1"/>
  <c r="T583" i="101" s="1"/>
  <c r="X877" i="101"/>
  <c r="AI827" i="101"/>
  <c r="E846" i="101"/>
  <c r="AK872" i="101"/>
  <c r="B962" i="101"/>
  <c r="B910" i="101"/>
  <c r="B963" i="101"/>
  <c r="B911" i="101"/>
  <c r="B964" i="101"/>
  <c r="B912" i="101"/>
  <c r="B965" i="101"/>
  <c r="B913" i="101"/>
  <c r="B966" i="101"/>
  <c r="B914" i="101"/>
  <c r="B967" i="101"/>
  <c r="B915" i="101"/>
  <c r="B968" i="101"/>
  <c r="B916" i="101"/>
  <c r="B969" i="101"/>
  <c r="B917" i="101"/>
  <c r="Z827" i="101"/>
  <c r="L970" i="101"/>
  <c r="P970" i="101"/>
  <c r="T970" i="101"/>
  <c r="I970" i="101"/>
  <c r="M970" i="101"/>
  <c r="J970" i="101"/>
  <c r="Q970" i="101"/>
  <c r="E844" i="101"/>
  <c r="F970" i="101"/>
  <c r="T104" i="100"/>
  <c r="R107" i="100"/>
  <c r="N107" i="100"/>
  <c r="J107" i="100"/>
  <c r="K107" i="100"/>
  <c r="Q107" i="100"/>
  <c r="M107" i="100"/>
  <c r="I107" i="100"/>
  <c r="S107" i="100"/>
  <c r="T107" i="100"/>
  <c r="P107" i="100"/>
  <c r="L107" i="100"/>
  <c r="H107" i="100"/>
  <c r="O107" i="100"/>
  <c r="G107" i="100"/>
  <c r="R103" i="100"/>
  <c r="N103" i="100"/>
  <c r="J103" i="100"/>
  <c r="S103" i="100"/>
  <c r="G103" i="100"/>
  <c r="F109" i="100"/>
  <c r="F686" i="100" s="1"/>
  <c r="Q103" i="100"/>
  <c r="M103" i="100"/>
  <c r="I103" i="100"/>
  <c r="O103" i="100"/>
  <c r="T103" i="100"/>
  <c r="P103" i="100"/>
  <c r="L103" i="100"/>
  <c r="H103" i="100"/>
  <c r="K103" i="100"/>
  <c r="F492" i="100"/>
  <c r="F493" i="100" s="1"/>
  <c r="F380" i="100"/>
  <c r="F381" i="100" s="1"/>
  <c r="F363" i="100"/>
  <c r="F364" i="100" s="1"/>
  <c r="F123" i="100"/>
  <c r="G124" i="100"/>
  <c r="Y284" i="100"/>
  <c r="Y294" i="100"/>
  <c r="N106" i="100"/>
  <c r="F127" i="100"/>
  <c r="F251" i="100"/>
  <c r="G14" i="100"/>
  <c r="H15" i="100"/>
  <c r="G97" i="100"/>
  <c r="H98" i="100"/>
  <c r="G101" i="100"/>
  <c r="I104" i="100"/>
  <c r="M104" i="100"/>
  <c r="Q104" i="100"/>
  <c r="F105" i="100"/>
  <c r="F111" i="100" s="1"/>
  <c r="F688" i="100" s="1"/>
  <c r="G106" i="100"/>
  <c r="G112" i="100" s="1"/>
  <c r="K106" i="100"/>
  <c r="O106" i="100"/>
  <c r="S106" i="100"/>
  <c r="F116" i="100"/>
  <c r="F120" i="100"/>
  <c r="I131" i="100"/>
  <c r="M131" i="100"/>
  <c r="Y280" i="100"/>
  <c r="Y292" i="100"/>
  <c r="Y302" i="100"/>
  <c r="F252" i="100"/>
  <c r="R106" i="100"/>
  <c r="F12" i="100"/>
  <c r="G12" i="100" s="1"/>
  <c r="H12" i="100" s="1"/>
  <c r="I12" i="100" s="1"/>
  <c r="J12" i="100" s="1"/>
  <c r="K12" i="100" s="1"/>
  <c r="L12" i="100" s="1"/>
  <c r="M12" i="100" s="1"/>
  <c r="N12" i="100" s="1"/>
  <c r="O12" i="100" s="1"/>
  <c r="P12" i="100" s="1"/>
  <c r="Q12" i="100" s="1"/>
  <c r="R12" i="100" s="1"/>
  <c r="S12" i="100" s="1"/>
  <c r="T12" i="100" s="1"/>
  <c r="J104" i="100"/>
  <c r="N104" i="100"/>
  <c r="R104" i="100"/>
  <c r="H106" i="100"/>
  <c r="L106" i="100"/>
  <c r="P106" i="100"/>
  <c r="T106" i="100"/>
  <c r="F125" i="100"/>
  <c r="G126" i="100"/>
  <c r="T131" i="100"/>
  <c r="P131" i="100"/>
  <c r="J131" i="100"/>
  <c r="N131" i="100"/>
  <c r="S131" i="100"/>
  <c r="F250" i="100"/>
  <c r="Y278" i="100"/>
  <c r="Y288" i="100"/>
  <c r="Y300" i="100"/>
  <c r="J106" i="100"/>
  <c r="F249" i="100"/>
  <c r="G7" i="100"/>
  <c r="F253" i="100"/>
  <c r="H13" i="100"/>
  <c r="G16" i="100"/>
  <c r="H17" i="100"/>
  <c r="G99" i="100"/>
  <c r="H100" i="100"/>
  <c r="G104" i="100"/>
  <c r="G110" i="100" s="1"/>
  <c r="K104" i="100"/>
  <c r="O104" i="100"/>
  <c r="I106" i="100"/>
  <c r="M106" i="100"/>
  <c r="Q106" i="100"/>
  <c r="J130" i="100"/>
  <c r="N130" i="100"/>
  <c r="G131" i="100"/>
  <c r="K131" i="100"/>
  <c r="O131" i="100"/>
  <c r="Q132" i="100"/>
  <c r="M132" i="100"/>
  <c r="I132" i="100"/>
  <c r="K132" i="100"/>
  <c r="P132" i="100"/>
  <c r="S134" i="100"/>
  <c r="O134" i="100"/>
  <c r="K134" i="100"/>
  <c r="G134" i="100"/>
  <c r="L134" i="100"/>
  <c r="Q134" i="100"/>
  <c r="Y272" i="100"/>
  <c r="Y286" i="100"/>
  <c r="Y298" i="100"/>
  <c r="J133" i="100"/>
  <c r="N133" i="100"/>
  <c r="F643" i="100"/>
  <c r="F650" i="100"/>
  <c r="F573" i="100"/>
  <c r="G566" i="100"/>
  <c r="F647" i="100"/>
  <c r="G563" i="100"/>
  <c r="F570" i="100"/>
  <c r="F640" i="100"/>
  <c r="F579" i="100"/>
  <c r="G579" i="100" s="1"/>
  <c r="H579" i="100" s="1"/>
  <c r="I579" i="100" s="1"/>
  <c r="J579" i="100" s="1"/>
  <c r="K579" i="100" s="1"/>
  <c r="L579" i="100" s="1"/>
  <c r="M579" i="100" s="1"/>
  <c r="N579" i="100" s="1"/>
  <c r="O579" i="100" s="1"/>
  <c r="P579" i="100" s="1"/>
  <c r="Q579" i="100" s="1"/>
  <c r="R579" i="100" s="1"/>
  <c r="S579" i="100" s="1"/>
  <c r="T579" i="100" s="1"/>
  <c r="F585" i="100"/>
  <c r="G585" i="100" s="1"/>
  <c r="H585" i="100" s="1"/>
  <c r="I585" i="100" s="1"/>
  <c r="J585" i="100" s="1"/>
  <c r="K585" i="100" s="1"/>
  <c r="L585" i="100" s="1"/>
  <c r="M585" i="100" s="1"/>
  <c r="N585" i="100" s="1"/>
  <c r="O585" i="100" s="1"/>
  <c r="P585" i="100" s="1"/>
  <c r="Q585" i="100" s="1"/>
  <c r="R585" i="100" s="1"/>
  <c r="S585" i="100" s="1"/>
  <c r="T585" i="100" s="1"/>
  <c r="F586" i="100"/>
  <c r="G586" i="100" s="1"/>
  <c r="H586" i="100" s="1"/>
  <c r="I586" i="100" s="1"/>
  <c r="J586" i="100" s="1"/>
  <c r="K586" i="100" s="1"/>
  <c r="L586" i="100" s="1"/>
  <c r="M586" i="100" s="1"/>
  <c r="N586" i="100" s="1"/>
  <c r="O586" i="100" s="1"/>
  <c r="P586" i="100" s="1"/>
  <c r="Q586" i="100" s="1"/>
  <c r="R586" i="100" s="1"/>
  <c r="S586" i="100" s="1"/>
  <c r="T586" i="100" s="1"/>
  <c r="F583" i="100"/>
  <c r="G583" i="100" s="1"/>
  <c r="H583" i="100" s="1"/>
  <c r="I583" i="100" s="1"/>
  <c r="J583" i="100" s="1"/>
  <c r="K583" i="100" s="1"/>
  <c r="L583" i="100" s="1"/>
  <c r="M583" i="100" s="1"/>
  <c r="N583" i="100" s="1"/>
  <c r="O583" i="100" s="1"/>
  <c r="P583" i="100" s="1"/>
  <c r="Q583" i="100" s="1"/>
  <c r="R583" i="100" s="1"/>
  <c r="S583" i="100" s="1"/>
  <c r="T583" i="100" s="1"/>
  <c r="E743" i="100"/>
  <c r="E749" i="100"/>
  <c r="E755" i="100"/>
  <c r="E761" i="100"/>
  <c r="E767" i="100"/>
  <c r="E773" i="100"/>
  <c r="E779" i="100"/>
  <c r="E785" i="100"/>
  <c r="X832" i="100"/>
  <c r="X833" i="100" s="1"/>
  <c r="AC872" i="100"/>
  <c r="X880" i="100"/>
  <c r="X881" i="100" s="1"/>
  <c r="X882" i="100" s="1"/>
  <c r="X883" i="100" s="1"/>
  <c r="X884" i="100" s="1"/>
  <c r="X885" i="100" s="1"/>
  <c r="X886" i="100" s="1"/>
  <c r="B962" i="100"/>
  <c r="B910" i="100"/>
  <c r="B963" i="100"/>
  <c r="B911" i="100"/>
  <c r="B964" i="100"/>
  <c r="B912" i="100"/>
  <c r="B965" i="100"/>
  <c r="B913" i="100"/>
  <c r="B966" i="100"/>
  <c r="B914" i="100"/>
  <c r="B967" i="100"/>
  <c r="B915" i="100"/>
  <c r="B968" i="100"/>
  <c r="B916" i="100"/>
  <c r="B969" i="100"/>
  <c r="B917" i="100"/>
  <c r="E740" i="100"/>
  <c r="E746" i="100"/>
  <c r="E752" i="100"/>
  <c r="E758" i="100"/>
  <c r="E764" i="100"/>
  <c r="E770" i="100"/>
  <c r="E776" i="100"/>
  <c r="E782" i="100"/>
  <c r="AC827" i="100"/>
  <c r="E844" i="100"/>
  <c r="I970" i="100"/>
  <c r="M970" i="100"/>
  <c r="Q970" i="100"/>
  <c r="H970" i="100"/>
  <c r="L970" i="100"/>
  <c r="P970" i="100"/>
  <c r="T970" i="100"/>
  <c r="BF18" i="37"/>
  <c r="BE18" i="37"/>
  <c r="BD18" i="37"/>
  <c r="BC18" i="37"/>
  <c r="BB18" i="37"/>
  <c r="BA18" i="37"/>
  <c r="AZ18" i="37"/>
  <c r="AY18" i="37"/>
  <c r="AX18" i="37"/>
  <c r="AW18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AG18" i="37"/>
  <c r="AF18" i="37"/>
  <c r="AE18" i="37"/>
  <c r="AD18" i="37"/>
  <c r="AC18" i="37"/>
  <c r="AB18" i="37"/>
  <c r="AA18" i="37"/>
  <c r="Z18" i="37"/>
  <c r="Y18" i="37"/>
  <c r="X18" i="37"/>
  <c r="W18" i="37"/>
  <c r="V18" i="37"/>
  <c r="U18" i="37"/>
  <c r="T18" i="37"/>
  <c r="S18" i="37"/>
  <c r="R18" i="37"/>
  <c r="Q18" i="37"/>
  <c r="P18" i="37"/>
  <c r="O18" i="37"/>
  <c r="N18" i="37"/>
  <c r="M18" i="37"/>
  <c r="L18" i="37"/>
  <c r="K18" i="37"/>
  <c r="J18" i="37"/>
  <c r="I18" i="37"/>
  <c r="H18" i="37"/>
  <c r="AA274" i="42"/>
  <c r="AA273" i="42"/>
  <c r="AA272" i="42"/>
  <c r="AA271" i="42"/>
  <c r="AA270" i="42"/>
  <c r="AA277" i="42"/>
  <c r="AA302" i="42"/>
  <c r="AA301" i="42"/>
  <c r="AA300" i="42"/>
  <c r="AA299" i="42"/>
  <c r="AA298" i="42"/>
  <c r="AA295" i="42"/>
  <c r="AA294" i="42"/>
  <c r="AA293" i="42"/>
  <c r="AA292" i="42"/>
  <c r="AA291" i="42"/>
  <c r="AA288" i="42"/>
  <c r="AA287" i="42"/>
  <c r="AA286" i="42"/>
  <c r="AA285" i="42"/>
  <c r="AA284" i="42"/>
  <c r="AA281" i="42"/>
  <c r="AA280" i="42"/>
  <c r="AA279" i="42"/>
  <c r="H110" i="107" l="1"/>
  <c r="H687" i="107" s="1"/>
  <c r="G176" i="100"/>
  <c r="G687" i="100"/>
  <c r="H194" i="103"/>
  <c r="H689" i="103"/>
  <c r="G194" i="103"/>
  <c r="G689" i="103"/>
  <c r="G199" i="107"/>
  <c r="G690" i="107"/>
  <c r="H178" i="103"/>
  <c r="H687" i="103"/>
  <c r="G192" i="100"/>
  <c r="G689" i="100"/>
  <c r="G201" i="101"/>
  <c r="G690" i="101"/>
  <c r="H186" i="103"/>
  <c r="H688" i="103"/>
  <c r="I194" i="103"/>
  <c r="I689" i="103"/>
  <c r="H183" i="107"/>
  <c r="H688" i="107"/>
  <c r="G175" i="107"/>
  <c r="G687" i="107"/>
  <c r="G178" i="103"/>
  <c r="G687" i="103"/>
  <c r="G203" i="104"/>
  <c r="G690" i="104"/>
  <c r="G202" i="103"/>
  <c r="G690" i="103"/>
  <c r="H191" i="107"/>
  <c r="H689" i="107"/>
  <c r="G177" i="101"/>
  <c r="G687" i="101"/>
  <c r="H201" i="101"/>
  <c r="H690" i="101"/>
  <c r="G193" i="101"/>
  <c r="G689" i="101"/>
  <c r="G195" i="104"/>
  <c r="G689" i="104"/>
  <c r="G179" i="104"/>
  <c r="G687" i="104"/>
  <c r="G186" i="103"/>
  <c r="G688" i="103"/>
  <c r="G187" i="104"/>
  <c r="G688" i="104"/>
  <c r="I199" i="107"/>
  <c r="I690" i="107"/>
  <c r="G183" i="107"/>
  <c r="G688" i="107"/>
  <c r="G191" i="107"/>
  <c r="G689" i="107"/>
  <c r="G185" i="101"/>
  <c r="G688" i="101"/>
  <c r="F418" i="101"/>
  <c r="I112" i="104"/>
  <c r="H112" i="104"/>
  <c r="F201" i="104"/>
  <c r="F199" i="104"/>
  <c r="F198" i="104"/>
  <c r="F202" i="104"/>
  <c r="F203" i="104"/>
  <c r="F200" i="104"/>
  <c r="F187" i="100"/>
  <c r="F186" i="100"/>
  <c r="F185" i="100"/>
  <c r="F183" i="100"/>
  <c r="F182" i="100"/>
  <c r="F184" i="100"/>
  <c r="F421" i="100"/>
  <c r="H110" i="104"/>
  <c r="F419" i="107"/>
  <c r="I110" i="103"/>
  <c r="H111" i="101"/>
  <c r="F201" i="107"/>
  <c r="F198" i="107"/>
  <c r="F202" i="107"/>
  <c r="F203" i="107"/>
  <c r="F199" i="107"/>
  <c r="F200" i="107"/>
  <c r="F190" i="103"/>
  <c r="F192" i="103"/>
  <c r="F194" i="103"/>
  <c r="F195" i="103"/>
  <c r="F193" i="103"/>
  <c r="F191" i="103"/>
  <c r="F422" i="100"/>
  <c r="H112" i="101"/>
  <c r="H113" i="104"/>
  <c r="H113" i="103"/>
  <c r="F184" i="107"/>
  <c r="F187" i="107"/>
  <c r="F183" i="107"/>
  <c r="F185" i="107"/>
  <c r="F182" i="107"/>
  <c r="F186" i="107"/>
  <c r="F183" i="103"/>
  <c r="F186" i="103"/>
  <c r="F184" i="103"/>
  <c r="F185" i="103"/>
  <c r="F187" i="103"/>
  <c r="F182" i="103"/>
  <c r="F193" i="104"/>
  <c r="F195" i="104"/>
  <c r="F190" i="104"/>
  <c r="F194" i="104"/>
  <c r="F191" i="104"/>
  <c r="F192" i="104"/>
  <c r="F195" i="101"/>
  <c r="F190" i="101"/>
  <c r="F191" i="101"/>
  <c r="F192" i="101"/>
  <c r="F194" i="101"/>
  <c r="F193" i="101"/>
  <c r="F177" i="100"/>
  <c r="F175" i="100"/>
  <c r="F174" i="100"/>
  <c r="F176" i="100"/>
  <c r="F178" i="100"/>
  <c r="F179" i="100"/>
  <c r="F187" i="104"/>
  <c r="F182" i="104"/>
  <c r="F183" i="104"/>
  <c r="F184" i="104"/>
  <c r="F185" i="104"/>
  <c r="F186" i="104"/>
  <c r="F184" i="101"/>
  <c r="F183" i="101"/>
  <c r="F185" i="101"/>
  <c r="F187" i="101"/>
  <c r="F186" i="101"/>
  <c r="F182" i="101"/>
  <c r="F176" i="101"/>
  <c r="F179" i="101"/>
  <c r="F177" i="101"/>
  <c r="F175" i="101"/>
  <c r="F174" i="101"/>
  <c r="F178" i="101"/>
  <c r="F179" i="103"/>
  <c r="F178" i="103"/>
  <c r="F175" i="103"/>
  <c r="F174" i="103"/>
  <c r="F176" i="103"/>
  <c r="F177" i="103"/>
  <c r="F198" i="103"/>
  <c r="F200" i="103"/>
  <c r="F202" i="103"/>
  <c r="F203" i="103"/>
  <c r="F201" i="103"/>
  <c r="F199" i="103"/>
  <c r="H112" i="100"/>
  <c r="G113" i="100"/>
  <c r="H111" i="104"/>
  <c r="H113" i="107"/>
  <c r="I112" i="107"/>
  <c r="H110" i="101"/>
  <c r="H110" i="100"/>
  <c r="G170" i="103"/>
  <c r="G194" i="100"/>
  <c r="G190" i="100"/>
  <c r="G193" i="100"/>
  <c r="G191" i="100"/>
  <c r="G195" i="100"/>
  <c r="G171" i="101"/>
  <c r="G167" i="101"/>
  <c r="G168" i="101"/>
  <c r="G169" i="101"/>
  <c r="G170" i="101"/>
  <c r="G166" i="101"/>
  <c r="F169" i="103"/>
  <c r="F166" i="103"/>
  <c r="F170" i="103"/>
  <c r="F171" i="103"/>
  <c r="F167" i="103"/>
  <c r="F168" i="103"/>
  <c r="G167" i="107"/>
  <c r="F168" i="107"/>
  <c r="F169" i="107"/>
  <c r="F170" i="107"/>
  <c r="F171" i="107"/>
  <c r="F167" i="107"/>
  <c r="F166" i="107"/>
  <c r="G176" i="107"/>
  <c r="G174" i="107"/>
  <c r="G179" i="107"/>
  <c r="G177" i="107"/>
  <c r="G178" i="107"/>
  <c r="G171" i="104"/>
  <c r="G202" i="101"/>
  <c r="G203" i="101"/>
  <c r="G199" i="101"/>
  <c r="G200" i="101"/>
  <c r="G198" i="101"/>
  <c r="F171" i="100"/>
  <c r="F167" i="100"/>
  <c r="F170" i="100"/>
  <c r="F168" i="100"/>
  <c r="F169" i="100"/>
  <c r="F166" i="100"/>
  <c r="F168" i="104"/>
  <c r="F169" i="104"/>
  <c r="F166" i="104"/>
  <c r="F170" i="104"/>
  <c r="F171" i="104"/>
  <c r="F167" i="104"/>
  <c r="G155" i="103"/>
  <c r="G153" i="104"/>
  <c r="F155" i="100"/>
  <c r="F151" i="104"/>
  <c r="G166" i="104" s="1"/>
  <c r="F151" i="103"/>
  <c r="G168" i="103" s="1"/>
  <c r="G152" i="101"/>
  <c r="F152" i="104"/>
  <c r="F154" i="107"/>
  <c r="F153" i="101"/>
  <c r="F152" i="100"/>
  <c r="F155" i="104"/>
  <c r="F475" i="103"/>
  <c r="F476" i="103" s="1"/>
  <c r="F151" i="107"/>
  <c r="G441" i="103"/>
  <c r="G442" i="103" s="1"/>
  <c r="F151" i="100"/>
  <c r="F154" i="103"/>
  <c r="F152" i="101"/>
  <c r="F155" i="103"/>
  <c r="F153" i="107"/>
  <c r="F475" i="104"/>
  <c r="F476" i="104" s="1"/>
  <c r="F492" i="104"/>
  <c r="F493" i="104" s="1"/>
  <c r="G151" i="103"/>
  <c r="G87" i="103"/>
  <c r="G152" i="107"/>
  <c r="G87" i="105"/>
  <c r="G87" i="101"/>
  <c r="G87" i="100"/>
  <c r="G87" i="107"/>
  <c r="G87" i="104"/>
  <c r="G87" i="106"/>
  <c r="G151" i="104"/>
  <c r="G152" i="100"/>
  <c r="G154" i="104"/>
  <c r="F154" i="101"/>
  <c r="F153" i="103"/>
  <c r="G155" i="104"/>
  <c r="G154" i="103"/>
  <c r="G153" i="103"/>
  <c r="G153" i="107"/>
  <c r="G155" i="107"/>
  <c r="G151" i="101"/>
  <c r="F154" i="104"/>
  <c r="G154" i="100"/>
  <c r="F155" i="107"/>
  <c r="G155" i="101"/>
  <c r="F152" i="103"/>
  <c r="G152" i="104"/>
  <c r="G152" i="103"/>
  <c r="G153" i="101"/>
  <c r="G154" i="101"/>
  <c r="G154" i="107"/>
  <c r="G151" i="107"/>
  <c r="F153" i="104"/>
  <c r="F732" i="107"/>
  <c r="F733" i="100"/>
  <c r="F730" i="100"/>
  <c r="F731" i="105"/>
  <c r="F731" i="104"/>
  <c r="F733" i="107"/>
  <c r="F730" i="104"/>
  <c r="F732" i="104"/>
  <c r="F730" i="105"/>
  <c r="J23" i="42"/>
  <c r="J259" i="42" s="1"/>
  <c r="J24" i="104"/>
  <c r="J260" i="104" s="1"/>
  <c r="J22" i="103"/>
  <c r="J258" i="103" s="1"/>
  <c r="K24" i="100"/>
  <c r="K260" i="100" s="1"/>
  <c r="H8" i="101"/>
  <c r="H251" i="101" s="1"/>
  <c r="H7" i="106"/>
  <c r="I7" i="106" s="1"/>
  <c r="G252" i="101"/>
  <c r="G732" i="101" s="1"/>
  <c r="H9" i="100"/>
  <c r="H252" i="100" s="1"/>
  <c r="J20" i="106"/>
  <c r="J256" i="106" s="1"/>
  <c r="J24" i="101"/>
  <c r="J260" i="101" s="1"/>
  <c r="G251" i="101"/>
  <c r="H8" i="106"/>
  <c r="J23" i="103"/>
  <c r="J259" i="103" s="1"/>
  <c r="G252" i="100"/>
  <c r="J24" i="42"/>
  <c r="J260" i="42" s="1"/>
  <c r="G249" i="107"/>
  <c r="J20" i="101"/>
  <c r="J256" i="101" s="1"/>
  <c r="J41" i="107"/>
  <c r="J41" i="106"/>
  <c r="J42" i="104"/>
  <c r="J42" i="103"/>
  <c r="J42" i="107"/>
  <c r="J42" i="100"/>
  <c r="K42" i="106"/>
  <c r="J42" i="42"/>
  <c r="K41" i="104"/>
  <c r="K41" i="105"/>
  <c r="J41" i="101"/>
  <c r="J41" i="103"/>
  <c r="J43" i="107"/>
  <c r="J43" i="100"/>
  <c r="J43" i="106"/>
  <c r="J43" i="42"/>
  <c r="J44" i="104"/>
  <c r="J44" i="105"/>
  <c r="J44" i="101"/>
  <c r="J44" i="103"/>
  <c r="J41" i="100"/>
  <c r="J41" i="42"/>
  <c r="J42" i="105"/>
  <c r="J42" i="101"/>
  <c r="J44" i="107"/>
  <c r="J44" i="100"/>
  <c r="J44" i="106"/>
  <c r="J44" i="42"/>
  <c r="J43" i="104"/>
  <c r="J43" i="105"/>
  <c r="J43" i="101"/>
  <c r="J43" i="103"/>
  <c r="H8" i="100"/>
  <c r="G249" i="101"/>
  <c r="G252" i="107"/>
  <c r="H8" i="107"/>
  <c r="H10" i="100"/>
  <c r="G253" i="100"/>
  <c r="I259" i="104"/>
  <c r="J23" i="104"/>
  <c r="I256" i="42"/>
  <c r="J20" i="42"/>
  <c r="J23" i="107"/>
  <c r="J259" i="107" s="1"/>
  <c r="J21" i="105"/>
  <c r="J257" i="105" s="1"/>
  <c r="J20" i="100"/>
  <c r="J256" i="100" s="1"/>
  <c r="J22" i="100"/>
  <c r="J258" i="100" s="1"/>
  <c r="J21" i="100"/>
  <c r="J257" i="100" s="1"/>
  <c r="J23" i="101"/>
  <c r="J259" i="101" s="1"/>
  <c r="J22" i="101"/>
  <c r="J258" i="101" s="1"/>
  <c r="J21" i="104"/>
  <c r="J257" i="104" s="1"/>
  <c r="J20" i="105"/>
  <c r="J256" i="105" s="1"/>
  <c r="G743" i="107"/>
  <c r="G251" i="107"/>
  <c r="G253" i="107"/>
  <c r="J24" i="103"/>
  <c r="J260" i="103" s="1"/>
  <c r="J22" i="42"/>
  <c r="J258" i="42" s="1"/>
  <c r="J21" i="106"/>
  <c r="J257" i="106" s="1"/>
  <c r="J20" i="107"/>
  <c r="J256" i="107" s="1"/>
  <c r="J21" i="101"/>
  <c r="J257" i="101" s="1"/>
  <c r="K22" i="106"/>
  <c r="K258" i="106" s="1"/>
  <c r="K23" i="105"/>
  <c r="K259" i="105" s="1"/>
  <c r="J23" i="100"/>
  <c r="J259" i="100" s="1"/>
  <c r="J24" i="107"/>
  <c r="J260" i="107" s="1"/>
  <c r="J22" i="105"/>
  <c r="J258" i="105" s="1"/>
  <c r="J20" i="103"/>
  <c r="J256" i="103" s="1"/>
  <c r="K21" i="107"/>
  <c r="K257" i="107" s="1"/>
  <c r="J22" i="107"/>
  <c r="J258" i="107" s="1"/>
  <c r="H6" i="101"/>
  <c r="J21" i="103"/>
  <c r="J257" i="103" s="1"/>
  <c r="J23" i="106"/>
  <c r="J259" i="106" s="1"/>
  <c r="J24" i="105"/>
  <c r="J260" i="105" s="1"/>
  <c r="K24" i="106"/>
  <c r="K260" i="106" s="1"/>
  <c r="J22" i="104"/>
  <c r="J258" i="104" s="1"/>
  <c r="J21" i="42"/>
  <c r="J257" i="42" s="1"/>
  <c r="J20" i="104"/>
  <c r="J256" i="104" s="1"/>
  <c r="H10" i="105"/>
  <c r="H7" i="104"/>
  <c r="F248" i="105"/>
  <c r="G250" i="103"/>
  <c r="G251" i="100"/>
  <c r="H8" i="103"/>
  <c r="H10" i="107"/>
  <c r="H6" i="100"/>
  <c r="H6" i="105"/>
  <c r="H9" i="101"/>
  <c r="H9" i="107"/>
  <c r="H154" i="107" s="1"/>
  <c r="H6" i="107"/>
  <c r="H742" i="107"/>
  <c r="H743" i="107"/>
  <c r="L742" i="105"/>
  <c r="J743" i="107"/>
  <c r="J742" i="107"/>
  <c r="R742" i="105"/>
  <c r="I742" i="105"/>
  <c r="Q742" i="105"/>
  <c r="M740" i="105"/>
  <c r="R740" i="105"/>
  <c r="T740" i="105"/>
  <c r="Q743" i="105"/>
  <c r="J743" i="105"/>
  <c r="O743" i="105"/>
  <c r="P743" i="105"/>
  <c r="F475" i="101"/>
  <c r="F476" i="101" s="1"/>
  <c r="F346" i="101"/>
  <c r="F347" i="101" s="1"/>
  <c r="F420" i="101" s="1"/>
  <c r="P742" i="100"/>
  <c r="T742" i="100"/>
  <c r="S742" i="100"/>
  <c r="R742" i="100"/>
  <c r="K742" i="104"/>
  <c r="I742" i="104"/>
  <c r="S742" i="104"/>
  <c r="H742" i="104"/>
  <c r="H7" i="103"/>
  <c r="H152" i="103" s="1"/>
  <c r="G346" i="104"/>
  <c r="G347" i="104" s="1"/>
  <c r="H126" i="103"/>
  <c r="H124" i="106"/>
  <c r="H127" i="105"/>
  <c r="F346" i="103"/>
  <c r="F347" i="103" s="1"/>
  <c r="F420" i="103" s="1"/>
  <c r="H125" i="104"/>
  <c r="N742" i="107"/>
  <c r="I99" i="104"/>
  <c r="I111" i="104" s="1"/>
  <c r="K743" i="104"/>
  <c r="G741" i="100"/>
  <c r="H741" i="100"/>
  <c r="J742" i="101"/>
  <c r="H125" i="107"/>
  <c r="M742" i="103"/>
  <c r="Q742" i="101"/>
  <c r="L743" i="103"/>
  <c r="R743" i="104"/>
  <c r="I741" i="100"/>
  <c r="T742" i="101"/>
  <c r="N742" i="101"/>
  <c r="T743" i="104"/>
  <c r="I743" i="103"/>
  <c r="S742" i="101"/>
  <c r="I743" i="104"/>
  <c r="S743" i="101"/>
  <c r="J743" i="104"/>
  <c r="I99" i="107"/>
  <c r="J99" i="107" s="1"/>
  <c r="J111" i="107" s="1"/>
  <c r="H742" i="101"/>
  <c r="I742" i="101"/>
  <c r="T743" i="103"/>
  <c r="M743" i="103"/>
  <c r="H126" i="104"/>
  <c r="I743" i="105"/>
  <c r="L743" i="105"/>
  <c r="K743" i="105"/>
  <c r="G641" i="105"/>
  <c r="H564" i="105"/>
  <c r="H571" i="105" s="1"/>
  <c r="M742" i="107"/>
  <c r="T742" i="107"/>
  <c r="F509" i="107"/>
  <c r="F510" i="107" s="1"/>
  <c r="S742" i="107"/>
  <c r="N743" i="105"/>
  <c r="P743" i="103"/>
  <c r="K742" i="101"/>
  <c r="H109" i="107"/>
  <c r="H686" i="107" s="1"/>
  <c r="O742" i="107"/>
  <c r="S743" i="103"/>
  <c r="AG872" i="100"/>
  <c r="L742" i="101"/>
  <c r="O743" i="103"/>
  <c r="Q743" i="103"/>
  <c r="H119" i="104"/>
  <c r="N743" i="103"/>
  <c r="H743" i="105"/>
  <c r="G743" i="105"/>
  <c r="Z872" i="105"/>
  <c r="G571" i="105"/>
  <c r="I742" i="107"/>
  <c r="P742" i="107"/>
  <c r="Y827" i="107"/>
  <c r="K742" i="107"/>
  <c r="R743" i="105"/>
  <c r="G742" i="101"/>
  <c r="G742" i="107"/>
  <c r="Q742" i="107"/>
  <c r="G743" i="103"/>
  <c r="O742" i="101"/>
  <c r="P742" i="101"/>
  <c r="J743" i="103"/>
  <c r="H743" i="103"/>
  <c r="AI827" i="106"/>
  <c r="T743" i="105"/>
  <c r="Y872" i="105"/>
  <c r="S743" i="105"/>
  <c r="G253" i="105"/>
  <c r="AA872" i="107"/>
  <c r="L742" i="107"/>
  <c r="M742" i="101"/>
  <c r="K743" i="103"/>
  <c r="K741" i="100"/>
  <c r="L741" i="100"/>
  <c r="M741" i="100"/>
  <c r="I740" i="105"/>
  <c r="G740" i="105"/>
  <c r="H740" i="105"/>
  <c r="K743" i="107"/>
  <c r="L743" i="107"/>
  <c r="G346" i="107"/>
  <c r="G347" i="107" s="1"/>
  <c r="R743" i="107"/>
  <c r="J741" i="100"/>
  <c r="O741" i="100"/>
  <c r="P741" i="100"/>
  <c r="Q741" i="100"/>
  <c r="Z827" i="104"/>
  <c r="J740" i="105"/>
  <c r="K740" i="105"/>
  <c r="L740" i="105"/>
  <c r="Q743" i="107"/>
  <c r="O743" i="107"/>
  <c r="P743" i="107"/>
  <c r="Q740" i="105"/>
  <c r="R741" i="100"/>
  <c r="S741" i="100"/>
  <c r="T741" i="100"/>
  <c r="AE827" i="106"/>
  <c r="AK872" i="105"/>
  <c r="N740" i="105"/>
  <c r="O740" i="105"/>
  <c r="P740" i="105"/>
  <c r="I743" i="107"/>
  <c r="N743" i="107"/>
  <c r="M743" i="107"/>
  <c r="S743" i="107"/>
  <c r="AK827" i="100"/>
  <c r="AK872" i="100"/>
  <c r="Q742" i="100"/>
  <c r="G742" i="100"/>
  <c r="H742" i="100"/>
  <c r="AD872" i="101"/>
  <c r="AJ872" i="104"/>
  <c r="T742" i="104"/>
  <c r="M742" i="104"/>
  <c r="Q743" i="104"/>
  <c r="H743" i="104"/>
  <c r="H742" i="105"/>
  <c r="F732" i="105"/>
  <c r="K742" i="105"/>
  <c r="L742" i="104"/>
  <c r="G742" i="104"/>
  <c r="R742" i="104"/>
  <c r="J742" i="100"/>
  <c r="K742" i="100"/>
  <c r="L742" i="100"/>
  <c r="O742" i="104"/>
  <c r="Q742" i="104"/>
  <c r="AI827" i="104"/>
  <c r="G743" i="104"/>
  <c r="L743" i="104"/>
  <c r="AH827" i="106"/>
  <c r="T742" i="105"/>
  <c r="S742" i="105"/>
  <c r="I742" i="100"/>
  <c r="N742" i="100"/>
  <c r="O742" i="100"/>
  <c r="J742" i="104"/>
  <c r="S743" i="104"/>
  <c r="O743" i="104"/>
  <c r="M743" i="104"/>
  <c r="P743" i="104"/>
  <c r="M742" i="105"/>
  <c r="P742" i="105"/>
  <c r="Z827" i="107"/>
  <c r="J742" i="105"/>
  <c r="G492" i="107"/>
  <c r="G493" i="107" s="1"/>
  <c r="G363" i="107"/>
  <c r="G364" i="107" s="1"/>
  <c r="G380" i="107"/>
  <c r="G381" i="107" s="1"/>
  <c r="F312" i="107"/>
  <c r="F313" i="107" s="1"/>
  <c r="F418" i="107" s="1"/>
  <c r="L743" i="101"/>
  <c r="O743" i="101"/>
  <c r="N743" i="101"/>
  <c r="H743" i="101"/>
  <c r="J743" i="101"/>
  <c r="K743" i="101"/>
  <c r="I743" i="101"/>
  <c r="P743" i="101"/>
  <c r="G743" i="101"/>
  <c r="R743" i="101"/>
  <c r="Q743" i="101"/>
  <c r="H109" i="101"/>
  <c r="H686" i="101" s="1"/>
  <c r="AA872" i="101"/>
  <c r="F380" i="101"/>
  <c r="F381" i="101" s="1"/>
  <c r="F422" i="101" s="1"/>
  <c r="F492" i="101"/>
  <c r="F493" i="101" s="1"/>
  <c r="F363" i="101"/>
  <c r="F364" i="101" s="1"/>
  <c r="F421" i="101" s="1"/>
  <c r="AC872" i="105"/>
  <c r="T742" i="103"/>
  <c r="J742" i="103"/>
  <c r="S742" i="103"/>
  <c r="G742" i="103"/>
  <c r="I742" i="103"/>
  <c r="K742" i="103"/>
  <c r="H742" i="103"/>
  <c r="L742" i="103"/>
  <c r="Q742" i="103"/>
  <c r="O742" i="103"/>
  <c r="R742" i="103"/>
  <c r="P742" i="103"/>
  <c r="F441" i="107"/>
  <c r="F442" i="107" s="1"/>
  <c r="H9" i="104"/>
  <c r="G252" i="104"/>
  <c r="AD827" i="106"/>
  <c r="AB872" i="107"/>
  <c r="AB872" i="106"/>
  <c r="X836" i="107"/>
  <c r="H127" i="107"/>
  <c r="H120" i="107"/>
  <c r="AG872" i="105"/>
  <c r="AK827" i="107"/>
  <c r="Z827" i="106"/>
  <c r="H123" i="107"/>
  <c r="I97" i="107"/>
  <c r="I109" i="107" s="1"/>
  <c r="I686" i="107" s="1"/>
  <c r="G475" i="101"/>
  <c r="G476" i="101" s="1"/>
  <c r="G346" i="101"/>
  <c r="G347" i="101" s="1"/>
  <c r="T743" i="101"/>
  <c r="G509" i="104"/>
  <c r="G510" i="104" s="1"/>
  <c r="AB872" i="104"/>
  <c r="AD827" i="104"/>
  <c r="AE827" i="104"/>
  <c r="Y827" i="100"/>
  <c r="G742" i="105"/>
  <c r="O742" i="105"/>
  <c r="P742" i="104"/>
  <c r="N742" i="104"/>
  <c r="G475" i="107"/>
  <c r="G476" i="107" s="1"/>
  <c r="G249" i="100"/>
  <c r="AC827" i="101"/>
  <c r="G458" i="103"/>
  <c r="G459" i="103" s="1"/>
  <c r="Z872" i="101"/>
  <c r="Y872" i="100"/>
  <c r="G250" i="104"/>
  <c r="G312" i="103"/>
  <c r="G313" i="103" s="1"/>
  <c r="AE872" i="101"/>
  <c r="H127" i="101"/>
  <c r="I101" i="101"/>
  <c r="I113" i="101" s="1"/>
  <c r="G251" i="103"/>
  <c r="AK827" i="105"/>
  <c r="H118" i="101"/>
  <c r="I99" i="101"/>
  <c r="I111" i="101" s="1"/>
  <c r="H125" i="101"/>
  <c r="G329" i="103"/>
  <c r="G330" i="103" s="1"/>
  <c r="G249" i="105"/>
  <c r="H123" i="101"/>
  <c r="I97" i="101"/>
  <c r="H116" i="101"/>
  <c r="AH872" i="101"/>
  <c r="AA827" i="104"/>
  <c r="AI872" i="103"/>
  <c r="Z827" i="105"/>
  <c r="AC827" i="106"/>
  <c r="Y827" i="104"/>
  <c r="AC872" i="101"/>
  <c r="AD827" i="107"/>
  <c r="AE827" i="101"/>
  <c r="Y272" i="42"/>
  <c r="F363" i="104"/>
  <c r="F364" i="104" s="1"/>
  <c r="F421" i="104" s="1"/>
  <c r="AK827" i="104"/>
  <c r="Y872" i="101"/>
  <c r="F571" i="104"/>
  <c r="G564" i="104"/>
  <c r="H116" i="104"/>
  <c r="I97" i="104"/>
  <c r="I109" i="104" s="1"/>
  <c r="I686" i="104" s="1"/>
  <c r="H123" i="104"/>
  <c r="G475" i="104"/>
  <c r="G476" i="104" s="1"/>
  <c r="H120" i="104"/>
  <c r="I101" i="104"/>
  <c r="I113" i="104" s="1"/>
  <c r="H127" i="104"/>
  <c r="F346" i="104"/>
  <c r="F347" i="104" s="1"/>
  <c r="F420" i="104" s="1"/>
  <c r="H109" i="104"/>
  <c r="H686" i="104" s="1"/>
  <c r="F380" i="104"/>
  <c r="F381" i="104" s="1"/>
  <c r="F422" i="104" s="1"/>
  <c r="H119" i="103"/>
  <c r="G509" i="103"/>
  <c r="G510" i="103" s="1"/>
  <c r="F458" i="103"/>
  <c r="F459" i="103" s="1"/>
  <c r="F329" i="103"/>
  <c r="F330" i="103" s="1"/>
  <c r="F419" i="103" s="1"/>
  <c r="R741" i="107"/>
  <c r="N741" i="107"/>
  <c r="J741" i="107"/>
  <c r="Q741" i="107"/>
  <c r="M741" i="107"/>
  <c r="I741" i="107"/>
  <c r="P741" i="107"/>
  <c r="H741" i="107"/>
  <c r="O741" i="107"/>
  <c r="G741" i="107"/>
  <c r="T741" i="107"/>
  <c r="L741" i="107"/>
  <c r="S741" i="107"/>
  <c r="K741" i="107"/>
  <c r="S740" i="107"/>
  <c r="O740" i="107"/>
  <c r="K740" i="107"/>
  <c r="G740" i="107"/>
  <c r="R740" i="107"/>
  <c r="N740" i="107"/>
  <c r="J740" i="107"/>
  <c r="Q740" i="107"/>
  <c r="I740" i="107"/>
  <c r="P740" i="107"/>
  <c r="H740" i="107"/>
  <c r="M740" i="107"/>
  <c r="T740" i="107"/>
  <c r="L740" i="107"/>
  <c r="AJ827" i="107"/>
  <c r="AI827" i="107"/>
  <c r="AI872" i="107"/>
  <c r="AG872" i="107"/>
  <c r="F729" i="107"/>
  <c r="F646" i="107"/>
  <c r="F639" i="107"/>
  <c r="G562" i="107"/>
  <c r="F569" i="107"/>
  <c r="G509" i="107"/>
  <c r="G510" i="107" s="1"/>
  <c r="G441" i="107"/>
  <c r="G442" i="107" s="1"/>
  <c r="G312" i="107"/>
  <c r="G313" i="107" s="1"/>
  <c r="G250" i="107"/>
  <c r="H7" i="107"/>
  <c r="G5" i="107"/>
  <c r="G458" i="107"/>
  <c r="G459" i="107" s="1"/>
  <c r="G329" i="107"/>
  <c r="G330" i="107" s="1"/>
  <c r="I120" i="107"/>
  <c r="J101" i="107"/>
  <c r="J113" i="107" s="1"/>
  <c r="I127" i="107"/>
  <c r="J13" i="107"/>
  <c r="J17" i="107"/>
  <c r="G642" i="107"/>
  <c r="G572" i="107"/>
  <c r="H565" i="107"/>
  <c r="G649" i="107"/>
  <c r="H492" i="107"/>
  <c r="H493" i="107" s="1"/>
  <c r="H380" i="107"/>
  <c r="H381" i="107" s="1"/>
  <c r="H363" i="107"/>
  <c r="H364" i="107" s="1"/>
  <c r="AF827" i="107"/>
  <c r="AJ872" i="107"/>
  <c r="AE827" i="107"/>
  <c r="AD872" i="107"/>
  <c r="AK872" i="107"/>
  <c r="F730" i="107"/>
  <c r="F647" i="107"/>
  <c r="F570" i="107"/>
  <c r="G563" i="107"/>
  <c r="F640" i="107"/>
  <c r="H566" i="107"/>
  <c r="G573" i="107"/>
  <c r="G650" i="107"/>
  <c r="G643" i="107"/>
  <c r="F475" i="107"/>
  <c r="F476" i="107" s="1"/>
  <c r="F346" i="107"/>
  <c r="F347" i="107" s="1"/>
  <c r="F420" i="107" s="1"/>
  <c r="H124" i="107"/>
  <c r="I98" i="107"/>
  <c r="I110" i="107" s="1"/>
  <c r="H117" i="107"/>
  <c r="F248" i="107"/>
  <c r="F492" i="107"/>
  <c r="F493" i="107" s="1"/>
  <c r="F363" i="107"/>
  <c r="F364" i="107" s="1"/>
  <c r="F421" i="107" s="1"/>
  <c r="F380" i="107"/>
  <c r="F381" i="107" s="1"/>
  <c r="F422" i="107" s="1"/>
  <c r="J14" i="107"/>
  <c r="I119" i="107"/>
  <c r="I126" i="107"/>
  <c r="J100" i="107"/>
  <c r="J112" i="107" s="1"/>
  <c r="AF872" i="107"/>
  <c r="AC872" i="107"/>
  <c r="AB827" i="107"/>
  <c r="AE872" i="107"/>
  <c r="AA827" i="107"/>
  <c r="Y872" i="107"/>
  <c r="F731" i="107"/>
  <c r="F641" i="107"/>
  <c r="F571" i="107"/>
  <c r="G564" i="107"/>
  <c r="F648" i="107"/>
  <c r="J16" i="107"/>
  <c r="L15" i="107"/>
  <c r="AK872" i="106"/>
  <c r="G576" i="106"/>
  <c r="H576" i="106" s="1"/>
  <c r="I576" i="106" s="1"/>
  <c r="J576" i="106" s="1"/>
  <c r="K576" i="106" s="1"/>
  <c r="L576" i="106" s="1"/>
  <c r="M576" i="106" s="1"/>
  <c r="N576" i="106" s="1"/>
  <c r="O576" i="106" s="1"/>
  <c r="P576" i="106" s="1"/>
  <c r="Q576" i="106" s="1"/>
  <c r="R576" i="106" s="1"/>
  <c r="S576" i="106" s="1"/>
  <c r="T576" i="106" s="1"/>
  <c r="AE872" i="106"/>
  <c r="AF872" i="106"/>
  <c r="Y872" i="106"/>
  <c r="AJ827" i="106"/>
  <c r="AD872" i="106"/>
  <c r="Z872" i="106"/>
  <c r="AA872" i="106"/>
  <c r="I17" i="106"/>
  <c r="AJ872" i="106"/>
  <c r="I125" i="106"/>
  <c r="J99" i="106"/>
  <c r="H9" i="106"/>
  <c r="F730" i="106"/>
  <c r="G563" i="106"/>
  <c r="F570" i="106"/>
  <c r="I100" i="106"/>
  <c r="H126" i="106"/>
  <c r="AF872" i="105"/>
  <c r="AJ827" i="105"/>
  <c r="H10" i="106"/>
  <c r="F733" i="105"/>
  <c r="F643" i="105"/>
  <c r="F573" i="105"/>
  <c r="G566" i="105"/>
  <c r="F650" i="105"/>
  <c r="H124" i="105"/>
  <c r="I98" i="105"/>
  <c r="G250" i="105"/>
  <c r="G5" i="105"/>
  <c r="H7" i="105"/>
  <c r="G642" i="105"/>
  <c r="G649" i="105"/>
  <c r="H565" i="105"/>
  <c r="G572" i="105"/>
  <c r="I13" i="106"/>
  <c r="X880" i="105"/>
  <c r="I15" i="105"/>
  <c r="J97" i="105"/>
  <c r="I123" i="105"/>
  <c r="AF827" i="106"/>
  <c r="AI872" i="106"/>
  <c r="AH872" i="106"/>
  <c r="K16" i="106"/>
  <c r="H14" i="106"/>
  <c r="F731" i="106"/>
  <c r="G564" i="106"/>
  <c r="F571" i="106"/>
  <c r="AB872" i="105"/>
  <c r="AF827" i="105"/>
  <c r="AI872" i="105"/>
  <c r="AI827" i="105"/>
  <c r="S741" i="105"/>
  <c r="O741" i="105"/>
  <c r="K741" i="105"/>
  <c r="G741" i="105"/>
  <c r="R741" i="105"/>
  <c r="N741" i="105"/>
  <c r="J741" i="105"/>
  <c r="Q741" i="105"/>
  <c r="M741" i="105"/>
  <c r="I741" i="105"/>
  <c r="H741" i="105"/>
  <c r="T741" i="105"/>
  <c r="P741" i="105"/>
  <c r="L741" i="105"/>
  <c r="H563" i="105"/>
  <c r="G647" i="105"/>
  <c r="G640" i="105"/>
  <c r="G570" i="105"/>
  <c r="H9" i="105"/>
  <c r="G252" i="105"/>
  <c r="H17" i="105"/>
  <c r="H13" i="105"/>
  <c r="AB827" i="106"/>
  <c r="AC872" i="106"/>
  <c r="X833" i="106"/>
  <c r="H127" i="106"/>
  <c r="I101" i="106"/>
  <c r="H15" i="106"/>
  <c r="H123" i="106"/>
  <c r="I97" i="106"/>
  <c r="F729" i="106"/>
  <c r="F569" i="106"/>
  <c r="G562" i="106"/>
  <c r="AB827" i="105"/>
  <c r="AE872" i="105"/>
  <c r="AE827" i="105"/>
  <c r="H6" i="106"/>
  <c r="G5" i="106"/>
  <c r="I124" i="106"/>
  <c r="J98" i="106"/>
  <c r="K100" i="105"/>
  <c r="J126" i="105"/>
  <c r="H8" i="105"/>
  <c r="G251" i="105"/>
  <c r="J101" i="105"/>
  <c r="I127" i="105"/>
  <c r="F732" i="106"/>
  <c r="F572" i="106"/>
  <c r="G565" i="106"/>
  <c r="F733" i="106"/>
  <c r="F573" i="106"/>
  <c r="G566" i="106"/>
  <c r="AJ872" i="105"/>
  <c r="AA872" i="105"/>
  <c r="AA827" i="105"/>
  <c r="F729" i="105"/>
  <c r="G562" i="105"/>
  <c r="F646" i="105"/>
  <c r="F639" i="105"/>
  <c r="F569" i="105"/>
  <c r="X835" i="105"/>
  <c r="I16" i="105"/>
  <c r="J99" i="105"/>
  <c r="I125" i="105"/>
  <c r="I14" i="105"/>
  <c r="AG872" i="104"/>
  <c r="AE872" i="104"/>
  <c r="AB827" i="104"/>
  <c r="X833" i="104"/>
  <c r="H563" i="104"/>
  <c r="G647" i="104"/>
  <c r="G640" i="104"/>
  <c r="G570" i="104"/>
  <c r="AJ872" i="103"/>
  <c r="F458" i="104"/>
  <c r="F459" i="104" s="1"/>
  <c r="F329" i="104"/>
  <c r="F330" i="104" s="1"/>
  <c r="F419" i="104" s="1"/>
  <c r="AE827" i="103"/>
  <c r="G492" i="103"/>
  <c r="G493" i="103" s="1"/>
  <c r="G380" i="103"/>
  <c r="G381" i="103" s="1"/>
  <c r="G363" i="103"/>
  <c r="G364" i="103" s="1"/>
  <c r="H15" i="103"/>
  <c r="H6" i="103"/>
  <c r="G5" i="103"/>
  <c r="G249" i="103"/>
  <c r="F729" i="103"/>
  <c r="F646" i="103"/>
  <c r="F639" i="103"/>
  <c r="F569" i="103"/>
  <c r="G562" i="103"/>
  <c r="F731" i="103"/>
  <c r="F648" i="103"/>
  <c r="F641" i="103"/>
  <c r="F571" i="103"/>
  <c r="G564" i="103"/>
  <c r="AF872" i="104"/>
  <c r="AK872" i="104"/>
  <c r="AH872" i="104"/>
  <c r="F650" i="104"/>
  <c r="F643" i="104"/>
  <c r="F733" i="104"/>
  <c r="G566" i="104"/>
  <c r="F573" i="104"/>
  <c r="F509" i="104"/>
  <c r="F510" i="104" s="1"/>
  <c r="AC872" i="103"/>
  <c r="F441" i="104"/>
  <c r="F442" i="104" s="1"/>
  <c r="F312" i="104"/>
  <c r="F313" i="104" s="1"/>
  <c r="F418" i="104" s="1"/>
  <c r="G441" i="104"/>
  <c r="G442" i="104" s="1"/>
  <c r="G312" i="104"/>
  <c r="G313" i="104" s="1"/>
  <c r="G253" i="104"/>
  <c r="H10" i="104"/>
  <c r="AF872" i="103"/>
  <c r="G492" i="104"/>
  <c r="G493" i="104" s="1"/>
  <c r="G363" i="104"/>
  <c r="G364" i="104" s="1"/>
  <c r="G380" i="104"/>
  <c r="G381" i="104" s="1"/>
  <c r="I16" i="104"/>
  <c r="J17" i="104"/>
  <c r="F248" i="104"/>
  <c r="H13" i="104"/>
  <c r="X879" i="103"/>
  <c r="I99" i="103"/>
  <c r="I111" i="103" s="1"/>
  <c r="H118" i="103"/>
  <c r="H125" i="103"/>
  <c r="H9" i="103"/>
  <c r="G252" i="103"/>
  <c r="AI827" i="103"/>
  <c r="AJ827" i="103"/>
  <c r="Y827" i="103"/>
  <c r="F248" i="103"/>
  <c r="F640" i="103"/>
  <c r="F570" i="103"/>
  <c r="F647" i="103"/>
  <c r="G563" i="103"/>
  <c r="F730" i="103"/>
  <c r="L13" i="103"/>
  <c r="I117" i="103"/>
  <c r="I124" i="103"/>
  <c r="J98" i="103"/>
  <c r="J110" i="103" s="1"/>
  <c r="AD872" i="104"/>
  <c r="F729" i="104"/>
  <c r="G562" i="104"/>
  <c r="F646" i="104"/>
  <c r="F639" i="104"/>
  <c r="F569" i="104"/>
  <c r="G649" i="104"/>
  <c r="H565" i="104"/>
  <c r="G642" i="104"/>
  <c r="G572" i="104"/>
  <c r="AG872" i="103"/>
  <c r="G329" i="104"/>
  <c r="G330" i="104" s="1"/>
  <c r="G458" i="104"/>
  <c r="G459" i="104" s="1"/>
  <c r="H120" i="103"/>
  <c r="I101" i="103"/>
  <c r="I113" i="103" s="1"/>
  <c r="H127" i="103"/>
  <c r="H14" i="103"/>
  <c r="AD827" i="103"/>
  <c r="AF827" i="103"/>
  <c r="AK827" i="103"/>
  <c r="F492" i="103"/>
  <c r="F493" i="103" s="1"/>
  <c r="F380" i="103"/>
  <c r="F381" i="103" s="1"/>
  <c r="F422" i="103" s="1"/>
  <c r="F363" i="103"/>
  <c r="F364" i="103" s="1"/>
  <c r="F421" i="103" s="1"/>
  <c r="J16" i="103"/>
  <c r="J100" i="103"/>
  <c r="J112" i="103" s="1"/>
  <c r="I119" i="103"/>
  <c r="I126" i="103"/>
  <c r="H458" i="103"/>
  <c r="H459" i="103" s="1"/>
  <c r="H329" i="103"/>
  <c r="H330" i="103" s="1"/>
  <c r="AI872" i="104"/>
  <c r="Y872" i="104"/>
  <c r="AJ827" i="104"/>
  <c r="G251" i="104"/>
  <c r="H8" i="104"/>
  <c r="Y872" i="103"/>
  <c r="AB872" i="103"/>
  <c r="I14" i="104"/>
  <c r="I119" i="104"/>
  <c r="I126" i="104"/>
  <c r="J100" i="104"/>
  <c r="J112" i="104" s="1"/>
  <c r="F509" i="103"/>
  <c r="F510" i="103" s="1"/>
  <c r="G346" i="103"/>
  <c r="G347" i="103" s="1"/>
  <c r="G475" i="103"/>
  <c r="G476" i="103" s="1"/>
  <c r="H116" i="103"/>
  <c r="I97" i="103"/>
  <c r="I109" i="103" s="1"/>
  <c r="I686" i="103" s="1"/>
  <c r="H123" i="103"/>
  <c r="H109" i="103"/>
  <c r="H686" i="103" s="1"/>
  <c r="AB827" i="103"/>
  <c r="AC827" i="103"/>
  <c r="F733" i="103"/>
  <c r="F650" i="103"/>
  <c r="F643" i="103"/>
  <c r="G566" i="103"/>
  <c r="F573" i="103"/>
  <c r="H10" i="103"/>
  <c r="G253" i="103"/>
  <c r="AA872" i="104"/>
  <c r="AC872" i="104"/>
  <c r="Z872" i="104"/>
  <c r="AF827" i="104"/>
  <c r="R741" i="104"/>
  <c r="N741" i="104"/>
  <c r="J741" i="104"/>
  <c r="P741" i="104"/>
  <c r="K741" i="104"/>
  <c r="T741" i="104"/>
  <c r="O741" i="104"/>
  <c r="I741" i="104"/>
  <c r="M741" i="104"/>
  <c r="L741" i="104"/>
  <c r="S741" i="104"/>
  <c r="H741" i="104"/>
  <c r="Q741" i="104"/>
  <c r="G741" i="104"/>
  <c r="S740" i="104"/>
  <c r="O740" i="104"/>
  <c r="K740" i="104"/>
  <c r="G740" i="104"/>
  <c r="Q740" i="104"/>
  <c r="L740" i="104"/>
  <c r="P740" i="104"/>
  <c r="J740" i="104"/>
  <c r="M740" i="104"/>
  <c r="T740" i="104"/>
  <c r="I740" i="104"/>
  <c r="R740" i="104"/>
  <c r="H740" i="104"/>
  <c r="N740" i="104"/>
  <c r="AK872" i="103"/>
  <c r="H124" i="104"/>
  <c r="I98" i="104"/>
  <c r="I110" i="104" s="1"/>
  <c r="H117" i="104"/>
  <c r="G249" i="104"/>
  <c r="H6" i="104"/>
  <c r="G5" i="104"/>
  <c r="S741" i="103"/>
  <c r="O741" i="103"/>
  <c r="K741" i="103"/>
  <c r="G741" i="103"/>
  <c r="R741" i="103"/>
  <c r="M741" i="103"/>
  <c r="H741" i="103"/>
  <c r="Q741" i="103"/>
  <c r="L741" i="103"/>
  <c r="P741" i="103"/>
  <c r="J741" i="103"/>
  <c r="I741" i="103"/>
  <c r="T741" i="103"/>
  <c r="N741" i="103"/>
  <c r="F441" i="103"/>
  <c r="F442" i="103" s="1"/>
  <c r="F312" i="103"/>
  <c r="F313" i="103" s="1"/>
  <c r="F418" i="103" s="1"/>
  <c r="Z827" i="103"/>
  <c r="AA827" i="103"/>
  <c r="AH827" i="103"/>
  <c r="F732" i="103"/>
  <c r="F572" i="103"/>
  <c r="G565" i="103"/>
  <c r="F642" i="103"/>
  <c r="F649" i="103"/>
  <c r="H15" i="104"/>
  <c r="L17" i="103"/>
  <c r="AB872" i="101"/>
  <c r="F569" i="101"/>
  <c r="F729" i="101"/>
  <c r="F639" i="101"/>
  <c r="F646" i="101"/>
  <c r="G562" i="101"/>
  <c r="F329" i="101"/>
  <c r="F330" i="101" s="1"/>
  <c r="F419" i="101" s="1"/>
  <c r="F458" i="101"/>
  <c r="F459" i="101" s="1"/>
  <c r="G253" i="101"/>
  <c r="H10" i="101"/>
  <c r="I17" i="101"/>
  <c r="G5" i="101"/>
  <c r="AJ827" i="101"/>
  <c r="G441" i="101"/>
  <c r="G442" i="101" s="1"/>
  <c r="G312" i="101"/>
  <c r="G313" i="101" s="1"/>
  <c r="H117" i="101"/>
  <c r="H124" i="101"/>
  <c r="I98" i="101"/>
  <c r="I110" i="101" s="1"/>
  <c r="F647" i="101"/>
  <c r="F640" i="101"/>
  <c r="F730" i="101"/>
  <c r="G563" i="101"/>
  <c r="F570" i="101"/>
  <c r="Q741" i="101"/>
  <c r="M741" i="101"/>
  <c r="I741" i="101"/>
  <c r="R741" i="101"/>
  <c r="L741" i="101"/>
  <c r="G741" i="101"/>
  <c r="P741" i="101"/>
  <c r="K741" i="101"/>
  <c r="S741" i="101"/>
  <c r="H741" i="101"/>
  <c r="O741" i="101"/>
  <c r="T741" i="101"/>
  <c r="N741" i="101"/>
  <c r="J741" i="101"/>
  <c r="F248" i="101"/>
  <c r="G509" i="101"/>
  <c r="G510" i="101" s="1"/>
  <c r="H126" i="101"/>
  <c r="I100" i="101"/>
  <c r="I112" i="101" s="1"/>
  <c r="H119" i="101"/>
  <c r="G329" i="101"/>
  <c r="G330" i="101" s="1"/>
  <c r="G458" i="101"/>
  <c r="G459" i="101" s="1"/>
  <c r="J14" i="101"/>
  <c r="I13" i="101"/>
  <c r="G363" i="101"/>
  <c r="G364" i="101" s="1"/>
  <c r="G492" i="101"/>
  <c r="G493" i="101" s="1"/>
  <c r="G380" i="101"/>
  <c r="G381" i="101" s="1"/>
  <c r="F573" i="101"/>
  <c r="G566" i="101"/>
  <c r="F733" i="101"/>
  <c r="F643" i="101"/>
  <c r="F650" i="101"/>
  <c r="G649" i="101"/>
  <c r="H565" i="101"/>
  <c r="G642" i="101"/>
  <c r="G572" i="101"/>
  <c r="G250" i="101"/>
  <c r="H7" i="101"/>
  <c r="AJ872" i="101"/>
  <c r="AF827" i="101"/>
  <c r="X878" i="101"/>
  <c r="AF872" i="101"/>
  <c r="AB827" i="101"/>
  <c r="X830" i="101"/>
  <c r="F731" i="101"/>
  <c r="F648" i="101"/>
  <c r="F641" i="101"/>
  <c r="G564" i="101"/>
  <c r="F571" i="101"/>
  <c r="F732" i="101"/>
  <c r="H15" i="101"/>
  <c r="H16" i="101"/>
  <c r="AF827" i="100"/>
  <c r="AE872" i="100"/>
  <c r="AH872" i="100"/>
  <c r="AB827" i="100"/>
  <c r="AA872" i="100"/>
  <c r="AD872" i="100"/>
  <c r="AH827" i="100"/>
  <c r="R740" i="100"/>
  <c r="N740" i="100"/>
  <c r="J740" i="100"/>
  <c r="Q740" i="100"/>
  <c r="M740" i="100"/>
  <c r="I740" i="100"/>
  <c r="T740" i="100"/>
  <c r="P740" i="100"/>
  <c r="L740" i="100"/>
  <c r="H740" i="100"/>
  <c r="K740" i="100"/>
  <c r="G740" i="100"/>
  <c r="S740" i="100"/>
  <c r="O740" i="100"/>
  <c r="AJ872" i="100"/>
  <c r="Z872" i="100"/>
  <c r="AD827" i="100"/>
  <c r="AB872" i="100"/>
  <c r="AF872" i="100"/>
  <c r="AJ827" i="100"/>
  <c r="AI872" i="100"/>
  <c r="Z827" i="100"/>
  <c r="F729" i="100"/>
  <c r="F639" i="100"/>
  <c r="F646" i="100"/>
  <c r="F569" i="100"/>
  <c r="G562" i="100"/>
  <c r="H126" i="100"/>
  <c r="I100" i="100"/>
  <c r="I112" i="100" s="1"/>
  <c r="H119" i="100"/>
  <c r="G250" i="100"/>
  <c r="H7" i="100"/>
  <c r="T105" i="100"/>
  <c r="P105" i="100"/>
  <c r="L105" i="100"/>
  <c r="H105" i="100"/>
  <c r="I105" i="100"/>
  <c r="S105" i="100"/>
  <c r="O105" i="100"/>
  <c r="K105" i="100"/>
  <c r="G105" i="100"/>
  <c r="G111" i="100" s="1"/>
  <c r="M105" i="100"/>
  <c r="R105" i="100"/>
  <c r="N105" i="100"/>
  <c r="J105" i="100"/>
  <c r="Q105" i="100"/>
  <c r="G120" i="100"/>
  <c r="H101" i="100"/>
  <c r="H113" i="100" s="1"/>
  <c r="G127" i="100"/>
  <c r="F441" i="100"/>
  <c r="F442" i="100" s="1"/>
  <c r="F312" i="100"/>
  <c r="F313" i="100" s="1"/>
  <c r="F418" i="100" s="1"/>
  <c r="S743" i="100"/>
  <c r="O743" i="100"/>
  <c r="K743" i="100"/>
  <c r="G743" i="100"/>
  <c r="R743" i="100"/>
  <c r="N743" i="100"/>
  <c r="J743" i="100"/>
  <c r="Q743" i="100"/>
  <c r="M743" i="100"/>
  <c r="I743" i="100"/>
  <c r="P743" i="100"/>
  <c r="L743" i="100"/>
  <c r="H743" i="100"/>
  <c r="T743" i="100"/>
  <c r="G643" i="100"/>
  <c r="G650" i="100"/>
  <c r="G573" i="100"/>
  <c r="H566" i="100"/>
  <c r="G125" i="100"/>
  <c r="G118" i="100"/>
  <c r="H99" i="100"/>
  <c r="F248" i="100"/>
  <c r="H117" i="100"/>
  <c r="I98" i="100"/>
  <c r="I110" i="100" s="1"/>
  <c r="H124" i="100"/>
  <c r="I15" i="100"/>
  <c r="G109" i="100"/>
  <c r="G686" i="100" s="1"/>
  <c r="F509" i="100"/>
  <c r="F510" i="100" s="1"/>
  <c r="F732" i="100"/>
  <c r="F642" i="100"/>
  <c r="F649" i="100"/>
  <c r="F572" i="100"/>
  <c r="G565" i="100"/>
  <c r="G640" i="100"/>
  <c r="G647" i="100"/>
  <c r="H563" i="100"/>
  <c r="G570" i="100"/>
  <c r="I17" i="100"/>
  <c r="I13" i="100"/>
  <c r="G116" i="100"/>
  <c r="H97" i="100"/>
  <c r="H109" i="100" s="1"/>
  <c r="H686" i="100" s="1"/>
  <c r="G123" i="100"/>
  <c r="H14" i="100"/>
  <c r="X834" i="100"/>
  <c r="F731" i="100"/>
  <c r="F641" i="100"/>
  <c r="F648" i="100"/>
  <c r="F571" i="100"/>
  <c r="G564" i="100"/>
  <c r="G458" i="100"/>
  <c r="G459" i="100" s="1"/>
  <c r="G329" i="100"/>
  <c r="G330" i="100" s="1"/>
  <c r="H16" i="100"/>
  <c r="F458" i="100"/>
  <c r="F459" i="100" s="1"/>
  <c r="F329" i="100"/>
  <c r="F330" i="100" s="1"/>
  <c r="F419" i="100" s="1"/>
  <c r="G492" i="100"/>
  <c r="G493" i="100" s="1"/>
  <c r="G380" i="100"/>
  <c r="G381" i="100" s="1"/>
  <c r="G363" i="100"/>
  <c r="G364" i="100" s="1"/>
  <c r="G5" i="100"/>
  <c r="Y293" i="42"/>
  <c r="Y270" i="42"/>
  <c r="Y295" i="42"/>
  <c r="Y302" i="42"/>
  <c r="Y291" i="42"/>
  <c r="Y280" i="42"/>
  <c r="Y299" i="42"/>
  <c r="Y273" i="42"/>
  <c r="Y292" i="42"/>
  <c r="Y281" i="42"/>
  <c r="Y301" i="42"/>
  <c r="Y274" i="42"/>
  <c r="Y298" i="42"/>
  <c r="Y271" i="42"/>
  <c r="Y278" i="42"/>
  <c r="Y279" i="42"/>
  <c r="Y294" i="42"/>
  <c r="Y277" i="42"/>
  <c r="Y300" i="42"/>
  <c r="H175" i="107" l="1"/>
  <c r="G184" i="100"/>
  <c r="G688" i="100"/>
  <c r="I192" i="100"/>
  <c r="I689" i="100"/>
  <c r="I177" i="101"/>
  <c r="I687" i="101"/>
  <c r="I179" i="104"/>
  <c r="I687" i="104"/>
  <c r="I202" i="103"/>
  <c r="I690" i="103"/>
  <c r="I186" i="103"/>
  <c r="I688" i="103"/>
  <c r="J191" i="107"/>
  <c r="J689" i="107"/>
  <c r="I203" i="104"/>
  <c r="I690" i="104"/>
  <c r="J183" i="107"/>
  <c r="J688" i="107"/>
  <c r="H177" i="101"/>
  <c r="H687" i="101"/>
  <c r="G200" i="100"/>
  <c r="G690" i="100"/>
  <c r="H193" i="101"/>
  <c r="H689" i="101"/>
  <c r="I195" i="104"/>
  <c r="I689" i="104"/>
  <c r="H200" i="100"/>
  <c r="H690" i="100"/>
  <c r="I193" i="101"/>
  <c r="I689" i="101"/>
  <c r="I175" i="107"/>
  <c r="I687" i="107"/>
  <c r="J199" i="107"/>
  <c r="J690" i="107"/>
  <c r="I191" i="107"/>
  <c r="I689" i="107"/>
  <c r="H192" i="100"/>
  <c r="H689" i="100"/>
  <c r="H179" i="104"/>
  <c r="H687" i="104"/>
  <c r="I176" i="100"/>
  <c r="I687" i="100"/>
  <c r="J194" i="103"/>
  <c r="J689" i="103"/>
  <c r="I187" i="104"/>
  <c r="I688" i="104"/>
  <c r="H199" i="107"/>
  <c r="H690" i="107"/>
  <c r="H202" i="103"/>
  <c r="H690" i="103"/>
  <c r="H185" i="101"/>
  <c r="H688" i="101"/>
  <c r="J195" i="104"/>
  <c r="J689" i="104"/>
  <c r="J178" i="103"/>
  <c r="J687" i="103"/>
  <c r="I185" i="101"/>
  <c r="I688" i="101"/>
  <c r="I201" i="101"/>
  <c r="I690" i="101"/>
  <c r="H176" i="100"/>
  <c r="H687" i="100"/>
  <c r="H187" i="104"/>
  <c r="H688" i="104"/>
  <c r="H203" i="104"/>
  <c r="H690" i="104"/>
  <c r="I178" i="103"/>
  <c r="I687" i="103"/>
  <c r="H195" i="104"/>
  <c r="H689" i="104"/>
  <c r="I111" i="107"/>
  <c r="H111" i="100"/>
  <c r="G171" i="100"/>
  <c r="G170" i="100"/>
  <c r="G168" i="100"/>
  <c r="G169" i="100"/>
  <c r="G166" i="100"/>
  <c r="G167" i="100"/>
  <c r="I170" i="103"/>
  <c r="H168" i="101"/>
  <c r="H169" i="101"/>
  <c r="H170" i="101"/>
  <c r="H166" i="101"/>
  <c r="H171" i="101"/>
  <c r="H167" i="101"/>
  <c r="H194" i="101"/>
  <c r="H190" i="101"/>
  <c r="H195" i="101"/>
  <c r="H191" i="101"/>
  <c r="H192" i="101"/>
  <c r="G176" i="103"/>
  <c r="G174" i="103"/>
  <c r="G177" i="103"/>
  <c r="G175" i="103"/>
  <c r="G179" i="103"/>
  <c r="G193" i="104"/>
  <c r="G191" i="104"/>
  <c r="G194" i="104"/>
  <c r="G192" i="104"/>
  <c r="G190" i="104"/>
  <c r="H185" i="103"/>
  <c r="H183" i="103"/>
  <c r="H184" i="103"/>
  <c r="H182" i="103"/>
  <c r="H187" i="103"/>
  <c r="G195" i="101"/>
  <c r="G194" i="101"/>
  <c r="G190" i="101"/>
  <c r="G192" i="101"/>
  <c r="G191" i="101"/>
  <c r="G200" i="103"/>
  <c r="G198" i="103"/>
  <c r="G201" i="103"/>
  <c r="G203" i="103"/>
  <c r="G199" i="103"/>
  <c r="G178" i="100"/>
  <c r="G174" i="100"/>
  <c r="G177" i="100"/>
  <c r="G179" i="100"/>
  <c r="G175" i="100"/>
  <c r="H178" i="101"/>
  <c r="H176" i="101"/>
  <c r="H174" i="101"/>
  <c r="H179" i="101"/>
  <c r="H175" i="101"/>
  <c r="H186" i="104"/>
  <c r="H182" i="104"/>
  <c r="H184" i="104"/>
  <c r="H183" i="104"/>
  <c r="H185" i="104"/>
  <c r="G168" i="104"/>
  <c r="G170" i="104"/>
  <c r="G171" i="107"/>
  <c r="G167" i="103"/>
  <c r="I167" i="107"/>
  <c r="G182" i="104"/>
  <c r="G183" i="104"/>
  <c r="G186" i="104"/>
  <c r="G184" i="104"/>
  <c r="G185" i="104"/>
  <c r="H187" i="101"/>
  <c r="H183" i="101"/>
  <c r="H186" i="101"/>
  <c r="H184" i="101"/>
  <c r="H182" i="101"/>
  <c r="H200" i="101"/>
  <c r="H199" i="101"/>
  <c r="H198" i="101"/>
  <c r="H203" i="101"/>
  <c r="H202" i="101"/>
  <c r="H192" i="103"/>
  <c r="H193" i="103"/>
  <c r="H195" i="103"/>
  <c r="H191" i="103"/>
  <c r="H190" i="103"/>
  <c r="H194" i="104"/>
  <c r="H192" i="104"/>
  <c r="H190" i="104"/>
  <c r="H193" i="104"/>
  <c r="H191" i="104"/>
  <c r="G174" i="101"/>
  <c r="G179" i="101"/>
  <c r="G175" i="101"/>
  <c r="G178" i="101"/>
  <c r="G176" i="101"/>
  <c r="G183" i="101"/>
  <c r="G186" i="101"/>
  <c r="G184" i="101"/>
  <c r="G182" i="101"/>
  <c r="G187" i="101"/>
  <c r="H200" i="103"/>
  <c r="H201" i="103"/>
  <c r="H203" i="103"/>
  <c r="H199" i="103"/>
  <c r="H198" i="103"/>
  <c r="G167" i="104"/>
  <c r="G169" i="104"/>
  <c r="G166" i="107"/>
  <c r="G171" i="103"/>
  <c r="H168" i="100"/>
  <c r="H171" i="103"/>
  <c r="H167" i="103"/>
  <c r="H168" i="103"/>
  <c r="H169" i="103"/>
  <c r="H170" i="103"/>
  <c r="H166" i="103"/>
  <c r="I171" i="104"/>
  <c r="I176" i="103"/>
  <c r="I174" i="103"/>
  <c r="I177" i="103"/>
  <c r="I179" i="103"/>
  <c r="I175" i="103"/>
  <c r="H174" i="103"/>
  <c r="H179" i="103"/>
  <c r="H177" i="103"/>
  <c r="H175" i="103"/>
  <c r="H176" i="103"/>
  <c r="G198" i="107"/>
  <c r="G203" i="107"/>
  <c r="G201" i="107"/>
  <c r="G202" i="107"/>
  <c r="G200" i="107"/>
  <c r="H202" i="107"/>
  <c r="H200" i="107"/>
  <c r="H198" i="107"/>
  <c r="H201" i="107"/>
  <c r="H203" i="107"/>
  <c r="H202" i="104"/>
  <c r="H200" i="104"/>
  <c r="H198" i="104"/>
  <c r="H201" i="104"/>
  <c r="H199" i="104"/>
  <c r="H174" i="100"/>
  <c r="H179" i="100"/>
  <c r="H177" i="100"/>
  <c r="H175" i="100"/>
  <c r="H178" i="100"/>
  <c r="H176" i="107"/>
  <c r="H178" i="107"/>
  <c r="H177" i="107"/>
  <c r="H179" i="107"/>
  <c r="H174" i="107"/>
  <c r="G195" i="103"/>
  <c r="G191" i="103"/>
  <c r="G192" i="103"/>
  <c r="G190" i="103"/>
  <c r="G193" i="103"/>
  <c r="G193" i="107"/>
  <c r="G194" i="107"/>
  <c r="G192" i="107"/>
  <c r="G195" i="107"/>
  <c r="G190" i="107"/>
  <c r="G168" i="107"/>
  <c r="G170" i="107"/>
  <c r="G169" i="103"/>
  <c r="G166" i="103"/>
  <c r="H170" i="104"/>
  <c r="H166" i="104"/>
  <c r="H171" i="104"/>
  <c r="H167" i="104"/>
  <c r="H168" i="104"/>
  <c r="H169" i="104"/>
  <c r="H170" i="107"/>
  <c r="H166" i="107"/>
  <c r="H171" i="107"/>
  <c r="H167" i="107"/>
  <c r="H168" i="107"/>
  <c r="H169" i="107"/>
  <c r="I192" i="107"/>
  <c r="I193" i="107"/>
  <c r="I195" i="107"/>
  <c r="I194" i="107"/>
  <c r="I190" i="107"/>
  <c r="H194" i="107"/>
  <c r="H192" i="107"/>
  <c r="H190" i="107"/>
  <c r="H193" i="107"/>
  <c r="H195" i="107"/>
  <c r="H176" i="104"/>
  <c r="H174" i="104"/>
  <c r="H177" i="104"/>
  <c r="H175" i="104"/>
  <c r="H178" i="104"/>
  <c r="H190" i="100"/>
  <c r="H195" i="100"/>
  <c r="H193" i="100"/>
  <c r="H191" i="100"/>
  <c r="H194" i="100"/>
  <c r="H187" i="107"/>
  <c r="H186" i="107"/>
  <c r="H184" i="107"/>
  <c r="H182" i="107"/>
  <c r="H185" i="107"/>
  <c r="G182" i="103"/>
  <c r="G184" i="103"/>
  <c r="G187" i="103"/>
  <c r="G185" i="103"/>
  <c r="G183" i="103"/>
  <c r="G185" i="107"/>
  <c r="G186" i="107"/>
  <c r="G184" i="107"/>
  <c r="G182" i="107"/>
  <c r="G187" i="107"/>
  <c r="G198" i="104"/>
  <c r="G201" i="104"/>
  <c r="G199" i="104"/>
  <c r="G202" i="104"/>
  <c r="G200" i="104"/>
  <c r="G176" i="104"/>
  <c r="G177" i="104"/>
  <c r="G178" i="104"/>
  <c r="G175" i="104"/>
  <c r="G174" i="104"/>
  <c r="G203" i="100"/>
  <c r="G201" i="100"/>
  <c r="G199" i="100"/>
  <c r="G202" i="100"/>
  <c r="G198" i="100"/>
  <c r="G169" i="107"/>
  <c r="G155" i="100"/>
  <c r="G151" i="100"/>
  <c r="H169" i="100" s="1"/>
  <c r="H441" i="104"/>
  <c r="H442" i="104" s="1"/>
  <c r="F153" i="100"/>
  <c r="F215" i="107"/>
  <c r="H346" i="101"/>
  <c r="H347" i="101" s="1"/>
  <c r="H363" i="104"/>
  <c r="H364" i="104" s="1"/>
  <c r="H458" i="107"/>
  <c r="H459" i="107" s="1"/>
  <c r="I363" i="104"/>
  <c r="I364" i="104" s="1"/>
  <c r="F214" i="107"/>
  <c r="F217" i="107"/>
  <c r="F216" i="107"/>
  <c r="F213" i="107"/>
  <c r="F216" i="104"/>
  <c r="F217" i="104"/>
  <c r="F214" i="104"/>
  <c r="F215" i="104"/>
  <c r="F213" i="104"/>
  <c r="F217" i="103"/>
  <c r="F214" i="103"/>
  <c r="F215" i="103"/>
  <c r="F216" i="103"/>
  <c r="F213" i="103"/>
  <c r="F215" i="101"/>
  <c r="F216" i="101"/>
  <c r="F217" i="101"/>
  <c r="F214" i="101"/>
  <c r="F213" i="101"/>
  <c r="H87" i="104"/>
  <c r="K23" i="42"/>
  <c r="K259" i="42" s="1"/>
  <c r="H87" i="105"/>
  <c r="H87" i="103"/>
  <c r="H87" i="107"/>
  <c r="H87" i="100"/>
  <c r="H87" i="101"/>
  <c r="H87" i="106"/>
  <c r="K22" i="103"/>
  <c r="K258" i="103" s="1"/>
  <c r="H155" i="101"/>
  <c r="K24" i="104"/>
  <c r="K260" i="104" s="1"/>
  <c r="H155" i="103"/>
  <c r="H152" i="107"/>
  <c r="H153" i="107"/>
  <c r="H153" i="104"/>
  <c r="H154" i="104"/>
  <c r="H155" i="104"/>
  <c r="H151" i="107"/>
  <c r="H151" i="100"/>
  <c r="H152" i="100"/>
  <c r="H151" i="101"/>
  <c r="H151" i="104"/>
  <c r="H152" i="101"/>
  <c r="H154" i="101"/>
  <c r="H155" i="107"/>
  <c r="H153" i="101"/>
  <c r="H154" i="103"/>
  <c r="H151" i="103"/>
  <c r="I166" i="103" s="1"/>
  <c r="H153" i="103"/>
  <c r="H152" i="104"/>
  <c r="K20" i="106"/>
  <c r="K256" i="106" s="1"/>
  <c r="I9" i="100"/>
  <c r="J9" i="100" s="1"/>
  <c r="G733" i="100"/>
  <c r="G732" i="107"/>
  <c r="G730" i="100"/>
  <c r="I10" i="105"/>
  <c r="I8" i="100"/>
  <c r="J8" i="100" s="1"/>
  <c r="G730" i="104"/>
  <c r="I8" i="101"/>
  <c r="I251" i="101" s="1"/>
  <c r="G732" i="104"/>
  <c r="G733" i="107"/>
  <c r="L24" i="100"/>
  <c r="L260" i="100" s="1"/>
  <c r="I8" i="103"/>
  <c r="I8" i="106"/>
  <c r="H251" i="107"/>
  <c r="K24" i="101"/>
  <c r="K260" i="101" s="1"/>
  <c r="I118" i="104"/>
  <c r="J99" i="104"/>
  <c r="J111" i="104" s="1"/>
  <c r="I125" i="104"/>
  <c r="H251" i="100"/>
  <c r="H641" i="105"/>
  <c r="K20" i="101"/>
  <c r="K256" i="101" s="1"/>
  <c r="K23" i="103"/>
  <c r="K259" i="103" s="1"/>
  <c r="K24" i="42"/>
  <c r="K260" i="42" s="1"/>
  <c r="I346" i="104"/>
  <c r="I347" i="104" s="1"/>
  <c r="I475" i="104"/>
  <c r="I476" i="104" s="1"/>
  <c r="I10" i="100"/>
  <c r="I6" i="101"/>
  <c r="K43" i="101"/>
  <c r="K43" i="104"/>
  <c r="K44" i="106"/>
  <c r="K44" i="107"/>
  <c r="K42" i="101"/>
  <c r="K41" i="42"/>
  <c r="K44" i="103"/>
  <c r="K44" i="105"/>
  <c r="K43" i="42"/>
  <c r="K43" i="100"/>
  <c r="K41" i="101"/>
  <c r="L41" i="104"/>
  <c r="L42" i="106"/>
  <c r="K42" i="107"/>
  <c r="K41" i="106"/>
  <c r="H253" i="100"/>
  <c r="H249" i="101"/>
  <c r="K42" i="104"/>
  <c r="K41" i="107"/>
  <c r="K42" i="103"/>
  <c r="K43" i="103"/>
  <c r="K43" i="105"/>
  <c r="K44" i="42"/>
  <c r="K44" i="100"/>
  <c r="K42" i="105"/>
  <c r="K41" i="100"/>
  <c r="K44" i="101"/>
  <c r="K44" i="104"/>
  <c r="K43" i="106"/>
  <c r="K43" i="107"/>
  <c r="K41" i="103"/>
  <c r="L41" i="105"/>
  <c r="K42" i="42"/>
  <c r="K42" i="100"/>
  <c r="I8" i="107"/>
  <c r="J256" i="42"/>
  <c r="K20" i="42"/>
  <c r="J259" i="104"/>
  <c r="K23" i="104"/>
  <c r="K24" i="105"/>
  <c r="K260" i="105" s="1"/>
  <c r="L21" i="107"/>
  <c r="L257" i="107" s="1"/>
  <c r="K20" i="103"/>
  <c r="K256" i="103" s="1"/>
  <c r="K23" i="100"/>
  <c r="K259" i="100" s="1"/>
  <c r="L22" i="106"/>
  <c r="L258" i="106" s="1"/>
  <c r="K22" i="42"/>
  <c r="K258" i="42" s="1"/>
  <c r="K24" i="103"/>
  <c r="K260" i="103" s="1"/>
  <c r="G248" i="107"/>
  <c r="K24" i="107"/>
  <c r="K260" i="107" s="1"/>
  <c r="K21" i="104"/>
  <c r="K257" i="104" s="1"/>
  <c r="K22" i="100"/>
  <c r="K258" i="100" s="1"/>
  <c r="K21" i="105"/>
  <c r="K257" i="105" s="1"/>
  <c r="I6" i="100"/>
  <c r="K20" i="104"/>
  <c r="K256" i="104" s="1"/>
  <c r="K22" i="104"/>
  <c r="K258" i="104" s="1"/>
  <c r="L24" i="106"/>
  <c r="L260" i="106" s="1"/>
  <c r="K21" i="103"/>
  <c r="K257" i="103" s="1"/>
  <c r="K22" i="107"/>
  <c r="K258" i="107" s="1"/>
  <c r="L23" i="105"/>
  <c r="L259" i="105" s="1"/>
  <c r="K21" i="101"/>
  <c r="K257" i="101" s="1"/>
  <c r="K21" i="106"/>
  <c r="K257" i="106" s="1"/>
  <c r="K21" i="42"/>
  <c r="K257" i="42" s="1"/>
  <c r="K23" i="106"/>
  <c r="K259" i="106" s="1"/>
  <c r="K22" i="105"/>
  <c r="K258" i="105" s="1"/>
  <c r="K20" i="107"/>
  <c r="K256" i="107" s="1"/>
  <c r="K20" i="105"/>
  <c r="K256" i="105" s="1"/>
  <c r="K22" i="101"/>
  <c r="K258" i="101" s="1"/>
  <c r="K23" i="101"/>
  <c r="K259" i="101" s="1"/>
  <c r="K21" i="100"/>
  <c r="K257" i="100" s="1"/>
  <c r="K20" i="100"/>
  <c r="K256" i="100" s="1"/>
  <c r="K23" i="107"/>
  <c r="K259" i="107" s="1"/>
  <c r="I7" i="103"/>
  <c r="I152" i="103" s="1"/>
  <c r="I7" i="104"/>
  <c r="H250" i="104"/>
  <c r="H252" i="107"/>
  <c r="I9" i="107"/>
  <c r="I154" i="107" s="1"/>
  <c r="H249" i="105"/>
  <c r="I6" i="107"/>
  <c r="H249" i="107"/>
  <c r="H253" i="105"/>
  <c r="I118" i="107"/>
  <c r="I6" i="105"/>
  <c r="H251" i="103"/>
  <c r="H250" i="103"/>
  <c r="I9" i="101"/>
  <c r="H252" i="101"/>
  <c r="H249" i="100"/>
  <c r="I10" i="107"/>
  <c r="I155" i="107" s="1"/>
  <c r="H253" i="107"/>
  <c r="H380" i="104"/>
  <c r="H381" i="104" s="1"/>
  <c r="H329" i="107"/>
  <c r="H330" i="107" s="1"/>
  <c r="H492" i="104"/>
  <c r="H493" i="104" s="1"/>
  <c r="I125" i="107"/>
  <c r="H475" i="107"/>
  <c r="H476" i="107" s="1"/>
  <c r="H441" i="107"/>
  <c r="H442" i="107" s="1"/>
  <c r="H312" i="101"/>
  <c r="H313" i="101" s="1"/>
  <c r="I564" i="105"/>
  <c r="I648" i="105" s="1"/>
  <c r="I116" i="107"/>
  <c r="H346" i="107"/>
  <c r="H347" i="107" s="1"/>
  <c r="H380" i="103"/>
  <c r="H381" i="103" s="1"/>
  <c r="H492" i="103"/>
  <c r="H493" i="103" s="1"/>
  <c r="H648" i="105"/>
  <c r="H441" i="101"/>
  <c r="H442" i="101" s="1"/>
  <c r="H363" i="103"/>
  <c r="H364" i="103" s="1"/>
  <c r="I312" i="107"/>
  <c r="I313" i="107" s="1"/>
  <c r="H475" i="101"/>
  <c r="H476" i="101" s="1"/>
  <c r="H312" i="107"/>
  <c r="H313" i="107" s="1"/>
  <c r="X837" i="107"/>
  <c r="H509" i="101"/>
  <c r="H510" i="101" s="1"/>
  <c r="I380" i="104"/>
  <c r="I381" i="104" s="1"/>
  <c r="H509" i="104"/>
  <c r="H510" i="104" s="1"/>
  <c r="H509" i="107"/>
  <c r="H510" i="107" s="1"/>
  <c r="H346" i="104"/>
  <c r="H347" i="104" s="1"/>
  <c r="I492" i="104"/>
  <c r="I493" i="104" s="1"/>
  <c r="H363" i="101"/>
  <c r="H364" i="101" s="1"/>
  <c r="H475" i="104"/>
  <c r="H476" i="104" s="1"/>
  <c r="I441" i="107"/>
  <c r="I442" i="107" s="1"/>
  <c r="I9" i="104"/>
  <c r="I154" i="104" s="1"/>
  <c r="H252" i="104"/>
  <c r="I123" i="107"/>
  <c r="F735" i="105"/>
  <c r="F961" i="105" s="1"/>
  <c r="J97" i="107"/>
  <c r="J116" i="107" s="1"/>
  <c r="I441" i="104"/>
  <c r="I442" i="104" s="1"/>
  <c r="I312" i="104"/>
  <c r="I313" i="104" s="1"/>
  <c r="H5" i="101"/>
  <c r="G248" i="101"/>
  <c r="I123" i="101"/>
  <c r="I116" i="101"/>
  <c r="J97" i="101"/>
  <c r="I509" i="101"/>
  <c r="I510" i="101" s="1"/>
  <c r="F221" i="101"/>
  <c r="I118" i="101"/>
  <c r="I125" i="101"/>
  <c r="J99" i="101"/>
  <c r="J111" i="101" s="1"/>
  <c r="H492" i="101"/>
  <c r="H493" i="101" s="1"/>
  <c r="I109" i="101"/>
  <c r="I686" i="101" s="1"/>
  <c r="J101" i="101"/>
  <c r="J113" i="101" s="1"/>
  <c r="I120" i="101"/>
  <c r="I127" i="101"/>
  <c r="F735" i="104"/>
  <c r="F961" i="104" s="1"/>
  <c r="F231" i="101"/>
  <c r="G248" i="100"/>
  <c r="H380" i="101"/>
  <c r="H381" i="101" s="1"/>
  <c r="F245" i="101"/>
  <c r="F206" i="107"/>
  <c r="G648" i="104"/>
  <c r="G571" i="104"/>
  <c r="G641" i="104"/>
  <c r="H564" i="104"/>
  <c r="F229" i="107"/>
  <c r="I120" i="104"/>
  <c r="J101" i="104"/>
  <c r="J113" i="104" s="1"/>
  <c r="I127" i="104"/>
  <c r="H312" i="104"/>
  <c r="H313" i="104" s="1"/>
  <c r="J97" i="104"/>
  <c r="I123" i="104"/>
  <c r="I116" i="104"/>
  <c r="M15" i="107"/>
  <c r="K17" i="107"/>
  <c r="J120" i="107"/>
  <c r="K101" i="107"/>
  <c r="K113" i="107" s="1"/>
  <c r="J127" i="107"/>
  <c r="F231" i="107"/>
  <c r="F224" i="107"/>
  <c r="K16" i="107"/>
  <c r="I380" i="107"/>
  <c r="I381" i="107" s="1"/>
  <c r="I492" i="107"/>
  <c r="I493" i="107" s="1"/>
  <c r="I363" i="107"/>
  <c r="I364" i="107" s="1"/>
  <c r="K99" i="107"/>
  <c r="K111" i="107" s="1"/>
  <c r="J125" i="107"/>
  <c r="J118" i="107"/>
  <c r="I124" i="107"/>
  <c r="J98" i="107"/>
  <c r="J110" i="107" s="1"/>
  <c r="I117" i="107"/>
  <c r="H649" i="107"/>
  <c r="H572" i="107"/>
  <c r="I565" i="107"/>
  <c r="H642" i="107"/>
  <c r="F228" i="107"/>
  <c r="F208" i="107"/>
  <c r="F237" i="107"/>
  <c r="F230" i="107"/>
  <c r="F210" i="107"/>
  <c r="F241" i="107"/>
  <c r="J126" i="107"/>
  <c r="J119" i="107"/>
  <c r="K100" i="107"/>
  <c r="K112" i="107" s="1"/>
  <c r="K14" i="107"/>
  <c r="G729" i="107"/>
  <c r="G646" i="107"/>
  <c r="G639" i="107"/>
  <c r="H562" i="107"/>
  <c r="G569" i="107"/>
  <c r="F234" i="107"/>
  <c r="F235" i="107"/>
  <c r="I509" i="107"/>
  <c r="I510" i="107" s="1"/>
  <c r="H643" i="107"/>
  <c r="H573" i="107"/>
  <c r="H650" i="107"/>
  <c r="I566" i="107"/>
  <c r="G730" i="107"/>
  <c r="G647" i="107"/>
  <c r="G640" i="107"/>
  <c r="H563" i="107"/>
  <c r="G570" i="107"/>
  <c r="K13" i="107"/>
  <c r="F207" i="107"/>
  <c r="F209" i="107"/>
  <c r="F221" i="107"/>
  <c r="F243" i="107"/>
  <c r="F236" i="107"/>
  <c r="F223" i="107"/>
  <c r="F245" i="107"/>
  <c r="J492" i="107"/>
  <c r="J493" i="107" s="1"/>
  <c r="J363" i="107"/>
  <c r="J364" i="107" s="1"/>
  <c r="J380" i="107"/>
  <c r="J381" i="107" s="1"/>
  <c r="H250" i="107"/>
  <c r="I7" i="107"/>
  <c r="H5" i="107"/>
  <c r="F244" i="107"/>
  <c r="G731" i="107"/>
  <c r="G648" i="107"/>
  <c r="G571" i="107"/>
  <c r="H564" i="107"/>
  <c r="G641" i="107"/>
  <c r="F735" i="107"/>
  <c r="F961" i="107" s="1"/>
  <c r="F238" i="107"/>
  <c r="F222" i="107"/>
  <c r="F227" i="107"/>
  <c r="F220" i="107"/>
  <c r="F242" i="107"/>
  <c r="G732" i="106"/>
  <c r="H565" i="106"/>
  <c r="G572" i="106"/>
  <c r="H649" i="105"/>
  <c r="H572" i="105"/>
  <c r="H642" i="105"/>
  <c r="I565" i="105"/>
  <c r="G643" i="105"/>
  <c r="G573" i="105"/>
  <c r="G733" i="105"/>
  <c r="H566" i="105"/>
  <c r="G650" i="105"/>
  <c r="I10" i="106"/>
  <c r="G733" i="106"/>
  <c r="G573" i="106"/>
  <c r="H566" i="106"/>
  <c r="H5" i="106"/>
  <c r="I6" i="106"/>
  <c r="G729" i="106"/>
  <c r="G569" i="106"/>
  <c r="H562" i="106"/>
  <c r="X834" i="106"/>
  <c r="I13" i="105"/>
  <c r="I14" i="106"/>
  <c r="G639" i="105"/>
  <c r="G569" i="105"/>
  <c r="G646" i="105"/>
  <c r="G729" i="105"/>
  <c r="H562" i="105"/>
  <c r="H251" i="105"/>
  <c r="I8" i="105"/>
  <c r="I17" i="105"/>
  <c r="J123" i="105"/>
  <c r="K97" i="105"/>
  <c r="J13" i="106"/>
  <c r="I124" i="105"/>
  <c r="J98" i="105"/>
  <c r="J100" i="106"/>
  <c r="I126" i="106"/>
  <c r="H563" i="106"/>
  <c r="G570" i="106"/>
  <c r="G730" i="106"/>
  <c r="J17" i="106"/>
  <c r="J127" i="105"/>
  <c r="K101" i="105"/>
  <c r="L100" i="105"/>
  <c r="K126" i="105"/>
  <c r="F735" i="106"/>
  <c r="F961" i="106" s="1"/>
  <c r="I15" i="106"/>
  <c r="J101" i="106"/>
  <c r="I127" i="106"/>
  <c r="H640" i="105"/>
  <c r="H570" i="105"/>
  <c r="H647" i="105"/>
  <c r="I563" i="105"/>
  <c r="G248" i="105"/>
  <c r="J15" i="105"/>
  <c r="G732" i="105"/>
  <c r="H250" i="105"/>
  <c r="I7" i="105"/>
  <c r="H5" i="105"/>
  <c r="I9" i="106"/>
  <c r="J14" i="105"/>
  <c r="K99" i="105"/>
  <c r="J125" i="105"/>
  <c r="J16" i="105"/>
  <c r="X836" i="105"/>
  <c r="G731" i="105"/>
  <c r="J124" i="106"/>
  <c r="K98" i="106"/>
  <c r="J7" i="106"/>
  <c r="J97" i="106"/>
  <c r="I123" i="106"/>
  <c r="I9" i="105"/>
  <c r="H252" i="105"/>
  <c r="G730" i="105"/>
  <c r="G731" i="106"/>
  <c r="H564" i="106"/>
  <c r="G571" i="106"/>
  <c r="L16" i="106"/>
  <c r="X881" i="105"/>
  <c r="J125" i="106"/>
  <c r="K99" i="106"/>
  <c r="I8" i="104"/>
  <c r="I153" i="104" s="1"/>
  <c r="H251" i="104"/>
  <c r="G730" i="103"/>
  <c r="G647" i="103"/>
  <c r="G640" i="103"/>
  <c r="H563" i="103"/>
  <c r="G570" i="103"/>
  <c r="H566" i="103"/>
  <c r="G733" i="103"/>
  <c r="G573" i="103"/>
  <c r="G650" i="103"/>
  <c r="G643" i="103"/>
  <c r="I509" i="103"/>
  <c r="I510" i="103" s="1"/>
  <c r="G731" i="104"/>
  <c r="H509" i="103"/>
  <c r="H510" i="103" s="1"/>
  <c r="H572" i="104"/>
  <c r="I565" i="104"/>
  <c r="H642" i="104"/>
  <c r="H649" i="104"/>
  <c r="I363" i="103"/>
  <c r="I364" i="103" s="1"/>
  <c r="I380" i="103"/>
  <c r="I381" i="103" s="1"/>
  <c r="I492" i="103"/>
  <c r="I493" i="103" s="1"/>
  <c r="I118" i="103"/>
  <c r="I125" i="103"/>
  <c r="J99" i="103"/>
  <c r="J111" i="103" s="1"/>
  <c r="F245" i="104"/>
  <c r="F241" i="104"/>
  <c r="F235" i="104"/>
  <c r="F229" i="104"/>
  <c r="F223" i="104"/>
  <c r="F210" i="104"/>
  <c r="F206" i="104"/>
  <c r="F242" i="104"/>
  <c r="F236" i="104"/>
  <c r="F230" i="104"/>
  <c r="F237" i="104"/>
  <c r="F227" i="104"/>
  <c r="F220" i="104"/>
  <c r="F238" i="104"/>
  <c r="F228" i="104"/>
  <c r="F221" i="104"/>
  <c r="F207" i="104"/>
  <c r="F243" i="104"/>
  <c r="F231" i="104"/>
  <c r="F222" i="104"/>
  <c r="F208" i="104"/>
  <c r="F209" i="104"/>
  <c r="F234" i="104"/>
  <c r="F244" i="104"/>
  <c r="F224" i="104"/>
  <c r="I15" i="103"/>
  <c r="I15" i="104"/>
  <c r="H441" i="103"/>
  <c r="H442" i="103" s="1"/>
  <c r="H312" i="103"/>
  <c r="H313" i="103" s="1"/>
  <c r="J124" i="103"/>
  <c r="K98" i="103"/>
  <c r="K110" i="103" s="1"/>
  <c r="J117" i="103"/>
  <c r="F243" i="103"/>
  <c r="F237" i="103"/>
  <c r="F231" i="103"/>
  <c r="F227" i="103"/>
  <c r="F221" i="103"/>
  <c r="F208" i="103"/>
  <c r="F223" i="103"/>
  <c r="F206" i="103"/>
  <c r="F244" i="103"/>
  <c r="F238" i="103"/>
  <c r="F234" i="103"/>
  <c r="F228" i="103"/>
  <c r="F222" i="103"/>
  <c r="F209" i="103"/>
  <c r="F245" i="103"/>
  <c r="F241" i="103"/>
  <c r="F235" i="103"/>
  <c r="F229" i="103"/>
  <c r="F210" i="103"/>
  <c r="F242" i="103"/>
  <c r="F220" i="103"/>
  <c r="F224" i="103"/>
  <c r="F236" i="103"/>
  <c r="F207" i="103"/>
  <c r="F230" i="103"/>
  <c r="H329" i="104"/>
  <c r="H330" i="104" s="1"/>
  <c r="H458" i="104"/>
  <c r="H459" i="104" s="1"/>
  <c r="G248" i="104"/>
  <c r="J98" i="104"/>
  <c r="J110" i="104" s="1"/>
  <c r="I124" i="104"/>
  <c r="I117" i="104"/>
  <c r="I10" i="103"/>
  <c r="I155" i="103" s="1"/>
  <c r="H253" i="103"/>
  <c r="I123" i="103"/>
  <c r="I116" i="103"/>
  <c r="J97" i="103"/>
  <c r="K16" i="103"/>
  <c r="M13" i="103"/>
  <c r="G641" i="103"/>
  <c r="G571" i="103"/>
  <c r="H564" i="103"/>
  <c r="G648" i="103"/>
  <c r="G731" i="103"/>
  <c r="X834" i="104"/>
  <c r="J363" i="104"/>
  <c r="J364" i="104" s="1"/>
  <c r="J492" i="104"/>
  <c r="J493" i="104" s="1"/>
  <c r="J380" i="104"/>
  <c r="J381" i="104" s="1"/>
  <c r="I14" i="103"/>
  <c r="I13" i="104"/>
  <c r="H253" i="104"/>
  <c r="I10" i="104"/>
  <c r="G248" i="103"/>
  <c r="I441" i="103"/>
  <c r="I442" i="103" s="1"/>
  <c r="I312" i="103"/>
  <c r="I313" i="103" s="1"/>
  <c r="H249" i="104"/>
  <c r="I6" i="104"/>
  <c r="H5" i="104"/>
  <c r="M17" i="103"/>
  <c r="G732" i="103"/>
  <c r="G649" i="103"/>
  <c r="G642" i="103"/>
  <c r="G572" i="103"/>
  <c r="H565" i="103"/>
  <c r="H475" i="103"/>
  <c r="H476" i="103" s="1"/>
  <c r="H346" i="103"/>
  <c r="H347" i="103" s="1"/>
  <c r="J126" i="104"/>
  <c r="K100" i="104"/>
  <c r="K112" i="104" s="1"/>
  <c r="J119" i="104"/>
  <c r="J14" i="104"/>
  <c r="K100" i="103"/>
  <c r="K112" i="103" s="1"/>
  <c r="J119" i="103"/>
  <c r="J126" i="103"/>
  <c r="I127" i="103"/>
  <c r="J101" i="103"/>
  <c r="J113" i="103" s="1"/>
  <c r="I120" i="103"/>
  <c r="G639" i="104"/>
  <c r="G569" i="104"/>
  <c r="G646" i="104"/>
  <c r="G729" i="104"/>
  <c r="H562" i="104"/>
  <c r="I329" i="103"/>
  <c r="I330" i="103" s="1"/>
  <c r="I458" i="103"/>
  <c r="I459" i="103" s="1"/>
  <c r="H252" i="103"/>
  <c r="I9" i="103"/>
  <c r="I154" i="103" s="1"/>
  <c r="X880" i="103"/>
  <c r="K17" i="104"/>
  <c r="J16" i="104"/>
  <c r="G643" i="104"/>
  <c r="G573" i="104"/>
  <c r="G733" i="104"/>
  <c r="H566" i="104"/>
  <c r="G650" i="104"/>
  <c r="H562" i="103"/>
  <c r="G646" i="103"/>
  <c r="G639" i="103"/>
  <c r="G729" i="103"/>
  <c r="G569" i="103"/>
  <c r="F735" i="103"/>
  <c r="F961" i="103" s="1"/>
  <c r="I6" i="103"/>
  <c r="H5" i="103"/>
  <c r="H249" i="103"/>
  <c r="H640" i="104"/>
  <c r="H570" i="104"/>
  <c r="H647" i="104"/>
  <c r="I563" i="104"/>
  <c r="F210" i="101"/>
  <c r="F228" i="101"/>
  <c r="F229" i="101"/>
  <c r="F227" i="101"/>
  <c r="F230" i="101"/>
  <c r="I16" i="101"/>
  <c r="G639" i="101"/>
  <c r="G569" i="101"/>
  <c r="G729" i="101"/>
  <c r="H562" i="101"/>
  <c r="G646" i="101"/>
  <c r="F224" i="101"/>
  <c r="F223" i="101"/>
  <c r="F237" i="101"/>
  <c r="F235" i="101"/>
  <c r="X831" i="101"/>
  <c r="X879" i="101"/>
  <c r="H649" i="101"/>
  <c r="H642" i="101"/>
  <c r="I565" i="101"/>
  <c r="H572" i="101"/>
  <c r="J100" i="101"/>
  <c r="J112" i="101" s="1"/>
  <c r="I119" i="101"/>
  <c r="I126" i="101"/>
  <c r="H458" i="101"/>
  <c r="H459" i="101" s="1"/>
  <c r="H329" i="101"/>
  <c r="H330" i="101" s="1"/>
  <c r="J17" i="101"/>
  <c r="F244" i="101"/>
  <c r="F234" i="101"/>
  <c r="F207" i="101"/>
  <c r="F209" i="101"/>
  <c r="F236" i="101"/>
  <c r="F241" i="101"/>
  <c r="I15" i="101"/>
  <c r="G648" i="101"/>
  <c r="G641" i="101"/>
  <c r="H564" i="101"/>
  <c r="G571" i="101"/>
  <c r="G731" i="101"/>
  <c r="K14" i="101"/>
  <c r="H563" i="101"/>
  <c r="G570" i="101"/>
  <c r="G647" i="101"/>
  <c r="G640" i="101"/>
  <c r="G730" i="101"/>
  <c r="I124" i="101"/>
  <c r="J98" i="101"/>
  <c r="J110" i="101" s="1"/>
  <c r="I117" i="101"/>
  <c r="H253" i="101"/>
  <c r="I10" i="101"/>
  <c r="I155" i="101" s="1"/>
  <c r="H250" i="101"/>
  <c r="I7" i="101"/>
  <c r="I152" i="101" s="1"/>
  <c r="I458" i="101"/>
  <c r="I459" i="101" s="1"/>
  <c r="I329" i="101"/>
  <c r="I330" i="101" s="1"/>
  <c r="J13" i="101"/>
  <c r="F238" i="101"/>
  <c r="F208" i="101"/>
  <c r="F206" i="101"/>
  <c r="F243" i="101"/>
  <c r="F220" i="101"/>
  <c r="F222" i="101"/>
  <c r="F242" i="101"/>
  <c r="G643" i="101"/>
  <c r="G573" i="101"/>
  <c r="G733" i="101"/>
  <c r="G650" i="101"/>
  <c r="H566" i="101"/>
  <c r="F735" i="101"/>
  <c r="F961" i="101" s="1"/>
  <c r="H441" i="100"/>
  <c r="H442" i="100" s="1"/>
  <c r="H312" i="100"/>
  <c r="H313" i="100" s="1"/>
  <c r="G441" i="100"/>
  <c r="G442" i="100" s="1"/>
  <c r="G312" i="100"/>
  <c r="G313" i="100" s="1"/>
  <c r="H118" i="100"/>
  <c r="I99" i="100"/>
  <c r="I111" i="100" s="1"/>
  <c r="H125" i="100"/>
  <c r="H643" i="100"/>
  <c r="H650" i="100"/>
  <c r="I566" i="100"/>
  <c r="H573" i="100"/>
  <c r="H120" i="100"/>
  <c r="I101" i="100"/>
  <c r="I113" i="100" s="1"/>
  <c r="H127" i="100"/>
  <c r="I119" i="100"/>
  <c r="J100" i="100"/>
  <c r="J112" i="100" s="1"/>
  <c r="I126" i="100"/>
  <c r="G729" i="100"/>
  <c r="G639" i="100"/>
  <c r="G646" i="100"/>
  <c r="G569" i="100"/>
  <c r="H562" i="100"/>
  <c r="F735" i="100"/>
  <c r="F961" i="100" s="1"/>
  <c r="J17" i="100"/>
  <c r="H640" i="100"/>
  <c r="H647" i="100"/>
  <c r="H570" i="100"/>
  <c r="I563" i="100"/>
  <c r="I117" i="100"/>
  <c r="J98" i="100"/>
  <c r="J110" i="100" s="1"/>
  <c r="I124" i="100"/>
  <c r="F475" i="100"/>
  <c r="F476" i="100" s="1"/>
  <c r="F346" i="100"/>
  <c r="F347" i="100" s="1"/>
  <c r="F420" i="100" s="1"/>
  <c r="J13" i="100"/>
  <c r="G648" i="100"/>
  <c r="G731" i="100"/>
  <c r="G571" i="100"/>
  <c r="H564" i="100"/>
  <c r="G641" i="100"/>
  <c r="X835" i="100"/>
  <c r="H116" i="100"/>
  <c r="I97" i="100"/>
  <c r="H123" i="100"/>
  <c r="J15" i="100"/>
  <c r="H458" i="100"/>
  <c r="H459" i="100" s="1"/>
  <c r="H329" i="100"/>
  <c r="H330" i="100" s="1"/>
  <c r="G509" i="100"/>
  <c r="G510" i="100" s="1"/>
  <c r="I16" i="100"/>
  <c r="I14" i="100"/>
  <c r="G732" i="100"/>
  <c r="G642" i="100"/>
  <c r="G649" i="100"/>
  <c r="H565" i="100"/>
  <c r="G572" i="100"/>
  <c r="H250" i="100"/>
  <c r="I7" i="100"/>
  <c r="H5" i="100"/>
  <c r="J134" i="42"/>
  <c r="K133" i="42"/>
  <c r="H132" i="42"/>
  <c r="I131" i="42"/>
  <c r="J130" i="42"/>
  <c r="F48" i="42"/>
  <c r="I252" i="100" l="1"/>
  <c r="I200" i="100"/>
  <c r="I690" i="100"/>
  <c r="J177" i="101"/>
  <c r="J687" i="101"/>
  <c r="J186" i="103"/>
  <c r="J688" i="103"/>
  <c r="J185" i="101"/>
  <c r="J688" i="101"/>
  <c r="J187" i="104"/>
  <c r="J688" i="104"/>
  <c r="H184" i="100"/>
  <c r="H688" i="100"/>
  <c r="J192" i="100"/>
  <c r="J689" i="100"/>
  <c r="J176" i="100"/>
  <c r="J687" i="100"/>
  <c r="I184" i="100"/>
  <c r="I688" i="100"/>
  <c r="J193" i="101"/>
  <c r="J689" i="101"/>
  <c r="K195" i="104"/>
  <c r="K689" i="104"/>
  <c r="K178" i="103"/>
  <c r="K687" i="103"/>
  <c r="J175" i="107"/>
  <c r="J687" i="107"/>
  <c r="K183" i="107"/>
  <c r="K688" i="107"/>
  <c r="K199" i="107"/>
  <c r="K690" i="107"/>
  <c r="J201" i="101"/>
  <c r="J690" i="101"/>
  <c r="I183" i="107"/>
  <c r="I688" i="107"/>
  <c r="J202" i="103"/>
  <c r="J690" i="103"/>
  <c r="K194" i="103"/>
  <c r="K689" i="103"/>
  <c r="J203" i="104"/>
  <c r="J690" i="104"/>
  <c r="J179" i="104"/>
  <c r="J687" i="104"/>
  <c r="K191" i="107"/>
  <c r="K689" i="107"/>
  <c r="G210" i="101"/>
  <c r="G228" i="101"/>
  <c r="G207" i="101"/>
  <c r="G231" i="101"/>
  <c r="G222" i="101"/>
  <c r="G214" i="101"/>
  <c r="G223" i="103"/>
  <c r="G216" i="101"/>
  <c r="G242" i="104"/>
  <c r="G230" i="101"/>
  <c r="G220" i="101"/>
  <c r="G229" i="101"/>
  <c r="G238" i="101"/>
  <c r="G223" i="101"/>
  <c r="G237" i="101"/>
  <c r="G236" i="101"/>
  <c r="G208" i="104"/>
  <c r="G207" i="103"/>
  <c r="G208" i="103"/>
  <c r="G213" i="101"/>
  <c r="G227" i="103"/>
  <c r="G235" i="101"/>
  <c r="G208" i="101"/>
  <c r="G245" i="101"/>
  <c r="G234" i="101"/>
  <c r="G243" i="101"/>
  <c r="G242" i="101"/>
  <c r="G217" i="101"/>
  <c r="G209" i="101"/>
  <c r="G241" i="101"/>
  <c r="G244" i="101"/>
  <c r="G221" i="101"/>
  <c r="G206" i="101"/>
  <c r="G227" i="101"/>
  <c r="G224" i="101"/>
  <c r="G215" i="101"/>
  <c r="G220" i="107"/>
  <c r="H166" i="100"/>
  <c r="G213" i="104"/>
  <c r="J174" i="101"/>
  <c r="J175" i="101"/>
  <c r="J176" i="101"/>
  <c r="J178" i="101"/>
  <c r="J179" i="101"/>
  <c r="J183" i="104"/>
  <c r="J186" i="104"/>
  <c r="J184" i="104"/>
  <c r="J182" i="104"/>
  <c r="J185" i="104"/>
  <c r="I169" i="101"/>
  <c r="I170" i="101"/>
  <c r="I166" i="101"/>
  <c r="I171" i="101"/>
  <c r="I167" i="101"/>
  <c r="I168" i="101"/>
  <c r="I190" i="101"/>
  <c r="I194" i="101"/>
  <c r="I191" i="101"/>
  <c r="I195" i="101"/>
  <c r="I192" i="101"/>
  <c r="I178" i="100"/>
  <c r="I177" i="100"/>
  <c r="I179" i="100"/>
  <c r="I175" i="100"/>
  <c r="I174" i="100"/>
  <c r="I192" i="104"/>
  <c r="I193" i="104"/>
  <c r="I190" i="104"/>
  <c r="I191" i="104"/>
  <c r="I194" i="104"/>
  <c r="I198" i="103"/>
  <c r="I200" i="103"/>
  <c r="I203" i="103"/>
  <c r="I201" i="103"/>
  <c r="I199" i="103"/>
  <c r="I166" i="104"/>
  <c r="I167" i="104"/>
  <c r="H171" i="100"/>
  <c r="I169" i="107"/>
  <c r="I167" i="103"/>
  <c r="I169" i="103"/>
  <c r="J199" i="101"/>
  <c r="J200" i="101"/>
  <c r="J202" i="101"/>
  <c r="J203" i="101"/>
  <c r="J198" i="101"/>
  <c r="J202" i="107"/>
  <c r="J198" i="107"/>
  <c r="J200" i="107"/>
  <c r="J203" i="107"/>
  <c r="J201" i="107"/>
  <c r="J192" i="107"/>
  <c r="J195" i="107"/>
  <c r="J193" i="107"/>
  <c r="J194" i="107"/>
  <c r="J190" i="107"/>
  <c r="J179" i="103"/>
  <c r="J177" i="103"/>
  <c r="J175" i="103"/>
  <c r="J176" i="103"/>
  <c r="J174" i="103"/>
  <c r="I192" i="103"/>
  <c r="I195" i="103"/>
  <c r="I193" i="103"/>
  <c r="I191" i="103"/>
  <c r="I190" i="103"/>
  <c r="I176" i="101"/>
  <c r="I174" i="101"/>
  <c r="I179" i="101"/>
  <c r="I175" i="101"/>
  <c r="I178" i="101"/>
  <c r="I185" i="104"/>
  <c r="I183" i="104"/>
  <c r="I186" i="104"/>
  <c r="I184" i="104"/>
  <c r="I182" i="104"/>
  <c r="G216" i="104"/>
  <c r="I170" i="104"/>
  <c r="H167" i="100"/>
  <c r="H170" i="100"/>
  <c r="I168" i="107"/>
  <c r="I171" i="103"/>
  <c r="I168" i="103"/>
  <c r="J190" i="103"/>
  <c r="J195" i="103"/>
  <c r="J193" i="103"/>
  <c r="J191" i="103"/>
  <c r="J192" i="103"/>
  <c r="I174" i="104"/>
  <c r="I177" i="104"/>
  <c r="I175" i="104"/>
  <c r="I178" i="104"/>
  <c r="I176" i="104"/>
  <c r="I187" i="101"/>
  <c r="I182" i="101"/>
  <c r="I183" i="101"/>
  <c r="I186" i="101"/>
  <c r="I184" i="101"/>
  <c r="I187" i="107"/>
  <c r="I182" i="107"/>
  <c r="I186" i="107"/>
  <c r="I184" i="107"/>
  <c r="I185" i="107"/>
  <c r="H198" i="100"/>
  <c r="H203" i="100"/>
  <c r="H202" i="100"/>
  <c r="H201" i="100"/>
  <c r="H199" i="100"/>
  <c r="I169" i="104"/>
  <c r="I166" i="107"/>
  <c r="J201" i="103"/>
  <c r="J199" i="103"/>
  <c r="J200" i="103"/>
  <c r="J198" i="103"/>
  <c r="J203" i="103"/>
  <c r="J192" i="104"/>
  <c r="J191" i="104"/>
  <c r="J193" i="104"/>
  <c r="J194" i="104"/>
  <c r="J190" i="104"/>
  <c r="I187" i="103"/>
  <c r="I183" i="103"/>
  <c r="I184" i="103"/>
  <c r="I182" i="103"/>
  <c r="I185" i="103"/>
  <c r="I203" i="107"/>
  <c r="I202" i="107"/>
  <c r="I198" i="107"/>
  <c r="I200" i="107"/>
  <c r="I201" i="107"/>
  <c r="I202" i="104"/>
  <c r="I199" i="104"/>
  <c r="I198" i="104"/>
  <c r="I200" i="104"/>
  <c r="I201" i="104"/>
  <c r="I174" i="107"/>
  <c r="I178" i="107"/>
  <c r="I179" i="107"/>
  <c r="I176" i="107"/>
  <c r="I177" i="107"/>
  <c r="I200" i="101"/>
  <c r="I202" i="101"/>
  <c r="I198" i="101"/>
  <c r="I203" i="101"/>
  <c r="I199" i="101"/>
  <c r="G186" i="100"/>
  <c r="G187" i="100"/>
  <c r="G182" i="100"/>
  <c r="G185" i="100"/>
  <c r="G183" i="100"/>
  <c r="I168" i="104"/>
  <c r="I170" i="107"/>
  <c r="I171" i="107"/>
  <c r="G206" i="104"/>
  <c r="G229" i="107"/>
  <c r="G216" i="103"/>
  <c r="G217" i="104"/>
  <c r="G231" i="107"/>
  <c r="G210" i="104"/>
  <c r="G231" i="104"/>
  <c r="G209" i="104"/>
  <c r="G220" i="104"/>
  <c r="G245" i="104"/>
  <c r="G223" i="104"/>
  <c r="G222" i="104"/>
  <c r="G221" i="104"/>
  <c r="G237" i="104"/>
  <c r="G224" i="104"/>
  <c r="G209" i="103"/>
  <c r="G229" i="103"/>
  <c r="G242" i="103"/>
  <c r="G209" i="107"/>
  <c r="G242" i="107"/>
  <c r="G215" i="104"/>
  <c r="G214" i="107"/>
  <c r="G227" i="104"/>
  <c r="G234" i="104"/>
  <c r="G229" i="104"/>
  <c r="G228" i="104"/>
  <c r="G243" i="104"/>
  <c r="G230" i="104"/>
  <c r="G235" i="103"/>
  <c r="G224" i="103"/>
  <c r="G243" i="103"/>
  <c r="G238" i="107"/>
  <c r="G241" i="103"/>
  <c r="G213" i="103"/>
  <c r="G213" i="107"/>
  <c r="G214" i="104"/>
  <c r="G235" i="104"/>
  <c r="G244" i="104"/>
  <c r="G241" i="104"/>
  <c r="G238" i="104"/>
  <c r="G207" i="104"/>
  <c r="G236" i="104"/>
  <c r="G230" i="103"/>
  <c r="G234" i="103"/>
  <c r="G231" i="103"/>
  <c r="G228" i="103"/>
  <c r="G208" i="107"/>
  <c r="G238" i="103"/>
  <c r="G222" i="103"/>
  <c r="G216" i="107"/>
  <c r="G206" i="107"/>
  <c r="G210" i="107"/>
  <c r="G222" i="107"/>
  <c r="G244" i="107"/>
  <c r="G237" i="107"/>
  <c r="G224" i="107"/>
  <c r="G217" i="107"/>
  <c r="G206" i="103"/>
  <c r="G220" i="103"/>
  <c r="G245" i="103"/>
  <c r="G237" i="103"/>
  <c r="G235" i="107"/>
  <c r="G223" i="107"/>
  <c r="G228" i="107"/>
  <c r="G221" i="107"/>
  <c r="G243" i="107"/>
  <c r="G230" i="107"/>
  <c r="G210" i="103"/>
  <c r="G221" i="103"/>
  <c r="G215" i="103"/>
  <c r="G215" i="107"/>
  <c r="G241" i="107"/>
  <c r="G245" i="107"/>
  <c r="G234" i="107"/>
  <c r="G227" i="107"/>
  <c r="G207" i="107"/>
  <c r="G236" i="107"/>
  <c r="G244" i="103"/>
  <c r="G236" i="103"/>
  <c r="G217" i="103"/>
  <c r="G214" i="103"/>
  <c r="F807" i="101"/>
  <c r="F807" i="104"/>
  <c r="F159" i="101"/>
  <c r="F807" i="103"/>
  <c r="F807" i="107"/>
  <c r="F159" i="103"/>
  <c r="F159" i="107"/>
  <c r="F159" i="104"/>
  <c r="L22" i="103"/>
  <c r="L258" i="103" s="1"/>
  <c r="L23" i="42"/>
  <c r="L259" i="42" s="1"/>
  <c r="H153" i="100"/>
  <c r="H154" i="100"/>
  <c r="G153" i="100"/>
  <c r="H155" i="100"/>
  <c r="F217" i="100"/>
  <c r="H216" i="103"/>
  <c r="F216" i="100"/>
  <c r="H214" i="103"/>
  <c r="F215" i="100"/>
  <c r="H213" i="103"/>
  <c r="H215" i="103"/>
  <c r="F214" i="100"/>
  <c r="H217" i="103"/>
  <c r="F213" i="100"/>
  <c r="H217" i="101"/>
  <c r="H213" i="101"/>
  <c r="H214" i="101"/>
  <c r="H215" i="101"/>
  <c r="H216" i="101"/>
  <c r="H217" i="104"/>
  <c r="H216" i="104"/>
  <c r="H215" i="104"/>
  <c r="H213" i="104"/>
  <c r="H214" i="104"/>
  <c r="H217" i="107"/>
  <c r="H213" i="107"/>
  <c r="H214" i="107"/>
  <c r="H215" i="107"/>
  <c r="H216" i="107"/>
  <c r="I155" i="104"/>
  <c r="I87" i="105"/>
  <c r="I151" i="103"/>
  <c r="I87" i="103"/>
  <c r="I151" i="107"/>
  <c r="I87" i="107"/>
  <c r="I87" i="100"/>
  <c r="I151" i="104"/>
  <c r="I87" i="104"/>
  <c r="I249" i="101"/>
  <c r="I87" i="101"/>
  <c r="I87" i="106"/>
  <c r="J8" i="101"/>
  <c r="J251" i="101" s="1"/>
  <c r="L20" i="106"/>
  <c r="L256" i="106" s="1"/>
  <c r="M24" i="100"/>
  <c r="M260" i="100" s="1"/>
  <c r="L24" i="104"/>
  <c r="L260" i="104" s="1"/>
  <c r="I251" i="100"/>
  <c r="I152" i="107"/>
  <c r="I151" i="101"/>
  <c r="I153" i="103"/>
  <c r="I153" i="101"/>
  <c r="I152" i="100"/>
  <c r="I154" i="101"/>
  <c r="I153" i="107"/>
  <c r="I154" i="100"/>
  <c r="I152" i="104"/>
  <c r="L20" i="101"/>
  <c r="L256" i="101" s="1"/>
  <c r="J10" i="105"/>
  <c r="J253" i="105" s="1"/>
  <c r="I253" i="105"/>
  <c r="H732" i="104"/>
  <c r="H733" i="107"/>
  <c r="H730" i="104"/>
  <c r="H730" i="105"/>
  <c r="H732" i="101"/>
  <c r="H733" i="100"/>
  <c r="H732" i="107"/>
  <c r="F160" i="107"/>
  <c r="F162" i="104"/>
  <c r="F158" i="104"/>
  <c r="F959" i="104" s="1"/>
  <c r="F160" i="103"/>
  <c r="F160" i="101"/>
  <c r="F163" i="103"/>
  <c r="F158" i="103"/>
  <c r="F959" i="103" s="1"/>
  <c r="F161" i="103"/>
  <c r="F163" i="104"/>
  <c r="F161" i="107"/>
  <c r="F162" i="107"/>
  <c r="F158" i="107"/>
  <c r="F959" i="107" s="1"/>
  <c r="F163" i="101"/>
  <c r="F162" i="101"/>
  <c r="F162" i="103"/>
  <c r="F160" i="104"/>
  <c r="F158" i="101"/>
  <c r="F959" i="101" s="1"/>
  <c r="F161" i="101"/>
  <c r="F161" i="104"/>
  <c r="F163" i="107"/>
  <c r="I251" i="103"/>
  <c r="J7" i="103"/>
  <c r="J152" i="103" s="1"/>
  <c r="J8" i="106"/>
  <c r="J8" i="103"/>
  <c r="J251" i="103" s="1"/>
  <c r="J6" i="101"/>
  <c r="L24" i="101"/>
  <c r="L260" i="101" s="1"/>
  <c r="K99" i="104"/>
  <c r="J475" i="104"/>
  <c r="J476" i="104" s="1"/>
  <c r="I346" i="107"/>
  <c r="I347" i="107" s="1"/>
  <c r="J118" i="104"/>
  <c r="J125" i="104"/>
  <c r="J346" i="104"/>
  <c r="J347" i="104" s="1"/>
  <c r="L24" i="42"/>
  <c r="L260" i="42" s="1"/>
  <c r="I251" i="107"/>
  <c r="L23" i="103"/>
  <c r="L259" i="103" s="1"/>
  <c r="I250" i="103"/>
  <c r="J8" i="107"/>
  <c r="J153" i="107" s="1"/>
  <c r="I475" i="107"/>
  <c r="I476" i="107" s="1"/>
  <c r="L42" i="100"/>
  <c r="L44" i="104"/>
  <c r="L44" i="100"/>
  <c r="I253" i="100"/>
  <c r="L41" i="107"/>
  <c r="L41" i="106"/>
  <c r="M42" i="106"/>
  <c r="L41" i="101"/>
  <c r="L43" i="42"/>
  <c r="L44" i="103"/>
  <c r="L42" i="101"/>
  <c r="L44" i="106"/>
  <c r="L43" i="101"/>
  <c r="L42" i="42"/>
  <c r="L41" i="103"/>
  <c r="L43" i="106"/>
  <c r="L44" i="101"/>
  <c r="L42" i="105"/>
  <c r="L44" i="42"/>
  <c r="L43" i="103"/>
  <c r="L42" i="103"/>
  <c r="M41" i="105"/>
  <c r="L43" i="107"/>
  <c r="L41" i="100"/>
  <c r="L43" i="105"/>
  <c r="J10" i="100"/>
  <c r="I250" i="104"/>
  <c r="L42" i="104"/>
  <c r="L42" i="107"/>
  <c r="M41" i="104"/>
  <c r="L43" i="100"/>
  <c r="L44" i="105"/>
  <c r="L41" i="42"/>
  <c r="L44" i="107"/>
  <c r="L43" i="104"/>
  <c r="I249" i="100"/>
  <c r="J6" i="100"/>
  <c r="K259" i="104"/>
  <c r="L23" i="104"/>
  <c r="K256" i="42"/>
  <c r="L20" i="42"/>
  <c r="L20" i="107"/>
  <c r="L256" i="107" s="1"/>
  <c r="L23" i="106"/>
  <c r="L259" i="106" s="1"/>
  <c r="L21" i="101"/>
  <c r="L257" i="101" s="1"/>
  <c r="L22" i="107"/>
  <c r="L258" i="107" s="1"/>
  <c r="L22" i="104"/>
  <c r="L258" i="104" s="1"/>
  <c r="L20" i="100"/>
  <c r="L256" i="100" s="1"/>
  <c r="L23" i="101"/>
  <c r="L259" i="101" s="1"/>
  <c r="L20" i="105"/>
  <c r="L256" i="105" s="1"/>
  <c r="L22" i="100"/>
  <c r="L258" i="100" s="1"/>
  <c r="L22" i="42"/>
  <c r="L258" i="42" s="1"/>
  <c r="M22" i="106"/>
  <c r="M258" i="106" s="1"/>
  <c r="L20" i="103"/>
  <c r="L256" i="103" s="1"/>
  <c r="L22" i="105"/>
  <c r="L258" i="105" s="1"/>
  <c r="L21" i="42"/>
  <c r="L257" i="42" s="1"/>
  <c r="L21" i="106"/>
  <c r="L257" i="106" s="1"/>
  <c r="M23" i="105"/>
  <c r="M259" i="105" s="1"/>
  <c r="L21" i="103"/>
  <c r="L257" i="103" s="1"/>
  <c r="M24" i="106"/>
  <c r="M260" i="106" s="1"/>
  <c r="L20" i="104"/>
  <c r="L256" i="104" s="1"/>
  <c r="L24" i="107"/>
  <c r="L260" i="107" s="1"/>
  <c r="L23" i="107"/>
  <c r="L259" i="107" s="1"/>
  <c r="L21" i="100"/>
  <c r="L257" i="100" s="1"/>
  <c r="L22" i="101"/>
  <c r="L258" i="101" s="1"/>
  <c r="L21" i="105"/>
  <c r="L257" i="105" s="1"/>
  <c r="L21" i="104"/>
  <c r="L257" i="104" s="1"/>
  <c r="L24" i="103"/>
  <c r="L260" i="103" s="1"/>
  <c r="L23" i="100"/>
  <c r="L259" i="100" s="1"/>
  <c r="M21" i="107"/>
  <c r="M257" i="107" s="1"/>
  <c r="L24" i="105"/>
  <c r="L260" i="105" s="1"/>
  <c r="J7" i="104"/>
  <c r="I253" i="107"/>
  <c r="J10" i="107"/>
  <c r="J155" i="107" s="1"/>
  <c r="J6" i="105"/>
  <c r="I249" i="105"/>
  <c r="I252" i="101"/>
  <c r="J9" i="101"/>
  <c r="J6" i="107"/>
  <c r="I249" i="107"/>
  <c r="I252" i="107"/>
  <c r="J9" i="107"/>
  <c r="J154" i="107" s="1"/>
  <c r="K8" i="103"/>
  <c r="J564" i="105"/>
  <c r="K564" i="105" s="1"/>
  <c r="I571" i="105"/>
  <c r="I641" i="105"/>
  <c r="J123" i="107"/>
  <c r="X838" i="107"/>
  <c r="X839" i="107" s="1"/>
  <c r="J109" i="107"/>
  <c r="J686" i="107" s="1"/>
  <c r="K97" i="107"/>
  <c r="K109" i="107" s="1"/>
  <c r="K686" i="107" s="1"/>
  <c r="H237" i="107"/>
  <c r="H208" i="107"/>
  <c r="H244" i="107"/>
  <c r="H209" i="107"/>
  <c r="H230" i="107"/>
  <c r="H210" i="107"/>
  <c r="H242" i="107"/>
  <c r="H245" i="107"/>
  <c r="H228" i="107"/>
  <c r="H222" i="107"/>
  <c r="H223" i="107"/>
  <c r="H234" i="107"/>
  <c r="H221" i="107"/>
  <c r="H235" i="107"/>
  <c r="H229" i="107"/>
  <c r="H227" i="107"/>
  <c r="H220" i="107"/>
  <c r="H241" i="107"/>
  <c r="H206" i="107"/>
  <c r="H231" i="107"/>
  <c r="H224" i="107"/>
  <c r="H243" i="107"/>
  <c r="H238" i="107"/>
  <c r="H236" i="107"/>
  <c r="H207" i="107"/>
  <c r="I252" i="104"/>
  <c r="J9" i="104"/>
  <c r="J154" i="104" s="1"/>
  <c r="J120" i="101"/>
  <c r="J127" i="101"/>
  <c r="K101" i="101"/>
  <c r="K113" i="101" s="1"/>
  <c r="J125" i="101"/>
  <c r="K99" i="101"/>
  <c r="K111" i="101" s="1"/>
  <c r="J118" i="101"/>
  <c r="H224" i="104"/>
  <c r="I475" i="101"/>
  <c r="I476" i="101" s="1"/>
  <c r="I346" i="101"/>
  <c r="I347" i="101" s="1"/>
  <c r="I312" i="101"/>
  <c r="I313" i="101" s="1"/>
  <c r="I441" i="101"/>
  <c r="I442" i="101" s="1"/>
  <c r="F223" i="100"/>
  <c r="J133" i="42"/>
  <c r="J123" i="101"/>
  <c r="K97" i="101"/>
  <c r="J109" i="101"/>
  <c r="J686" i="101" s="1"/>
  <c r="J116" i="101"/>
  <c r="G735" i="103"/>
  <c r="G961" i="103" s="1"/>
  <c r="H221" i="104"/>
  <c r="H228" i="101"/>
  <c r="F222" i="100"/>
  <c r="H245" i="101"/>
  <c r="H227" i="101"/>
  <c r="F983" i="101"/>
  <c r="G134" i="42"/>
  <c r="M130" i="42"/>
  <c r="M134" i="42"/>
  <c r="R133" i="42"/>
  <c r="F236" i="100"/>
  <c r="H234" i="104"/>
  <c r="H648" i="104"/>
  <c r="H641" i="104"/>
  <c r="H571" i="104"/>
  <c r="I564" i="104"/>
  <c r="H223" i="104"/>
  <c r="H243" i="104"/>
  <c r="J123" i="104"/>
  <c r="J116" i="104"/>
  <c r="J109" i="104"/>
  <c r="J686" i="104" s="1"/>
  <c r="K97" i="104"/>
  <c r="I509" i="104"/>
  <c r="I510" i="104" s="1"/>
  <c r="H222" i="104"/>
  <c r="H237" i="104"/>
  <c r="K101" i="104"/>
  <c r="K113" i="104" s="1"/>
  <c r="J127" i="104"/>
  <c r="J120" i="104"/>
  <c r="H220" i="104"/>
  <c r="J509" i="107"/>
  <c r="J510" i="107" s="1"/>
  <c r="K118" i="107"/>
  <c r="L99" i="107"/>
  <c r="L111" i="107" s="1"/>
  <c r="K125" i="107"/>
  <c r="I250" i="107"/>
  <c r="J7" i="107"/>
  <c r="I5" i="107"/>
  <c r="I650" i="107"/>
  <c r="I573" i="107"/>
  <c r="J566" i="107"/>
  <c r="I643" i="107"/>
  <c r="G735" i="107"/>
  <c r="G961" i="107" s="1"/>
  <c r="F985" i="107"/>
  <c r="L16" i="107"/>
  <c r="L17" i="107"/>
  <c r="N15" i="107"/>
  <c r="I458" i="107"/>
  <c r="I459" i="107" s="1"/>
  <c r="I329" i="107"/>
  <c r="I330" i="107" s="1"/>
  <c r="K126" i="107"/>
  <c r="L100" i="107"/>
  <c r="L112" i="107" s="1"/>
  <c r="K119" i="107"/>
  <c r="K127" i="107"/>
  <c r="K120" i="107"/>
  <c r="L101" i="107"/>
  <c r="L113" i="107" s="1"/>
  <c r="H730" i="107"/>
  <c r="H647" i="107"/>
  <c r="H640" i="107"/>
  <c r="I563" i="107"/>
  <c r="H570" i="107"/>
  <c r="J475" i="107"/>
  <c r="J476" i="107" s="1"/>
  <c r="J346" i="107"/>
  <c r="J347" i="107" s="1"/>
  <c r="H731" i="107"/>
  <c r="H648" i="107"/>
  <c r="H641" i="107"/>
  <c r="I564" i="107"/>
  <c r="H571" i="107"/>
  <c r="H639" i="107"/>
  <c r="H729" i="107"/>
  <c r="H569" i="107"/>
  <c r="H646" i="107"/>
  <c r="I562" i="107"/>
  <c r="J565" i="107"/>
  <c r="I649" i="107"/>
  <c r="I642" i="107"/>
  <c r="I572" i="107"/>
  <c r="F983" i="107"/>
  <c r="L13" i="107"/>
  <c r="F984" i="107"/>
  <c r="F982" i="107"/>
  <c r="H248" i="107"/>
  <c r="L14" i="107"/>
  <c r="J117" i="107"/>
  <c r="J124" i="107"/>
  <c r="K98" i="107"/>
  <c r="K110" i="107" s="1"/>
  <c r="X837" i="105"/>
  <c r="H248" i="105"/>
  <c r="K15" i="105"/>
  <c r="L101" i="105"/>
  <c r="K127" i="105"/>
  <c r="I251" i="105"/>
  <c r="J8" i="105"/>
  <c r="G735" i="105"/>
  <c r="G961" i="105" s="1"/>
  <c r="J13" i="105"/>
  <c r="X835" i="106"/>
  <c r="M16" i="106"/>
  <c r="K124" i="106"/>
  <c r="L98" i="106"/>
  <c r="J123" i="106"/>
  <c r="K97" i="106"/>
  <c r="K16" i="105"/>
  <c r="K125" i="105"/>
  <c r="L99" i="105"/>
  <c r="J9" i="106"/>
  <c r="J15" i="106"/>
  <c r="L97" i="105"/>
  <c r="K123" i="105"/>
  <c r="J17" i="105"/>
  <c r="H731" i="105"/>
  <c r="H729" i="106"/>
  <c r="H569" i="106"/>
  <c r="I562" i="106"/>
  <c r="G735" i="106"/>
  <c r="G961" i="106" s="1"/>
  <c r="H643" i="105"/>
  <c r="H733" i="105"/>
  <c r="H650" i="105"/>
  <c r="I566" i="105"/>
  <c r="H573" i="105"/>
  <c r="K14" i="105"/>
  <c r="K101" i="106"/>
  <c r="J127" i="106"/>
  <c r="L126" i="105"/>
  <c r="M100" i="105"/>
  <c r="K17" i="106"/>
  <c r="K100" i="106"/>
  <c r="J126" i="106"/>
  <c r="K13" i="106"/>
  <c r="J14" i="106"/>
  <c r="J10" i="106"/>
  <c r="X882" i="105"/>
  <c r="I252" i="105"/>
  <c r="J9" i="105"/>
  <c r="K7" i="106"/>
  <c r="J7" i="105"/>
  <c r="I250" i="105"/>
  <c r="I5" i="105"/>
  <c r="L99" i="106"/>
  <c r="K125" i="106"/>
  <c r="H731" i="106"/>
  <c r="H571" i="106"/>
  <c r="I564" i="106"/>
  <c r="I640" i="105"/>
  <c r="I647" i="105"/>
  <c r="I570" i="105"/>
  <c r="J563" i="105"/>
  <c r="H730" i="106"/>
  <c r="H570" i="106"/>
  <c r="I563" i="106"/>
  <c r="J124" i="105"/>
  <c r="K98" i="105"/>
  <c r="H639" i="105"/>
  <c r="H729" i="105"/>
  <c r="H646" i="105"/>
  <c r="H569" i="105"/>
  <c r="I562" i="105"/>
  <c r="J6" i="106"/>
  <c r="I5" i="106"/>
  <c r="H733" i="106"/>
  <c r="H573" i="106"/>
  <c r="I566" i="106"/>
  <c r="I649" i="105"/>
  <c r="I642" i="105"/>
  <c r="J565" i="105"/>
  <c r="I572" i="105"/>
  <c r="H732" i="105"/>
  <c r="H732" i="106"/>
  <c r="I565" i="106"/>
  <c r="H572" i="106"/>
  <c r="K16" i="104"/>
  <c r="J380" i="103"/>
  <c r="J381" i="103" s="1"/>
  <c r="J492" i="103"/>
  <c r="J493" i="103" s="1"/>
  <c r="J363" i="103"/>
  <c r="J364" i="103" s="1"/>
  <c r="K14" i="104"/>
  <c r="F982" i="103"/>
  <c r="F985" i="104"/>
  <c r="H731" i="104"/>
  <c r="H731" i="103"/>
  <c r="H648" i="103"/>
  <c r="H641" i="103"/>
  <c r="I564" i="103"/>
  <c r="H571" i="103"/>
  <c r="H230" i="104"/>
  <c r="H227" i="104"/>
  <c r="F985" i="103"/>
  <c r="F983" i="103"/>
  <c r="K117" i="103"/>
  <c r="L98" i="103"/>
  <c r="L110" i="103" s="1"/>
  <c r="K124" i="103"/>
  <c r="H245" i="103"/>
  <c r="H241" i="103"/>
  <c r="H235" i="103"/>
  <c r="H229" i="103"/>
  <c r="H223" i="103"/>
  <c r="H210" i="103"/>
  <c r="H206" i="103"/>
  <c r="H221" i="103"/>
  <c r="H208" i="103"/>
  <c r="H242" i="103"/>
  <c r="H236" i="103"/>
  <c r="H230" i="103"/>
  <c r="H224" i="103"/>
  <c r="H220" i="103"/>
  <c r="H207" i="103"/>
  <c r="H231" i="103"/>
  <c r="H227" i="103"/>
  <c r="H243" i="103"/>
  <c r="H237" i="103"/>
  <c r="H244" i="103"/>
  <c r="H222" i="103"/>
  <c r="H238" i="103"/>
  <c r="H209" i="103"/>
  <c r="H228" i="103"/>
  <c r="H234" i="103"/>
  <c r="F982" i="104"/>
  <c r="I475" i="103"/>
  <c r="I476" i="103" s="1"/>
  <c r="I346" i="103"/>
  <c r="I347" i="103" s="1"/>
  <c r="I649" i="104"/>
  <c r="I642" i="104"/>
  <c r="I572" i="104"/>
  <c r="J565" i="104"/>
  <c r="I251" i="104"/>
  <c r="J8" i="104"/>
  <c r="J153" i="104" s="1"/>
  <c r="X881" i="103"/>
  <c r="H646" i="104"/>
  <c r="H639" i="104"/>
  <c r="H729" i="104"/>
  <c r="H569" i="104"/>
  <c r="I562" i="104"/>
  <c r="X835" i="104"/>
  <c r="H236" i="104"/>
  <c r="H229" i="104"/>
  <c r="G735" i="104"/>
  <c r="G961" i="104" s="1"/>
  <c r="K101" i="103"/>
  <c r="K113" i="103" s="1"/>
  <c r="J120" i="103"/>
  <c r="J127" i="103"/>
  <c r="H642" i="103"/>
  <c r="H572" i="103"/>
  <c r="H649" i="103"/>
  <c r="H732" i="103"/>
  <c r="I565" i="103"/>
  <c r="H245" i="104"/>
  <c r="H241" i="104"/>
  <c r="H244" i="104"/>
  <c r="H231" i="104"/>
  <c r="F984" i="103"/>
  <c r="F983" i="104"/>
  <c r="J118" i="103"/>
  <c r="J125" i="103"/>
  <c r="K99" i="103"/>
  <c r="K111" i="103" s="1"/>
  <c r="H248" i="103"/>
  <c r="J14" i="103"/>
  <c r="H647" i="103"/>
  <c r="H640" i="103"/>
  <c r="H730" i="103"/>
  <c r="H570" i="103"/>
  <c r="I563" i="103"/>
  <c r="I647" i="104"/>
  <c r="I640" i="104"/>
  <c r="J563" i="104"/>
  <c r="I570" i="104"/>
  <c r="H729" i="103"/>
  <c r="H569" i="103"/>
  <c r="H639" i="103"/>
  <c r="I562" i="103"/>
  <c r="H646" i="103"/>
  <c r="L17" i="104"/>
  <c r="J6" i="104"/>
  <c r="I5" i="104"/>
  <c r="I249" i="104"/>
  <c r="H235" i="104"/>
  <c r="H238" i="104"/>
  <c r="J116" i="103"/>
  <c r="K97" i="103"/>
  <c r="J123" i="103"/>
  <c r="J109" i="103"/>
  <c r="J686" i="103" s="1"/>
  <c r="J124" i="104"/>
  <c r="J117" i="104"/>
  <c r="K98" i="104"/>
  <c r="K110" i="104" s="1"/>
  <c r="J458" i="103"/>
  <c r="J459" i="103" s="1"/>
  <c r="J329" i="103"/>
  <c r="J330" i="103" s="1"/>
  <c r="I458" i="104"/>
  <c r="I459" i="104" s="1"/>
  <c r="I329" i="104"/>
  <c r="I330" i="104" s="1"/>
  <c r="I252" i="103"/>
  <c r="J9" i="103"/>
  <c r="J154" i="103" s="1"/>
  <c r="K126" i="104"/>
  <c r="L100" i="104"/>
  <c r="L112" i="104" s="1"/>
  <c r="K119" i="104"/>
  <c r="H206" i="104"/>
  <c r="H242" i="104"/>
  <c r="I249" i="103"/>
  <c r="J6" i="103"/>
  <c r="I5" i="103"/>
  <c r="H733" i="104"/>
  <c r="H650" i="104"/>
  <c r="I566" i="104"/>
  <c r="H643" i="104"/>
  <c r="H573" i="104"/>
  <c r="K119" i="103"/>
  <c r="K126" i="103"/>
  <c r="L100" i="103"/>
  <c r="L112" i="103" s="1"/>
  <c r="N17" i="103"/>
  <c r="H248" i="104"/>
  <c r="I253" i="104"/>
  <c r="J10" i="104"/>
  <c r="J13" i="104"/>
  <c r="N13" i="103"/>
  <c r="L16" i="103"/>
  <c r="H210" i="104"/>
  <c r="H209" i="104"/>
  <c r="H207" i="104"/>
  <c r="H228" i="104"/>
  <c r="H208" i="104"/>
  <c r="I253" i="103"/>
  <c r="J10" i="103"/>
  <c r="J15" i="104"/>
  <c r="J15" i="103"/>
  <c r="F984" i="104"/>
  <c r="H733" i="103"/>
  <c r="H650" i="103"/>
  <c r="H643" i="103"/>
  <c r="H573" i="103"/>
  <c r="I566" i="103"/>
  <c r="H209" i="101"/>
  <c r="H241" i="101"/>
  <c r="H242" i="101"/>
  <c r="H243" i="101"/>
  <c r="I250" i="101"/>
  <c r="J7" i="101"/>
  <c r="J124" i="101"/>
  <c r="J117" i="101"/>
  <c r="K98" i="101"/>
  <c r="K110" i="101" s="1"/>
  <c r="F985" i="101"/>
  <c r="J565" i="101"/>
  <c r="I572" i="101"/>
  <c r="I649" i="101"/>
  <c r="I642" i="101"/>
  <c r="F982" i="101"/>
  <c r="H208" i="101"/>
  <c r="H210" i="101"/>
  <c r="H207" i="101"/>
  <c r="H234" i="101"/>
  <c r="H571" i="101"/>
  <c r="H731" i="101"/>
  <c r="H648" i="101"/>
  <c r="I564" i="101"/>
  <c r="H641" i="101"/>
  <c r="G735" i="101"/>
  <c r="G961" i="101" s="1"/>
  <c r="H223" i="101"/>
  <c r="H220" i="101"/>
  <c r="F984" i="101"/>
  <c r="H729" i="101"/>
  <c r="H646" i="101"/>
  <c r="H569" i="101"/>
  <c r="I562" i="101"/>
  <c r="H639" i="101"/>
  <c r="H222" i="101"/>
  <c r="H231" i="101"/>
  <c r="H248" i="101"/>
  <c r="J119" i="101"/>
  <c r="K100" i="101"/>
  <c r="K112" i="101" s="1"/>
  <c r="J126" i="101"/>
  <c r="H221" i="101"/>
  <c r="H224" i="101"/>
  <c r="H238" i="101"/>
  <c r="H237" i="101"/>
  <c r="L14" i="101"/>
  <c r="K17" i="101"/>
  <c r="I492" i="101"/>
  <c r="I493" i="101" s="1"/>
  <c r="I380" i="101"/>
  <c r="I381" i="101" s="1"/>
  <c r="I363" i="101"/>
  <c r="I364" i="101" s="1"/>
  <c r="X880" i="101"/>
  <c r="I5" i="101"/>
  <c r="H733" i="101"/>
  <c r="H650" i="101"/>
  <c r="H643" i="101"/>
  <c r="I566" i="101"/>
  <c r="H573" i="101"/>
  <c r="K13" i="101"/>
  <c r="H206" i="101"/>
  <c r="H236" i="101"/>
  <c r="H230" i="101"/>
  <c r="H229" i="101"/>
  <c r="H235" i="101"/>
  <c r="H244" i="101"/>
  <c r="I253" i="101"/>
  <c r="J10" i="101"/>
  <c r="H640" i="101"/>
  <c r="H570" i="101"/>
  <c r="H730" i="101"/>
  <c r="I563" i="101"/>
  <c r="H647" i="101"/>
  <c r="J15" i="101"/>
  <c r="X832" i="101"/>
  <c r="J16" i="101"/>
  <c r="F245" i="100"/>
  <c r="F207" i="100"/>
  <c r="F227" i="100"/>
  <c r="F238" i="100"/>
  <c r="F241" i="100"/>
  <c r="I492" i="100"/>
  <c r="I493" i="100" s="1"/>
  <c r="I363" i="100"/>
  <c r="I364" i="100" s="1"/>
  <c r="I380" i="100"/>
  <c r="I381" i="100" s="1"/>
  <c r="J16" i="100"/>
  <c r="J251" i="100"/>
  <c r="K8" i="100"/>
  <c r="K15" i="100"/>
  <c r="G735" i="100"/>
  <c r="G961" i="100" s="1"/>
  <c r="I118" i="100"/>
  <c r="J99" i="100"/>
  <c r="J111" i="100" s="1"/>
  <c r="I125" i="100"/>
  <c r="H248" i="100"/>
  <c r="H509" i="100"/>
  <c r="H510" i="100" s="1"/>
  <c r="F234" i="100"/>
  <c r="F244" i="100"/>
  <c r="F231" i="100"/>
  <c r="F220" i="100"/>
  <c r="F242" i="100"/>
  <c r="F229" i="100"/>
  <c r="H492" i="100"/>
  <c r="H493" i="100" s="1"/>
  <c r="H380" i="100"/>
  <c r="H381" i="100" s="1"/>
  <c r="H363" i="100"/>
  <c r="H364" i="100" s="1"/>
  <c r="J252" i="100"/>
  <c r="K9" i="100"/>
  <c r="H729" i="100"/>
  <c r="H639" i="100"/>
  <c r="H646" i="100"/>
  <c r="I562" i="100"/>
  <c r="H569" i="100"/>
  <c r="I458" i="100"/>
  <c r="I459" i="100" s="1"/>
  <c r="I329" i="100"/>
  <c r="I330" i="100" s="1"/>
  <c r="I123" i="100"/>
  <c r="I116" i="100"/>
  <c r="J97" i="100"/>
  <c r="I109" i="100"/>
  <c r="I686" i="100" s="1"/>
  <c r="F228" i="100"/>
  <c r="F208" i="100"/>
  <c r="F237" i="100"/>
  <c r="F224" i="100"/>
  <c r="F206" i="100"/>
  <c r="F235" i="100"/>
  <c r="H731" i="100"/>
  <c r="H641" i="100"/>
  <c r="H648" i="100"/>
  <c r="H571" i="100"/>
  <c r="I564" i="100"/>
  <c r="K13" i="100"/>
  <c r="I640" i="100"/>
  <c r="I647" i="100"/>
  <c r="J563" i="100"/>
  <c r="I570" i="100"/>
  <c r="H730" i="100"/>
  <c r="J119" i="100"/>
  <c r="K100" i="100"/>
  <c r="K112" i="100" s="1"/>
  <c r="J126" i="100"/>
  <c r="I127" i="100"/>
  <c r="I120" i="100"/>
  <c r="J101" i="100"/>
  <c r="J113" i="100" s="1"/>
  <c r="X836" i="100"/>
  <c r="I250" i="100"/>
  <c r="J7" i="100"/>
  <c r="I5" i="100"/>
  <c r="H649" i="100"/>
  <c r="H732" i="100"/>
  <c r="H572" i="100"/>
  <c r="I565" i="100"/>
  <c r="H642" i="100"/>
  <c r="J14" i="100"/>
  <c r="H475" i="100"/>
  <c r="H476" i="100" s="1"/>
  <c r="H346" i="100"/>
  <c r="H347" i="100" s="1"/>
  <c r="F209" i="100"/>
  <c r="F221" i="100"/>
  <c r="F243" i="100"/>
  <c r="F230" i="100"/>
  <c r="F210" i="100"/>
  <c r="J124" i="100"/>
  <c r="J117" i="100"/>
  <c r="K98" i="100"/>
  <c r="K110" i="100" s="1"/>
  <c r="K17" i="100"/>
  <c r="G475" i="100"/>
  <c r="G476" i="100" s="1"/>
  <c r="G346" i="100"/>
  <c r="G347" i="100" s="1"/>
  <c r="I650" i="100"/>
  <c r="J566" i="100"/>
  <c r="I573" i="100"/>
  <c r="I643" i="100"/>
  <c r="T134" i="42"/>
  <c r="L134" i="42"/>
  <c r="Q133" i="42"/>
  <c r="I133" i="42"/>
  <c r="T130" i="42"/>
  <c r="L130" i="42"/>
  <c r="K132" i="42"/>
  <c r="Q134" i="42"/>
  <c r="I134" i="42"/>
  <c r="N133" i="42"/>
  <c r="S132" i="42"/>
  <c r="Q130" i="42"/>
  <c r="I130" i="42"/>
  <c r="G130" i="42"/>
  <c r="P134" i="42"/>
  <c r="H134" i="42"/>
  <c r="M133" i="42"/>
  <c r="O132" i="42"/>
  <c r="P130" i="42"/>
  <c r="H130" i="42"/>
  <c r="T131" i="42"/>
  <c r="L131" i="42"/>
  <c r="R132" i="42"/>
  <c r="N132" i="42"/>
  <c r="J132" i="42"/>
  <c r="S131" i="42"/>
  <c r="O131" i="42"/>
  <c r="K131" i="42"/>
  <c r="G131" i="42"/>
  <c r="G132" i="42"/>
  <c r="S134" i="42"/>
  <c r="O134" i="42"/>
  <c r="K134" i="42"/>
  <c r="T133" i="42"/>
  <c r="P133" i="42"/>
  <c r="L133" i="42"/>
  <c r="H133" i="42"/>
  <c r="Q132" i="42"/>
  <c r="M132" i="42"/>
  <c r="I132" i="42"/>
  <c r="R131" i="42"/>
  <c r="N131" i="42"/>
  <c r="J131" i="42"/>
  <c r="S130" i="42"/>
  <c r="O130" i="42"/>
  <c r="K130" i="42"/>
  <c r="P131" i="42"/>
  <c r="H131" i="42"/>
  <c r="G133" i="42"/>
  <c r="R134" i="42"/>
  <c r="N134" i="42"/>
  <c r="S133" i="42"/>
  <c r="O133" i="42"/>
  <c r="T132" i="42"/>
  <c r="P132" i="42"/>
  <c r="L132" i="42"/>
  <c r="Q131" i="42"/>
  <c r="M131" i="42"/>
  <c r="R130" i="42"/>
  <c r="N130" i="42"/>
  <c r="F17" i="42"/>
  <c r="F16" i="42"/>
  <c r="F15" i="42"/>
  <c r="F14" i="42"/>
  <c r="F13" i="42"/>
  <c r="F10" i="42"/>
  <c r="F9" i="42"/>
  <c r="F8" i="42"/>
  <c r="F6" i="42"/>
  <c r="L191" i="107" l="1"/>
  <c r="L689" i="107"/>
  <c r="K176" i="100"/>
  <c r="K687" i="100"/>
  <c r="J200" i="100"/>
  <c r="J690" i="100"/>
  <c r="K192" i="100"/>
  <c r="K689" i="100"/>
  <c r="J184" i="100"/>
  <c r="J688" i="100"/>
  <c r="K186" i="103"/>
  <c r="K688" i="103"/>
  <c r="K202" i="103"/>
  <c r="K690" i="103"/>
  <c r="K203" i="104"/>
  <c r="K690" i="104"/>
  <c r="K177" i="101"/>
  <c r="K687" i="101"/>
  <c r="L178" i="103"/>
  <c r="L687" i="103"/>
  <c r="L183" i="107"/>
  <c r="L688" i="107"/>
  <c r="K193" i="101"/>
  <c r="K689" i="101"/>
  <c r="L194" i="103"/>
  <c r="L689" i="103"/>
  <c r="L199" i="107"/>
  <c r="L690" i="107"/>
  <c r="K201" i="101"/>
  <c r="K690" i="101"/>
  <c r="L195" i="104"/>
  <c r="L689" i="104"/>
  <c r="K179" i="104"/>
  <c r="K687" i="104"/>
  <c r="K175" i="107"/>
  <c r="K687" i="107"/>
  <c r="K185" i="101"/>
  <c r="K688" i="101"/>
  <c r="G983" i="101"/>
  <c r="G163" i="101"/>
  <c r="G158" i="101"/>
  <c r="G959" i="101" s="1"/>
  <c r="G160" i="101"/>
  <c r="G159" i="101"/>
  <c r="G982" i="101"/>
  <c r="G161" i="101"/>
  <c r="G984" i="101"/>
  <c r="G985" i="101"/>
  <c r="G162" i="101"/>
  <c r="G807" i="101"/>
  <c r="M23" i="42"/>
  <c r="M259" i="42" s="1"/>
  <c r="K118" i="104"/>
  <c r="K111" i="104"/>
  <c r="J175" i="104"/>
  <c r="J178" i="104"/>
  <c r="J176" i="104"/>
  <c r="J174" i="104"/>
  <c r="J177" i="104"/>
  <c r="J177" i="100"/>
  <c r="J178" i="100"/>
  <c r="J179" i="100"/>
  <c r="J174" i="100"/>
  <c r="J175" i="100"/>
  <c r="J179" i="107"/>
  <c r="J178" i="107"/>
  <c r="J176" i="107"/>
  <c r="J174" i="107"/>
  <c r="J177" i="107"/>
  <c r="H185" i="100"/>
  <c r="H186" i="100"/>
  <c r="H182" i="100"/>
  <c r="H187" i="100"/>
  <c r="H183" i="100"/>
  <c r="J169" i="103"/>
  <c r="J170" i="103"/>
  <c r="J166" i="103"/>
  <c r="J171" i="103"/>
  <c r="J167" i="103"/>
  <c r="J168" i="103"/>
  <c r="K167" i="107"/>
  <c r="K190" i="107"/>
  <c r="K195" i="107"/>
  <c r="K192" i="107"/>
  <c r="K193" i="107"/>
  <c r="K194" i="107"/>
  <c r="J193" i="100"/>
  <c r="J195" i="100"/>
  <c r="J194" i="100"/>
  <c r="J191" i="100"/>
  <c r="J190" i="100"/>
  <c r="J186" i="101"/>
  <c r="J182" i="101"/>
  <c r="J187" i="101"/>
  <c r="J184" i="101"/>
  <c r="J183" i="101"/>
  <c r="J202" i="104"/>
  <c r="J198" i="104"/>
  <c r="J200" i="104"/>
  <c r="J201" i="104"/>
  <c r="J199" i="104"/>
  <c r="I194" i="100"/>
  <c r="I190" i="100"/>
  <c r="I193" i="100"/>
  <c r="I195" i="100"/>
  <c r="I191" i="100"/>
  <c r="I170" i="100"/>
  <c r="I171" i="100"/>
  <c r="I166" i="100"/>
  <c r="I167" i="100"/>
  <c r="I168" i="100"/>
  <c r="I169" i="100"/>
  <c r="J170" i="101"/>
  <c r="J166" i="101"/>
  <c r="J171" i="101"/>
  <c r="J167" i="101"/>
  <c r="J168" i="101"/>
  <c r="J169" i="101"/>
  <c r="K190" i="104"/>
  <c r="K193" i="104"/>
  <c r="K191" i="104"/>
  <c r="K194" i="104"/>
  <c r="K192" i="104"/>
  <c r="J168" i="107"/>
  <c r="J169" i="107"/>
  <c r="J170" i="107"/>
  <c r="J166" i="107"/>
  <c r="J171" i="107"/>
  <c r="J167" i="107"/>
  <c r="K201" i="107"/>
  <c r="K202" i="107"/>
  <c r="K200" i="107"/>
  <c r="K198" i="107"/>
  <c r="K203" i="107"/>
  <c r="M20" i="106"/>
  <c r="M256" i="106" s="1"/>
  <c r="K174" i="103"/>
  <c r="K175" i="103"/>
  <c r="K176" i="103"/>
  <c r="K177" i="103"/>
  <c r="K179" i="103"/>
  <c r="J186" i="107"/>
  <c r="J182" i="107"/>
  <c r="J185" i="107"/>
  <c r="J184" i="107"/>
  <c r="J187" i="107"/>
  <c r="J187" i="103"/>
  <c r="J182" i="103"/>
  <c r="J183" i="103"/>
  <c r="J184" i="103"/>
  <c r="J185" i="103"/>
  <c r="I187" i="100"/>
  <c r="I183" i="100"/>
  <c r="I186" i="100"/>
  <c r="I182" i="100"/>
  <c r="I185" i="100"/>
  <c r="K192" i="103"/>
  <c r="K190" i="103"/>
  <c r="K193" i="103"/>
  <c r="K195" i="103"/>
  <c r="K191" i="103"/>
  <c r="J168" i="104"/>
  <c r="J169" i="104"/>
  <c r="J170" i="104"/>
  <c r="J166" i="104"/>
  <c r="J171" i="104"/>
  <c r="J167" i="104"/>
  <c r="M22" i="103"/>
  <c r="M258" i="103" s="1"/>
  <c r="K182" i="107"/>
  <c r="K187" i="107"/>
  <c r="K185" i="107"/>
  <c r="K186" i="107"/>
  <c r="K184" i="107"/>
  <c r="J194" i="101"/>
  <c r="J192" i="101"/>
  <c r="J195" i="101"/>
  <c r="J190" i="101"/>
  <c r="J191" i="101"/>
  <c r="I203" i="100"/>
  <c r="I199" i="100"/>
  <c r="I202" i="100"/>
  <c r="I198" i="100"/>
  <c r="I201" i="100"/>
  <c r="G807" i="104"/>
  <c r="G983" i="103"/>
  <c r="G983" i="104"/>
  <c r="G161" i="103"/>
  <c r="G158" i="104"/>
  <c r="G959" i="104" s="1"/>
  <c r="G984" i="104"/>
  <c r="G159" i="104"/>
  <c r="G163" i="104"/>
  <c r="G985" i="104"/>
  <c r="G161" i="104"/>
  <c r="G982" i="104"/>
  <c r="G162" i="104"/>
  <c r="G160" i="104"/>
  <c r="G163" i="103"/>
  <c r="G158" i="103"/>
  <c r="G959" i="103" s="1"/>
  <c r="G159" i="107"/>
  <c r="G161" i="107"/>
  <c r="G160" i="107"/>
  <c r="G159" i="103"/>
  <c r="G985" i="107"/>
  <c r="G807" i="107"/>
  <c r="G807" i="103"/>
  <c r="G984" i="107"/>
  <c r="G985" i="103"/>
  <c r="G983" i="107"/>
  <c r="G158" i="107"/>
  <c r="G959" i="107" s="1"/>
  <c r="G982" i="103"/>
  <c r="G982" i="107"/>
  <c r="G162" i="103"/>
  <c r="G163" i="107"/>
  <c r="G984" i="103"/>
  <c r="G160" i="103"/>
  <c r="G162" i="107"/>
  <c r="N24" i="100"/>
  <c r="N260" i="100" s="1"/>
  <c r="M20" i="101"/>
  <c r="M256" i="101" s="1"/>
  <c r="H807" i="107"/>
  <c r="H807" i="101"/>
  <c r="H807" i="104"/>
  <c r="H807" i="103"/>
  <c r="F807" i="100"/>
  <c r="H159" i="107"/>
  <c r="F159" i="100"/>
  <c r="H159" i="103"/>
  <c r="H159" i="101"/>
  <c r="H159" i="104"/>
  <c r="I151" i="100"/>
  <c r="I217" i="103"/>
  <c r="K125" i="104"/>
  <c r="I155" i="100"/>
  <c r="I214" i="101"/>
  <c r="I213" i="101"/>
  <c r="I216" i="103"/>
  <c r="I216" i="101"/>
  <c r="I214" i="103"/>
  <c r="I215" i="103"/>
  <c r="G215" i="100"/>
  <c r="G216" i="100"/>
  <c r="G213" i="100"/>
  <c r="G214" i="100"/>
  <c r="G217" i="100"/>
  <c r="I215" i="101"/>
  <c r="I213" i="103"/>
  <c r="I217" i="101"/>
  <c r="I214" i="107"/>
  <c r="I215" i="107"/>
  <c r="I216" i="107"/>
  <c r="I213" i="107"/>
  <c r="I217" i="107"/>
  <c r="I215" i="104"/>
  <c r="I216" i="104"/>
  <c r="I217" i="104"/>
  <c r="I213" i="104"/>
  <c r="I214" i="104"/>
  <c r="J87" i="106"/>
  <c r="J87" i="100"/>
  <c r="K8" i="101"/>
  <c r="K251" i="101" s="1"/>
  <c r="J87" i="103"/>
  <c r="L99" i="104"/>
  <c r="J87" i="101"/>
  <c r="J155" i="101"/>
  <c r="J87" i="104"/>
  <c r="J153" i="101"/>
  <c r="J87" i="107"/>
  <c r="J87" i="105"/>
  <c r="F67" i="100"/>
  <c r="F67" i="103"/>
  <c r="F67" i="42"/>
  <c r="F67" i="105"/>
  <c r="F67" i="104"/>
  <c r="F67" i="101"/>
  <c r="F67" i="107"/>
  <c r="F67" i="106"/>
  <c r="F68" i="101"/>
  <c r="F68" i="105"/>
  <c r="F68" i="107"/>
  <c r="F68" i="42"/>
  <c r="F68" i="106"/>
  <c r="F68" i="104"/>
  <c r="F68" i="100"/>
  <c r="F68" i="103"/>
  <c r="F69" i="107"/>
  <c r="F69" i="100"/>
  <c r="F69" i="106"/>
  <c r="F69" i="104"/>
  <c r="F69" i="101"/>
  <c r="F69" i="42"/>
  <c r="F69" i="105"/>
  <c r="F69" i="103"/>
  <c r="F87" i="42"/>
  <c r="F66" i="42"/>
  <c r="F66" i="100"/>
  <c r="F66" i="107"/>
  <c r="F66" i="106"/>
  <c r="F66" i="104"/>
  <c r="F66" i="101"/>
  <c r="F66" i="105"/>
  <c r="F66" i="103"/>
  <c r="F70" i="106"/>
  <c r="F70" i="42"/>
  <c r="F70" i="107"/>
  <c r="F70" i="100"/>
  <c r="F70" i="104"/>
  <c r="F70" i="101"/>
  <c r="F70" i="105"/>
  <c r="F70" i="103"/>
  <c r="K10" i="105"/>
  <c r="K253" i="105" s="1"/>
  <c r="M24" i="104"/>
  <c r="M260" i="104" s="1"/>
  <c r="J155" i="103"/>
  <c r="K7" i="103"/>
  <c r="K152" i="103" s="1"/>
  <c r="J155" i="104"/>
  <c r="J250" i="103"/>
  <c r="J151" i="104"/>
  <c r="J152" i="100"/>
  <c r="J152" i="101"/>
  <c r="J151" i="107"/>
  <c r="J151" i="101"/>
  <c r="J154" i="101"/>
  <c r="J153" i="103"/>
  <c r="J151" i="103"/>
  <c r="J152" i="107"/>
  <c r="J152" i="104"/>
  <c r="K6" i="101"/>
  <c r="K249" i="101" s="1"/>
  <c r="J249" i="101"/>
  <c r="I732" i="107"/>
  <c r="I733" i="100"/>
  <c r="I732" i="105"/>
  <c r="K8" i="106"/>
  <c r="L8" i="106" s="1"/>
  <c r="I732" i="104"/>
  <c r="I730" i="104"/>
  <c r="I730" i="100"/>
  <c r="I732" i="101"/>
  <c r="I733" i="107"/>
  <c r="H161" i="103"/>
  <c r="H158" i="101"/>
  <c r="H959" i="101" s="1"/>
  <c r="H158" i="104"/>
  <c r="H959" i="104" s="1"/>
  <c r="H162" i="101"/>
  <c r="H158" i="103"/>
  <c r="H959" i="103" s="1"/>
  <c r="H163" i="107"/>
  <c r="F162" i="100"/>
  <c r="F163" i="100"/>
  <c r="H163" i="101"/>
  <c r="H163" i="104"/>
  <c r="H160" i="103"/>
  <c r="H163" i="103"/>
  <c r="H160" i="107"/>
  <c r="H160" i="101"/>
  <c r="H162" i="103"/>
  <c r="H161" i="104"/>
  <c r="H160" i="104"/>
  <c r="H162" i="104"/>
  <c r="H161" i="101"/>
  <c r="H161" i="107"/>
  <c r="H162" i="107"/>
  <c r="F158" i="100"/>
  <c r="F959" i="100" s="1"/>
  <c r="F160" i="100"/>
  <c r="F161" i="100"/>
  <c r="H158" i="107"/>
  <c r="H959" i="107" s="1"/>
  <c r="M24" i="101"/>
  <c r="M260" i="101" s="1"/>
  <c r="L8" i="103"/>
  <c r="L251" i="103" s="1"/>
  <c r="K7" i="104"/>
  <c r="K250" i="104" s="1"/>
  <c r="J249" i="100"/>
  <c r="K6" i="100"/>
  <c r="M23" i="103"/>
  <c r="M259" i="103" s="1"/>
  <c r="K251" i="103"/>
  <c r="M24" i="42"/>
  <c r="M260" i="42" s="1"/>
  <c r="J250" i="104"/>
  <c r="K8" i="107"/>
  <c r="K153" i="107" s="1"/>
  <c r="J251" i="107"/>
  <c r="J441" i="107"/>
  <c r="J442" i="107" s="1"/>
  <c r="J312" i="107"/>
  <c r="J313" i="107" s="1"/>
  <c r="M43" i="104"/>
  <c r="M41" i="42"/>
  <c r="M43" i="100"/>
  <c r="M42" i="107"/>
  <c r="M41" i="100"/>
  <c r="N41" i="105"/>
  <c r="M43" i="103"/>
  <c r="M42" i="105"/>
  <c r="M43" i="106"/>
  <c r="M42" i="42"/>
  <c r="M44" i="106"/>
  <c r="M44" i="103"/>
  <c r="M41" i="101"/>
  <c r="M41" i="106"/>
  <c r="M44" i="100"/>
  <c r="M42" i="100"/>
  <c r="K10" i="100"/>
  <c r="M44" i="107"/>
  <c r="M44" i="105"/>
  <c r="N41" i="104"/>
  <c r="M42" i="104"/>
  <c r="M43" i="105"/>
  <c r="M43" i="107"/>
  <c r="J253" i="100"/>
  <c r="J648" i="105"/>
  <c r="M42" i="103"/>
  <c r="M44" i="42"/>
  <c r="M44" i="101"/>
  <c r="M41" i="103"/>
  <c r="M43" i="101"/>
  <c r="M42" i="101"/>
  <c r="M43" i="42"/>
  <c r="N42" i="106"/>
  <c r="M41" i="107"/>
  <c r="M44" i="104"/>
  <c r="L259" i="104"/>
  <c r="M23" i="104"/>
  <c r="L256" i="42"/>
  <c r="M20" i="42"/>
  <c r="M22" i="101"/>
  <c r="M258" i="101" s="1"/>
  <c r="M23" i="107"/>
  <c r="M259" i="107" s="1"/>
  <c r="N22" i="103"/>
  <c r="N258" i="103" s="1"/>
  <c r="M20" i="104"/>
  <c r="M256" i="104" s="1"/>
  <c r="M21" i="103"/>
  <c r="M257" i="103" s="1"/>
  <c r="N23" i="105"/>
  <c r="N259" i="105" s="1"/>
  <c r="M22" i="105"/>
  <c r="M258" i="105" s="1"/>
  <c r="N20" i="101"/>
  <c r="N256" i="101" s="1"/>
  <c r="M20" i="103"/>
  <c r="M256" i="103" s="1"/>
  <c r="M22" i="42"/>
  <c r="M258" i="42" s="1"/>
  <c r="M22" i="100"/>
  <c r="M258" i="100" s="1"/>
  <c r="M22" i="107"/>
  <c r="M258" i="107" s="1"/>
  <c r="N21" i="107"/>
  <c r="N257" i="107" s="1"/>
  <c r="M24" i="103"/>
  <c r="M260" i="103" s="1"/>
  <c r="M21" i="104"/>
  <c r="M257" i="104" s="1"/>
  <c r="M23" i="101"/>
  <c r="M259" i="101" s="1"/>
  <c r="M22" i="104"/>
  <c r="M258" i="104" s="1"/>
  <c r="M23" i="106"/>
  <c r="M259" i="106" s="1"/>
  <c r="M21" i="100"/>
  <c r="M257" i="100" s="1"/>
  <c r="M24" i="107"/>
  <c r="M260" i="107" s="1"/>
  <c r="N24" i="106"/>
  <c r="N260" i="106" s="1"/>
  <c r="M21" i="106"/>
  <c r="M257" i="106" s="1"/>
  <c r="M21" i="42"/>
  <c r="M257" i="42" s="1"/>
  <c r="N22" i="106"/>
  <c r="N258" i="106" s="1"/>
  <c r="M20" i="100"/>
  <c r="M256" i="100" s="1"/>
  <c r="M21" i="101"/>
  <c r="M257" i="101" s="1"/>
  <c r="M24" i="105"/>
  <c r="M260" i="105" s="1"/>
  <c r="M23" i="100"/>
  <c r="M259" i="100" s="1"/>
  <c r="M21" i="105"/>
  <c r="M257" i="105" s="1"/>
  <c r="M20" i="105"/>
  <c r="M256" i="105" s="1"/>
  <c r="M20" i="107"/>
  <c r="M256" i="107" s="1"/>
  <c r="K9" i="107"/>
  <c r="K154" i="107" s="1"/>
  <c r="J252" i="107"/>
  <c r="K6" i="107"/>
  <c r="J249" i="107"/>
  <c r="J641" i="105"/>
  <c r="J571" i="105"/>
  <c r="K10" i="107"/>
  <c r="K155" i="107" s="1"/>
  <c r="J253" i="107"/>
  <c r="K6" i="105"/>
  <c r="J249" i="105"/>
  <c r="K9" i="101"/>
  <c r="J252" i="101"/>
  <c r="L97" i="107"/>
  <c r="M97" i="107" s="1"/>
  <c r="K116" i="107"/>
  <c r="K123" i="107"/>
  <c r="K9" i="104"/>
  <c r="K154" i="104" s="1"/>
  <c r="J252" i="104"/>
  <c r="H982" i="107"/>
  <c r="L99" i="101"/>
  <c r="L111" i="101" s="1"/>
  <c r="K125" i="101"/>
  <c r="K118" i="101"/>
  <c r="L101" i="101"/>
  <c r="L113" i="101" s="1"/>
  <c r="K120" i="101"/>
  <c r="K127" i="101"/>
  <c r="J509" i="101"/>
  <c r="J510" i="101" s="1"/>
  <c r="J312" i="101"/>
  <c r="J313" i="101" s="1"/>
  <c r="J441" i="101"/>
  <c r="J442" i="101" s="1"/>
  <c r="K109" i="101"/>
  <c r="K686" i="101" s="1"/>
  <c r="L97" i="101"/>
  <c r="K123" i="101"/>
  <c r="K116" i="101"/>
  <c r="J346" i="101"/>
  <c r="J347" i="101" s="1"/>
  <c r="J475" i="101"/>
  <c r="J476" i="101" s="1"/>
  <c r="G236" i="100"/>
  <c r="I224" i="101"/>
  <c r="I236" i="103"/>
  <c r="G209" i="100"/>
  <c r="G207" i="100"/>
  <c r="I228" i="101"/>
  <c r="I648" i="104"/>
  <c r="I641" i="104"/>
  <c r="I571" i="104"/>
  <c r="J564" i="104"/>
  <c r="H985" i="107"/>
  <c r="K120" i="104"/>
  <c r="L101" i="104"/>
  <c r="L113" i="104" s="1"/>
  <c r="K127" i="104"/>
  <c r="K123" i="104"/>
  <c r="K116" i="104"/>
  <c r="K109" i="104"/>
  <c r="K686" i="104" s="1"/>
  <c r="L97" i="104"/>
  <c r="J312" i="104"/>
  <c r="J313" i="104" s="1"/>
  <c r="J441" i="104"/>
  <c r="J442" i="104" s="1"/>
  <c r="J509" i="104"/>
  <c r="J510" i="104" s="1"/>
  <c r="H983" i="107"/>
  <c r="J329" i="107"/>
  <c r="J330" i="107" s="1"/>
  <c r="J458" i="107"/>
  <c r="J459" i="107" s="1"/>
  <c r="K441" i="107"/>
  <c r="K442" i="107" s="1"/>
  <c r="K312" i="107"/>
  <c r="K313" i="107" s="1"/>
  <c r="J649" i="107"/>
  <c r="J642" i="107"/>
  <c r="J572" i="107"/>
  <c r="K565" i="107"/>
  <c r="I731" i="107"/>
  <c r="I648" i="107"/>
  <c r="I641" i="107"/>
  <c r="I571" i="107"/>
  <c r="J564" i="107"/>
  <c r="M100" i="107"/>
  <c r="M112" i="107" s="1"/>
  <c r="L119" i="107"/>
  <c r="L126" i="107"/>
  <c r="M17" i="107"/>
  <c r="M16" i="107"/>
  <c r="I248" i="107"/>
  <c r="L118" i="107"/>
  <c r="L125" i="107"/>
  <c r="M99" i="107"/>
  <c r="M111" i="107" s="1"/>
  <c r="M13" i="107"/>
  <c r="K117" i="107"/>
  <c r="K124" i="107"/>
  <c r="L98" i="107"/>
  <c r="L110" i="107" s="1"/>
  <c r="M14" i="107"/>
  <c r="X840" i="107"/>
  <c r="H984" i="107"/>
  <c r="I729" i="107"/>
  <c r="I646" i="107"/>
  <c r="I569" i="107"/>
  <c r="I639" i="107"/>
  <c r="J562" i="107"/>
  <c r="L127" i="107"/>
  <c r="L120" i="107"/>
  <c r="M101" i="107"/>
  <c r="M113" i="107" s="1"/>
  <c r="H735" i="107"/>
  <c r="H961" i="107" s="1"/>
  <c r="I730" i="107"/>
  <c r="I640" i="107"/>
  <c r="J563" i="107"/>
  <c r="I570" i="107"/>
  <c r="I647" i="107"/>
  <c r="K509" i="107"/>
  <c r="K510" i="107" s="1"/>
  <c r="K492" i="107"/>
  <c r="K493" i="107" s="1"/>
  <c r="K363" i="107"/>
  <c r="K364" i="107" s="1"/>
  <c r="K380" i="107"/>
  <c r="K381" i="107" s="1"/>
  <c r="I228" i="107"/>
  <c r="I241" i="107"/>
  <c r="I242" i="107"/>
  <c r="I220" i="107"/>
  <c r="I206" i="107"/>
  <c r="I243" i="107"/>
  <c r="I234" i="107"/>
  <c r="I224" i="107"/>
  <c r="I244" i="107"/>
  <c r="I222" i="107"/>
  <c r="I235" i="107"/>
  <c r="I236" i="107"/>
  <c r="I207" i="107"/>
  <c r="I210" i="107"/>
  <c r="I221" i="107"/>
  <c r="I209" i="107"/>
  <c r="I230" i="107"/>
  <c r="I237" i="107"/>
  <c r="I245" i="107"/>
  <c r="I231" i="107"/>
  <c r="I238" i="107"/>
  <c r="I229" i="107"/>
  <c r="I227" i="107"/>
  <c r="I223" i="107"/>
  <c r="I208" i="107"/>
  <c r="O15" i="107"/>
  <c r="J650" i="107"/>
  <c r="J643" i="107"/>
  <c r="K566" i="107"/>
  <c r="J573" i="107"/>
  <c r="J250" i="107"/>
  <c r="K7" i="107"/>
  <c r="J5" i="107"/>
  <c r="K475" i="107"/>
  <c r="K476" i="107" s="1"/>
  <c r="K346" i="107"/>
  <c r="K347" i="107" s="1"/>
  <c r="I732" i="106"/>
  <c r="J565" i="106"/>
  <c r="I572" i="106"/>
  <c r="H735" i="106"/>
  <c r="H961" i="106" s="1"/>
  <c r="K9" i="106"/>
  <c r="X838" i="105"/>
  <c r="I730" i="106"/>
  <c r="I570" i="106"/>
  <c r="J563" i="106"/>
  <c r="L14" i="105"/>
  <c r="L97" i="106"/>
  <c r="K123" i="106"/>
  <c r="K13" i="105"/>
  <c r="J642" i="105"/>
  <c r="J572" i="105"/>
  <c r="J649" i="105"/>
  <c r="K565" i="105"/>
  <c r="I733" i="106"/>
  <c r="J566" i="106"/>
  <c r="I573" i="106"/>
  <c r="I731" i="106"/>
  <c r="I571" i="106"/>
  <c r="J564" i="106"/>
  <c r="M99" i="106"/>
  <c r="L125" i="106"/>
  <c r="J252" i="105"/>
  <c r="K9" i="105"/>
  <c r="L13" i="106"/>
  <c r="L17" i="106"/>
  <c r="M126" i="105"/>
  <c r="N100" i="105"/>
  <c r="I729" i="106"/>
  <c r="J562" i="106"/>
  <c r="I569" i="106"/>
  <c r="M97" i="105"/>
  <c r="L123" i="105"/>
  <c r="L125" i="105"/>
  <c r="M99" i="105"/>
  <c r="L16" i="105"/>
  <c r="I729" i="105"/>
  <c r="I646" i="105"/>
  <c r="J562" i="105"/>
  <c r="I639" i="105"/>
  <c r="I569" i="105"/>
  <c r="I248" i="105"/>
  <c r="K126" i="106"/>
  <c r="L100" i="106"/>
  <c r="X836" i="106"/>
  <c r="I730" i="105"/>
  <c r="K7" i="105"/>
  <c r="J250" i="105"/>
  <c r="J5" i="105"/>
  <c r="L7" i="106"/>
  <c r="K10" i="106"/>
  <c r="I733" i="105"/>
  <c r="I650" i="105"/>
  <c r="J566" i="105"/>
  <c r="I573" i="105"/>
  <c r="I643" i="105"/>
  <c r="K17" i="105"/>
  <c r="K15" i="106"/>
  <c r="I731" i="105"/>
  <c r="K124" i="105"/>
  <c r="L98" i="105"/>
  <c r="K14" i="106"/>
  <c r="L124" i="106"/>
  <c r="M98" i="106"/>
  <c r="N16" i="106"/>
  <c r="K8" i="105"/>
  <c r="J251" i="105"/>
  <c r="K6" i="106"/>
  <c r="J5" i="106"/>
  <c r="H735" i="105"/>
  <c r="H961" i="105" s="1"/>
  <c r="J647" i="105"/>
  <c r="J640" i="105"/>
  <c r="J570" i="105"/>
  <c r="K563" i="105"/>
  <c r="X883" i="105"/>
  <c r="K648" i="105"/>
  <c r="K641" i="105"/>
  <c r="K571" i="105"/>
  <c r="L564" i="105"/>
  <c r="L101" i="106"/>
  <c r="K127" i="106"/>
  <c r="M101" i="105"/>
  <c r="L127" i="105"/>
  <c r="L15" i="105"/>
  <c r="L126" i="103"/>
  <c r="M100" i="103"/>
  <c r="M112" i="103" s="1"/>
  <c r="L119" i="103"/>
  <c r="I229" i="103"/>
  <c r="I221" i="103"/>
  <c r="I242" i="103"/>
  <c r="L14" i="104"/>
  <c r="L16" i="104"/>
  <c r="I244" i="104"/>
  <c r="I222" i="104"/>
  <c r="I235" i="104"/>
  <c r="I223" i="104"/>
  <c r="I224" i="104"/>
  <c r="I220" i="104"/>
  <c r="I221" i="104"/>
  <c r="I238" i="104"/>
  <c r="I208" i="104"/>
  <c r="I206" i="104"/>
  <c r="I245" i="104"/>
  <c r="I243" i="104"/>
  <c r="I228" i="104"/>
  <c r="I231" i="104"/>
  <c r="I209" i="104"/>
  <c r="I229" i="104"/>
  <c r="I210" i="104"/>
  <c r="I237" i="104"/>
  <c r="I230" i="104"/>
  <c r="I207" i="104"/>
  <c r="I234" i="104"/>
  <c r="I242" i="104"/>
  <c r="I236" i="104"/>
  <c r="I241" i="104"/>
  <c r="I227" i="104"/>
  <c r="J458" i="104"/>
  <c r="J459" i="104" s="1"/>
  <c r="J329" i="104"/>
  <c r="J330" i="104" s="1"/>
  <c r="H984" i="104"/>
  <c r="J251" i="104"/>
  <c r="K8" i="104"/>
  <c r="H983" i="103"/>
  <c r="K329" i="103"/>
  <c r="K330" i="103" s="1"/>
  <c r="K458" i="103"/>
  <c r="K459" i="103" s="1"/>
  <c r="H982" i="104"/>
  <c r="I206" i="103"/>
  <c r="I238" i="103"/>
  <c r="I243" i="103"/>
  <c r="I220" i="103"/>
  <c r="K15" i="103"/>
  <c r="K10" i="104"/>
  <c r="J253" i="104"/>
  <c r="I248" i="103"/>
  <c r="K492" i="104"/>
  <c r="K493" i="104" s="1"/>
  <c r="K363" i="104"/>
  <c r="K364" i="104" s="1"/>
  <c r="K380" i="104"/>
  <c r="K381" i="104" s="1"/>
  <c r="K117" i="104"/>
  <c r="L98" i="104"/>
  <c r="L110" i="104" s="1"/>
  <c r="K124" i="104"/>
  <c r="J441" i="103"/>
  <c r="J442" i="103" s="1"/>
  <c r="J312" i="103"/>
  <c r="J313" i="103" s="1"/>
  <c r="I248" i="104"/>
  <c r="M17" i="104"/>
  <c r="J647" i="104"/>
  <c r="J640" i="104"/>
  <c r="J570" i="104"/>
  <c r="K563" i="104"/>
  <c r="I732" i="103"/>
  <c r="I649" i="103"/>
  <c r="J565" i="103"/>
  <c r="I642" i="103"/>
  <c r="I572" i="103"/>
  <c r="J509" i="103"/>
  <c r="J510" i="103" s="1"/>
  <c r="H735" i="104"/>
  <c r="H961" i="104" s="1"/>
  <c r="I731" i="104"/>
  <c r="J642" i="104"/>
  <c r="J572" i="104"/>
  <c r="J649" i="104"/>
  <c r="K565" i="104"/>
  <c r="I235" i="103"/>
  <c r="I223" i="103"/>
  <c r="I244" i="103"/>
  <c r="I227" i="103"/>
  <c r="I209" i="103"/>
  <c r="I224" i="103"/>
  <c r="K15" i="104"/>
  <c r="M16" i="103"/>
  <c r="K13" i="104"/>
  <c r="K9" i="103"/>
  <c r="K154" i="103" s="1"/>
  <c r="J252" i="103"/>
  <c r="K14" i="103"/>
  <c r="J475" i="103"/>
  <c r="J476" i="103" s="1"/>
  <c r="J346" i="103"/>
  <c r="J347" i="103" s="1"/>
  <c r="X882" i="103"/>
  <c r="L117" i="103"/>
  <c r="M98" i="103"/>
  <c r="M110" i="103" s="1"/>
  <c r="L124" i="103"/>
  <c r="I210" i="103"/>
  <c r="I245" i="103"/>
  <c r="I234" i="103"/>
  <c r="I231" i="103"/>
  <c r="I222" i="103"/>
  <c r="I230" i="103"/>
  <c r="J249" i="103"/>
  <c r="J5" i="103"/>
  <c r="K6" i="103"/>
  <c r="I639" i="103"/>
  <c r="I569" i="103"/>
  <c r="I729" i="103"/>
  <c r="J562" i="103"/>
  <c r="I646" i="103"/>
  <c r="K120" i="103"/>
  <c r="L101" i="103"/>
  <c r="L113" i="103" s="1"/>
  <c r="K127" i="103"/>
  <c r="X836" i="104"/>
  <c r="H984" i="103"/>
  <c r="I643" i="103"/>
  <c r="I573" i="103"/>
  <c r="I650" i="103"/>
  <c r="I733" i="103"/>
  <c r="J566" i="103"/>
  <c r="J253" i="103"/>
  <c r="K10" i="103"/>
  <c r="O13" i="103"/>
  <c r="O17" i="103"/>
  <c r="K492" i="103"/>
  <c r="K493" i="103" s="1"/>
  <c r="K380" i="103"/>
  <c r="K381" i="103" s="1"/>
  <c r="K363" i="103"/>
  <c r="K364" i="103" s="1"/>
  <c r="I733" i="104"/>
  <c r="J566" i="104"/>
  <c r="I573" i="104"/>
  <c r="I650" i="104"/>
  <c r="I643" i="104"/>
  <c r="M100" i="104"/>
  <c r="M112" i="104" s="1"/>
  <c r="L119" i="104"/>
  <c r="L126" i="104"/>
  <c r="K116" i="103"/>
  <c r="L97" i="103"/>
  <c r="K123" i="103"/>
  <c r="K109" i="103"/>
  <c r="K686" i="103" s="1"/>
  <c r="K6" i="104"/>
  <c r="J5" i="104"/>
  <c r="J249" i="104"/>
  <c r="H735" i="103"/>
  <c r="H961" i="103" s="1"/>
  <c r="J563" i="103"/>
  <c r="I730" i="103"/>
  <c r="I570" i="103"/>
  <c r="I647" i="103"/>
  <c r="I640" i="103"/>
  <c r="K125" i="103"/>
  <c r="L99" i="103"/>
  <c r="L111" i="103" s="1"/>
  <c r="K118" i="103"/>
  <c r="H985" i="104"/>
  <c r="I729" i="104"/>
  <c r="J562" i="104"/>
  <c r="I646" i="104"/>
  <c r="I639" i="104"/>
  <c r="I569" i="104"/>
  <c r="H982" i="103"/>
  <c r="H985" i="103"/>
  <c r="H983" i="104"/>
  <c r="I648" i="103"/>
  <c r="I641" i="103"/>
  <c r="I731" i="103"/>
  <c r="I571" i="103"/>
  <c r="J564" i="103"/>
  <c r="I241" i="103"/>
  <c r="I228" i="103"/>
  <c r="I208" i="103"/>
  <c r="I237" i="103"/>
  <c r="I207" i="103"/>
  <c r="I229" i="101"/>
  <c r="H985" i="101"/>
  <c r="I221" i="101"/>
  <c r="I245" i="101"/>
  <c r="I222" i="101"/>
  <c r="I244" i="101"/>
  <c r="I238" i="101"/>
  <c r="I227" i="101"/>
  <c r="I223" i="101"/>
  <c r="I231" i="101"/>
  <c r="X833" i="101"/>
  <c r="J253" i="101"/>
  <c r="K10" i="101"/>
  <c r="H735" i="101"/>
  <c r="H961" i="101" s="1"/>
  <c r="H984" i="101"/>
  <c r="L17" i="101"/>
  <c r="J492" i="101"/>
  <c r="J493" i="101" s="1"/>
  <c r="J363" i="101"/>
  <c r="J364" i="101" s="1"/>
  <c r="J380" i="101"/>
  <c r="J381" i="101" s="1"/>
  <c r="I237" i="101"/>
  <c r="I236" i="101"/>
  <c r="I641" i="101"/>
  <c r="I571" i="101"/>
  <c r="J564" i="101"/>
  <c r="I731" i="101"/>
  <c r="I648" i="101"/>
  <c r="I210" i="101"/>
  <c r="I248" i="101"/>
  <c r="K16" i="101"/>
  <c r="I208" i="101"/>
  <c r="K15" i="101"/>
  <c r="L13" i="101"/>
  <c r="I243" i="101"/>
  <c r="I207" i="101"/>
  <c r="I241" i="101"/>
  <c r="I220" i="101"/>
  <c r="I234" i="101"/>
  <c r="I209" i="101"/>
  <c r="J458" i="101"/>
  <c r="J459" i="101" s="1"/>
  <c r="J329" i="101"/>
  <c r="J330" i="101" s="1"/>
  <c r="J250" i="101"/>
  <c r="K7" i="101"/>
  <c r="H983" i="101"/>
  <c r="H982" i="101"/>
  <c r="J642" i="101"/>
  <c r="J572" i="101"/>
  <c r="K565" i="101"/>
  <c r="J649" i="101"/>
  <c r="X881" i="101"/>
  <c r="J562" i="101"/>
  <c r="I729" i="101"/>
  <c r="I646" i="101"/>
  <c r="I639" i="101"/>
  <c r="I569" i="101"/>
  <c r="I206" i="101"/>
  <c r="I730" i="101"/>
  <c r="I647" i="101"/>
  <c r="I570" i="101"/>
  <c r="J563" i="101"/>
  <c r="I640" i="101"/>
  <c r="J566" i="101"/>
  <c r="I650" i="101"/>
  <c r="I643" i="101"/>
  <c r="I573" i="101"/>
  <c r="I733" i="101"/>
  <c r="I242" i="101"/>
  <c r="M14" i="101"/>
  <c r="I230" i="101"/>
  <c r="K126" i="101"/>
  <c r="L100" i="101"/>
  <c r="L112" i="101" s="1"/>
  <c r="K119" i="101"/>
  <c r="J5" i="101"/>
  <c r="I235" i="101"/>
  <c r="K124" i="101"/>
  <c r="L98" i="101"/>
  <c r="L110" i="101" s="1"/>
  <c r="K117" i="101"/>
  <c r="F983" i="100"/>
  <c r="G230" i="100"/>
  <c r="G238" i="100"/>
  <c r="G227" i="100"/>
  <c r="G235" i="100"/>
  <c r="F985" i="100"/>
  <c r="J458" i="100"/>
  <c r="J459" i="100" s="1"/>
  <c r="J329" i="100"/>
  <c r="J330" i="100" s="1"/>
  <c r="I441" i="100"/>
  <c r="I442" i="100" s="1"/>
  <c r="I312" i="100"/>
  <c r="I313" i="100" s="1"/>
  <c r="F982" i="100"/>
  <c r="G229" i="100"/>
  <c r="G222" i="100"/>
  <c r="G244" i="100"/>
  <c r="G231" i="100"/>
  <c r="G220" i="100"/>
  <c r="G242" i="100"/>
  <c r="J643" i="100"/>
  <c r="J650" i="100"/>
  <c r="J573" i="100"/>
  <c r="K566" i="100"/>
  <c r="L17" i="100"/>
  <c r="K124" i="100"/>
  <c r="K117" i="100"/>
  <c r="L98" i="100"/>
  <c r="L110" i="100" s="1"/>
  <c r="I732" i="100"/>
  <c r="I642" i="100"/>
  <c r="I649" i="100"/>
  <c r="I572" i="100"/>
  <c r="J565" i="100"/>
  <c r="J123" i="100"/>
  <c r="J116" i="100"/>
  <c r="K97" i="100"/>
  <c r="J109" i="100"/>
  <c r="J686" i="100" s="1"/>
  <c r="J118" i="100"/>
  <c r="K99" i="100"/>
  <c r="K111" i="100" s="1"/>
  <c r="J125" i="100"/>
  <c r="I646" i="100"/>
  <c r="I729" i="100"/>
  <c r="J562" i="100"/>
  <c r="I639" i="100"/>
  <c r="I569" i="100"/>
  <c r="G241" i="100"/>
  <c r="G210" i="100"/>
  <c r="G223" i="100"/>
  <c r="G228" i="100"/>
  <c r="G208" i="100"/>
  <c r="G237" i="100"/>
  <c r="G224" i="100"/>
  <c r="J250" i="100"/>
  <c r="K7" i="100"/>
  <c r="K152" i="100" s="1"/>
  <c r="J5" i="100"/>
  <c r="J647" i="100"/>
  <c r="K563" i="100"/>
  <c r="J640" i="100"/>
  <c r="J570" i="100"/>
  <c r="L13" i="100"/>
  <c r="I731" i="100"/>
  <c r="I641" i="100"/>
  <c r="I648" i="100"/>
  <c r="I571" i="100"/>
  <c r="J564" i="100"/>
  <c r="K252" i="100"/>
  <c r="L9" i="100"/>
  <c r="K16" i="100"/>
  <c r="J120" i="100"/>
  <c r="K101" i="100"/>
  <c r="K113" i="100" s="1"/>
  <c r="J127" i="100"/>
  <c r="K119" i="100"/>
  <c r="L100" i="100"/>
  <c r="L112" i="100" s="1"/>
  <c r="K126" i="100"/>
  <c r="G206" i="100"/>
  <c r="G245" i="100"/>
  <c r="G234" i="100"/>
  <c r="G221" i="100"/>
  <c r="G243" i="100"/>
  <c r="K14" i="100"/>
  <c r="I248" i="100"/>
  <c r="X837" i="100"/>
  <c r="I509" i="100"/>
  <c r="I510" i="100" s="1"/>
  <c r="H735" i="100"/>
  <c r="H961" i="100" s="1"/>
  <c r="F984" i="100"/>
  <c r="L15" i="100"/>
  <c r="K251" i="100"/>
  <c r="L8" i="100"/>
  <c r="E15" i="37"/>
  <c r="E14" i="37"/>
  <c r="E13" i="37"/>
  <c r="E12" i="37"/>
  <c r="E11" i="37"/>
  <c r="M195" i="104" l="1"/>
  <c r="M689" i="104"/>
  <c r="L179" i="104"/>
  <c r="L687" i="104"/>
  <c r="L203" i="104"/>
  <c r="L690" i="104"/>
  <c r="K184" i="100"/>
  <c r="K688" i="100"/>
  <c r="L186" i="103"/>
  <c r="L688" i="103"/>
  <c r="L185" i="101"/>
  <c r="L688" i="101"/>
  <c r="K187" i="104"/>
  <c r="K688" i="104"/>
  <c r="L192" i="100"/>
  <c r="L689" i="100"/>
  <c r="L193" i="101"/>
  <c r="L689" i="101"/>
  <c r="L202" i="103"/>
  <c r="L690" i="103"/>
  <c r="M194" i="103"/>
  <c r="M689" i="103"/>
  <c r="L175" i="107"/>
  <c r="L687" i="107"/>
  <c r="M183" i="107"/>
  <c r="M688" i="107"/>
  <c r="M191" i="107"/>
  <c r="M689" i="107"/>
  <c r="K200" i="100"/>
  <c r="K690" i="100"/>
  <c r="L177" i="101"/>
  <c r="L687" i="101"/>
  <c r="L201" i="101"/>
  <c r="L690" i="101"/>
  <c r="L176" i="100"/>
  <c r="L687" i="100"/>
  <c r="M178" i="103"/>
  <c r="M687" i="103"/>
  <c r="M199" i="107"/>
  <c r="M690" i="107"/>
  <c r="K182" i="104"/>
  <c r="H788" i="103"/>
  <c r="H797" i="103" s="1"/>
  <c r="K186" i="104"/>
  <c r="G788" i="107"/>
  <c r="G797" i="107" s="1"/>
  <c r="G962" i="107" s="1"/>
  <c r="G788" i="103"/>
  <c r="G797" i="103" s="1"/>
  <c r="G910" i="103" s="1"/>
  <c r="G788" i="104"/>
  <c r="G797" i="104" s="1"/>
  <c r="G962" i="104" s="1"/>
  <c r="H788" i="104"/>
  <c r="H797" i="104" s="1"/>
  <c r="H910" i="104" s="1"/>
  <c r="H788" i="107"/>
  <c r="H797" i="107" s="1"/>
  <c r="H244" i="100"/>
  <c r="K185" i="104"/>
  <c r="G788" i="101"/>
  <c r="G797" i="101" s="1"/>
  <c r="G962" i="101" s="1"/>
  <c r="H788" i="101"/>
  <c r="H797" i="101" s="1"/>
  <c r="K184" i="104"/>
  <c r="H215" i="100"/>
  <c r="O24" i="100"/>
  <c r="O260" i="100" s="1"/>
  <c r="N20" i="106"/>
  <c r="N256" i="106" s="1"/>
  <c r="H214" i="100"/>
  <c r="H227" i="100"/>
  <c r="H234" i="100"/>
  <c r="H241" i="100"/>
  <c r="K183" i="104"/>
  <c r="H207" i="100"/>
  <c r="H224" i="100"/>
  <c r="H220" i="100"/>
  <c r="H238" i="100"/>
  <c r="H242" i="100"/>
  <c r="H228" i="100"/>
  <c r="H245" i="100"/>
  <c r="N23" i="42"/>
  <c r="N259" i="42" s="1"/>
  <c r="L118" i="104"/>
  <c r="L111" i="104"/>
  <c r="H216" i="100"/>
  <c r="H217" i="100"/>
  <c r="H235" i="100"/>
  <c r="H210" i="100"/>
  <c r="H209" i="100"/>
  <c r="H236" i="100"/>
  <c r="H243" i="100"/>
  <c r="H223" i="100"/>
  <c r="H213" i="100"/>
  <c r="H222" i="100"/>
  <c r="H231" i="100"/>
  <c r="H206" i="100"/>
  <c r="H229" i="100"/>
  <c r="H221" i="100"/>
  <c r="H230" i="100"/>
  <c r="H208" i="100"/>
  <c r="H237" i="100"/>
  <c r="K184" i="103"/>
  <c r="K183" i="103"/>
  <c r="K185" i="103"/>
  <c r="K187" i="103"/>
  <c r="K182" i="103"/>
  <c r="K176" i="101"/>
  <c r="K178" i="101"/>
  <c r="K179" i="101"/>
  <c r="K174" i="101"/>
  <c r="K175" i="101"/>
  <c r="K201" i="104"/>
  <c r="K199" i="104"/>
  <c r="K202" i="104"/>
  <c r="K200" i="104"/>
  <c r="K198" i="104"/>
  <c r="K182" i="101"/>
  <c r="K187" i="101"/>
  <c r="K183" i="101"/>
  <c r="K186" i="101"/>
  <c r="K184" i="101"/>
  <c r="K166" i="107"/>
  <c r="K170" i="103"/>
  <c r="K166" i="103"/>
  <c r="K171" i="103"/>
  <c r="K167" i="103"/>
  <c r="K168" i="103"/>
  <c r="K169" i="103"/>
  <c r="L195" i="107"/>
  <c r="L194" i="107"/>
  <c r="L192" i="107"/>
  <c r="L190" i="107"/>
  <c r="L193" i="107"/>
  <c r="K177" i="104"/>
  <c r="K175" i="104"/>
  <c r="K178" i="104"/>
  <c r="K176" i="104"/>
  <c r="K174" i="104"/>
  <c r="K191" i="101"/>
  <c r="K192" i="101"/>
  <c r="K194" i="101"/>
  <c r="K190" i="101"/>
  <c r="K195" i="101"/>
  <c r="K179" i="100"/>
  <c r="K175" i="100"/>
  <c r="K178" i="100"/>
  <c r="K174" i="100"/>
  <c r="K177" i="100"/>
  <c r="L177" i="103"/>
  <c r="L176" i="103"/>
  <c r="L179" i="103"/>
  <c r="L174" i="103"/>
  <c r="L175" i="103"/>
  <c r="K168" i="107"/>
  <c r="K170" i="107"/>
  <c r="L179" i="100"/>
  <c r="L178" i="100"/>
  <c r="L175" i="100"/>
  <c r="L174" i="100"/>
  <c r="L177" i="100"/>
  <c r="L195" i="103"/>
  <c r="L190" i="103"/>
  <c r="L191" i="103"/>
  <c r="L192" i="103"/>
  <c r="L193" i="103"/>
  <c r="K171" i="101"/>
  <c r="K167" i="101"/>
  <c r="K168" i="101"/>
  <c r="K169" i="101"/>
  <c r="K170" i="101"/>
  <c r="K166" i="101"/>
  <c r="L191" i="104"/>
  <c r="L194" i="104"/>
  <c r="L192" i="104"/>
  <c r="L190" i="104"/>
  <c r="L193" i="104"/>
  <c r="L186" i="107"/>
  <c r="L184" i="107"/>
  <c r="L182" i="107"/>
  <c r="L185" i="107"/>
  <c r="L187" i="107"/>
  <c r="K179" i="107"/>
  <c r="K178" i="107"/>
  <c r="K174" i="107"/>
  <c r="K176" i="107"/>
  <c r="K177" i="107"/>
  <c r="K203" i="103"/>
  <c r="K199" i="103"/>
  <c r="K200" i="103"/>
  <c r="K198" i="103"/>
  <c r="K201" i="103"/>
  <c r="K203" i="101"/>
  <c r="K202" i="101"/>
  <c r="K199" i="101"/>
  <c r="K198" i="101"/>
  <c r="K200" i="101"/>
  <c r="J203" i="100"/>
  <c r="J202" i="100"/>
  <c r="J199" i="100"/>
  <c r="J198" i="100"/>
  <c r="J201" i="100"/>
  <c r="K169" i="107"/>
  <c r="J171" i="100"/>
  <c r="J170" i="100"/>
  <c r="J167" i="100"/>
  <c r="J168" i="100"/>
  <c r="J169" i="100"/>
  <c r="J166" i="100"/>
  <c r="K169" i="104"/>
  <c r="K170" i="104"/>
  <c r="K166" i="104"/>
  <c r="K171" i="104"/>
  <c r="K167" i="104"/>
  <c r="K168" i="104"/>
  <c r="L203" i="107"/>
  <c r="L198" i="107"/>
  <c r="L200" i="107"/>
  <c r="L202" i="107"/>
  <c r="L201" i="107"/>
  <c r="K171" i="107"/>
  <c r="I159" i="104"/>
  <c r="I159" i="103"/>
  <c r="G159" i="100"/>
  <c r="I807" i="101"/>
  <c r="G807" i="100"/>
  <c r="I807" i="103"/>
  <c r="I807" i="107"/>
  <c r="I807" i="104"/>
  <c r="I159" i="107"/>
  <c r="I159" i="101"/>
  <c r="K346" i="104"/>
  <c r="K347" i="104" s="1"/>
  <c r="K153" i="104"/>
  <c r="L125" i="104"/>
  <c r="K475" i="104"/>
  <c r="K476" i="104" s="1"/>
  <c r="M99" i="104"/>
  <c r="L10" i="105"/>
  <c r="L253" i="105" s="1"/>
  <c r="J155" i="100"/>
  <c r="J151" i="100"/>
  <c r="J154" i="100"/>
  <c r="I153" i="100"/>
  <c r="K153" i="103"/>
  <c r="L7" i="104"/>
  <c r="L250" i="104" s="1"/>
  <c r="J213" i="103"/>
  <c r="J216" i="103"/>
  <c r="J217" i="103"/>
  <c r="J215" i="103"/>
  <c r="J214" i="103"/>
  <c r="J215" i="107"/>
  <c r="J216" i="107"/>
  <c r="J217" i="107"/>
  <c r="J213" i="107"/>
  <c r="J214" i="107"/>
  <c r="J215" i="104"/>
  <c r="J216" i="104"/>
  <c r="J217" i="104"/>
  <c r="J213" i="104"/>
  <c r="J214" i="104"/>
  <c r="J215" i="101"/>
  <c r="J216" i="101"/>
  <c r="J217" i="101"/>
  <c r="J213" i="101"/>
  <c r="J214" i="101"/>
  <c r="K153" i="101"/>
  <c r="N24" i="104"/>
  <c r="N260" i="104" s="1"/>
  <c r="L8" i="101"/>
  <c r="M8" i="101" s="1"/>
  <c r="K87" i="104"/>
  <c r="K87" i="105"/>
  <c r="K87" i="100"/>
  <c r="L6" i="101"/>
  <c r="L249" i="101" s="1"/>
  <c r="K87" i="101"/>
  <c r="K87" i="103"/>
  <c r="L7" i="103"/>
  <c r="L152" i="103" s="1"/>
  <c r="K87" i="106"/>
  <c r="K151" i="107"/>
  <c r="K87" i="107"/>
  <c r="F65" i="101"/>
  <c r="F65" i="100"/>
  <c r="F65" i="107"/>
  <c r="F65" i="104"/>
  <c r="F65" i="105"/>
  <c r="F65" i="103"/>
  <c r="F65" i="106"/>
  <c r="M8" i="103"/>
  <c r="N8" i="103" s="1"/>
  <c r="K250" i="103"/>
  <c r="L116" i="107"/>
  <c r="N24" i="101"/>
  <c r="N260" i="101" s="1"/>
  <c r="K155" i="101"/>
  <c r="K155" i="104"/>
  <c r="K151" i="104"/>
  <c r="K152" i="107"/>
  <c r="K151" i="103"/>
  <c r="K155" i="103"/>
  <c r="K152" i="101"/>
  <c r="K152" i="104"/>
  <c r="K151" i="101"/>
  <c r="K154" i="101"/>
  <c r="K251" i="107"/>
  <c r="J733" i="107"/>
  <c r="J732" i="104"/>
  <c r="J732" i="107"/>
  <c r="J733" i="100"/>
  <c r="J730" i="105"/>
  <c r="J732" i="101"/>
  <c r="J730" i="100"/>
  <c r="J730" i="104"/>
  <c r="I163" i="104"/>
  <c r="I163" i="107"/>
  <c r="I160" i="103"/>
  <c r="G158" i="100"/>
  <c r="G959" i="100" s="1"/>
  <c r="G160" i="100"/>
  <c r="I162" i="101"/>
  <c r="I161" i="101"/>
  <c r="I163" i="103"/>
  <c r="I158" i="107"/>
  <c r="I959" i="107" s="1"/>
  <c r="I158" i="101"/>
  <c r="I959" i="101" s="1"/>
  <c r="I160" i="101"/>
  <c r="I162" i="103"/>
  <c r="I158" i="104"/>
  <c r="I959" i="104" s="1"/>
  <c r="I160" i="104"/>
  <c r="I160" i="107"/>
  <c r="G162" i="100"/>
  <c r="G163" i="100"/>
  <c r="G161" i="100"/>
  <c r="I163" i="101"/>
  <c r="I161" i="103"/>
  <c r="I158" i="103"/>
  <c r="I959" i="103" s="1"/>
  <c r="I161" i="104"/>
  <c r="I162" i="104"/>
  <c r="I161" i="107"/>
  <c r="I162" i="107"/>
  <c r="N23" i="103"/>
  <c r="N259" i="103" s="1"/>
  <c r="K249" i="100"/>
  <c r="L8" i="107"/>
  <c r="L153" i="107" s="1"/>
  <c r="K253" i="100"/>
  <c r="L6" i="100"/>
  <c r="N24" i="42"/>
  <c r="N260" i="42" s="1"/>
  <c r="N43" i="105"/>
  <c r="O41" i="104"/>
  <c r="N44" i="107"/>
  <c r="N44" i="104"/>
  <c r="O42" i="106"/>
  <c r="N42" i="101"/>
  <c r="N41" i="103"/>
  <c r="N44" i="42"/>
  <c r="N44" i="100"/>
  <c r="N41" i="101"/>
  <c r="N44" i="106"/>
  <c r="N43" i="106"/>
  <c r="N43" i="103"/>
  <c r="O41" i="105"/>
  <c r="N42" i="107"/>
  <c r="N41" i="42"/>
  <c r="N43" i="107"/>
  <c r="N42" i="104"/>
  <c r="N44" i="105"/>
  <c r="L10" i="100"/>
  <c r="N41" i="107"/>
  <c r="N43" i="42"/>
  <c r="N43" i="101"/>
  <c r="N44" i="101"/>
  <c r="N42" i="103"/>
  <c r="N42" i="100"/>
  <c r="N41" i="106"/>
  <c r="N44" i="103"/>
  <c r="N42" i="42"/>
  <c r="N42" i="105"/>
  <c r="N41" i="100"/>
  <c r="N43" i="100"/>
  <c r="N43" i="104"/>
  <c r="M256" i="42"/>
  <c r="N20" i="42"/>
  <c r="M259" i="104"/>
  <c r="N23" i="104"/>
  <c r="N20" i="107"/>
  <c r="N256" i="107" s="1"/>
  <c r="N20" i="100"/>
  <c r="N256" i="100" s="1"/>
  <c r="O22" i="106"/>
  <c r="O258" i="106" s="1"/>
  <c r="N21" i="42"/>
  <c r="N257" i="42" s="1"/>
  <c r="N24" i="107"/>
  <c r="N260" i="107" s="1"/>
  <c r="N23" i="101"/>
  <c r="N259" i="101" s="1"/>
  <c r="N24" i="103"/>
  <c r="N260" i="103" s="1"/>
  <c r="N21" i="105"/>
  <c r="N257" i="105" s="1"/>
  <c r="N23" i="100"/>
  <c r="N259" i="100" s="1"/>
  <c r="N22" i="107"/>
  <c r="N258" i="107" s="1"/>
  <c r="N22" i="42"/>
  <c r="N258" i="42" s="1"/>
  <c r="O20" i="101"/>
  <c r="O256" i="101" s="1"/>
  <c r="N21" i="103"/>
  <c r="N257" i="103" s="1"/>
  <c r="O22" i="103"/>
  <c r="O258" i="103" s="1"/>
  <c r="N22" i="101"/>
  <c r="N258" i="101" s="1"/>
  <c r="N20" i="105"/>
  <c r="N256" i="105" s="1"/>
  <c r="N21" i="101"/>
  <c r="N257" i="101" s="1"/>
  <c r="O24" i="104"/>
  <c r="O260" i="104" s="1"/>
  <c r="N21" i="106"/>
  <c r="N257" i="106" s="1"/>
  <c r="O24" i="106"/>
  <c r="O260" i="106" s="1"/>
  <c r="N21" i="100"/>
  <c r="N257" i="100" s="1"/>
  <c r="N23" i="106"/>
  <c r="N259" i="106" s="1"/>
  <c r="N22" i="104"/>
  <c r="N258" i="104" s="1"/>
  <c r="N21" i="104"/>
  <c r="N257" i="104" s="1"/>
  <c r="O21" i="107"/>
  <c r="O257" i="107" s="1"/>
  <c r="P24" i="100"/>
  <c r="P260" i="100" s="1"/>
  <c r="N24" i="105"/>
  <c r="N260" i="105" s="1"/>
  <c r="N22" i="100"/>
  <c r="N258" i="100" s="1"/>
  <c r="N20" i="103"/>
  <c r="N256" i="103" s="1"/>
  <c r="N22" i="105"/>
  <c r="N258" i="105" s="1"/>
  <c r="O23" i="105"/>
  <c r="O259" i="105" s="1"/>
  <c r="N20" i="104"/>
  <c r="N256" i="104" s="1"/>
  <c r="N23" i="107"/>
  <c r="N259" i="107" s="1"/>
  <c r="L123" i="107"/>
  <c r="L6" i="105"/>
  <c r="K249" i="105"/>
  <c r="L9" i="107"/>
  <c r="L154" i="107" s="1"/>
  <c r="K252" i="107"/>
  <c r="L109" i="107"/>
  <c r="L686" i="107" s="1"/>
  <c r="K252" i="101"/>
  <c r="L9" i="101"/>
  <c r="L10" i="107"/>
  <c r="L155" i="107" s="1"/>
  <c r="K253" i="107"/>
  <c r="K249" i="107"/>
  <c r="L6" i="107"/>
  <c r="L9" i="104"/>
  <c r="L154" i="104" s="1"/>
  <c r="K252" i="104"/>
  <c r="J208" i="107"/>
  <c r="J237" i="107"/>
  <c r="K509" i="101"/>
  <c r="K510" i="101" s="1"/>
  <c r="K346" i="101"/>
  <c r="K347" i="101" s="1"/>
  <c r="K475" i="101"/>
  <c r="K476" i="101" s="1"/>
  <c r="L123" i="101"/>
  <c r="L109" i="101"/>
  <c r="L686" i="101" s="1"/>
  <c r="L116" i="101"/>
  <c r="M97" i="101"/>
  <c r="K312" i="101"/>
  <c r="K313" i="101" s="1"/>
  <c r="K441" i="101"/>
  <c r="K442" i="101" s="1"/>
  <c r="L120" i="101"/>
  <c r="M101" i="101"/>
  <c r="M113" i="101" s="1"/>
  <c r="L127" i="101"/>
  <c r="L125" i="101"/>
  <c r="M99" i="101"/>
  <c r="M111" i="101" s="1"/>
  <c r="L118" i="101"/>
  <c r="J230" i="107"/>
  <c r="J244" i="107"/>
  <c r="J241" i="107"/>
  <c r="J210" i="107"/>
  <c r="J245" i="107"/>
  <c r="I735" i="104"/>
  <c r="I961" i="104" s="1"/>
  <c r="I735" i="106"/>
  <c r="I961" i="106" s="1"/>
  <c r="I735" i="101"/>
  <c r="I961" i="101" s="1"/>
  <c r="J235" i="107"/>
  <c r="J571" i="104"/>
  <c r="J648" i="104"/>
  <c r="J641" i="104"/>
  <c r="K564" i="104"/>
  <c r="K509" i="104"/>
  <c r="K510" i="104" s="1"/>
  <c r="K312" i="104"/>
  <c r="K313" i="104" s="1"/>
  <c r="K441" i="104"/>
  <c r="K442" i="104" s="1"/>
  <c r="L127" i="104"/>
  <c r="M101" i="104"/>
  <c r="M113" i="104" s="1"/>
  <c r="L120" i="104"/>
  <c r="L123" i="104"/>
  <c r="M97" i="104"/>
  <c r="L116" i="104"/>
  <c r="L109" i="104"/>
  <c r="L686" i="104" s="1"/>
  <c r="K250" i="107"/>
  <c r="L7" i="107"/>
  <c r="K5" i="107"/>
  <c r="I982" i="107"/>
  <c r="N17" i="107"/>
  <c r="L380" i="107"/>
  <c r="L381" i="107" s="1"/>
  <c r="L492" i="107"/>
  <c r="L493" i="107" s="1"/>
  <c r="L363" i="107"/>
  <c r="L364" i="107" s="1"/>
  <c r="J207" i="107"/>
  <c r="J243" i="107"/>
  <c r="J223" i="107"/>
  <c r="K642" i="107"/>
  <c r="K572" i="107"/>
  <c r="K649" i="107"/>
  <c r="L565" i="107"/>
  <c r="J248" i="107"/>
  <c r="K650" i="107"/>
  <c r="K643" i="107"/>
  <c r="L566" i="107"/>
  <c r="K573" i="107"/>
  <c r="P15" i="107"/>
  <c r="I983" i="107"/>
  <c r="I984" i="107"/>
  <c r="J730" i="107"/>
  <c r="J647" i="107"/>
  <c r="J570" i="107"/>
  <c r="K563" i="107"/>
  <c r="J640" i="107"/>
  <c r="L509" i="107"/>
  <c r="L510" i="107" s="1"/>
  <c r="K562" i="107"/>
  <c r="J569" i="107"/>
  <c r="J729" i="107"/>
  <c r="J639" i="107"/>
  <c r="J646" i="107"/>
  <c r="I735" i="107"/>
  <c r="I961" i="107" s="1"/>
  <c r="M116" i="107"/>
  <c r="N97" i="107"/>
  <c r="M123" i="107"/>
  <c r="M109" i="107"/>
  <c r="M686" i="107" s="1"/>
  <c r="L124" i="107"/>
  <c r="M98" i="107"/>
  <c r="M110" i="107" s="1"/>
  <c r="L117" i="107"/>
  <c r="N13" i="107"/>
  <c r="J238" i="107"/>
  <c r="J234" i="107"/>
  <c r="J227" i="107"/>
  <c r="J220" i="107"/>
  <c r="J242" i="107"/>
  <c r="J229" i="107"/>
  <c r="L475" i="107"/>
  <c r="L476" i="107" s="1"/>
  <c r="L346" i="107"/>
  <c r="L347" i="107" s="1"/>
  <c r="M119" i="107"/>
  <c r="M126" i="107"/>
  <c r="N100" i="107"/>
  <c r="N112" i="107" s="1"/>
  <c r="K458" i="107"/>
  <c r="K459" i="107" s="1"/>
  <c r="K329" i="107"/>
  <c r="K330" i="107" s="1"/>
  <c r="M125" i="107"/>
  <c r="N99" i="107"/>
  <c r="N111" i="107" s="1"/>
  <c r="M118" i="107"/>
  <c r="N16" i="107"/>
  <c r="J209" i="107"/>
  <c r="J221" i="107"/>
  <c r="J236" i="107"/>
  <c r="J731" i="107"/>
  <c r="J641" i="107"/>
  <c r="J571" i="107"/>
  <c r="K564" i="107"/>
  <c r="J648" i="107"/>
  <c r="I985" i="107"/>
  <c r="M120" i="107"/>
  <c r="N101" i="107"/>
  <c r="N113" i="107" s="1"/>
  <c r="M127" i="107"/>
  <c r="X841" i="107"/>
  <c r="N14" i="107"/>
  <c r="J222" i="107"/>
  <c r="J228" i="107"/>
  <c r="J231" i="107"/>
  <c r="J224" i="107"/>
  <c r="J206" i="107"/>
  <c r="M15" i="105"/>
  <c r="N101" i="105"/>
  <c r="M127" i="105"/>
  <c r="L8" i="105"/>
  <c r="K251" i="105"/>
  <c r="L17" i="105"/>
  <c r="M7" i="106"/>
  <c r="M17" i="106"/>
  <c r="M13" i="106"/>
  <c r="L9" i="105"/>
  <c r="K252" i="105"/>
  <c r="N99" i="106"/>
  <c r="M125" i="106"/>
  <c r="M14" i="105"/>
  <c r="L127" i="106"/>
  <c r="M101" i="106"/>
  <c r="L6" i="106"/>
  <c r="K5" i="106"/>
  <c r="L15" i="106"/>
  <c r="L10" i="106"/>
  <c r="J248" i="105"/>
  <c r="I735" i="105"/>
  <c r="I961" i="105" s="1"/>
  <c r="L123" i="106"/>
  <c r="M97" i="106"/>
  <c r="M8" i="106"/>
  <c r="L9" i="106"/>
  <c r="J732" i="106"/>
  <c r="J572" i="106"/>
  <c r="K565" i="106"/>
  <c r="L641" i="105"/>
  <c r="L571" i="105"/>
  <c r="M564" i="105"/>
  <c r="L648" i="105"/>
  <c r="X884" i="105"/>
  <c r="L563" i="105"/>
  <c r="K640" i="105"/>
  <c r="K570" i="105"/>
  <c r="K647" i="105"/>
  <c r="J731" i="105"/>
  <c r="O16" i="106"/>
  <c r="M124" i="106"/>
  <c r="N98" i="106"/>
  <c r="L14" i="106"/>
  <c r="L124" i="105"/>
  <c r="M98" i="105"/>
  <c r="J733" i="105"/>
  <c r="J650" i="105"/>
  <c r="J643" i="105"/>
  <c r="K566" i="105"/>
  <c r="J573" i="105"/>
  <c r="N99" i="105"/>
  <c r="M125" i="105"/>
  <c r="N97" i="105"/>
  <c r="M123" i="105"/>
  <c r="O100" i="105"/>
  <c r="N126" i="105"/>
  <c r="J731" i="106"/>
  <c r="J571" i="106"/>
  <c r="K564" i="106"/>
  <c r="J573" i="106"/>
  <c r="K566" i="106"/>
  <c r="J733" i="106"/>
  <c r="J732" i="105"/>
  <c r="L13" i="105"/>
  <c r="K250" i="105"/>
  <c r="L7" i="105"/>
  <c r="K5" i="105"/>
  <c r="X837" i="106"/>
  <c r="L126" i="106"/>
  <c r="M100" i="106"/>
  <c r="J729" i="105"/>
  <c r="J639" i="105"/>
  <c r="J569" i="105"/>
  <c r="K562" i="105"/>
  <c r="J646" i="105"/>
  <c r="M16" i="105"/>
  <c r="J729" i="106"/>
  <c r="K562" i="106"/>
  <c r="J569" i="106"/>
  <c r="K642" i="105"/>
  <c r="K649" i="105"/>
  <c r="L565" i="105"/>
  <c r="K572" i="105"/>
  <c r="J730" i="106"/>
  <c r="K563" i="106"/>
  <c r="J570" i="106"/>
  <c r="X839" i="105"/>
  <c r="K475" i="103"/>
  <c r="K476" i="103" s="1"/>
  <c r="K346" i="103"/>
  <c r="K347" i="103" s="1"/>
  <c r="K312" i="103"/>
  <c r="K313" i="103" s="1"/>
  <c r="K441" i="103"/>
  <c r="K442" i="103" s="1"/>
  <c r="L6" i="103"/>
  <c r="K5" i="103"/>
  <c r="K249" i="103"/>
  <c r="X883" i="103"/>
  <c r="J649" i="103"/>
  <c r="J642" i="103"/>
  <c r="K565" i="103"/>
  <c r="J732" i="103"/>
  <c r="J572" i="103"/>
  <c r="K329" i="104"/>
  <c r="K330" i="104" s="1"/>
  <c r="K458" i="104"/>
  <c r="K459" i="104" s="1"/>
  <c r="K253" i="104"/>
  <c r="L10" i="104"/>
  <c r="J245" i="104"/>
  <c r="J223" i="104"/>
  <c r="J236" i="104"/>
  <c r="J224" i="104"/>
  <c r="J227" i="104"/>
  <c r="J207" i="104"/>
  <c r="J208" i="104"/>
  <c r="J231" i="104"/>
  <c r="J221" i="104"/>
  <c r="J241" i="104"/>
  <c r="J210" i="104"/>
  <c r="J230" i="104"/>
  <c r="J209" i="104"/>
  <c r="J220" i="104"/>
  <c r="J222" i="104"/>
  <c r="J235" i="104"/>
  <c r="J206" i="104"/>
  <c r="J243" i="104"/>
  <c r="J244" i="104"/>
  <c r="J237" i="104"/>
  <c r="J228" i="104"/>
  <c r="J242" i="104"/>
  <c r="J234" i="104"/>
  <c r="J229" i="104"/>
  <c r="J238" i="104"/>
  <c r="I983" i="104"/>
  <c r="I984" i="104"/>
  <c r="M16" i="104"/>
  <c r="M119" i="103"/>
  <c r="N100" i="103"/>
  <c r="N112" i="103" s="1"/>
  <c r="M126" i="103"/>
  <c r="I985" i="103"/>
  <c r="J640" i="103"/>
  <c r="J570" i="103"/>
  <c r="J730" i="103"/>
  <c r="J647" i="103"/>
  <c r="K563" i="103"/>
  <c r="M125" i="104"/>
  <c r="K249" i="104"/>
  <c r="L6" i="104"/>
  <c r="K5" i="104"/>
  <c r="L120" i="103"/>
  <c r="M101" i="103"/>
  <c r="M113" i="103" s="1"/>
  <c r="L127" i="103"/>
  <c r="L458" i="103"/>
  <c r="L459" i="103" s="1"/>
  <c r="L329" i="103"/>
  <c r="L330" i="103" s="1"/>
  <c r="L13" i="104"/>
  <c r="N17" i="104"/>
  <c r="J243" i="103"/>
  <c r="J237" i="103"/>
  <c r="J231" i="103"/>
  <c r="J227" i="103"/>
  <c r="J221" i="103"/>
  <c r="J208" i="103"/>
  <c r="J210" i="103"/>
  <c r="J244" i="103"/>
  <c r="J238" i="103"/>
  <c r="J234" i="103"/>
  <c r="J228" i="103"/>
  <c r="J222" i="103"/>
  <c r="J209" i="103"/>
  <c r="J235" i="103"/>
  <c r="J229" i="103"/>
  <c r="J223" i="103"/>
  <c r="J206" i="103"/>
  <c r="J245" i="103"/>
  <c r="J241" i="103"/>
  <c r="J224" i="103"/>
  <c r="J230" i="103"/>
  <c r="J236" i="103"/>
  <c r="J207" i="103"/>
  <c r="J242" i="103"/>
  <c r="J220" i="103"/>
  <c r="L15" i="103"/>
  <c r="L8" i="104"/>
  <c r="K251" i="104"/>
  <c r="I985" i="104"/>
  <c r="L492" i="104"/>
  <c r="L493" i="104" s="1"/>
  <c r="L380" i="104"/>
  <c r="L381" i="104" s="1"/>
  <c r="L363" i="104"/>
  <c r="L364" i="104" s="1"/>
  <c r="N16" i="103"/>
  <c r="I983" i="103"/>
  <c r="M99" i="103"/>
  <c r="M111" i="103" s="1"/>
  <c r="L118" i="103"/>
  <c r="L125" i="103"/>
  <c r="L116" i="103"/>
  <c r="M97" i="103"/>
  <c r="L123" i="103"/>
  <c r="L109" i="103"/>
  <c r="L686" i="103" s="1"/>
  <c r="P13" i="103"/>
  <c r="J733" i="103"/>
  <c r="J650" i="103"/>
  <c r="J643" i="103"/>
  <c r="J573" i="103"/>
  <c r="K566" i="103"/>
  <c r="X837" i="104"/>
  <c r="J729" i="103"/>
  <c r="J646" i="103"/>
  <c r="J639" i="103"/>
  <c r="K562" i="103"/>
  <c r="J569" i="103"/>
  <c r="J248" i="103"/>
  <c r="L9" i="103"/>
  <c r="L154" i="103" s="1"/>
  <c r="K252" i="103"/>
  <c r="L124" i="104"/>
  <c r="M98" i="104"/>
  <c r="M110" i="104" s="1"/>
  <c r="L117" i="104"/>
  <c r="M14" i="104"/>
  <c r="L492" i="103"/>
  <c r="L493" i="103" s="1"/>
  <c r="L363" i="103"/>
  <c r="L364" i="103" s="1"/>
  <c r="L380" i="103"/>
  <c r="L381" i="103" s="1"/>
  <c r="L15" i="104"/>
  <c r="J731" i="103"/>
  <c r="J571" i="103"/>
  <c r="J648" i="103"/>
  <c r="K564" i="103"/>
  <c r="J641" i="103"/>
  <c r="J729" i="104"/>
  <c r="J569" i="104"/>
  <c r="K562" i="104"/>
  <c r="J639" i="104"/>
  <c r="J646" i="104"/>
  <c r="J248" i="104"/>
  <c r="M119" i="104"/>
  <c r="M126" i="104"/>
  <c r="N100" i="104"/>
  <c r="N112" i="104" s="1"/>
  <c r="J733" i="104"/>
  <c r="J650" i="104"/>
  <c r="J643" i="104"/>
  <c r="J573" i="104"/>
  <c r="K566" i="104"/>
  <c r="P17" i="103"/>
  <c r="L10" i="103"/>
  <c r="K253" i="103"/>
  <c r="K509" i="103"/>
  <c r="K510" i="103" s="1"/>
  <c r="I735" i="103"/>
  <c r="I961" i="103" s="1"/>
  <c r="I984" i="103"/>
  <c r="M117" i="103"/>
  <c r="M124" i="103"/>
  <c r="N98" i="103"/>
  <c r="N110" i="103" s="1"/>
  <c r="L14" i="103"/>
  <c r="K649" i="104"/>
  <c r="L565" i="104"/>
  <c r="K642" i="104"/>
  <c r="K572" i="104"/>
  <c r="K730" i="104"/>
  <c r="L563" i="104"/>
  <c r="K570" i="104"/>
  <c r="K647" i="104"/>
  <c r="K640" i="104"/>
  <c r="I982" i="103"/>
  <c r="J731" i="104"/>
  <c r="I982" i="104"/>
  <c r="I984" i="101"/>
  <c r="L117" i="101"/>
  <c r="L124" i="101"/>
  <c r="M98" i="101"/>
  <c r="M110" i="101" s="1"/>
  <c r="J573" i="101"/>
  <c r="K566" i="101"/>
  <c r="J733" i="101"/>
  <c r="J643" i="101"/>
  <c r="J650" i="101"/>
  <c r="L15" i="101"/>
  <c r="J248" i="101"/>
  <c r="K253" i="101"/>
  <c r="L10" i="101"/>
  <c r="K492" i="101"/>
  <c r="K493" i="101" s="1"/>
  <c r="K363" i="101"/>
  <c r="K364" i="101" s="1"/>
  <c r="K380" i="101"/>
  <c r="K381" i="101" s="1"/>
  <c r="J730" i="101"/>
  <c r="K563" i="101"/>
  <c r="J647" i="101"/>
  <c r="J640" i="101"/>
  <c r="J570" i="101"/>
  <c r="K649" i="101"/>
  <c r="L565" i="101"/>
  <c r="K572" i="101"/>
  <c r="K642" i="101"/>
  <c r="I985" i="101"/>
  <c r="L16" i="101"/>
  <c r="J731" i="101"/>
  <c r="J648" i="101"/>
  <c r="J571" i="101"/>
  <c r="J641" i="101"/>
  <c r="K564" i="101"/>
  <c r="L126" i="101"/>
  <c r="M100" i="101"/>
  <c r="M112" i="101" s="1"/>
  <c r="L119" i="101"/>
  <c r="K250" i="101"/>
  <c r="L7" i="101"/>
  <c r="X834" i="101"/>
  <c r="J646" i="101"/>
  <c r="J639" i="101"/>
  <c r="J729" i="101"/>
  <c r="K562" i="101"/>
  <c r="J569" i="101"/>
  <c r="X882" i="101"/>
  <c r="I983" i="101"/>
  <c r="K329" i="101"/>
  <c r="K330" i="101" s="1"/>
  <c r="K458" i="101"/>
  <c r="K459" i="101" s="1"/>
  <c r="N14" i="101"/>
  <c r="J229" i="101"/>
  <c r="J243" i="101"/>
  <c r="J224" i="101"/>
  <c r="J234" i="101"/>
  <c r="J228" i="101"/>
  <c r="J220" i="101"/>
  <c r="J245" i="101"/>
  <c r="J242" i="101"/>
  <c r="J244" i="101"/>
  <c r="J222" i="101"/>
  <c r="J221" i="101"/>
  <c r="J223" i="101"/>
  <c r="J207" i="101"/>
  <c r="J230" i="101"/>
  <c r="J231" i="101"/>
  <c r="J206" i="101"/>
  <c r="J241" i="101"/>
  <c r="J236" i="101"/>
  <c r="J237" i="101"/>
  <c r="J209" i="101"/>
  <c r="J208" i="101"/>
  <c r="J210" i="101"/>
  <c r="J235" i="101"/>
  <c r="J227" i="101"/>
  <c r="J238" i="101"/>
  <c r="I982" i="101"/>
  <c r="M13" i="101"/>
  <c r="M17" i="101"/>
  <c r="K5" i="101"/>
  <c r="G983" i="100"/>
  <c r="M17" i="100"/>
  <c r="L252" i="100"/>
  <c r="M9" i="100"/>
  <c r="K640" i="100"/>
  <c r="L563" i="100"/>
  <c r="K570" i="100"/>
  <c r="K647" i="100"/>
  <c r="J729" i="100"/>
  <c r="J639" i="100"/>
  <c r="J569" i="100"/>
  <c r="K562" i="100"/>
  <c r="J646" i="100"/>
  <c r="K125" i="100"/>
  <c r="L99" i="100"/>
  <c r="L111" i="100" s="1"/>
  <c r="K118" i="100"/>
  <c r="J441" i="100"/>
  <c r="J442" i="100" s="1"/>
  <c r="J312" i="100"/>
  <c r="J313" i="100" s="1"/>
  <c r="K458" i="100"/>
  <c r="K459" i="100" s="1"/>
  <c r="K329" i="100"/>
  <c r="K330" i="100" s="1"/>
  <c r="I475" i="100"/>
  <c r="I476" i="100" s="1"/>
  <c r="I346" i="100"/>
  <c r="I347" i="100" s="1"/>
  <c r="L126" i="100"/>
  <c r="L119" i="100"/>
  <c r="M100" i="100"/>
  <c r="M112" i="100" s="1"/>
  <c r="K120" i="100"/>
  <c r="L101" i="100"/>
  <c r="L113" i="100" s="1"/>
  <c r="K127" i="100"/>
  <c r="K643" i="100"/>
  <c r="K650" i="100"/>
  <c r="K573" i="100"/>
  <c r="L566" i="100"/>
  <c r="J509" i="100"/>
  <c r="J510" i="100" s="1"/>
  <c r="J731" i="100"/>
  <c r="J641" i="100"/>
  <c r="J648" i="100"/>
  <c r="K564" i="100"/>
  <c r="J571" i="100"/>
  <c r="M13" i="100"/>
  <c r="K250" i="100"/>
  <c r="L7" i="100"/>
  <c r="K5" i="100"/>
  <c r="I735" i="100"/>
  <c r="I961" i="100" s="1"/>
  <c r="K116" i="100"/>
  <c r="L97" i="100"/>
  <c r="K123" i="100"/>
  <c r="K109" i="100"/>
  <c r="K686" i="100" s="1"/>
  <c r="J732" i="100"/>
  <c r="J642" i="100"/>
  <c r="J649" i="100"/>
  <c r="J572" i="100"/>
  <c r="K565" i="100"/>
  <c r="L117" i="100"/>
  <c r="M98" i="100"/>
  <c r="M110" i="100" s="1"/>
  <c r="L124" i="100"/>
  <c r="G982" i="100"/>
  <c r="G985" i="100"/>
  <c r="J363" i="100"/>
  <c r="J364" i="100" s="1"/>
  <c r="J380" i="100"/>
  <c r="J381" i="100" s="1"/>
  <c r="J492" i="100"/>
  <c r="J493" i="100" s="1"/>
  <c r="L251" i="100"/>
  <c r="M8" i="100"/>
  <c r="X838" i="100"/>
  <c r="M15" i="100"/>
  <c r="L14" i="100"/>
  <c r="G984" i="100"/>
  <c r="L16" i="100"/>
  <c r="J248" i="100"/>
  <c r="G13" i="42"/>
  <c r="O20" i="106" l="1"/>
  <c r="O256" i="106" s="1"/>
  <c r="N191" i="107"/>
  <c r="N689" i="107"/>
  <c r="M176" i="100"/>
  <c r="M687" i="100"/>
  <c r="N178" i="103"/>
  <c r="N687" i="103"/>
  <c r="N199" i="107"/>
  <c r="N690" i="107"/>
  <c r="M203" i="104"/>
  <c r="M690" i="104"/>
  <c r="M192" i="100"/>
  <c r="M689" i="100"/>
  <c r="M193" i="101"/>
  <c r="M689" i="101"/>
  <c r="M186" i="103"/>
  <c r="M688" i="103"/>
  <c r="L187" i="104"/>
  <c r="L688" i="104"/>
  <c r="N195" i="104"/>
  <c r="N689" i="104"/>
  <c r="M179" i="104"/>
  <c r="M687" i="104"/>
  <c r="N194" i="103"/>
  <c r="N689" i="103"/>
  <c r="M175" i="107"/>
  <c r="M687" i="107"/>
  <c r="M201" i="101"/>
  <c r="M690" i="101"/>
  <c r="M202" i="103"/>
  <c r="M690" i="103"/>
  <c r="N183" i="107"/>
  <c r="N688" i="107"/>
  <c r="L200" i="100"/>
  <c r="L690" i="100"/>
  <c r="L184" i="100"/>
  <c r="L688" i="100"/>
  <c r="M177" i="101"/>
  <c r="M687" i="101"/>
  <c r="M185" i="101"/>
  <c r="M688" i="101"/>
  <c r="G910" i="101"/>
  <c r="I788" i="107"/>
  <c r="I788" i="103"/>
  <c r="I797" i="103" s="1"/>
  <c r="G788" i="100"/>
  <c r="G797" i="100" s="1"/>
  <c r="I788" i="104"/>
  <c r="I797" i="104" s="1"/>
  <c r="I788" i="101"/>
  <c r="I797" i="101" s="1"/>
  <c r="H160" i="100"/>
  <c r="H161" i="100"/>
  <c r="H984" i="100"/>
  <c r="O23" i="42"/>
  <c r="O259" i="42" s="1"/>
  <c r="H162" i="100"/>
  <c r="H982" i="100"/>
  <c r="H159" i="100"/>
  <c r="H983" i="100"/>
  <c r="L475" i="104"/>
  <c r="L476" i="104" s="1"/>
  <c r="H807" i="100"/>
  <c r="H163" i="100"/>
  <c r="H985" i="100"/>
  <c r="H158" i="100"/>
  <c r="H959" i="100" s="1"/>
  <c r="M118" i="104"/>
  <c r="M111" i="104"/>
  <c r="G910" i="104"/>
  <c r="G962" i="103"/>
  <c r="L170" i="104"/>
  <c r="L166" i="104"/>
  <c r="L171" i="104"/>
  <c r="L167" i="104"/>
  <c r="L168" i="104"/>
  <c r="L169" i="104"/>
  <c r="L170" i="107"/>
  <c r="L166" i="107"/>
  <c r="L171" i="107"/>
  <c r="L167" i="107"/>
  <c r="L168" i="107"/>
  <c r="L169" i="107"/>
  <c r="L202" i="101"/>
  <c r="L203" i="101"/>
  <c r="L198" i="101"/>
  <c r="L200" i="101"/>
  <c r="L199" i="101"/>
  <c r="L186" i="101"/>
  <c r="L184" i="101"/>
  <c r="L182" i="101"/>
  <c r="L187" i="101"/>
  <c r="L183" i="101"/>
  <c r="K195" i="100"/>
  <c r="K193" i="100"/>
  <c r="K191" i="100"/>
  <c r="K190" i="100"/>
  <c r="K194" i="100"/>
  <c r="L184" i="104"/>
  <c r="L183" i="104"/>
  <c r="L185" i="104"/>
  <c r="L186" i="104"/>
  <c r="L182" i="104"/>
  <c r="L171" i="103"/>
  <c r="L167" i="103"/>
  <c r="L168" i="103"/>
  <c r="L169" i="103"/>
  <c r="L170" i="103"/>
  <c r="L166" i="103"/>
  <c r="M167" i="107"/>
  <c r="L168" i="101"/>
  <c r="L169" i="101"/>
  <c r="L170" i="101"/>
  <c r="L166" i="101"/>
  <c r="L171" i="101"/>
  <c r="L167" i="101"/>
  <c r="M190" i="104"/>
  <c r="M191" i="104"/>
  <c r="M194" i="104"/>
  <c r="M192" i="104"/>
  <c r="M193" i="104"/>
  <c r="M200" i="107"/>
  <c r="M201" i="107"/>
  <c r="M203" i="107"/>
  <c r="M202" i="107"/>
  <c r="M198" i="107"/>
  <c r="M184" i="107"/>
  <c r="M185" i="107"/>
  <c r="M187" i="107"/>
  <c r="M186" i="107"/>
  <c r="M182" i="107"/>
  <c r="L174" i="104"/>
  <c r="L175" i="104"/>
  <c r="L176" i="104"/>
  <c r="L178" i="104"/>
  <c r="L177" i="104"/>
  <c r="L178" i="107"/>
  <c r="L179" i="107"/>
  <c r="L176" i="107"/>
  <c r="L174" i="107"/>
  <c r="L177" i="107"/>
  <c r="M195" i="107"/>
  <c r="M194" i="107"/>
  <c r="M190" i="107"/>
  <c r="M192" i="107"/>
  <c r="M193" i="107"/>
  <c r="L179" i="101"/>
  <c r="L175" i="101"/>
  <c r="L178" i="101"/>
  <c r="L176" i="101"/>
  <c r="L174" i="101"/>
  <c r="L182" i="103"/>
  <c r="L187" i="103"/>
  <c r="L185" i="103"/>
  <c r="L183" i="103"/>
  <c r="L184" i="103"/>
  <c r="K170" i="100"/>
  <c r="K171" i="100"/>
  <c r="K168" i="100"/>
  <c r="K169" i="100"/>
  <c r="K166" i="100"/>
  <c r="K167" i="100"/>
  <c r="M190" i="103"/>
  <c r="M192" i="103"/>
  <c r="M191" i="103"/>
  <c r="M193" i="103"/>
  <c r="M195" i="103"/>
  <c r="L192" i="101"/>
  <c r="L194" i="101"/>
  <c r="L190" i="101"/>
  <c r="L195" i="101"/>
  <c r="L191" i="101"/>
  <c r="L203" i="103"/>
  <c r="L199" i="103"/>
  <c r="L198" i="103"/>
  <c r="L200" i="103"/>
  <c r="L201" i="103"/>
  <c r="L199" i="104"/>
  <c r="L202" i="104"/>
  <c r="L200" i="104"/>
  <c r="L198" i="104"/>
  <c r="L201" i="104"/>
  <c r="M179" i="103"/>
  <c r="M175" i="103"/>
  <c r="M176" i="103"/>
  <c r="M174" i="103"/>
  <c r="M177" i="103"/>
  <c r="J187" i="100"/>
  <c r="J182" i="100"/>
  <c r="J183" i="100"/>
  <c r="J186" i="100"/>
  <c r="J185" i="100"/>
  <c r="K202" i="100"/>
  <c r="K198" i="100"/>
  <c r="K203" i="100"/>
  <c r="K201" i="100"/>
  <c r="K199" i="100"/>
  <c r="G910" i="107"/>
  <c r="J807" i="107"/>
  <c r="J807" i="103"/>
  <c r="J807" i="104"/>
  <c r="J159" i="101"/>
  <c r="J807" i="101"/>
  <c r="M10" i="105"/>
  <c r="M253" i="105" s="1"/>
  <c r="L346" i="104"/>
  <c r="L347" i="104" s="1"/>
  <c r="J159" i="107"/>
  <c r="J159" i="103"/>
  <c r="J159" i="104"/>
  <c r="L153" i="104"/>
  <c r="I797" i="107"/>
  <c r="M7" i="104"/>
  <c r="M250" i="104" s="1"/>
  <c r="N99" i="104"/>
  <c r="K154" i="100"/>
  <c r="J153" i="100"/>
  <c r="L152" i="104"/>
  <c r="L153" i="101"/>
  <c r="L312" i="107"/>
  <c r="L313" i="107" s="1"/>
  <c r="L153" i="103"/>
  <c r="K155" i="100"/>
  <c r="K151" i="100"/>
  <c r="L251" i="107"/>
  <c r="K217" i="103"/>
  <c r="K215" i="103"/>
  <c r="K214" i="103"/>
  <c r="K213" i="103"/>
  <c r="I216" i="100"/>
  <c r="I215" i="100"/>
  <c r="I217" i="100"/>
  <c r="I214" i="100"/>
  <c r="I213" i="100"/>
  <c r="K216" i="103"/>
  <c r="K216" i="101"/>
  <c r="K217" i="101"/>
  <c r="K213" i="101"/>
  <c r="K214" i="101"/>
  <c r="K215" i="101"/>
  <c r="K216" i="104"/>
  <c r="K217" i="104"/>
  <c r="K214" i="104"/>
  <c r="K215" i="104"/>
  <c r="K213" i="104"/>
  <c r="K216" i="107"/>
  <c r="K217" i="107"/>
  <c r="K213" i="107"/>
  <c r="K214" i="107"/>
  <c r="K215" i="107"/>
  <c r="L251" i="101"/>
  <c r="L151" i="101"/>
  <c r="M6" i="101"/>
  <c r="M249" i="101" s="1"/>
  <c r="M251" i="103"/>
  <c r="L250" i="103"/>
  <c r="M7" i="103"/>
  <c r="M152" i="103" s="1"/>
  <c r="L87" i="100"/>
  <c r="L87" i="107"/>
  <c r="L87" i="101"/>
  <c r="L151" i="104"/>
  <c r="L87" i="104"/>
  <c r="L87" i="103"/>
  <c r="L87" i="106"/>
  <c r="L87" i="105"/>
  <c r="G66" i="100"/>
  <c r="G66" i="101"/>
  <c r="G66" i="103"/>
  <c r="G66" i="105"/>
  <c r="G66" i="107"/>
  <c r="G66" i="104"/>
  <c r="G66" i="42"/>
  <c r="G66" i="106"/>
  <c r="O24" i="101"/>
  <c r="O260" i="101" s="1"/>
  <c r="L155" i="103"/>
  <c r="L152" i="107"/>
  <c r="L155" i="101"/>
  <c r="L155" i="104"/>
  <c r="L152" i="101"/>
  <c r="L151" i="103"/>
  <c r="L151" i="107"/>
  <c r="L154" i="101"/>
  <c r="L152" i="100"/>
  <c r="K733" i="100"/>
  <c r="K732" i="105"/>
  <c r="K732" i="107"/>
  <c r="K732" i="104"/>
  <c r="K732" i="101"/>
  <c r="K733" i="107"/>
  <c r="J161" i="107"/>
  <c r="J160" i="104"/>
  <c r="J158" i="107"/>
  <c r="J959" i="107" s="1"/>
  <c r="J162" i="103"/>
  <c r="J163" i="101"/>
  <c r="J160" i="103"/>
  <c r="J158" i="103"/>
  <c r="J959" i="103" s="1"/>
  <c r="J158" i="104"/>
  <c r="J959" i="104" s="1"/>
  <c r="J161" i="104"/>
  <c r="J162" i="107"/>
  <c r="J163" i="104"/>
  <c r="J162" i="101"/>
  <c r="J161" i="103"/>
  <c r="J163" i="107"/>
  <c r="J160" i="101"/>
  <c r="J161" i="101"/>
  <c r="J158" i="101"/>
  <c r="J959" i="101" s="1"/>
  <c r="J163" i="103"/>
  <c r="J162" i="104"/>
  <c r="J160" i="107"/>
  <c r="O23" i="103"/>
  <c r="O259" i="103" s="1"/>
  <c r="M8" i="107"/>
  <c r="N8" i="107" s="1"/>
  <c r="O24" i="42"/>
  <c r="O260" i="42" s="1"/>
  <c r="L249" i="100"/>
  <c r="M6" i="100"/>
  <c r="L441" i="107"/>
  <c r="L442" i="107" s="1"/>
  <c r="O42" i="107"/>
  <c r="O43" i="103"/>
  <c r="O44" i="106"/>
  <c r="O44" i="100"/>
  <c r="O41" i="103"/>
  <c r="P42" i="106"/>
  <c r="P41" i="104"/>
  <c r="O43" i="100"/>
  <c r="O42" i="105"/>
  <c r="O44" i="103"/>
  <c r="O42" i="100"/>
  <c r="O44" i="101"/>
  <c r="O43" i="42"/>
  <c r="O42" i="104"/>
  <c r="O41" i="42"/>
  <c r="P41" i="105"/>
  <c r="O43" i="106"/>
  <c r="O41" i="101"/>
  <c r="O44" i="42"/>
  <c r="O42" i="101"/>
  <c r="O44" i="104"/>
  <c r="O44" i="107"/>
  <c r="O43" i="105"/>
  <c r="M10" i="100"/>
  <c r="L253" i="100"/>
  <c r="O43" i="104"/>
  <c r="O41" i="100"/>
  <c r="O42" i="42"/>
  <c r="O41" i="106"/>
  <c r="O42" i="103"/>
  <c r="O43" i="101"/>
  <c r="O41" i="107"/>
  <c r="O44" i="105"/>
  <c r="O43" i="107"/>
  <c r="N259" i="104"/>
  <c r="O23" i="104"/>
  <c r="N256" i="42"/>
  <c r="O20" i="42"/>
  <c r="O20" i="104"/>
  <c r="O256" i="104" s="1"/>
  <c r="O22" i="105"/>
  <c r="O258" i="105" s="1"/>
  <c r="O22" i="100"/>
  <c r="O258" i="100" s="1"/>
  <c r="O21" i="104"/>
  <c r="O257" i="104" s="1"/>
  <c r="O23" i="106"/>
  <c r="O259" i="106" s="1"/>
  <c r="P24" i="106"/>
  <c r="P260" i="106" s="1"/>
  <c r="P24" i="104"/>
  <c r="P260" i="104" s="1"/>
  <c r="O21" i="101"/>
  <c r="O257" i="101" s="1"/>
  <c r="O22" i="101"/>
  <c r="O258" i="101" s="1"/>
  <c r="O21" i="103"/>
  <c r="O257" i="103" s="1"/>
  <c r="P20" i="101"/>
  <c r="P256" i="101" s="1"/>
  <c r="O22" i="107"/>
  <c r="O258" i="107" s="1"/>
  <c r="O21" i="105"/>
  <c r="O257" i="105" s="1"/>
  <c r="Q24" i="100"/>
  <c r="Q260" i="100" s="1"/>
  <c r="P21" i="107"/>
  <c r="P257" i="107" s="1"/>
  <c r="P20" i="106"/>
  <c r="P256" i="106" s="1"/>
  <c r="P22" i="106"/>
  <c r="P258" i="106" s="1"/>
  <c r="O23" i="107"/>
  <c r="O259" i="107" s="1"/>
  <c r="P23" i="105"/>
  <c r="P259" i="105" s="1"/>
  <c r="O20" i="103"/>
  <c r="O256" i="103" s="1"/>
  <c r="O22" i="104"/>
  <c r="O258" i="104" s="1"/>
  <c r="O21" i="100"/>
  <c r="O257" i="100" s="1"/>
  <c r="O21" i="106"/>
  <c r="O257" i="106" s="1"/>
  <c r="P22" i="103"/>
  <c r="P258" i="103" s="1"/>
  <c r="O22" i="42"/>
  <c r="O258" i="42" s="1"/>
  <c r="O23" i="100"/>
  <c r="O259" i="100" s="1"/>
  <c r="O24" i="105"/>
  <c r="O260" i="105" s="1"/>
  <c r="O20" i="105"/>
  <c r="O256" i="105" s="1"/>
  <c r="O24" i="103"/>
  <c r="O260" i="103" s="1"/>
  <c r="O23" i="101"/>
  <c r="O259" i="101" s="1"/>
  <c r="O24" i="107"/>
  <c r="O260" i="107" s="1"/>
  <c r="O21" i="42"/>
  <c r="O257" i="42" s="1"/>
  <c r="O20" i="100"/>
  <c r="O256" i="100" s="1"/>
  <c r="O20" i="107"/>
  <c r="O256" i="107" s="1"/>
  <c r="M6" i="107"/>
  <c r="L249" i="107"/>
  <c r="M9" i="101"/>
  <c r="L252" i="101"/>
  <c r="M6" i="105"/>
  <c r="L249" i="105"/>
  <c r="L253" i="107"/>
  <c r="M10" i="107"/>
  <c r="M155" i="107" s="1"/>
  <c r="M9" i="107"/>
  <c r="M154" i="107" s="1"/>
  <c r="L252" i="107"/>
  <c r="H13" i="42"/>
  <c r="M9" i="104"/>
  <c r="M154" i="104" s="1"/>
  <c r="L252" i="104"/>
  <c r="M123" i="101"/>
  <c r="N97" i="101"/>
  <c r="M109" i="101"/>
  <c r="M686" i="101" s="1"/>
  <c r="M116" i="101"/>
  <c r="N99" i="101"/>
  <c r="N111" i="101" s="1"/>
  <c r="M118" i="101"/>
  <c r="M125" i="101"/>
  <c r="M120" i="101"/>
  <c r="N101" i="101"/>
  <c r="N113" i="101" s="1"/>
  <c r="M127" i="101"/>
  <c r="L312" i="101"/>
  <c r="L313" i="101" s="1"/>
  <c r="L441" i="101"/>
  <c r="L442" i="101" s="1"/>
  <c r="L346" i="101"/>
  <c r="L347" i="101" s="1"/>
  <c r="L475" i="101"/>
  <c r="L476" i="101" s="1"/>
  <c r="L509" i="101"/>
  <c r="L510" i="101" s="1"/>
  <c r="K236" i="107"/>
  <c r="H962" i="104"/>
  <c r="J735" i="105"/>
  <c r="J961" i="105" s="1"/>
  <c r="J985" i="107"/>
  <c r="J735" i="101"/>
  <c r="J961" i="101" s="1"/>
  <c r="I234" i="100"/>
  <c r="K571" i="104"/>
  <c r="L564" i="104"/>
  <c r="K648" i="104"/>
  <c r="K641" i="104"/>
  <c r="M109" i="104"/>
  <c r="M686" i="104" s="1"/>
  <c r="M123" i="104"/>
  <c r="N97" i="104"/>
  <c r="M116" i="104"/>
  <c r="M120" i="104"/>
  <c r="M127" i="104"/>
  <c r="N101" i="104"/>
  <c r="N113" i="104" s="1"/>
  <c r="L509" i="104"/>
  <c r="L510" i="104" s="1"/>
  <c r="L312" i="104"/>
  <c r="L313" i="104" s="1"/>
  <c r="L441" i="104"/>
  <c r="L442" i="104" s="1"/>
  <c r="J984" i="107"/>
  <c r="L458" i="107"/>
  <c r="L459" i="107" s="1"/>
  <c r="L329" i="107"/>
  <c r="L330" i="107" s="1"/>
  <c r="J735" i="107"/>
  <c r="J961" i="107" s="1"/>
  <c r="K730" i="107"/>
  <c r="L563" i="107"/>
  <c r="K647" i="107"/>
  <c r="K640" i="107"/>
  <c r="K570" i="107"/>
  <c r="K223" i="107"/>
  <c r="K208" i="107"/>
  <c r="K209" i="107"/>
  <c r="K238" i="107"/>
  <c r="K231" i="107"/>
  <c r="K220" i="107"/>
  <c r="K242" i="107"/>
  <c r="L250" i="107"/>
  <c r="M7" i="107"/>
  <c r="L5" i="107"/>
  <c r="O16" i="107"/>
  <c r="M475" i="107"/>
  <c r="M476" i="107" s="1"/>
  <c r="M346" i="107"/>
  <c r="M347" i="107" s="1"/>
  <c r="K731" i="107"/>
  <c r="K648" i="107"/>
  <c r="K571" i="107"/>
  <c r="L564" i="107"/>
  <c r="K641" i="107"/>
  <c r="Q15" i="107"/>
  <c r="K245" i="107"/>
  <c r="K244" i="107"/>
  <c r="K237" i="107"/>
  <c r="K248" i="107"/>
  <c r="M509" i="107"/>
  <c r="M510" i="107" s="1"/>
  <c r="O99" i="107"/>
  <c r="O111" i="107" s="1"/>
  <c r="N125" i="107"/>
  <c r="N118" i="107"/>
  <c r="M380" i="107"/>
  <c r="M381" i="107" s="1"/>
  <c r="M492" i="107"/>
  <c r="M493" i="107" s="1"/>
  <c r="M363" i="107"/>
  <c r="M364" i="107" s="1"/>
  <c r="J982" i="107"/>
  <c r="O13" i="107"/>
  <c r="N98" i="107"/>
  <c r="N110" i="107" s="1"/>
  <c r="M124" i="107"/>
  <c r="M117" i="107"/>
  <c r="K729" i="107"/>
  <c r="L562" i="107"/>
  <c r="K646" i="107"/>
  <c r="K639" i="107"/>
  <c r="K569" i="107"/>
  <c r="K210" i="107"/>
  <c r="K206" i="107"/>
  <c r="K228" i="107"/>
  <c r="K221" i="107"/>
  <c r="K243" i="107"/>
  <c r="K230" i="107"/>
  <c r="H962" i="107"/>
  <c r="H910" i="107"/>
  <c r="N120" i="107"/>
  <c r="O101" i="107"/>
  <c r="O113" i="107" s="1"/>
  <c r="N127" i="107"/>
  <c r="M312" i="107"/>
  <c r="M313" i="107" s="1"/>
  <c r="M441" i="107"/>
  <c r="M442" i="107" s="1"/>
  <c r="K235" i="107"/>
  <c r="K222" i="107"/>
  <c r="K224" i="107"/>
  <c r="L649" i="107"/>
  <c r="L572" i="107"/>
  <c r="M565" i="107"/>
  <c r="L642" i="107"/>
  <c r="O14" i="107"/>
  <c r="N126" i="107"/>
  <c r="O100" i="107"/>
  <c r="O112" i="107" s="1"/>
  <c r="N119" i="107"/>
  <c r="J983" i="107"/>
  <c r="N116" i="107"/>
  <c r="O97" i="107"/>
  <c r="N123" i="107"/>
  <c r="N109" i="107"/>
  <c r="N686" i="107" s="1"/>
  <c r="L643" i="107"/>
  <c r="L573" i="107"/>
  <c r="L650" i="107"/>
  <c r="M566" i="107"/>
  <c r="K241" i="107"/>
  <c r="K229" i="107"/>
  <c r="K234" i="107"/>
  <c r="K227" i="107"/>
  <c r="K207" i="107"/>
  <c r="O17" i="107"/>
  <c r="L649" i="105"/>
  <c r="M565" i="105"/>
  <c r="L642" i="105"/>
  <c r="L572" i="105"/>
  <c r="K729" i="106"/>
  <c r="K569" i="106"/>
  <c r="L562" i="106"/>
  <c r="N16" i="105"/>
  <c r="X838" i="106"/>
  <c r="K248" i="105"/>
  <c r="M13" i="105"/>
  <c r="K733" i="106"/>
  <c r="K573" i="106"/>
  <c r="L566" i="106"/>
  <c r="K731" i="106"/>
  <c r="L564" i="106"/>
  <c r="K571" i="106"/>
  <c r="K643" i="105"/>
  <c r="K573" i="105"/>
  <c r="K650" i="105"/>
  <c r="L566" i="105"/>
  <c r="K733" i="105"/>
  <c r="L640" i="105"/>
  <c r="L570" i="105"/>
  <c r="M563" i="105"/>
  <c r="L647" i="105"/>
  <c r="N125" i="106"/>
  <c r="O99" i="106"/>
  <c r="M9" i="105"/>
  <c r="L252" i="105"/>
  <c r="N13" i="106"/>
  <c r="N15" i="105"/>
  <c r="P100" i="105"/>
  <c r="O126" i="105"/>
  <c r="N125" i="105"/>
  <c r="O99" i="105"/>
  <c r="M14" i="106"/>
  <c r="K730" i="105"/>
  <c r="N97" i="106"/>
  <c r="M123" i="106"/>
  <c r="M6" i="106"/>
  <c r="L5" i="106"/>
  <c r="K731" i="105"/>
  <c r="N127" i="105"/>
  <c r="O101" i="105"/>
  <c r="K730" i="106"/>
  <c r="L563" i="106"/>
  <c r="K570" i="106"/>
  <c r="K639" i="105"/>
  <c r="K569" i="105"/>
  <c r="L562" i="105"/>
  <c r="K729" i="105"/>
  <c r="K646" i="105"/>
  <c r="N123" i="105"/>
  <c r="O97" i="105"/>
  <c r="M124" i="105"/>
  <c r="N98" i="105"/>
  <c r="X885" i="105"/>
  <c r="M641" i="105"/>
  <c r="M571" i="105"/>
  <c r="N564" i="105"/>
  <c r="M648" i="105"/>
  <c r="N8" i="106"/>
  <c r="M10" i="106"/>
  <c r="N14" i="105"/>
  <c r="N17" i="106"/>
  <c r="X840" i="105"/>
  <c r="J735" i="106"/>
  <c r="J961" i="106" s="1"/>
  <c r="N100" i="106"/>
  <c r="M126" i="106"/>
  <c r="L250" i="105"/>
  <c r="M7" i="105"/>
  <c r="L5" i="105"/>
  <c r="N124" i="106"/>
  <c r="O98" i="106"/>
  <c r="P16" i="106"/>
  <c r="K732" i="106"/>
  <c r="L565" i="106"/>
  <c r="K572" i="106"/>
  <c r="M9" i="106"/>
  <c r="M15" i="106"/>
  <c r="M127" i="106"/>
  <c r="N101" i="106"/>
  <c r="N7" i="106"/>
  <c r="M17" i="105"/>
  <c r="L251" i="105"/>
  <c r="M8" i="105"/>
  <c r="N124" i="103"/>
  <c r="O98" i="103"/>
  <c r="O110" i="103" s="1"/>
  <c r="N117" i="103"/>
  <c r="M10" i="103"/>
  <c r="L253" i="103"/>
  <c r="K643" i="104"/>
  <c r="K573" i="104"/>
  <c r="K650" i="104"/>
  <c r="K733" i="104"/>
  <c r="L566" i="104"/>
  <c r="N126" i="104"/>
  <c r="N119" i="104"/>
  <c r="O100" i="104"/>
  <c r="O112" i="104" s="1"/>
  <c r="N14" i="104"/>
  <c r="Q13" i="103"/>
  <c r="M14" i="103"/>
  <c r="Q17" i="103"/>
  <c r="K729" i="104"/>
  <c r="K639" i="104"/>
  <c r="K569" i="104"/>
  <c r="L562" i="104"/>
  <c r="K646" i="104"/>
  <c r="K641" i="103"/>
  <c r="K571" i="103"/>
  <c r="L564" i="103"/>
  <c r="K731" i="103"/>
  <c r="K648" i="103"/>
  <c r="L252" i="103"/>
  <c r="M9" i="103"/>
  <c r="M154" i="103" s="1"/>
  <c r="L562" i="103"/>
  <c r="K646" i="103"/>
  <c r="K639" i="103"/>
  <c r="K729" i="103"/>
  <c r="K569" i="103"/>
  <c r="M123" i="103"/>
  <c r="N97" i="103"/>
  <c r="M116" i="103"/>
  <c r="M109" i="103"/>
  <c r="M686" i="103" s="1"/>
  <c r="L730" i="104"/>
  <c r="L640" i="104"/>
  <c r="L570" i="104"/>
  <c r="L647" i="104"/>
  <c r="M563" i="104"/>
  <c r="H962" i="103"/>
  <c r="H910" i="103"/>
  <c r="M15" i="104"/>
  <c r="N98" i="104"/>
  <c r="N110" i="104" s="1"/>
  <c r="M124" i="104"/>
  <c r="M117" i="104"/>
  <c r="L346" i="103"/>
  <c r="L347" i="103" s="1"/>
  <c r="L475" i="103"/>
  <c r="L476" i="103" s="1"/>
  <c r="M565" i="104"/>
  <c r="L572" i="104"/>
  <c r="L649" i="104"/>
  <c r="L642" i="104"/>
  <c r="M329" i="103"/>
  <c r="M330" i="103" s="1"/>
  <c r="M458" i="103"/>
  <c r="M459" i="103" s="1"/>
  <c r="M492" i="104"/>
  <c r="M493" i="104" s="1"/>
  <c r="M380" i="104"/>
  <c r="M381" i="104" s="1"/>
  <c r="M363" i="104"/>
  <c r="M364" i="104" s="1"/>
  <c r="J735" i="104"/>
  <c r="J961" i="104" s="1"/>
  <c r="J985" i="103"/>
  <c r="X838" i="104"/>
  <c r="L441" i="103"/>
  <c r="L442" i="103" s="1"/>
  <c r="L312" i="103"/>
  <c r="L313" i="103" s="1"/>
  <c r="O16" i="103"/>
  <c r="K731" i="104"/>
  <c r="M15" i="103"/>
  <c r="J982" i="103"/>
  <c r="M13" i="104"/>
  <c r="L249" i="104"/>
  <c r="L5" i="104"/>
  <c r="M6" i="104"/>
  <c r="K730" i="103"/>
  <c r="K647" i="103"/>
  <c r="L563" i="103"/>
  <c r="K640" i="103"/>
  <c r="K570" i="103"/>
  <c r="O100" i="103"/>
  <c r="O112" i="103" s="1"/>
  <c r="N119" i="103"/>
  <c r="N126" i="103"/>
  <c r="J983" i="104"/>
  <c r="M6" i="103"/>
  <c r="L5" i="103"/>
  <c r="L249" i="103"/>
  <c r="L458" i="104"/>
  <c r="L459" i="104" s="1"/>
  <c r="L329" i="104"/>
  <c r="L330" i="104" s="1"/>
  <c r="J735" i="103"/>
  <c r="J961" i="103" s="1"/>
  <c r="L566" i="103"/>
  <c r="K650" i="103"/>
  <c r="K643" i="103"/>
  <c r="K733" i="103"/>
  <c r="K573" i="103"/>
  <c r="M118" i="103"/>
  <c r="M125" i="103"/>
  <c r="N99" i="103"/>
  <c r="N111" i="103" s="1"/>
  <c r="M8" i="104"/>
  <c r="L251" i="104"/>
  <c r="J983" i="103"/>
  <c r="O17" i="104"/>
  <c r="L509" i="103"/>
  <c r="L510" i="103" s="1"/>
  <c r="K248" i="104"/>
  <c r="K732" i="103"/>
  <c r="K572" i="103"/>
  <c r="K642" i="103"/>
  <c r="L565" i="103"/>
  <c r="K649" i="103"/>
  <c r="X884" i="103"/>
  <c r="K248" i="103"/>
  <c r="M492" i="103"/>
  <c r="M493" i="103" s="1"/>
  <c r="M363" i="103"/>
  <c r="M364" i="103" s="1"/>
  <c r="M380" i="103"/>
  <c r="M381" i="103" s="1"/>
  <c r="J984" i="104"/>
  <c r="K242" i="104"/>
  <c r="K220" i="104"/>
  <c r="K231" i="104"/>
  <c r="K210" i="104"/>
  <c r="K206" i="104"/>
  <c r="K208" i="104"/>
  <c r="K209" i="104"/>
  <c r="K224" i="104"/>
  <c r="K227" i="104"/>
  <c r="K222" i="104"/>
  <c r="K236" i="104"/>
  <c r="K207" i="104"/>
  <c r="K244" i="104"/>
  <c r="K245" i="104"/>
  <c r="K238" i="104"/>
  <c r="K241" i="104"/>
  <c r="K237" i="104"/>
  <c r="K221" i="104"/>
  <c r="K229" i="104"/>
  <c r="K230" i="104"/>
  <c r="K243" i="104"/>
  <c r="K234" i="104"/>
  <c r="K235" i="104"/>
  <c r="K228" i="104"/>
  <c r="K223" i="104"/>
  <c r="J984" i="103"/>
  <c r="O8" i="103"/>
  <c r="N251" i="103"/>
  <c r="M127" i="103"/>
  <c r="N101" i="103"/>
  <c r="N113" i="103" s="1"/>
  <c r="M120" i="103"/>
  <c r="N16" i="104"/>
  <c r="J982" i="104"/>
  <c r="J985" i="104"/>
  <c r="L253" i="104"/>
  <c r="M10" i="104"/>
  <c r="K244" i="103"/>
  <c r="K238" i="103"/>
  <c r="K234" i="103"/>
  <c r="K228" i="103"/>
  <c r="K222" i="103"/>
  <c r="K209" i="103"/>
  <c r="K230" i="103"/>
  <c r="K220" i="103"/>
  <c r="K245" i="103"/>
  <c r="K241" i="103"/>
  <c r="K235" i="103"/>
  <c r="K229" i="103"/>
  <c r="K223" i="103"/>
  <c r="K210" i="103"/>
  <c r="K206" i="103"/>
  <c r="K236" i="103"/>
  <c r="K224" i="103"/>
  <c r="K242" i="103"/>
  <c r="K207" i="103"/>
  <c r="K227" i="103"/>
  <c r="K221" i="103"/>
  <c r="K231" i="103"/>
  <c r="K243" i="103"/>
  <c r="K237" i="103"/>
  <c r="K208" i="103"/>
  <c r="J982" i="101"/>
  <c r="X835" i="101"/>
  <c r="M251" i="101"/>
  <c r="N8" i="101"/>
  <c r="L253" i="101"/>
  <c r="M10" i="101"/>
  <c r="N17" i="101"/>
  <c r="J985" i="101"/>
  <c r="K224" i="101"/>
  <c r="K227" i="101"/>
  <c r="K228" i="101"/>
  <c r="K209" i="101"/>
  <c r="K207" i="101"/>
  <c r="K235" i="101"/>
  <c r="K236" i="101"/>
  <c r="K210" i="101"/>
  <c r="K221" i="101"/>
  <c r="K230" i="101"/>
  <c r="K238" i="101"/>
  <c r="K220" i="101"/>
  <c r="K242" i="101"/>
  <c r="K243" i="101"/>
  <c r="K244" i="101"/>
  <c r="K223" i="101"/>
  <c r="K241" i="101"/>
  <c r="K234" i="101"/>
  <c r="K222" i="101"/>
  <c r="K237" i="101"/>
  <c r="K245" i="101"/>
  <c r="K229" i="101"/>
  <c r="K231" i="101"/>
  <c r="K206" i="101"/>
  <c r="K208" i="101"/>
  <c r="X883" i="101"/>
  <c r="H962" i="101"/>
  <c r="H910" i="101"/>
  <c r="N100" i="101"/>
  <c r="N112" i="101" s="1"/>
  <c r="M126" i="101"/>
  <c r="M119" i="101"/>
  <c r="M124" i="101"/>
  <c r="N98" i="101"/>
  <c r="N110" i="101" s="1"/>
  <c r="M117" i="101"/>
  <c r="N13" i="101"/>
  <c r="O14" i="101"/>
  <c r="L649" i="101"/>
  <c r="L642" i="101"/>
  <c r="M565" i="101"/>
  <c r="L572" i="101"/>
  <c r="K248" i="101"/>
  <c r="J983" i="101"/>
  <c r="J984" i="101"/>
  <c r="K731" i="101"/>
  <c r="K648" i="101"/>
  <c r="K641" i="101"/>
  <c r="L564" i="101"/>
  <c r="K571" i="101"/>
  <c r="M16" i="101"/>
  <c r="L563" i="101"/>
  <c r="K647" i="101"/>
  <c r="K640" i="101"/>
  <c r="K570" i="101"/>
  <c r="K730" i="101"/>
  <c r="K643" i="101"/>
  <c r="K573" i="101"/>
  <c r="L566" i="101"/>
  <c r="K733" i="101"/>
  <c r="K650" i="101"/>
  <c r="K639" i="101"/>
  <c r="K569" i="101"/>
  <c r="K646" i="101"/>
  <c r="L562" i="101"/>
  <c r="K729" i="101"/>
  <c r="L250" i="101"/>
  <c r="M7" i="101"/>
  <c r="L380" i="101"/>
  <c r="L381" i="101" s="1"/>
  <c r="L363" i="101"/>
  <c r="L364" i="101" s="1"/>
  <c r="L492" i="101"/>
  <c r="L493" i="101" s="1"/>
  <c r="M15" i="101"/>
  <c r="L329" i="101"/>
  <c r="L330" i="101" s="1"/>
  <c r="L458" i="101"/>
  <c r="L459" i="101" s="1"/>
  <c r="L5" i="101"/>
  <c r="I228" i="100"/>
  <c r="K248" i="100"/>
  <c r="I237" i="100"/>
  <c r="I245" i="100"/>
  <c r="N17" i="100"/>
  <c r="N15" i="100"/>
  <c r="M251" i="100"/>
  <c r="N8" i="100"/>
  <c r="N13" i="100"/>
  <c r="K648" i="100"/>
  <c r="K731" i="100"/>
  <c r="K641" i="100"/>
  <c r="K571" i="100"/>
  <c r="L564" i="100"/>
  <c r="J475" i="100"/>
  <c r="J476" i="100" s="1"/>
  <c r="J346" i="100"/>
  <c r="J347" i="100" s="1"/>
  <c r="I221" i="100"/>
  <c r="I220" i="100"/>
  <c r="I242" i="100"/>
  <c r="I229" i="100"/>
  <c r="I209" i="100"/>
  <c r="I238" i="100"/>
  <c r="K729" i="100"/>
  <c r="K639" i="100"/>
  <c r="K646" i="100"/>
  <c r="K569" i="100"/>
  <c r="L562" i="100"/>
  <c r="L120" i="100"/>
  <c r="M101" i="100"/>
  <c r="M113" i="100" s="1"/>
  <c r="L127" i="100"/>
  <c r="I207" i="100"/>
  <c r="I223" i="100"/>
  <c r="J735" i="100"/>
  <c r="J961" i="100" s="1"/>
  <c r="M16" i="100"/>
  <c r="X839" i="100"/>
  <c r="L458" i="100"/>
  <c r="L459" i="100" s="1"/>
  <c r="L329" i="100"/>
  <c r="L330" i="100" s="1"/>
  <c r="K732" i="100"/>
  <c r="K642" i="100"/>
  <c r="K649" i="100"/>
  <c r="L565" i="100"/>
  <c r="K572" i="100"/>
  <c r="L116" i="100"/>
  <c r="M97" i="100"/>
  <c r="L123" i="100"/>
  <c r="L109" i="100"/>
  <c r="L686" i="100" s="1"/>
  <c r="L250" i="100"/>
  <c r="M7" i="100"/>
  <c r="L5" i="100"/>
  <c r="K509" i="100"/>
  <c r="K510" i="100" s="1"/>
  <c r="M126" i="100"/>
  <c r="M119" i="100"/>
  <c r="N100" i="100"/>
  <c r="N112" i="100" s="1"/>
  <c r="I243" i="100"/>
  <c r="I231" i="100"/>
  <c r="I224" i="100"/>
  <c r="I206" i="100"/>
  <c r="I235" i="100"/>
  <c r="I222" i="100"/>
  <c r="I244" i="100"/>
  <c r="L640" i="100"/>
  <c r="L647" i="100"/>
  <c r="L570" i="100"/>
  <c r="M563" i="100"/>
  <c r="M117" i="100"/>
  <c r="N98" i="100"/>
  <c r="N110" i="100" s="1"/>
  <c r="M124" i="100"/>
  <c r="K441" i="100"/>
  <c r="K442" i="100" s="1"/>
  <c r="K312" i="100"/>
  <c r="K313" i="100" s="1"/>
  <c r="I236" i="100"/>
  <c r="L125" i="100"/>
  <c r="L118" i="100"/>
  <c r="M99" i="100"/>
  <c r="M111" i="100" s="1"/>
  <c r="K730" i="100"/>
  <c r="K492" i="100"/>
  <c r="K493" i="100" s="1"/>
  <c r="K380" i="100"/>
  <c r="K381" i="100" s="1"/>
  <c r="K363" i="100"/>
  <c r="K364" i="100" s="1"/>
  <c r="M14" i="100"/>
  <c r="L643" i="100"/>
  <c r="L650" i="100"/>
  <c r="M566" i="100"/>
  <c r="L573" i="100"/>
  <c r="I208" i="100"/>
  <c r="I227" i="100"/>
  <c r="I230" i="100"/>
  <c r="I210" i="100"/>
  <c r="I241" i="100"/>
  <c r="M252" i="100"/>
  <c r="N9" i="100"/>
  <c r="G16" i="42"/>
  <c r="G14" i="42"/>
  <c r="G15" i="42"/>
  <c r="G17" i="42"/>
  <c r="N10" i="105" l="1"/>
  <c r="O10" i="105" s="1"/>
  <c r="N177" i="101"/>
  <c r="N687" i="101"/>
  <c r="N193" i="101"/>
  <c r="N689" i="101"/>
  <c r="N175" i="107"/>
  <c r="N687" i="107"/>
  <c r="N201" i="101"/>
  <c r="N690" i="101"/>
  <c r="M184" i="100"/>
  <c r="M688" i="100"/>
  <c r="N192" i="100"/>
  <c r="N689" i="100"/>
  <c r="M200" i="100"/>
  <c r="M690" i="100"/>
  <c r="N186" i="103"/>
  <c r="N688" i="103"/>
  <c r="O199" i="107"/>
  <c r="O690" i="107"/>
  <c r="O194" i="103"/>
  <c r="O689" i="103"/>
  <c r="N179" i="104"/>
  <c r="N687" i="104"/>
  <c r="O183" i="107"/>
  <c r="O688" i="107"/>
  <c r="O178" i="103"/>
  <c r="O687" i="103"/>
  <c r="N203" i="104"/>
  <c r="N690" i="104"/>
  <c r="N202" i="103"/>
  <c r="N690" i="103"/>
  <c r="N185" i="101"/>
  <c r="N688" i="101"/>
  <c r="N176" i="100"/>
  <c r="N687" i="100"/>
  <c r="O195" i="104"/>
  <c r="O689" i="104"/>
  <c r="O191" i="107"/>
  <c r="O689" i="107"/>
  <c r="M187" i="104"/>
  <c r="M688" i="104"/>
  <c r="J788" i="101"/>
  <c r="J788" i="103"/>
  <c r="J797" i="103" s="1"/>
  <c r="H788" i="100"/>
  <c r="H797" i="100" s="1"/>
  <c r="H962" i="100" s="1"/>
  <c r="J788" i="107"/>
  <c r="J797" i="107" s="1"/>
  <c r="M475" i="104"/>
  <c r="M476" i="104" s="1"/>
  <c r="J788" i="104"/>
  <c r="J797" i="104" s="1"/>
  <c r="P23" i="42"/>
  <c r="P259" i="42" s="1"/>
  <c r="N7" i="104"/>
  <c r="N250" i="104" s="1"/>
  <c r="N125" i="104"/>
  <c r="N111" i="104"/>
  <c r="N193" i="103"/>
  <c r="N191" i="103"/>
  <c r="N192" i="103"/>
  <c r="N190" i="103"/>
  <c r="N195" i="103"/>
  <c r="N167" i="107"/>
  <c r="M171" i="104"/>
  <c r="M167" i="104"/>
  <c r="M168" i="104"/>
  <c r="M169" i="104"/>
  <c r="M170" i="104"/>
  <c r="M166" i="104"/>
  <c r="M177" i="107"/>
  <c r="M178" i="107"/>
  <c r="M176" i="107"/>
  <c r="M179" i="107"/>
  <c r="M174" i="107"/>
  <c r="L201" i="100"/>
  <c r="L199" i="100"/>
  <c r="L202" i="100"/>
  <c r="L203" i="100"/>
  <c r="L198" i="100"/>
  <c r="M177" i="104"/>
  <c r="M176" i="104"/>
  <c r="M178" i="104"/>
  <c r="M174" i="104"/>
  <c r="M175" i="104"/>
  <c r="M166" i="107"/>
  <c r="L170" i="100"/>
  <c r="L171" i="100"/>
  <c r="L169" i="100"/>
  <c r="L166" i="100"/>
  <c r="L167" i="100"/>
  <c r="L168" i="100"/>
  <c r="M178" i="100"/>
  <c r="M179" i="100"/>
  <c r="M177" i="100"/>
  <c r="M175" i="100"/>
  <c r="M174" i="100"/>
  <c r="M179" i="101"/>
  <c r="M178" i="101"/>
  <c r="M175" i="101"/>
  <c r="M174" i="101"/>
  <c r="M176" i="101"/>
  <c r="M200" i="103"/>
  <c r="M203" i="103"/>
  <c r="M201" i="103"/>
  <c r="M199" i="103"/>
  <c r="M198" i="103"/>
  <c r="M184" i="103"/>
  <c r="M182" i="103"/>
  <c r="M185" i="103"/>
  <c r="M187" i="103"/>
  <c r="M183" i="103"/>
  <c r="K182" i="100"/>
  <c r="K185" i="100"/>
  <c r="K187" i="100"/>
  <c r="K186" i="100"/>
  <c r="K183" i="100"/>
  <c r="M170" i="107"/>
  <c r="M171" i="107"/>
  <c r="N194" i="107"/>
  <c r="N190" i="107"/>
  <c r="N192" i="107"/>
  <c r="N195" i="107"/>
  <c r="N193" i="107"/>
  <c r="M194" i="101"/>
  <c r="M191" i="101"/>
  <c r="M195" i="101"/>
  <c r="M192" i="101"/>
  <c r="M190" i="101"/>
  <c r="M200" i="104"/>
  <c r="M201" i="104"/>
  <c r="M202" i="104"/>
  <c r="M199" i="104"/>
  <c r="M198" i="104"/>
  <c r="L193" i="100"/>
  <c r="L191" i="100"/>
  <c r="L194" i="100"/>
  <c r="L190" i="100"/>
  <c r="L195" i="100"/>
  <c r="M169" i="107"/>
  <c r="M168" i="103"/>
  <c r="M169" i="103"/>
  <c r="M170" i="103"/>
  <c r="M166" i="103"/>
  <c r="M171" i="103"/>
  <c r="M167" i="103"/>
  <c r="M169" i="101"/>
  <c r="M170" i="101"/>
  <c r="M166" i="101"/>
  <c r="M171" i="101"/>
  <c r="M167" i="101"/>
  <c r="M168" i="101"/>
  <c r="N194" i="104"/>
  <c r="N190" i="104"/>
  <c r="N192" i="104"/>
  <c r="N191" i="104"/>
  <c r="N193" i="104"/>
  <c r="N200" i="107"/>
  <c r="N203" i="107"/>
  <c r="N201" i="107"/>
  <c r="N202" i="107"/>
  <c r="N198" i="107"/>
  <c r="M203" i="101"/>
  <c r="M199" i="101"/>
  <c r="M200" i="101"/>
  <c r="M202" i="101"/>
  <c r="M198" i="101"/>
  <c r="N176" i="103"/>
  <c r="N177" i="103"/>
  <c r="N179" i="103"/>
  <c r="N175" i="103"/>
  <c r="N174" i="103"/>
  <c r="M184" i="101"/>
  <c r="M187" i="101"/>
  <c r="M186" i="101"/>
  <c r="M183" i="101"/>
  <c r="M182" i="101"/>
  <c r="M182" i="104"/>
  <c r="M185" i="104"/>
  <c r="M183" i="104"/>
  <c r="M186" i="104"/>
  <c r="M184" i="104"/>
  <c r="M168" i="107"/>
  <c r="M346" i="104"/>
  <c r="M347" i="104" s="1"/>
  <c r="M153" i="104"/>
  <c r="M250" i="103"/>
  <c r="I159" i="100"/>
  <c r="K807" i="103"/>
  <c r="K807" i="107"/>
  <c r="K159" i="101"/>
  <c r="K807" i="101"/>
  <c r="K807" i="104"/>
  <c r="J797" i="101"/>
  <c r="I807" i="100"/>
  <c r="K159" i="104"/>
  <c r="K159" i="103"/>
  <c r="O99" i="104"/>
  <c r="O125" i="104" s="1"/>
  <c r="K159" i="107"/>
  <c r="N6" i="101"/>
  <c r="N249" i="101" s="1"/>
  <c r="P24" i="101"/>
  <c r="P260" i="101" s="1"/>
  <c r="N118" i="104"/>
  <c r="L155" i="100"/>
  <c r="L154" i="100"/>
  <c r="M152" i="104"/>
  <c r="M154" i="100"/>
  <c r="M151" i="101"/>
  <c r="L151" i="100"/>
  <c r="K153" i="100"/>
  <c r="M153" i="103"/>
  <c r="M153" i="101"/>
  <c r="L215" i="103"/>
  <c r="L213" i="103"/>
  <c r="L217" i="103"/>
  <c r="J213" i="100"/>
  <c r="J214" i="100"/>
  <c r="J215" i="100"/>
  <c r="J217" i="100"/>
  <c r="J216" i="100"/>
  <c r="L216" i="103"/>
  <c r="L214" i="103"/>
  <c r="L217" i="101"/>
  <c r="L213" i="101"/>
  <c r="L214" i="101"/>
  <c r="L215" i="101"/>
  <c r="L216" i="101"/>
  <c r="L217" i="104"/>
  <c r="L215" i="104"/>
  <c r="L213" i="104"/>
  <c r="L214" i="104"/>
  <c r="L216" i="104"/>
  <c r="L217" i="107"/>
  <c r="L213" i="107"/>
  <c r="L214" i="107"/>
  <c r="L215" i="107"/>
  <c r="L216" i="107"/>
  <c r="M152" i="101"/>
  <c r="N7" i="103"/>
  <c r="O7" i="103" s="1"/>
  <c r="M87" i="103"/>
  <c r="N253" i="105"/>
  <c r="M87" i="100"/>
  <c r="M87" i="101"/>
  <c r="M87" i="106"/>
  <c r="M87" i="104"/>
  <c r="M87" i="105"/>
  <c r="M151" i="107"/>
  <c r="M87" i="107"/>
  <c r="G67" i="106"/>
  <c r="G67" i="104"/>
  <c r="G67" i="103"/>
  <c r="G67" i="101"/>
  <c r="G67" i="107"/>
  <c r="G67" i="105"/>
  <c r="G67" i="42"/>
  <c r="G67" i="100"/>
  <c r="G70" i="106"/>
  <c r="G70" i="105"/>
  <c r="G70" i="103"/>
  <c r="G70" i="100"/>
  <c r="G70" i="104"/>
  <c r="G70" i="101"/>
  <c r="G70" i="42"/>
  <c r="G70" i="107"/>
  <c r="H66" i="107"/>
  <c r="H66" i="42"/>
  <c r="H66" i="100"/>
  <c r="H66" i="106"/>
  <c r="H66" i="103"/>
  <c r="H66" i="105"/>
  <c r="H66" i="101"/>
  <c r="H66" i="104"/>
  <c r="G68" i="42"/>
  <c r="G68" i="101"/>
  <c r="G68" i="104"/>
  <c r="G68" i="106"/>
  <c r="G68" i="105"/>
  <c r="G68" i="100"/>
  <c r="G68" i="103"/>
  <c r="G68" i="107"/>
  <c r="G69" i="104"/>
  <c r="G69" i="105"/>
  <c r="G69" i="101"/>
  <c r="G69" i="107"/>
  <c r="G69" i="42"/>
  <c r="G69" i="103"/>
  <c r="G69" i="100"/>
  <c r="G69" i="106"/>
  <c r="P24" i="42"/>
  <c r="P260" i="42" s="1"/>
  <c r="M155" i="104"/>
  <c r="P23" i="103"/>
  <c r="P259" i="103" s="1"/>
  <c r="M155" i="101"/>
  <c r="M151" i="103"/>
  <c r="M151" i="104"/>
  <c r="N152" i="103"/>
  <c r="N153" i="107"/>
  <c r="M155" i="103"/>
  <c r="M152" i="107"/>
  <c r="M152" i="100"/>
  <c r="I163" i="100"/>
  <c r="M154" i="101"/>
  <c r="L732" i="107"/>
  <c r="L732" i="104"/>
  <c r="L733" i="107"/>
  <c r="M251" i="107"/>
  <c r="M153" i="107"/>
  <c r="L732" i="101"/>
  <c r="L733" i="100"/>
  <c r="I161" i="100"/>
  <c r="K162" i="104"/>
  <c r="K158" i="107"/>
  <c r="K959" i="107" s="1"/>
  <c r="I160" i="100"/>
  <c r="K160" i="104"/>
  <c r="K162" i="101"/>
  <c r="K161" i="101"/>
  <c r="K161" i="103"/>
  <c r="K160" i="103"/>
  <c r="K161" i="104"/>
  <c r="K158" i="104"/>
  <c r="K959" i="104" s="1"/>
  <c r="K163" i="107"/>
  <c r="I158" i="100"/>
  <c r="I959" i="100" s="1"/>
  <c r="K163" i="101"/>
  <c r="K158" i="103"/>
  <c r="K959" i="103" s="1"/>
  <c r="K162" i="103"/>
  <c r="K163" i="104"/>
  <c r="K161" i="107"/>
  <c r="K158" i="101"/>
  <c r="K959" i="101" s="1"/>
  <c r="K160" i="101"/>
  <c r="K163" i="103"/>
  <c r="K162" i="107"/>
  <c r="K160" i="107"/>
  <c r="I162" i="100"/>
  <c r="N6" i="100"/>
  <c r="M249" i="100"/>
  <c r="N10" i="100"/>
  <c r="M253" i="100"/>
  <c r="P44" i="107"/>
  <c r="P42" i="101"/>
  <c r="P41" i="101"/>
  <c r="Q41" i="105"/>
  <c r="P43" i="107"/>
  <c r="P41" i="107"/>
  <c r="P42" i="103"/>
  <c r="P42" i="42"/>
  <c r="P43" i="104"/>
  <c r="P43" i="42"/>
  <c r="P42" i="100"/>
  <c r="P42" i="105"/>
  <c r="Q42" i="106"/>
  <c r="P44" i="100"/>
  <c r="P43" i="103"/>
  <c r="P43" i="105"/>
  <c r="P44" i="104"/>
  <c r="P44" i="42"/>
  <c r="P43" i="106"/>
  <c r="P41" i="42"/>
  <c r="P44" i="105"/>
  <c r="P43" i="101"/>
  <c r="P41" i="106"/>
  <c r="P41" i="100"/>
  <c r="P42" i="104"/>
  <c r="P44" i="101"/>
  <c r="P44" i="103"/>
  <c r="P43" i="100"/>
  <c r="Q41" i="104"/>
  <c r="P41" i="103"/>
  <c r="P44" i="106"/>
  <c r="P42" i="107"/>
  <c r="O256" i="42"/>
  <c r="P20" i="42"/>
  <c r="O259" i="104"/>
  <c r="P23" i="104"/>
  <c r="P22" i="42"/>
  <c r="P258" i="42" s="1"/>
  <c r="Q22" i="103"/>
  <c r="Q258" i="103" s="1"/>
  <c r="P21" i="106"/>
  <c r="P257" i="106" s="1"/>
  <c r="P22" i="104"/>
  <c r="P258" i="104" s="1"/>
  <c r="Q23" i="105"/>
  <c r="Q259" i="105" s="1"/>
  <c r="P22" i="107"/>
  <c r="P258" i="107" s="1"/>
  <c r="P21" i="103"/>
  <c r="P257" i="103" s="1"/>
  <c r="P21" i="101"/>
  <c r="P257" i="101" s="1"/>
  <c r="Q24" i="106"/>
  <c r="Q260" i="106" s="1"/>
  <c r="P21" i="104"/>
  <c r="P257" i="104" s="1"/>
  <c r="P20" i="107"/>
  <c r="P256" i="107" s="1"/>
  <c r="P21" i="42"/>
  <c r="P257" i="42" s="1"/>
  <c r="P23" i="101"/>
  <c r="P259" i="101" s="1"/>
  <c r="P20" i="105"/>
  <c r="P256" i="105" s="1"/>
  <c r="Q23" i="103"/>
  <c r="Q259" i="103" s="1"/>
  <c r="Q23" i="42"/>
  <c r="Q259" i="42" s="1"/>
  <c r="Q21" i="107"/>
  <c r="Q257" i="107" s="1"/>
  <c r="P22" i="105"/>
  <c r="P258" i="105" s="1"/>
  <c r="P23" i="100"/>
  <c r="P259" i="100" s="1"/>
  <c r="P21" i="100"/>
  <c r="P257" i="100" s="1"/>
  <c r="P20" i="103"/>
  <c r="P256" i="103" s="1"/>
  <c r="P23" i="107"/>
  <c r="P259" i="107" s="1"/>
  <c r="P21" i="105"/>
  <c r="P257" i="105" s="1"/>
  <c r="Q20" i="101"/>
  <c r="Q256" i="101" s="1"/>
  <c r="P22" i="101"/>
  <c r="P258" i="101" s="1"/>
  <c r="Q24" i="104"/>
  <c r="Q260" i="104" s="1"/>
  <c r="P23" i="106"/>
  <c r="P259" i="106" s="1"/>
  <c r="P20" i="100"/>
  <c r="P256" i="100" s="1"/>
  <c r="P24" i="107"/>
  <c r="P260" i="107" s="1"/>
  <c r="P24" i="103"/>
  <c r="P260" i="103" s="1"/>
  <c r="P24" i="105"/>
  <c r="P260" i="105" s="1"/>
  <c r="Q22" i="106"/>
  <c r="Q258" i="106" s="1"/>
  <c r="Q20" i="106"/>
  <c r="Q256" i="106" s="1"/>
  <c r="R24" i="100"/>
  <c r="R260" i="100" s="1"/>
  <c r="P22" i="100"/>
  <c r="P258" i="100" s="1"/>
  <c r="P20" i="104"/>
  <c r="P256" i="104" s="1"/>
  <c r="M5" i="101"/>
  <c r="M252" i="107"/>
  <c r="N9" i="107"/>
  <c r="N154" i="107" s="1"/>
  <c r="M253" i="107"/>
  <c r="N10" i="107"/>
  <c r="N155" i="107" s="1"/>
  <c r="N6" i="105"/>
  <c r="M249" i="105"/>
  <c r="M252" i="101"/>
  <c r="N9" i="101"/>
  <c r="N6" i="107"/>
  <c r="M249" i="107"/>
  <c r="H15" i="42"/>
  <c r="H14" i="42"/>
  <c r="H16" i="42"/>
  <c r="H17" i="42"/>
  <c r="I13" i="42"/>
  <c r="L229" i="107"/>
  <c r="L248" i="101"/>
  <c r="M252" i="104"/>
  <c r="N9" i="104"/>
  <c r="N154" i="104" s="1"/>
  <c r="M509" i="101"/>
  <c r="M510" i="101" s="1"/>
  <c r="L227" i="107"/>
  <c r="M312" i="101"/>
  <c r="M313" i="101" s="1"/>
  <c r="M441" i="101"/>
  <c r="M442" i="101" s="1"/>
  <c r="L231" i="107"/>
  <c r="O101" i="101"/>
  <c r="O113" i="101" s="1"/>
  <c r="N127" i="101"/>
  <c r="N120" i="101"/>
  <c r="M475" i="101"/>
  <c r="M476" i="101" s="1"/>
  <c r="M346" i="101"/>
  <c r="M347" i="101" s="1"/>
  <c r="O97" i="101"/>
  <c r="N109" i="101"/>
  <c r="N686" i="101" s="1"/>
  <c r="N116" i="101"/>
  <c r="N123" i="101"/>
  <c r="N118" i="101"/>
  <c r="N125" i="101"/>
  <c r="O99" i="101"/>
  <c r="O111" i="101" s="1"/>
  <c r="L224" i="107"/>
  <c r="L244" i="107"/>
  <c r="L222" i="107"/>
  <c r="L230" i="107"/>
  <c r="L209" i="107"/>
  <c r="L206" i="107"/>
  <c r="L235" i="107"/>
  <c r="L228" i="107"/>
  <c r="L208" i="107"/>
  <c r="L237" i="107"/>
  <c r="L220" i="107"/>
  <c r="L236" i="107"/>
  <c r="L210" i="107"/>
  <c r="L241" i="107"/>
  <c r="L234" i="107"/>
  <c r="L221" i="107"/>
  <c r="L243" i="107"/>
  <c r="L242" i="107"/>
  <c r="L207" i="107"/>
  <c r="L223" i="107"/>
  <c r="L245" i="107"/>
  <c r="L238" i="107"/>
  <c r="K735" i="101"/>
  <c r="K961" i="101" s="1"/>
  <c r="J236" i="100"/>
  <c r="J244" i="100"/>
  <c r="J207" i="100"/>
  <c r="J245" i="100"/>
  <c r="L641" i="104"/>
  <c r="L571" i="104"/>
  <c r="M564" i="104"/>
  <c r="L648" i="104"/>
  <c r="K735" i="107"/>
  <c r="K961" i="107" s="1"/>
  <c r="M312" i="104"/>
  <c r="M313" i="104" s="1"/>
  <c r="M441" i="104"/>
  <c r="M442" i="104" s="1"/>
  <c r="N120" i="104"/>
  <c r="O101" i="104"/>
  <c r="O113" i="104" s="1"/>
  <c r="N127" i="104"/>
  <c r="N116" i="104"/>
  <c r="N109" i="104"/>
  <c r="N686" i="104" s="1"/>
  <c r="O97" i="104"/>
  <c r="N123" i="104"/>
  <c r="M509" i="104"/>
  <c r="M510" i="104" s="1"/>
  <c r="O123" i="107"/>
  <c r="O116" i="107"/>
  <c r="P97" i="107"/>
  <c r="O109" i="107"/>
  <c r="O686" i="107" s="1"/>
  <c r="P100" i="107"/>
  <c r="P112" i="107" s="1"/>
  <c r="O126" i="107"/>
  <c r="O119" i="107"/>
  <c r="N565" i="107"/>
  <c r="M649" i="107"/>
  <c r="M642" i="107"/>
  <c r="M572" i="107"/>
  <c r="M458" i="107"/>
  <c r="M459" i="107" s="1"/>
  <c r="M329" i="107"/>
  <c r="M330" i="107" s="1"/>
  <c r="O118" i="107"/>
  <c r="O125" i="107"/>
  <c r="P99" i="107"/>
  <c r="P111" i="107" s="1"/>
  <c r="L248" i="107"/>
  <c r="K985" i="107"/>
  <c r="O127" i="107"/>
  <c r="P101" i="107"/>
  <c r="P113" i="107" s="1"/>
  <c r="O120" i="107"/>
  <c r="N475" i="107"/>
  <c r="N476" i="107" s="1"/>
  <c r="N346" i="107"/>
  <c r="N347" i="107" s="1"/>
  <c r="R15" i="107"/>
  <c r="N251" i="107"/>
  <c r="O8" i="107"/>
  <c r="P16" i="107"/>
  <c r="P17" i="107"/>
  <c r="K983" i="107"/>
  <c r="M650" i="107"/>
  <c r="M573" i="107"/>
  <c r="M643" i="107"/>
  <c r="N566" i="107"/>
  <c r="N441" i="107"/>
  <c r="N442" i="107" s="1"/>
  <c r="N312" i="107"/>
  <c r="N313" i="107" s="1"/>
  <c r="N492" i="107"/>
  <c r="N493" i="107" s="1"/>
  <c r="N363" i="107"/>
  <c r="N364" i="107" s="1"/>
  <c r="N380" i="107"/>
  <c r="N381" i="107" s="1"/>
  <c r="L729" i="107"/>
  <c r="L639" i="107"/>
  <c r="L646" i="107"/>
  <c r="L569" i="107"/>
  <c r="M562" i="107"/>
  <c r="P13" i="107"/>
  <c r="M250" i="107"/>
  <c r="N7" i="107"/>
  <c r="M5" i="107"/>
  <c r="K982" i="107"/>
  <c r="L730" i="107"/>
  <c r="L647" i="107"/>
  <c r="L640" i="107"/>
  <c r="M563" i="107"/>
  <c r="L570" i="107"/>
  <c r="K984" i="107"/>
  <c r="P14" i="107"/>
  <c r="N509" i="107"/>
  <c r="N510" i="107" s="1"/>
  <c r="I962" i="107"/>
  <c r="I910" i="107"/>
  <c r="N117" i="107"/>
  <c r="N124" i="107"/>
  <c r="O98" i="107"/>
  <c r="O110" i="107" s="1"/>
  <c r="L731" i="107"/>
  <c r="L571" i="107"/>
  <c r="M564" i="107"/>
  <c r="L641" i="107"/>
  <c r="L648" i="107"/>
  <c r="M251" i="105"/>
  <c r="N8" i="105"/>
  <c r="N10" i="106"/>
  <c r="X886" i="105"/>
  <c r="O253" i="105"/>
  <c r="P10" i="105"/>
  <c r="N14" i="106"/>
  <c r="L731" i="106"/>
  <c r="M564" i="106"/>
  <c r="L571" i="106"/>
  <c r="L733" i="106"/>
  <c r="L573" i="106"/>
  <c r="M566" i="106"/>
  <c r="O16" i="105"/>
  <c r="L729" i="106"/>
  <c r="L569" i="106"/>
  <c r="M562" i="106"/>
  <c r="K735" i="106"/>
  <c r="K961" i="106" s="1"/>
  <c r="M642" i="105"/>
  <c r="M572" i="105"/>
  <c r="M649" i="105"/>
  <c r="N565" i="105"/>
  <c r="L731" i="105"/>
  <c r="Q16" i="106"/>
  <c r="O124" i="106"/>
  <c r="P98" i="106"/>
  <c r="L248" i="105"/>
  <c r="O100" i="106"/>
  <c r="N126" i="106"/>
  <c r="O8" i="106"/>
  <c r="N641" i="105"/>
  <c r="N648" i="105"/>
  <c r="O564" i="105"/>
  <c r="N571" i="105"/>
  <c r="N124" i="105"/>
  <c r="O98" i="105"/>
  <c r="P97" i="105"/>
  <c r="O123" i="105"/>
  <c r="K735" i="105"/>
  <c r="K961" i="105" s="1"/>
  <c r="L730" i="106"/>
  <c r="L570" i="106"/>
  <c r="M563" i="106"/>
  <c r="N6" i="106"/>
  <c r="M5" i="106"/>
  <c r="O125" i="105"/>
  <c r="P99" i="105"/>
  <c r="O15" i="105"/>
  <c r="L730" i="105"/>
  <c r="X839" i="106"/>
  <c r="N17" i="105"/>
  <c r="O7" i="106"/>
  <c r="O101" i="106"/>
  <c r="N127" i="106"/>
  <c r="N9" i="106"/>
  <c r="L732" i="106"/>
  <c r="L572" i="106"/>
  <c r="M565" i="106"/>
  <c r="L639" i="105"/>
  <c r="L729" i="105"/>
  <c r="L646" i="105"/>
  <c r="L569" i="105"/>
  <c r="M562" i="105"/>
  <c r="M252" i="105"/>
  <c r="N9" i="105"/>
  <c r="M640" i="105"/>
  <c r="M647" i="105"/>
  <c r="N563" i="105"/>
  <c r="M570" i="105"/>
  <c r="L643" i="105"/>
  <c r="L733" i="105"/>
  <c r="L650" i="105"/>
  <c r="M566" i="105"/>
  <c r="L573" i="105"/>
  <c r="L732" i="105"/>
  <c r="N15" i="106"/>
  <c r="N7" i="105"/>
  <c r="M250" i="105"/>
  <c r="M5" i="105"/>
  <c r="X841" i="105"/>
  <c r="O17" i="106"/>
  <c r="O14" i="105"/>
  <c r="O127" i="105"/>
  <c r="P101" i="105"/>
  <c r="O97" i="106"/>
  <c r="N123" i="106"/>
  <c r="P126" i="105"/>
  <c r="Q100" i="105"/>
  <c r="O13" i="106"/>
  <c r="P99" i="106"/>
  <c r="O125" i="106"/>
  <c r="N13" i="105"/>
  <c r="O251" i="103"/>
  <c r="P8" i="103"/>
  <c r="N120" i="103"/>
  <c r="O101" i="103"/>
  <c r="O113" i="103" s="1"/>
  <c r="N127" i="103"/>
  <c r="L642" i="103"/>
  <c r="L572" i="103"/>
  <c r="L732" i="103"/>
  <c r="L649" i="103"/>
  <c r="M565" i="103"/>
  <c r="I962" i="104"/>
  <c r="I910" i="104"/>
  <c r="O98" i="104"/>
  <c r="O110" i="104" s="1"/>
  <c r="N124" i="104"/>
  <c r="N117" i="104"/>
  <c r="M647" i="104"/>
  <c r="N563" i="104"/>
  <c r="M640" i="104"/>
  <c r="M570" i="104"/>
  <c r="M730" i="104"/>
  <c r="N116" i="103"/>
  <c r="O97" i="103"/>
  <c r="N123" i="103"/>
  <c r="N109" i="103"/>
  <c r="N686" i="103" s="1"/>
  <c r="R13" i="103"/>
  <c r="K983" i="103"/>
  <c r="K982" i="103"/>
  <c r="K985" i="104"/>
  <c r="M249" i="103"/>
  <c r="N6" i="103"/>
  <c r="M5" i="103"/>
  <c r="N492" i="103"/>
  <c r="N493" i="103" s="1"/>
  <c r="N380" i="103"/>
  <c r="N381" i="103" s="1"/>
  <c r="N363" i="103"/>
  <c r="N364" i="103" s="1"/>
  <c r="L647" i="103"/>
  <c r="L640" i="103"/>
  <c r="L570" i="103"/>
  <c r="M563" i="103"/>
  <c r="L730" i="103"/>
  <c r="N13" i="104"/>
  <c r="P16" i="103"/>
  <c r="L245" i="103"/>
  <c r="L241" i="103"/>
  <c r="L235" i="103"/>
  <c r="L229" i="103"/>
  <c r="L223" i="103"/>
  <c r="L210" i="103"/>
  <c r="L206" i="103"/>
  <c r="L242" i="103"/>
  <c r="L236" i="103"/>
  <c r="L230" i="103"/>
  <c r="L224" i="103"/>
  <c r="L220" i="103"/>
  <c r="L207" i="103"/>
  <c r="L237" i="103"/>
  <c r="L208" i="103"/>
  <c r="L243" i="103"/>
  <c r="L231" i="103"/>
  <c r="L227" i="103"/>
  <c r="L221" i="103"/>
  <c r="L228" i="103"/>
  <c r="L234" i="103"/>
  <c r="L222" i="103"/>
  <c r="L238" i="103"/>
  <c r="L209" i="103"/>
  <c r="L244" i="103"/>
  <c r="M458" i="104"/>
  <c r="M459" i="104" s="1"/>
  <c r="M329" i="104"/>
  <c r="M330" i="104" s="1"/>
  <c r="L646" i="103"/>
  <c r="L639" i="103"/>
  <c r="L729" i="103"/>
  <c r="L569" i="103"/>
  <c r="M562" i="103"/>
  <c r="L731" i="103"/>
  <c r="L648" i="103"/>
  <c r="L641" i="103"/>
  <c r="L571" i="103"/>
  <c r="M564" i="103"/>
  <c r="K735" i="104"/>
  <c r="K961" i="104" s="1"/>
  <c r="R17" i="103"/>
  <c r="N14" i="103"/>
  <c r="N492" i="104"/>
  <c r="N493" i="104" s="1"/>
  <c r="N363" i="104"/>
  <c r="N364" i="104" s="1"/>
  <c r="N380" i="104"/>
  <c r="N381" i="104" s="1"/>
  <c r="L650" i="104"/>
  <c r="L643" i="104"/>
  <c r="L733" i="104"/>
  <c r="L573" i="104"/>
  <c r="M566" i="104"/>
  <c r="M253" i="103"/>
  <c r="N10" i="103"/>
  <c r="N458" i="103"/>
  <c r="N459" i="103" s="1"/>
  <c r="N329" i="103"/>
  <c r="N330" i="103" s="1"/>
  <c r="X839" i="104"/>
  <c r="M572" i="104"/>
  <c r="M649" i="104"/>
  <c r="M642" i="104"/>
  <c r="N565" i="104"/>
  <c r="I962" i="103"/>
  <c r="I910" i="103"/>
  <c r="K984" i="103"/>
  <c r="M253" i="104"/>
  <c r="N10" i="104"/>
  <c r="O16" i="104"/>
  <c r="M509" i="103"/>
  <c r="M510" i="103" s="1"/>
  <c r="X885" i="103"/>
  <c r="L733" i="103"/>
  <c r="L573" i="103"/>
  <c r="M566" i="103"/>
  <c r="L643" i="103"/>
  <c r="L650" i="103"/>
  <c r="L248" i="103"/>
  <c r="L248" i="104"/>
  <c r="M441" i="103"/>
  <c r="M442" i="103" s="1"/>
  <c r="M312" i="103"/>
  <c r="M313" i="103" s="1"/>
  <c r="K735" i="103"/>
  <c r="K961" i="103" s="1"/>
  <c r="L646" i="104"/>
  <c r="L729" i="104"/>
  <c r="L639" i="104"/>
  <c r="M562" i="104"/>
  <c r="L569" i="104"/>
  <c r="O14" i="104"/>
  <c r="O126" i="104"/>
  <c r="P100" i="104"/>
  <c r="P112" i="104" s="1"/>
  <c r="O119" i="104"/>
  <c r="K983" i="104"/>
  <c r="P17" i="104"/>
  <c r="M251" i="104"/>
  <c r="N8" i="104"/>
  <c r="N118" i="103"/>
  <c r="N125" i="103"/>
  <c r="O99" i="103"/>
  <c r="O111" i="103" s="1"/>
  <c r="O119" i="103"/>
  <c r="O126" i="103"/>
  <c r="P100" i="103"/>
  <c r="P112" i="103" s="1"/>
  <c r="K985" i="103"/>
  <c r="K984" i="104"/>
  <c r="K982" i="104"/>
  <c r="L731" i="104"/>
  <c r="M475" i="103"/>
  <c r="M476" i="103" s="1"/>
  <c r="M346" i="103"/>
  <c r="M347" i="103" s="1"/>
  <c r="L231" i="104"/>
  <c r="L244" i="104"/>
  <c r="L245" i="104"/>
  <c r="L236" i="104"/>
  <c r="L229" i="104"/>
  <c r="L230" i="104"/>
  <c r="L227" i="104"/>
  <c r="L238" i="104"/>
  <c r="L235" i="104"/>
  <c r="L222" i="104"/>
  <c r="L223" i="104"/>
  <c r="L242" i="104"/>
  <c r="L243" i="104"/>
  <c r="L221" i="104"/>
  <c r="L234" i="104"/>
  <c r="L220" i="104"/>
  <c r="L207" i="104"/>
  <c r="L209" i="104"/>
  <c r="L224" i="104"/>
  <c r="L237" i="104"/>
  <c r="L208" i="104"/>
  <c r="L228" i="104"/>
  <c r="L206" i="104"/>
  <c r="L241" i="104"/>
  <c r="L210" i="104"/>
  <c r="M249" i="104"/>
  <c r="N6" i="104"/>
  <c r="M5" i="104"/>
  <c r="N15" i="103"/>
  <c r="N15" i="104"/>
  <c r="M252" i="103"/>
  <c r="N9" i="103"/>
  <c r="N154" i="103" s="1"/>
  <c r="N250" i="103"/>
  <c r="O117" i="103"/>
  <c r="P98" i="103"/>
  <c r="P110" i="103" s="1"/>
  <c r="O124" i="103"/>
  <c r="L640" i="101"/>
  <c r="L570" i="101"/>
  <c r="L730" i="101"/>
  <c r="L647" i="101"/>
  <c r="M563" i="101"/>
  <c r="L648" i="101"/>
  <c r="L641" i="101"/>
  <c r="M564" i="101"/>
  <c r="L731" i="101"/>
  <c r="L571" i="101"/>
  <c r="I962" i="101"/>
  <c r="I910" i="101"/>
  <c r="P14" i="101"/>
  <c r="M458" i="101"/>
  <c r="M459" i="101" s="1"/>
  <c r="M329" i="101"/>
  <c r="M330" i="101" s="1"/>
  <c r="M253" i="101"/>
  <c r="N10" i="101"/>
  <c r="L729" i="101"/>
  <c r="L646" i="101"/>
  <c r="L569" i="101"/>
  <c r="M562" i="101"/>
  <c r="L639" i="101"/>
  <c r="N16" i="101"/>
  <c r="O13" i="101"/>
  <c r="X884" i="101"/>
  <c r="K984" i="101"/>
  <c r="K983" i="101"/>
  <c r="O17" i="101"/>
  <c r="N251" i="101"/>
  <c r="O8" i="101"/>
  <c r="X836" i="101"/>
  <c r="L243" i="101"/>
  <c r="L244" i="101"/>
  <c r="L245" i="101"/>
  <c r="L207" i="101"/>
  <c r="L230" i="101"/>
  <c r="L222" i="101"/>
  <c r="L210" i="101"/>
  <c r="L237" i="101"/>
  <c r="L238" i="101"/>
  <c r="L241" i="101"/>
  <c r="L224" i="101"/>
  <c r="L221" i="101"/>
  <c r="L209" i="101"/>
  <c r="L227" i="101"/>
  <c r="L220" i="101"/>
  <c r="L235" i="101"/>
  <c r="L231" i="101"/>
  <c r="L234" i="101"/>
  <c r="L229" i="101"/>
  <c r="L206" i="101"/>
  <c r="L208" i="101"/>
  <c r="L236" i="101"/>
  <c r="L228" i="101"/>
  <c r="L242" i="101"/>
  <c r="L223" i="101"/>
  <c r="N15" i="101"/>
  <c r="M250" i="101"/>
  <c r="N7" i="101"/>
  <c r="L733" i="101"/>
  <c r="L650" i="101"/>
  <c r="L573" i="101"/>
  <c r="L643" i="101"/>
  <c r="M566" i="101"/>
  <c r="N124" i="101"/>
  <c r="N117" i="101"/>
  <c r="O98" i="101"/>
  <c r="O110" i="101" s="1"/>
  <c r="N119" i="101"/>
  <c r="O100" i="101"/>
  <c r="O112" i="101" s="1"/>
  <c r="N126" i="101"/>
  <c r="K985" i="101"/>
  <c r="M649" i="101"/>
  <c r="M642" i="101"/>
  <c r="N565" i="101"/>
  <c r="M572" i="101"/>
  <c r="M492" i="101"/>
  <c r="M493" i="101" s="1"/>
  <c r="M380" i="101"/>
  <c r="M381" i="101" s="1"/>
  <c r="M363" i="101"/>
  <c r="M364" i="101" s="1"/>
  <c r="K982" i="101"/>
  <c r="J234" i="100"/>
  <c r="J223" i="100"/>
  <c r="J227" i="100"/>
  <c r="J229" i="100"/>
  <c r="I983" i="100"/>
  <c r="L248" i="100"/>
  <c r="L731" i="100"/>
  <c r="L641" i="100"/>
  <c r="L571" i="100"/>
  <c r="M564" i="100"/>
  <c r="L648" i="100"/>
  <c r="O15" i="100"/>
  <c r="J222" i="100"/>
  <c r="J220" i="100"/>
  <c r="J242" i="100"/>
  <c r="I985" i="100"/>
  <c r="H910" i="100"/>
  <c r="N14" i="100"/>
  <c r="L509" i="100"/>
  <c r="L510" i="100" s="1"/>
  <c r="I984" i="100"/>
  <c r="N252" i="100"/>
  <c r="O9" i="100"/>
  <c r="J209" i="100"/>
  <c r="J208" i="100"/>
  <c r="J237" i="100"/>
  <c r="J224" i="100"/>
  <c r="J206" i="100"/>
  <c r="J235" i="100"/>
  <c r="M118" i="100"/>
  <c r="N99" i="100"/>
  <c r="N111" i="100" s="1"/>
  <c r="M125" i="100"/>
  <c r="M458" i="100"/>
  <c r="M459" i="100" s="1"/>
  <c r="M329" i="100"/>
  <c r="M330" i="100" s="1"/>
  <c r="N119" i="100"/>
  <c r="O100" i="100"/>
  <c r="O112" i="100" s="1"/>
  <c r="N126" i="100"/>
  <c r="M250" i="100"/>
  <c r="N7" i="100"/>
  <c r="M5" i="100"/>
  <c r="X840" i="100"/>
  <c r="G962" i="100"/>
  <c r="G910" i="100"/>
  <c r="O13" i="100"/>
  <c r="O17" i="100"/>
  <c r="M492" i="100"/>
  <c r="M493" i="100" s="1"/>
  <c r="M363" i="100"/>
  <c r="M364" i="100" s="1"/>
  <c r="M380" i="100"/>
  <c r="M381" i="100" s="1"/>
  <c r="M650" i="100"/>
  <c r="N566" i="100"/>
  <c r="M643" i="100"/>
  <c r="M573" i="100"/>
  <c r="N124" i="100"/>
  <c r="O98" i="100"/>
  <c r="O110" i="100" s="1"/>
  <c r="N117" i="100"/>
  <c r="I982" i="100"/>
  <c r="J228" i="100"/>
  <c r="J231" i="100"/>
  <c r="L441" i="100"/>
  <c r="L442" i="100" s="1"/>
  <c r="L312" i="100"/>
  <c r="L313" i="100" s="1"/>
  <c r="N16" i="100"/>
  <c r="K475" i="100"/>
  <c r="K476" i="100" s="1"/>
  <c r="K346" i="100"/>
  <c r="K347" i="100" s="1"/>
  <c r="J238" i="100"/>
  <c r="J221" i="100"/>
  <c r="J243" i="100"/>
  <c r="J230" i="100"/>
  <c r="J210" i="100"/>
  <c r="J241" i="100"/>
  <c r="L492" i="100"/>
  <c r="L493" i="100" s="1"/>
  <c r="L380" i="100"/>
  <c r="L381" i="100" s="1"/>
  <c r="L363" i="100"/>
  <c r="L364" i="100" s="1"/>
  <c r="M640" i="100"/>
  <c r="M647" i="100"/>
  <c r="N563" i="100"/>
  <c r="M570" i="100"/>
  <c r="L730" i="100"/>
  <c r="M123" i="100"/>
  <c r="N97" i="100"/>
  <c r="M116" i="100"/>
  <c r="M109" i="100"/>
  <c r="M686" i="100" s="1"/>
  <c r="L649" i="100"/>
  <c r="L732" i="100"/>
  <c r="L642" i="100"/>
  <c r="L572" i="100"/>
  <c r="M565" i="100"/>
  <c r="M127" i="100"/>
  <c r="M120" i="100"/>
  <c r="N101" i="100"/>
  <c r="N113" i="100" s="1"/>
  <c r="L729" i="100"/>
  <c r="L639" i="100"/>
  <c r="L646" i="100"/>
  <c r="M562" i="100"/>
  <c r="L569" i="100"/>
  <c r="K735" i="100"/>
  <c r="K961" i="100" s="1"/>
  <c r="N251" i="100"/>
  <c r="O8" i="100"/>
  <c r="F12" i="42"/>
  <c r="G12" i="42" s="1"/>
  <c r="H12" i="42" s="1"/>
  <c r="I12" i="42" s="1"/>
  <c r="J12" i="42" s="1"/>
  <c r="K12" i="42" s="1"/>
  <c r="L12" i="42" s="1"/>
  <c r="M12" i="42" s="1"/>
  <c r="N12" i="42" s="1"/>
  <c r="O12" i="42" s="1"/>
  <c r="P12" i="42" s="1"/>
  <c r="Q12" i="42" s="1"/>
  <c r="R12" i="42" s="1"/>
  <c r="S12" i="42" s="1"/>
  <c r="T12" i="42" s="1"/>
  <c r="T720" i="42"/>
  <c r="S720" i="42"/>
  <c r="R720" i="42"/>
  <c r="Q720" i="42"/>
  <c r="P720" i="42"/>
  <c r="O720" i="42"/>
  <c r="N720" i="42"/>
  <c r="M720" i="42"/>
  <c r="L720" i="42"/>
  <c r="K720" i="42"/>
  <c r="J720" i="42"/>
  <c r="I720" i="42"/>
  <c r="H720" i="42"/>
  <c r="G720" i="42"/>
  <c r="F720" i="42"/>
  <c r="B14" i="94"/>
  <c r="B18" i="94" s="1"/>
  <c r="S58" i="37"/>
  <c r="X1056" i="42"/>
  <c r="X1041" i="42"/>
  <c r="F34" i="94"/>
  <c r="G34" i="94" s="1"/>
  <c r="H34" i="94" s="1"/>
  <c r="I34" i="94" s="1"/>
  <c r="J34" i="94" s="1"/>
  <c r="K34" i="94" s="1"/>
  <c r="L34" i="94" s="1"/>
  <c r="M34" i="94" s="1"/>
  <c r="N34" i="94" s="1"/>
  <c r="E248" i="98"/>
  <c r="E247" i="98"/>
  <c r="E246" i="98"/>
  <c r="E245" i="98"/>
  <c r="E244" i="98"/>
  <c r="E243" i="98"/>
  <c r="E242" i="98"/>
  <c r="E239" i="98"/>
  <c r="E238" i="98"/>
  <c r="E237" i="98"/>
  <c r="E236" i="98"/>
  <c r="E235" i="98"/>
  <c r="E234" i="98"/>
  <c r="E233" i="98"/>
  <c r="E221" i="98"/>
  <c r="E220" i="98"/>
  <c r="E219" i="98"/>
  <c r="E218" i="98"/>
  <c r="E217" i="98"/>
  <c r="E216" i="98"/>
  <c r="E215" i="98"/>
  <c r="E230" i="98"/>
  <c r="E229" i="98"/>
  <c r="E228" i="98"/>
  <c r="E227" i="98"/>
  <c r="E226" i="98"/>
  <c r="E225" i="98"/>
  <c r="E224" i="98"/>
  <c r="I106" i="98"/>
  <c r="H106" i="98"/>
  <c r="G106" i="98"/>
  <c r="F106" i="98"/>
  <c r="E106" i="98"/>
  <c r="I105" i="98"/>
  <c r="H105" i="98"/>
  <c r="G105" i="98"/>
  <c r="F105" i="98"/>
  <c r="E105" i="98"/>
  <c r="I104" i="98"/>
  <c r="H104" i="98"/>
  <c r="G104" i="98"/>
  <c r="F104" i="98"/>
  <c r="E104" i="98"/>
  <c r="I103" i="98"/>
  <c r="H103" i="98"/>
  <c r="G103" i="98"/>
  <c r="F103" i="98"/>
  <c r="E103" i="98"/>
  <c r="I102" i="98"/>
  <c r="H102" i="98"/>
  <c r="G102" i="98"/>
  <c r="F102" i="98"/>
  <c r="E102" i="98"/>
  <c r="I101" i="98"/>
  <c r="H101" i="98"/>
  <c r="G101" i="98"/>
  <c r="F101" i="98"/>
  <c r="E101" i="98"/>
  <c r="I100" i="98"/>
  <c r="H100" i="98"/>
  <c r="G100" i="98"/>
  <c r="F100" i="98"/>
  <c r="E100" i="98"/>
  <c r="I97" i="98"/>
  <c r="H97" i="98"/>
  <c r="G97" i="98"/>
  <c r="F97" i="98"/>
  <c r="E97" i="98"/>
  <c r="I96" i="98"/>
  <c r="H96" i="98"/>
  <c r="G96" i="98"/>
  <c r="F96" i="98"/>
  <c r="E96" i="98"/>
  <c r="I95" i="98"/>
  <c r="H95" i="98"/>
  <c r="G95" i="98"/>
  <c r="F95" i="98"/>
  <c r="E95" i="98"/>
  <c r="I94" i="98"/>
  <c r="H94" i="98"/>
  <c r="G94" i="98"/>
  <c r="F94" i="98"/>
  <c r="E94" i="98"/>
  <c r="I93" i="98"/>
  <c r="H93" i="98"/>
  <c r="G93" i="98"/>
  <c r="F93" i="98"/>
  <c r="E93" i="98"/>
  <c r="I92" i="98"/>
  <c r="H92" i="98"/>
  <c r="G92" i="98"/>
  <c r="F92" i="98"/>
  <c r="E92" i="98"/>
  <c r="I91" i="98"/>
  <c r="H91" i="98"/>
  <c r="G91" i="98"/>
  <c r="F91" i="98"/>
  <c r="E91" i="98"/>
  <c r="I88" i="98"/>
  <c r="H88" i="98"/>
  <c r="G88" i="98"/>
  <c r="F88" i="98"/>
  <c r="E88" i="98"/>
  <c r="I87" i="98"/>
  <c r="H87" i="98"/>
  <c r="G87" i="98"/>
  <c r="F87" i="98"/>
  <c r="E87" i="98"/>
  <c r="I86" i="98"/>
  <c r="H86" i="98"/>
  <c r="G86" i="98"/>
  <c r="F86" i="98"/>
  <c r="E86" i="98"/>
  <c r="I85" i="98"/>
  <c r="H85" i="98"/>
  <c r="G85" i="98"/>
  <c r="F85" i="98"/>
  <c r="E85" i="98"/>
  <c r="I84" i="98"/>
  <c r="H84" i="98"/>
  <c r="G84" i="98"/>
  <c r="F84" i="98"/>
  <c r="E84" i="98"/>
  <c r="I83" i="98"/>
  <c r="H83" i="98"/>
  <c r="G83" i="98"/>
  <c r="F83" i="98"/>
  <c r="E83" i="98"/>
  <c r="I82" i="98"/>
  <c r="H82" i="98"/>
  <c r="G82" i="98"/>
  <c r="F82" i="98"/>
  <c r="E82" i="98"/>
  <c r="I79" i="98"/>
  <c r="H79" i="98"/>
  <c r="G79" i="98"/>
  <c r="F79" i="98"/>
  <c r="E79" i="98"/>
  <c r="I78" i="98"/>
  <c r="H78" i="98"/>
  <c r="G78" i="98"/>
  <c r="F78" i="98"/>
  <c r="E78" i="98"/>
  <c r="I77" i="98"/>
  <c r="H77" i="98"/>
  <c r="G77" i="98"/>
  <c r="F77" i="98"/>
  <c r="E77" i="98"/>
  <c r="I76" i="98"/>
  <c r="H76" i="98"/>
  <c r="G76" i="98"/>
  <c r="F76" i="98"/>
  <c r="E76" i="98"/>
  <c r="I75" i="98"/>
  <c r="H75" i="98"/>
  <c r="G75" i="98"/>
  <c r="F75" i="98"/>
  <c r="E75" i="98"/>
  <c r="I74" i="98"/>
  <c r="H74" i="98"/>
  <c r="G74" i="98"/>
  <c r="F74" i="98"/>
  <c r="E74" i="98"/>
  <c r="I73" i="98"/>
  <c r="H73" i="98"/>
  <c r="G73" i="98"/>
  <c r="F73" i="98"/>
  <c r="E73" i="98"/>
  <c r="I70" i="98"/>
  <c r="H70" i="98"/>
  <c r="G70" i="98"/>
  <c r="F70" i="98"/>
  <c r="I69" i="98"/>
  <c r="H69" i="98"/>
  <c r="G69" i="98"/>
  <c r="F69" i="98"/>
  <c r="I68" i="98"/>
  <c r="H68" i="98"/>
  <c r="G68" i="98"/>
  <c r="F68" i="98"/>
  <c r="I67" i="98"/>
  <c r="H67" i="98"/>
  <c r="G67" i="98"/>
  <c r="F67" i="98"/>
  <c r="I66" i="98"/>
  <c r="H66" i="98"/>
  <c r="G66" i="98"/>
  <c r="F66" i="98"/>
  <c r="I65" i="98"/>
  <c r="H65" i="98"/>
  <c r="G65" i="98"/>
  <c r="F65" i="98"/>
  <c r="I64" i="98"/>
  <c r="H64" i="98"/>
  <c r="G64" i="98"/>
  <c r="F64" i="98"/>
  <c r="E70" i="98"/>
  <c r="E69" i="98"/>
  <c r="E68" i="98"/>
  <c r="E67" i="98"/>
  <c r="E66" i="98"/>
  <c r="E65" i="98"/>
  <c r="E64" i="98"/>
  <c r="O177" i="101" l="1"/>
  <c r="O687" i="101"/>
  <c r="P178" i="103"/>
  <c r="P687" i="103"/>
  <c r="O186" i="103"/>
  <c r="O688" i="103"/>
  <c r="P195" i="104"/>
  <c r="P689" i="104"/>
  <c r="O202" i="103"/>
  <c r="O690" i="103"/>
  <c r="O175" i="107"/>
  <c r="O687" i="107"/>
  <c r="P191" i="107"/>
  <c r="P689" i="107"/>
  <c r="N200" i="100"/>
  <c r="N690" i="100"/>
  <c r="O192" i="100"/>
  <c r="O689" i="100"/>
  <c r="P194" i="103"/>
  <c r="P689" i="103"/>
  <c r="P199" i="107"/>
  <c r="P690" i="107"/>
  <c r="P183" i="107"/>
  <c r="P688" i="107"/>
  <c r="N184" i="100"/>
  <c r="N688" i="100"/>
  <c r="O193" i="101"/>
  <c r="O689" i="101"/>
  <c r="O201" i="101"/>
  <c r="O690" i="101"/>
  <c r="N187" i="104"/>
  <c r="N688" i="104"/>
  <c r="O176" i="100"/>
  <c r="O687" i="100"/>
  <c r="O179" i="104"/>
  <c r="O687" i="104"/>
  <c r="O203" i="104"/>
  <c r="O690" i="104"/>
  <c r="O185" i="101"/>
  <c r="O688" i="101"/>
  <c r="I788" i="100"/>
  <c r="I797" i="100" s="1"/>
  <c r="K788" i="103"/>
  <c r="K788" i="107"/>
  <c r="K797" i="107" s="1"/>
  <c r="K788" i="104"/>
  <c r="K797" i="104" s="1"/>
  <c r="K788" i="101"/>
  <c r="K797" i="101" s="1"/>
  <c r="Q24" i="101"/>
  <c r="Q260" i="101" s="1"/>
  <c r="O7" i="104"/>
  <c r="O118" i="104"/>
  <c r="O111" i="104"/>
  <c r="O193" i="107"/>
  <c r="O194" i="107"/>
  <c r="O192" i="107"/>
  <c r="O190" i="107"/>
  <c r="O195" i="107"/>
  <c r="O185" i="107"/>
  <c r="O186" i="107"/>
  <c r="O184" i="107"/>
  <c r="O182" i="107"/>
  <c r="O187" i="107"/>
  <c r="N202" i="101"/>
  <c r="N203" i="101"/>
  <c r="N198" i="101"/>
  <c r="N199" i="101"/>
  <c r="N200" i="101"/>
  <c r="N184" i="101"/>
  <c r="N187" i="101"/>
  <c r="N183" i="101"/>
  <c r="N182" i="101"/>
  <c r="N186" i="101"/>
  <c r="M202" i="100"/>
  <c r="M198" i="100"/>
  <c r="M201" i="100"/>
  <c r="M203" i="100"/>
  <c r="M199" i="100"/>
  <c r="N186" i="104"/>
  <c r="N184" i="104"/>
  <c r="N182" i="104"/>
  <c r="N185" i="104"/>
  <c r="N183" i="104"/>
  <c r="N169" i="107"/>
  <c r="O195" i="103"/>
  <c r="O191" i="103"/>
  <c r="O192" i="103"/>
  <c r="O190" i="103"/>
  <c r="O193" i="103"/>
  <c r="M170" i="100"/>
  <c r="M171" i="100"/>
  <c r="M166" i="100"/>
  <c r="M167" i="100"/>
  <c r="M168" i="100"/>
  <c r="M169" i="100"/>
  <c r="N169" i="103"/>
  <c r="N170" i="103"/>
  <c r="N166" i="103"/>
  <c r="N171" i="103"/>
  <c r="N167" i="103"/>
  <c r="N168" i="103"/>
  <c r="N174" i="100"/>
  <c r="N179" i="100"/>
  <c r="N177" i="100"/>
  <c r="N175" i="100"/>
  <c r="N178" i="100"/>
  <c r="O176" i="103"/>
  <c r="O174" i="103"/>
  <c r="O177" i="103"/>
  <c r="O175" i="103"/>
  <c r="O179" i="103"/>
  <c r="N184" i="103"/>
  <c r="N185" i="103"/>
  <c r="N187" i="103"/>
  <c r="N182" i="103"/>
  <c r="N183" i="103"/>
  <c r="N195" i="100"/>
  <c r="N194" i="100"/>
  <c r="N191" i="100"/>
  <c r="N190" i="100"/>
  <c r="N193" i="100"/>
  <c r="N171" i="107"/>
  <c r="N168" i="107"/>
  <c r="N168" i="104"/>
  <c r="N169" i="104"/>
  <c r="N170" i="104"/>
  <c r="N166" i="104"/>
  <c r="N171" i="104"/>
  <c r="N167" i="104"/>
  <c r="O198" i="107"/>
  <c r="O203" i="107"/>
  <c r="O201" i="107"/>
  <c r="O202" i="107"/>
  <c r="O200" i="107"/>
  <c r="N184" i="107"/>
  <c r="N187" i="107"/>
  <c r="N185" i="107"/>
  <c r="N186" i="107"/>
  <c r="N182" i="107"/>
  <c r="N178" i="107"/>
  <c r="N176" i="107"/>
  <c r="N174" i="107"/>
  <c r="N177" i="107"/>
  <c r="N179" i="107"/>
  <c r="N200" i="104"/>
  <c r="N201" i="104"/>
  <c r="N199" i="104"/>
  <c r="N202" i="104"/>
  <c r="N198" i="104"/>
  <c r="N176" i="101"/>
  <c r="N174" i="101"/>
  <c r="N175" i="101"/>
  <c r="N178" i="101"/>
  <c r="N179" i="101"/>
  <c r="L187" i="100"/>
  <c r="L183" i="100"/>
  <c r="L185" i="100"/>
  <c r="L182" i="100"/>
  <c r="L186" i="100"/>
  <c r="N178" i="104"/>
  <c r="N176" i="104"/>
  <c r="N174" i="104"/>
  <c r="N177" i="104"/>
  <c r="N175" i="104"/>
  <c r="N166" i="107"/>
  <c r="O167" i="107"/>
  <c r="N170" i="101"/>
  <c r="N166" i="101"/>
  <c r="N171" i="101"/>
  <c r="N167" i="101"/>
  <c r="N168" i="101"/>
  <c r="N169" i="101"/>
  <c r="O193" i="104"/>
  <c r="O191" i="104"/>
  <c r="O194" i="104"/>
  <c r="O192" i="104"/>
  <c r="O190" i="104"/>
  <c r="N190" i="101"/>
  <c r="N191" i="101"/>
  <c r="N194" i="101"/>
  <c r="N192" i="101"/>
  <c r="N195" i="101"/>
  <c r="N198" i="103"/>
  <c r="N203" i="103"/>
  <c r="N201" i="103"/>
  <c r="N199" i="103"/>
  <c r="N200" i="103"/>
  <c r="M195" i="100"/>
  <c r="M191" i="100"/>
  <c r="M194" i="100"/>
  <c r="M190" i="100"/>
  <c r="M193" i="100"/>
  <c r="N170" i="107"/>
  <c r="F752" i="101"/>
  <c r="F752" i="107"/>
  <c r="F752" i="104"/>
  <c r="F752" i="100"/>
  <c r="F752" i="103"/>
  <c r="F752" i="105"/>
  <c r="O6" i="101"/>
  <c r="N475" i="104"/>
  <c r="N476" i="104" s="1"/>
  <c r="L807" i="104"/>
  <c r="L807" i="101"/>
  <c r="L807" i="107"/>
  <c r="L807" i="103"/>
  <c r="J807" i="100"/>
  <c r="P99" i="104"/>
  <c r="P111" i="104" s="1"/>
  <c r="L159" i="107"/>
  <c r="L159" i="104"/>
  <c r="L159" i="103"/>
  <c r="L159" i="101"/>
  <c r="J159" i="100"/>
  <c r="K797" i="103"/>
  <c r="N153" i="104"/>
  <c r="N346" i="104"/>
  <c r="N347" i="104" s="1"/>
  <c r="N153" i="103"/>
  <c r="M155" i="100"/>
  <c r="L153" i="100"/>
  <c r="M151" i="100"/>
  <c r="N151" i="101"/>
  <c r="N153" i="101"/>
  <c r="M217" i="103"/>
  <c r="N152" i="104"/>
  <c r="M215" i="103"/>
  <c r="M216" i="103"/>
  <c r="K214" i="100"/>
  <c r="K213" i="100"/>
  <c r="K215" i="100"/>
  <c r="K216" i="100"/>
  <c r="K217" i="100"/>
  <c r="M214" i="103"/>
  <c r="M213" i="103"/>
  <c r="M214" i="101"/>
  <c r="M215" i="101"/>
  <c r="M216" i="101"/>
  <c r="M213" i="101"/>
  <c r="M217" i="101"/>
  <c r="M214" i="107"/>
  <c r="M215" i="107"/>
  <c r="M216" i="107"/>
  <c r="M213" i="107"/>
  <c r="M217" i="107"/>
  <c r="M215" i="104"/>
  <c r="M216" i="104"/>
  <c r="M213" i="104"/>
  <c r="M214" i="104"/>
  <c r="M217" i="104"/>
  <c r="Q24" i="42"/>
  <c r="Q260" i="42" s="1"/>
  <c r="G65" i="103"/>
  <c r="N87" i="101"/>
  <c r="N87" i="103"/>
  <c r="G65" i="107"/>
  <c r="G65" i="100"/>
  <c r="G65" i="104"/>
  <c r="N87" i="100"/>
  <c r="G65" i="106"/>
  <c r="N87" i="106"/>
  <c r="N151" i="107"/>
  <c r="N87" i="107"/>
  <c r="N87" i="105"/>
  <c r="G65" i="101"/>
  <c r="N87" i="104"/>
  <c r="G65" i="105"/>
  <c r="H69" i="101"/>
  <c r="H69" i="103"/>
  <c r="H69" i="107"/>
  <c r="H69" i="105"/>
  <c r="H69" i="106"/>
  <c r="H69" i="100"/>
  <c r="H69" i="104"/>
  <c r="H69" i="42"/>
  <c r="H67" i="107"/>
  <c r="H67" i="106"/>
  <c r="H67" i="101"/>
  <c r="H67" i="104"/>
  <c r="H67" i="103"/>
  <c r="H67" i="100"/>
  <c r="H67" i="105"/>
  <c r="H67" i="42"/>
  <c r="I66" i="100"/>
  <c r="I66" i="42"/>
  <c r="I66" i="106"/>
  <c r="I66" i="104"/>
  <c r="I66" i="107"/>
  <c r="I66" i="105"/>
  <c r="I66" i="101"/>
  <c r="I66" i="103"/>
  <c r="H68" i="100"/>
  <c r="H68" i="42"/>
  <c r="H68" i="107"/>
  <c r="H68" i="106"/>
  <c r="H68" i="101"/>
  <c r="H68" i="105"/>
  <c r="H68" i="104"/>
  <c r="H68" i="103"/>
  <c r="H70" i="104"/>
  <c r="H70" i="105"/>
  <c r="H70" i="106"/>
  <c r="H70" i="42"/>
  <c r="H70" i="101"/>
  <c r="H70" i="107"/>
  <c r="H70" i="103"/>
  <c r="H70" i="100"/>
  <c r="N155" i="101"/>
  <c r="N155" i="104"/>
  <c r="O153" i="107"/>
  <c r="N151" i="104"/>
  <c r="N155" i="103"/>
  <c r="N151" i="103"/>
  <c r="N152" i="107"/>
  <c r="N152" i="101"/>
  <c r="N154" i="101"/>
  <c r="N152" i="100"/>
  <c r="O152" i="103"/>
  <c r="N253" i="100"/>
  <c r="N733" i="100" s="1"/>
  <c r="M733" i="107"/>
  <c r="M733" i="100"/>
  <c r="M732" i="104"/>
  <c r="M732" i="101"/>
  <c r="M732" i="107"/>
  <c r="L158" i="104"/>
  <c r="L959" i="104" s="1"/>
  <c r="L162" i="104"/>
  <c r="L161" i="104"/>
  <c r="L162" i="107"/>
  <c r="J158" i="100"/>
  <c r="J959" i="100" s="1"/>
  <c r="J162" i="100"/>
  <c r="L158" i="101"/>
  <c r="L959" i="101" s="1"/>
  <c r="L161" i="103"/>
  <c r="L163" i="103"/>
  <c r="L158" i="103"/>
  <c r="L959" i="103" s="1"/>
  <c r="J160" i="100"/>
  <c r="L162" i="103"/>
  <c r="L160" i="107"/>
  <c r="L160" i="101"/>
  <c r="J163" i="100"/>
  <c r="J161" i="100"/>
  <c r="L162" i="101"/>
  <c r="L161" i="101"/>
  <c r="L163" i="101"/>
  <c r="L163" i="104"/>
  <c r="L160" i="104"/>
  <c r="L160" i="103"/>
  <c r="L163" i="107"/>
  <c r="L158" i="107"/>
  <c r="L959" i="107" s="1"/>
  <c r="L161" i="107"/>
  <c r="O10" i="100"/>
  <c r="O6" i="100"/>
  <c r="N249" i="100"/>
  <c r="Q44" i="106"/>
  <c r="R41" i="104"/>
  <c r="Q44" i="103"/>
  <c r="Q42" i="104"/>
  <c r="Q41" i="106"/>
  <c r="Q44" i="105"/>
  <c r="Q43" i="106"/>
  <c r="Q44" i="104"/>
  <c r="Q43" i="103"/>
  <c r="R42" i="106"/>
  <c r="Q42" i="100"/>
  <c r="Q43" i="104"/>
  <c r="Q42" i="103"/>
  <c r="Q43" i="107"/>
  <c r="R41" i="105"/>
  <c r="Q42" i="101"/>
  <c r="Q42" i="107"/>
  <c r="Q41" i="103"/>
  <c r="Q43" i="100"/>
  <c r="Q44" i="101"/>
  <c r="Q41" i="100"/>
  <c r="Q43" i="101"/>
  <c r="Q41" i="42"/>
  <c r="Q44" i="42"/>
  <c r="Q43" i="105"/>
  <c r="Q44" i="100"/>
  <c r="Q42" i="105"/>
  <c r="Q43" i="42"/>
  <c r="Q42" i="42"/>
  <c r="Q41" i="107"/>
  <c r="Q41" i="101"/>
  <c r="Q44" i="107"/>
  <c r="P256" i="42"/>
  <c r="Q20" i="42"/>
  <c r="P259" i="104"/>
  <c r="Q23" i="104"/>
  <c r="Q20" i="104"/>
  <c r="Q256" i="104" s="1"/>
  <c r="S24" i="100"/>
  <c r="S260" i="100" s="1"/>
  <c r="R24" i="101"/>
  <c r="R260" i="101" s="1"/>
  <c r="Q24" i="105"/>
  <c r="Q260" i="105" s="1"/>
  <c r="Q24" i="107"/>
  <c r="Q260" i="107" s="1"/>
  <c r="R24" i="104"/>
  <c r="R260" i="104" s="1"/>
  <c r="R20" i="101"/>
  <c r="R256" i="101" s="1"/>
  <c r="Q23" i="107"/>
  <c r="Q259" i="107" s="1"/>
  <c r="Q21" i="100"/>
  <c r="Q257" i="100" s="1"/>
  <c r="Q22" i="105"/>
  <c r="Q258" i="105" s="1"/>
  <c r="R24" i="106"/>
  <c r="R260" i="106" s="1"/>
  <c r="Q21" i="103"/>
  <c r="Q257" i="103" s="1"/>
  <c r="R23" i="42"/>
  <c r="R259" i="42" s="1"/>
  <c r="R23" i="103"/>
  <c r="R259" i="103" s="1"/>
  <c r="Q23" i="101"/>
  <c r="Q259" i="101" s="1"/>
  <c r="Q20" i="107"/>
  <c r="Q256" i="107" s="1"/>
  <c r="R23" i="105"/>
  <c r="R259" i="105" s="1"/>
  <c r="Q21" i="106"/>
  <c r="Q257" i="106" s="1"/>
  <c r="Q22" i="42"/>
  <c r="Q258" i="42" s="1"/>
  <c r="Q22" i="100"/>
  <c r="Q258" i="100" s="1"/>
  <c r="R20" i="106"/>
  <c r="R256" i="106" s="1"/>
  <c r="R22" i="106"/>
  <c r="R258" i="106" s="1"/>
  <c r="Q24" i="103"/>
  <c r="Q260" i="103" s="1"/>
  <c r="Q20" i="100"/>
  <c r="Q256" i="100" s="1"/>
  <c r="Q23" i="106"/>
  <c r="Q259" i="106" s="1"/>
  <c r="Q22" i="101"/>
  <c r="Q258" i="101" s="1"/>
  <c r="Q21" i="105"/>
  <c r="Q257" i="105" s="1"/>
  <c r="Q20" i="103"/>
  <c r="Q256" i="103" s="1"/>
  <c r="Q23" i="100"/>
  <c r="Q259" i="100" s="1"/>
  <c r="Q21" i="104"/>
  <c r="Q257" i="104" s="1"/>
  <c r="Q21" i="101"/>
  <c r="Q257" i="101" s="1"/>
  <c r="Q22" i="107"/>
  <c r="Q258" i="107" s="1"/>
  <c r="R21" i="107"/>
  <c r="R257" i="107" s="1"/>
  <c r="Q20" i="105"/>
  <c r="Q256" i="105" s="1"/>
  <c r="Q21" i="42"/>
  <c r="Q257" i="42" s="1"/>
  <c r="Q22" i="104"/>
  <c r="Q258" i="104" s="1"/>
  <c r="R22" i="103"/>
  <c r="R258" i="103" s="1"/>
  <c r="N252" i="101"/>
  <c r="O9" i="101"/>
  <c r="N252" i="107"/>
  <c r="O9" i="107"/>
  <c r="O154" i="107" s="1"/>
  <c r="N249" i="107"/>
  <c r="O6" i="107"/>
  <c r="O6" i="105"/>
  <c r="N249" i="105"/>
  <c r="O10" i="107"/>
  <c r="O155" i="107" s="1"/>
  <c r="N253" i="107"/>
  <c r="N733" i="107" s="1"/>
  <c r="I17" i="42"/>
  <c r="I14" i="42"/>
  <c r="J13" i="42"/>
  <c r="I16" i="42"/>
  <c r="I15" i="42"/>
  <c r="L174" i="37"/>
  <c r="L175" i="37"/>
  <c r="F746" i="100"/>
  <c r="F758" i="103"/>
  <c r="F770" i="101"/>
  <c r="F758" i="100"/>
  <c r="F782" i="103"/>
  <c r="F776" i="101"/>
  <c r="F770" i="100"/>
  <c r="F782" i="101"/>
  <c r="F770" i="107"/>
  <c r="F764" i="103"/>
  <c r="F758" i="104"/>
  <c r="F770" i="104"/>
  <c r="F782" i="104"/>
  <c r="F746" i="105"/>
  <c r="F758" i="105"/>
  <c r="F770" i="105"/>
  <c r="F782" i="105"/>
  <c r="F740" i="100"/>
  <c r="F782" i="100"/>
  <c r="F740" i="107"/>
  <c r="F776" i="107"/>
  <c r="F764" i="100"/>
  <c r="F740" i="104"/>
  <c r="F758" i="107"/>
  <c r="F758" i="101"/>
  <c r="F740" i="103"/>
  <c r="F764" i="107"/>
  <c r="F740" i="105"/>
  <c r="F764" i="101"/>
  <c r="F746" i="107"/>
  <c r="F782" i="107"/>
  <c r="F776" i="100"/>
  <c r="F770" i="103"/>
  <c r="F746" i="104"/>
  <c r="F776" i="103"/>
  <c r="F746" i="103"/>
  <c r="F746" i="101"/>
  <c r="F764" i="104"/>
  <c r="F776" i="104"/>
  <c r="F764" i="105"/>
  <c r="F776" i="105"/>
  <c r="F740" i="101"/>
  <c r="O175" i="37"/>
  <c r="O174" i="37"/>
  <c r="F779" i="101"/>
  <c r="F749" i="101"/>
  <c r="F773" i="101"/>
  <c r="F785" i="101"/>
  <c r="F755" i="101"/>
  <c r="F749" i="107"/>
  <c r="F761" i="101"/>
  <c r="F773" i="107"/>
  <c r="F761" i="100"/>
  <c r="F785" i="100"/>
  <c r="F761" i="107"/>
  <c r="F779" i="107"/>
  <c r="F767" i="103"/>
  <c r="F743" i="105"/>
  <c r="F755" i="105"/>
  <c r="F767" i="105"/>
  <c r="F779" i="105"/>
  <c r="F779" i="103"/>
  <c r="F779" i="100"/>
  <c r="F743" i="100"/>
  <c r="F767" i="100"/>
  <c r="F785" i="103"/>
  <c r="F743" i="103"/>
  <c r="F755" i="103"/>
  <c r="F749" i="104"/>
  <c r="F761" i="104"/>
  <c r="F773" i="104"/>
  <c r="F785" i="104"/>
  <c r="F767" i="107"/>
  <c r="F755" i="100"/>
  <c r="F767" i="101"/>
  <c r="F749" i="100"/>
  <c r="F773" i="100"/>
  <c r="F785" i="107"/>
  <c r="F761" i="103"/>
  <c r="F749" i="105"/>
  <c r="F761" i="105"/>
  <c r="F773" i="105"/>
  <c r="F785" i="105"/>
  <c r="F773" i="103"/>
  <c r="F767" i="104"/>
  <c r="F743" i="107"/>
  <c r="F755" i="107"/>
  <c r="F755" i="104"/>
  <c r="F779" i="104"/>
  <c r="F749" i="103"/>
  <c r="F743" i="101"/>
  <c r="F743" i="104"/>
  <c r="N174" i="37"/>
  <c r="N175" i="37"/>
  <c r="F742" i="100"/>
  <c r="F760" i="101"/>
  <c r="F772" i="104"/>
  <c r="F778" i="101"/>
  <c r="F742" i="104"/>
  <c r="F742" i="103"/>
  <c r="F778" i="103"/>
  <c r="F748" i="107"/>
  <c r="F778" i="104"/>
  <c r="F748" i="103"/>
  <c r="F748" i="100"/>
  <c r="F760" i="100"/>
  <c r="F772" i="100"/>
  <c r="F784" i="100"/>
  <c r="F742" i="101"/>
  <c r="F766" i="103"/>
  <c r="F754" i="104"/>
  <c r="F748" i="105"/>
  <c r="F760" i="105"/>
  <c r="F772" i="105"/>
  <c r="F784" i="105"/>
  <c r="F754" i="101"/>
  <c r="F766" i="101"/>
  <c r="F754" i="107"/>
  <c r="F766" i="107"/>
  <c r="F766" i="104"/>
  <c r="F760" i="104"/>
  <c r="F784" i="104"/>
  <c r="F778" i="107"/>
  <c r="F784" i="107"/>
  <c r="F772" i="103"/>
  <c r="F742" i="107"/>
  <c r="F784" i="103"/>
  <c r="F742" i="105"/>
  <c r="F748" i="104"/>
  <c r="F778" i="105"/>
  <c r="F784" i="101"/>
  <c r="F754" i="103"/>
  <c r="F778" i="100"/>
  <c r="F760" i="103"/>
  <c r="F766" i="105"/>
  <c r="F772" i="101"/>
  <c r="F766" i="100"/>
  <c r="F754" i="105"/>
  <c r="F772" i="107"/>
  <c r="F754" i="100"/>
  <c r="F748" i="101"/>
  <c r="F760" i="107"/>
  <c r="M175" i="37"/>
  <c r="M174" i="37"/>
  <c r="F747" i="103"/>
  <c r="F771" i="103"/>
  <c r="F741" i="104"/>
  <c r="F765" i="104"/>
  <c r="F783" i="105"/>
  <c r="F753" i="103"/>
  <c r="F777" i="103"/>
  <c r="F747" i="104"/>
  <c r="F777" i="104"/>
  <c r="F741" i="105"/>
  <c r="F759" i="103"/>
  <c r="F783" i="103"/>
  <c r="F753" i="104"/>
  <c r="F783" i="104"/>
  <c r="F759" i="105"/>
  <c r="F777" i="105"/>
  <c r="F759" i="101"/>
  <c r="F759" i="107"/>
  <c r="F783" i="107"/>
  <c r="F753" i="100"/>
  <c r="F759" i="104"/>
  <c r="F771" i="105"/>
  <c r="F747" i="105"/>
  <c r="F741" i="101"/>
  <c r="F741" i="107"/>
  <c r="F765" i="107"/>
  <c r="F771" i="101"/>
  <c r="F747" i="100"/>
  <c r="F777" i="100"/>
  <c r="F771" i="104"/>
  <c r="F783" i="101"/>
  <c r="F741" i="103"/>
  <c r="F753" i="105"/>
  <c r="F747" i="101"/>
  <c r="F747" i="107"/>
  <c r="F771" i="107"/>
  <c r="F771" i="100"/>
  <c r="F765" i="103"/>
  <c r="F765" i="105"/>
  <c r="F753" i="101"/>
  <c r="F753" i="107"/>
  <c r="F777" i="101"/>
  <c r="F777" i="107"/>
  <c r="F765" i="101"/>
  <c r="F783" i="100"/>
  <c r="F765" i="100"/>
  <c r="F759" i="100"/>
  <c r="F741" i="100"/>
  <c r="M238" i="107"/>
  <c r="O9" i="104"/>
  <c r="O154" i="104" s="1"/>
  <c r="N252" i="104"/>
  <c r="N312" i="101"/>
  <c r="N313" i="101" s="1"/>
  <c r="N441" i="101"/>
  <c r="N442" i="101" s="1"/>
  <c r="P97" i="101"/>
  <c r="O123" i="101"/>
  <c r="O109" i="101"/>
  <c r="O686" i="101" s="1"/>
  <c r="O116" i="101"/>
  <c r="P101" i="101"/>
  <c r="P113" i="101" s="1"/>
  <c r="O127" i="101"/>
  <c r="O120" i="101"/>
  <c r="N5" i="101"/>
  <c r="M209" i="107"/>
  <c r="N346" i="101"/>
  <c r="N347" i="101" s="1"/>
  <c r="N475" i="101"/>
  <c r="N476" i="101" s="1"/>
  <c r="N509" i="101"/>
  <c r="N510" i="101" s="1"/>
  <c r="O125" i="101"/>
  <c r="O118" i="101"/>
  <c r="P99" i="101"/>
  <c r="P111" i="101" s="1"/>
  <c r="M207" i="107"/>
  <c r="M236" i="107"/>
  <c r="M229" i="107"/>
  <c r="M237" i="107"/>
  <c r="M228" i="107"/>
  <c r="K224" i="100"/>
  <c r="M206" i="107"/>
  <c r="M231" i="107"/>
  <c r="M230" i="107"/>
  <c r="M223" i="107"/>
  <c r="M245" i="107"/>
  <c r="M234" i="107"/>
  <c r="M571" i="104"/>
  <c r="N564" i="104"/>
  <c r="M648" i="104"/>
  <c r="M641" i="104"/>
  <c r="M221" i="107"/>
  <c r="M227" i="107"/>
  <c r="M220" i="107"/>
  <c r="M242" i="107"/>
  <c r="M235" i="107"/>
  <c r="M222" i="107"/>
  <c r="M244" i="107"/>
  <c r="M243" i="107"/>
  <c r="M208" i="107"/>
  <c r="M224" i="107"/>
  <c r="M210" i="107"/>
  <c r="M241" i="107"/>
  <c r="N509" i="104"/>
  <c r="N510" i="104" s="1"/>
  <c r="O116" i="104"/>
  <c r="P97" i="104"/>
  <c r="O123" i="104"/>
  <c r="O109" i="104"/>
  <c r="O686" i="104" s="1"/>
  <c r="P101" i="104"/>
  <c r="P113" i="104" s="1"/>
  <c r="O127" i="104"/>
  <c r="O120" i="104"/>
  <c r="N312" i="104"/>
  <c r="N313" i="104" s="1"/>
  <c r="N441" i="104"/>
  <c r="N442" i="104" s="1"/>
  <c r="M731" i="107"/>
  <c r="M648" i="107"/>
  <c r="M641" i="107"/>
  <c r="M571" i="107"/>
  <c r="N564" i="107"/>
  <c r="N458" i="107"/>
  <c r="N459" i="107" s="1"/>
  <c r="N329" i="107"/>
  <c r="N330" i="107" s="1"/>
  <c r="Q14" i="107"/>
  <c r="O7" i="107"/>
  <c r="N250" i="107"/>
  <c r="N5" i="107"/>
  <c r="M729" i="107"/>
  <c r="M646" i="107"/>
  <c r="M639" i="107"/>
  <c r="M569" i="107"/>
  <c r="N562" i="107"/>
  <c r="L735" i="107"/>
  <c r="L961" i="107" s="1"/>
  <c r="O566" i="107"/>
  <c r="N573" i="107"/>
  <c r="N643" i="107"/>
  <c r="N650" i="107"/>
  <c r="Q16" i="107"/>
  <c r="P8" i="107"/>
  <c r="O251" i="107"/>
  <c r="J962" i="107"/>
  <c r="J910" i="107"/>
  <c r="N649" i="107"/>
  <c r="N642" i="107"/>
  <c r="N572" i="107"/>
  <c r="O565" i="107"/>
  <c r="O117" i="107"/>
  <c r="O124" i="107"/>
  <c r="P98" i="107"/>
  <c r="P110" i="107" s="1"/>
  <c r="M730" i="107"/>
  <c r="M640" i="107"/>
  <c r="M647" i="107"/>
  <c r="N563" i="107"/>
  <c r="M570" i="107"/>
  <c r="Q13" i="107"/>
  <c r="S15" i="107"/>
  <c r="O509" i="107"/>
  <c r="O510" i="107" s="1"/>
  <c r="O475" i="107"/>
  <c r="O476" i="107" s="1"/>
  <c r="O346" i="107"/>
  <c r="O347" i="107" s="1"/>
  <c r="L984" i="107"/>
  <c r="O441" i="107"/>
  <c r="O442" i="107" s="1"/>
  <c r="O312" i="107"/>
  <c r="O313" i="107" s="1"/>
  <c r="M248" i="107"/>
  <c r="Q17" i="107"/>
  <c r="P118" i="107"/>
  <c r="P125" i="107"/>
  <c r="Q99" i="107"/>
  <c r="Q111" i="107" s="1"/>
  <c r="L982" i="107"/>
  <c r="Q100" i="107"/>
  <c r="Q112" i="107" s="1"/>
  <c r="P119" i="107"/>
  <c r="P126" i="107"/>
  <c r="P116" i="107"/>
  <c r="Q97" i="107"/>
  <c r="P123" i="107"/>
  <c r="P109" i="107"/>
  <c r="P686" i="107" s="1"/>
  <c r="P120" i="107"/>
  <c r="Q101" i="107"/>
  <c r="Q113" i="107" s="1"/>
  <c r="P127" i="107"/>
  <c r="L983" i="107"/>
  <c r="L985" i="107"/>
  <c r="O492" i="107"/>
  <c r="O493" i="107" s="1"/>
  <c r="O363" i="107"/>
  <c r="O364" i="107" s="1"/>
  <c r="O380" i="107"/>
  <c r="O381" i="107" s="1"/>
  <c r="O13" i="105"/>
  <c r="Q101" i="105"/>
  <c r="P127" i="105"/>
  <c r="M248" i="105"/>
  <c r="M733" i="105"/>
  <c r="M650" i="105"/>
  <c r="N566" i="105"/>
  <c r="M643" i="105"/>
  <c r="M573" i="105"/>
  <c r="P7" i="106"/>
  <c r="X840" i="106"/>
  <c r="O124" i="105"/>
  <c r="P98" i="105"/>
  <c r="O126" i="106"/>
  <c r="P100" i="106"/>
  <c r="L735" i="106"/>
  <c r="L961" i="106" s="1"/>
  <c r="M731" i="106"/>
  <c r="M571" i="106"/>
  <c r="N564" i="106"/>
  <c r="O7" i="105"/>
  <c r="N250" i="105"/>
  <c r="N5" i="105"/>
  <c r="N647" i="105"/>
  <c r="N570" i="105"/>
  <c r="N640" i="105"/>
  <c r="O563" i="105"/>
  <c r="N252" i="105"/>
  <c r="O9" i="105"/>
  <c r="O9" i="106"/>
  <c r="M729" i="106"/>
  <c r="N562" i="106"/>
  <c r="M569" i="106"/>
  <c r="O8" i="105"/>
  <c r="N251" i="105"/>
  <c r="P13" i="106"/>
  <c r="Q126" i="105"/>
  <c r="R100" i="105"/>
  <c r="P97" i="106"/>
  <c r="O123" i="106"/>
  <c r="O15" i="106"/>
  <c r="L735" i="105"/>
  <c r="L961" i="105" s="1"/>
  <c r="P101" i="106"/>
  <c r="O127" i="106"/>
  <c r="O6" i="106"/>
  <c r="N5" i="106"/>
  <c r="M570" i="106"/>
  <c r="M730" i="106"/>
  <c r="N563" i="106"/>
  <c r="Q97" i="105"/>
  <c r="P123" i="105"/>
  <c r="P124" i="106"/>
  <c r="Q98" i="106"/>
  <c r="R16" i="106"/>
  <c r="M733" i="106"/>
  <c r="N566" i="106"/>
  <c r="M573" i="106"/>
  <c r="O14" i="106"/>
  <c r="Q10" i="105"/>
  <c r="P253" i="105"/>
  <c r="O10" i="106"/>
  <c r="P125" i="106"/>
  <c r="Q99" i="106"/>
  <c r="P14" i="105"/>
  <c r="P17" i="106"/>
  <c r="M730" i="105"/>
  <c r="M729" i="105"/>
  <c r="M646" i="105"/>
  <c r="N562" i="105"/>
  <c r="M569" i="105"/>
  <c r="M639" i="105"/>
  <c r="M732" i="106"/>
  <c r="N565" i="106"/>
  <c r="M572" i="106"/>
  <c r="O17" i="105"/>
  <c r="P15" i="105"/>
  <c r="P125" i="105"/>
  <c r="Q99" i="105"/>
  <c r="O648" i="105"/>
  <c r="P564" i="105"/>
  <c r="O571" i="105"/>
  <c r="O641" i="105"/>
  <c r="P8" i="106"/>
  <c r="N642" i="105"/>
  <c r="N572" i="105"/>
  <c r="N649" i="105"/>
  <c r="O565" i="105"/>
  <c r="M732" i="105"/>
  <c r="P16" i="105"/>
  <c r="M731" i="105"/>
  <c r="P117" i="103"/>
  <c r="P124" i="103"/>
  <c r="Q98" i="103"/>
  <c r="Q110" i="103" s="1"/>
  <c r="O15" i="103"/>
  <c r="J910" i="103"/>
  <c r="J962" i="103"/>
  <c r="O6" i="104"/>
  <c r="N5" i="104"/>
  <c r="N249" i="104"/>
  <c r="L984" i="104"/>
  <c r="L983" i="104"/>
  <c r="O492" i="103"/>
  <c r="O493" i="103" s="1"/>
  <c r="O380" i="103"/>
  <c r="O381" i="103" s="1"/>
  <c r="O363" i="103"/>
  <c r="O364" i="103" s="1"/>
  <c r="J962" i="104"/>
  <c r="J910" i="104"/>
  <c r="S17" i="103"/>
  <c r="L983" i="103"/>
  <c r="L985" i="103"/>
  <c r="Q16" i="103"/>
  <c r="O116" i="103"/>
  <c r="P97" i="103"/>
  <c r="O123" i="103"/>
  <c r="O109" i="103"/>
  <c r="O686" i="103" s="1"/>
  <c r="O120" i="103"/>
  <c r="P101" i="103"/>
  <c r="P113" i="103" s="1"/>
  <c r="O127" i="103"/>
  <c r="P251" i="103"/>
  <c r="Q8" i="103"/>
  <c r="P126" i="103"/>
  <c r="Q100" i="103"/>
  <c r="Q112" i="103" s="1"/>
  <c r="P119" i="103"/>
  <c r="N346" i="103"/>
  <c r="N347" i="103" s="1"/>
  <c r="N475" i="103"/>
  <c r="N476" i="103" s="1"/>
  <c r="N251" i="104"/>
  <c r="O8" i="104"/>
  <c r="Q17" i="104"/>
  <c r="O492" i="104"/>
  <c r="O493" i="104" s="1"/>
  <c r="O363" i="104"/>
  <c r="O364" i="104" s="1"/>
  <c r="O380" i="104"/>
  <c r="O381" i="104" s="1"/>
  <c r="P14" i="104"/>
  <c r="L735" i="104"/>
  <c r="L961" i="104" s="1"/>
  <c r="M643" i="103"/>
  <c r="M573" i="103"/>
  <c r="M733" i="103"/>
  <c r="M650" i="103"/>
  <c r="N566" i="103"/>
  <c r="P16" i="104"/>
  <c r="O10" i="104"/>
  <c r="N253" i="104"/>
  <c r="X840" i="104"/>
  <c r="M733" i="104"/>
  <c r="N566" i="104"/>
  <c r="M650" i="104"/>
  <c r="M643" i="104"/>
  <c r="M573" i="104"/>
  <c r="O14" i="103"/>
  <c r="L735" i="103"/>
  <c r="L961" i="103" s="1"/>
  <c r="M234" i="104"/>
  <c r="M245" i="104"/>
  <c r="M236" i="104"/>
  <c r="M223" i="104"/>
  <c r="M224" i="104"/>
  <c r="M231" i="104"/>
  <c r="M227" i="104"/>
  <c r="M237" i="104"/>
  <c r="M228" i="104"/>
  <c r="M241" i="104"/>
  <c r="M221" i="104"/>
  <c r="M208" i="104"/>
  <c r="M210" i="104"/>
  <c r="M206" i="104"/>
  <c r="M229" i="104"/>
  <c r="M244" i="104"/>
  <c r="M222" i="104"/>
  <c r="M235" i="104"/>
  <c r="M207" i="104"/>
  <c r="M242" i="104"/>
  <c r="M243" i="104"/>
  <c r="M238" i="104"/>
  <c r="M230" i="104"/>
  <c r="M209" i="104"/>
  <c r="M220" i="104"/>
  <c r="L984" i="103"/>
  <c r="O13" i="104"/>
  <c r="N563" i="103"/>
  <c r="M647" i="103"/>
  <c r="M640" i="103"/>
  <c r="M730" i="103"/>
  <c r="M570" i="103"/>
  <c r="N249" i="103"/>
  <c r="N5" i="103"/>
  <c r="O6" i="103"/>
  <c r="N730" i="104"/>
  <c r="N647" i="104"/>
  <c r="N640" i="104"/>
  <c r="N570" i="104"/>
  <c r="O563" i="104"/>
  <c r="M732" i="103"/>
  <c r="M649" i="103"/>
  <c r="N565" i="103"/>
  <c r="M642" i="103"/>
  <c r="M572" i="103"/>
  <c r="M248" i="104"/>
  <c r="O125" i="103"/>
  <c r="P99" i="103"/>
  <c r="P111" i="103" s="1"/>
  <c r="O118" i="103"/>
  <c r="M731" i="104"/>
  <c r="X886" i="103"/>
  <c r="M648" i="103"/>
  <c r="M641" i="103"/>
  <c r="N564" i="103"/>
  <c r="M731" i="103"/>
  <c r="M571" i="103"/>
  <c r="L982" i="103"/>
  <c r="M248" i="103"/>
  <c r="S13" i="103"/>
  <c r="N441" i="103"/>
  <c r="N442" i="103" s="1"/>
  <c r="N312" i="103"/>
  <c r="N313" i="103" s="1"/>
  <c r="O117" i="104"/>
  <c r="O124" i="104"/>
  <c r="P98" i="104"/>
  <c r="P110" i="104" s="1"/>
  <c r="N509" i="103"/>
  <c r="N510" i="103" s="1"/>
  <c r="O458" i="103"/>
  <c r="O459" i="103" s="1"/>
  <c r="O329" i="103"/>
  <c r="O330" i="103" s="1"/>
  <c r="O250" i="103"/>
  <c r="P7" i="103"/>
  <c r="O9" i="103"/>
  <c r="O154" i="103" s="1"/>
  <c r="N252" i="103"/>
  <c r="O15" i="104"/>
  <c r="L985" i="104"/>
  <c r="L982" i="104"/>
  <c r="Q100" i="104"/>
  <c r="Q112" i="104" s="1"/>
  <c r="P126" i="104"/>
  <c r="P119" i="104"/>
  <c r="M729" i="104"/>
  <c r="N562" i="104"/>
  <c r="M646" i="104"/>
  <c r="M639" i="104"/>
  <c r="M569" i="104"/>
  <c r="M242" i="103"/>
  <c r="M236" i="103"/>
  <c r="M230" i="103"/>
  <c r="M224" i="103"/>
  <c r="M220" i="103"/>
  <c r="M207" i="103"/>
  <c r="M243" i="103"/>
  <c r="M237" i="103"/>
  <c r="M231" i="103"/>
  <c r="M227" i="103"/>
  <c r="M221" i="103"/>
  <c r="M208" i="103"/>
  <c r="M238" i="103"/>
  <c r="M228" i="103"/>
  <c r="M222" i="103"/>
  <c r="M244" i="103"/>
  <c r="M234" i="103"/>
  <c r="M209" i="103"/>
  <c r="M229" i="103"/>
  <c r="M245" i="103"/>
  <c r="M235" i="103"/>
  <c r="M206" i="103"/>
  <c r="M241" i="103"/>
  <c r="M210" i="103"/>
  <c r="M223" i="103"/>
  <c r="N642" i="104"/>
  <c r="N572" i="104"/>
  <c r="N649" i="104"/>
  <c r="O565" i="104"/>
  <c r="N253" i="103"/>
  <c r="O10" i="103"/>
  <c r="M639" i="103"/>
  <c r="M569" i="103"/>
  <c r="M729" i="103"/>
  <c r="M646" i="103"/>
  <c r="N562" i="103"/>
  <c r="P7" i="104"/>
  <c r="O250" i="104"/>
  <c r="N458" i="104"/>
  <c r="N459" i="104" s="1"/>
  <c r="N329" i="104"/>
  <c r="N330" i="104" s="1"/>
  <c r="N363" i="101"/>
  <c r="N364" i="101" s="1"/>
  <c r="N492" i="101"/>
  <c r="N493" i="101" s="1"/>
  <c r="N380" i="101"/>
  <c r="N381" i="101" s="1"/>
  <c r="N566" i="101"/>
  <c r="M733" i="101"/>
  <c r="M650" i="101"/>
  <c r="M643" i="101"/>
  <c r="M573" i="101"/>
  <c r="N250" i="101"/>
  <c r="O7" i="101"/>
  <c r="O251" i="101"/>
  <c r="P8" i="101"/>
  <c r="X885" i="101"/>
  <c r="P13" i="101"/>
  <c r="N642" i="101"/>
  <c r="N572" i="101"/>
  <c r="O565" i="101"/>
  <c r="N649" i="101"/>
  <c r="N458" i="101"/>
  <c r="N459" i="101" s="1"/>
  <c r="N329" i="101"/>
  <c r="N330" i="101" s="1"/>
  <c r="L982" i="101"/>
  <c r="P17" i="101"/>
  <c r="O16" i="101"/>
  <c r="L735" i="101"/>
  <c r="L961" i="101" s="1"/>
  <c r="Q14" i="101"/>
  <c r="M730" i="101"/>
  <c r="M647" i="101"/>
  <c r="M570" i="101"/>
  <c r="M640" i="101"/>
  <c r="N563" i="101"/>
  <c r="J962" i="101"/>
  <c r="J910" i="101"/>
  <c r="O249" i="101"/>
  <c r="P6" i="101"/>
  <c r="M248" i="101"/>
  <c r="O126" i="101"/>
  <c r="P100" i="101"/>
  <c r="P112" i="101" s="1"/>
  <c r="O119" i="101"/>
  <c r="O124" i="101"/>
  <c r="O117" i="101"/>
  <c r="P98" i="101"/>
  <c r="P110" i="101" s="1"/>
  <c r="O15" i="101"/>
  <c r="L984" i="101"/>
  <c r="L983" i="101"/>
  <c r="L985" i="101"/>
  <c r="X837" i="101"/>
  <c r="N562" i="101"/>
  <c r="M569" i="101"/>
  <c r="M729" i="101"/>
  <c r="M646" i="101"/>
  <c r="M639" i="101"/>
  <c r="N253" i="101"/>
  <c r="O10" i="101"/>
  <c r="M234" i="101"/>
  <c r="M235" i="101"/>
  <c r="M230" i="101"/>
  <c r="M227" i="101"/>
  <c r="M209" i="101"/>
  <c r="M206" i="101"/>
  <c r="M220" i="101"/>
  <c r="M238" i="101"/>
  <c r="M222" i="101"/>
  <c r="M228" i="101"/>
  <c r="M229" i="101"/>
  <c r="M221" i="101"/>
  <c r="M207" i="101"/>
  <c r="M236" i="101"/>
  <c r="M237" i="101"/>
  <c r="M242" i="101"/>
  <c r="M244" i="101"/>
  <c r="M245" i="101"/>
  <c r="M243" i="101"/>
  <c r="M208" i="101"/>
  <c r="M231" i="101"/>
  <c r="M224" i="101"/>
  <c r="M241" i="101"/>
  <c r="M210" i="101"/>
  <c r="M223" i="101"/>
  <c r="M641" i="101"/>
  <c r="M571" i="101"/>
  <c r="N564" i="101"/>
  <c r="M648" i="101"/>
  <c r="M731" i="101"/>
  <c r="J983" i="100"/>
  <c r="K230" i="100"/>
  <c r="K236" i="100"/>
  <c r="N643" i="100"/>
  <c r="N573" i="100"/>
  <c r="N650" i="100"/>
  <c r="O566" i="100"/>
  <c r="P8" i="100"/>
  <c r="O251" i="100"/>
  <c r="K206" i="100"/>
  <c r="K238" i="100"/>
  <c r="K207" i="100"/>
  <c r="L735" i="100"/>
  <c r="L961" i="100" s="1"/>
  <c r="M509" i="100"/>
  <c r="M510" i="100" s="1"/>
  <c r="M732" i="100"/>
  <c r="M642" i="100"/>
  <c r="M572" i="100"/>
  <c r="N565" i="100"/>
  <c r="M649" i="100"/>
  <c r="L475" i="100"/>
  <c r="L476" i="100" s="1"/>
  <c r="L346" i="100"/>
  <c r="L347" i="100" s="1"/>
  <c r="O16" i="100"/>
  <c r="O124" i="100"/>
  <c r="O117" i="100"/>
  <c r="P98" i="100"/>
  <c r="P110" i="100" s="1"/>
  <c r="P17" i="100"/>
  <c r="O119" i="100"/>
  <c r="P100" i="100"/>
  <c r="P112" i="100" s="1"/>
  <c r="O126" i="100"/>
  <c r="K245" i="100"/>
  <c r="K235" i="100"/>
  <c r="K222" i="100"/>
  <c r="K244" i="100"/>
  <c r="K231" i="100"/>
  <c r="K220" i="100"/>
  <c r="K242" i="100"/>
  <c r="P15" i="100"/>
  <c r="J984" i="100"/>
  <c r="N647" i="100"/>
  <c r="N640" i="100"/>
  <c r="O563" i="100"/>
  <c r="N570" i="100"/>
  <c r="J985" i="100"/>
  <c r="N458" i="100"/>
  <c r="N459" i="100" s="1"/>
  <c r="N329" i="100"/>
  <c r="N330" i="100" s="1"/>
  <c r="M248" i="100"/>
  <c r="K241" i="100"/>
  <c r="K229" i="100"/>
  <c r="K234" i="100"/>
  <c r="K221" i="100"/>
  <c r="K243" i="100"/>
  <c r="N118" i="100"/>
  <c r="O99" i="100"/>
  <c r="O111" i="100" s="1"/>
  <c r="N125" i="100"/>
  <c r="J982" i="100"/>
  <c r="N123" i="100"/>
  <c r="N116" i="100"/>
  <c r="O97" i="100"/>
  <c r="N109" i="100"/>
  <c r="N686" i="100" s="1"/>
  <c r="K209" i="100"/>
  <c r="K227" i="100"/>
  <c r="M729" i="100"/>
  <c r="M646" i="100"/>
  <c r="N562" i="100"/>
  <c r="M639" i="100"/>
  <c r="M569" i="100"/>
  <c r="N127" i="100"/>
  <c r="N120" i="100"/>
  <c r="O101" i="100"/>
  <c r="O113" i="100" s="1"/>
  <c r="M441" i="100"/>
  <c r="M442" i="100" s="1"/>
  <c r="M312" i="100"/>
  <c r="M313" i="100" s="1"/>
  <c r="M730" i="100"/>
  <c r="P13" i="100"/>
  <c r="X841" i="100"/>
  <c r="O7" i="100"/>
  <c r="N250" i="100"/>
  <c r="N5" i="100"/>
  <c r="K210" i="100"/>
  <c r="K223" i="100"/>
  <c r="K228" i="100"/>
  <c r="K208" i="100"/>
  <c r="K237" i="100"/>
  <c r="O252" i="100"/>
  <c r="P9" i="100"/>
  <c r="O14" i="100"/>
  <c r="M731" i="100"/>
  <c r="M641" i="100"/>
  <c r="M648" i="100"/>
  <c r="M571" i="100"/>
  <c r="N564" i="100"/>
  <c r="L58" i="37"/>
  <c r="J120" i="106" s="1"/>
  <c r="V52" i="37"/>
  <c r="O51" i="37"/>
  <c r="M119" i="105" s="1"/>
  <c r="P58" i="37"/>
  <c r="N120" i="106" s="1"/>
  <c r="R50" i="37"/>
  <c r="P118" i="105" s="1"/>
  <c r="U56" i="37"/>
  <c r="T58" i="37"/>
  <c r="V48" i="37"/>
  <c r="H58" i="37"/>
  <c r="F120" i="106" s="1"/>
  <c r="E199" i="98"/>
  <c r="E203" i="98"/>
  <c r="G147" i="42"/>
  <c r="H147" i="42" s="1"/>
  <c r="I147" i="42" s="1"/>
  <c r="J147" i="42" s="1"/>
  <c r="K147" i="42" s="1"/>
  <c r="L147" i="42" s="1"/>
  <c r="M147" i="42" s="1"/>
  <c r="N147" i="42" s="1"/>
  <c r="O147" i="42" s="1"/>
  <c r="P147" i="42" s="1"/>
  <c r="Q147" i="42" s="1"/>
  <c r="R147" i="42" s="1"/>
  <c r="S147" i="42" s="1"/>
  <c r="T147" i="42" s="1"/>
  <c r="G145" i="42"/>
  <c r="H145" i="42" s="1"/>
  <c r="I145" i="42" s="1"/>
  <c r="J145" i="42" s="1"/>
  <c r="K145" i="42" s="1"/>
  <c r="L145" i="42" s="1"/>
  <c r="M145" i="42" s="1"/>
  <c r="N145" i="42" s="1"/>
  <c r="O145" i="42" s="1"/>
  <c r="P145" i="42" s="1"/>
  <c r="Q145" i="42" s="1"/>
  <c r="R145" i="42" s="1"/>
  <c r="S145" i="42" s="1"/>
  <c r="T145" i="42" s="1"/>
  <c r="G148" i="42"/>
  <c r="H148" i="42" s="1"/>
  <c r="I148" i="42" s="1"/>
  <c r="J148" i="42" s="1"/>
  <c r="K148" i="42" s="1"/>
  <c r="L148" i="42" s="1"/>
  <c r="M148" i="42" s="1"/>
  <c r="N148" i="42" s="1"/>
  <c r="O148" i="42" s="1"/>
  <c r="P148" i="42" s="1"/>
  <c r="Q148" i="42" s="1"/>
  <c r="R148" i="42" s="1"/>
  <c r="S148" i="42" s="1"/>
  <c r="T148" i="42" s="1"/>
  <c r="G146" i="42"/>
  <c r="H146" i="42" s="1"/>
  <c r="I146" i="42" s="1"/>
  <c r="J146" i="42" s="1"/>
  <c r="K146" i="42" s="1"/>
  <c r="L146" i="42" s="1"/>
  <c r="M146" i="42" s="1"/>
  <c r="N146" i="42" s="1"/>
  <c r="O146" i="42" s="1"/>
  <c r="P146" i="42" s="1"/>
  <c r="Q146" i="42" s="1"/>
  <c r="R146" i="42" s="1"/>
  <c r="S146" i="42" s="1"/>
  <c r="T146" i="42" s="1"/>
  <c r="G144" i="42"/>
  <c r="H144" i="42" s="1"/>
  <c r="I144" i="42" s="1"/>
  <c r="J144" i="42" s="1"/>
  <c r="K144" i="42" s="1"/>
  <c r="L144" i="42" s="1"/>
  <c r="M144" i="42" s="1"/>
  <c r="N144" i="42" s="1"/>
  <c r="O144" i="42" s="1"/>
  <c r="P144" i="42" s="1"/>
  <c r="Q144" i="42" s="1"/>
  <c r="R144" i="42" s="1"/>
  <c r="S144" i="42" s="1"/>
  <c r="T144" i="42" s="1"/>
  <c r="S49" i="37"/>
  <c r="O49" i="37"/>
  <c r="M117" i="105" s="1"/>
  <c r="K49" i="37"/>
  <c r="I117" i="105" s="1"/>
  <c r="T49" i="37"/>
  <c r="H49" i="37"/>
  <c r="F117" i="105" s="1"/>
  <c r="V49" i="37"/>
  <c r="R49" i="37"/>
  <c r="N49" i="37"/>
  <c r="L117" i="105" s="1"/>
  <c r="J49" i="37"/>
  <c r="H117" i="105" s="1"/>
  <c r="P49" i="37"/>
  <c r="N117" i="105" s="1"/>
  <c r="U49" i="37"/>
  <c r="Q49" i="37"/>
  <c r="O117" i="105" s="1"/>
  <c r="M49" i="37"/>
  <c r="K117" i="105" s="1"/>
  <c r="I49" i="37"/>
  <c r="G117" i="105" s="1"/>
  <c r="L49" i="37"/>
  <c r="J117" i="105" s="1"/>
  <c r="I58" i="37"/>
  <c r="G120" i="106" s="1"/>
  <c r="M58" i="37"/>
  <c r="K120" i="106" s="1"/>
  <c r="Q58" i="37"/>
  <c r="O120" i="106" s="1"/>
  <c r="U58" i="37"/>
  <c r="J58" i="37"/>
  <c r="H120" i="106" s="1"/>
  <c r="N58" i="37"/>
  <c r="L120" i="106" s="1"/>
  <c r="R58" i="37"/>
  <c r="V58" i="37"/>
  <c r="K58" i="37"/>
  <c r="I120" i="106" s="1"/>
  <c r="O58" i="37"/>
  <c r="M120" i="106" s="1"/>
  <c r="E197" i="98"/>
  <c r="E201" i="98"/>
  <c r="E198" i="98"/>
  <c r="E202" i="98"/>
  <c r="E200" i="98"/>
  <c r="E58" i="98"/>
  <c r="F57" i="98"/>
  <c r="F58" i="98"/>
  <c r="F61" i="98"/>
  <c r="H56" i="98"/>
  <c r="E55" i="98"/>
  <c r="E59" i="98"/>
  <c r="G56" i="98"/>
  <c r="G57" i="98"/>
  <c r="G60" i="98"/>
  <c r="G61" i="98"/>
  <c r="H60" i="98"/>
  <c r="I55" i="98"/>
  <c r="I58" i="98"/>
  <c r="I59" i="98"/>
  <c r="H55" i="98"/>
  <c r="H59" i="98"/>
  <c r="F55" i="98"/>
  <c r="E56" i="98"/>
  <c r="I56" i="98"/>
  <c r="H57" i="98"/>
  <c r="G58" i="98"/>
  <c r="F59" i="98"/>
  <c r="E60" i="98"/>
  <c r="I60" i="98"/>
  <c r="H61" i="98"/>
  <c r="G55" i="98"/>
  <c r="F56" i="98"/>
  <c r="E57" i="98"/>
  <c r="I57" i="98"/>
  <c r="H58" i="98"/>
  <c r="G59" i="98"/>
  <c r="F60" i="98"/>
  <c r="E61" i="98"/>
  <c r="I61" i="98"/>
  <c r="Q944" i="42"/>
  <c r="R944" i="42"/>
  <c r="S944" i="42"/>
  <c r="T944" i="42"/>
  <c r="Q945" i="42"/>
  <c r="R945" i="42"/>
  <c r="S945" i="42"/>
  <c r="T945" i="42"/>
  <c r="Q946" i="42"/>
  <c r="R946" i="42"/>
  <c r="S946" i="42"/>
  <c r="T946" i="42"/>
  <c r="Q947" i="42"/>
  <c r="R947" i="42"/>
  <c r="S947" i="42"/>
  <c r="T947" i="42"/>
  <c r="Q948" i="42"/>
  <c r="R948" i="42"/>
  <c r="S948" i="42"/>
  <c r="T948" i="42"/>
  <c r="X1011" i="42"/>
  <c r="X996" i="42"/>
  <c r="G275" i="37"/>
  <c r="H275" i="37" s="1"/>
  <c r="I275" i="37" s="1"/>
  <c r="J275" i="37" s="1"/>
  <c r="K275" i="37" s="1"/>
  <c r="L275" i="37" s="1"/>
  <c r="M275" i="37" s="1"/>
  <c r="N275" i="37" s="1"/>
  <c r="O275" i="37" s="1"/>
  <c r="P948" i="42"/>
  <c r="O948" i="42"/>
  <c r="N948" i="42"/>
  <c r="M948" i="42"/>
  <c r="L948" i="42"/>
  <c r="K948" i="42"/>
  <c r="J948" i="42"/>
  <c r="I948" i="42"/>
  <c r="H948" i="42"/>
  <c r="G948" i="42"/>
  <c r="F948" i="42"/>
  <c r="P947" i="42"/>
  <c r="O947" i="42"/>
  <c r="N947" i="42"/>
  <c r="M947" i="42"/>
  <c r="L947" i="42"/>
  <c r="K947" i="42"/>
  <c r="J947" i="42"/>
  <c r="I947" i="42"/>
  <c r="H947" i="42"/>
  <c r="G947" i="42"/>
  <c r="F947" i="42"/>
  <c r="P946" i="42"/>
  <c r="O946" i="42"/>
  <c r="N946" i="42"/>
  <c r="M946" i="42"/>
  <c r="L946" i="42"/>
  <c r="K946" i="42"/>
  <c r="J946" i="42"/>
  <c r="I946" i="42"/>
  <c r="H946" i="42"/>
  <c r="G946" i="42"/>
  <c r="F946" i="42"/>
  <c r="P945" i="42"/>
  <c r="O945" i="42"/>
  <c r="N945" i="42"/>
  <c r="M945" i="42"/>
  <c r="L945" i="42"/>
  <c r="K945" i="42"/>
  <c r="J945" i="42"/>
  <c r="I945" i="42"/>
  <c r="H945" i="42"/>
  <c r="G945" i="42"/>
  <c r="F945" i="42"/>
  <c r="P944" i="42"/>
  <c r="O944" i="42"/>
  <c r="N944" i="42"/>
  <c r="M944" i="42"/>
  <c r="L944" i="42"/>
  <c r="K944" i="42"/>
  <c r="J944" i="42"/>
  <c r="I944" i="42"/>
  <c r="H944" i="42"/>
  <c r="G944" i="42"/>
  <c r="F944" i="42"/>
  <c r="B13" i="94"/>
  <c r="B17" i="94" s="1"/>
  <c r="O200" i="100" l="1"/>
  <c r="O690" i="100"/>
  <c r="P201" i="101"/>
  <c r="P690" i="101"/>
  <c r="P187" i="104"/>
  <c r="P688" i="104"/>
  <c r="P192" i="100"/>
  <c r="P689" i="100"/>
  <c r="Q194" i="103"/>
  <c r="Q689" i="103"/>
  <c r="Q178" i="103"/>
  <c r="Q687" i="103"/>
  <c r="Q183" i="107"/>
  <c r="Q688" i="107"/>
  <c r="O184" i="100"/>
  <c r="O688" i="100"/>
  <c r="P179" i="104"/>
  <c r="P687" i="104"/>
  <c r="P186" i="103"/>
  <c r="P688" i="103"/>
  <c r="P202" i="103"/>
  <c r="P690" i="103"/>
  <c r="P185" i="101"/>
  <c r="P688" i="101"/>
  <c r="P176" i="100"/>
  <c r="P687" i="100"/>
  <c r="P203" i="104"/>
  <c r="P690" i="104"/>
  <c r="P177" i="101"/>
  <c r="P687" i="101"/>
  <c r="P193" i="101"/>
  <c r="P689" i="101"/>
  <c r="Q195" i="104"/>
  <c r="Q689" i="104"/>
  <c r="Q199" i="107"/>
  <c r="Q690" i="107"/>
  <c r="Q191" i="107"/>
  <c r="Q689" i="107"/>
  <c r="P175" i="107"/>
  <c r="P687" i="107"/>
  <c r="O187" i="104"/>
  <c r="O688" i="104"/>
  <c r="L788" i="107"/>
  <c r="L788" i="103"/>
  <c r="L797" i="103" s="1"/>
  <c r="L788" i="101"/>
  <c r="L797" i="101" s="1"/>
  <c r="J788" i="100"/>
  <c r="J797" i="100" s="1"/>
  <c r="L788" i="104"/>
  <c r="F788" i="107"/>
  <c r="F795" i="100"/>
  <c r="F795" i="104"/>
  <c r="F789" i="101"/>
  <c r="F789" i="104"/>
  <c r="F789" i="107"/>
  <c r="F788" i="103"/>
  <c r="F788" i="100"/>
  <c r="F795" i="103"/>
  <c r="F789" i="100"/>
  <c r="F795" i="107"/>
  <c r="F788" i="104"/>
  <c r="F788" i="101"/>
  <c r="F789" i="103"/>
  <c r="F795" i="101"/>
  <c r="P125" i="104"/>
  <c r="P118" i="104"/>
  <c r="Q99" i="104"/>
  <c r="Q111" i="104" s="1"/>
  <c r="F811" i="100"/>
  <c r="F811" i="107"/>
  <c r="F809" i="101"/>
  <c r="F811" i="103"/>
  <c r="F812" i="105"/>
  <c r="F809" i="100"/>
  <c r="F810" i="105"/>
  <c r="F810" i="103"/>
  <c r="F812" i="107"/>
  <c r="F812" i="100"/>
  <c r="F810" i="101"/>
  <c r="F811" i="104"/>
  <c r="F812" i="104"/>
  <c r="F812" i="103"/>
  <c r="F811" i="101"/>
  <c r="F809" i="105"/>
  <c r="F809" i="104"/>
  <c r="F810" i="107"/>
  <c r="F810" i="100"/>
  <c r="F810" i="104"/>
  <c r="F811" i="105"/>
  <c r="F812" i="101"/>
  <c r="F809" i="103"/>
  <c r="F809" i="107"/>
  <c r="N171" i="100"/>
  <c r="N170" i="100"/>
  <c r="N167" i="100"/>
  <c r="N168" i="100"/>
  <c r="N169" i="100"/>
  <c r="N166" i="100"/>
  <c r="O170" i="103"/>
  <c r="O166" i="103"/>
  <c r="O171" i="103"/>
  <c r="O167" i="103"/>
  <c r="O168" i="103"/>
  <c r="O169" i="103"/>
  <c r="O195" i="101"/>
  <c r="O194" i="101"/>
  <c r="O190" i="101"/>
  <c r="O192" i="101"/>
  <c r="O191" i="101"/>
  <c r="O200" i="103"/>
  <c r="O198" i="103"/>
  <c r="O201" i="103"/>
  <c r="O203" i="103"/>
  <c r="O199" i="103"/>
  <c r="O200" i="101"/>
  <c r="O203" i="101"/>
  <c r="O202" i="101"/>
  <c r="O199" i="101"/>
  <c r="O198" i="101"/>
  <c r="O182" i="103"/>
  <c r="O184" i="103"/>
  <c r="O183" i="103"/>
  <c r="O185" i="103"/>
  <c r="O187" i="103"/>
  <c r="O169" i="107"/>
  <c r="F113" i="106"/>
  <c r="P194" i="104"/>
  <c r="P192" i="104"/>
  <c r="P190" i="104"/>
  <c r="P193" i="104"/>
  <c r="P191" i="104"/>
  <c r="O174" i="101"/>
  <c r="O179" i="101"/>
  <c r="O175" i="101"/>
  <c r="O178" i="101"/>
  <c r="O176" i="101"/>
  <c r="O176" i="104"/>
  <c r="O177" i="104"/>
  <c r="O178" i="104"/>
  <c r="O175" i="104"/>
  <c r="O174" i="104"/>
  <c r="O171" i="107"/>
  <c r="P167" i="107"/>
  <c r="O169" i="104"/>
  <c r="O170" i="104"/>
  <c r="O166" i="104"/>
  <c r="O171" i="104"/>
  <c r="O167" i="104"/>
  <c r="O168" i="104"/>
  <c r="P202" i="107"/>
  <c r="P200" i="107"/>
  <c r="P198" i="107"/>
  <c r="P201" i="107"/>
  <c r="P203" i="107"/>
  <c r="P174" i="103"/>
  <c r="P179" i="103"/>
  <c r="P177" i="103"/>
  <c r="P175" i="103"/>
  <c r="P176" i="103"/>
  <c r="O176" i="107"/>
  <c r="O174" i="107"/>
  <c r="O179" i="107"/>
  <c r="O177" i="107"/>
  <c r="O178" i="107"/>
  <c r="P187" i="107"/>
  <c r="P186" i="107"/>
  <c r="P184" i="107"/>
  <c r="P182" i="107"/>
  <c r="P185" i="107"/>
  <c r="M186" i="100"/>
  <c r="M182" i="100"/>
  <c r="M185" i="100"/>
  <c r="M187" i="100"/>
  <c r="M183" i="100"/>
  <c r="O186" i="104"/>
  <c r="O183" i="104"/>
  <c r="O182" i="104"/>
  <c r="O184" i="104"/>
  <c r="O185" i="104"/>
  <c r="O166" i="107"/>
  <c r="F110" i="105"/>
  <c r="P192" i="103"/>
  <c r="P193" i="103"/>
  <c r="P195" i="103"/>
  <c r="P190" i="103"/>
  <c r="P191" i="103"/>
  <c r="O171" i="101"/>
  <c r="O167" i="101"/>
  <c r="O168" i="101"/>
  <c r="O169" i="101"/>
  <c r="O170" i="101"/>
  <c r="O166" i="101"/>
  <c r="P194" i="107"/>
  <c r="P192" i="107"/>
  <c r="P190" i="107"/>
  <c r="P193" i="107"/>
  <c r="P195" i="107"/>
  <c r="O178" i="100"/>
  <c r="O174" i="100"/>
  <c r="O177" i="100"/>
  <c r="O179" i="100"/>
  <c r="O175" i="100"/>
  <c r="O198" i="104"/>
  <c r="O201" i="104"/>
  <c r="O199" i="104"/>
  <c r="O202" i="104"/>
  <c r="O200" i="104"/>
  <c r="O183" i="101"/>
  <c r="O186" i="101"/>
  <c r="O184" i="101"/>
  <c r="O182" i="101"/>
  <c r="O187" i="101"/>
  <c r="N201" i="100"/>
  <c r="N203" i="100"/>
  <c r="N202" i="100"/>
  <c r="N199" i="100"/>
  <c r="N198" i="100"/>
  <c r="O168" i="107"/>
  <c r="O170" i="107"/>
  <c r="F790" i="101"/>
  <c r="F791" i="107"/>
  <c r="F792" i="103"/>
  <c r="F790" i="103"/>
  <c r="O346" i="104"/>
  <c r="O347" i="104" s="1"/>
  <c r="M159" i="104"/>
  <c r="M159" i="107"/>
  <c r="M807" i="101"/>
  <c r="M807" i="103"/>
  <c r="K807" i="100"/>
  <c r="M807" i="104"/>
  <c r="M807" i="107"/>
  <c r="F794" i="100"/>
  <c r="O475" i="104"/>
  <c r="O476" i="104" s="1"/>
  <c r="O153" i="104"/>
  <c r="F792" i="104"/>
  <c r="F792" i="107"/>
  <c r="F794" i="101"/>
  <c r="F791" i="103"/>
  <c r="M159" i="101"/>
  <c r="M159" i="103"/>
  <c r="L797" i="104"/>
  <c r="F794" i="104"/>
  <c r="F793" i="101"/>
  <c r="F792" i="100"/>
  <c r="F793" i="104"/>
  <c r="F793" i="107"/>
  <c r="K159" i="100"/>
  <c r="L797" i="107"/>
  <c r="F794" i="103"/>
  <c r="F793" i="100"/>
  <c r="F790" i="107"/>
  <c r="F790" i="100"/>
  <c r="F790" i="104"/>
  <c r="F793" i="103"/>
  <c r="F792" i="101"/>
  <c r="F791" i="101"/>
  <c r="F794" i="107"/>
  <c r="F791" i="104"/>
  <c r="F791" i="100"/>
  <c r="R763" i="101"/>
  <c r="O763" i="101"/>
  <c r="M763" i="101"/>
  <c r="L763" i="101"/>
  <c r="J763" i="101"/>
  <c r="G763" i="101"/>
  <c r="T763" i="101"/>
  <c r="K763" i="101"/>
  <c r="H763" i="101"/>
  <c r="Q763" i="101"/>
  <c r="N763" i="101"/>
  <c r="I763" i="101"/>
  <c r="S763" i="101"/>
  <c r="P763" i="101"/>
  <c r="T769" i="104"/>
  <c r="S769" i="104"/>
  <c r="R769" i="104"/>
  <c r="M769" i="104"/>
  <c r="P769" i="104"/>
  <c r="O769" i="104"/>
  <c r="N769" i="104"/>
  <c r="I769" i="104"/>
  <c r="L769" i="104"/>
  <c r="K769" i="104"/>
  <c r="J769" i="104"/>
  <c r="G769" i="104"/>
  <c r="Q769" i="104"/>
  <c r="H769" i="104"/>
  <c r="K775" i="103"/>
  <c r="J775" i="103"/>
  <c r="T775" i="103"/>
  <c r="G775" i="103"/>
  <c r="Q775" i="103"/>
  <c r="P775" i="103"/>
  <c r="S775" i="103"/>
  <c r="R775" i="103"/>
  <c r="M775" i="103"/>
  <c r="L775" i="103"/>
  <c r="O775" i="103"/>
  <c r="N775" i="103"/>
  <c r="I775" i="103"/>
  <c r="H775" i="103"/>
  <c r="K769" i="103"/>
  <c r="J769" i="103"/>
  <c r="T769" i="103"/>
  <c r="G769" i="103"/>
  <c r="Q769" i="103"/>
  <c r="P769" i="103"/>
  <c r="S769" i="103"/>
  <c r="R769" i="103"/>
  <c r="M769" i="103"/>
  <c r="L769" i="103"/>
  <c r="I769" i="103"/>
  <c r="H769" i="103"/>
  <c r="O769" i="103"/>
  <c r="N769" i="103"/>
  <c r="R781" i="104"/>
  <c r="M781" i="104"/>
  <c r="S781" i="104"/>
  <c r="G781" i="104"/>
  <c r="H781" i="104"/>
  <c r="J781" i="104"/>
  <c r="K781" i="104"/>
  <c r="L781" i="104"/>
  <c r="N781" i="104"/>
  <c r="I781" i="104"/>
  <c r="O781" i="104"/>
  <c r="Q781" i="104"/>
  <c r="P781" i="104"/>
  <c r="T781" i="104"/>
  <c r="R745" i="100"/>
  <c r="Q745" i="100"/>
  <c r="K745" i="100"/>
  <c r="H745" i="100"/>
  <c r="J745" i="100"/>
  <c r="I745" i="100"/>
  <c r="O745" i="100"/>
  <c r="L745" i="100"/>
  <c r="N745" i="100"/>
  <c r="M745" i="100"/>
  <c r="S745" i="100"/>
  <c r="P745" i="100"/>
  <c r="T745" i="100"/>
  <c r="G745" i="100"/>
  <c r="S781" i="103"/>
  <c r="R781" i="103"/>
  <c r="P781" i="103"/>
  <c r="M781" i="103"/>
  <c r="O781" i="103"/>
  <c r="N781" i="103"/>
  <c r="L781" i="103"/>
  <c r="I781" i="103"/>
  <c r="K781" i="103"/>
  <c r="J781" i="103"/>
  <c r="H781" i="103"/>
  <c r="Q781" i="103"/>
  <c r="G781" i="103"/>
  <c r="T781" i="103"/>
  <c r="J763" i="104"/>
  <c r="T763" i="104"/>
  <c r="R763" i="104"/>
  <c r="K763" i="104"/>
  <c r="M763" i="104"/>
  <c r="G763" i="104"/>
  <c r="O763" i="104"/>
  <c r="I763" i="104"/>
  <c r="H763" i="104"/>
  <c r="N763" i="104"/>
  <c r="S763" i="104"/>
  <c r="Q763" i="104"/>
  <c r="L763" i="104"/>
  <c r="P763" i="104"/>
  <c r="R775" i="105"/>
  <c r="N775" i="105"/>
  <c r="O775" i="105"/>
  <c r="L775" i="105"/>
  <c r="I775" i="105"/>
  <c r="Q775" i="105"/>
  <c r="S775" i="105"/>
  <c r="P775" i="105"/>
  <c r="M775" i="105"/>
  <c r="G775" i="105"/>
  <c r="T775" i="105"/>
  <c r="J775" i="105"/>
  <c r="H775" i="105"/>
  <c r="K775" i="105"/>
  <c r="R775" i="104"/>
  <c r="K775" i="104"/>
  <c r="P775" i="104"/>
  <c r="T775" i="104"/>
  <c r="I775" i="104"/>
  <c r="M775" i="104"/>
  <c r="O775" i="104"/>
  <c r="J775" i="104"/>
  <c r="Q775" i="104"/>
  <c r="S775" i="104"/>
  <c r="H775" i="104"/>
  <c r="N775" i="104"/>
  <c r="G775" i="104"/>
  <c r="L775" i="104"/>
  <c r="S763" i="107"/>
  <c r="R763" i="107"/>
  <c r="P763" i="107"/>
  <c r="M763" i="107"/>
  <c r="O763" i="107"/>
  <c r="N763" i="107"/>
  <c r="L763" i="107"/>
  <c r="I763" i="107"/>
  <c r="K763" i="107"/>
  <c r="J763" i="107"/>
  <c r="H763" i="107"/>
  <c r="G763" i="107"/>
  <c r="T763" i="107"/>
  <c r="Q763" i="107"/>
  <c r="J769" i="100"/>
  <c r="O769" i="100"/>
  <c r="P769" i="100"/>
  <c r="I769" i="100"/>
  <c r="R769" i="100"/>
  <c r="G769" i="100"/>
  <c r="H769" i="100"/>
  <c r="S769" i="100"/>
  <c r="T769" i="100"/>
  <c r="N769" i="100"/>
  <c r="M769" i="100"/>
  <c r="Q769" i="100"/>
  <c r="K769" i="100"/>
  <c r="L769" i="100"/>
  <c r="R775" i="100"/>
  <c r="Q775" i="100"/>
  <c r="O775" i="100"/>
  <c r="L775" i="100"/>
  <c r="S775" i="100"/>
  <c r="P775" i="100"/>
  <c r="I775" i="100"/>
  <c r="J775" i="100"/>
  <c r="G775" i="100"/>
  <c r="T775" i="100"/>
  <c r="M775" i="100"/>
  <c r="N775" i="100"/>
  <c r="K775" i="100"/>
  <c r="H775" i="100"/>
  <c r="S751" i="103"/>
  <c r="R751" i="103"/>
  <c r="Q751" i="103"/>
  <c r="L751" i="103"/>
  <c r="O751" i="103"/>
  <c r="N751" i="103"/>
  <c r="M751" i="103"/>
  <c r="H751" i="103"/>
  <c r="K751" i="103"/>
  <c r="J751" i="103"/>
  <c r="I751" i="103"/>
  <c r="G751" i="103"/>
  <c r="P751" i="103"/>
  <c r="T751" i="103"/>
  <c r="N745" i="42"/>
  <c r="G745" i="42"/>
  <c r="P745" i="42"/>
  <c r="R745" i="42"/>
  <c r="K745" i="42"/>
  <c r="M745" i="42"/>
  <c r="O745" i="42"/>
  <c r="Q745" i="42"/>
  <c r="H745" i="42"/>
  <c r="J745" i="42"/>
  <c r="L745" i="42"/>
  <c r="S745" i="42"/>
  <c r="I745" i="42"/>
  <c r="T745" i="42"/>
  <c r="N775" i="101"/>
  <c r="I775" i="101"/>
  <c r="H775" i="101"/>
  <c r="G775" i="101"/>
  <c r="J775" i="101"/>
  <c r="T775" i="101"/>
  <c r="S775" i="101"/>
  <c r="Q775" i="101"/>
  <c r="P775" i="101"/>
  <c r="O775" i="101"/>
  <c r="R775" i="101"/>
  <c r="M775" i="101"/>
  <c r="L775" i="101"/>
  <c r="K775" i="101"/>
  <c r="N763" i="105"/>
  <c r="G763" i="105"/>
  <c r="O763" i="105"/>
  <c r="L763" i="105"/>
  <c r="M763" i="105"/>
  <c r="Q763" i="105"/>
  <c r="K763" i="105"/>
  <c r="R763" i="105"/>
  <c r="I763" i="105"/>
  <c r="S763" i="105"/>
  <c r="H763" i="105"/>
  <c r="P763" i="105"/>
  <c r="J763" i="105"/>
  <c r="T763" i="105"/>
  <c r="N751" i="100"/>
  <c r="R751" i="100"/>
  <c r="K751" i="100"/>
  <c r="T751" i="100"/>
  <c r="M751" i="100"/>
  <c r="O751" i="100"/>
  <c r="H751" i="100"/>
  <c r="S751" i="100"/>
  <c r="L751" i="100"/>
  <c r="J751" i="100"/>
  <c r="G751" i="100"/>
  <c r="I751" i="100"/>
  <c r="P751" i="100"/>
  <c r="Q751" i="100"/>
  <c r="I751" i="104"/>
  <c r="N751" i="104"/>
  <c r="S751" i="104"/>
  <c r="H751" i="104"/>
  <c r="M751" i="104"/>
  <c r="R751" i="104"/>
  <c r="G751" i="104"/>
  <c r="L751" i="104"/>
  <c r="T751" i="104"/>
  <c r="Q751" i="104"/>
  <c r="K751" i="104"/>
  <c r="P751" i="104"/>
  <c r="O751" i="104"/>
  <c r="J751" i="104"/>
  <c r="S757" i="100"/>
  <c r="R757" i="100"/>
  <c r="P757" i="100"/>
  <c r="Q757" i="100"/>
  <c r="O757" i="100"/>
  <c r="N757" i="100"/>
  <c r="L757" i="100"/>
  <c r="M757" i="100"/>
  <c r="K757" i="100"/>
  <c r="J757" i="100"/>
  <c r="H757" i="100"/>
  <c r="I757" i="100"/>
  <c r="G757" i="100"/>
  <c r="T757" i="100"/>
  <c r="S745" i="107"/>
  <c r="T745" i="107"/>
  <c r="R745" i="107"/>
  <c r="M745" i="107"/>
  <c r="G745" i="107"/>
  <c r="N745" i="107"/>
  <c r="P745" i="107"/>
  <c r="J745" i="107"/>
  <c r="O745" i="107"/>
  <c r="L745" i="107"/>
  <c r="Q745" i="107"/>
  <c r="K745" i="107"/>
  <c r="H745" i="107"/>
  <c r="I745" i="107"/>
  <c r="S775" i="107"/>
  <c r="P775" i="107"/>
  <c r="T775" i="107"/>
  <c r="M775" i="107"/>
  <c r="O775" i="107"/>
  <c r="R775" i="107"/>
  <c r="L775" i="107"/>
  <c r="I775" i="107"/>
  <c r="K775" i="107"/>
  <c r="N775" i="107"/>
  <c r="H775" i="107"/>
  <c r="G775" i="107"/>
  <c r="J775" i="107"/>
  <c r="Q775" i="107"/>
  <c r="J763" i="100"/>
  <c r="Q763" i="100"/>
  <c r="N763" i="100"/>
  <c r="G763" i="100"/>
  <c r="O763" i="100"/>
  <c r="L763" i="100"/>
  <c r="I763" i="100"/>
  <c r="K763" i="100"/>
  <c r="P763" i="100"/>
  <c r="M763" i="100"/>
  <c r="S763" i="100"/>
  <c r="T763" i="100"/>
  <c r="R763" i="100"/>
  <c r="H763" i="100"/>
  <c r="S745" i="105"/>
  <c r="Q745" i="105"/>
  <c r="J745" i="105"/>
  <c r="G745" i="105"/>
  <c r="L745" i="105"/>
  <c r="M745" i="105"/>
  <c r="N745" i="105"/>
  <c r="K745" i="105"/>
  <c r="P745" i="105"/>
  <c r="R745" i="105"/>
  <c r="O745" i="105"/>
  <c r="T745" i="105"/>
  <c r="I745" i="105"/>
  <c r="H745" i="105"/>
  <c r="M745" i="104"/>
  <c r="N745" i="104"/>
  <c r="K745" i="104"/>
  <c r="Q745" i="104"/>
  <c r="R745" i="104"/>
  <c r="O745" i="104"/>
  <c r="H745" i="104"/>
  <c r="S745" i="104"/>
  <c r="L745" i="104"/>
  <c r="P745" i="104"/>
  <c r="J745" i="104"/>
  <c r="I745" i="104"/>
  <c r="G745" i="104"/>
  <c r="T745" i="104"/>
  <c r="R751" i="105"/>
  <c r="K751" i="105"/>
  <c r="T751" i="105"/>
  <c r="O751" i="105"/>
  <c r="H751" i="105"/>
  <c r="S751" i="105"/>
  <c r="J751" i="105"/>
  <c r="L751" i="105"/>
  <c r="I751" i="105"/>
  <c r="P751" i="105"/>
  <c r="M751" i="105"/>
  <c r="G751" i="105"/>
  <c r="N751" i="105"/>
  <c r="Q751" i="105"/>
  <c r="M757" i="105"/>
  <c r="R757" i="105"/>
  <c r="H757" i="105"/>
  <c r="J757" i="105"/>
  <c r="I757" i="105"/>
  <c r="T757" i="105"/>
  <c r="S757" i="105"/>
  <c r="O757" i="105"/>
  <c r="P757" i="105"/>
  <c r="K757" i="105"/>
  <c r="Q757" i="105"/>
  <c r="G757" i="105"/>
  <c r="L757" i="105"/>
  <c r="N757" i="105"/>
  <c r="S757" i="103"/>
  <c r="T757" i="103"/>
  <c r="I757" i="103"/>
  <c r="O757" i="103"/>
  <c r="K757" i="103"/>
  <c r="J757" i="103"/>
  <c r="N757" i="103"/>
  <c r="G757" i="103"/>
  <c r="L757" i="103"/>
  <c r="P757" i="103"/>
  <c r="R757" i="103"/>
  <c r="H757" i="103"/>
  <c r="M757" i="103"/>
  <c r="Q757" i="103"/>
  <c r="K763" i="103"/>
  <c r="L763" i="103"/>
  <c r="J763" i="103"/>
  <c r="G763" i="103"/>
  <c r="H763" i="103"/>
  <c r="Q763" i="103"/>
  <c r="S763" i="103"/>
  <c r="T763" i="103"/>
  <c r="R763" i="103"/>
  <c r="M763" i="103"/>
  <c r="I763" i="103"/>
  <c r="O763" i="103"/>
  <c r="P763" i="103"/>
  <c r="N763" i="103"/>
  <c r="O757" i="42"/>
  <c r="L757" i="42"/>
  <c r="R757" i="42"/>
  <c r="S757" i="42"/>
  <c r="I757" i="42"/>
  <c r="P757" i="42"/>
  <c r="G757" i="42"/>
  <c r="M757" i="42"/>
  <c r="J757" i="42"/>
  <c r="N757" i="42"/>
  <c r="K757" i="42"/>
  <c r="H757" i="42"/>
  <c r="Q757" i="42"/>
  <c r="T757" i="42"/>
  <c r="R781" i="105"/>
  <c r="O781" i="105"/>
  <c r="T781" i="105"/>
  <c r="M781" i="105"/>
  <c r="Q781" i="105"/>
  <c r="S781" i="105"/>
  <c r="J781" i="105"/>
  <c r="H781" i="105"/>
  <c r="G781" i="105"/>
  <c r="N781" i="105"/>
  <c r="L781" i="105"/>
  <c r="K781" i="105"/>
  <c r="P781" i="105"/>
  <c r="I781" i="105"/>
  <c r="M775" i="42"/>
  <c r="Q775" i="42"/>
  <c r="R775" i="42"/>
  <c r="K775" i="42"/>
  <c r="L775" i="42"/>
  <c r="O775" i="42"/>
  <c r="T775" i="42"/>
  <c r="J775" i="42"/>
  <c r="S775" i="42"/>
  <c r="I775" i="42"/>
  <c r="G775" i="42"/>
  <c r="H775" i="42"/>
  <c r="N775" i="42"/>
  <c r="P775" i="42"/>
  <c r="R745" i="101"/>
  <c r="N745" i="101"/>
  <c r="I745" i="101"/>
  <c r="H745" i="101"/>
  <c r="J745" i="101"/>
  <c r="T745" i="101"/>
  <c r="S745" i="101"/>
  <c r="M745" i="101"/>
  <c r="K745" i="101"/>
  <c r="P745" i="101"/>
  <c r="G745" i="101"/>
  <c r="L745" i="101"/>
  <c r="Q745" i="101"/>
  <c r="O745" i="101"/>
  <c r="K757" i="107"/>
  <c r="M757" i="107"/>
  <c r="H757" i="107"/>
  <c r="O757" i="107"/>
  <c r="L757" i="107"/>
  <c r="Q757" i="107"/>
  <c r="N757" i="107"/>
  <c r="J757" i="107"/>
  <c r="S757" i="107"/>
  <c r="G757" i="107"/>
  <c r="I757" i="107"/>
  <c r="P757" i="107"/>
  <c r="R757" i="107"/>
  <c r="T757" i="107"/>
  <c r="T757" i="101"/>
  <c r="S757" i="101"/>
  <c r="Q757" i="101"/>
  <c r="R757" i="101"/>
  <c r="P757" i="101"/>
  <c r="O757" i="101"/>
  <c r="M757" i="101"/>
  <c r="N757" i="101"/>
  <c r="L757" i="101"/>
  <c r="K757" i="101"/>
  <c r="I757" i="101"/>
  <c r="H757" i="101"/>
  <c r="G757" i="101"/>
  <c r="J757" i="101"/>
  <c r="K781" i="107"/>
  <c r="J781" i="107"/>
  <c r="T781" i="107"/>
  <c r="G781" i="107"/>
  <c r="Q781" i="107"/>
  <c r="P781" i="107"/>
  <c r="S781" i="107"/>
  <c r="R781" i="107"/>
  <c r="M781" i="107"/>
  <c r="L781" i="107"/>
  <c r="H781" i="107"/>
  <c r="O781" i="107"/>
  <c r="N781" i="107"/>
  <c r="I781" i="107"/>
  <c r="S745" i="103"/>
  <c r="R745" i="103"/>
  <c r="M745" i="103"/>
  <c r="L745" i="103"/>
  <c r="K745" i="103"/>
  <c r="Q745" i="103"/>
  <c r="H745" i="103"/>
  <c r="G745" i="103"/>
  <c r="I745" i="103"/>
  <c r="N745" i="103"/>
  <c r="T745" i="103"/>
  <c r="O745" i="103"/>
  <c r="J745" i="103"/>
  <c r="P745" i="103"/>
  <c r="L769" i="42"/>
  <c r="K769" i="42"/>
  <c r="J769" i="42"/>
  <c r="H769" i="42"/>
  <c r="G769" i="42"/>
  <c r="Q769" i="42"/>
  <c r="T769" i="42"/>
  <c r="S769" i="42"/>
  <c r="R769" i="42"/>
  <c r="M769" i="42"/>
  <c r="O769" i="42"/>
  <c r="N769" i="42"/>
  <c r="I769" i="42"/>
  <c r="P769" i="42"/>
  <c r="J769" i="105"/>
  <c r="S769" i="105"/>
  <c r="P769" i="105"/>
  <c r="Q769" i="105"/>
  <c r="R769" i="105"/>
  <c r="K769" i="105"/>
  <c r="H769" i="105"/>
  <c r="I769" i="105"/>
  <c r="G769" i="105"/>
  <c r="O769" i="105"/>
  <c r="L769" i="105"/>
  <c r="M769" i="105"/>
  <c r="T769" i="105"/>
  <c r="N769" i="105"/>
  <c r="S769" i="107"/>
  <c r="R769" i="107"/>
  <c r="M769" i="107"/>
  <c r="L769" i="107"/>
  <c r="O769" i="107"/>
  <c r="N769" i="107"/>
  <c r="I769" i="107"/>
  <c r="H769" i="107"/>
  <c r="K769" i="107"/>
  <c r="J769" i="107"/>
  <c r="T769" i="107"/>
  <c r="P769" i="107"/>
  <c r="G769" i="107"/>
  <c r="Q769" i="107"/>
  <c r="J781" i="101"/>
  <c r="S781" i="101"/>
  <c r="T781" i="101"/>
  <c r="Q781" i="101"/>
  <c r="O781" i="101"/>
  <c r="P781" i="101"/>
  <c r="R781" i="101"/>
  <c r="M781" i="101"/>
  <c r="K781" i="101"/>
  <c r="L781" i="101"/>
  <c r="G781" i="101"/>
  <c r="H781" i="101"/>
  <c r="N781" i="101"/>
  <c r="I781" i="101"/>
  <c r="K751" i="107"/>
  <c r="J751" i="107"/>
  <c r="T751" i="107"/>
  <c r="G751" i="107"/>
  <c r="Q751" i="107"/>
  <c r="P751" i="107"/>
  <c r="S751" i="107"/>
  <c r="R751" i="107"/>
  <c r="M751" i="107"/>
  <c r="L751" i="107"/>
  <c r="N751" i="107"/>
  <c r="I751" i="107"/>
  <c r="H751" i="107"/>
  <c r="O751" i="107"/>
  <c r="J769" i="101"/>
  <c r="T769" i="101"/>
  <c r="S769" i="101"/>
  <c r="R769" i="101"/>
  <c r="M769" i="101"/>
  <c r="L769" i="101"/>
  <c r="K769" i="101"/>
  <c r="N769" i="101"/>
  <c r="H769" i="101"/>
  <c r="Q769" i="101"/>
  <c r="O769" i="101"/>
  <c r="I769" i="101"/>
  <c r="G769" i="101"/>
  <c r="P769" i="101"/>
  <c r="M763" i="42"/>
  <c r="J763" i="42"/>
  <c r="Q763" i="42"/>
  <c r="R763" i="42"/>
  <c r="K763" i="42"/>
  <c r="P763" i="42"/>
  <c r="S763" i="42"/>
  <c r="T763" i="42"/>
  <c r="H763" i="42"/>
  <c r="N763" i="42"/>
  <c r="G763" i="42"/>
  <c r="L763" i="42"/>
  <c r="O763" i="42"/>
  <c r="I763" i="42"/>
  <c r="N781" i="42"/>
  <c r="K781" i="42"/>
  <c r="I781" i="42"/>
  <c r="R781" i="42"/>
  <c r="J781" i="42"/>
  <c r="O781" i="42"/>
  <c r="G781" i="42"/>
  <c r="T781" i="42"/>
  <c r="P781" i="42"/>
  <c r="M781" i="42"/>
  <c r="L781" i="42"/>
  <c r="H781" i="42"/>
  <c r="Q781" i="42"/>
  <c r="S781" i="42"/>
  <c r="R781" i="100"/>
  <c r="O781" i="100"/>
  <c r="P781" i="100"/>
  <c r="I781" i="100"/>
  <c r="S781" i="100"/>
  <c r="J781" i="100"/>
  <c r="T781" i="100"/>
  <c r="M781" i="100"/>
  <c r="Q781" i="100"/>
  <c r="G781" i="100"/>
  <c r="N781" i="100"/>
  <c r="H781" i="100"/>
  <c r="K781" i="100"/>
  <c r="L781" i="100"/>
  <c r="N751" i="42"/>
  <c r="I751" i="42"/>
  <c r="S751" i="42"/>
  <c r="Q751" i="42"/>
  <c r="R751" i="42"/>
  <c r="G751" i="42"/>
  <c r="M751" i="42"/>
  <c r="H751" i="42"/>
  <c r="K751" i="42"/>
  <c r="L751" i="42"/>
  <c r="J751" i="42"/>
  <c r="P751" i="42"/>
  <c r="T751" i="42"/>
  <c r="O751" i="42"/>
  <c r="R751" i="101"/>
  <c r="M751" i="101"/>
  <c r="L751" i="101"/>
  <c r="K751" i="101"/>
  <c r="N751" i="101"/>
  <c r="I751" i="101"/>
  <c r="H751" i="101"/>
  <c r="G751" i="101"/>
  <c r="J751" i="101"/>
  <c r="T751" i="101"/>
  <c r="S751" i="101"/>
  <c r="Q751" i="101"/>
  <c r="P751" i="101"/>
  <c r="O751" i="101"/>
  <c r="G757" i="104"/>
  <c r="Q757" i="104"/>
  <c r="N757" i="104"/>
  <c r="H757" i="104"/>
  <c r="K757" i="104"/>
  <c r="R757" i="104"/>
  <c r="L757" i="104"/>
  <c r="O757" i="104"/>
  <c r="I757" i="104"/>
  <c r="P757" i="104"/>
  <c r="M757" i="104"/>
  <c r="S757" i="104"/>
  <c r="J757" i="104"/>
  <c r="T757" i="104"/>
  <c r="R24" i="42"/>
  <c r="R260" i="42" s="1"/>
  <c r="N154" i="100"/>
  <c r="N151" i="100"/>
  <c r="M153" i="100"/>
  <c r="O153" i="101"/>
  <c r="N153" i="100"/>
  <c r="N155" i="100"/>
  <c r="O153" i="103"/>
  <c r="O152" i="104"/>
  <c r="O151" i="101"/>
  <c r="N215" i="103"/>
  <c r="N217" i="103"/>
  <c r="L213" i="100"/>
  <c r="L215" i="100"/>
  <c r="L214" i="100"/>
  <c r="L216" i="100"/>
  <c r="L217" i="100"/>
  <c r="N214" i="103"/>
  <c r="N213" i="103"/>
  <c r="N216" i="103"/>
  <c r="N215" i="107"/>
  <c r="N216" i="107"/>
  <c r="N217" i="107"/>
  <c r="N213" i="107"/>
  <c r="N214" i="107"/>
  <c r="N215" i="101"/>
  <c r="N216" i="101"/>
  <c r="N217" i="101"/>
  <c r="N213" i="101"/>
  <c r="N214" i="101"/>
  <c r="N215" i="104"/>
  <c r="N216" i="104"/>
  <c r="N217" i="104"/>
  <c r="N213" i="104"/>
  <c r="N214" i="104"/>
  <c r="H65" i="101"/>
  <c r="O155" i="101"/>
  <c r="O87" i="106"/>
  <c r="H65" i="100"/>
  <c r="H65" i="104"/>
  <c r="O87" i="101"/>
  <c r="O87" i="100"/>
  <c r="O87" i="103"/>
  <c r="O87" i="105"/>
  <c r="H65" i="103"/>
  <c r="O151" i="104"/>
  <c r="O87" i="104"/>
  <c r="O151" i="107"/>
  <c r="O87" i="107"/>
  <c r="H65" i="106"/>
  <c r="H65" i="107"/>
  <c r="H65" i="105"/>
  <c r="J66" i="101"/>
  <c r="J66" i="103"/>
  <c r="J66" i="100"/>
  <c r="J66" i="107"/>
  <c r="J66" i="105"/>
  <c r="J66" i="42"/>
  <c r="J66" i="106"/>
  <c r="J66" i="104"/>
  <c r="I67" i="103"/>
  <c r="I67" i="101"/>
  <c r="I67" i="107"/>
  <c r="I67" i="104"/>
  <c r="I67" i="42"/>
  <c r="I67" i="105"/>
  <c r="I67" i="100"/>
  <c r="I67" i="106"/>
  <c r="I68" i="106"/>
  <c r="I68" i="105"/>
  <c r="I68" i="103"/>
  <c r="I68" i="42"/>
  <c r="I68" i="104"/>
  <c r="I68" i="100"/>
  <c r="I68" i="107"/>
  <c r="I68" i="101"/>
  <c r="I70" i="100"/>
  <c r="I70" i="107"/>
  <c r="I70" i="103"/>
  <c r="I70" i="106"/>
  <c r="I70" i="105"/>
  <c r="I70" i="101"/>
  <c r="I70" i="104"/>
  <c r="I70" i="42"/>
  <c r="I69" i="105"/>
  <c r="I69" i="100"/>
  <c r="I69" i="104"/>
  <c r="I69" i="107"/>
  <c r="I69" i="103"/>
  <c r="I69" i="106"/>
  <c r="I69" i="101"/>
  <c r="I69" i="42"/>
  <c r="P120" i="106"/>
  <c r="P152" i="103"/>
  <c r="O155" i="103"/>
  <c r="O151" i="103"/>
  <c r="P117" i="105"/>
  <c r="P153" i="107"/>
  <c r="O152" i="107"/>
  <c r="O155" i="104"/>
  <c r="O152" i="100"/>
  <c r="O152" i="101"/>
  <c r="O154" i="101"/>
  <c r="O253" i="100"/>
  <c r="O733" i="100" s="1"/>
  <c r="P10" i="100"/>
  <c r="P253" i="100" s="1"/>
  <c r="N732" i="104"/>
  <c r="N732" i="101"/>
  <c r="N730" i="100"/>
  <c r="N732" i="105"/>
  <c r="N732" i="107"/>
  <c r="V50" i="37"/>
  <c r="U52" i="37"/>
  <c r="M158" i="103"/>
  <c r="M959" i="103" s="1"/>
  <c r="K48" i="37"/>
  <c r="I116" i="105" s="1"/>
  <c r="M160" i="104"/>
  <c r="M162" i="104"/>
  <c r="M161" i="107"/>
  <c r="M162" i="107"/>
  <c r="M163" i="107"/>
  <c r="M162" i="101"/>
  <c r="K161" i="100"/>
  <c r="K163" i="100"/>
  <c r="M161" i="101"/>
  <c r="M162" i="103"/>
  <c r="M160" i="103"/>
  <c r="M158" i="107"/>
  <c r="M959" i="107" s="1"/>
  <c r="M161" i="103"/>
  <c r="K160" i="100"/>
  <c r="M163" i="101"/>
  <c r="M160" i="101"/>
  <c r="M161" i="104"/>
  <c r="K162" i="100"/>
  <c r="K158" i="100"/>
  <c r="K959" i="100" s="1"/>
  <c r="M158" i="101"/>
  <c r="M959" i="101" s="1"/>
  <c r="M163" i="103"/>
  <c r="M158" i="104"/>
  <c r="M959" i="104" s="1"/>
  <c r="M163" i="104"/>
  <c r="M160" i="107"/>
  <c r="O249" i="100"/>
  <c r="P6" i="100"/>
  <c r="R43" i="107"/>
  <c r="R43" i="104"/>
  <c r="R44" i="104"/>
  <c r="R42" i="104"/>
  <c r="S41" i="104"/>
  <c r="R41" i="101"/>
  <c r="R42" i="42"/>
  <c r="R42" i="105"/>
  <c r="R43" i="105"/>
  <c r="R41" i="42"/>
  <c r="R41" i="100"/>
  <c r="R43" i="100"/>
  <c r="R42" i="107"/>
  <c r="R42" i="101"/>
  <c r="S42" i="106"/>
  <c r="R44" i="105"/>
  <c r="S41" i="105"/>
  <c r="R42" i="103"/>
  <c r="R42" i="100"/>
  <c r="R43" i="103"/>
  <c r="R43" i="106"/>
  <c r="R41" i="106"/>
  <c r="R44" i="103"/>
  <c r="R44" i="106"/>
  <c r="R44" i="107"/>
  <c r="R41" i="107"/>
  <c r="R43" i="42"/>
  <c r="R44" i="100"/>
  <c r="R44" i="42"/>
  <c r="R43" i="101"/>
  <c r="R44" i="101"/>
  <c r="R41" i="103"/>
  <c r="Q259" i="104"/>
  <c r="R23" i="104"/>
  <c r="Q256" i="42"/>
  <c r="R20" i="42"/>
  <c r="R21" i="101"/>
  <c r="R257" i="101" s="1"/>
  <c r="R23" i="100"/>
  <c r="R259" i="100" s="1"/>
  <c r="R20" i="103"/>
  <c r="R256" i="103" s="1"/>
  <c r="R22" i="101"/>
  <c r="R258" i="101" s="1"/>
  <c r="R21" i="103"/>
  <c r="R257" i="103" s="1"/>
  <c r="R22" i="105"/>
  <c r="R258" i="105" s="1"/>
  <c r="R21" i="100"/>
  <c r="R257" i="100" s="1"/>
  <c r="S20" i="101"/>
  <c r="S256" i="101" s="1"/>
  <c r="R24" i="107"/>
  <c r="R260" i="107" s="1"/>
  <c r="S24" i="101"/>
  <c r="S260" i="101" s="1"/>
  <c r="R20" i="104"/>
  <c r="R256" i="104" s="1"/>
  <c r="R22" i="104"/>
  <c r="R258" i="104" s="1"/>
  <c r="R20" i="105"/>
  <c r="R256" i="105" s="1"/>
  <c r="S21" i="107"/>
  <c r="S257" i="107" s="1"/>
  <c r="R20" i="100"/>
  <c r="R256" i="100" s="1"/>
  <c r="S22" i="106"/>
  <c r="S258" i="106" s="1"/>
  <c r="R22" i="100"/>
  <c r="R258" i="100" s="1"/>
  <c r="R21" i="106"/>
  <c r="R257" i="106" s="1"/>
  <c r="R20" i="107"/>
  <c r="R256" i="107" s="1"/>
  <c r="S23" i="103"/>
  <c r="S259" i="103" s="1"/>
  <c r="R22" i="107"/>
  <c r="R258" i="107" s="1"/>
  <c r="R21" i="104"/>
  <c r="R257" i="104" s="1"/>
  <c r="R21" i="105"/>
  <c r="R257" i="105" s="1"/>
  <c r="R23" i="106"/>
  <c r="R259" i="106" s="1"/>
  <c r="S24" i="106"/>
  <c r="S260" i="106" s="1"/>
  <c r="S24" i="42"/>
  <c r="S260" i="42" s="1"/>
  <c r="R23" i="107"/>
  <c r="R259" i="107" s="1"/>
  <c r="S24" i="104"/>
  <c r="S260" i="104" s="1"/>
  <c r="R24" i="105"/>
  <c r="R260" i="105" s="1"/>
  <c r="T24" i="100"/>
  <c r="T260" i="100" s="1"/>
  <c r="S22" i="103"/>
  <c r="S258" i="103" s="1"/>
  <c r="R21" i="42"/>
  <c r="R257" i="42" s="1"/>
  <c r="R24" i="103"/>
  <c r="R260" i="103" s="1"/>
  <c r="S20" i="106"/>
  <c r="S256" i="106" s="1"/>
  <c r="R22" i="42"/>
  <c r="R258" i="42" s="1"/>
  <c r="S23" i="105"/>
  <c r="S259" i="105" s="1"/>
  <c r="R23" i="101"/>
  <c r="R259" i="101" s="1"/>
  <c r="S23" i="42"/>
  <c r="S259" i="42" s="1"/>
  <c r="O253" i="107"/>
  <c r="P10" i="107"/>
  <c r="P155" i="107" s="1"/>
  <c r="P6" i="105"/>
  <c r="O249" i="105"/>
  <c r="O249" i="107"/>
  <c r="P6" i="107"/>
  <c r="O252" i="107"/>
  <c r="P9" i="107"/>
  <c r="P154" i="107" s="1"/>
  <c r="P9" i="101"/>
  <c r="O252" i="101"/>
  <c r="K13" i="42"/>
  <c r="J15" i="42"/>
  <c r="J16" i="42"/>
  <c r="J14" i="42"/>
  <c r="J17" i="42"/>
  <c r="Y326" i="107"/>
  <c r="Y326" i="100"/>
  <c r="Y326" i="101"/>
  <c r="Y326" i="103"/>
  <c r="Y326" i="104"/>
  <c r="Y326" i="105"/>
  <c r="Y326" i="106"/>
  <c r="Y326" i="42"/>
  <c r="P9" i="104"/>
  <c r="P154" i="104" s="1"/>
  <c r="O252" i="104"/>
  <c r="P118" i="101"/>
  <c r="P125" i="101"/>
  <c r="Q99" i="101"/>
  <c r="Q111" i="101" s="1"/>
  <c r="O509" i="101"/>
  <c r="O510" i="101" s="1"/>
  <c r="P511" i="101" s="1"/>
  <c r="Q512" i="101" s="1"/>
  <c r="R513" i="101" s="1"/>
  <c r="S514" i="101" s="1"/>
  <c r="T515" i="101" s="1"/>
  <c r="O312" i="101"/>
  <c r="O313" i="101" s="1"/>
  <c r="O441" i="101"/>
  <c r="O442" i="101" s="1"/>
  <c r="N230" i="107"/>
  <c r="O346" i="101"/>
  <c r="O347" i="101" s="1"/>
  <c r="O475" i="101"/>
  <c r="O476" i="101" s="1"/>
  <c r="P127" i="101"/>
  <c r="Q101" i="101"/>
  <c r="Q113" i="101" s="1"/>
  <c r="P120" i="101"/>
  <c r="P123" i="101"/>
  <c r="P116" i="101"/>
  <c r="Q97" i="101"/>
  <c r="P109" i="101"/>
  <c r="P686" i="101" s="1"/>
  <c r="N241" i="107"/>
  <c r="M985" i="107"/>
  <c r="N238" i="107"/>
  <c r="N210" i="107"/>
  <c r="N208" i="107"/>
  <c r="N237" i="107"/>
  <c r="L237" i="100"/>
  <c r="M56" i="37"/>
  <c r="K118" i="106" s="1"/>
  <c r="M982" i="107"/>
  <c r="M983" i="107"/>
  <c r="H50" i="37"/>
  <c r="Q52" i="37"/>
  <c r="O120" i="105" s="1"/>
  <c r="L210" i="100"/>
  <c r="N48" i="37"/>
  <c r="L116" i="105" s="1"/>
  <c r="S50" i="37"/>
  <c r="Q118" i="105" s="1"/>
  <c r="K50" i="37"/>
  <c r="I118" i="105" s="1"/>
  <c r="N50" i="37"/>
  <c r="L118" i="105" s="1"/>
  <c r="L50" i="37"/>
  <c r="J118" i="105" s="1"/>
  <c r="U48" i="37"/>
  <c r="J50" i="37"/>
  <c r="H118" i="105" s="1"/>
  <c r="L231" i="100"/>
  <c r="N511" i="104"/>
  <c r="O512" i="104" s="1"/>
  <c r="P513" i="104" s="1"/>
  <c r="Q514" i="104" s="1"/>
  <c r="R515" i="104" s="1"/>
  <c r="S516" i="104" s="1"/>
  <c r="T517" i="104" s="1"/>
  <c r="S48" i="37"/>
  <c r="Q116" i="105" s="1"/>
  <c r="T48" i="37"/>
  <c r="M348" i="100"/>
  <c r="N349" i="100" s="1"/>
  <c r="O350" i="100" s="1"/>
  <c r="P351" i="100" s="1"/>
  <c r="Q352" i="100" s="1"/>
  <c r="R353" i="100" s="1"/>
  <c r="S354" i="100" s="1"/>
  <c r="T355" i="100" s="1"/>
  <c r="N235" i="107"/>
  <c r="N206" i="107"/>
  <c r="N224" i="107"/>
  <c r="N231" i="107"/>
  <c r="N234" i="107"/>
  <c r="N228" i="107"/>
  <c r="N229" i="107"/>
  <c r="N242" i="107"/>
  <c r="N220" i="107"/>
  <c r="N227" i="107"/>
  <c r="N209" i="107"/>
  <c r="N244" i="107"/>
  <c r="N245" i="107"/>
  <c r="N223" i="107"/>
  <c r="N236" i="107"/>
  <c r="N243" i="107"/>
  <c r="N221" i="107"/>
  <c r="N207" i="107"/>
  <c r="N222" i="107"/>
  <c r="N648" i="104"/>
  <c r="N641" i="104"/>
  <c r="O564" i="104"/>
  <c r="N571" i="104"/>
  <c r="M735" i="103"/>
  <c r="M961" i="103" s="1"/>
  <c r="P511" i="107"/>
  <c r="Q512" i="107" s="1"/>
  <c r="R513" i="107" s="1"/>
  <c r="S514" i="107" s="1"/>
  <c r="T515" i="107" s="1"/>
  <c r="M984" i="107"/>
  <c r="O511" i="104"/>
  <c r="P512" i="104" s="1"/>
  <c r="Q513" i="104" s="1"/>
  <c r="R514" i="104" s="1"/>
  <c r="S515" i="104" s="1"/>
  <c r="T516" i="104" s="1"/>
  <c r="M735" i="104"/>
  <c r="M961" i="104" s="1"/>
  <c r="P123" i="104"/>
  <c r="Q97" i="104"/>
  <c r="P109" i="104"/>
  <c r="P686" i="104" s="1"/>
  <c r="P116" i="104"/>
  <c r="P120" i="104"/>
  <c r="P127" i="104"/>
  <c r="Q101" i="104"/>
  <c r="Q113" i="104" s="1"/>
  <c r="O509" i="104"/>
  <c r="O441" i="104"/>
  <c r="O442" i="104" s="1"/>
  <c r="O312" i="104"/>
  <c r="O313" i="104" s="1"/>
  <c r="Q119" i="107"/>
  <c r="Q126" i="107"/>
  <c r="R100" i="107"/>
  <c r="R112" i="107" s="1"/>
  <c r="O250" i="107"/>
  <c r="P7" i="107"/>
  <c r="O5" i="107"/>
  <c r="R14" i="107"/>
  <c r="P509" i="107"/>
  <c r="P510" i="107" s="1"/>
  <c r="P441" i="107"/>
  <c r="P442" i="107" s="1"/>
  <c r="P312" i="107"/>
  <c r="P313" i="107" s="1"/>
  <c r="P492" i="107"/>
  <c r="P493" i="107" s="1"/>
  <c r="P380" i="107"/>
  <c r="P381" i="107" s="1"/>
  <c r="P363" i="107"/>
  <c r="P364" i="107" s="1"/>
  <c r="P475" i="107"/>
  <c r="P476" i="107" s="1"/>
  <c r="P346" i="107"/>
  <c r="P347" i="107" s="1"/>
  <c r="R13" i="107"/>
  <c r="N730" i="107"/>
  <c r="N647" i="107"/>
  <c r="N640" i="107"/>
  <c r="N570" i="107"/>
  <c r="O563" i="107"/>
  <c r="O458" i="107"/>
  <c r="O459" i="107" s="1"/>
  <c r="O329" i="107"/>
  <c r="O330" i="107" s="1"/>
  <c r="O642" i="107"/>
  <c r="O649" i="107"/>
  <c r="O572" i="107"/>
  <c r="P565" i="107"/>
  <c r="R16" i="107"/>
  <c r="Q125" i="107"/>
  <c r="Q118" i="107"/>
  <c r="R99" i="107"/>
  <c r="R111" i="107" s="1"/>
  <c r="K962" i="107"/>
  <c r="K910" i="107"/>
  <c r="T15" i="107"/>
  <c r="P124" i="107"/>
  <c r="Q98" i="107"/>
  <c r="Q110" i="107" s="1"/>
  <c r="P117" i="107"/>
  <c r="P251" i="107"/>
  <c r="Q8" i="107"/>
  <c r="P566" i="107"/>
  <c r="O650" i="107"/>
  <c r="O643" i="107"/>
  <c r="O573" i="107"/>
  <c r="N729" i="107"/>
  <c r="O562" i="107"/>
  <c r="N646" i="107"/>
  <c r="N639" i="107"/>
  <c r="N569" i="107"/>
  <c r="M735" i="107"/>
  <c r="M961" i="107" s="1"/>
  <c r="N731" i="107"/>
  <c r="N641" i="107"/>
  <c r="N648" i="107"/>
  <c r="N571" i="107"/>
  <c r="O564" i="107"/>
  <c r="Q120" i="107"/>
  <c r="R101" i="107"/>
  <c r="R113" i="107" s="1"/>
  <c r="Q127" i="107"/>
  <c r="Q116" i="107"/>
  <c r="R97" i="107"/>
  <c r="Q123" i="107"/>
  <c r="Q109" i="107"/>
  <c r="Q686" i="107" s="1"/>
  <c r="R17" i="107"/>
  <c r="N248" i="107"/>
  <c r="P15" i="106"/>
  <c r="N731" i="105"/>
  <c r="M735" i="106"/>
  <c r="M961" i="106" s="1"/>
  <c r="N248" i="105"/>
  <c r="P124" i="105"/>
  <c r="Q98" i="105"/>
  <c r="Q117" i="105" s="1"/>
  <c r="X841" i="106"/>
  <c r="P6" i="106"/>
  <c r="O5" i="106"/>
  <c r="Q8" i="106"/>
  <c r="N732" i="106"/>
  <c r="N572" i="106"/>
  <c r="O565" i="106"/>
  <c r="M735" i="105"/>
  <c r="M961" i="105" s="1"/>
  <c r="P14" i="106"/>
  <c r="S16" i="106"/>
  <c r="P123" i="106"/>
  <c r="Q97" i="106"/>
  <c r="Q13" i="106"/>
  <c r="P8" i="105"/>
  <c r="O251" i="105"/>
  <c r="P9" i="106"/>
  <c r="N731" i="106"/>
  <c r="N571" i="106"/>
  <c r="O564" i="106"/>
  <c r="P10" i="106"/>
  <c r="P648" i="105"/>
  <c r="P571" i="105"/>
  <c r="P641" i="105"/>
  <c r="Q564" i="105"/>
  <c r="Q17" i="106"/>
  <c r="Q14" i="105"/>
  <c r="R99" i="106"/>
  <c r="Q125" i="106"/>
  <c r="Q124" i="106"/>
  <c r="R98" i="106"/>
  <c r="R97" i="105"/>
  <c r="Q123" i="105"/>
  <c r="N730" i="106"/>
  <c r="N570" i="106"/>
  <c r="O563" i="106"/>
  <c r="P127" i="106"/>
  <c r="Q101" i="106"/>
  <c r="Q120" i="106" s="1"/>
  <c r="N729" i="106"/>
  <c r="O562" i="106"/>
  <c r="N569" i="106"/>
  <c r="P9" i="105"/>
  <c r="O252" i="105"/>
  <c r="O250" i="105"/>
  <c r="P7" i="105"/>
  <c r="O5" i="105"/>
  <c r="P13" i="105"/>
  <c r="O642" i="105"/>
  <c r="O649" i="105"/>
  <c r="P565" i="105"/>
  <c r="O572" i="105"/>
  <c r="R99" i="105"/>
  <c r="Q125" i="105"/>
  <c r="Q15" i="105"/>
  <c r="Q16" i="105"/>
  <c r="P17" i="105"/>
  <c r="N729" i="105"/>
  <c r="N646" i="105"/>
  <c r="N569" i="105"/>
  <c r="N639" i="105"/>
  <c r="O562" i="105"/>
  <c r="R10" i="105"/>
  <c r="Q253" i="105"/>
  <c r="N733" i="106"/>
  <c r="N573" i="106"/>
  <c r="O566" i="106"/>
  <c r="S100" i="105"/>
  <c r="R126" i="105"/>
  <c r="P563" i="105"/>
  <c r="O647" i="105"/>
  <c r="O570" i="105"/>
  <c r="O640" i="105"/>
  <c r="N730" i="105"/>
  <c r="P126" i="106"/>
  <c r="Q100" i="106"/>
  <c r="Q7" i="106"/>
  <c r="N733" i="105"/>
  <c r="N643" i="105"/>
  <c r="N573" i="105"/>
  <c r="O566" i="105"/>
  <c r="N650" i="105"/>
  <c r="R101" i="105"/>
  <c r="Q127" i="105"/>
  <c r="M984" i="103"/>
  <c r="N729" i="104"/>
  <c r="N569" i="104"/>
  <c r="O562" i="104"/>
  <c r="N646" i="104"/>
  <c r="N639" i="104"/>
  <c r="P15" i="104"/>
  <c r="P9" i="103"/>
  <c r="P154" i="103" s="1"/>
  <c r="O252" i="103"/>
  <c r="O329" i="104"/>
  <c r="O330" i="104" s="1"/>
  <c r="O458" i="104"/>
  <c r="O459" i="104" s="1"/>
  <c r="N640" i="103"/>
  <c r="N570" i="103"/>
  <c r="N730" i="103"/>
  <c r="O563" i="103"/>
  <c r="N647" i="103"/>
  <c r="M983" i="104"/>
  <c r="X841" i="104"/>
  <c r="R17" i="104"/>
  <c r="P363" i="103"/>
  <c r="P364" i="103" s="1"/>
  <c r="P492" i="103"/>
  <c r="P493" i="103" s="1"/>
  <c r="P380" i="103"/>
  <c r="P381" i="103" s="1"/>
  <c r="R8" i="103"/>
  <c r="Q251" i="103"/>
  <c r="O312" i="103"/>
  <c r="O313" i="103" s="1"/>
  <c r="O441" i="103"/>
  <c r="O442" i="103" s="1"/>
  <c r="O249" i="104"/>
  <c r="P6" i="104"/>
  <c r="O5" i="104"/>
  <c r="P15" i="103"/>
  <c r="Q119" i="104"/>
  <c r="R100" i="104"/>
  <c r="R112" i="104" s="1"/>
  <c r="Q126" i="104"/>
  <c r="Q99" i="103"/>
  <c r="Q111" i="103" s="1"/>
  <c r="P118" i="103"/>
  <c r="P125" i="103"/>
  <c r="P475" i="104"/>
  <c r="P476" i="104" s="1"/>
  <c r="P346" i="104"/>
  <c r="P347" i="104" s="1"/>
  <c r="P6" i="103"/>
  <c r="O5" i="103"/>
  <c r="O249" i="103"/>
  <c r="P13" i="104"/>
  <c r="M985" i="104"/>
  <c r="O251" i="104"/>
  <c r="P8" i="104"/>
  <c r="P153" i="104" s="1"/>
  <c r="O509" i="103"/>
  <c r="O510" i="103" s="1"/>
  <c r="M982" i="103"/>
  <c r="P250" i="104"/>
  <c r="Q7" i="104"/>
  <c r="P10" i="103"/>
  <c r="O253" i="103"/>
  <c r="N729" i="103"/>
  <c r="N646" i="103"/>
  <c r="N569" i="103"/>
  <c r="O562" i="103"/>
  <c r="N639" i="103"/>
  <c r="O649" i="104"/>
  <c r="P565" i="104"/>
  <c r="O642" i="104"/>
  <c r="O572" i="104"/>
  <c r="M985" i="103"/>
  <c r="P380" i="104"/>
  <c r="P381" i="104" s="1"/>
  <c r="P363" i="104"/>
  <c r="P364" i="104" s="1"/>
  <c r="P492" i="104"/>
  <c r="P493" i="104" s="1"/>
  <c r="N243" i="103"/>
  <c r="N237" i="103"/>
  <c r="N231" i="103"/>
  <c r="N227" i="103"/>
  <c r="N221" i="103"/>
  <c r="N208" i="103"/>
  <c r="N244" i="103"/>
  <c r="N238" i="103"/>
  <c r="N234" i="103"/>
  <c r="N228" i="103"/>
  <c r="N222" i="103"/>
  <c r="N209" i="103"/>
  <c r="N241" i="103"/>
  <c r="N210" i="103"/>
  <c r="N245" i="103"/>
  <c r="N235" i="103"/>
  <c r="N229" i="103"/>
  <c r="N223" i="103"/>
  <c r="N206" i="103"/>
  <c r="N230" i="103"/>
  <c r="N224" i="103"/>
  <c r="N236" i="103"/>
  <c r="N207" i="103"/>
  <c r="N242" i="103"/>
  <c r="N220" i="103"/>
  <c r="K910" i="103"/>
  <c r="K962" i="103"/>
  <c r="N648" i="103"/>
  <c r="N641" i="103"/>
  <c r="N731" i="103"/>
  <c r="N571" i="103"/>
  <c r="O564" i="103"/>
  <c r="Q125" i="104"/>
  <c r="Q118" i="104"/>
  <c r="R99" i="104"/>
  <c r="R111" i="104" s="1"/>
  <c r="P563" i="104"/>
  <c r="O730" i="104"/>
  <c r="O647" i="104"/>
  <c r="O640" i="104"/>
  <c r="O570" i="104"/>
  <c r="M982" i="104"/>
  <c r="M984" i="104"/>
  <c r="P14" i="103"/>
  <c r="Q16" i="104"/>
  <c r="R100" i="103"/>
  <c r="R112" i="103" s="1"/>
  <c r="Q119" i="103"/>
  <c r="Q126" i="103"/>
  <c r="K962" i="104"/>
  <c r="K910" i="104"/>
  <c r="P116" i="103"/>
  <c r="Q97" i="103"/>
  <c r="P123" i="103"/>
  <c r="P109" i="103"/>
  <c r="P686" i="103" s="1"/>
  <c r="N248" i="104"/>
  <c r="P458" i="103"/>
  <c r="P459" i="103" s="1"/>
  <c r="P329" i="103"/>
  <c r="P330" i="103" s="1"/>
  <c r="Q7" i="103"/>
  <c r="P250" i="103"/>
  <c r="O511" i="103"/>
  <c r="P512" i="103" s="1"/>
  <c r="Q513" i="103" s="1"/>
  <c r="R514" i="103" s="1"/>
  <c r="S515" i="103" s="1"/>
  <c r="T516" i="103" s="1"/>
  <c r="P124" i="104"/>
  <c r="Q98" i="104"/>
  <c r="Q110" i="104" s="1"/>
  <c r="P117" i="104"/>
  <c r="T13" i="103"/>
  <c r="N245" i="104"/>
  <c r="N223" i="104"/>
  <c r="N236" i="104"/>
  <c r="N208" i="104"/>
  <c r="N209" i="104"/>
  <c r="N220" i="104"/>
  <c r="N221" i="104"/>
  <c r="N241" i="104"/>
  <c r="N210" i="104"/>
  <c r="N230" i="104"/>
  <c r="N238" i="104"/>
  <c r="N243" i="104"/>
  <c r="N207" i="104"/>
  <c r="N235" i="104"/>
  <c r="N206" i="104"/>
  <c r="N237" i="104"/>
  <c r="N228" i="104"/>
  <c r="N231" i="104"/>
  <c r="N234" i="104"/>
  <c r="N229" i="104"/>
  <c r="N242" i="104"/>
  <c r="N222" i="104"/>
  <c r="N224" i="104"/>
  <c r="N227" i="104"/>
  <c r="N244" i="104"/>
  <c r="M983" i="103"/>
  <c r="O475" i="103"/>
  <c r="O476" i="103" s="1"/>
  <c r="O346" i="103"/>
  <c r="O347" i="103" s="1"/>
  <c r="N649" i="103"/>
  <c r="N642" i="103"/>
  <c r="N572" i="103"/>
  <c r="O565" i="103"/>
  <c r="N732" i="103"/>
  <c r="N248" i="103"/>
  <c r="N733" i="104"/>
  <c r="N573" i="104"/>
  <c r="O566" i="104"/>
  <c r="N643" i="104"/>
  <c r="N650" i="104"/>
  <c r="O253" i="104"/>
  <c r="P10" i="104"/>
  <c r="N733" i="103"/>
  <c r="N650" i="103"/>
  <c r="N643" i="103"/>
  <c r="N573" i="103"/>
  <c r="O566" i="103"/>
  <c r="Q14" i="104"/>
  <c r="N731" i="104"/>
  <c r="P120" i="103"/>
  <c r="Q101" i="103"/>
  <c r="Q113" i="103" s="1"/>
  <c r="P127" i="103"/>
  <c r="R16" i="103"/>
  <c r="T17" i="103"/>
  <c r="Q117" i="103"/>
  <c r="Q124" i="103"/>
  <c r="R98" i="103"/>
  <c r="R110" i="103" s="1"/>
  <c r="O363" i="101"/>
  <c r="O364" i="101" s="1"/>
  <c r="O492" i="101"/>
  <c r="O493" i="101" s="1"/>
  <c r="O380" i="101"/>
  <c r="O381" i="101" s="1"/>
  <c r="M984" i="101"/>
  <c r="M735" i="101"/>
  <c r="M961" i="101" s="1"/>
  <c r="P117" i="101"/>
  <c r="P124" i="101"/>
  <c r="Q98" i="101"/>
  <c r="Q110" i="101" s="1"/>
  <c r="Q17" i="101"/>
  <c r="N229" i="101"/>
  <c r="N224" i="101"/>
  <c r="N209" i="101"/>
  <c r="N234" i="101"/>
  <c r="N237" i="101"/>
  <c r="N221" i="101"/>
  <c r="N208" i="101"/>
  <c r="N230" i="101"/>
  <c r="N206" i="101"/>
  <c r="N245" i="101"/>
  <c r="N242" i="101"/>
  <c r="N244" i="101"/>
  <c r="N220" i="101"/>
  <c r="N223" i="101"/>
  <c r="N227" i="101"/>
  <c r="N235" i="101"/>
  <c r="N238" i="101"/>
  <c r="N241" i="101"/>
  <c r="N236" i="101"/>
  <c r="N231" i="101"/>
  <c r="N207" i="101"/>
  <c r="N210" i="101"/>
  <c r="N243" i="101"/>
  <c r="N222" i="101"/>
  <c r="N228" i="101"/>
  <c r="N650" i="101"/>
  <c r="N643" i="101"/>
  <c r="N733" i="101"/>
  <c r="N573" i="101"/>
  <c r="O566" i="101"/>
  <c r="K962" i="101"/>
  <c r="K910" i="101"/>
  <c r="R14" i="101"/>
  <c r="M983" i="101"/>
  <c r="O253" i="101"/>
  <c r="P10" i="101"/>
  <c r="P15" i="101"/>
  <c r="P119" i="101"/>
  <c r="Q100" i="101"/>
  <c r="Q112" i="101" s="1"/>
  <c r="P126" i="101"/>
  <c r="O5" i="101"/>
  <c r="O458" i="101"/>
  <c r="O459" i="101" s="1"/>
  <c r="O329" i="101"/>
  <c r="O330" i="101" s="1"/>
  <c r="P16" i="101"/>
  <c r="X886" i="101"/>
  <c r="N731" i="101"/>
  <c r="N648" i="101"/>
  <c r="N571" i="101"/>
  <c r="N641" i="101"/>
  <c r="O564" i="101"/>
  <c r="M985" i="101"/>
  <c r="M982" i="101"/>
  <c r="N729" i="101"/>
  <c r="O562" i="101"/>
  <c r="N646" i="101"/>
  <c r="N639" i="101"/>
  <c r="N569" i="101"/>
  <c r="X838" i="101"/>
  <c r="P249" i="101"/>
  <c r="Q6" i="101"/>
  <c r="N570" i="101"/>
  <c r="N730" i="101"/>
  <c r="O563" i="101"/>
  <c r="N647" i="101"/>
  <c r="N640" i="101"/>
  <c r="N248" i="101"/>
  <c r="O649" i="101"/>
  <c r="P565" i="101"/>
  <c r="O572" i="101"/>
  <c r="O642" i="101"/>
  <c r="Q13" i="101"/>
  <c r="P251" i="101"/>
  <c r="Q8" i="101"/>
  <c r="O250" i="101"/>
  <c r="P7" i="101"/>
  <c r="L241" i="100"/>
  <c r="L228" i="100"/>
  <c r="L207" i="100"/>
  <c r="L208" i="100"/>
  <c r="N475" i="100"/>
  <c r="N476" i="100" s="1"/>
  <c r="N346" i="100"/>
  <c r="N347" i="100" s="1"/>
  <c r="P14" i="100"/>
  <c r="Q9" i="100"/>
  <c r="P252" i="100"/>
  <c r="I962" i="100"/>
  <c r="I910" i="100"/>
  <c r="O116" i="100"/>
  <c r="P97" i="100"/>
  <c r="O123" i="100"/>
  <c r="O109" i="100"/>
  <c r="O686" i="100" s="1"/>
  <c r="P126" i="100"/>
  <c r="P119" i="100"/>
  <c r="Q100" i="100"/>
  <c r="Q112" i="100" s="1"/>
  <c r="N511" i="100"/>
  <c r="O512" i="100" s="1"/>
  <c r="P513" i="100" s="1"/>
  <c r="Q514" i="100" s="1"/>
  <c r="R515" i="100" s="1"/>
  <c r="S516" i="100" s="1"/>
  <c r="T517" i="100" s="1"/>
  <c r="N492" i="100"/>
  <c r="N493" i="100" s="1"/>
  <c r="N363" i="100"/>
  <c r="N364" i="100" s="1"/>
  <c r="N380" i="100"/>
  <c r="N381" i="100" s="1"/>
  <c r="O250" i="100"/>
  <c r="P7" i="100"/>
  <c r="O5" i="100"/>
  <c r="O120" i="100"/>
  <c r="P101" i="100"/>
  <c r="P113" i="100" s="1"/>
  <c r="O127" i="100"/>
  <c r="L224" i="100"/>
  <c r="L236" i="100"/>
  <c r="L223" i="100"/>
  <c r="L245" i="100"/>
  <c r="L234" i="100"/>
  <c r="L221" i="100"/>
  <c r="L243" i="100"/>
  <c r="O125" i="100"/>
  <c r="O118" i="100"/>
  <c r="P99" i="100"/>
  <c r="P111" i="100" s="1"/>
  <c r="K984" i="100"/>
  <c r="K982" i="100"/>
  <c r="N732" i="100"/>
  <c r="N642" i="100"/>
  <c r="N649" i="100"/>
  <c r="N572" i="100"/>
  <c r="O565" i="100"/>
  <c r="N509" i="100"/>
  <c r="N510" i="100" s="1"/>
  <c r="M735" i="100"/>
  <c r="M961" i="100" s="1"/>
  <c r="Q13" i="100"/>
  <c r="N729" i="100"/>
  <c r="N639" i="100"/>
  <c r="N569" i="100"/>
  <c r="N646" i="100"/>
  <c r="O562" i="100"/>
  <c r="L220" i="100"/>
  <c r="L230" i="100"/>
  <c r="L229" i="100"/>
  <c r="L209" i="100"/>
  <c r="L238" i="100"/>
  <c r="L227" i="100"/>
  <c r="Q15" i="100"/>
  <c r="Q17" i="100"/>
  <c r="O458" i="100"/>
  <c r="O459" i="100" s="1"/>
  <c r="O329" i="100"/>
  <c r="O330" i="100" s="1"/>
  <c r="M475" i="100"/>
  <c r="M476" i="100" s="1"/>
  <c r="M346" i="100"/>
  <c r="M347" i="100" s="1"/>
  <c r="P251" i="100"/>
  <c r="Q8" i="100"/>
  <c r="N731" i="100"/>
  <c r="N641" i="100"/>
  <c r="N648" i="100"/>
  <c r="O564" i="100"/>
  <c r="N571" i="100"/>
  <c r="N248" i="100"/>
  <c r="K983" i="100"/>
  <c r="L242" i="100"/>
  <c r="L206" i="100"/>
  <c r="L235" i="100"/>
  <c r="L222" i="100"/>
  <c r="L244" i="100"/>
  <c r="N441" i="100"/>
  <c r="N442" i="100" s="1"/>
  <c r="N312" i="100"/>
  <c r="N313" i="100" s="1"/>
  <c r="K985" i="100"/>
  <c r="O640" i="100"/>
  <c r="P563" i="100"/>
  <c r="O570" i="100"/>
  <c r="O647" i="100"/>
  <c r="P117" i="100"/>
  <c r="Q98" i="100"/>
  <c r="Q110" i="100" s="1"/>
  <c r="P124" i="100"/>
  <c r="P16" i="100"/>
  <c r="O643" i="100"/>
  <c r="O650" i="100"/>
  <c r="O573" i="100"/>
  <c r="P566" i="100"/>
  <c r="J48" i="37"/>
  <c r="H116" i="105" s="1"/>
  <c r="Q48" i="37"/>
  <c r="P48" i="37"/>
  <c r="N116" i="105" s="1"/>
  <c r="M48" i="37"/>
  <c r="K116" i="105" s="1"/>
  <c r="L48" i="37"/>
  <c r="J116" i="105" s="1"/>
  <c r="R48" i="37"/>
  <c r="P116" i="105" s="1"/>
  <c r="O48" i="37"/>
  <c r="M116" i="105" s="1"/>
  <c r="I48" i="37"/>
  <c r="G116" i="105" s="1"/>
  <c r="H48" i="37"/>
  <c r="F116" i="105" s="1"/>
  <c r="N52" i="37"/>
  <c r="L120" i="105" s="1"/>
  <c r="S52" i="37"/>
  <c r="Q120" i="105" s="1"/>
  <c r="O56" i="37"/>
  <c r="M118" i="106" s="1"/>
  <c r="P50" i="37"/>
  <c r="N118" i="105" s="1"/>
  <c r="O50" i="37"/>
  <c r="M118" i="105" s="1"/>
  <c r="H52" i="37"/>
  <c r="F120" i="105" s="1"/>
  <c r="N56" i="37"/>
  <c r="L118" i="106" s="1"/>
  <c r="K51" i="37"/>
  <c r="I119" i="105" s="1"/>
  <c r="J52" i="37"/>
  <c r="H120" i="105" s="1"/>
  <c r="T56" i="37"/>
  <c r="T51" i="37"/>
  <c r="R119" i="105" s="1"/>
  <c r="J56" i="37"/>
  <c r="H118" i="106" s="1"/>
  <c r="K56" i="37"/>
  <c r="I118" i="106" s="1"/>
  <c r="Q56" i="37"/>
  <c r="O118" i="106" s="1"/>
  <c r="I51" i="37"/>
  <c r="G119" i="105" s="1"/>
  <c r="R56" i="37"/>
  <c r="P118" i="106" s="1"/>
  <c r="P56" i="37"/>
  <c r="N118" i="106" s="1"/>
  <c r="O52" i="37"/>
  <c r="M120" i="105" s="1"/>
  <c r="L52" i="37"/>
  <c r="J120" i="105" s="1"/>
  <c r="P51" i="37"/>
  <c r="N119" i="105" s="1"/>
  <c r="I56" i="37"/>
  <c r="G118" i="106" s="1"/>
  <c r="Q51" i="37"/>
  <c r="O119" i="105" s="1"/>
  <c r="K52" i="37"/>
  <c r="I120" i="105" s="1"/>
  <c r="L56" i="37"/>
  <c r="J118" i="106" s="1"/>
  <c r="M52" i="37"/>
  <c r="K120" i="105" s="1"/>
  <c r="L51" i="37"/>
  <c r="J119" i="105" s="1"/>
  <c r="T52" i="37"/>
  <c r="S51" i="37"/>
  <c r="Q119" i="105" s="1"/>
  <c r="R52" i="37"/>
  <c r="P120" i="105" s="1"/>
  <c r="M51" i="37"/>
  <c r="K119" i="105" s="1"/>
  <c r="H56" i="37"/>
  <c r="F118" i="106" s="1"/>
  <c r="I52" i="37"/>
  <c r="G120" i="105" s="1"/>
  <c r="H51" i="37"/>
  <c r="F119" i="105" s="1"/>
  <c r="V56" i="37"/>
  <c r="S56" i="37"/>
  <c r="Q118" i="106" s="1"/>
  <c r="P52" i="37"/>
  <c r="N120" i="105" s="1"/>
  <c r="T50" i="37"/>
  <c r="I50" i="37"/>
  <c r="G118" i="105" s="1"/>
  <c r="U50" i="37"/>
  <c r="Q50" i="37"/>
  <c r="O118" i="105" s="1"/>
  <c r="M50" i="37"/>
  <c r="K118" i="105" s="1"/>
  <c r="U51" i="37"/>
  <c r="J51" i="37"/>
  <c r="H119" i="105" s="1"/>
  <c r="V51" i="37"/>
  <c r="R51" i="37"/>
  <c r="P119" i="105" s="1"/>
  <c r="N51" i="37"/>
  <c r="L119" i="105" s="1"/>
  <c r="S54" i="37"/>
  <c r="O54" i="37"/>
  <c r="M116" i="106" s="1"/>
  <c r="K54" i="37"/>
  <c r="I116" i="106" s="1"/>
  <c r="P54" i="37"/>
  <c r="V54" i="37"/>
  <c r="R54" i="37"/>
  <c r="P116" i="106" s="1"/>
  <c r="N54" i="37"/>
  <c r="L116" i="106" s="1"/>
  <c r="J54" i="37"/>
  <c r="H116" i="106" s="1"/>
  <c r="L54" i="37"/>
  <c r="J116" i="106" s="1"/>
  <c r="U54" i="37"/>
  <c r="Q54" i="37"/>
  <c r="O116" i="106" s="1"/>
  <c r="M54" i="37"/>
  <c r="K116" i="106" s="1"/>
  <c r="I54" i="37"/>
  <c r="G116" i="106" s="1"/>
  <c r="T54" i="37"/>
  <c r="H54" i="37"/>
  <c r="V57" i="37"/>
  <c r="R57" i="37"/>
  <c r="P119" i="106" s="1"/>
  <c r="N57" i="37"/>
  <c r="L119" i="106" s="1"/>
  <c r="J57" i="37"/>
  <c r="H119" i="106" s="1"/>
  <c r="S57" i="37"/>
  <c r="O57" i="37"/>
  <c r="M119" i="106" s="1"/>
  <c r="K57" i="37"/>
  <c r="I119" i="106" s="1"/>
  <c r="U57" i="37"/>
  <c r="Q57" i="37"/>
  <c r="O119" i="106" s="1"/>
  <c r="M57" i="37"/>
  <c r="K119" i="106" s="1"/>
  <c r="I57" i="37"/>
  <c r="G119" i="106" s="1"/>
  <c r="T57" i="37"/>
  <c r="P57" i="37"/>
  <c r="N119" i="106" s="1"/>
  <c r="L57" i="37"/>
  <c r="J119" i="106" s="1"/>
  <c r="H57" i="37"/>
  <c r="F119" i="106" s="1"/>
  <c r="T55" i="37"/>
  <c r="P55" i="37"/>
  <c r="N117" i="106" s="1"/>
  <c r="L55" i="37"/>
  <c r="J117" i="106" s="1"/>
  <c r="H55" i="37"/>
  <c r="F117" i="106" s="1"/>
  <c r="U55" i="37"/>
  <c r="I55" i="37"/>
  <c r="G117" i="106" s="1"/>
  <c r="S55" i="37"/>
  <c r="Q117" i="106" s="1"/>
  <c r="O55" i="37"/>
  <c r="M117" i="106" s="1"/>
  <c r="K55" i="37"/>
  <c r="I117" i="106" s="1"/>
  <c r="M55" i="37"/>
  <c r="K117" i="106" s="1"/>
  <c r="V55" i="37"/>
  <c r="R55" i="37"/>
  <c r="P117" i="106" s="1"/>
  <c r="N55" i="37"/>
  <c r="L117" i="106" s="1"/>
  <c r="J55" i="37"/>
  <c r="H117" i="106" s="1"/>
  <c r="Q55" i="37"/>
  <c r="O117" i="106" s="1"/>
  <c r="I970" i="42"/>
  <c r="H39" i="94" s="1"/>
  <c r="M970" i="42"/>
  <c r="L39" i="94" s="1"/>
  <c r="F970" i="42"/>
  <c r="E39" i="94" s="1"/>
  <c r="J970" i="42"/>
  <c r="I39" i="94" s="1"/>
  <c r="N970" i="42"/>
  <c r="M39" i="94" s="1"/>
  <c r="T970" i="42"/>
  <c r="Q970" i="42"/>
  <c r="G970" i="42"/>
  <c r="F39" i="94" s="1"/>
  <c r="K970" i="42"/>
  <c r="J39" i="94" s="1"/>
  <c r="O970" i="42"/>
  <c r="N39" i="94" s="1"/>
  <c r="S970" i="42"/>
  <c r="H970" i="42"/>
  <c r="G39" i="94" s="1"/>
  <c r="L970" i="42"/>
  <c r="K39" i="94" s="1"/>
  <c r="P970" i="42"/>
  <c r="R970" i="42"/>
  <c r="P200" i="100" l="1"/>
  <c r="P690" i="100"/>
  <c r="Q186" i="103"/>
  <c r="Q688" i="103"/>
  <c r="Q203" i="104"/>
  <c r="Q690" i="104"/>
  <c r="P184" i="100"/>
  <c r="P688" i="100"/>
  <c r="Q192" i="100"/>
  <c r="Q689" i="100"/>
  <c r="Q202" i="103"/>
  <c r="Q690" i="103"/>
  <c r="Q179" i="104"/>
  <c r="Q687" i="104"/>
  <c r="R194" i="103"/>
  <c r="R689" i="103"/>
  <c r="R199" i="107"/>
  <c r="R690" i="107"/>
  <c r="Q175" i="107"/>
  <c r="Q687" i="107"/>
  <c r="Q201" i="101"/>
  <c r="Q690" i="101"/>
  <c r="Q185" i="101"/>
  <c r="Q688" i="101"/>
  <c r="G113" i="106"/>
  <c r="G690" i="106" s="1"/>
  <c r="F690" i="106"/>
  <c r="G110" i="105"/>
  <c r="G687" i="105" s="1"/>
  <c r="F687" i="105"/>
  <c r="R195" i="104"/>
  <c r="R689" i="104"/>
  <c r="R183" i="107"/>
  <c r="R688" i="107"/>
  <c r="R191" i="107"/>
  <c r="R689" i="107"/>
  <c r="Q176" i="100"/>
  <c r="Q687" i="100"/>
  <c r="Q193" i="101"/>
  <c r="Q689" i="101"/>
  <c r="Q177" i="101"/>
  <c r="Q687" i="101"/>
  <c r="R178" i="103"/>
  <c r="R687" i="103"/>
  <c r="R187" i="104"/>
  <c r="R688" i="104"/>
  <c r="Q187" i="104"/>
  <c r="Q688" i="104"/>
  <c r="M788" i="107"/>
  <c r="M797" i="107" s="1"/>
  <c r="M788" i="101"/>
  <c r="M788" i="104"/>
  <c r="K788" i="100"/>
  <c r="K797" i="100" s="1"/>
  <c r="M788" i="103"/>
  <c r="S808" i="107"/>
  <c r="J808" i="101"/>
  <c r="R118" i="105"/>
  <c r="O808" i="101"/>
  <c r="I808" i="107"/>
  <c r="T808" i="101"/>
  <c r="I808" i="101"/>
  <c r="M808" i="101"/>
  <c r="R808" i="107"/>
  <c r="G808" i="107"/>
  <c r="P808" i="105"/>
  <c r="L808" i="104"/>
  <c r="H808" i="104"/>
  <c r="Q808" i="100"/>
  <c r="T808" i="103"/>
  <c r="J808" i="103"/>
  <c r="R808" i="103"/>
  <c r="P808" i="100"/>
  <c r="S808" i="103"/>
  <c r="K808" i="105"/>
  <c r="P808" i="104"/>
  <c r="J808" i="100"/>
  <c r="R808" i="100"/>
  <c r="N808" i="103"/>
  <c r="R808" i="101"/>
  <c r="N808" i="107"/>
  <c r="T808" i="107"/>
  <c r="I808" i="105"/>
  <c r="R808" i="105"/>
  <c r="G808" i="104"/>
  <c r="M808" i="100"/>
  <c r="Q808" i="101"/>
  <c r="G808" i="101"/>
  <c r="K808" i="101"/>
  <c r="O808" i="107"/>
  <c r="L808" i="107"/>
  <c r="P808" i="107"/>
  <c r="J808" i="107"/>
  <c r="G808" i="105"/>
  <c r="L808" i="105"/>
  <c r="O808" i="105"/>
  <c r="J808" i="104"/>
  <c r="Q808" i="104"/>
  <c r="R808" i="104"/>
  <c r="N808" i="104"/>
  <c r="I808" i="100"/>
  <c r="S808" i="100"/>
  <c r="T808" i="100"/>
  <c r="G808" i="103"/>
  <c r="H808" i="103"/>
  <c r="L808" i="103"/>
  <c r="Q808" i="105"/>
  <c r="S808" i="105"/>
  <c r="O808" i="100"/>
  <c r="P808" i="101"/>
  <c r="N808" i="101"/>
  <c r="N808" i="105"/>
  <c r="H808" i="105"/>
  <c r="K808" i="104"/>
  <c r="S808" i="104"/>
  <c r="L808" i="100"/>
  <c r="N808" i="100"/>
  <c r="P808" i="103"/>
  <c r="K808" i="103"/>
  <c r="O808" i="103"/>
  <c r="S808" i="101"/>
  <c r="H808" i="101"/>
  <c r="L808" i="101"/>
  <c r="H808" i="107"/>
  <c r="M808" i="107"/>
  <c r="Q808" i="107"/>
  <c r="K808" i="107"/>
  <c r="M808" i="105"/>
  <c r="J808" i="105"/>
  <c r="T808" i="105"/>
  <c r="O808" i="104"/>
  <c r="T808" i="104"/>
  <c r="M808" i="104"/>
  <c r="I808" i="104"/>
  <c r="G808" i="100"/>
  <c r="H808" i="100"/>
  <c r="K808" i="100"/>
  <c r="I808" i="103"/>
  <c r="M808" i="103"/>
  <c r="Q808" i="103"/>
  <c r="G177" i="105"/>
  <c r="Q203" i="107"/>
  <c r="Q202" i="107"/>
  <c r="Q198" i="107"/>
  <c r="Q200" i="107"/>
  <c r="Q201" i="107"/>
  <c r="P202" i="104"/>
  <c r="P200" i="104"/>
  <c r="P198" i="104"/>
  <c r="P201" i="104"/>
  <c r="P199" i="104"/>
  <c r="P185" i="103"/>
  <c r="P183" i="103"/>
  <c r="P184" i="103"/>
  <c r="P182" i="103"/>
  <c r="P187" i="103"/>
  <c r="N185" i="100"/>
  <c r="N183" i="100"/>
  <c r="N182" i="100"/>
  <c r="N187" i="100"/>
  <c r="N186" i="100"/>
  <c r="P171" i="107"/>
  <c r="O170" i="100"/>
  <c r="O171" i="100"/>
  <c r="O168" i="100"/>
  <c r="O169" i="100"/>
  <c r="O166" i="100"/>
  <c r="O167" i="100"/>
  <c r="Q185" i="104"/>
  <c r="Q183" i="104"/>
  <c r="Q186" i="104"/>
  <c r="Q184" i="104"/>
  <c r="Q182" i="104"/>
  <c r="Q167" i="107"/>
  <c r="P170" i="104"/>
  <c r="P166" i="104"/>
  <c r="P171" i="104"/>
  <c r="P167" i="104"/>
  <c r="P168" i="104"/>
  <c r="P169" i="104"/>
  <c r="P168" i="101"/>
  <c r="P169" i="101"/>
  <c r="P170" i="101"/>
  <c r="P166" i="101"/>
  <c r="P171" i="101"/>
  <c r="P167" i="101"/>
  <c r="P194" i="101"/>
  <c r="P190" i="101"/>
  <c r="P195" i="101"/>
  <c r="P191" i="101"/>
  <c r="P192" i="101"/>
  <c r="P176" i="107"/>
  <c r="P178" i="107"/>
  <c r="P177" i="107"/>
  <c r="P179" i="107"/>
  <c r="P174" i="107"/>
  <c r="P200" i="103"/>
  <c r="P201" i="103"/>
  <c r="P203" i="103"/>
  <c r="P199" i="103"/>
  <c r="P198" i="103"/>
  <c r="O203" i="100"/>
  <c r="O201" i="100"/>
  <c r="O199" i="100"/>
  <c r="O202" i="100"/>
  <c r="O198" i="100"/>
  <c r="F177" i="105"/>
  <c r="F174" i="105"/>
  <c r="F178" i="105"/>
  <c r="F175" i="105"/>
  <c r="F176" i="105"/>
  <c r="F179" i="105"/>
  <c r="P169" i="107"/>
  <c r="P166" i="107"/>
  <c r="F113" i="105"/>
  <c r="F690" i="105" s="1"/>
  <c r="P171" i="103"/>
  <c r="P167" i="103"/>
  <c r="P168" i="103"/>
  <c r="P169" i="103"/>
  <c r="P170" i="103"/>
  <c r="P166" i="103"/>
  <c r="F112" i="105"/>
  <c r="Q192" i="103"/>
  <c r="Q191" i="103"/>
  <c r="Q193" i="103"/>
  <c r="Q195" i="103"/>
  <c r="Q190" i="103"/>
  <c r="Q192" i="104"/>
  <c r="Q193" i="104"/>
  <c r="Q194" i="104"/>
  <c r="Q191" i="104"/>
  <c r="Q190" i="104"/>
  <c r="Q192" i="107"/>
  <c r="Q193" i="107"/>
  <c r="Q195" i="107"/>
  <c r="Q194" i="107"/>
  <c r="Q190" i="107"/>
  <c r="P178" i="101"/>
  <c r="P176" i="101"/>
  <c r="P174" i="101"/>
  <c r="P179" i="101"/>
  <c r="P175" i="101"/>
  <c r="Q187" i="107"/>
  <c r="Q182" i="107"/>
  <c r="Q186" i="107"/>
  <c r="Q184" i="107"/>
  <c r="Q185" i="107"/>
  <c r="Q176" i="103"/>
  <c r="Q174" i="103"/>
  <c r="Q177" i="103"/>
  <c r="Q179" i="103"/>
  <c r="Q175" i="103"/>
  <c r="O186" i="100"/>
  <c r="O187" i="100"/>
  <c r="O182" i="100"/>
  <c r="O185" i="100"/>
  <c r="O183" i="100"/>
  <c r="O194" i="100"/>
  <c r="O190" i="100"/>
  <c r="O193" i="100"/>
  <c r="O191" i="100"/>
  <c r="O195" i="100"/>
  <c r="P186" i="104"/>
  <c r="P182" i="104"/>
  <c r="P184" i="104"/>
  <c r="P185" i="104"/>
  <c r="P183" i="104"/>
  <c r="P168" i="107"/>
  <c r="P170" i="107"/>
  <c r="F202" i="106"/>
  <c r="F203" i="106"/>
  <c r="F199" i="106"/>
  <c r="F200" i="106"/>
  <c r="F201" i="106"/>
  <c r="F198" i="106"/>
  <c r="F111" i="106"/>
  <c r="F688" i="106" s="1"/>
  <c r="F110" i="106"/>
  <c r="F112" i="106"/>
  <c r="P174" i="100"/>
  <c r="P179" i="100"/>
  <c r="P177" i="100"/>
  <c r="P175" i="100"/>
  <c r="P178" i="100"/>
  <c r="P200" i="101"/>
  <c r="P199" i="101"/>
  <c r="P198" i="101"/>
  <c r="P203" i="101"/>
  <c r="P202" i="101"/>
  <c r="P176" i="104"/>
  <c r="P174" i="104"/>
  <c r="P177" i="104"/>
  <c r="P175" i="104"/>
  <c r="P178" i="104"/>
  <c r="P187" i="101"/>
  <c r="P183" i="101"/>
  <c r="P186" i="101"/>
  <c r="P184" i="101"/>
  <c r="P182" i="101"/>
  <c r="F1082" i="103"/>
  <c r="F1081" i="103"/>
  <c r="F1080" i="103"/>
  <c r="F1079" i="103"/>
  <c r="F1078" i="103"/>
  <c r="F1079" i="100"/>
  <c r="F1080" i="100"/>
  <c r="F1082" i="100"/>
  <c r="F1078" i="100"/>
  <c r="F1081" i="100"/>
  <c r="F1078" i="101"/>
  <c r="F1080" i="101"/>
  <c r="F1082" i="101"/>
  <c r="F1079" i="101"/>
  <c r="F1081" i="101"/>
  <c r="F1079" i="104"/>
  <c r="F1078" i="104"/>
  <c r="F1080" i="104"/>
  <c r="F1082" i="104"/>
  <c r="F1081" i="104"/>
  <c r="F1080" i="107"/>
  <c r="F1079" i="107"/>
  <c r="F1081" i="107"/>
  <c r="F1082" i="107"/>
  <c r="F1078" i="107"/>
  <c r="F116" i="106"/>
  <c r="L807" i="100"/>
  <c r="N807" i="104"/>
  <c r="N807" i="101"/>
  <c r="N807" i="103"/>
  <c r="N807" i="107"/>
  <c r="N159" i="104"/>
  <c r="M797" i="104"/>
  <c r="M797" i="101"/>
  <c r="N159" i="101"/>
  <c r="L159" i="100"/>
  <c r="N159" i="107"/>
  <c r="N159" i="103"/>
  <c r="M797" i="103"/>
  <c r="Q119" i="106"/>
  <c r="S119" i="105"/>
  <c r="O155" i="100"/>
  <c r="O151" i="100"/>
  <c r="P87" i="101"/>
  <c r="O217" i="103"/>
  <c r="P152" i="104"/>
  <c r="O154" i="100"/>
  <c r="P153" i="103"/>
  <c r="P151" i="101"/>
  <c r="P153" i="101"/>
  <c r="O214" i="103"/>
  <c r="O216" i="103"/>
  <c r="O215" i="103"/>
  <c r="M216" i="100"/>
  <c r="M215" i="100"/>
  <c r="M214" i="100"/>
  <c r="M217" i="100"/>
  <c r="M213" i="100"/>
  <c r="O213" i="103"/>
  <c r="O216" i="101"/>
  <c r="O217" i="101"/>
  <c r="O213" i="101"/>
  <c r="O214" i="101"/>
  <c r="O215" i="101"/>
  <c r="O216" i="107"/>
  <c r="O217" i="107"/>
  <c r="O213" i="107"/>
  <c r="O214" i="107"/>
  <c r="O215" i="107"/>
  <c r="O216" i="104"/>
  <c r="O217" i="104"/>
  <c r="O214" i="104"/>
  <c r="O215" i="104"/>
  <c r="O213" i="104"/>
  <c r="I65" i="105"/>
  <c r="R117" i="106"/>
  <c r="R118" i="106"/>
  <c r="P87" i="100"/>
  <c r="I65" i="101"/>
  <c r="I65" i="104"/>
  <c r="I65" i="103"/>
  <c r="I65" i="100"/>
  <c r="I65" i="107"/>
  <c r="P87" i="103"/>
  <c r="P87" i="105"/>
  <c r="I65" i="106"/>
  <c r="P87" i="104"/>
  <c r="P87" i="106"/>
  <c r="P151" i="107"/>
  <c r="P87" i="107"/>
  <c r="J69" i="106"/>
  <c r="J69" i="104"/>
  <c r="J69" i="105"/>
  <c r="J69" i="101"/>
  <c r="J69" i="103"/>
  <c r="J69" i="107"/>
  <c r="J69" i="100"/>
  <c r="J69" i="42"/>
  <c r="J68" i="103"/>
  <c r="J68" i="100"/>
  <c r="J68" i="42"/>
  <c r="J68" i="104"/>
  <c r="J68" i="107"/>
  <c r="J68" i="105"/>
  <c r="J68" i="106"/>
  <c r="J68" i="101"/>
  <c r="J70" i="106"/>
  <c r="J70" i="42"/>
  <c r="J70" i="107"/>
  <c r="J70" i="100"/>
  <c r="J70" i="104"/>
  <c r="J70" i="105"/>
  <c r="J70" i="101"/>
  <c r="J70" i="103"/>
  <c r="K66" i="100"/>
  <c r="K66" i="101"/>
  <c r="K66" i="107"/>
  <c r="K66" i="103"/>
  <c r="K66" i="104"/>
  <c r="K66" i="42"/>
  <c r="K66" i="106"/>
  <c r="K66" i="105"/>
  <c r="J67" i="42"/>
  <c r="J67" i="105"/>
  <c r="J67" i="100"/>
  <c r="J67" i="103"/>
  <c r="J67" i="106"/>
  <c r="J67" i="101"/>
  <c r="J67" i="107"/>
  <c r="J67" i="104"/>
  <c r="Q116" i="106"/>
  <c r="R120" i="105"/>
  <c r="P155" i="101"/>
  <c r="R116" i="105"/>
  <c r="Q10" i="100"/>
  <c r="Q253" i="100" s="1"/>
  <c r="P151" i="104"/>
  <c r="P155" i="104"/>
  <c r="P152" i="101"/>
  <c r="P152" i="107"/>
  <c r="P151" i="103"/>
  <c r="P155" i="103"/>
  <c r="Q153" i="107"/>
  <c r="P152" i="100"/>
  <c r="F152" i="105"/>
  <c r="P154" i="101"/>
  <c r="Q152" i="103"/>
  <c r="O732" i="104"/>
  <c r="O732" i="107"/>
  <c r="O732" i="105"/>
  <c r="O730" i="100"/>
  <c r="O732" i="101"/>
  <c r="O730" i="105"/>
  <c r="O733" i="107"/>
  <c r="L158" i="100"/>
  <c r="L959" i="100" s="1"/>
  <c r="L161" i="100"/>
  <c r="L162" i="100"/>
  <c r="L163" i="100"/>
  <c r="N160" i="101"/>
  <c r="N160" i="103"/>
  <c r="N163" i="103"/>
  <c r="N162" i="103"/>
  <c r="N162" i="104"/>
  <c r="N158" i="101"/>
  <c r="N959" i="101" s="1"/>
  <c r="F118" i="105"/>
  <c r="L160" i="100"/>
  <c r="N162" i="101"/>
  <c r="N161" i="104"/>
  <c r="N163" i="104"/>
  <c r="N161" i="103"/>
  <c r="N161" i="107"/>
  <c r="N158" i="107"/>
  <c r="N959" i="107" s="1"/>
  <c r="N161" i="101"/>
  <c r="N158" i="104"/>
  <c r="N959" i="104" s="1"/>
  <c r="N158" i="103"/>
  <c r="N959" i="103" s="1"/>
  <c r="N160" i="107"/>
  <c r="N162" i="107"/>
  <c r="O443" i="104"/>
  <c r="P444" i="104" s="1"/>
  <c r="Q445" i="104" s="1"/>
  <c r="R446" i="104" s="1"/>
  <c r="S447" i="104" s="1"/>
  <c r="T448" i="104" s="1"/>
  <c r="N116" i="106"/>
  <c r="P382" i="107"/>
  <c r="Q383" i="107" s="1"/>
  <c r="R384" i="107" s="1"/>
  <c r="S385" i="107" s="1"/>
  <c r="T386" i="107" s="1"/>
  <c r="O116" i="105"/>
  <c r="N163" i="101"/>
  <c r="N160" i="104"/>
  <c r="N163" i="107"/>
  <c r="P249" i="100"/>
  <c r="Q6" i="100"/>
  <c r="S43" i="100"/>
  <c r="S44" i="101"/>
  <c r="S44" i="42"/>
  <c r="S43" i="42"/>
  <c r="S44" i="107"/>
  <c r="S44" i="106"/>
  <c r="S41" i="106"/>
  <c r="S43" i="103"/>
  <c r="S42" i="103"/>
  <c r="S42" i="104"/>
  <c r="S43" i="104"/>
  <c r="S44" i="105"/>
  <c r="S42" i="101"/>
  <c r="S42" i="105"/>
  <c r="S41" i="101"/>
  <c r="T42" i="106"/>
  <c r="S42" i="107"/>
  <c r="S41" i="100"/>
  <c r="S43" i="105"/>
  <c r="S42" i="42"/>
  <c r="S41" i="42"/>
  <c r="S41" i="103"/>
  <c r="S43" i="101"/>
  <c r="S44" i="100"/>
  <c r="S41" i="107"/>
  <c r="S44" i="103"/>
  <c r="S43" i="106"/>
  <c r="S42" i="100"/>
  <c r="T41" i="105"/>
  <c r="T41" i="104"/>
  <c r="S44" i="104"/>
  <c r="S43" i="107"/>
  <c r="R256" i="42"/>
  <c r="S20" i="42"/>
  <c r="R259" i="104"/>
  <c r="S23" i="104"/>
  <c r="T23" i="42"/>
  <c r="T259" i="42" s="1"/>
  <c r="T23" i="105"/>
  <c r="T259" i="105" s="1"/>
  <c r="S24" i="105"/>
  <c r="S260" i="105" s="1"/>
  <c r="S23" i="107"/>
  <c r="S259" i="107" s="1"/>
  <c r="T24" i="106"/>
  <c r="T260" i="106" s="1"/>
  <c r="S21" i="105"/>
  <c r="S257" i="105" s="1"/>
  <c r="S21" i="104"/>
  <c r="S257" i="104" s="1"/>
  <c r="T23" i="103"/>
  <c r="T259" i="103" s="1"/>
  <c r="S21" i="106"/>
  <c r="S257" i="106" s="1"/>
  <c r="T22" i="106"/>
  <c r="T258" i="106" s="1"/>
  <c r="T21" i="107"/>
  <c r="T257" i="107" s="1"/>
  <c r="S22" i="104"/>
  <c r="S258" i="104" s="1"/>
  <c r="T20" i="106"/>
  <c r="T256" i="106" s="1"/>
  <c r="T22" i="103"/>
  <c r="T258" i="103" s="1"/>
  <c r="T24" i="101"/>
  <c r="T260" i="101" s="1"/>
  <c r="T20" i="101"/>
  <c r="T256" i="101" s="1"/>
  <c r="S22" i="105"/>
  <c r="S258" i="105" s="1"/>
  <c r="S22" i="101"/>
  <c r="S258" i="101" s="1"/>
  <c r="S23" i="100"/>
  <c r="S259" i="100" s="1"/>
  <c r="S23" i="101"/>
  <c r="S259" i="101" s="1"/>
  <c r="S22" i="42"/>
  <c r="S258" i="42" s="1"/>
  <c r="T24" i="104"/>
  <c r="T260" i="104" s="1"/>
  <c r="T24" i="42"/>
  <c r="T260" i="42" s="1"/>
  <c r="S23" i="106"/>
  <c r="S259" i="106" s="1"/>
  <c r="S22" i="107"/>
  <c r="S258" i="107" s="1"/>
  <c r="S20" i="107"/>
  <c r="S256" i="107" s="1"/>
  <c r="S22" i="100"/>
  <c r="S258" i="100" s="1"/>
  <c r="S20" i="100"/>
  <c r="S256" i="100" s="1"/>
  <c r="S20" i="105"/>
  <c r="S256" i="105" s="1"/>
  <c r="S24" i="103"/>
  <c r="S260" i="103" s="1"/>
  <c r="S21" i="42"/>
  <c r="S257" i="42" s="1"/>
  <c r="S20" i="104"/>
  <c r="S256" i="104" s="1"/>
  <c r="S24" i="107"/>
  <c r="S260" i="107" s="1"/>
  <c r="S21" i="100"/>
  <c r="S257" i="100" s="1"/>
  <c r="S21" i="103"/>
  <c r="S257" i="103" s="1"/>
  <c r="S20" i="103"/>
  <c r="S256" i="103" s="1"/>
  <c r="S21" i="101"/>
  <c r="S257" i="101" s="1"/>
  <c r="P249" i="107"/>
  <c r="Q6" i="107"/>
  <c r="P252" i="101"/>
  <c r="Q9" i="101"/>
  <c r="P252" i="107"/>
  <c r="Q9" i="107"/>
  <c r="Q154" i="107" s="1"/>
  <c r="P249" i="105"/>
  <c r="Q6" i="105"/>
  <c r="P253" i="107"/>
  <c r="Q10" i="107"/>
  <c r="Q155" i="107" s="1"/>
  <c r="K16" i="42"/>
  <c r="K17" i="42"/>
  <c r="K14" i="42"/>
  <c r="K15" i="42"/>
  <c r="L13" i="42"/>
  <c r="Y316" i="107"/>
  <c r="Y316" i="100"/>
  <c r="Y316" i="101"/>
  <c r="Y316" i="103"/>
  <c r="Y316" i="104"/>
  <c r="Y316" i="105"/>
  <c r="Y316" i="106"/>
  <c r="Y316" i="42"/>
  <c r="Y327" i="100"/>
  <c r="Y327" i="105"/>
  <c r="Y327" i="42"/>
  <c r="Y327" i="101"/>
  <c r="Y327" i="106"/>
  <c r="Y327" i="107"/>
  <c r="Y327" i="104"/>
  <c r="Y327" i="103"/>
  <c r="Y319" i="100"/>
  <c r="Y319" i="105"/>
  <c r="Y319" i="42"/>
  <c r="Y319" i="107"/>
  <c r="Y319" i="104"/>
  <c r="Y319" i="101"/>
  <c r="Y319" i="106"/>
  <c r="Y319" i="103"/>
  <c r="Y320" i="107"/>
  <c r="Y320" i="100"/>
  <c r="Y320" i="101"/>
  <c r="Y320" i="103"/>
  <c r="Y320" i="104"/>
  <c r="Y320" i="105"/>
  <c r="Y320" i="106"/>
  <c r="Y320" i="42"/>
  <c r="Y318" i="107"/>
  <c r="Y318" i="100"/>
  <c r="Y318" i="101"/>
  <c r="Y318" i="103"/>
  <c r="Y318" i="104"/>
  <c r="Y318" i="105"/>
  <c r="Y318" i="106"/>
  <c r="Y318" i="42"/>
  <c r="Y317" i="101"/>
  <c r="Y317" i="106"/>
  <c r="Y317" i="42"/>
  <c r="Y317" i="103"/>
  <c r="Y317" i="100"/>
  <c r="Y317" i="105"/>
  <c r="Y317" i="107"/>
  <c r="Y317" i="104"/>
  <c r="Y321" i="107"/>
  <c r="Y321" i="104"/>
  <c r="Y321" i="42"/>
  <c r="Y321" i="100"/>
  <c r="Y321" i="105"/>
  <c r="Y321" i="101"/>
  <c r="Y321" i="106"/>
  <c r="Y321" i="103"/>
  <c r="Y324" i="107"/>
  <c r="Y324" i="100"/>
  <c r="Y324" i="101"/>
  <c r="Y324" i="103"/>
  <c r="Y324" i="104"/>
  <c r="Y324" i="105"/>
  <c r="Y324" i="106"/>
  <c r="Y324" i="42"/>
  <c r="Y313" i="107"/>
  <c r="Y313" i="104"/>
  <c r="Y313" i="103"/>
  <c r="Y313" i="100"/>
  <c r="Y313" i="105"/>
  <c r="Y313" i="42"/>
  <c r="Y313" i="101"/>
  <c r="Y313" i="106"/>
  <c r="Y323" i="103"/>
  <c r="Y323" i="42"/>
  <c r="Y323" i="101"/>
  <c r="Y323" i="106"/>
  <c r="Y323" i="107"/>
  <c r="Y323" i="104"/>
  <c r="Y323" i="100"/>
  <c r="Y323" i="105"/>
  <c r="Y315" i="103"/>
  <c r="Y315" i="106"/>
  <c r="Y315" i="42"/>
  <c r="Y315" i="107"/>
  <c r="Y315" i="104"/>
  <c r="Y315" i="101"/>
  <c r="Y315" i="100"/>
  <c r="Y315" i="105"/>
  <c r="Y314" i="107"/>
  <c r="Y314" i="100"/>
  <c r="Y314" i="101"/>
  <c r="Y314" i="103"/>
  <c r="Y314" i="104"/>
  <c r="Y314" i="105"/>
  <c r="Y314" i="106"/>
  <c r="Y314" i="42"/>
  <c r="Y322" i="107"/>
  <c r="Y322" i="100"/>
  <c r="Y322" i="101"/>
  <c r="Y322" i="103"/>
  <c r="Y322" i="104"/>
  <c r="Y322" i="105"/>
  <c r="Y322" i="106"/>
  <c r="Y322" i="42"/>
  <c r="Y325" i="101"/>
  <c r="Y325" i="106"/>
  <c r="Y325" i="42"/>
  <c r="Y325" i="103"/>
  <c r="Y325" i="107"/>
  <c r="Y325" i="104"/>
  <c r="Y325" i="100"/>
  <c r="Y325" i="105"/>
  <c r="O248" i="101"/>
  <c r="O510" i="104"/>
  <c r="P511" i="104" s="1"/>
  <c r="Q512" i="104" s="1"/>
  <c r="R513" i="104" s="1"/>
  <c r="S514" i="104" s="1"/>
  <c r="T515" i="104" s="1"/>
  <c r="Q9" i="104"/>
  <c r="Q154" i="104" s="1"/>
  <c r="P252" i="104"/>
  <c r="P5" i="101"/>
  <c r="P475" i="101"/>
  <c r="P476" i="101" s="1"/>
  <c r="P346" i="101"/>
  <c r="P347" i="101" s="1"/>
  <c r="P509" i="101"/>
  <c r="Q118" i="101"/>
  <c r="Q125" i="101"/>
  <c r="R99" i="101"/>
  <c r="R111" i="101" s="1"/>
  <c r="P441" i="101"/>
  <c r="P312" i="101"/>
  <c r="R97" i="101"/>
  <c r="Q123" i="101"/>
  <c r="Q109" i="101"/>
  <c r="Q686" i="101" s="1"/>
  <c r="Q116" i="101"/>
  <c r="Q120" i="101"/>
  <c r="R101" i="101"/>
  <c r="R113" i="101" s="1"/>
  <c r="Q127" i="101"/>
  <c r="N985" i="107"/>
  <c r="M314" i="103"/>
  <c r="M331" i="107"/>
  <c r="M382" i="107"/>
  <c r="M331" i="100"/>
  <c r="M365" i="107"/>
  <c r="M365" i="103"/>
  <c r="M244" i="100"/>
  <c r="O382" i="101"/>
  <c r="P383" i="101" s="1"/>
  <c r="Q384" i="101" s="1"/>
  <c r="R385" i="101" s="1"/>
  <c r="S386" i="101" s="1"/>
  <c r="T387" i="101" s="1"/>
  <c r="O477" i="103"/>
  <c r="P478" i="103" s="1"/>
  <c r="Q479" i="103" s="1"/>
  <c r="R480" i="103" s="1"/>
  <c r="S481" i="103" s="1"/>
  <c r="T482" i="103" s="1"/>
  <c r="N443" i="100"/>
  <c r="O444" i="100" s="1"/>
  <c r="P445" i="100" s="1"/>
  <c r="Q446" i="100" s="1"/>
  <c r="R447" i="100" s="1"/>
  <c r="S448" i="100" s="1"/>
  <c r="T449" i="100" s="1"/>
  <c r="P443" i="107"/>
  <c r="Q444" i="107" s="1"/>
  <c r="R445" i="107" s="1"/>
  <c r="S446" i="107" s="1"/>
  <c r="T447" i="107" s="1"/>
  <c r="M477" i="100"/>
  <c r="N478" i="100" s="1"/>
  <c r="O479" i="100" s="1"/>
  <c r="P480" i="100" s="1"/>
  <c r="Q481" i="100" s="1"/>
  <c r="R482" i="100" s="1"/>
  <c r="S483" i="100" s="1"/>
  <c r="T484" i="100" s="1"/>
  <c r="O460" i="101"/>
  <c r="P461" i="101" s="1"/>
  <c r="Q462" i="101" s="1"/>
  <c r="R463" i="101" s="1"/>
  <c r="S464" i="101" s="1"/>
  <c r="T465" i="101" s="1"/>
  <c r="O477" i="100"/>
  <c r="P478" i="100" s="1"/>
  <c r="Q479" i="100" s="1"/>
  <c r="R480" i="100" s="1"/>
  <c r="S481" i="100" s="1"/>
  <c r="T482" i="100" s="1"/>
  <c r="Q477" i="104"/>
  <c r="R478" i="104" s="1"/>
  <c r="S479" i="104" s="1"/>
  <c r="T480" i="104" s="1"/>
  <c r="O224" i="107"/>
  <c r="Q477" i="107"/>
  <c r="R478" i="107" s="1"/>
  <c r="S479" i="107" s="1"/>
  <c r="T480" i="107" s="1"/>
  <c r="Q365" i="107"/>
  <c r="R366" i="107" s="1"/>
  <c r="S367" i="107" s="1"/>
  <c r="T368" i="107" s="1"/>
  <c r="P314" i="104"/>
  <c r="Q315" i="104" s="1"/>
  <c r="R316" i="104" s="1"/>
  <c r="S317" i="104" s="1"/>
  <c r="T318" i="104" s="1"/>
  <c r="P348" i="107"/>
  <c r="Q349" i="107" s="1"/>
  <c r="R350" i="107" s="1"/>
  <c r="S351" i="107" s="1"/>
  <c r="T352" i="107" s="1"/>
  <c r="M382" i="100"/>
  <c r="K511" i="103"/>
  <c r="L512" i="103" s="1"/>
  <c r="M513" i="103" s="1"/>
  <c r="N514" i="103" s="1"/>
  <c r="O515" i="103" s="1"/>
  <c r="P516" i="103" s="1"/>
  <c r="Q517" i="103" s="1"/>
  <c r="R518" i="103" s="1"/>
  <c r="S519" i="103" s="1"/>
  <c r="T520" i="103" s="1"/>
  <c r="G511" i="104"/>
  <c r="H512" i="104" s="1"/>
  <c r="I513" i="104" s="1"/>
  <c r="J514" i="104" s="1"/>
  <c r="K515" i="104" s="1"/>
  <c r="L516" i="104" s="1"/>
  <c r="M517" i="104" s="1"/>
  <c r="N518" i="104" s="1"/>
  <c r="O519" i="104" s="1"/>
  <c r="P520" i="104" s="1"/>
  <c r="Q521" i="104" s="1"/>
  <c r="R522" i="104" s="1"/>
  <c r="S523" i="104" s="1"/>
  <c r="T524" i="104" s="1"/>
  <c r="F544" i="104"/>
  <c r="G544" i="104" s="1"/>
  <c r="G511" i="107"/>
  <c r="H512" i="107" s="1"/>
  <c r="I513" i="107" s="1"/>
  <c r="J514" i="107" s="1"/>
  <c r="K515" i="107" s="1"/>
  <c r="L516" i="107" s="1"/>
  <c r="M517" i="107" s="1"/>
  <c r="N518" i="107" s="1"/>
  <c r="O519" i="107" s="1"/>
  <c r="P520" i="107" s="1"/>
  <c r="Q521" i="107" s="1"/>
  <c r="R522" i="107" s="1"/>
  <c r="S523" i="107" s="1"/>
  <c r="T524" i="107" s="1"/>
  <c r="F544" i="107"/>
  <c r="F869" i="107" s="1"/>
  <c r="H511" i="103"/>
  <c r="I512" i="103" s="1"/>
  <c r="J513" i="103" s="1"/>
  <c r="K514" i="103" s="1"/>
  <c r="L515" i="103" s="1"/>
  <c r="M516" i="103" s="1"/>
  <c r="N517" i="103" s="1"/>
  <c r="O518" i="103" s="1"/>
  <c r="P519" i="103" s="1"/>
  <c r="Q520" i="103" s="1"/>
  <c r="R521" i="103" s="1"/>
  <c r="S522" i="103" s="1"/>
  <c r="T523" i="103" s="1"/>
  <c r="N511" i="103"/>
  <c r="O512" i="103" s="1"/>
  <c r="P513" i="103" s="1"/>
  <c r="Q514" i="103" s="1"/>
  <c r="R515" i="103" s="1"/>
  <c r="S516" i="103" s="1"/>
  <c r="T517" i="103" s="1"/>
  <c r="O511" i="107"/>
  <c r="P512" i="107" s="1"/>
  <c r="Q513" i="107" s="1"/>
  <c r="R514" i="107" s="1"/>
  <c r="S515" i="107" s="1"/>
  <c r="T516" i="107" s="1"/>
  <c r="L511" i="103"/>
  <c r="M512" i="103" s="1"/>
  <c r="N513" i="103" s="1"/>
  <c r="O514" i="103" s="1"/>
  <c r="P515" i="103" s="1"/>
  <c r="Q516" i="103" s="1"/>
  <c r="R517" i="103" s="1"/>
  <c r="S518" i="103" s="1"/>
  <c r="T519" i="103" s="1"/>
  <c r="I511" i="100"/>
  <c r="J512" i="100" s="1"/>
  <c r="K513" i="100" s="1"/>
  <c r="L514" i="100" s="1"/>
  <c r="M515" i="100" s="1"/>
  <c r="N516" i="100" s="1"/>
  <c r="O517" i="100" s="1"/>
  <c r="P518" i="100" s="1"/>
  <c r="Q519" i="100" s="1"/>
  <c r="R520" i="100" s="1"/>
  <c r="S521" i="100" s="1"/>
  <c r="T522" i="100" s="1"/>
  <c r="I511" i="107"/>
  <c r="J512" i="107" s="1"/>
  <c r="K513" i="107" s="1"/>
  <c r="L514" i="107" s="1"/>
  <c r="M515" i="107" s="1"/>
  <c r="N516" i="107" s="1"/>
  <c r="O517" i="107" s="1"/>
  <c r="P518" i="107" s="1"/>
  <c r="Q519" i="107" s="1"/>
  <c r="R520" i="107" s="1"/>
  <c r="S521" i="107" s="1"/>
  <c r="T522" i="107" s="1"/>
  <c r="L477" i="107"/>
  <c r="M478" i="107" s="1"/>
  <c r="N479" i="107" s="1"/>
  <c r="O480" i="107" s="1"/>
  <c r="P481" i="107" s="1"/>
  <c r="Q482" i="107" s="1"/>
  <c r="R483" i="107" s="1"/>
  <c r="S484" i="107" s="1"/>
  <c r="T485" i="107" s="1"/>
  <c r="M511" i="100"/>
  <c r="N512" i="100" s="1"/>
  <c r="O513" i="100" s="1"/>
  <c r="P514" i="100" s="1"/>
  <c r="Q515" i="100" s="1"/>
  <c r="R516" i="100" s="1"/>
  <c r="S517" i="100" s="1"/>
  <c r="T518" i="100" s="1"/>
  <c r="J511" i="107"/>
  <c r="K512" i="107" s="1"/>
  <c r="L513" i="107" s="1"/>
  <c r="M514" i="107" s="1"/>
  <c r="N515" i="107" s="1"/>
  <c r="O516" i="107" s="1"/>
  <c r="P517" i="107" s="1"/>
  <c r="Q518" i="107" s="1"/>
  <c r="R519" i="107" s="1"/>
  <c r="S520" i="107" s="1"/>
  <c r="T521" i="107" s="1"/>
  <c r="J382" i="101"/>
  <c r="J365" i="101"/>
  <c r="J331" i="101"/>
  <c r="J331" i="103"/>
  <c r="J314" i="107"/>
  <c r="J314" i="101"/>
  <c r="M314" i="100"/>
  <c r="M314" i="104"/>
  <c r="M331" i="101"/>
  <c r="M331" i="103"/>
  <c r="M348" i="101"/>
  <c r="O314" i="100"/>
  <c r="P315" i="100" s="1"/>
  <c r="Q316" i="100" s="1"/>
  <c r="R317" i="100" s="1"/>
  <c r="S318" i="100" s="1"/>
  <c r="T319" i="100" s="1"/>
  <c r="P331" i="104"/>
  <c r="Q332" i="104" s="1"/>
  <c r="R333" i="104" s="1"/>
  <c r="S334" i="104" s="1"/>
  <c r="T335" i="104" s="1"/>
  <c r="Q382" i="107"/>
  <c r="R383" i="107" s="1"/>
  <c r="S384" i="107" s="1"/>
  <c r="T385" i="107" s="1"/>
  <c r="P331" i="103"/>
  <c r="Q332" i="103" s="1"/>
  <c r="R333" i="103" s="1"/>
  <c r="S334" i="103" s="1"/>
  <c r="T335" i="103" s="1"/>
  <c r="K511" i="107"/>
  <c r="L512" i="107" s="1"/>
  <c r="M513" i="107" s="1"/>
  <c r="N514" i="107" s="1"/>
  <c r="O515" i="107" s="1"/>
  <c r="P516" i="107" s="1"/>
  <c r="Q517" i="107" s="1"/>
  <c r="R518" i="107" s="1"/>
  <c r="S519" i="107" s="1"/>
  <c r="T520" i="107" s="1"/>
  <c r="F544" i="103"/>
  <c r="G511" i="103"/>
  <c r="H512" i="103" s="1"/>
  <c r="I513" i="103" s="1"/>
  <c r="J514" i="103" s="1"/>
  <c r="K515" i="103" s="1"/>
  <c r="L516" i="103" s="1"/>
  <c r="M517" i="103" s="1"/>
  <c r="N518" i="103" s="1"/>
  <c r="O519" i="103" s="1"/>
  <c r="P520" i="103" s="1"/>
  <c r="Q521" i="103" s="1"/>
  <c r="R522" i="103" s="1"/>
  <c r="S523" i="103" s="1"/>
  <c r="T524" i="103" s="1"/>
  <c r="H511" i="100"/>
  <c r="I512" i="100" s="1"/>
  <c r="J513" i="100" s="1"/>
  <c r="K514" i="100" s="1"/>
  <c r="L515" i="100" s="1"/>
  <c r="M516" i="100" s="1"/>
  <c r="N517" i="100" s="1"/>
  <c r="O518" i="100" s="1"/>
  <c r="P519" i="100" s="1"/>
  <c r="Q520" i="100" s="1"/>
  <c r="R521" i="100" s="1"/>
  <c r="S522" i="100" s="1"/>
  <c r="T523" i="100" s="1"/>
  <c r="H511" i="104"/>
  <c r="I512" i="104" s="1"/>
  <c r="J513" i="104" s="1"/>
  <c r="K514" i="104" s="1"/>
  <c r="L515" i="104" s="1"/>
  <c r="M516" i="104" s="1"/>
  <c r="N517" i="104" s="1"/>
  <c r="O518" i="104" s="1"/>
  <c r="P519" i="104" s="1"/>
  <c r="Q520" i="104" s="1"/>
  <c r="R521" i="104" s="1"/>
  <c r="S522" i="104" s="1"/>
  <c r="T523" i="104" s="1"/>
  <c r="N511" i="107"/>
  <c r="L511" i="107"/>
  <c r="M512" i="107" s="1"/>
  <c r="N513" i="107" s="1"/>
  <c r="O514" i="107" s="1"/>
  <c r="P515" i="107" s="1"/>
  <c r="Q516" i="107" s="1"/>
  <c r="R517" i="107" s="1"/>
  <c r="S518" i="107" s="1"/>
  <c r="T519" i="107" s="1"/>
  <c r="I511" i="103"/>
  <c r="J512" i="103" s="1"/>
  <c r="K513" i="103" s="1"/>
  <c r="L514" i="103" s="1"/>
  <c r="M515" i="103" s="1"/>
  <c r="N516" i="103" s="1"/>
  <c r="O517" i="103" s="1"/>
  <c r="P518" i="103" s="1"/>
  <c r="Q519" i="103" s="1"/>
  <c r="R520" i="103" s="1"/>
  <c r="S521" i="103" s="1"/>
  <c r="T522" i="103" s="1"/>
  <c r="L477" i="101"/>
  <c r="M478" i="101" s="1"/>
  <c r="N479" i="101" s="1"/>
  <c r="O480" i="101" s="1"/>
  <c r="P481" i="101" s="1"/>
  <c r="Q482" i="101" s="1"/>
  <c r="R483" i="101" s="1"/>
  <c r="S484" i="101" s="1"/>
  <c r="T485" i="101" s="1"/>
  <c r="M511" i="104"/>
  <c r="M511" i="101"/>
  <c r="J511" i="103"/>
  <c r="K512" i="103" s="1"/>
  <c r="L513" i="103" s="1"/>
  <c r="M514" i="103" s="1"/>
  <c r="N515" i="103" s="1"/>
  <c r="O516" i="103" s="1"/>
  <c r="P517" i="103" s="1"/>
  <c r="Q518" i="103" s="1"/>
  <c r="R519" i="103" s="1"/>
  <c r="S520" i="103" s="1"/>
  <c r="T521" i="103" s="1"/>
  <c r="J348" i="100"/>
  <c r="J331" i="100"/>
  <c r="J382" i="100"/>
  <c r="J365" i="103"/>
  <c r="J365" i="107"/>
  <c r="J382" i="104"/>
  <c r="J365" i="104"/>
  <c r="M331" i="104"/>
  <c r="M382" i="101"/>
  <c r="M314" i="107"/>
  <c r="M382" i="104"/>
  <c r="M314" i="101"/>
  <c r="O460" i="103"/>
  <c r="O494" i="107"/>
  <c r="P495" i="107" s="1"/>
  <c r="Q496" i="107" s="1"/>
  <c r="R497" i="107" s="1"/>
  <c r="S498" i="107" s="1"/>
  <c r="T499" i="107" s="1"/>
  <c r="O365" i="107"/>
  <c r="O331" i="103"/>
  <c r="O382" i="107"/>
  <c r="O348" i="107"/>
  <c r="N477" i="100"/>
  <c r="O478" i="100" s="1"/>
  <c r="P479" i="100" s="1"/>
  <c r="Q480" i="100" s="1"/>
  <c r="R481" i="100" s="1"/>
  <c r="S482" i="100" s="1"/>
  <c r="T483" i="100" s="1"/>
  <c r="P331" i="101"/>
  <c r="Q332" i="101" s="1"/>
  <c r="R333" i="101" s="1"/>
  <c r="S334" i="101" s="1"/>
  <c r="T335" i="101" s="1"/>
  <c r="P314" i="103"/>
  <c r="Q315" i="103" s="1"/>
  <c r="R316" i="103" s="1"/>
  <c r="S317" i="103" s="1"/>
  <c r="T318" i="103" s="1"/>
  <c r="N735" i="105"/>
  <c r="N961" i="105" s="1"/>
  <c r="P331" i="107"/>
  <c r="Q332" i="107" s="1"/>
  <c r="R333" i="107" s="1"/>
  <c r="S334" i="107" s="1"/>
  <c r="T335" i="107" s="1"/>
  <c r="P494" i="107"/>
  <c r="Q495" i="107" s="1"/>
  <c r="R496" i="107" s="1"/>
  <c r="S497" i="107" s="1"/>
  <c r="T498" i="107" s="1"/>
  <c r="O571" i="104"/>
  <c r="O648" i="104"/>
  <c r="O641" i="104"/>
  <c r="P564" i="104"/>
  <c r="P460" i="103"/>
  <c r="Q461" i="103" s="1"/>
  <c r="R462" i="103" s="1"/>
  <c r="S463" i="103" s="1"/>
  <c r="T464" i="103" s="1"/>
  <c r="K511" i="100"/>
  <c r="F544" i="100"/>
  <c r="G544" i="100" s="1"/>
  <c r="G511" i="100"/>
  <c r="H512" i="100" s="1"/>
  <c r="I513" i="100" s="1"/>
  <c r="J514" i="100" s="1"/>
  <c r="K515" i="100" s="1"/>
  <c r="L516" i="100" s="1"/>
  <c r="M517" i="100" s="1"/>
  <c r="N518" i="100" s="1"/>
  <c r="O519" i="100" s="1"/>
  <c r="P520" i="100" s="1"/>
  <c r="Q521" i="100" s="1"/>
  <c r="R522" i="100" s="1"/>
  <c r="S523" i="100" s="1"/>
  <c r="T524" i="100" s="1"/>
  <c r="F458" i="105"/>
  <c r="F459" i="105" s="1"/>
  <c r="F329" i="105"/>
  <c r="F330" i="105" s="1"/>
  <c r="F419" i="105" s="1"/>
  <c r="H511" i="107"/>
  <c r="I512" i="107" s="1"/>
  <c r="J513" i="107" s="1"/>
  <c r="K514" i="107" s="1"/>
  <c r="L515" i="107" s="1"/>
  <c r="M516" i="107" s="1"/>
  <c r="N517" i="107" s="1"/>
  <c r="O518" i="107" s="1"/>
  <c r="P519" i="107" s="1"/>
  <c r="Q520" i="107" s="1"/>
  <c r="R521" i="107" s="1"/>
  <c r="S522" i="107" s="1"/>
  <c r="T523" i="107" s="1"/>
  <c r="O511" i="101"/>
  <c r="P512" i="101" s="1"/>
  <c r="Q513" i="101" s="1"/>
  <c r="R514" i="101" s="1"/>
  <c r="S515" i="101" s="1"/>
  <c r="T516" i="101" s="1"/>
  <c r="L511" i="100"/>
  <c r="L477" i="100"/>
  <c r="M478" i="100" s="1"/>
  <c r="N479" i="100" s="1"/>
  <c r="O480" i="100" s="1"/>
  <c r="P481" i="100" s="1"/>
  <c r="Q482" i="100" s="1"/>
  <c r="R483" i="100" s="1"/>
  <c r="S484" i="100" s="1"/>
  <c r="T485" i="100" s="1"/>
  <c r="I511" i="104"/>
  <c r="J512" i="104" s="1"/>
  <c r="K513" i="104" s="1"/>
  <c r="L514" i="104" s="1"/>
  <c r="M515" i="104" s="1"/>
  <c r="N516" i="104" s="1"/>
  <c r="O517" i="104" s="1"/>
  <c r="P518" i="104" s="1"/>
  <c r="Q519" i="104" s="1"/>
  <c r="R520" i="104" s="1"/>
  <c r="S521" i="104" s="1"/>
  <c r="T522" i="104" s="1"/>
  <c r="L477" i="103"/>
  <c r="M478" i="103" s="1"/>
  <c r="N479" i="103" s="1"/>
  <c r="O480" i="103" s="1"/>
  <c r="P481" i="103" s="1"/>
  <c r="Q482" i="103" s="1"/>
  <c r="R483" i="103" s="1"/>
  <c r="S484" i="103" s="1"/>
  <c r="T485" i="103" s="1"/>
  <c r="M511" i="103"/>
  <c r="J511" i="100"/>
  <c r="K512" i="100" s="1"/>
  <c r="L513" i="100" s="1"/>
  <c r="M514" i="100" s="1"/>
  <c r="N515" i="100" s="1"/>
  <c r="O516" i="100" s="1"/>
  <c r="P517" i="100" s="1"/>
  <c r="Q518" i="100" s="1"/>
  <c r="R519" i="100" s="1"/>
  <c r="S520" i="100" s="1"/>
  <c r="T521" i="100" s="1"/>
  <c r="J314" i="100"/>
  <c r="J331" i="107"/>
  <c r="J331" i="104"/>
  <c r="J382" i="103"/>
  <c r="J314" i="104"/>
  <c r="J348" i="104"/>
  <c r="M348" i="103"/>
  <c r="M382" i="103"/>
  <c r="M365" i="104"/>
  <c r="O477" i="107"/>
  <c r="P478" i="107" s="1"/>
  <c r="Q479" i="107" s="1"/>
  <c r="R480" i="107" s="1"/>
  <c r="S481" i="107" s="1"/>
  <c r="T482" i="107" s="1"/>
  <c r="P314" i="101"/>
  <c r="Q315" i="101" s="1"/>
  <c r="R316" i="101" s="1"/>
  <c r="S317" i="101" s="1"/>
  <c r="T318" i="101" s="1"/>
  <c r="P365" i="101"/>
  <c r="Q366" i="101" s="1"/>
  <c r="R367" i="101" s="1"/>
  <c r="S368" i="101" s="1"/>
  <c r="T369" i="101" s="1"/>
  <c r="P443" i="103"/>
  <c r="Q444" i="103" s="1"/>
  <c r="R445" i="103" s="1"/>
  <c r="S446" i="103" s="1"/>
  <c r="T447" i="103" s="1"/>
  <c r="P460" i="107"/>
  <c r="Q461" i="107" s="1"/>
  <c r="R462" i="107" s="1"/>
  <c r="S463" i="107" s="1"/>
  <c r="T464" i="107" s="1"/>
  <c r="P443" i="104"/>
  <c r="Q444" i="104" s="1"/>
  <c r="R445" i="104" s="1"/>
  <c r="S446" i="104" s="1"/>
  <c r="T447" i="104" s="1"/>
  <c r="P477" i="107"/>
  <c r="Q478" i="107" s="1"/>
  <c r="R479" i="107" s="1"/>
  <c r="S480" i="107" s="1"/>
  <c r="T481" i="107" s="1"/>
  <c r="P365" i="107"/>
  <c r="Q366" i="107" s="1"/>
  <c r="R367" i="107" s="1"/>
  <c r="S368" i="107" s="1"/>
  <c r="T369" i="107" s="1"/>
  <c r="K511" i="104"/>
  <c r="L512" i="104" s="1"/>
  <c r="M513" i="104" s="1"/>
  <c r="N514" i="104" s="1"/>
  <c r="O515" i="104" s="1"/>
  <c r="P516" i="104" s="1"/>
  <c r="Q517" i="104" s="1"/>
  <c r="R518" i="104" s="1"/>
  <c r="S519" i="104" s="1"/>
  <c r="T520" i="104" s="1"/>
  <c r="K511" i="101"/>
  <c r="L512" i="101" s="1"/>
  <c r="M513" i="101" s="1"/>
  <c r="N514" i="101" s="1"/>
  <c r="O515" i="101" s="1"/>
  <c r="P516" i="101" s="1"/>
  <c r="Q517" i="101" s="1"/>
  <c r="R518" i="101" s="1"/>
  <c r="S519" i="101" s="1"/>
  <c r="T520" i="101" s="1"/>
  <c r="F544" i="101"/>
  <c r="F634" i="101" s="1"/>
  <c r="G511" i="101"/>
  <c r="H512" i="101" s="1"/>
  <c r="I513" i="101" s="1"/>
  <c r="J514" i="101" s="1"/>
  <c r="K515" i="101" s="1"/>
  <c r="L516" i="101" s="1"/>
  <c r="M517" i="101" s="1"/>
  <c r="N518" i="101" s="1"/>
  <c r="O519" i="101" s="1"/>
  <c r="P520" i="101" s="1"/>
  <c r="Q521" i="101" s="1"/>
  <c r="R522" i="101" s="1"/>
  <c r="S523" i="101" s="1"/>
  <c r="T524" i="101" s="1"/>
  <c r="H511" i="101"/>
  <c r="I512" i="101" s="1"/>
  <c r="J513" i="101" s="1"/>
  <c r="K514" i="101" s="1"/>
  <c r="L515" i="101" s="1"/>
  <c r="M516" i="101" s="1"/>
  <c r="N517" i="101" s="1"/>
  <c r="O518" i="101" s="1"/>
  <c r="P519" i="101" s="1"/>
  <c r="Q520" i="101" s="1"/>
  <c r="R521" i="101" s="1"/>
  <c r="S522" i="101" s="1"/>
  <c r="T523" i="101" s="1"/>
  <c r="N511" i="101"/>
  <c r="L511" i="104"/>
  <c r="L511" i="101"/>
  <c r="M512" i="101" s="1"/>
  <c r="N513" i="101" s="1"/>
  <c r="O514" i="101" s="1"/>
  <c r="P515" i="101" s="1"/>
  <c r="Q516" i="101" s="1"/>
  <c r="R517" i="101" s="1"/>
  <c r="S518" i="101" s="1"/>
  <c r="T519" i="101" s="1"/>
  <c r="I511" i="101"/>
  <c r="J512" i="101" s="1"/>
  <c r="K513" i="101" s="1"/>
  <c r="L514" i="101" s="1"/>
  <c r="M515" i="101" s="1"/>
  <c r="N516" i="101" s="1"/>
  <c r="O517" i="101" s="1"/>
  <c r="P518" i="101" s="1"/>
  <c r="Q519" i="101" s="1"/>
  <c r="R520" i="101" s="1"/>
  <c r="S521" i="101" s="1"/>
  <c r="T522" i="101" s="1"/>
  <c r="L477" i="104"/>
  <c r="M478" i="104" s="1"/>
  <c r="N479" i="104" s="1"/>
  <c r="O480" i="104" s="1"/>
  <c r="P481" i="104" s="1"/>
  <c r="Q482" i="104" s="1"/>
  <c r="R483" i="104" s="1"/>
  <c r="S484" i="104" s="1"/>
  <c r="T485" i="104" s="1"/>
  <c r="M511" i="107"/>
  <c r="J511" i="104"/>
  <c r="K512" i="104" s="1"/>
  <c r="L513" i="104" s="1"/>
  <c r="M514" i="104" s="1"/>
  <c r="N515" i="104" s="1"/>
  <c r="O516" i="104" s="1"/>
  <c r="P517" i="104" s="1"/>
  <c r="Q518" i="104" s="1"/>
  <c r="R519" i="104" s="1"/>
  <c r="S520" i="104" s="1"/>
  <c r="T521" i="104" s="1"/>
  <c r="J511" i="101"/>
  <c r="K512" i="101" s="1"/>
  <c r="L513" i="101" s="1"/>
  <c r="M514" i="101" s="1"/>
  <c r="N515" i="101" s="1"/>
  <c r="O516" i="101" s="1"/>
  <c r="P517" i="101" s="1"/>
  <c r="Q518" i="101" s="1"/>
  <c r="R519" i="101" s="1"/>
  <c r="S520" i="101" s="1"/>
  <c r="T521" i="101" s="1"/>
  <c r="J348" i="103"/>
  <c r="J365" i="100"/>
  <c r="J382" i="107"/>
  <c r="J314" i="103"/>
  <c r="J348" i="101"/>
  <c r="J348" i="107"/>
  <c r="M365" i="100"/>
  <c r="M365" i="101"/>
  <c r="M348" i="104"/>
  <c r="M348" i="107"/>
  <c r="P441" i="104"/>
  <c r="P312" i="104"/>
  <c r="Q116" i="104"/>
  <c r="Q109" i="104"/>
  <c r="Q686" i="104" s="1"/>
  <c r="Q123" i="104"/>
  <c r="R97" i="104"/>
  <c r="R101" i="104"/>
  <c r="R113" i="104" s="1"/>
  <c r="Q120" i="104"/>
  <c r="Q127" i="104"/>
  <c r="P509" i="104"/>
  <c r="S17" i="107"/>
  <c r="Q312" i="107"/>
  <c r="Q313" i="107" s="1"/>
  <c r="Q441" i="107"/>
  <c r="Q442" i="107" s="1"/>
  <c r="N735" i="107"/>
  <c r="N961" i="107" s="1"/>
  <c r="P643" i="107"/>
  <c r="P650" i="107"/>
  <c r="P573" i="107"/>
  <c r="Q566" i="107"/>
  <c r="Q251" i="107"/>
  <c r="R8" i="107"/>
  <c r="Q494" i="107"/>
  <c r="R495" i="107" s="1"/>
  <c r="S496" i="107" s="1"/>
  <c r="T497" i="107" s="1"/>
  <c r="Q443" i="107"/>
  <c r="R444" i="107" s="1"/>
  <c r="S445" i="107" s="1"/>
  <c r="T446" i="107" s="1"/>
  <c r="S14" i="107"/>
  <c r="O223" i="107"/>
  <c r="O241" i="107"/>
  <c r="O228" i="107"/>
  <c r="O221" i="107"/>
  <c r="O243" i="107"/>
  <c r="O230" i="107"/>
  <c r="R126" i="107"/>
  <c r="S100" i="107"/>
  <c r="S112" i="107" s="1"/>
  <c r="R119" i="107"/>
  <c r="Q509" i="107"/>
  <c r="Q510" i="107" s="1"/>
  <c r="O731" i="107"/>
  <c r="O648" i="107"/>
  <c r="O641" i="107"/>
  <c r="O571" i="107"/>
  <c r="P564" i="107"/>
  <c r="P458" i="107"/>
  <c r="P459" i="107" s="1"/>
  <c r="P329" i="107"/>
  <c r="P330" i="107" s="1"/>
  <c r="N984" i="107"/>
  <c r="Q475" i="107"/>
  <c r="Q476" i="107" s="1"/>
  <c r="Q346" i="107"/>
  <c r="Q347" i="107" s="1"/>
  <c r="S16" i="107"/>
  <c r="N982" i="107"/>
  <c r="Q348" i="107"/>
  <c r="R349" i="107" s="1"/>
  <c r="S350" i="107" s="1"/>
  <c r="T351" i="107" s="1"/>
  <c r="Q511" i="107"/>
  <c r="R512" i="107" s="1"/>
  <c r="S513" i="107" s="1"/>
  <c r="T514" i="107" s="1"/>
  <c r="P250" i="107"/>
  <c r="Q7" i="107"/>
  <c r="P5" i="107"/>
  <c r="L962" i="107"/>
  <c r="L910" i="107"/>
  <c r="O245" i="107"/>
  <c r="O235" i="107"/>
  <c r="O234" i="107"/>
  <c r="O227" i="107"/>
  <c r="O207" i="107"/>
  <c r="O236" i="107"/>
  <c r="Q380" i="107"/>
  <c r="Q381" i="107" s="1"/>
  <c r="Q492" i="107"/>
  <c r="Q493" i="107" s="1"/>
  <c r="Q363" i="107"/>
  <c r="Q364" i="107" s="1"/>
  <c r="R116" i="107"/>
  <c r="S97" i="107"/>
  <c r="R123" i="107"/>
  <c r="R109" i="107"/>
  <c r="R686" i="107" s="1"/>
  <c r="S99" i="107"/>
  <c r="S111" i="107" s="1"/>
  <c r="R125" i="107"/>
  <c r="R118" i="107"/>
  <c r="O730" i="107"/>
  <c r="O647" i="107"/>
  <c r="O640" i="107"/>
  <c r="P563" i="107"/>
  <c r="O570" i="107"/>
  <c r="O248" i="107"/>
  <c r="O229" i="107"/>
  <c r="O208" i="107"/>
  <c r="O209" i="107"/>
  <c r="O238" i="107"/>
  <c r="O231" i="107"/>
  <c r="O220" i="107"/>
  <c r="O242" i="107"/>
  <c r="R120" i="107"/>
  <c r="S101" i="107"/>
  <c r="S113" i="107" s="1"/>
  <c r="R127" i="107"/>
  <c r="O729" i="107"/>
  <c r="P562" i="107"/>
  <c r="O646" i="107"/>
  <c r="O639" i="107"/>
  <c r="O569" i="107"/>
  <c r="R98" i="107"/>
  <c r="R110" i="107" s="1"/>
  <c r="Q117" i="107"/>
  <c r="Q124" i="107"/>
  <c r="P649" i="107"/>
  <c r="P642" i="107"/>
  <c r="P572" i="107"/>
  <c r="Q565" i="107"/>
  <c r="S13" i="107"/>
  <c r="N983" i="107"/>
  <c r="Q314" i="107"/>
  <c r="R315" i="107" s="1"/>
  <c r="S316" i="107" s="1"/>
  <c r="T317" i="107" s="1"/>
  <c r="O206" i="107"/>
  <c r="O210" i="107"/>
  <c r="O222" i="107"/>
  <c r="O244" i="107"/>
  <c r="O237" i="107"/>
  <c r="R7" i="106"/>
  <c r="P640" i="105"/>
  <c r="P570" i="105"/>
  <c r="P647" i="105"/>
  <c r="Q563" i="105"/>
  <c r="T100" i="105"/>
  <c r="T119" i="105" s="1"/>
  <c r="S126" i="105"/>
  <c r="Q13" i="105"/>
  <c r="Q9" i="105"/>
  <c r="P252" i="105"/>
  <c r="N735" i="106"/>
  <c r="N961" i="106" s="1"/>
  <c r="R123" i="105"/>
  <c r="S97" i="105"/>
  <c r="S116" i="105" s="1"/>
  <c r="O731" i="105"/>
  <c r="R13" i="106"/>
  <c r="R100" i="106"/>
  <c r="R119" i="106" s="1"/>
  <c r="Q126" i="106"/>
  <c r="O733" i="106"/>
  <c r="O573" i="106"/>
  <c r="P566" i="106"/>
  <c r="R16" i="105"/>
  <c r="P649" i="105"/>
  <c r="Q565" i="105"/>
  <c r="P572" i="105"/>
  <c r="P642" i="105"/>
  <c r="P250" i="105"/>
  <c r="Q7" i="105"/>
  <c r="P5" i="105"/>
  <c r="R125" i="106"/>
  <c r="S99" i="106"/>
  <c r="S118" i="106" s="1"/>
  <c r="Q9" i="106"/>
  <c r="O732" i="106"/>
  <c r="P565" i="106"/>
  <c r="O572" i="106"/>
  <c r="R127" i="105"/>
  <c r="S101" i="105"/>
  <c r="S120" i="105" s="1"/>
  <c r="R253" i="105"/>
  <c r="S10" i="105"/>
  <c r="O248" i="105"/>
  <c r="O729" i="106"/>
  <c r="O569" i="106"/>
  <c r="P562" i="106"/>
  <c r="O730" i="106"/>
  <c r="P563" i="106"/>
  <c r="O570" i="106"/>
  <c r="R14" i="105"/>
  <c r="P251" i="105"/>
  <c r="Q8" i="105"/>
  <c r="Q14" i="106"/>
  <c r="R8" i="106"/>
  <c r="P5" i="106"/>
  <c r="Q6" i="106"/>
  <c r="Q124" i="105"/>
  <c r="R98" i="105"/>
  <c r="R117" i="105" s="1"/>
  <c r="O643" i="105"/>
  <c r="O573" i="105"/>
  <c r="O733" i="105"/>
  <c r="O650" i="105"/>
  <c r="P566" i="105"/>
  <c r="O639" i="105"/>
  <c r="O569" i="105"/>
  <c r="O646" i="105"/>
  <c r="O729" i="105"/>
  <c r="P562" i="105"/>
  <c r="Q17" i="105"/>
  <c r="R15" i="105"/>
  <c r="S99" i="105"/>
  <c r="S118" i="105" s="1"/>
  <c r="R125" i="105"/>
  <c r="R101" i="106"/>
  <c r="R120" i="106" s="1"/>
  <c r="Q127" i="106"/>
  <c r="S98" i="106"/>
  <c r="S117" i="106" s="1"/>
  <c r="R124" i="106"/>
  <c r="R17" i="106"/>
  <c r="Q641" i="105"/>
  <c r="Q571" i="105"/>
  <c r="R564" i="105"/>
  <c r="Q648" i="105"/>
  <c r="Q10" i="106"/>
  <c r="O731" i="106"/>
  <c r="O571" i="106"/>
  <c r="P564" i="106"/>
  <c r="R97" i="106"/>
  <c r="R116" i="106" s="1"/>
  <c r="Q123" i="106"/>
  <c r="T16" i="106"/>
  <c r="Q15" i="106"/>
  <c r="O649" i="103"/>
  <c r="O642" i="103"/>
  <c r="P565" i="103"/>
  <c r="O732" i="103"/>
  <c r="O572" i="103"/>
  <c r="P566" i="103"/>
  <c r="O650" i="103"/>
  <c r="O643" i="103"/>
  <c r="O733" i="103"/>
  <c r="O573" i="103"/>
  <c r="N982" i="104"/>
  <c r="Q117" i="104"/>
  <c r="R98" i="104"/>
  <c r="R110" i="104" s="1"/>
  <c r="Q124" i="104"/>
  <c r="Q460" i="103"/>
  <c r="R461" i="103" s="1"/>
  <c r="S462" i="103" s="1"/>
  <c r="T463" i="103" s="1"/>
  <c r="O641" i="103"/>
  <c r="O571" i="103"/>
  <c r="P564" i="103"/>
  <c r="O731" i="103"/>
  <c r="O648" i="103"/>
  <c r="P511" i="103"/>
  <c r="Q512" i="103" s="1"/>
  <c r="R513" i="103" s="1"/>
  <c r="S514" i="103" s="1"/>
  <c r="T515" i="103" s="1"/>
  <c r="Q8" i="104"/>
  <c r="Q153" i="104" s="1"/>
  <c r="P251" i="104"/>
  <c r="Q6" i="103"/>
  <c r="P5" i="103"/>
  <c r="P249" i="103"/>
  <c r="Q380" i="104"/>
  <c r="Q381" i="104" s="1"/>
  <c r="Q363" i="104"/>
  <c r="Q364" i="104" s="1"/>
  <c r="Q492" i="104"/>
  <c r="Q493" i="104" s="1"/>
  <c r="Q365" i="103"/>
  <c r="R366" i="103" s="1"/>
  <c r="S367" i="103" s="1"/>
  <c r="T368" i="103" s="1"/>
  <c r="P252" i="103"/>
  <c r="Q9" i="103"/>
  <c r="Q154" i="103" s="1"/>
  <c r="Q15" i="104"/>
  <c r="N735" i="104"/>
  <c r="N961" i="104" s="1"/>
  <c r="R124" i="103"/>
  <c r="S98" i="103"/>
  <c r="S110" i="103" s="1"/>
  <c r="R117" i="103"/>
  <c r="P509" i="103"/>
  <c r="P510" i="103" s="1"/>
  <c r="Q127" i="103"/>
  <c r="Q120" i="103"/>
  <c r="R101" i="103"/>
  <c r="R113" i="103" s="1"/>
  <c r="P348" i="103"/>
  <c r="Q349" i="103" s="1"/>
  <c r="R350" i="103" s="1"/>
  <c r="S351" i="103" s="1"/>
  <c r="T352" i="103" s="1"/>
  <c r="Q331" i="103"/>
  <c r="R332" i="103" s="1"/>
  <c r="S333" i="103" s="1"/>
  <c r="T334" i="103" s="1"/>
  <c r="P441" i="103"/>
  <c r="P442" i="103" s="1"/>
  <c r="P312" i="103"/>
  <c r="P313" i="103" s="1"/>
  <c r="Q14" i="103"/>
  <c r="P730" i="104"/>
  <c r="P640" i="104"/>
  <c r="P570" i="104"/>
  <c r="Q563" i="104"/>
  <c r="P647" i="104"/>
  <c r="Q475" i="104"/>
  <c r="Q476" i="104" s="1"/>
  <c r="Q346" i="104"/>
  <c r="Q347" i="104" s="1"/>
  <c r="Q365" i="104"/>
  <c r="R366" i="104" s="1"/>
  <c r="S367" i="104" s="1"/>
  <c r="T368" i="104" s="1"/>
  <c r="N735" i="103"/>
  <c r="N961" i="103" s="1"/>
  <c r="O248" i="103"/>
  <c r="Q348" i="104"/>
  <c r="R349" i="104" s="1"/>
  <c r="S350" i="104" s="1"/>
  <c r="T351" i="104" s="1"/>
  <c r="Q118" i="103"/>
  <c r="Q125" i="103"/>
  <c r="R99" i="103"/>
  <c r="R111" i="103" s="1"/>
  <c r="P249" i="104"/>
  <c r="P5" i="104"/>
  <c r="Q6" i="104"/>
  <c r="S17" i="104"/>
  <c r="O730" i="103"/>
  <c r="O647" i="103"/>
  <c r="O570" i="103"/>
  <c r="O640" i="103"/>
  <c r="P563" i="103"/>
  <c r="P460" i="104"/>
  <c r="Q461" i="104" s="1"/>
  <c r="R462" i="104" s="1"/>
  <c r="S463" i="104" s="1"/>
  <c r="T464" i="104" s="1"/>
  <c r="R14" i="104"/>
  <c r="P253" i="104"/>
  <c r="Q10" i="104"/>
  <c r="O733" i="104"/>
  <c r="O643" i="104"/>
  <c r="O573" i="104"/>
  <c r="O650" i="104"/>
  <c r="P566" i="104"/>
  <c r="Q329" i="103"/>
  <c r="Q330" i="103" s="1"/>
  <c r="Q458" i="103"/>
  <c r="Q459" i="103" s="1"/>
  <c r="S16" i="103"/>
  <c r="P477" i="103"/>
  <c r="Q478" i="103" s="1"/>
  <c r="R479" i="103" s="1"/>
  <c r="S480" i="103" s="1"/>
  <c r="T481" i="103" s="1"/>
  <c r="N983" i="104"/>
  <c r="N985" i="104"/>
  <c r="P329" i="104"/>
  <c r="P330" i="104" s="1"/>
  <c r="P458" i="104"/>
  <c r="P459" i="104" s="1"/>
  <c r="R7" i="103"/>
  <c r="Q250" i="103"/>
  <c r="S100" i="103"/>
  <c r="S112" i="103" s="1"/>
  <c r="R126" i="103"/>
  <c r="R119" i="103"/>
  <c r="R16" i="104"/>
  <c r="S99" i="104"/>
  <c r="S111" i="104" s="1"/>
  <c r="R118" i="104"/>
  <c r="R125" i="104"/>
  <c r="N982" i="103"/>
  <c r="N985" i="103"/>
  <c r="N984" i="103"/>
  <c r="P649" i="104"/>
  <c r="P642" i="104"/>
  <c r="P572" i="104"/>
  <c r="Q565" i="104"/>
  <c r="P562" i="103"/>
  <c r="O729" i="103"/>
  <c r="O646" i="103"/>
  <c r="O639" i="103"/>
  <c r="O569" i="103"/>
  <c r="Q10" i="103"/>
  <c r="P253" i="103"/>
  <c r="O731" i="104"/>
  <c r="P475" i="103"/>
  <c r="P476" i="103" s="1"/>
  <c r="P346" i="103"/>
  <c r="P347" i="103" s="1"/>
  <c r="R126" i="104"/>
  <c r="R119" i="104"/>
  <c r="S100" i="104"/>
  <c r="S112" i="104" s="1"/>
  <c r="Q15" i="103"/>
  <c r="O248" i="104"/>
  <c r="O244" i="103"/>
  <c r="O238" i="103"/>
  <c r="O234" i="103"/>
  <c r="O228" i="103"/>
  <c r="O222" i="103"/>
  <c r="O209" i="103"/>
  <c r="O245" i="103"/>
  <c r="O241" i="103"/>
  <c r="O235" i="103"/>
  <c r="O229" i="103"/>
  <c r="O223" i="103"/>
  <c r="O210" i="103"/>
  <c r="O206" i="103"/>
  <c r="O230" i="103"/>
  <c r="O207" i="103"/>
  <c r="O242" i="103"/>
  <c r="O236" i="103"/>
  <c r="O224" i="103"/>
  <c r="O220" i="103"/>
  <c r="O231" i="103"/>
  <c r="O237" i="103"/>
  <c r="O208" i="103"/>
  <c r="O227" i="103"/>
  <c r="O243" i="103"/>
  <c r="O221" i="103"/>
  <c r="S8" i="103"/>
  <c r="R251" i="103"/>
  <c r="Q382" i="103"/>
  <c r="R383" i="103" s="1"/>
  <c r="S384" i="103" s="1"/>
  <c r="T385" i="103" s="1"/>
  <c r="O729" i="104"/>
  <c r="O639" i="104"/>
  <c r="O569" i="104"/>
  <c r="O646" i="104"/>
  <c r="P562" i="104"/>
  <c r="L962" i="103"/>
  <c r="L910" i="103"/>
  <c r="N984" i="104"/>
  <c r="Q123" i="103"/>
  <c r="Q116" i="103"/>
  <c r="R97" i="103"/>
  <c r="Q109" i="103"/>
  <c r="Q686" i="103" s="1"/>
  <c r="Q363" i="103"/>
  <c r="Q364" i="103" s="1"/>
  <c r="Q492" i="103"/>
  <c r="Q493" i="103" s="1"/>
  <c r="Q380" i="103"/>
  <c r="Q381" i="103" s="1"/>
  <c r="N983" i="103"/>
  <c r="Q494" i="104"/>
  <c r="R495" i="104" s="1"/>
  <c r="S496" i="104" s="1"/>
  <c r="T497" i="104" s="1"/>
  <c r="Q382" i="104"/>
  <c r="R383" i="104" s="1"/>
  <c r="S384" i="104" s="1"/>
  <c r="T385" i="104" s="1"/>
  <c r="Q250" i="104"/>
  <c r="R7" i="104"/>
  <c r="Q13" i="104"/>
  <c r="Q494" i="103"/>
  <c r="R495" i="103" s="1"/>
  <c r="S496" i="103" s="1"/>
  <c r="T497" i="103" s="1"/>
  <c r="O236" i="104"/>
  <c r="O207" i="104"/>
  <c r="O238" i="104"/>
  <c r="O241" i="104"/>
  <c r="O244" i="104"/>
  <c r="O245" i="104"/>
  <c r="O230" i="104"/>
  <c r="O243" i="104"/>
  <c r="O228" i="104"/>
  <c r="O229" i="104"/>
  <c r="O234" i="104"/>
  <c r="O208" i="104"/>
  <c r="O224" i="104"/>
  <c r="O237" i="104"/>
  <c r="O223" i="104"/>
  <c r="O227" i="104"/>
  <c r="O221" i="104"/>
  <c r="O222" i="104"/>
  <c r="O242" i="104"/>
  <c r="O220" i="104"/>
  <c r="O231" i="104"/>
  <c r="O209" i="104"/>
  <c r="O210" i="104"/>
  <c r="O206" i="104"/>
  <c r="O235" i="104"/>
  <c r="L910" i="104"/>
  <c r="L962" i="104"/>
  <c r="X839" i="101"/>
  <c r="P492" i="101"/>
  <c r="P493" i="101" s="1"/>
  <c r="P380" i="101"/>
  <c r="P381" i="101" s="1"/>
  <c r="P363" i="101"/>
  <c r="P364" i="101" s="1"/>
  <c r="N985" i="101"/>
  <c r="P329" i="101"/>
  <c r="P330" i="101" s="1"/>
  <c r="P458" i="101"/>
  <c r="P459" i="101" s="1"/>
  <c r="P250" i="101"/>
  <c r="Q7" i="101"/>
  <c r="Q251" i="101"/>
  <c r="R8" i="101"/>
  <c r="P572" i="101"/>
  <c r="P649" i="101"/>
  <c r="P642" i="101"/>
  <c r="Q565" i="101"/>
  <c r="Q249" i="101"/>
  <c r="R6" i="101"/>
  <c r="O639" i="101"/>
  <c r="O569" i="101"/>
  <c r="O646" i="101"/>
  <c r="O729" i="101"/>
  <c r="P562" i="101"/>
  <c r="O242" i="101"/>
  <c r="O243" i="101"/>
  <c r="O245" i="101"/>
  <c r="O206" i="101"/>
  <c r="O241" i="101"/>
  <c r="O207" i="101"/>
  <c r="O209" i="101"/>
  <c r="O227" i="101"/>
  <c r="O220" i="101"/>
  <c r="O236" i="101"/>
  <c r="O237" i="101"/>
  <c r="O234" i="101"/>
  <c r="O221" i="101"/>
  <c r="O222" i="101"/>
  <c r="O238" i="101"/>
  <c r="O224" i="101"/>
  <c r="O244" i="101"/>
  <c r="O230" i="101"/>
  <c r="O231" i="101"/>
  <c r="O223" i="101"/>
  <c r="O208" i="101"/>
  <c r="O235" i="101"/>
  <c r="O228" i="101"/>
  <c r="O210" i="101"/>
  <c r="O229" i="101"/>
  <c r="L962" i="101"/>
  <c r="L910" i="101"/>
  <c r="Q15" i="101"/>
  <c r="N982" i="101"/>
  <c r="Q124" i="101"/>
  <c r="R98" i="101"/>
  <c r="R110" i="101" s="1"/>
  <c r="Q117" i="101"/>
  <c r="P494" i="101"/>
  <c r="Q495" i="101" s="1"/>
  <c r="R496" i="101" s="1"/>
  <c r="S497" i="101" s="1"/>
  <c r="T498" i="101" s="1"/>
  <c r="R13" i="101"/>
  <c r="P563" i="101"/>
  <c r="O730" i="101"/>
  <c r="O647" i="101"/>
  <c r="O640" i="101"/>
  <c r="O570" i="101"/>
  <c r="N735" i="101"/>
  <c r="N961" i="101" s="1"/>
  <c r="R100" i="101"/>
  <c r="R112" i="101" s="1"/>
  <c r="Q126" i="101"/>
  <c r="Q119" i="101"/>
  <c r="S14" i="101"/>
  <c r="N984" i="101"/>
  <c r="R17" i="101"/>
  <c r="P382" i="101"/>
  <c r="Q383" i="101" s="1"/>
  <c r="R384" i="101" s="1"/>
  <c r="S385" i="101" s="1"/>
  <c r="T386" i="101" s="1"/>
  <c r="O571" i="101"/>
  <c r="O731" i="101"/>
  <c r="P564" i="101"/>
  <c r="O641" i="101"/>
  <c r="O648" i="101"/>
  <c r="Q16" i="101"/>
  <c r="P460" i="101"/>
  <c r="Q461" i="101" s="1"/>
  <c r="R462" i="101" s="1"/>
  <c r="S463" i="101" s="1"/>
  <c r="T464" i="101" s="1"/>
  <c r="P253" i="101"/>
  <c r="Q10" i="101"/>
  <c r="O643" i="101"/>
  <c r="O573" i="101"/>
  <c r="P566" i="101"/>
  <c r="O650" i="101"/>
  <c r="O733" i="101"/>
  <c r="N983" i="101"/>
  <c r="L985" i="100"/>
  <c r="Q16" i="100"/>
  <c r="R17" i="100"/>
  <c r="M221" i="100"/>
  <c r="M231" i="100"/>
  <c r="M230" i="100"/>
  <c r="M210" i="100"/>
  <c r="M241" i="100"/>
  <c r="M228" i="100"/>
  <c r="O248" i="100"/>
  <c r="P116" i="100"/>
  <c r="Q97" i="100"/>
  <c r="P123" i="100"/>
  <c r="P109" i="100"/>
  <c r="P686" i="100" s="1"/>
  <c r="Q252" i="100"/>
  <c r="R9" i="100"/>
  <c r="J962" i="100"/>
  <c r="J910" i="100"/>
  <c r="L983" i="100"/>
  <c r="O729" i="100"/>
  <c r="O639" i="100"/>
  <c r="O646" i="100"/>
  <c r="O569" i="100"/>
  <c r="P562" i="100"/>
  <c r="N735" i="100"/>
  <c r="N961" i="100" s="1"/>
  <c r="M243" i="100"/>
  <c r="M207" i="100"/>
  <c r="M236" i="100"/>
  <c r="M223" i="100"/>
  <c r="M245" i="100"/>
  <c r="M234" i="100"/>
  <c r="P120" i="100"/>
  <c r="Q101" i="100"/>
  <c r="Q113" i="100" s="1"/>
  <c r="P127" i="100"/>
  <c r="O382" i="100"/>
  <c r="P383" i="100" s="1"/>
  <c r="Q384" i="100" s="1"/>
  <c r="R385" i="100" s="1"/>
  <c r="S386" i="100" s="1"/>
  <c r="T387" i="100" s="1"/>
  <c r="O494" i="100"/>
  <c r="P495" i="100" s="1"/>
  <c r="Q496" i="100" s="1"/>
  <c r="R497" i="100" s="1"/>
  <c r="S498" i="100" s="1"/>
  <c r="T499" i="100" s="1"/>
  <c r="O348" i="100"/>
  <c r="P349" i="100" s="1"/>
  <c r="Q350" i="100" s="1"/>
  <c r="R351" i="100" s="1"/>
  <c r="S352" i="100" s="1"/>
  <c r="T353" i="100" s="1"/>
  <c r="O443" i="100"/>
  <c r="P444" i="100" s="1"/>
  <c r="Q445" i="100" s="1"/>
  <c r="R446" i="100" s="1"/>
  <c r="S447" i="100" s="1"/>
  <c r="T448" i="100" s="1"/>
  <c r="N348" i="100"/>
  <c r="O349" i="100" s="1"/>
  <c r="P350" i="100" s="1"/>
  <c r="Q351" i="100" s="1"/>
  <c r="R352" i="100" s="1"/>
  <c r="S353" i="100" s="1"/>
  <c r="T354" i="100" s="1"/>
  <c r="P331" i="100"/>
  <c r="Q332" i="100" s="1"/>
  <c r="R333" i="100" s="1"/>
  <c r="S334" i="100" s="1"/>
  <c r="T335" i="100" s="1"/>
  <c r="R15" i="100"/>
  <c r="L982" i="100"/>
  <c r="M208" i="100"/>
  <c r="M220" i="100"/>
  <c r="M242" i="100"/>
  <c r="M229" i="100"/>
  <c r="M209" i="100"/>
  <c r="M238" i="100"/>
  <c r="R13" i="100"/>
  <c r="O511" i="100"/>
  <c r="P512" i="100" s="1"/>
  <c r="Q513" i="100" s="1"/>
  <c r="R514" i="100" s="1"/>
  <c r="S515" i="100" s="1"/>
  <c r="T516" i="100" s="1"/>
  <c r="O732" i="100"/>
  <c r="O642" i="100"/>
  <c r="O649" i="100"/>
  <c r="P565" i="100"/>
  <c r="O572" i="100"/>
  <c r="O492" i="100"/>
  <c r="O493" i="100" s="1"/>
  <c r="O380" i="100"/>
  <c r="O381" i="100" s="1"/>
  <c r="O363" i="100"/>
  <c r="O364" i="100" s="1"/>
  <c r="L984" i="100"/>
  <c r="P250" i="100"/>
  <c r="Q7" i="100"/>
  <c r="P5" i="100"/>
  <c r="O365" i="100"/>
  <c r="P366" i="100" s="1"/>
  <c r="Q367" i="100" s="1"/>
  <c r="R368" i="100" s="1"/>
  <c r="S369" i="100" s="1"/>
  <c r="T370" i="100" s="1"/>
  <c r="Q126" i="100"/>
  <c r="Q119" i="100"/>
  <c r="R100" i="100"/>
  <c r="R112" i="100" s="1"/>
  <c r="O441" i="100"/>
  <c r="O442" i="100" s="1"/>
  <c r="O312" i="100"/>
  <c r="O313" i="100" s="1"/>
  <c r="Q14" i="100"/>
  <c r="P733" i="100"/>
  <c r="P643" i="100"/>
  <c r="P650" i="100"/>
  <c r="Q566" i="100"/>
  <c r="P573" i="100"/>
  <c r="P458" i="100"/>
  <c r="P459" i="100" s="1"/>
  <c r="P329" i="100"/>
  <c r="P330" i="100" s="1"/>
  <c r="Q117" i="100"/>
  <c r="R98" i="100"/>
  <c r="R110" i="100" s="1"/>
  <c r="Q124" i="100"/>
  <c r="P640" i="100"/>
  <c r="P647" i="100"/>
  <c r="P570" i="100"/>
  <c r="Q563" i="100"/>
  <c r="O731" i="100"/>
  <c r="O648" i="100"/>
  <c r="O641" i="100"/>
  <c r="O571" i="100"/>
  <c r="P564" i="100"/>
  <c r="Q251" i="100"/>
  <c r="R8" i="100"/>
  <c r="P460" i="100"/>
  <c r="Q461" i="100" s="1"/>
  <c r="R462" i="100" s="1"/>
  <c r="S463" i="100" s="1"/>
  <c r="T464" i="100" s="1"/>
  <c r="M227" i="100"/>
  <c r="M237" i="100"/>
  <c r="M224" i="100"/>
  <c r="M206" i="100"/>
  <c r="M235" i="100"/>
  <c r="M222" i="100"/>
  <c r="P125" i="100"/>
  <c r="P118" i="100"/>
  <c r="Q99" i="100"/>
  <c r="Q111" i="100" s="1"/>
  <c r="O509" i="100"/>
  <c r="O510" i="100" s="1"/>
  <c r="D249" i="37"/>
  <c r="D248" i="37"/>
  <c r="D247" i="37"/>
  <c r="D240" i="37"/>
  <c r="D241" i="37"/>
  <c r="D242" i="37"/>
  <c r="D243" i="37"/>
  <c r="D244" i="37"/>
  <c r="D245" i="37"/>
  <c r="D246" i="37"/>
  <c r="D250" i="37"/>
  <c r="D251" i="37"/>
  <c r="D252" i="37"/>
  <c r="D253" i="37"/>
  <c r="D254" i="37"/>
  <c r="D255" i="37"/>
  <c r="G137" i="42"/>
  <c r="H137" i="42" s="1"/>
  <c r="I137" i="42" s="1"/>
  <c r="J137" i="42" s="1"/>
  <c r="K137" i="42" s="1"/>
  <c r="L137" i="42" s="1"/>
  <c r="M137" i="42" s="1"/>
  <c r="N137" i="42" s="1"/>
  <c r="O137" i="42" s="1"/>
  <c r="P137" i="42" s="1"/>
  <c r="Q137" i="42" s="1"/>
  <c r="R137" i="42" s="1"/>
  <c r="S137" i="42" s="1"/>
  <c r="T137" i="42" s="1"/>
  <c r="T718" i="42"/>
  <c r="S718" i="42"/>
  <c r="R718" i="42"/>
  <c r="Q718" i="42"/>
  <c r="P718" i="42"/>
  <c r="O718" i="42"/>
  <c r="N718" i="42"/>
  <c r="M718" i="42"/>
  <c r="L718" i="42"/>
  <c r="K718" i="42"/>
  <c r="J718" i="42"/>
  <c r="I718" i="42"/>
  <c r="H718" i="42"/>
  <c r="G718" i="42"/>
  <c r="F718" i="42"/>
  <c r="H113" i="106" l="1"/>
  <c r="H690" i="106" s="1"/>
  <c r="H110" i="105"/>
  <c r="H687" i="105" s="1"/>
  <c r="S195" i="104"/>
  <c r="S689" i="104"/>
  <c r="S199" i="107"/>
  <c r="S690" i="107"/>
  <c r="S191" i="107"/>
  <c r="S689" i="107"/>
  <c r="R203" i="104"/>
  <c r="R690" i="104"/>
  <c r="Q200" i="100"/>
  <c r="Q690" i="100"/>
  <c r="R193" i="101"/>
  <c r="R689" i="101"/>
  <c r="S187" i="104"/>
  <c r="S688" i="104"/>
  <c r="S194" i="103"/>
  <c r="S689" i="103"/>
  <c r="R202" i="103"/>
  <c r="R690" i="103"/>
  <c r="R179" i="104"/>
  <c r="R687" i="104"/>
  <c r="R175" i="107"/>
  <c r="R687" i="107"/>
  <c r="S183" i="107"/>
  <c r="S688" i="107"/>
  <c r="R201" i="101"/>
  <c r="R690" i="101"/>
  <c r="R185" i="101"/>
  <c r="R688" i="101"/>
  <c r="G112" i="106"/>
  <c r="F689" i="106"/>
  <c r="G112" i="105"/>
  <c r="G689" i="105" s="1"/>
  <c r="F689" i="105"/>
  <c r="R177" i="101"/>
  <c r="R687" i="101"/>
  <c r="Q184" i="100"/>
  <c r="Q688" i="100"/>
  <c r="R176" i="100"/>
  <c r="R687" i="100"/>
  <c r="R192" i="100"/>
  <c r="R689" i="100"/>
  <c r="R186" i="103"/>
  <c r="R688" i="103"/>
  <c r="S178" i="103"/>
  <c r="S687" i="103"/>
  <c r="G110" i="106"/>
  <c r="G687" i="106" s="1"/>
  <c r="F687" i="106"/>
  <c r="I113" i="106"/>
  <c r="I690" i="106" s="1"/>
  <c r="N217" i="100"/>
  <c r="N788" i="104"/>
  <c r="N788" i="103"/>
  <c r="N797" i="103" s="1"/>
  <c r="N216" i="100"/>
  <c r="N207" i="100"/>
  <c r="N788" i="107"/>
  <c r="N788" i="101"/>
  <c r="L788" i="100"/>
  <c r="L797" i="100" s="1"/>
  <c r="N222" i="100"/>
  <c r="N236" i="100"/>
  <c r="N215" i="100"/>
  <c r="N238" i="100"/>
  <c r="N223" i="100"/>
  <c r="N227" i="100"/>
  <c r="N245" i="100"/>
  <c r="G113" i="105"/>
  <c r="P366" i="107"/>
  <c r="Q367" i="107" s="1"/>
  <c r="R368" i="107" s="1"/>
  <c r="S369" i="107" s="1"/>
  <c r="T370" i="107" s="1"/>
  <c r="K366" i="104"/>
  <c r="L367" i="104" s="1"/>
  <c r="M368" i="104" s="1"/>
  <c r="N369" i="104" s="1"/>
  <c r="O370" i="104" s="1"/>
  <c r="P371" i="104" s="1"/>
  <c r="Q372" i="104" s="1"/>
  <c r="R373" i="104" s="1"/>
  <c r="S374" i="104" s="1"/>
  <c r="T375" i="104" s="1"/>
  <c r="K383" i="100"/>
  <c r="L384" i="100" s="1"/>
  <c r="M385" i="100" s="1"/>
  <c r="N386" i="100" s="1"/>
  <c r="O387" i="100" s="1"/>
  <c r="P388" i="100" s="1"/>
  <c r="Q389" i="100" s="1"/>
  <c r="R390" i="100" s="1"/>
  <c r="S391" i="100" s="1"/>
  <c r="T392" i="100" s="1"/>
  <c r="K315" i="101"/>
  <c r="L316" i="101" s="1"/>
  <c r="M317" i="101" s="1"/>
  <c r="N318" i="101" s="1"/>
  <c r="O319" i="101" s="1"/>
  <c r="P320" i="101" s="1"/>
  <c r="Q321" i="101" s="1"/>
  <c r="R322" i="101" s="1"/>
  <c r="S323" i="101" s="1"/>
  <c r="T324" i="101" s="1"/>
  <c r="K366" i="101"/>
  <c r="L367" i="101" s="1"/>
  <c r="M368" i="101" s="1"/>
  <c r="N369" i="101" s="1"/>
  <c r="O370" i="101" s="1"/>
  <c r="P371" i="101" s="1"/>
  <c r="Q372" i="101" s="1"/>
  <c r="R373" i="101" s="1"/>
  <c r="S374" i="101" s="1"/>
  <c r="T375" i="101" s="1"/>
  <c r="N383" i="100"/>
  <c r="O384" i="100" s="1"/>
  <c r="P385" i="100" s="1"/>
  <c r="Q386" i="100" s="1"/>
  <c r="R387" i="100" s="1"/>
  <c r="S388" i="100" s="1"/>
  <c r="T389" i="100" s="1"/>
  <c r="N244" i="100"/>
  <c r="N234" i="100"/>
  <c r="N231" i="100"/>
  <c r="N220" i="100"/>
  <c r="N242" i="100"/>
  <c r="N229" i="100"/>
  <c r="N349" i="107"/>
  <c r="O350" i="107" s="1"/>
  <c r="P351" i="107" s="1"/>
  <c r="Q352" i="107" s="1"/>
  <c r="R353" i="107" s="1"/>
  <c r="S354" i="107" s="1"/>
  <c r="T355" i="107" s="1"/>
  <c r="K349" i="107"/>
  <c r="L350" i="107" s="1"/>
  <c r="M351" i="107" s="1"/>
  <c r="N352" i="107" s="1"/>
  <c r="O353" i="107" s="1"/>
  <c r="P354" i="107" s="1"/>
  <c r="Q355" i="107" s="1"/>
  <c r="R356" i="107" s="1"/>
  <c r="S357" i="107" s="1"/>
  <c r="T358" i="107" s="1"/>
  <c r="K366" i="100"/>
  <c r="L367" i="100" s="1"/>
  <c r="M368" i="100" s="1"/>
  <c r="N369" i="100" s="1"/>
  <c r="O370" i="100" s="1"/>
  <c r="P371" i="100" s="1"/>
  <c r="Q372" i="100" s="1"/>
  <c r="R373" i="100" s="1"/>
  <c r="S374" i="100" s="1"/>
  <c r="T375" i="100" s="1"/>
  <c r="N383" i="103"/>
  <c r="O384" i="103" s="1"/>
  <c r="P385" i="103" s="1"/>
  <c r="Q386" i="103" s="1"/>
  <c r="R387" i="103" s="1"/>
  <c r="S388" i="103" s="1"/>
  <c r="T389" i="103" s="1"/>
  <c r="K383" i="103"/>
  <c r="L384" i="103" s="1"/>
  <c r="M385" i="103" s="1"/>
  <c r="N386" i="103" s="1"/>
  <c r="O387" i="103" s="1"/>
  <c r="P388" i="103" s="1"/>
  <c r="Q389" i="103" s="1"/>
  <c r="R390" i="103" s="1"/>
  <c r="S391" i="103" s="1"/>
  <c r="T392" i="103" s="1"/>
  <c r="P349" i="107"/>
  <c r="N315" i="107"/>
  <c r="O316" i="107" s="1"/>
  <c r="P317" i="107" s="1"/>
  <c r="Q318" i="107" s="1"/>
  <c r="R319" i="107" s="1"/>
  <c r="S320" i="107" s="1"/>
  <c r="T321" i="107" s="1"/>
  <c r="K383" i="104"/>
  <c r="L384" i="104" s="1"/>
  <c r="M385" i="104" s="1"/>
  <c r="N386" i="104" s="1"/>
  <c r="O387" i="104" s="1"/>
  <c r="P388" i="104" s="1"/>
  <c r="Q389" i="104" s="1"/>
  <c r="R390" i="104" s="1"/>
  <c r="S391" i="104" s="1"/>
  <c r="T392" i="104" s="1"/>
  <c r="K332" i="100"/>
  <c r="L333" i="100" s="1"/>
  <c r="M334" i="100" s="1"/>
  <c r="N335" i="100" s="1"/>
  <c r="O336" i="100" s="1"/>
  <c r="P337" i="100" s="1"/>
  <c r="Q338" i="100" s="1"/>
  <c r="R339" i="100" s="1"/>
  <c r="S340" i="100" s="1"/>
  <c r="T341" i="100" s="1"/>
  <c r="N332" i="101"/>
  <c r="O333" i="101" s="1"/>
  <c r="P334" i="101" s="1"/>
  <c r="Q335" i="101" s="1"/>
  <c r="R336" i="101" s="1"/>
  <c r="S337" i="101" s="1"/>
  <c r="T338" i="101" s="1"/>
  <c r="K315" i="107"/>
  <c r="L316" i="107" s="1"/>
  <c r="M317" i="107" s="1"/>
  <c r="N318" i="107" s="1"/>
  <c r="O319" i="107" s="1"/>
  <c r="P320" i="107" s="1"/>
  <c r="Q321" i="107" s="1"/>
  <c r="R322" i="107" s="1"/>
  <c r="S323" i="107" s="1"/>
  <c r="T324" i="107" s="1"/>
  <c r="K383" i="101"/>
  <c r="L384" i="101" s="1"/>
  <c r="M385" i="101" s="1"/>
  <c r="N386" i="101" s="1"/>
  <c r="O387" i="101" s="1"/>
  <c r="P388" i="101" s="1"/>
  <c r="Q389" i="101" s="1"/>
  <c r="R390" i="101" s="1"/>
  <c r="S391" i="101" s="1"/>
  <c r="T392" i="101" s="1"/>
  <c r="N332" i="100"/>
  <c r="O333" i="100" s="1"/>
  <c r="P334" i="100" s="1"/>
  <c r="Q335" i="100" s="1"/>
  <c r="R336" i="100" s="1"/>
  <c r="S337" i="100" s="1"/>
  <c r="T338" i="100" s="1"/>
  <c r="N214" i="100"/>
  <c r="H112" i="105"/>
  <c r="N366" i="104"/>
  <c r="O367" i="104" s="1"/>
  <c r="P368" i="104" s="1"/>
  <c r="Q369" i="104" s="1"/>
  <c r="R370" i="104" s="1"/>
  <c r="S371" i="104" s="1"/>
  <c r="T372" i="104" s="1"/>
  <c r="K315" i="104"/>
  <c r="L316" i="104" s="1"/>
  <c r="M317" i="104" s="1"/>
  <c r="N318" i="104" s="1"/>
  <c r="O319" i="104" s="1"/>
  <c r="P320" i="104" s="1"/>
  <c r="Q321" i="104" s="1"/>
  <c r="R322" i="104" s="1"/>
  <c r="S323" i="104" s="1"/>
  <c r="T324" i="104" s="1"/>
  <c r="K315" i="100"/>
  <c r="L316" i="100" s="1"/>
  <c r="M317" i="100" s="1"/>
  <c r="N318" i="100" s="1"/>
  <c r="O319" i="100" s="1"/>
  <c r="P320" i="100" s="1"/>
  <c r="Q321" i="100" s="1"/>
  <c r="R322" i="100" s="1"/>
  <c r="S323" i="100" s="1"/>
  <c r="T324" i="100" s="1"/>
  <c r="N383" i="104"/>
  <c r="O384" i="104" s="1"/>
  <c r="P385" i="104" s="1"/>
  <c r="Q386" i="104" s="1"/>
  <c r="R387" i="104" s="1"/>
  <c r="S388" i="104" s="1"/>
  <c r="T389" i="104" s="1"/>
  <c r="N366" i="107"/>
  <c r="O367" i="107" s="1"/>
  <c r="P368" i="107" s="1"/>
  <c r="Q369" i="107" s="1"/>
  <c r="R370" i="107" s="1"/>
  <c r="S371" i="107" s="1"/>
  <c r="T372" i="107" s="1"/>
  <c r="N228" i="100"/>
  <c r="N208" i="100"/>
  <c r="N237" i="100"/>
  <c r="N224" i="100"/>
  <c r="N206" i="100"/>
  <c r="N235" i="100"/>
  <c r="N349" i="104"/>
  <c r="O350" i="104" s="1"/>
  <c r="P351" i="104" s="1"/>
  <c r="Q352" i="104" s="1"/>
  <c r="R353" i="104" s="1"/>
  <c r="S354" i="104" s="1"/>
  <c r="T355" i="104" s="1"/>
  <c r="K349" i="101"/>
  <c r="L350" i="101" s="1"/>
  <c r="M351" i="101" s="1"/>
  <c r="N352" i="101" s="1"/>
  <c r="O353" i="101" s="1"/>
  <c r="P354" i="101" s="1"/>
  <c r="Q355" i="101" s="1"/>
  <c r="R356" i="101" s="1"/>
  <c r="S357" i="101" s="1"/>
  <c r="T358" i="101" s="1"/>
  <c r="K349" i="103"/>
  <c r="L350" i="103" s="1"/>
  <c r="M351" i="103" s="1"/>
  <c r="N352" i="103" s="1"/>
  <c r="O353" i="103" s="1"/>
  <c r="P354" i="103" s="1"/>
  <c r="Q355" i="103" s="1"/>
  <c r="R356" i="103" s="1"/>
  <c r="S357" i="103" s="1"/>
  <c r="T358" i="103" s="1"/>
  <c r="N349" i="103"/>
  <c r="O350" i="103" s="1"/>
  <c r="P351" i="103" s="1"/>
  <c r="Q352" i="103" s="1"/>
  <c r="R353" i="103" s="1"/>
  <c r="S354" i="103" s="1"/>
  <c r="T355" i="103" s="1"/>
  <c r="K332" i="104"/>
  <c r="L333" i="104" s="1"/>
  <c r="M334" i="104" s="1"/>
  <c r="N335" i="104" s="1"/>
  <c r="O336" i="104" s="1"/>
  <c r="P337" i="104" s="1"/>
  <c r="Q338" i="104" s="1"/>
  <c r="R339" i="104" s="1"/>
  <c r="S340" i="104" s="1"/>
  <c r="T341" i="104" s="1"/>
  <c r="P383" i="107"/>
  <c r="Q384" i="107" s="1"/>
  <c r="R385" i="107" s="1"/>
  <c r="S386" i="107" s="1"/>
  <c r="T387" i="107" s="1"/>
  <c r="N383" i="101"/>
  <c r="O384" i="101" s="1"/>
  <c r="P385" i="101" s="1"/>
  <c r="Q386" i="101" s="1"/>
  <c r="R387" i="101" s="1"/>
  <c r="S388" i="101" s="1"/>
  <c r="T389" i="101" s="1"/>
  <c r="K366" i="107"/>
  <c r="L367" i="107" s="1"/>
  <c r="M368" i="107" s="1"/>
  <c r="N369" i="107" s="1"/>
  <c r="O370" i="107" s="1"/>
  <c r="P371" i="107" s="1"/>
  <c r="Q372" i="107" s="1"/>
  <c r="R373" i="107" s="1"/>
  <c r="S374" i="107" s="1"/>
  <c r="T375" i="107" s="1"/>
  <c r="K349" i="100"/>
  <c r="L350" i="100" s="1"/>
  <c r="M351" i="100" s="1"/>
  <c r="N352" i="100" s="1"/>
  <c r="O353" i="100" s="1"/>
  <c r="P354" i="100" s="1"/>
  <c r="Q355" i="100" s="1"/>
  <c r="R356" i="100" s="1"/>
  <c r="S357" i="100" s="1"/>
  <c r="T358" i="100" s="1"/>
  <c r="N315" i="104"/>
  <c r="O316" i="104" s="1"/>
  <c r="P317" i="104" s="1"/>
  <c r="Q318" i="104" s="1"/>
  <c r="R319" i="104" s="1"/>
  <c r="S320" i="104" s="1"/>
  <c r="T321" i="104" s="1"/>
  <c r="K332" i="103"/>
  <c r="L333" i="103" s="1"/>
  <c r="M334" i="103" s="1"/>
  <c r="N335" i="103" s="1"/>
  <c r="O336" i="103" s="1"/>
  <c r="P337" i="103" s="1"/>
  <c r="Q338" i="103" s="1"/>
  <c r="R339" i="103" s="1"/>
  <c r="S340" i="103" s="1"/>
  <c r="T341" i="103" s="1"/>
  <c r="N383" i="107"/>
  <c r="O384" i="107" s="1"/>
  <c r="P385" i="107" s="1"/>
  <c r="Q386" i="107" s="1"/>
  <c r="R387" i="107" s="1"/>
  <c r="S388" i="107" s="1"/>
  <c r="T389" i="107" s="1"/>
  <c r="N366" i="100"/>
  <c r="O367" i="100" s="1"/>
  <c r="P368" i="100" s="1"/>
  <c r="Q369" i="100" s="1"/>
  <c r="R370" i="100" s="1"/>
  <c r="S371" i="100" s="1"/>
  <c r="T372" i="100" s="1"/>
  <c r="K383" i="107"/>
  <c r="L384" i="107" s="1"/>
  <c r="M385" i="107" s="1"/>
  <c r="N386" i="107" s="1"/>
  <c r="O387" i="107" s="1"/>
  <c r="P388" i="107" s="1"/>
  <c r="Q389" i="107" s="1"/>
  <c r="R390" i="107" s="1"/>
  <c r="S391" i="107" s="1"/>
  <c r="T392" i="107" s="1"/>
  <c r="N332" i="103"/>
  <c r="O333" i="103" s="1"/>
  <c r="P334" i="103" s="1"/>
  <c r="Q335" i="103" s="1"/>
  <c r="R336" i="103" s="1"/>
  <c r="S337" i="103" s="1"/>
  <c r="T338" i="103" s="1"/>
  <c r="N315" i="103"/>
  <c r="O316" i="103" s="1"/>
  <c r="P317" i="103" s="1"/>
  <c r="Q318" i="103" s="1"/>
  <c r="R319" i="103" s="1"/>
  <c r="S320" i="103" s="1"/>
  <c r="T321" i="103" s="1"/>
  <c r="N209" i="100"/>
  <c r="N221" i="100"/>
  <c r="N243" i="100"/>
  <c r="N230" i="100"/>
  <c r="N210" i="100"/>
  <c r="N241" i="100"/>
  <c r="N366" i="101"/>
  <c r="O367" i="101" s="1"/>
  <c r="P368" i="101" s="1"/>
  <c r="Q369" i="101" s="1"/>
  <c r="R370" i="101" s="1"/>
  <c r="S371" i="101" s="1"/>
  <c r="T372" i="101" s="1"/>
  <c r="K315" i="103"/>
  <c r="L316" i="103" s="1"/>
  <c r="M317" i="103" s="1"/>
  <c r="N318" i="103" s="1"/>
  <c r="O319" i="103" s="1"/>
  <c r="P320" i="103" s="1"/>
  <c r="Q321" i="103" s="1"/>
  <c r="R322" i="103" s="1"/>
  <c r="S323" i="103" s="1"/>
  <c r="T324" i="103" s="1"/>
  <c r="K349" i="104"/>
  <c r="L350" i="104" s="1"/>
  <c r="M351" i="104" s="1"/>
  <c r="N352" i="104" s="1"/>
  <c r="O353" i="104" s="1"/>
  <c r="P354" i="104" s="1"/>
  <c r="Q355" i="104" s="1"/>
  <c r="R356" i="104" s="1"/>
  <c r="S357" i="104" s="1"/>
  <c r="T358" i="104" s="1"/>
  <c r="K332" i="107"/>
  <c r="L333" i="107" s="1"/>
  <c r="M334" i="107" s="1"/>
  <c r="N335" i="107" s="1"/>
  <c r="O336" i="107" s="1"/>
  <c r="P337" i="107" s="1"/>
  <c r="Q338" i="107" s="1"/>
  <c r="R339" i="107" s="1"/>
  <c r="S340" i="107" s="1"/>
  <c r="T341" i="107" s="1"/>
  <c r="P332" i="103"/>
  <c r="Q333" i="103" s="1"/>
  <c r="R334" i="103" s="1"/>
  <c r="S335" i="103" s="1"/>
  <c r="T336" i="103" s="1"/>
  <c r="N315" i="101"/>
  <c r="O316" i="101" s="1"/>
  <c r="P317" i="101" s="1"/>
  <c r="Q318" i="101" s="1"/>
  <c r="R319" i="101" s="1"/>
  <c r="S320" i="101" s="1"/>
  <c r="T321" i="101" s="1"/>
  <c r="N332" i="104"/>
  <c r="O333" i="104" s="1"/>
  <c r="P334" i="104" s="1"/>
  <c r="Q335" i="104" s="1"/>
  <c r="R336" i="104" s="1"/>
  <c r="S337" i="104" s="1"/>
  <c r="T338" i="104" s="1"/>
  <c r="K366" i="103"/>
  <c r="L367" i="103" s="1"/>
  <c r="M368" i="103" s="1"/>
  <c r="N369" i="103" s="1"/>
  <c r="O370" i="103" s="1"/>
  <c r="P371" i="103" s="1"/>
  <c r="Q372" i="103" s="1"/>
  <c r="R373" i="103" s="1"/>
  <c r="S374" i="103" s="1"/>
  <c r="T375" i="103" s="1"/>
  <c r="N349" i="101"/>
  <c r="O350" i="101" s="1"/>
  <c r="P351" i="101" s="1"/>
  <c r="Q352" i="101" s="1"/>
  <c r="R353" i="101" s="1"/>
  <c r="S354" i="101" s="1"/>
  <c r="T355" i="101" s="1"/>
  <c r="N315" i="100"/>
  <c r="O316" i="100" s="1"/>
  <c r="P317" i="100" s="1"/>
  <c r="Q318" i="100" s="1"/>
  <c r="R319" i="100" s="1"/>
  <c r="S320" i="100" s="1"/>
  <c r="T321" i="100" s="1"/>
  <c r="K332" i="101"/>
  <c r="L333" i="101" s="1"/>
  <c r="M334" i="101" s="1"/>
  <c r="N335" i="101" s="1"/>
  <c r="O336" i="101" s="1"/>
  <c r="P337" i="101" s="1"/>
  <c r="Q338" i="101" s="1"/>
  <c r="R339" i="101" s="1"/>
  <c r="S340" i="101" s="1"/>
  <c r="T341" i="101" s="1"/>
  <c r="N366" i="103"/>
  <c r="O367" i="103" s="1"/>
  <c r="P368" i="103" s="1"/>
  <c r="Q369" i="103" s="1"/>
  <c r="R370" i="103" s="1"/>
  <c r="S371" i="103" s="1"/>
  <c r="T372" i="103" s="1"/>
  <c r="N332" i="107"/>
  <c r="O333" i="107" s="1"/>
  <c r="P334" i="107" s="1"/>
  <c r="Q335" i="107" s="1"/>
  <c r="R336" i="107" s="1"/>
  <c r="S337" i="107" s="1"/>
  <c r="T338" i="107" s="1"/>
  <c r="N213" i="100"/>
  <c r="H193" i="105"/>
  <c r="R190" i="103"/>
  <c r="R195" i="103"/>
  <c r="R193" i="103"/>
  <c r="R191" i="103"/>
  <c r="R192" i="103"/>
  <c r="R167" i="107"/>
  <c r="R192" i="104"/>
  <c r="R193" i="104"/>
  <c r="R191" i="104"/>
  <c r="R194" i="104"/>
  <c r="R190" i="104"/>
  <c r="R202" i="107"/>
  <c r="R198" i="107"/>
  <c r="R200" i="107"/>
  <c r="R203" i="107"/>
  <c r="R201" i="107"/>
  <c r="R192" i="107"/>
  <c r="R195" i="107"/>
  <c r="R193" i="107"/>
  <c r="R194" i="107"/>
  <c r="R190" i="107"/>
  <c r="F111" i="105"/>
  <c r="F203" i="105"/>
  <c r="F199" i="105"/>
  <c r="F200" i="105"/>
  <c r="F201" i="105"/>
  <c r="F198" i="105"/>
  <c r="F202" i="105"/>
  <c r="Q168" i="107"/>
  <c r="G175" i="105"/>
  <c r="Q178" i="100"/>
  <c r="Q177" i="100"/>
  <c r="Q179" i="100"/>
  <c r="Q175" i="100"/>
  <c r="Q174" i="100"/>
  <c r="Q174" i="107"/>
  <c r="Q178" i="107"/>
  <c r="Q179" i="107"/>
  <c r="Q177" i="107"/>
  <c r="Q176" i="107"/>
  <c r="Q187" i="103"/>
  <c r="Q183" i="103"/>
  <c r="Q184" i="103"/>
  <c r="Q182" i="103"/>
  <c r="Q185" i="103"/>
  <c r="F184" i="106"/>
  <c r="F185" i="106"/>
  <c r="F182" i="106"/>
  <c r="F186" i="106"/>
  <c r="F183" i="106"/>
  <c r="F187" i="106"/>
  <c r="G193" i="105"/>
  <c r="Q166" i="107"/>
  <c r="H177" i="105"/>
  <c r="G179" i="105"/>
  <c r="R183" i="104"/>
  <c r="R186" i="104"/>
  <c r="R184" i="104"/>
  <c r="R182" i="104"/>
  <c r="R185" i="104"/>
  <c r="Q171" i="104"/>
  <c r="Q167" i="104"/>
  <c r="Q168" i="104"/>
  <c r="Q169" i="104"/>
  <c r="Q170" i="104"/>
  <c r="Q166" i="104"/>
  <c r="R179" i="103"/>
  <c r="R177" i="103"/>
  <c r="R175" i="103"/>
  <c r="R176" i="103"/>
  <c r="R174" i="103"/>
  <c r="R186" i="107"/>
  <c r="R182" i="107"/>
  <c r="R185" i="107"/>
  <c r="R187" i="107"/>
  <c r="R184" i="107"/>
  <c r="Q176" i="101"/>
  <c r="Q174" i="101"/>
  <c r="Q179" i="101"/>
  <c r="Q175" i="101"/>
  <c r="Q178" i="101"/>
  <c r="P190" i="100"/>
  <c r="P195" i="100"/>
  <c r="P193" i="100"/>
  <c r="P191" i="100"/>
  <c r="P194" i="100"/>
  <c r="F176" i="106"/>
  <c r="F177" i="106"/>
  <c r="F174" i="106"/>
  <c r="F175" i="106"/>
  <c r="F178" i="106"/>
  <c r="F179" i="106"/>
  <c r="G111" i="106"/>
  <c r="F195" i="105"/>
  <c r="F191" i="105"/>
  <c r="F192" i="105"/>
  <c r="F193" i="105"/>
  <c r="F190" i="105"/>
  <c r="F194" i="105"/>
  <c r="Q170" i="107"/>
  <c r="Q171" i="107"/>
  <c r="G174" i="105"/>
  <c r="P170" i="100"/>
  <c r="P171" i="100"/>
  <c r="P169" i="100"/>
  <c r="P166" i="100"/>
  <c r="P167" i="100"/>
  <c r="P168" i="100"/>
  <c r="Q168" i="103"/>
  <c r="Q169" i="103"/>
  <c r="Q170" i="103"/>
  <c r="Q166" i="103"/>
  <c r="Q171" i="103"/>
  <c r="Q167" i="103"/>
  <c r="Q169" i="101"/>
  <c r="Q170" i="101"/>
  <c r="Q166" i="101"/>
  <c r="Q171" i="101"/>
  <c r="Q167" i="101"/>
  <c r="Q168" i="101"/>
  <c r="Q190" i="101"/>
  <c r="Q194" i="101"/>
  <c r="Q191" i="101"/>
  <c r="Q195" i="101"/>
  <c r="Q192" i="101"/>
  <c r="Q198" i="103"/>
  <c r="Q200" i="103"/>
  <c r="Q203" i="103"/>
  <c r="Q201" i="103"/>
  <c r="Q199" i="103"/>
  <c r="Q202" i="104"/>
  <c r="Q199" i="104"/>
  <c r="Q198" i="104"/>
  <c r="Q200" i="104"/>
  <c r="Q201" i="104"/>
  <c r="Q200" i="101"/>
  <c r="Q202" i="101"/>
  <c r="Q198" i="101"/>
  <c r="Q203" i="101"/>
  <c r="Q199" i="101"/>
  <c r="Q187" i="101"/>
  <c r="Q182" i="101"/>
  <c r="Q183" i="101"/>
  <c r="Q186" i="101"/>
  <c r="Q184" i="101"/>
  <c r="Q174" i="104"/>
  <c r="Q177" i="104"/>
  <c r="Q175" i="104"/>
  <c r="Q178" i="104"/>
  <c r="Q176" i="104"/>
  <c r="P198" i="100"/>
  <c r="P203" i="100"/>
  <c r="P202" i="100"/>
  <c r="P201" i="100"/>
  <c r="P199" i="100"/>
  <c r="F194" i="106"/>
  <c r="F195" i="106"/>
  <c r="F191" i="106"/>
  <c r="F192" i="106"/>
  <c r="F190" i="106"/>
  <c r="F193" i="106"/>
  <c r="Q169" i="107"/>
  <c r="J113" i="106"/>
  <c r="J690" i="106" s="1"/>
  <c r="I110" i="105"/>
  <c r="I687" i="105" s="1"/>
  <c r="G176" i="105"/>
  <c r="G178" i="105"/>
  <c r="M807" i="100"/>
  <c r="O807" i="103"/>
  <c r="O807" i="107"/>
  <c r="O807" i="101"/>
  <c r="O807" i="104"/>
  <c r="N797" i="101"/>
  <c r="O159" i="104"/>
  <c r="O159" i="101"/>
  <c r="O159" i="103"/>
  <c r="O159" i="107"/>
  <c r="M159" i="100"/>
  <c r="N797" i="104"/>
  <c r="N797" i="107"/>
  <c r="Q155" i="104"/>
  <c r="G458" i="105"/>
  <c r="G459" i="105" s="1"/>
  <c r="H460" i="105" s="1"/>
  <c r="I461" i="105" s="1"/>
  <c r="J462" i="105" s="1"/>
  <c r="K463" i="105" s="1"/>
  <c r="L464" i="105" s="1"/>
  <c r="M465" i="105" s="1"/>
  <c r="N466" i="105" s="1"/>
  <c r="O467" i="105" s="1"/>
  <c r="P468" i="105" s="1"/>
  <c r="Q469" i="105" s="1"/>
  <c r="R470" i="105" s="1"/>
  <c r="S471" i="105" s="1"/>
  <c r="T472" i="105" s="1"/>
  <c r="P155" i="100"/>
  <c r="Q153" i="103"/>
  <c r="H152" i="105"/>
  <c r="G329" i="105"/>
  <c r="G330" i="105" s="1"/>
  <c r="Q153" i="101"/>
  <c r="G152" i="105"/>
  <c r="P151" i="100"/>
  <c r="Q152" i="104"/>
  <c r="F154" i="105"/>
  <c r="P153" i="100"/>
  <c r="P154" i="100"/>
  <c r="O153" i="100"/>
  <c r="Q151" i="101"/>
  <c r="P215" i="103"/>
  <c r="P217" i="103"/>
  <c r="P213" i="103"/>
  <c r="P216" i="103"/>
  <c r="P214" i="103"/>
  <c r="P217" i="101"/>
  <c r="P213" i="101"/>
  <c r="P214" i="101"/>
  <c r="P215" i="101"/>
  <c r="P216" i="101"/>
  <c r="P217" i="104"/>
  <c r="P215" i="104"/>
  <c r="P216" i="104"/>
  <c r="P213" i="104"/>
  <c r="P214" i="104"/>
  <c r="P217" i="107"/>
  <c r="P213" i="107"/>
  <c r="P214" i="107"/>
  <c r="P215" i="107"/>
  <c r="P216" i="107"/>
  <c r="J65" i="105"/>
  <c r="J65" i="106"/>
  <c r="Q155" i="101"/>
  <c r="J65" i="101"/>
  <c r="Q87" i="106"/>
  <c r="J65" i="103"/>
  <c r="Q87" i="101"/>
  <c r="Q151" i="107"/>
  <c r="Q87" i="107"/>
  <c r="Q87" i="103"/>
  <c r="Q87" i="100"/>
  <c r="J65" i="104"/>
  <c r="Q87" i="104"/>
  <c r="Q87" i="105"/>
  <c r="J65" i="107"/>
  <c r="J65" i="100"/>
  <c r="K68" i="105"/>
  <c r="K68" i="103"/>
  <c r="K68" i="107"/>
  <c r="K68" i="100"/>
  <c r="K68" i="106"/>
  <c r="K68" i="104"/>
  <c r="K68" i="101"/>
  <c r="K68" i="42"/>
  <c r="K67" i="106"/>
  <c r="K67" i="107"/>
  <c r="K67" i="100"/>
  <c r="K67" i="101"/>
  <c r="K67" i="103"/>
  <c r="K67" i="104"/>
  <c r="K67" i="42"/>
  <c r="K67" i="105"/>
  <c r="K70" i="106"/>
  <c r="K70" i="42"/>
  <c r="K70" i="104"/>
  <c r="K70" i="105"/>
  <c r="K70" i="101"/>
  <c r="K70" i="103"/>
  <c r="K70" i="107"/>
  <c r="K70" i="100"/>
  <c r="L66" i="107"/>
  <c r="L66" i="105"/>
  <c r="L66" i="100"/>
  <c r="L66" i="101"/>
  <c r="L66" i="106"/>
  <c r="L66" i="103"/>
  <c r="L66" i="42"/>
  <c r="L66" i="104"/>
  <c r="K69" i="101"/>
  <c r="K69" i="103"/>
  <c r="K69" i="107"/>
  <c r="K69" i="100"/>
  <c r="K69" i="106"/>
  <c r="K69" i="42"/>
  <c r="K69" i="104"/>
  <c r="K69" i="105"/>
  <c r="R10" i="100"/>
  <c r="R253" i="100" s="1"/>
  <c r="Q151" i="104"/>
  <c r="Q152" i="100"/>
  <c r="Q155" i="103"/>
  <c r="Q152" i="107"/>
  <c r="Q154" i="101"/>
  <c r="F155" i="105"/>
  <c r="F155" i="106"/>
  <c r="Q152" i="101"/>
  <c r="R152" i="103"/>
  <c r="Q151" i="103"/>
  <c r="R153" i="107"/>
  <c r="P461" i="103"/>
  <c r="Q462" i="103" s="1"/>
  <c r="R463" i="103" s="1"/>
  <c r="S464" i="103" s="1"/>
  <c r="T465" i="103" s="1"/>
  <c r="P732" i="101"/>
  <c r="P733" i="107"/>
  <c r="P732" i="104"/>
  <c r="P732" i="107"/>
  <c r="P732" i="105"/>
  <c r="M158" i="100"/>
  <c r="M959" i="100" s="1"/>
  <c r="O163" i="101"/>
  <c r="M160" i="100"/>
  <c r="M162" i="100"/>
  <c r="M163" i="100"/>
  <c r="O162" i="101"/>
  <c r="O161" i="101"/>
  <c r="O158" i="101"/>
  <c r="O959" i="101" s="1"/>
  <c r="O158" i="103"/>
  <c r="O959" i="103" s="1"/>
  <c r="O160" i="107"/>
  <c r="O161" i="107"/>
  <c r="O160" i="101"/>
  <c r="O158" i="104"/>
  <c r="O959" i="104" s="1"/>
  <c r="O160" i="104"/>
  <c r="O161" i="104"/>
  <c r="O163" i="104"/>
  <c r="O163" i="103"/>
  <c r="O158" i="107"/>
  <c r="O959" i="107" s="1"/>
  <c r="O162" i="107"/>
  <c r="O163" i="107"/>
  <c r="M161" i="100"/>
  <c r="O162" i="104"/>
  <c r="O161" i="103"/>
  <c r="O160" i="103"/>
  <c r="O162" i="103"/>
  <c r="Q249" i="100"/>
  <c r="R6" i="100"/>
  <c r="T44" i="104"/>
  <c r="T43" i="106"/>
  <c r="T43" i="101"/>
  <c r="T44" i="105"/>
  <c r="T43" i="42"/>
  <c r="T41" i="107"/>
  <c r="T43" i="105"/>
  <c r="T42" i="105"/>
  <c r="T43" i="103"/>
  <c r="T44" i="106"/>
  <c r="T43" i="107"/>
  <c r="T42" i="100"/>
  <c r="T44" i="103"/>
  <c r="T44" i="100"/>
  <c r="T41" i="103"/>
  <c r="T41" i="42"/>
  <c r="T42" i="42"/>
  <c r="T41" i="100"/>
  <c r="T41" i="101"/>
  <c r="T42" i="101"/>
  <c r="T43" i="104"/>
  <c r="T42" i="103"/>
  <c r="T41" i="106"/>
  <c r="T44" i="107"/>
  <c r="T44" i="42"/>
  <c r="T42" i="107"/>
  <c r="T42" i="104"/>
  <c r="T44" i="101"/>
  <c r="T43" i="100"/>
  <c r="S256" i="42"/>
  <c r="T20" i="42"/>
  <c r="T256" i="42" s="1"/>
  <c r="S259" i="104"/>
  <c r="T23" i="104"/>
  <c r="T259" i="104" s="1"/>
  <c r="T24" i="103"/>
  <c r="T260" i="103" s="1"/>
  <c r="T22" i="101"/>
  <c r="T258" i="101" s="1"/>
  <c r="T21" i="101"/>
  <c r="T257" i="101" s="1"/>
  <c r="T21" i="103"/>
  <c r="T257" i="103" s="1"/>
  <c r="T24" i="107"/>
  <c r="T260" i="107" s="1"/>
  <c r="T20" i="100"/>
  <c r="T256" i="100" s="1"/>
  <c r="T20" i="107"/>
  <c r="T256" i="107" s="1"/>
  <c r="T23" i="106"/>
  <c r="T259" i="106" s="1"/>
  <c r="T22" i="42"/>
  <c r="T258" i="42" s="1"/>
  <c r="T21" i="106"/>
  <c r="T257" i="106" s="1"/>
  <c r="T21" i="104"/>
  <c r="T257" i="104" s="1"/>
  <c r="T24" i="105"/>
  <c r="T260" i="105" s="1"/>
  <c r="T21" i="42"/>
  <c r="T257" i="42" s="1"/>
  <c r="T23" i="100"/>
  <c r="T259" i="100" s="1"/>
  <c r="T22" i="105"/>
  <c r="T258" i="105" s="1"/>
  <c r="T20" i="103"/>
  <c r="T256" i="103" s="1"/>
  <c r="T21" i="100"/>
  <c r="T257" i="100" s="1"/>
  <c r="T20" i="104"/>
  <c r="T256" i="104" s="1"/>
  <c r="T20" i="105"/>
  <c r="T256" i="105" s="1"/>
  <c r="T22" i="100"/>
  <c r="T258" i="100" s="1"/>
  <c r="T22" i="107"/>
  <c r="T258" i="107" s="1"/>
  <c r="T23" i="101"/>
  <c r="T259" i="101" s="1"/>
  <c r="T22" i="104"/>
  <c r="T258" i="104" s="1"/>
  <c r="T21" i="105"/>
  <c r="T257" i="105" s="1"/>
  <c r="T23" i="107"/>
  <c r="T259" i="107" s="1"/>
  <c r="P248" i="101"/>
  <c r="R6" i="105"/>
  <c r="Q249" i="105"/>
  <c r="Q252" i="107"/>
  <c r="R9" i="107"/>
  <c r="R154" i="107" s="1"/>
  <c r="Q252" i="101"/>
  <c r="R9" i="101"/>
  <c r="R6" i="107"/>
  <c r="Q249" i="107"/>
  <c r="Q253" i="107"/>
  <c r="R10" i="107"/>
  <c r="R155" i="107" s="1"/>
  <c r="L14" i="42"/>
  <c r="M13" i="42"/>
  <c r="L15" i="42"/>
  <c r="L17" i="42"/>
  <c r="L16" i="42"/>
  <c r="G544" i="107"/>
  <c r="G552" i="107" s="1"/>
  <c r="G635" i="104"/>
  <c r="H544" i="104"/>
  <c r="H869" i="104" s="1"/>
  <c r="Q5" i="101"/>
  <c r="P510" i="104"/>
  <c r="Q511" i="104" s="1"/>
  <c r="R512" i="104" s="1"/>
  <c r="S513" i="104" s="1"/>
  <c r="T514" i="104" s="1"/>
  <c r="P442" i="104"/>
  <c r="Q443" i="104" s="1"/>
  <c r="R444" i="104" s="1"/>
  <c r="S445" i="104" s="1"/>
  <c r="T446" i="104" s="1"/>
  <c r="P510" i="101"/>
  <c r="Q511" i="101" s="1"/>
  <c r="R512" i="101" s="1"/>
  <c r="S513" i="101" s="1"/>
  <c r="T514" i="101" s="1"/>
  <c r="R9" i="104"/>
  <c r="R154" i="104" s="1"/>
  <c r="Q252" i="104"/>
  <c r="P442" i="101"/>
  <c r="Q443" i="101" s="1"/>
  <c r="R444" i="101" s="1"/>
  <c r="S445" i="101" s="1"/>
  <c r="T446" i="101" s="1"/>
  <c r="P313" i="101"/>
  <c r="P313" i="104"/>
  <c r="P208" i="107"/>
  <c r="Q509" i="101"/>
  <c r="Q441" i="101"/>
  <c r="Q312" i="101"/>
  <c r="Q475" i="101"/>
  <c r="Q346" i="101"/>
  <c r="O735" i="105"/>
  <c r="O961" i="105" s="1"/>
  <c r="F634" i="100"/>
  <c r="R127" i="101"/>
  <c r="R120" i="101"/>
  <c r="S101" i="101"/>
  <c r="S113" i="101" s="1"/>
  <c r="S99" i="101"/>
  <c r="S111" i="101" s="1"/>
  <c r="R118" i="101"/>
  <c r="R125" i="101"/>
  <c r="F635" i="103"/>
  <c r="R109" i="101"/>
  <c r="R686" i="101" s="1"/>
  <c r="R123" i="101"/>
  <c r="R116" i="101"/>
  <c r="S97" i="101"/>
  <c r="P220" i="107"/>
  <c r="P228" i="107"/>
  <c r="P235" i="107"/>
  <c r="P237" i="107"/>
  <c r="P206" i="107"/>
  <c r="F634" i="107"/>
  <c r="G544" i="101"/>
  <c r="G634" i="101" s="1"/>
  <c r="G634" i="104"/>
  <c r="F634" i="104"/>
  <c r="F869" i="103"/>
  <c r="F635" i="101"/>
  <c r="F869" i="101"/>
  <c r="F635" i="107"/>
  <c r="F869" i="104"/>
  <c r="F635" i="104"/>
  <c r="G552" i="100"/>
  <c r="G543" i="100"/>
  <c r="H544" i="100"/>
  <c r="H635" i="100" s="1"/>
  <c r="G869" i="100"/>
  <c r="P231" i="107"/>
  <c r="N314" i="100"/>
  <c r="M512" i="104"/>
  <c r="H458" i="105"/>
  <c r="H459" i="105" s="1"/>
  <c r="H329" i="105"/>
  <c r="H330" i="105" s="1"/>
  <c r="F543" i="101"/>
  <c r="F552" i="101"/>
  <c r="F559" i="101" s="1"/>
  <c r="J477" i="100"/>
  <c r="K478" i="100" s="1"/>
  <c r="L479" i="100" s="1"/>
  <c r="M480" i="100" s="1"/>
  <c r="N481" i="100" s="1"/>
  <c r="O482" i="100" s="1"/>
  <c r="P483" i="100" s="1"/>
  <c r="Q484" i="100" s="1"/>
  <c r="R485" i="100" s="1"/>
  <c r="S486" i="100" s="1"/>
  <c r="T487" i="100" s="1"/>
  <c r="J477" i="101"/>
  <c r="K478" i="101" s="1"/>
  <c r="L479" i="101" s="1"/>
  <c r="M480" i="101" s="1"/>
  <c r="N481" i="101" s="1"/>
  <c r="O482" i="101" s="1"/>
  <c r="P483" i="101" s="1"/>
  <c r="Q484" i="101" s="1"/>
  <c r="R485" i="101" s="1"/>
  <c r="S486" i="101" s="1"/>
  <c r="T487" i="101" s="1"/>
  <c r="O477" i="101"/>
  <c r="P478" i="101" s="1"/>
  <c r="Q479" i="101" s="1"/>
  <c r="R480" i="101" s="1"/>
  <c r="S481" i="101" s="1"/>
  <c r="T482" i="101" s="1"/>
  <c r="H477" i="104"/>
  <c r="I478" i="104" s="1"/>
  <c r="J479" i="104" s="1"/>
  <c r="K480" i="104" s="1"/>
  <c r="L481" i="104" s="1"/>
  <c r="M482" i="104" s="1"/>
  <c r="N483" i="104" s="1"/>
  <c r="O484" i="104" s="1"/>
  <c r="P485" i="104" s="1"/>
  <c r="Q486" i="104" s="1"/>
  <c r="R487" i="104" s="1"/>
  <c r="S488" i="104" s="1"/>
  <c r="T489" i="104" s="1"/>
  <c r="F380" i="105"/>
  <c r="F381" i="105" s="1"/>
  <c r="F422" i="105" s="1"/>
  <c r="F363" i="105"/>
  <c r="F364" i="105" s="1"/>
  <c r="F421" i="105" s="1"/>
  <c r="F492" i="105"/>
  <c r="F493" i="105" s="1"/>
  <c r="M443" i="100"/>
  <c r="G443" i="103"/>
  <c r="H444" i="103" s="1"/>
  <c r="I445" i="103" s="1"/>
  <c r="J446" i="103" s="1"/>
  <c r="K447" i="103" s="1"/>
  <c r="L448" i="103" s="1"/>
  <c r="M449" i="103" s="1"/>
  <c r="N450" i="103" s="1"/>
  <c r="O451" i="103" s="1"/>
  <c r="P452" i="103" s="1"/>
  <c r="Q453" i="103" s="1"/>
  <c r="R454" i="103" s="1"/>
  <c r="S455" i="103" s="1"/>
  <c r="T456" i="103" s="1"/>
  <c r="F528" i="103"/>
  <c r="F528" i="107"/>
  <c r="G443" i="107"/>
  <c r="H444" i="107" s="1"/>
  <c r="I445" i="107" s="1"/>
  <c r="J446" i="107" s="1"/>
  <c r="K447" i="107" s="1"/>
  <c r="L448" i="107" s="1"/>
  <c r="M449" i="107" s="1"/>
  <c r="N450" i="107" s="1"/>
  <c r="O451" i="107" s="1"/>
  <c r="P452" i="107" s="1"/>
  <c r="Q453" i="107" s="1"/>
  <c r="R454" i="107" s="1"/>
  <c r="S455" i="107" s="1"/>
  <c r="T456" i="107" s="1"/>
  <c r="I494" i="101"/>
  <c r="J495" i="101" s="1"/>
  <c r="K496" i="101" s="1"/>
  <c r="L497" i="101" s="1"/>
  <c r="M498" i="101" s="1"/>
  <c r="N499" i="101" s="1"/>
  <c r="O500" i="101" s="1"/>
  <c r="P501" i="101" s="1"/>
  <c r="Q502" i="101" s="1"/>
  <c r="R503" i="101" s="1"/>
  <c r="S504" i="101" s="1"/>
  <c r="T505" i="101" s="1"/>
  <c r="J460" i="107"/>
  <c r="J460" i="103"/>
  <c r="M460" i="101"/>
  <c r="J494" i="101"/>
  <c r="K495" i="101" s="1"/>
  <c r="L496" i="101" s="1"/>
  <c r="M497" i="101" s="1"/>
  <c r="N498" i="101" s="1"/>
  <c r="O499" i="101" s="1"/>
  <c r="P500" i="101" s="1"/>
  <c r="Q501" i="101" s="1"/>
  <c r="R502" i="101" s="1"/>
  <c r="S503" i="101" s="1"/>
  <c r="T504" i="101" s="1"/>
  <c r="F532" i="104"/>
  <c r="G460" i="104"/>
  <c r="F403" i="105"/>
  <c r="F821" i="105" s="1"/>
  <c r="G331" i="105"/>
  <c r="H332" i="105" s="1"/>
  <c r="I333" i="105" s="1"/>
  <c r="J334" i="105" s="1"/>
  <c r="K335" i="105" s="1"/>
  <c r="L336" i="105" s="1"/>
  <c r="M337" i="105" s="1"/>
  <c r="N338" i="105" s="1"/>
  <c r="O339" i="105" s="1"/>
  <c r="P340" i="105" s="1"/>
  <c r="Q341" i="105" s="1"/>
  <c r="R342" i="105" s="1"/>
  <c r="S343" i="105" s="1"/>
  <c r="T344" i="105" s="1"/>
  <c r="F869" i="100"/>
  <c r="L512" i="100"/>
  <c r="P314" i="107"/>
  <c r="O382" i="103"/>
  <c r="O348" i="101"/>
  <c r="N365" i="100"/>
  <c r="N382" i="101"/>
  <c r="N331" i="100"/>
  <c r="N348" i="104"/>
  <c r="N382" i="107"/>
  <c r="N348" i="101"/>
  <c r="F509" i="105"/>
  <c r="F510" i="105" s="1"/>
  <c r="O443" i="107"/>
  <c r="P444" i="107" s="1"/>
  <c r="Q445" i="107" s="1"/>
  <c r="R446" i="107" s="1"/>
  <c r="S447" i="107" s="1"/>
  <c r="T448" i="107" s="1"/>
  <c r="I443" i="103"/>
  <c r="J444" i="103" s="1"/>
  <c r="K445" i="103" s="1"/>
  <c r="L446" i="103" s="1"/>
  <c r="M447" i="103" s="1"/>
  <c r="N448" i="103" s="1"/>
  <c r="O449" i="103" s="1"/>
  <c r="P450" i="103" s="1"/>
  <c r="Q451" i="103" s="1"/>
  <c r="R452" i="103" s="1"/>
  <c r="S453" i="103" s="1"/>
  <c r="T454" i="103" s="1"/>
  <c r="L443" i="107"/>
  <c r="M444" i="107" s="1"/>
  <c r="N445" i="107" s="1"/>
  <c r="O446" i="107" s="1"/>
  <c r="P447" i="107" s="1"/>
  <c r="Q448" i="107" s="1"/>
  <c r="R449" i="107" s="1"/>
  <c r="S450" i="107" s="1"/>
  <c r="T451" i="107" s="1"/>
  <c r="O494" i="103"/>
  <c r="P495" i="103" s="1"/>
  <c r="Q496" i="103" s="1"/>
  <c r="R497" i="103" s="1"/>
  <c r="S498" i="103" s="1"/>
  <c r="T499" i="103" s="1"/>
  <c r="H460" i="100"/>
  <c r="L460" i="104"/>
  <c r="I460" i="103"/>
  <c r="N460" i="101"/>
  <c r="P382" i="103"/>
  <c r="N512" i="104"/>
  <c r="O512" i="107"/>
  <c r="G869" i="104"/>
  <c r="G634" i="100"/>
  <c r="G635" i="100"/>
  <c r="O460" i="100"/>
  <c r="O314" i="104"/>
  <c r="L382" i="100"/>
  <c r="L348" i="103"/>
  <c r="L331" i="101"/>
  <c r="L365" i="103"/>
  <c r="L382" i="103"/>
  <c r="L348" i="101"/>
  <c r="H314" i="100"/>
  <c r="H365" i="104"/>
  <c r="H331" i="100"/>
  <c r="H348" i="103"/>
  <c r="H365" i="100"/>
  <c r="H348" i="104"/>
  <c r="N477" i="101"/>
  <c r="M477" i="107"/>
  <c r="N478" i="107" s="1"/>
  <c r="O479" i="107" s="1"/>
  <c r="P480" i="107" s="1"/>
  <c r="Q481" i="107" s="1"/>
  <c r="R482" i="107" s="1"/>
  <c r="S483" i="107" s="1"/>
  <c r="T484" i="107" s="1"/>
  <c r="F536" i="100"/>
  <c r="F616" i="100" s="1"/>
  <c r="G477" i="100"/>
  <c r="H478" i="100" s="1"/>
  <c r="I479" i="100" s="1"/>
  <c r="J480" i="100" s="1"/>
  <c r="K481" i="100" s="1"/>
  <c r="L482" i="100" s="1"/>
  <c r="M483" i="100" s="1"/>
  <c r="N484" i="100" s="1"/>
  <c r="O485" i="100" s="1"/>
  <c r="P486" i="100" s="1"/>
  <c r="Q487" i="100" s="1"/>
  <c r="R488" i="100" s="1"/>
  <c r="S489" i="100" s="1"/>
  <c r="T490" i="100" s="1"/>
  <c r="G477" i="101"/>
  <c r="H478" i="101" s="1"/>
  <c r="I479" i="101" s="1"/>
  <c r="J480" i="101" s="1"/>
  <c r="K481" i="101" s="1"/>
  <c r="L482" i="101" s="1"/>
  <c r="M483" i="101" s="1"/>
  <c r="N484" i="101" s="1"/>
  <c r="O485" i="101" s="1"/>
  <c r="P486" i="101" s="1"/>
  <c r="Q487" i="101" s="1"/>
  <c r="R488" i="101" s="1"/>
  <c r="S489" i="101" s="1"/>
  <c r="T490" i="101" s="1"/>
  <c r="F536" i="101"/>
  <c r="K443" i="107"/>
  <c r="L444" i="107" s="1"/>
  <c r="M445" i="107" s="1"/>
  <c r="N446" i="107" s="1"/>
  <c r="O447" i="107" s="1"/>
  <c r="P448" i="107" s="1"/>
  <c r="Q449" i="107" s="1"/>
  <c r="R450" i="107" s="1"/>
  <c r="S451" i="107" s="1"/>
  <c r="T452" i="107" s="1"/>
  <c r="H443" i="101"/>
  <c r="I444" i="101" s="1"/>
  <c r="J445" i="101" s="1"/>
  <c r="K446" i="101" s="1"/>
  <c r="L447" i="101" s="1"/>
  <c r="M448" i="101" s="1"/>
  <c r="N449" i="101" s="1"/>
  <c r="O450" i="101" s="1"/>
  <c r="P451" i="101" s="1"/>
  <c r="Q452" i="101" s="1"/>
  <c r="R453" i="101" s="1"/>
  <c r="S454" i="101" s="1"/>
  <c r="T455" i="101" s="1"/>
  <c r="N494" i="104"/>
  <c r="L494" i="101"/>
  <c r="M495" i="101" s="1"/>
  <c r="N496" i="101" s="1"/>
  <c r="O497" i="101" s="1"/>
  <c r="P498" i="101" s="1"/>
  <c r="Q499" i="101" s="1"/>
  <c r="R500" i="101" s="1"/>
  <c r="S501" i="101" s="1"/>
  <c r="T502" i="101" s="1"/>
  <c r="K460" i="104"/>
  <c r="M494" i="103"/>
  <c r="N495" i="103" s="1"/>
  <c r="O496" i="103" s="1"/>
  <c r="P497" i="103" s="1"/>
  <c r="Q498" i="103" s="1"/>
  <c r="R499" i="103" s="1"/>
  <c r="S500" i="103" s="1"/>
  <c r="T501" i="103" s="1"/>
  <c r="G494" i="107"/>
  <c r="H495" i="107" s="1"/>
  <c r="I496" i="107" s="1"/>
  <c r="J497" i="107" s="1"/>
  <c r="K498" i="107" s="1"/>
  <c r="L499" i="107" s="1"/>
  <c r="M500" i="107" s="1"/>
  <c r="N501" i="107" s="1"/>
  <c r="O502" i="107" s="1"/>
  <c r="P503" i="107" s="1"/>
  <c r="Q504" i="107" s="1"/>
  <c r="R505" i="107" s="1"/>
  <c r="S506" i="107" s="1"/>
  <c r="T507" i="107" s="1"/>
  <c r="F540" i="107"/>
  <c r="F626" i="107" s="1"/>
  <c r="G494" i="101"/>
  <c r="H495" i="101" s="1"/>
  <c r="I496" i="101" s="1"/>
  <c r="J497" i="101" s="1"/>
  <c r="K498" i="101" s="1"/>
  <c r="L499" i="101" s="1"/>
  <c r="M500" i="101" s="1"/>
  <c r="N501" i="101" s="1"/>
  <c r="O502" i="101" s="1"/>
  <c r="P503" i="101" s="1"/>
  <c r="Q504" i="101" s="1"/>
  <c r="R505" i="101" s="1"/>
  <c r="S506" i="101" s="1"/>
  <c r="T507" i="101" s="1"/>
  <c r="F540" i="101"/>
  <c r="F626" i="101" s="1"/>
  <c r="Q477" i="101"/>
  <c r="R478" i="101" s="1"/>
  <c r="S479" i="101" s="1"/>
  <c r="T480" i="101" s="1"/>
  <c r="F552" i="107"/>
  <c r="F559" i="107" s="1"/>
  <c r="F543" i="107"/>
  <c r="O443" i="103"/>
  <c r="I348" i="100"/>
  <c r="I331" i="101"/>
  <c r="I331" i="100"/>
  <c r="I365" i="101"/>
  <c r="I365" i="103"/>
  <c r="I382" i="103"/>
  <c r="K314" i="100"/>
  <c r="K314" i="103"/>
  <c r="K331" i="101"/>
  <c r="K314" i="107"/>
  <c r="K365" i="104"/>
  <c r="K348" i="101"/>
  <c r="F407" i="107"/>
  <c r="F822" i="107" s="1"/>
  <c r="G348" i="107"/>
  <c r="G314" i="100"/>
  <c r="F399" i="100"/>
  <c r="F820" i="100" s="1"/>
  <c r="F403" i="101"/>
  <c r="G403" i="101" s="1"/>
  <c r="G821" i="101" s="1"/>
  <c r="G331" i="101"/>
  <c r="G331" i="100"/>
  <c r="F403" i="100"/>
  <c r="G382" i="100"/>
  <c r="F415" i="100"/>
  <c r="F824" i="100" s="1"/>
  <c r="F399" i="107"/>
  <c r="F820" i="107" s="1"/>
  <c r="G314" i="107"/>
  <c r="F109" i="105"/>
  <c r="F686" i="105" s="1"/>
  <c r="I477" i="104"/>
  <c r="J478" i="104" s="1"/>
  <c r="K479" i="104" s="1"/>
  <c r="L480" i="104" s="1"/>
  <c r="M481" i="104" s="1"/>
  <c r="N482" i="104" s="1"/>
  <c r="O483" i="104" s="1"/>
  <c r="P484" i="104" s="1"/>
  <c r="Q485" i="104" s="1"/>
  <c r="R486" i="104" s="1"/>
  <c r="S487" i="104" s="1"/>
  <c r="T488" i="104" s="1"/>
  <c r="K477" i="104"/>
  <c r="H494" i="101"/>
  <c r="I495" i="101" s="1"/>
  <c r="J496" i="101" s="1"/>
  <c r="K497" i="101" s="1"/>
  <c r="L498" i="101" s="1"/>
  <c r="M499" i="101" s="1"/>
  <c r="N500" i="101" s="1"/>
  <c r="O501" i="101" s="1"/>
  <c r="P502" i="101" s="1"/>
  <c r="Q503" i="101" s="1"/>
  <c r="R504" i="101" s="1"/>
  <c r="S505" i="101" s="1"/>
  <c r="T506" i="101" s="1"/>
  <c r="P494" i="103"/>
  <c r="Q495" i="103" s="1"/>
  <c r="R496" i="103" s="1"/>
  <c r="S497" i="103" s="1"/>
  <c r="T498" i="103" s="1"/>
  <c r="J477" i="103"/>
  <c r="K478" i="103" s="1"/>
  <c r="L479" i="103" s="1"/>
  <c r="M480" i="103" s="1"/>
  <c r="N481" i="103" s="1"/>
  <c r="O482" i="103" s="1"/>
  <c r="P483" i="103" s="1"/>
  <c r="Q484" i="103" s="1"/>
  <c r="R485" i="103" s="1"/>
  <c r="S486" i="103" s="1"/>
  <c r="T487" i="103" s="1"/>
  <c r="H477" i="101"/>
  <c r="I478" i="101" s="1"/>
  <c r="J479" i="101" s="1"/>
  <c r="K480" i="101" s="1"/>
  <c r="L481" i="101" s="1"/>
  <c r="M482" i="101" s="1"/>
  <c r="N483" i="101" s="1"/>
  <c r="O484" i="101" s="1"/>
  <c r="P485" i="101" s="1"/>
  <c r="Q486" i="101" s="1"/>
  <c r="R487" i="101" s="1"/>
  <c r="S488" i="101" s="1"/>
  <c r="T489" i="101" s="1"/>
  <c r="J443" i="101"/>
  <c r="K444" i="101" s="1"/>
  <c r="L445" i="101" s="1"/>
  <c r="M446" i="101" s="1"/>
  <c r="N447" i="101" s="1"/>
  <c r="O448" i="101" s="1"/>
  <c r="P449" i="101" s="1"/>
  <c r="Q450" i="101" s="1"/>
  <c r="R451" i="101" s="1"/>
  <c r="S452" i="101" s="1"/>
  <c r="T453" i="101" s="1"/>
  <c r="M443" i="103"/>
  <c r="N444" i="103" s="1"/>
  <c r="O445" i="103" s="1"/>
  <c r="P446" i="103" s="1"/>
  <c r="Q447" i="103" s="1"/>
  <c r="R448" i="103" s="1"/>
  <c r="S449" i="103" s="1"/>
  <c r="T450" i="103" s="1"/>
  <c r="M443" i="101"/>
  <c r="N444" i="101" s="1"/>
  <c r="O445" i="101" s="1"/>
  <c r="P446" i="101" s="1"/>
  <c r="Q447" i="101" s="1"/>
  <c r="R448" i="101" s="1"/>
  <c r="S449" i="101" s="1"/>
  <c r="T450" i="101" s="1"/>
  <c r="F528" i="100"/>
  <c r="G443" i="100"/>
  <c r="H444" i="100" s="1"/>
  <c r="I445" i="100" s="1"/>
  <c r="J446" i="100" s="1"/>
  <c r="K447" i="100" s="1"/>
  <c r="L448" i="100" s="1"/>
  <c r="M449" i="100" s="1"/>
  <c r="N450" i="100" s="1"/>
  <c r="O451" i="100" s="1"/>
  <c r="P452" i="100" s="1"/>
  <c r="Q453" i="100" s="1"/>
  <c r="R454" i="100" s="1"/>
  <c r="S455" i="100" s="1"/>
  <c r="T456" i="100" s="1"/>
  <c r="F109" i="106"/>
  <c r="F686" i="106" s="1"/>
  <c r="I494" i="104"/>
  <c r="J495" i="104" s="1"/>
  <c r="K496" i="104" s="1"/>
  <c r="L497" i="104" s="1"/>
  <c r="M498" i="104" s="1"/>
  <c r="N499" i="104" s="1"/>
  <c r="O500" i="104" s="1"/>
  <c r="P501" i="104" s="1"/>
  <c r="Q502" i="104" s="1"/>
  <c r="R503" i="104" s="1"/>
  <c r="S504" i="104" s="1"/>
  <c r="T505" i="104" s="1"/>
  <c r="J460" i="104"/>
  <c r="M460" i="107"/>
  <c r="J494" i="100"/>
  <c r="K495" i="100" s="1"/>
  <c r="L496" i="100" s="1"/>
  <c r="M497" i="100" s="1"/>
  <c r="N498" i="100" s="1"/>
  <c r="O499" i="100" s="1"/>
  <c r="P500" i="100" s="1"/>
  <c r="Q501" i="100" s="1"/>
  <c r="R502" i="100" s="1"/>
  <c r="S503" i="100" s="1"/>
  <c r="T504" i="100" s="1"/>
  <c r="J494" i="104"/>
  <c r="K495" i="104" s="1"/>
  <c r="L496" i="104" s="1"/>
  <c r="M497" i="104" s="1"/>
  <c r="N498" i="104" s="1"/>
  <c r="O499" i="104" s="1"/>
  <c r="P500" i="104" s="1"/>
  <c r="Q501" i="104" s="1"/>
  <c r="R502" i="104" s="1"/>
  <c r="S503" i="104" s="1"/>
  <c r="T504" i="104" s="1"/>
  <c r="G460" i="100"/>
  <c r="F532" i="100"/>
  <c r="Q348" i="101"/>
  <c r="R349" i="101" s="1"/>
  <c r="S350" i="101" s="1"/>
  <c r="T351" i="101" s="1"/>
  <c r="O460" i="104"/>
  <c r="F635" i="100"/>
  <c r="P648" i="104"/>
  <c r="P641" i="104"/>
  <c r="P571" i="104"/>
  <c r="Q564" i="104"/>
  <c r="P477" i="104"/>
  <c r="Q478" i="104" s="1"/>
  <c r="R479" i="104" s="1"/>
  <c r="S480" i="104" s="1"/>
  <c r="T481" i="104" s="1"/>
  <c r="O365" i="103"/>
  <c r="O348" i="104"/>
  <c r="O365" i="104"/>
  <c r="N365" i="101"/>
  <c r="N331" i="104"/>
  <c r="N348" i="107"/>
  <c r="N365" i="104"/>
  <c r="N365" i="107"/>
  <c r="P477" i="101"/>
  <c r="Q478" i="101" s="1"/>
  <c r="R479" i="101" s="1"/>
  <c r="S480" i="101" s="1"/>
  <c r="T481" i="101" s="1"/>
  <c r="I443" i="101"/>
  <c r="J444" i="101" s="1"/>
  <c r="K445" i="101" s="1"/>
  <c r="L446" i="101" s="1"/>
  <c r="M447" i="101" s="1"/>
  <c r="N448" i="101" s="1"/>
  <c r="O449" i="101" s="1"/>
  <c r="P450" i="101" s="1"/>
  <c r="Q451" i="101" s="1"/>
  <c r="R452" i="101" s="1"/>
  <c r="S453" i="101" s="1"/>
  <c r="T454" i="101" s="1"/>
  <c r="L443" i="100"/>
  <c r="H460" i="104"/>
  <c r="H460" i="103"/>
  <c r="L460" i="100"/>
  <c r="I460" i="100"/>
  <c r="I460" i="107"/>
  <c r="N460" i="107"/>
  <c r="N512" i="101"/>
  <c r="O513" i="101" s="1"/>
  <c r="P514" i="101" s="1"/>
  <c r="Q515" i="101" s="1"/>
  <c r="R516" i="101" s="1"/>
  <c r="S517" i="101" s="1"/>
  <c r="T518" i="101" s="1"/>
  <c r="G543" i="104"/>
  <c r="G552" i="104"/>
  <c r="O460" i="107"/>
  <c r="L348" i="100"/>
  <c r="L314" i="103"/>
  <c r="L331" i="107"/>
  <c r="L331" i="100"/>
  <c r="L348" i="107"/>
  <c r="L331" i="103"/>
  <c r="H331" i="107"/>
  <c r="H331" i="101"/>
  <c r="H314" i="104"/>
  <c r="H382" i="100"/>
  <c r="H348" i="101"/>
  <c r="H348" i="107"/>
  <c r="N477" i="103"/>
  <c r="M477" i="101"/>
  <c r="N478" i="101" s="1"/>
  <c r="O479" i="101" s="1"/>
  <c r="P480" i="101" s="1"/>
  <c r="Q481" i="101" s="1"/>
  <c r="R482" i="101" s="1"/>
  <c r="S483" i="101" s="1"/>
  <c r="T484" i="101" s="1"/>
  <c r="F536" i="107"/>
  <c r="G477" i="107"/>
  <c r="H478" i="107" s="1"/>
  <c r="I479" i="107" s="1"/>
  <c r="J480" i="107" s="1"/>
  <c r="K481" i="107" s="1"/>
  <c r="L482" i="107" s="1"/>
  <c r="M483" i="107" s="1"/>
  <c r="N484" i="107" s="1"/>
  <c r="O485" i="107" s="1"/>
  <c r="P486" i="107" s="1"/>
  <c r="Q487" i="107" s="1"/>
  <c r="R488" i="107" s="1"/>
  <c r="S489" i="107" s="1"/>
  <c r="T490" i="107" s="1"/>
  <c r="K443" i="100"/>
  <c r="L444" i="100" s="1"/>
  <c r="M445" i="100" s="1"/>
  <c r="N446" i="100" s="1"/>
  <c r="O447" i="100" s="1"/>
  <c r="P448" i="100" s="1"/>
  <c r="Q449" i="100" s="1"/>
  <c r="R450" i="100" s="1"/>
  <c r="S451" i="100" s="1"/>
  <c r="T452" i="100" s="1"/>
  <c r="H443" i="104"/>
  <c r="I444" i="104" s="1"/>
  <c r="J445" i="104" s="1"/>
  <c r="K446" i="104" s="1"/>
  <c r="L447" i="104" s="1"/>
  <c r="M448" i="104" s="1"/>
  <c r="N449" i="104" s="1"/>
  <c r="O450" i="104" s="1"/>
  <c r="P451" i="104" s="1"/>
  <c r="Q452" i="104" s="1"/>
  <c r="R453" i="104" s="1"/>
  <c r="S454" i="104" s="1"/>
  <c r="T455" i="104" s="1"/>
  <c r="N494" i="101"/>
  <c r="N494" i="103"/>
  <c r="L494" i="107"/>
  <c r="M495" i="107" s="1"/>
  <c r="N496" i="107" s="1"/>
  <c r="O497" i="107" s="1"/>
  <c r="P498" i="107" s="1"/>
  <c r="Q499" i="107" s="1"/>
  <c r="R500" i="107" s="1"/>
  <c r="S501" i="107" s="1"/>
  <c r="T502" i="107" s="1"/>
  <c r="K494" i="100"/>
  <c r="L495" i="100" s="1"/>
  <c r="M496" i="100" s="1"/>
  <c r="N497" i="100" s="1"/>
  <c r="O498" i="100" s="1"/>
  <c r="P499" i="100" s="1"/>
  <c r="Q500" i="100" s="1"/>
  <c r="R501" i="100" s="1"/>
  <c r="S502" i="100" s="1"/>
  <c r="T503" i="100" s="1"/>
  <c r="K494" i="107"/>
  <c r="L495" i="107" s="1"/>
  <c r="M496" i="107" s="1"/>
  <c r="N497" i="107" s="1"/>
  <c r="O498" i="107" s="1"/>
  <c r="P499" i="107" s="1"/>
  <c r="Q500" i="107" s="1"/>
  <c r="R501" i="107" s="1"/>
  <c r="S502" i="107" s="1"/>
  <c r="T503" i="107" s="1"/>
  <c r="K460" i="107"/>
  <c r="N443" i="104"/>
  <c r="N443" i="101"/>
  <c r="M494" i="107"/>
  <c r="G494" i="103"/>
  <c r="H495" i="103" s="1"/>
  <c r="I496" i="103" s="1"/>
  <c r="J497" i="103" s="1"/>
  <c r="K498" i="103" s="1"/>
  <c r="L499" i="103" s="1"/>
  <c r="M500" i="103" s="1"/>
  <c r="N501" i="103" s="1"/>
  <c r="O502" i="103" s="1"/>
  <c r="P503" i="103" s="1"/>
  <c r="Q504" i="103" s="1"/>
  <c r="R505" i="103" s="1"/>
  <c r="S506" i="103" s="1"/>
  <c r="T507" i="103" s="1"/>
  <c r="F540" i="103"/>
  <c r="F626" i="103" s="1"/>
  <c r="P382" i="104"/>
  <c r="O314" i="103"/>
  <c r="I365" i="100"/>
  <c r="I348" i="103"/>
  <c r="I314" i="103"/>
  <c r="I314" i="101"/>
  <c r="I365" i="104"/>
  <c r="I314" i="107"/>
  <c r="K348" i="100"/>
  <c r="K382" i="101"/>
  <c r="K331" i="104"/>
  <c r="K331" i="107"/>
  <c r="K382" i="103"/>
  <c r="K382" i="107"/>
  <c r="G331" i="103"/>
  <c r="F403" i="103"/>
  <c r="F821" i="103" s="1"/>
  <c r="G382" i="107"/>
  <c r="F415" i="107"/>
  <c r="F632" i="107" s="1"/>
  <c r="G365" i="103"/>
  <c r="F411" i="103"/>
  <c r="G411" i="103" s="1"/>
  <c r="G823" i="103" s="1"/>
  <c r="F415" i="103"/>
  <c r="F632" i="103" s="1"/>
  <c r="G382" i="103"/>
  <c r="F407" i="103"/>
  <c r="F822" i="103" s="1"/>
  <c r="G348" i="103"/>
  <c r="G314" i="101"/>
  <c r="F399" i="101"/>
  <c r="F820" i="101" s="1"/>
  <c r="I477" i="107"/>
  <c r="J478" i="107" s="1"/>
  <c r="K479" i="107" s="1"/>
  <c r="L480" i="107" s="1"/>
  <c r="M481" i="107" s="1"/>
  <c r="N482" i="107" s="1"/>
  <c r="O483" i="107" s="1"/>
  <c r="P484" i="107" s="1"/>
  <c r="Q485" i="107" s="1"/>
  <c r="R486" i="107" s="1"/>
  <c r="S487" i="107" s="1"/>
  <c r="T488" i="107" s="1"/>
  <c r="K477" i="100"/>
  <c r="K477" i="101"/>
  <c r="H494" i="103"/>
  <c r="I495" i="103" s="1"/>
  <c r="J496" i="103" s="1"/>
  <c r="K497" i="103" s="1"/>
  <c r="L498" i="103" s="1"/>
  <c r="M499" i="103" s="1"/>
  <c r="N500" i="103" s="1"/>
  <c r="O501" i="103" s="1"/>
  <c r="P502" i="103" s="1"/>
  <c r="Q503" i="103" s="1"/>
  <c r="R504" i="103" s="1"/>
  <c r="S505" i="103" s="1"/>
  <c r="T506" i="103" s="1"/>
  <c r="O331" i="101"/>
  <c r="O331" i="100"/>
  <c r="O331" i="104"/>
  <c r="P348" i="101"/>
  <c r="J477" i="104"/>
  <c r="K478" i="104" s="1"/>
  <c r="L479" i="104" s="1"/>
  <c r="M480" i="104" s="1"/>
  <c r="N481" i="104" s="1"/>
  <c r="O482" i="104" s="1"/>
  <c r="P483" i="104" s="1"/>
  <c r="Q484" i="104" s="1"/>
  <c r="R485" i="104" s="1"/>
  <c r="S486" i="104" s="1"/>
  <c r="T487" i="104" s="1"/>
  <c r="H477" i="100"/>
  <c r="I478" i="100" s="1"/>
  <c r="J479" i="100" s="1"/>
  <c r="K480" i="100" s="1"/>
  <c r="L481" i="100" s="1"/>
  <c r="M482" i="100" s="1"/>
  <c r="N483" i="100" s="1"/>
  <c r="O484" i="100" s="1"/>
  <c r="P485" i="100" s="1"/>
  <c r="Q486" i="100" s="1"/>
  <c r="R487" i="100" s="1"/>
  <c r="S488" i="100" s="1"/>
  <c r="T489" i="100" s="1"/>
  <c r="H477" i="107"/>
  <c r="I478" i="107" s="1"/>
  <c r="J479" i="107" s="1"/>
  <c r="K480" i="107" s="1"/>
  <c r="L481" i="107" s="1"/>
  <c r="M482" i="107" s="1"/>
  <c r="N483" i="107" s="1"/>
  <c r="O484" i="107" s="1"/>
  <c r="P485" i="107" s="1"/>
  <c r="Q486" i="107" s="1"/>
  <c r="R487" i="107" s="1"/>
  <c r="S488" i="107" s="1"/>
  <c r="T489" i="107" s="1"/>
  <c r="J443" i="100"/>
  <c r="K444" i="100" s="1"/>
  <c r="L445" i="100" s="1"/>
  <c r="M446" i="100" s="1"/>
  <c r="N447" i="100" s="1"/>
  <c r="O448" i="100" s="1"/>
  <c r="P449" i="100" s="1"/>
  <c r="Q450" i="100" s="1"/>
  <c r="R451" i="100" s="1"/>
  <c r="S452" i="100" s="1"/>
  <c r="T453" i="100" s="1"/>
  <c r="J443" i="107"/>
  <c r="K444" i="107" s="1"/>
  <c r="L445" i="107" s="1"/>
  <c r="M446" i="107" s="1"/>
  <c r="N447" i="107" s="1"/>
  <c r="O448" i="107" s="1"/>
  <c r="P449" i="107" s="1"/>
  <c r="Q450" i="107" s="1"/>
  <c r="R451" i="107" s="1"/>
  <c r="S452" i="107" s="1"/>
  <c r="T453" i="107" s="1"/>
  <c r="M443" i="104"/>
  <c r="F528" i="104"/>
  <c r="F598" i="104" s="1"/>
  <c r="G443" i="104"/>
  <c r="H444" i="104" s="1"/>
  <c r="I445" i="104" s="1"/>
  <c r="J446" i="104" s="1"/>
  <c r="K447" i="104" s="1"/>
  <c r="L448" i="104" s="1"/>
  <c r="M449" i="104" s="1"/>
  <c r="N450" i="104" s="1"/>
  <c r="O451" i="104" s="1"/>
  <c r="P452" i="104" s="1"/>
  <c r="Q453" i="104" s="1"/>
  <c r="R454" i="104" s="1"/>
  <c r="S455" i="104" s="1"/>
  <c r="T456" i="104" s="1"/>
  <c r="I494" i="100"/>
  <c r="J495" i="100" s="1"/>
  <c r="K496" i="100" s="1"/>
  <c r="L497" i="100" s="1"/>
  <c r="M498" i="100" s="1"/>
  <c r="N499" i="100" s="1"/>
  <c r="O500" i="100" s="1"/>
  <c r="P501" i="100" s="1"/>
  <c r="Q502" i="100" s="1"/>
  <c r="R503" i="100" s="1"/>
  <c r="S504" i="100" s="1"/>
  <c r="T505" i="100" s="1"/>
  <c r="I494" i="103"/>
  <c r="J495" i="103" s="1"/>
  <c r="K496" i="103" s="1"/>
  <c r="L497" i="103" s="1"/>
  <c r="M498" i="103" s="1"/>
  <c r="N499" i="103" s="1"/>
  <c r="O500" i="103" s="1"/>
  <c r="P501" i="103" s="1"/>
  <c r="Q502" i="103" s="1"/>
  <c r="R503" i="103" s="1"/>
  <c r="S504" i="103" s="1"/>
  <c r="T505" i="103" s="1"/>
  <c r="J460" i="100"/>
  <c r="M460" i="104"/>
  <c r="M460" i="103"/>
  <c r="J494" i="107"/>
  <c r="K495" i="107" s="1"/>
  <c r="L496" i="107" s="1"/>
  <c r="M497" i="107" s="1"/>
  <c r="N498" i="107" s="1"/>
  <c r="O499" i="107" s="1"/>
  <c r="P500" i="107" s="1"/>
  <c r="Q501" i="107" s="1"/>
  <c r="R502" i="107" s="1"/>
  <c r="S503" i="107" s="1"/>
  <c r="T504" i="107" s="1"/>
  <c r="G460" i="103"/>
  <c r="F532" i="103"/>
  <c r="G460" i="107"/>
  <c r="F532" i="107"/>
  <c r="P494" i="104"/>
  <c r="N512" i="103"/>
  <c r="O314" i="107"/>
  <c r="O382" i="104"/>
  <c r="N382" i="100"/>
  <c r="N331" i="101"/>
  <c r="N314" i="104"/>
  <c r="N314" i="107"/>
  <c r="N382" i="104"/>
  <c r="N365" i="103"/>
  <c r="O443" i="101"/>
  <c r="P444" i="101" s="1"/>
  <c r="Q445" i="101" s="1"/>
  <c r="R446" i="101" s="1"/>
  <c r="S447" i="101" s="1"/>
  <c r="T448" i="101" s="1"/>
  <c r="I443" i="104"/>
  <c r="J444" i="104" s="1"/>
  <c r="K445" i="104" s="1"/>
  <c r="L446" i="104" s="1"/>
  <c r="M447" i="104" s="1"/>
  <c r="N448" i="104" s="1"/>
  <c r="O449" i="104" s="1"/>
  <c r="P450" i="104" s="1"/>
  <c r="Q451" i="104" s="1"/>
  <c r="R452" i="104" s="1"/>
  <c r="S453" i="104" s="1"/>
  <c r="T454" i="104" s="1"/>
  <c r="L443" i="103"/>
  <c r="M444" i="103" s="1"/>
  <c r="N445" i="103" s="1"/>
  <c r="O446" i="103" s="1"/>
  <c r="P447" i="103" s="1"/>
  <c r="Q448" i="103" s="1"/>
  <c r="R449" i="103" s="1"/>
  <c r="S450" i="103" s="1"/>
  <c r="T451" i="103" s="1"/>
  <c r="L443" i="101"/>
  <c r="M444" i="101" s="1"/>
  <c r="N445" i="101" s="1"/>
  <c r="O446" i="101" s="1"/>
  <c r="P447" i="101" s="1"/>
  <c r="Q448" i="101" s="1"/>
  <c r="R449" i="101" s="1"/>
  <c r="S450" i="101" s="1"/>
  <c r="T451" i="101" s="1"/>
  <c r="H460" i="101"/>
  <c r="L460" i="101"/>
  <c r="I460" i="104"/>
  <c r="N460" i="100"/>
  <c r="F509" i="106"/>
  <c r="F510" i="106" s="1"/>
  <c r="F634" i="103"/>
  <c r="F552" i="103"/>
  <c r="F559" i="103" s="1"/>
  <c r="F543" i="103"/>
  <c r="L365" i="100"/>
  <c r="L365" i="101"/>
  <c r="L382" i="101"/>
  <c r="L314" i="107"/>
  <c r="L348" i="104"/>
  <c r="L365" i="104"/>
  <c r="L314" i="101"/>
  <c r="H365" i="103"/>
  <c r="H331" i="104"/>
  <c r="H314" i="107"/>
  <c r="H382" i="104"/>
  <c r="H314" i="103"/>
  <c r="H331" i="103"/>
  <c r="N477" i="107"/>
  <c r="M477" i="103"/>
  <c r="N478" i="103" s="1"/>
  <c r="O479" i="103" s="1"/>
  <c r="P480" i="103" s="1"/>
  <c r="Q481" i="103" s="1"/>
  <c r="R482" i="103" s="1"/>
  <c r="S483" i="103" s="1"/>
  <c r="T484" i="103" s="1"/>
  <c r="G477" i="103"/>
  <c r="H478" i="103" s="1"/>
  <c r="I479" i="103" s="1"/>
  <c r="J480" i="103" s="1"/>
  <c r="K481" i="103" s="1"/>
  <c r="L482" i="103" s="1"/>
  <c r="M483" i="103" s="1"/>
  <c r="N484" i="103" s="1"/>
  <c r="O485" i="103" s="1"/>
  <c r="P486" i="103" s="1"/>
  <c r="Q487" i="103" s="1"/>
  <c r="R488" i="103" s="1"/>
  <c r="S489" i="103" s="1"/>
  <c r="T490" i="103" s="1"/>
  <c r="F536" i="103"/>
  <c r="F617" i="103" s="1"/>
  <c r="K443" i="104"/>
  <c r="L444" i="104" s="1"/>
  <c r="M445" i="104" s="1"/>
  <c r="N446" i="104" s="1"/>
  <c r="O447" i="104" s="1"/>
  <c r="P448" i="104" s="1"/>
  <c r="Q449" i="104" s="1"/>
  <c r="R450" i="104" s="1"/>
  <c r="S451" i="104" s="1"/>
  <c r="T452" i="104" s="1"/>
  <c r="K443" i="101"/>
  <c r="L444" i="101" s="1"/>
  <c r="M445" i="101" s="1"/>
  <c r="N446" i="101" s="1"/>
  <c r="O447" i="101" s="1"/>
  <c r="P448" i="101" s="1"/>
  <c r="Q449" i="101" s="1"/>
  <c r="R450" i="101" s="1"/>
  <c r="S451" i="101" s="1"/>
  <c r="T452" i="101" s="1"/>
  <c r="H443" i="107"/>
  <c r="I444" i="107" s="1"/>
  <c r="J445" i="107" s="1"/>
  <c r="K446" i="107" s="1"/>
  <c r="L447" i="107" s="1"/>
  <c r="M448" i="107" s="1"/>
  <c r="N449" i="107" s="1"/>
  <c r="O450" i="107" s="1"/>
  <c r="P451" i="107" s="1"/>
  <c r="Q452" i="107" s="1"/>
  <c r="R453" i="107" s="1"/>
  <c r="S454" i="107" s="1"/>
  <c r="T455" i="107" s="1"/>
  <c r="N494" i="100"/>
  <c r="L494" i="104"/>
  <c r="M495" i="104" s="1"/>
  <c r="N496" i="104" s="1"/>
  <c r="O497" i="104" s="1"/>
  <c r="P498" i="104" s="1"/>
  <c r="Q499" i="104" s="1"/>
  <c r="R500" i="104" s="1"/>
  <c r="S501" i="104" s="1"/>
  <c r="T502" i="104" s="1"/>
  <c r="K494" i="101"/>
  <c r="L495" i="101" s="1"/>
  <c r="M496" i="101" s="1"/>
  <c r="N497" i="101" s="1"/>
  <c r="O498" i="101" s="1"/>
  <c r="P499" i="101" s="1"/>
  <c r="Q500" i="101" s="1"/>
  <c r="R501" i="101" s="1"/>
  <c r="S502" i="101" s="1"/>
  <c r="T503" i="101" s="1"/>
  <c r="K494" i="104"/>
  <c r="L495" i="104" s="1"/>
  <c r="M496" i="104" s="1"/>
  <c r="N497" i="104" s="1"/>
  <c r="O498" i="104" s="1"/>
  <c r="P499" i="104" s="1"/>
  <c r="Q500" i="104" s="1"/>
  <c r="R501" i="104" s="1"/>
  <c r="S502" i="104" s="1"/>
  <c r="T503" i="104" s="1"/>
  <c r="K460" i="100"/>
  <c r="N443" i="103"/>
  <c r="M494" i="100"/>
  <c r="M494" i="104"/>
  <c r="N495" i="104" s="1"/>
  <c r="O496" i="104" s="1"/>
  <c r="P497" i="104" s="1"/>
  <c r="Q498" i="104" s="1"/>
  <c r="R499" i="104" s="1"/>
  <c r="S500" i="104" s="1"/>
  <c r="T501" i="104" s="1"/>
  <c r="G494" i="100"/>
  <c r="H495" i="100" s="1"/>
  <c r="I496" i="100" s="1"/>
  <c r="J497" i="100" s="1"/>
  <c r="K498" i="100" s="1"/>
  <c r="L499" i="100" s="1"/>
  <c r="M500" i="100" s="1"/>
  <c r="N501" i="100" s="1"/>
  <c r="O502" i="100" s="1"/>
  <c r="P503" i="100" s="1"/>
  <c r="Q504" i="100" s="1"/>
  <c r="R505" i="100" s="1"/>
  <c r="S506" i="100" s="1"/>
  <c r="T507" i="100" s="1"/>
  <c r="F540" i="100"/>
  <c r="F625" i="100" s="1"/>
  <c r="O365" i="101"/>
  <c r="F552" i="104"/>
  <c r="F559" i="104" s="1"/>
  <c r="F543" i="104"/>
  <c r="O348" i="103"/>
  <c r="P365" i="103"/>
  <c r="I314" i="104"/>
  <c r="I382" i="101"/>
  <c r="I348" i="107"/>
  <c r="I365" i="107"/>
  <c r="I382" i="107"/>
  <c r="I348" i="101"/>
  <c r="K365" i="100"/>
  <c r="K331" i="100"/>
  <c r="K348" i="103"/>
  <c r="K331" i="103"/>
  <c r="K348" i="107"/>
  <c r="K348" i="104"/>
  <c r="K314" i="101"/>
  <c r="G314" i="104"/>
  <c r="F399" i="104"/>
  <c r="F820" i="104" s="1"/>
  <c r="G348" i="104"/>
  <c r="F407" i="104"/>
  <c r="F822" i="104" s="1"/>
  <c r="G382" i="104"/>
  <c r="F415" i="104"/>
  <c r="F632" i="104" s="1"/>
  <c r="F411" i="101"/>
  <c r="F823" i="101" s="1"/>
  <c r="G365" i="101"/>
  <c r="G365" i="100"/>
  <c r="F411" i="100"/>
  <c r="G382" i="101"/>
  <c r="F415" i="101"/>
  <c r="F824" i="101" s="1"/>
  <c r="I477" i="100"/>
  <c r="J478" i="100" s="1"/>
  <c r="K479" i="100" s="1"/>
  <c r="L480" i="100" s="1"/>
  <c r="M481" i="100" s="1"/>
  <c r="N482" i="100" s="1"/>
  <c r="O483" i="100" s="1"/>
  <c r="P484" i="100" s="1"/>
  <c r="Q485" i="100" s="1"/>
  <c r="R486" i="100" s="1"/>
  <c r="S487" i="100" s="1"/>
  <c r="T488" i="100" s="1"/>
  <c r="I477" i="101"/>
  <c r="J478" i="101" s="1"/>
  <c r="K479" i="101" s="1"/>
  <c r="L480" i="101" s="1"/>
  <c r="M481" i="101" s="1"/>
  <c r="N482" i="101" s="1"/>
  <c r="O483" i="101" s="1"/>
  <c r="P484" i="101" s="1"/>
  <c r="Q485" i="101" s="1"/>
  <c r="R486" i="101" s="1"/>
  <c r="S487" i="101" s="1"/>
  <c r="T488" i="101" s="1"/>
  <c r="K477" i="103"/>
  <c r="H494" i="104"/>
  <c r="I495" i="104" s="1"/>
  <c r="J496" i="104" s="1"/>
  <c r="K497" i="104" s="1"/>
  <c r="L498" i="104" s="1"/>
  <c r="M499" i="104" s="1"/>
  <c r="N500" i="104" s="1"/>
  <c r="O501" i="104" s="1"/>
  <c r="P502" i="104" s="1"/>
  <c r="Q503" i="104" s="1"/>
  <c r="R504" i="104" s="1"/>
  <c r="S505" i="104" s="1"/>
  <c r="T506" i="104" s="1"/>
  <c r="N512" i="107"/>
  <c r="O512" i="101"/>
  <c r="P513" i="101" s="1"/>
  <c r="Q514" i="101" s="1"/>
  <c r="R515" i="101" s="1"/>
  <c r="S516" i="101" s="1"/>
  <c r="T517" i="101" s="1"/>
  <c r="O494" i="101"/>
  <c r="P365" i="104"/>
  <c r="J477" i="107"/>
  <c r="K478" i="107" s="1"/>
  <c r="L479" i="107" s="1"/>
  <c r="M480" i="107" s="1"/>
  <c r="N481" i="107" s="1"/>
  <c r="O482" i="107" s="1"/>
  <c r="P483" i="107" s="1"/>
  <c r="Q484" i="107" s="1"/>
  <c r="R485" i="107" s="1"/>
  <c r="S486" i="107" s="1"/>
  <c r="T487" i="107" s="1"/>
  <c r="O477" i="104"/>
  <c r="H477" i="103"/>
  <c r="I478" i="103" s="1"/>
  <c r="J479" i="103" s="1"/>
  <c r="K480" i="103" s="1"/>
  <c r="L481" i="103" s="1"/>
  <c r="M482" i="103" s="1"/>
  <c r="N483" i="103" s="1"/>
  <c r="O484" i="103" s="1"/>
  <c r="P485" i="103" s="1"/>
  <c r="Q486" i="103" s="1"/>
  <c r="R487" i="103" s="1"/>
  <c r="S488" i="103" s="1"/>
  <c r="T489" i="103" s="1"/>
  <c r="J443" i="103"/>
  <c r="K444" i="103" s="1"/>
  <c r="L445" i="103" s="1"/>
  <c r="M446" i="103" s="1"/>
  <c r="N447" i="103" s="1"/>
  <c r="O448" i="103" s="1"/>
  <c r="P449" i="103" s="1"/>
  <c r="Q450" i="103" s="1"/>
  <c r="R451" i="103" s="1"/>
  <c r="S452" i="103" s="1"/>
  <c r="T453" i="103" s="1"/>
  <c r="J443" i="104"/>
  <c r="K444" i="104" s="1"/>
  <c r="L445" i="104" s="1"/>
  <c r="M446" i="104" s="1"/>
  <c r="N447" i="104" s="1"/>
  <c r="O448" i="104" s="1"/>
  <c r="P449" i="104" s="1"/>
  <c r="Q450" i="104" s="1"/>
  <c r="R451" i="104" s="1"/>
  <c r="S452" i="104" s="1"/>
  <c r="T453" i="104" s="1"/>
  <c r="M443" i="107"/>
  <c r="N444" i="107" s="1"/>
  <c r="O445" i="107" s="1"/>
  <c r="P446" i="107" s="1"/>
  <c r="Q447" i="107" s="1"/>
  <c r="R448" i="107" s="1"/>
  <c r="S449" i="107" s="1"/>
  <c r="T450" i="107" s="1"/>
  <c r="P443" i="101"/>
  <c r="Q444" i="101" s="1"/>
  <c r="R445" i="101" s="1"/>
  <c r="S446" i="101" s="1"/>
  <c r="T447" i="101" s="1"/>
  <c r="F528" i="101"/>
  <c r="G443" i="101"/>
  <c r="H444" i="101" s="1"/>
  <c r="I445" i="101" s="1"/>
  <c r="J446" i="101" s="1"/>
  <c r="K447" i="101" s="1"/>
  <c r="L448" i="101" s="1"/>
  <c r="M449" i="101" s="1"/>
  <c r="N450" i="101" s="1"/>
  <c r="O451" i="101" s="1"/>
  <c r="P452" i="101" s="1"/>
  <c r="Q453" i="101" s="1"/>
  <c r="R454" i="101" s="1"/>
  <c r="S455" i="101" s="1"/>
  <c r="T456" i="101" s="1"/>
  <c r="I494" i="107"/>
  <c r="J495" i="107" s="1"/>
  <c r="K496" i="107" s="1"/>
  <c r="L497" i="107" s="1"/>
  <c r="M498" i="107" s="1"/>
  <c r="N499" i="107" s="1"/>
  <c r="O500" i="107" s="1"/>
  <c r="P501" i="107" s="1"/>
  <c r="Q502" i="107" s="1"/>
  <c r="R503" i="107" s="1"/>
  <c r="S504" i="107" s="1"/>
  <c r="T505" i="107" s="1"/>
  <c r="J460" i="101"/>
  <c r="M460" i="100"/>
  <c r="J494" i="103"/>
  <c r="K495" i="103" s="1"/>
  <c r="L496" i="103" s="1"/>
  <c r="M497" i="103" s="1"/>
  <c r="N498" i="103" s="1"/>
  <c r="O499" i="103" s="1"/>
  <c r="P500" i="103" s="1"/>
  <c r="Q501" i="103" s="1"/>
  <c r="R502" i="103" s="1"/>
  <c r="S503" i="103" s="1"/>
  <c r="T504" i="103" s="1"/>
  <c r="F532" i="101"/>
  <c r="F607" i="101" s="1"/>
  <c r="G460" i="101"/>
  <c r="M512" i="100"/>
  <c r="G460" i="105"/>
  <c r="H461" i="105" s="1"/>
  <c r="I462" i="105" s="1"/>
  <c r="J463" i="105" s="1"/>
  <c r="K464" i="105" s="1"/>
  <c r="L465" i="105" s="1"/>
  <c r="M466" i="105" s="1"/>
  <c r="N467" i="105" s="1"/>
  <c r="O468" i="105" s="1"/>
  <c r="P469" i="105" s="1"/>
  <c r="Q470" i="105" s="1"/>
  <c r="R471" i="105" s="1"/>
  <c r="S472" i="105" s="1"/>
  <c r="T473" i="105" s="1"/>
  <c r="F532" i="105"/>
  <c r="F608" i="105" s="1"/>
  <c r="F552" i="100"/>
  <c r="F559" i="100" s="1"/>
  <c r="F543" i="100"/>
  <c r="O314" i="101"/>
  <c r="N331" i="107"/>
  <c r="N314" i="103"/>
  <c r="N348" i="103"/>
  <c r="N331" i="103"/>
  <c r="N382" i="103"/>
  <c r="N314" i="101"/>
  <c r="I443" i="100"/>
  <c r="J444" i="100" s="1"/>
  <c r="K445" i="100" s="1"/>
  <c r="L446" i="100" s="1"/>
  <c r="M447" i="100" s="1"/>
  <c r="N448" i="100" s="1"/>
  <c r="O449" i="100" s="1"/>
  <c r="P450" i="100" s="1"/>
  <c r="Q451" i="100" s="1"/>
  <c r="R452" i="100" s="1"/>
  <c r="S453" i="100" s="1"/>
  <c r="T454" i="100" s="1"/>
  <c r="I443" i="107"/>
  <c r="J444" i="107" s="1"/>
  <c r="K445" i="107" s="1"/>
  <c r="L446" i="107" s="1"/>
  <c r="M447" i="107" s="1"/>
  <c r="N448" i="107" s="1"/>
  <c r="O449" i="107" s="1"/>
  <c r="P450" i="107" s="1"/>
  <c r="Q451" i="107" s="1"/>
  <c r="R452" i="107" s="1"/>
  <c r="S453" i="107" s="1"/>
  <c r="T454" i="107" s="1"/>
  <c r="L443" i="104"/>
  <c r="M444" i="104" s="1"/>
  <c r="N445" i="104" s="1"/>
  <c r="O446" i="104" s="1"/>
  <c r="P447" i="104" s="1"/>
  <c r="Q448" i="104" s="1"/>
  <c r="R449" i="104" s="1"/>
  <c r="S450" i="104" s="1"/>
  <c r="T451" i="104" s="1"/>
  <c r="O494" i="104"/>
  <c r="H460" i="107"/>
  <c r="L460" i="107"/>
  <c r="L460" i="103"/>
  <c r="I460" i="101"/>
  <c r="N460" i="104"/>
  <c r="N460" i="103"/>
  <c r="P348" i="104"/>
  <c r="O331" i="107"/>
  <c r="L314" i="100"/>
  <c r="L314" i="104"/>
  <c r="L331" i="104"/>
  <c r="L382" i="107"/>
  <c r="L365" i="107"/>
  <c r="L382" i="104"/>
  <c r="H348" i="100"/>
  <c r="H382" i="103"/>
  <c r="H365" i="101"/>
  <c r="H382" i="101"/>
  <c r="H314" i="101"/>
  <c r="H382" i="107"/>
  <c r="H365" i="107"/>
  <c r="N477" i="104"/>
  <c r="M477" i="104"/>
  <c r="N478" i="104" s="1"/>
  <c r="O479" i="104" s="1"/>
  <c r="P480" i="104" s="1"/>
  <c r="Q481" i="104" s="1"/>
  <c r="R482" i="104" s="1"/>
  <c r="S483" i="104" s="1"/>
  <c r="T484" i="104" s="1"/>
  <c r="F536" i="104"/>
  <c r="G477" i="104"/>
  <c r="H478" i="104" s="1"/>
  <c r="I479" i="104" s="1"/>
  <c r="J480" i="104" s="1"/>
  <c r="K481" i="104" s="1"/>
  <c r="L482" i="104" s="1"/>
  <c r="M483" i="104" s="1"/>
  <c r="N484" i="104" s="1"/>
  <c r="O485" i="104" s="1"/>
  <c r="P486" i="104" s="1"/>
  <c r="Q487" i="104" s="1"/>
  <c r="R488" i="104" s="1"/>
  <c r="S489" i="104" s="1"/>
  <c r="T490" i="104" s="1"/>
  <c r="K443" i="103"/>
  <c r="L444" i="103" s="1"/>
  <c r="M445" i="103" s="1"/>
  <c r="N446" i="103" s="1"/>
  <c r="O447" i="103" s="1"/>
  <c r="P448" i="103" s="1"/>
  <c r="Q449" i="103" s="1"/>
  <c r="R450" i="103" s="1"/>
  <c r="S451" i="103" s="1"/>
  <c r="T452" i="103" s="1"/>
  <c r="H443" i="100"/>
  <c r="I444" i="100" s="1"/>
  <c r="J445" i="100" s="1"/>
  <c r="K446" i="100" s="1"/>
  <c r="L447" i="100" s="1"/>
  <c r="M448" i="100" s="1"/>
  <c r="N449" i="100" s="1"/>
  <c r="O450" i="100" s="1"/>
  <c r="P451" i="100" s="1"/>
  <c r="Q452" i="100" s="1"/>
  <c r="R453" i="100" s="1"/>
  <c r="S454" i="100" s="1"/>
  <c r="T455" i="100" s="1"/>
  <c r="H443" i="103"/>
  <c r="I444" i="103" s="1"/>
  <c r="J445" i="103" s="1"/>
  <c r="K446" i="103" s="1"/>
  <c r="L447" i="103" s="1"/>
  <c r="M448" i="103" s="1"/>
  <c r="N449" i="103" s="1"/>
  <c r="O450" i="103" s="1"/>
  <c r="P451" i="103" s="1"/>
  <c r="Q452" i="103" s="1"/>
  <c r="R453" i="103" s="1"/>
  <c r="S454" i="103" s="1"/>
  <c r="T455" i="103" s="1"/>
  <c r="N494" i="107"/>
  <c r="L494" i="100"/>
  <c r="L494" i="103"/>
  <c r="M495" i="103" s="1"/>
  <c r="N496" i="103" s="1"/>
  <c r="O497" i="103" s="1"/>
  <c r="P498" i="103" s="1"/>
  <c r="Q499" i="103" s="1"/>
  <c r="R500" i="103" s="1"/>
  <c r="S501" i="103" s="1"/>
  <c r="T502" i="103" s="1"/>
  <c r="K494" i="103"/>
  <c r="L495" i="103" s="1"/>
  <c r="M496" i="103" s="1"/>
  <c r="N497" i="103" s="1"/>
  <c r="O498" i="103" s="1"/>
  <c r="P499" i="103" s="1"/>
  <c r="Q500" i="103" s="1"/>
  <c r="R501" i="103" s="1"/>
  <c r="S502" i="103" s="1"/>
  <c r="T503" i="103" s="1"/>
  <c r="K460" i="101"/>
  <c r="K460" i="103"/>
  <c r="N443" i="107"/>
  <c r="M494" i="101"/>
  <c r="N495" i="101" s="1"/>
  <c r="O496" i="101" s="1"/>
  <c r="P497" i="101" s="1"/>
  <c r="Q498" i="101" s="1"/>
  <c r="R499" i="101" s="1"/>
  <c r="S500" i="101" s="1"/>
  <c r="T501" i="101" s="1"/>
  <c r="F540" i="104"/>
  <c r="F626" i="104" s="1"/>
  <c r="G494" i="104"/>
  <c r="H495" i="104" s="1"/>
  <c r="I496" i="104" s="1"/>
  <c r="J497" i="104" s="1"/>
  <c r="K498" i="104" s="1"/>
  <c r="L499" i="104" s="1"/>
  <c r="M500" i="104" s="1"/>
  <c r="N501" i="104" s="1"/>
  <c r="O502" i="104" s="1"/>
  <c r="P503" i="104" s="1"/>
  <c r="Q504" i="104" s="1"/>
  <c r="R505" i="104" s="1"/>
  <c r="S506" i="104" s="1"/>
  <c r="T507" i="104" s="1"/>
  <c r="G544" i="103"/>
  <c r="I382" i="100"/>
  <c r="I314" i="100"/>
  <c r="I331" i="104"/>
  <c r="I331" i="107"/>
  <c r="I382" i="104"/>
  <c r="I331" i="103"/>
  <c r="I348" i="104"/>
  <c r="K382" i="100"/>
  <c r="K365" i="101"/>
  <c r="K314" i="104"/>
  <c r="K365" i="103"/>
  <c r="K382" i="104"/>
  <c r="K365" i="107"/>
  <c r="F407" i="100"/>
  <c r="G348" i="100"/>
  <c r="F399" i="103"/>
  <c r="G399" i="103" s="1"/>
  <c r="G314" i="103"/>
  <c r="F403" i="104"/>
  <c r="G331" i="104"/>
  <c r="G365" i="107"/>
  <c r="F411" i="107"/>
  <c r="G411" i="107" s="1"/>
  <c r="F403" i="107"/>
  <c r="G403" i="107" s="1"/>
  <c r="G331" i="107"/>
  <c r="F407" i="101"/>
  <c r="F822" i="101" s="1"/>
  <c r="G348" i="101"/>
  <c r="F411" i="104"/>
  <c r="G411" i="104" s="1"/>
  <c r="G365" i="104"/>
  <c r="I477" i="103"/>
  <c r="J478" i="103" s="1"/>
  <c r="K479" i="103" s="1"/>
  <c r="L480" i="103" s="1"/>
  <c r="M481" i="103" s="1"/>
  <c r="N482" i="103" s="1"/>
  <c r="O483" i="103" s="1"/>
  <c r="P484" i="103" s="1"/>
  <c r="Q485" i="103" s="1"/>
  <c r="R486" i="103" s="1"/>
  <c r="S487" i="103" s="1"/>
  <c r="T488" i="103" s="1"/>
  <c r="K477" i="107"/>
  <c r="H494" i="100"/>
  <c r="I495" i="100" s="1"/>
  <c r="J496" i="100" s="1"/>
  <c r="K497" i="100" s="1"/>
  <c r="L498" i="100" s="1"/>
  <c r="M499" i="100" s="1"/>
  <c r="N500" i="100" s="1"/>
  <c r="O501" i="100" s="1"/>
  <c r="P502" i="100" s="1"/>
  <c r="Q503" i="100" s="1"/>
  <c r="R504" i="100" s="1"/>
  <c r="S505" i="100" s="1"/>
  <c r="T506" i="100" s="1"/>
  <c r="H494" i="107"/>
  <c r="I495" i="107" s="1"/>
  <c r="J496" i="107" s="1"/>
  <c r="K497" i="107" s="1"/>
  <c r="L498" i="107" s="1"/>
  <c r="M499" i="107" s="1"/>
  <c r="N500" i="107" s="1"/>
  <c r="O501" i="107" s="1"/>
  <c r="P502" i="107" s="1"/>
  <c r="Q503" i="107" s="1"/>
  <c r="R504" i="107" s="1"/>
  <c r="S505" i="107" s="1"/>
  <c r="T506" i="107" s="1"/>
  <c r="Q441" i="104"/>
  <c r="Q312" i="104"/>
  <c r="Q509" i="104"/>
  <c r="S101" i="104"/>
  <c r="S113" i="104" s="1"/>
  <c r="R127" i="104"/>
  <c r="R120" i="104"/>
  <c r="R116" i="104"/>
  <c r="S97" i="104"/>
  <c r="R123" i="104"/>
  <c r="R109" i="104"/>
  <c r="R686" i="104" s="1"/>
  <c r="T13" i="107"/>
  <c r="Q458" i="107"/>
  <c r="Q459" i="107" s="1"/>
  <c r="Q329" i="107"/>
  <c r="Q330" i="107" s="1"/>
  <c r="R441" i="107"/>
  <c r="R442" i="107" s="1"/>
  <c r="R312" i="107"/>
  <c r="R313" i="107" s="1"/>
  <c r="R365" i="107"/>
  <c r="S366" i="107" s="1"/>
  <c r="T367" i="107" s="1"/>
  <c r="Q650" i="107"/>
  <c r="Q643" i="107"/>
  <c r="Q573" i="107"/>
  <c r="R566" i="107"/>
  <c r="P729" i="107"/>
  <c r="P639" i="107"/>
  <c r="P646" i="107"/>
  <c r="P569" i="107"/>
  <c r="Q562" i="107"/>
  <c r="R509" i="107"/>
  <c r="R510" i="107" s="1"/>
  <c r="P209" i="107"/>
  <c r="P242" i="107"/>
  <c r="P210" i="107"/>
  <c r="P241" i="107"/>
  <c r="P234" i="107"/>
  <c r="P221" i="107"/>
  <c r="P243" i="107"/>
  <c r="P730" i="107"/>
  <c r="Q563" i="107"/>
  <c r="P570" i="107"/>
  <c r="P640" i="107"/>
  <c r="P647" i="107"/>
  <c r="R494" i="107"/>
  <c r="S495" i="107" s="1"/>
  <c r="T496" i="107" s="1"/>
  <c r="O983" i="107"/>
  <c r="P248" i="107"/>
  <c r="R348" i="107"/>
  <c r="S349" i="107" s="1"/>
  <c r="T350" i="107" s="1"/>
  <c r="Q460" i="107"/>
  <c r="R461" i="107" s="1"/>
  <c r="S462" i="107" s="1"/>
  <c r="T463" i="107" s="1"/>
  <c r="P731" i="107"/>
  <c r="P648" i="107"/>
  <c r="P641" i="107"/>
  <c r="P571" i="107"/>
  <c r="Q564" i="107"/>
  <c r="M962" i="107"/>
  <c r="M910" i="107"/>
  <c r="R251" i="107"/>
  <c r="S8" i="107"/>
  <c r="R443" i="107"/>
  <c r="S444" i="107" s="1"/>
  <c r="T445" i="107" s="1"/>
  <c r="T17" i="107"/>
  <c r="T14" i="107"/>
  <c r="R565" i="107"/>
  <c r="Q649" i="107"/>
  <c r="Q642" i="107"/>
  <c r="Q572" i="107"/>
  <c r="O735" i="107"/>
  <c r="O961" i="107" s="1"/>
  <c r="O982" i="107"/>
  <c r="P207" i="107"/>
  <c r="P230" i="107"/>
  <c r="P223" i="107"/>
  <c r="P245" i="107"/>
  <c r="P238" i="107"/>
  <c r="P227" i="107"/>
  <c r="S118" i="107"/>
  <c r="T99" i="107"/>
  <c r="T111" i="107" s="1"/>
  <c r="S125" i="107"/>
  <c r="S123" i="107"/>
  <c r="T97" i="107"/>
  <c r="S116" i="107"/>
  <c r="S109" i="107"/>
  <c r="S686" i="107" s="1"/>
  <c r="R382" i="107"/>
  <c r="S383" i="107" s="1"/>
  <c r="T384" i="107" s="1"/>
  <c r="O984" i="107"/>
  <c r="R477" i="107"/>
  <c r="S478" i="107" s="1"/>
  <c r="T479" i="107" s="1"/>
  <c r="Q331" i="107"/>
  <c r="R332" i="107" s="1"/>
  <c r="S333" i="107" s="1"/>
  <c r="T334" i="107" s="1"/>
  <c r="R492" i="107"/>
  <c r="R493" i="107" s="1"/>
  <c r="R363" i="107"/>
  <c r="R364" i="107" s="1"/>
  <c r="R380" i="107"/>
  <c r="R381" i="107" s="1"/>
  <c r="O985" i="107"/>
  <c r="R314" i="107"/>
  <c r="S315" i="107" s="1"/>
  <c r="T316" i="107" s="1"/>
  <c r="T16" i="107"/>
  <c r="R511" i="107"/>
  <c r="S512" i="107" s="1"/>
  <c r="T513" i="107" s="1"/>
  <c r="T100" i="107"/>
  <c r="T112" i="107" s="1"/>
  <c r="S119" i="107"/>
  <c r="S126" i="107"/>
  <c r="R117" i="107"/>
  <c r="R124" i="107"/>
  <c r="S98" i="107"/>
  <c r="S110" i="107" s="1"/>
  <c r="S127" i="107"/>
  <c r="S120" i="107"/>
  <c r="T101" i="107"/>
  <c r="T113" i="107" s="1"/>
  <c r="P224" i="107"/>
  <c r="P236" i="107"/>
  <c r="P229" i="107"/>
  <c r="P222" i="107"/>
  <c r="P244" i="107"/>
  <c r="R475" i="107"/>
  <c r="R476" i="107" s="1"/>
  <c r="R346" i="107"/>
  <c r="R347" i="107" s="1"/>
  <c r="Q250" i="107"/>
  <c r="R7" i="107"/>
  <c r="Q5" i="107"/>
  <c r="P731" i="106"/>
  <c r="Q564" i="106"/>
  <c r="P571" i="106"/>
  <c r="S124" i="106"/>
  <c r="T98" i="106"/>
  <c r="T117" i="106" s="1"/>
  <c r="R127" i="106"/>
  <c r="S101" i="106"/>
  <c r="S120" i="106" s="1"/>
  <c r="S15" i="105"/>
  <c r="R17" i="105"/>
  <c r="Q251" i="105"/>
  <c r="R8" i="105"/>
  <c r="R9" i="106"/>
  <c r="R565" i="105"/>
  <c r="Q649" i="105"/>
  <c r="Q572" i="105"/>
  <c r="Q642" i="105"/>
  <c r="S16" i="105"/>
  <c r="S13" i="106"/>
  <c r="Q252" i="105"/>
  <c r="R9" i="105"/>
  <c r="R13" i="105"/>
  <c r="Q640" i="105"/>
  <c r="Q647" i="105"/>
  <c r="Q570" i="105"/>
  <c r="R563" i="105"/>
  <c r="S7" i="106"/>
  <c r="S97" i="106"/>
  <c r="S116" i="106" s="1"/>
  <c r="R123" i="106"/>
  <c r="R10" i="106"/>
  <c r="S125" i="105"/>
  <c r="T99" i="105"/>
  <c r="T118" i="105" s="1"/>
  <c r="P639" i="105"/>
  <c r="P729" i="105"/>
  <c r="P646" i="105"/>
  <c r="P569" i="105"/>
  <c r="Q562" i="105"/>
  <c r="P643" i="105"/>
  <c r="P733" i="105"/>
  <c r="P650" i="105"/>
  <c r="Q566" i="105"/>
  <c r="P573" i="105"/>
  <c r="R6" i="106"/>
  <c r="Q5" i="106"/>
  <c r="P731" i="105"/>
  <c r="S14" i="105"/>
  <c r="S253" i="105"/>
  <c r="T10" i="105"/>
  <c r="P248" i="105"/>
  <c r="P730" i="105"/>
  <c r="R15" i="106"/>
  <c r="R641" i="105"/>
  <c r="R648" i="105"/>
  <c r="R571" i="105"/>
  <c r="S564" i="105"/>
  <c r="S17" i="106"/>
  <c r="P730" i="106"/>
  <c r="P570" i="106"/>
  <c r="Q563" i="106"/>
  <c r="P729" i="106"/>
  <c r="Q562" i="106"/>
  <c r="P569" i="106"/>
  <c r="O735" i="106"/>
  <c r="O961" i="106" s="1"/>
  <c r="P732" i="106"/>
  <c r="P572" i="106"/>
  <c r="Q565" i="106"/>
  <c r="P733" i="106"/>
  <c r="Q566" i="106"/>
  <c r="P573" i="106"/>
  <c r="S100" i="106"/>
  <c r="S119" i="106" s="1"/>
  <c r="R126" i="106"/>
  <c r="T126" i="105"/>
  <c r="R124" i="105"/>
  <c r="S98" i="105"/>
  <c r="S117" i="105" s="1"/>
  <c r="S8" i="106"/>
  <c r="R14" i="106"/>
  <c r="T101" i="105"/>
  <c r="T120" i="105" s="1"/>
  <c r="S127" i="105"/>
  <c r="T99" i="106"/>
  <c r="T118" i="106" s="1"/>
  <c r="S125" i="106"/>
  <c r="R7" i="105"/>
  <c r="Q250" i="105"/>
  <c r="Q5" i="105"/>
  <c r="T97" i="105"/>
  <c r="T116" i="105" s="1"/>
  <c r="S123" i="105"/>
  <c r="Q253" i="103"/>
  <c r="R10" i="103"/>
  <c r="R565" i="104"/>
  <c r="Q649" i="104"/>
  <c r="Q642" i="104"/>
  <c r="Q572" i="104"/>
  <c r="R250" i="103"/>
  <c r="S7" i="103"/>
  <c r="R118" i="103"/>
  <c r="S99" i="103"/>
  <c r="S111" i="103" s="1"/>
  <c r="R125" i="103"/>
  <c r="Q511" i="103"/>
  <c r="R512" i="103" s="1"/>
  <c r="S513" i="103" s="1"/>
  <c r="T514" i="103" s="1"/>
  <c r="R382" i="104"/>
  <c r="S383" i="104" s="1"/>
  <c r="T384" i="104" s="1"/>
  <c r="Q458" i="104"/>
  <c r="Q459" i="104" s="1"/>
  <c r="Q329" i="104"/>
  <c r="Q330" i="104" s="1"/>
  <c r="O982" i="104"/>
  <c r="P729" i="104"/>
  <c r="P646" i="104"/>
  <c r="P569" i="104"/>
  <c r="Q562" i="104"/>
  <c r="P639" i="104"/>
  <c r="R15" i="103"/>
  <c r="T99" i="104"/>
  <c r="T111" i="104" s="1"/>
  <c r="S125" i="104"/>
  <c r="S118" i="104"/>
  <c r="S16" i="104"/>
  <c r="P237" i="104"/>
  <c r="P208" i="104"/>
  <c r="P228" i="104"/>
  <c r="P210" i="104"/>
  <c r="P206" i="104"/>
  <c r="P207" i="104"/>
  <c r="P231" i="104"/>
  <c r="P244" i="104"/>
  <c r="P241" i="104"/>
  <c r="P242" i="104"/>
  <c r="P245" i="104"/>
  <c r="P223" i="104"/>
  <c r="P227" i="104"/>
  <c r="P238" i="104"/>
  <c r="P229" i="104"/>
  <c r="P230" i="104"/>
  <c r="P235" i="104"/>
  <c r="P236" i="104"/>
  <c r="P243" i="104"/>
  <c r="P221" i="104"/>
  <c r="P234" i="104"/>
  <c r="P224" i="104"/>
  <c r="P220" i="104"/>
  <c r="P222" i="104"/>
  <c r="P209" i="104"/>
  <c r="Q249" i="104"/>
  <c r="R6" i="104"/>
  <c r="Q5" i="104"/>
  <c r="Q730" i="104"/>
  <c r="Q647" i="104"/>
  <c r="Q570" i="104"/>
  <c r="R563" i="104"/>
  <c r="Q640" i="104"/>
  <c r="R14" i="103"/>
  <c r="P245" i="103"/>
  <c r="P241" i="103"/>
  <c r="P235" i="103"/>
  <c r="P229" i="103"/>
  <c r="P223" i="103"/>
  <c r="P210" i="103"/>
  <c r="P206" i="103"/>
  <c r="P227" i="103"/>
  <c r="P242" i="103"/>
  <c r="P236" i="103"/>
  <c r="P230" i="103"/>
  <c r="P224" i="103"/>
  <c r="P220" i="103"/>
  <c r="P207" i="103"/>
  <c r="P231" i="103"/>
  <c r="P221" i="103"/>
  <c r="P243" i="103"/>
  <c r="P237" i="103"/>
  <c r="P208" i="103"/>
  <c r="P234" i="103"/>
  <c r="P238" i="103"/>
  <c r="P209" i="103"/>
  <c r="P244" i="103"/>
  <c r="P222" i="103"/>
  <c r="P228" i="103"/>
  <c r="R120" i="103"/>
  <c r="S101" i="103"/>
  <c r="S113" i="103" s="1"/>
  <c r="R127" i="103"/>
  <c r="R458" i="103"/>
  <c r="R459" i="103" s="1"/>
  <c r="R329" i="103"/>
  <c r="R330" i="103" s="1"/>
  <c r="Q252" i="103"/>
  <c r="R9" i="103"/>
  <c r="R154" i="103" s="1"/>
  <c r="R494" i="104"/>
  <c r="S495" i="104" s="1"/>
  <c r="T496" i="104" s="1"/>
  <c r="Q249" i="103"/>
  <c r="R6" i="103"/>
  <c r="Q5" i="103"/>
  <c r="M962" i="104"/>
  <c r="M910" i="104"/>
  <c r="R492" i="104"/>
  <c r="R493" i="104" s="1"/>
  <c r="R363" i="104"/>
  <c r="R364" i="104" s="1"/>
  <c r="R380" i="104"/>
  <c r="R381" i="104" s="1"/>
  <c r="Q460" i="104"/>
  <c r="R461" i="104" s="1"/>
  <c r="S462" i="104" s="1"/>
  <c r="T463" i="104" s="1"/>
  <c r="R460" i="103"/>
  <c r="S461" i="103" s="1"/>
  <c r="T462" i="103" s="1"/>
  <c r="P650" i="104"/>
  <c r="P733" i="104"/>
  <c r="P643" i="104"/>
  <c r="P573" i="104"/>
  <c r="Q566" i="104"/>
  <c r="O983" i="104"/>
  <c r="O985" i="104"/>
  <c r="Q441" i="103"/>
  <c r="Q442" i="103" s="1"/>
  <c r="Q312" i="103"/>
  <c r="Q313" i="103" s="1"/>
  <c r="S119" i="104"/>
  <c r="S126" i="104"/>
  <c r="T100" i="104"/>
  <c r="T112" i="104" s="1"/>
  <c r="O984" i="104"/>
  <c r="R13" i="104"/>
  <c r="R494" i="103"/>
  <c r="S495" i="103" s="1"/>
  <c r="T496" i="103" s="1"/>
  <c r="R116" i="103"/>
  <c r="S97" i="103"/>
  <c r="R123" i="103"/>
  <c r="R109" i="103"/>
  <c r="R686" i="103" s="1"/>
  <c r="O983" i="103"/>
  <c r="O982" i="103"/>
  <c r="O984" i="103"/>
  <c r="O735" i="103"/>
  <c r="O961" i="103" s="1"/>
  <c r="R475" i="104"/>
  <c r="R476" i="104" s="1"/>
  <c r="R346" i="104"/>
  <c r="R347" i="104" s="1"/>
  <c r="S119" i="103"/>
  <c r="S126" i="103"/>
  <c r="T100" i="103"/>
  <c r="T112" i="103" s="1"/>
  <c r="Q331" i="104"/>
  <c r="R332" i="104" s="1"/>
  <c r="S333" i="104" s="1"/>
  <c r="T334" i="104" s="1"/>
  <c r="T16" i="103"/>
  <c r="R331" i="103"/>
  <c r="S332" i="103" s="1"/>
  <c r="T333" i="103" s="1"/>
  <c r="S14" i="104"/>
  <c r="P730" i="103"/>
  <c r="Q563" i="103"/>
  <c r="P647" i="103"/>
  <c r="P640" i="103"/>
  <c r="P570" i="103"/>
  <c r="R348" i="104"/>
  <c r="S349" i="104" s="1"/>
  <c r="T350" i="104" s="1"/>
  <c r="Q314" i="103"/>
  <c r="R315" i="103" s="1"/>
  <c r="S316" i="103" s="1"/>
  <c r="T317" i="103" s="1"/>
  <c r="R365" i="104"/>
  <c r="S366" i="104" s="1"/>
  <c r="T367" i="104" s="1"/>
  <c r="P248" i="103"/>
  <c r="P731" i="104"/>
  <c r="P731" i="103"/>
  <c r="P648" i="103"/>
  <c r="P571" i="103"/>
  <c r="P641" i="103"/>
  <c r="Q564" i="103"/>
  <c r="S98" i="104"/>
  <c r="S110" i="104" s="1"/>
  <c r="R124" i="104"/>
  <c r="R117" i="104"/>
  <c r="P650" i="103"/>
  <c r="P643" i="103"/>
  <c r="P733" i="103"/>
  <c r="P573" i="103"/>
  <c r="Q566" i="103"/>
  <c r="Q509" i="103"/>
  <c r="Q510" i="103" s="1"/>
  <c r="R15" i="104"/>
  <c r="R382" i="103"/>
  <c r="S383" i="103" s="1"/>
  <c r="T384" i="103" s="1"/>
  <c r="O735" i="104"/>
  <c r="O961" i="104" s="1"/>
  <c r="O985" i="103"/>
  <c r="Q348" i="103"/>
  <c r="R349" i="103" s="1"/>
  <c r="S350" i="103" s="1"/>
  <c r="T351" i="103" s="1"/>
  <c r="M962" i="103"/>
  <c r="M910" i="103"/>
  <c r="R250" i="104"/>
  <c r="S7" i="104"/>
  <c r="R365" i="103"/>
  <c r="S366" i="103" s="1"/>
  <c r="T367" i="103" s="1"/>
  <c r="S251" i="103"/>
  <c r="T8" i="103"/>
  <c r="Q477" i="103"/>
  <c r="R478" i="103" s="1"/>
  <c r="S479" i="103" s="1"/>
  <c r="T480" i="103" s="1"/>
  <c r="P646" i="103"/>
  <c r="P639" i="103"/>
  <c r="P569" i="103"/>
  <c r="Q562" i="103"/>
  <c r="P729" i="103"/>
  <c r="R492" i="103"/>
  <c r="R493" i="103" s="1"/>
  <c r="R380" i="103"/>
  <c r="R381" i="103" s="1"/>
  <c r="R363" i="103"/>
  <c r="R364" i="103" s="1"/>
  <c r="R10" i="104"/>
  <c r="Q253" i="104"/>
  <c r="T17" i="104"/>
  <c r="P248" i="104"/>
  <c r="Q475" i="103"/>
  <c r="Q476" i="103" s="1"/>
  <c r="Q346" i="103"/>
  <c r="Q347" i="103" s="1"/>
  <c r="R477" i="104"/>
  <c r="S478" i="104" s="1"/>
  <c r="T479" i="104" s="1"/>
  <c r="Q443" i="103"/>
  <c r="R444" i="103" s="1"/>
  <c r="S445" i="103" s="1"/>
  <c r="T446" i="103" s="1"/>
  <c r="S117" i="103"/>
  <c r="S124" i="103"/>
  <c r="T98" i="103"/>
  <c r="T110" i="103" s="1"/>
  <c r="Q251" i="104"/>
  <c r="R8" i="104"/>
  <c r="R153" i="104" s="1"/>
  <c r="P642" i="103"/>
  <c r="P572" i="103"/>
  <c r="P732" i="103"/>
  <c r="P649" i="103"/>
  <c r="Q565" i="103"/>
  <c r="R119" i="101"/>
  <c r="S100" i="101"/>
  <c r="S112" i="101" s="1"/>
  <c r="R126" i="101"/>
  <c r="P640" i="101"/>
  <c r="P570" i="101"/>
  <c r="P647" i="101"/>
  <c r="Q563" i="101"/>
  <c r="P730" i="101"/>
  <c r="O984" i="101"/>
  <c r="O983" i="101"/>
  <c r="Q649" i="101"/>
  <c r="Q642" i="101"/>
  <c r="R565" i="101"/>
  <c r="Q572" i="101"/>
  <c r="Q494" i="101"/>
  <c r="R495" i="101" s="1"/>
  <c r="S496" i="101" s="1"/>
  <c r="T497" i="101" s="1"/>
  <c r="P731" i="101"/>
  <c r="P648" i="101"/>
  <c r="P641" i="101"/>
  <c r="Q564" i="101"/>
  <c r="P571" i="101"/>
  <c r="T14" i="101"/>
  <c r="Q492" i="101"/>
  <c r="Q493" i="101" s="1"/>
  <c r="Q380" i="101"/>
  <c r="Q381" i="101" s="1"/>
  <c r="Q363" i="101"/>
  <c r="Q364" i="101" s="1"/>
  <c r="S13" i="101"/>
  <c r="R124" i="101"/>
  <c r="R117" i="101"/>
  <c r="S98" i="101"/>
  <c r="S110" i="101" s="1"/>
  <c r="P729" i="101"/>
  <c r="P646" i="101"/>
  <c r="P639" i="101"/>
  <c r="P569" i="101"/>
  <c r="Q562" i="101"/>
  <c r="R16" i="101"/>
  <c r="M962" i="101"/>
  <c r="M910" i="101"/>
  <c r="R15" i="101"/>
  <c r="O735" i="101"/>
  <c r="O961" i="101" s="1"/>
  <c r="S6" i="101"/>
  <c r="R249" i="101"/>
  <c r="R251" i="101"/>
  <c r="S8" i="101"/>
  <c r="Q250" i="101"/>
  <c r="R7" i="101"/>
  <c r="Q460" i="101"/>
  <c r="R461" i="101" s="1"/>
  <c r="S462" i="101" s="1"/>
  <c r="T463" i="101" s="1"/>
  <c r="Q331" i="101"/>
  <c r="R332" i="101" s="1"/>
  <c r="S333" i="101" s="1"/>
  <c r="T334" i="101" s="1"/>
  <c r="Q365" i="101"/>
  <c r="R366" i="101" s="1"/>
  <c r="S367" i="101" s="1"/>
  <c r="T368" i="101" s="1"/>
  <c r="P733" i="101"/>
  <c r="P650" i="101"/>
  <c r="Q566" i="101"/>
  <c r="P573" i="101"/>
  <c r="P643" i="101"/>
  <c r="Q253" i="101"/>
  <c r="R10" i="101"/>
  <c r="S17" i="101"/>
  <c r="Q458" i="101"/>
  <c r="Q459" i="101" s="1"/>
  <c r="Q329" i="101"/>
  <c r="Q330" i="101" s="1"/>
  <c r="O982" i="101"/>
  <c r="O985" i="101"/>
  <c r="P237" i="101"/>
  <c r="P238" i="101"/>
  <c r="P235" i="101"/>
  <c r="P209" i="101"/>
  <c r="P224" i="101"/>
  <c r="P229" i="101"/>
  <c r="P231" i="101"/>
  <c r="P234" i="101"/>
  <c r="P220" i="101"/>
  <c r="P223" i="101"/>
  <c r="P221" i="101"/>
  <c r="P245" i="101"/>
  <c r="P227" i="101"/>
  <c r="P228" i="101"/>
  <c r="P207" i="101"/>
  <c r="P210" i="101"/>
  <c r="P208" i="101"/>
  <c r="P230" i="101"/>
  <c r="P243" i="101"/>
  <c r="P244" i="101"/>
  <c r="P242" i="101"/>
  <c r="P222" i="101"/>
  <c r="P236" i="101"/>
  <c r="P241" i="101"/>
  <c r="P206" i="101"/>
  <c r="Q382" i="101"/>
  <c r="R383" i="101" s="1"/>
  <c r="S384" i="101" s="1"/>
  <c r="T385" i="101" s="1"/>
  <c r="X840" i="101"/>
  <c r="P511" i="100"/>
  <c r="Q512" i="100" s="1"/>
  <c r="R513" i="100" s="1"/>
  <c r="S514" i="100" s="1"/>
  <c r="T515" i="100" s="1"/>
  <c r="Q118" i="100"/>
  <c r="R99" i="100"/>
  <c r="R111" i="100" s="1"/>
  <c r="Q125" i="100"/>
  <c r="P509" i="100"/>
  <c r="P510" i="100" s="1"/>
  <c r="M985" i="100"/>
  <c r="S17" i="100"/>
  <c r="P475" i="100"/>
  <c r="P476" i="100" s="1"/>
  <c r="P346" i="100"/>
  <c r="P347" i="100" s="1"/>
  <c r="P443" i="100"/>
  <c r="Q444" i="100" s="1"/>
  <c r="R445" i="100" s="1"/>
  <c r="S446" i="100" s="1"/>
  <c r="T447" i="100" s="1"/>
  <c r="P248" i="100"/>
  <c r="P494" i="100"/>
  <c r="Q495" i="100" s="1"/>
  <c r="R496" i="100" s="1"/>
  <c r="S497" i="100" s="1"/>
  <c r="T498" i="100" s="1"/>
  <c r="S13" i="100"/>
  <c r="P492" i="100"/>
  <c r="P493" i="100" s="1"/>
  <c r="P380" i="100"/>
  <c r="P381" i="100" s="1"/>
  <c r="P363" i="100"/>
  <c r="P364" i="100" s="1"/>
  <c r="M983" i="100"/>
  <c r="R251" i="100"/>
  <c r="S8" i="100"/>
  <c r="R124" i="100"/>
  <c r="S98" i="100"/>
  <c r="S110" i="100" s="1"/>
  <c r="R117" i="100"/>
  <c r="Q460" i="100"/>
  <c r="R461" i="100" s="1"/>
  <c r="S462" i="100" s="1"/>
  <c r="T463" i="100" s="1"/>
  <c r="Q733" i="100"/>
  <c r="Q650" i="100"/>
  <c r="R566" i="100"/>
  <c r="Q643" i="100"/>
  <c r="Q573" i="100"/>
  <c r="R14" i="100"/>
  <c r="R119" i="100"/>
  <c r="S100" i="100"/>
  <c r="S112" i="100" s="1"/>
  <c r="R126" i="100"/>
  <c r="M982" i="100"/>
  <c r="Q123" i="100"/>
  <c r="R97" i="100"/>
  <c r="Q116" i="100"/>
  <c r="Q109" i="100"/>
  <c r="Q686" i="100" s="1"/>
  <c r="O475" i="100"/>
  <c r="O476" i="100" s="1"/>
  <c r="O346" i="100"/>
  <c r="O347" i="100" s="1"/>
  <c r="Q250" i="100"/>
  <c r="Q730" i="100" s="1"/>
  <c r="R7" i="100"/>
  <c r="Q5" i="100"/>
  <c r="P382" i="100"/>
  <c r="Q383" i="100" s="1"/>
  <c r="R384" i="100" s="1"/>
  <c r="S385" i="100" s="1"/>
  <c r="T386" i="100" s="1"/>
  <c r="P731" i="100"/>
  <c r="P641" i="100"/>
  <c r="P571" i="100"/>
  <c r="Q564" i="100"/>
  <c r="P648" i="100"/>
  <c r="K962" i="100"/>
  <c r="K910" i="100"/>
  <c r="Q640" i="100"/>
  <c r="Q647" i="100"/>
  <c r="R563" i="100"/>
  <c r="Q570" i="100"/>
  <c r="P730" i="100"/>
  <c r="Q331" i="100"/>
  <c r="R332" i="100" s="1"/>
  <c r="S333" i="100" s="1"/>
  <c r="T334" i="100" s="1"/>
  <c r="P314" i="100"/>
  <c r="Q315" i="100" s="1"/>
  <c r="R316" i="100" s="1"/>
  <c r="S317" i="100" s="1"/>
  <c r="T318" i="100" s="1"/>
  <c r="P365" i="100"/>
  <c r="Q366" i="100" s="1"/>
  <c r="R367" i="100" s="1"/>
  <c r="S368" i="100" s="1"/>
  <c r="T369" i="100" s="1"/>
  <c r="P732" i="100"/>
  <c r="P649" i="100"/>
  <c r="P642" i="100"/>
  <c r="P572" i="100"/>
  <c r="Q565" i="100"/>
  <c r="S15" i="100"/>
  <c r="Q127" i="100"/>
  <c r="Q120" i="100"/>
  <c r="R101" i="100"/>
  <c r="R113" i="100" s="1"/>
  <c r="P729" i="100"/>
  <c r="P639" i="100"/>
  <c r="P646" i="100"/>
  <c r="Q562" i="100"/>
  <c r="P569" i="100"/>
  <c r="O735" i="100"/>
  <c r="O961" i="100" s="1"/>
  <c r="R16" i="100"/>
  <c r="Q458" i="100"/>
  <c r="Q459" i="100" s="1"/>
  <c r="Q329" i="100"/>
  <c r="Q330" i="100" s="1"/>
  <c r="M984" i="100"/>
  <c r="R252" i="100"/>
  <c r="S9" i="100"/>
  <c r="P441" i="100"/>
  <c r="P442" i="100" s="1"/>
  <c r="P312" i="100"/>
  <c r="P313" i="100" s="1"/>
  <c r="G140" i="42"/>
  <c r="H140" i="42" s="1"/>
  <c r="I140" i="42" s="1"/>
  <c r="J140" i="42" s="1"/>
  <c r="K140" i="42" s="1"/>
  <c r="G139" i="42"/>
  <c r="H139" i="42" s="1"/>
  <c r="I139" i="42" s="1"/>
  <c r="J139" i="42" s="1"/>
  <c r="K139" i="42" s="1"/>
  <c r="G141" i="42"/>
  <c r="H141" i="42" s="1"/>
  <c r="I141" i="42" s="1"/>
  <c r="J141" i="42" s="1"/>
  <c r="K141" i="42" s="1"/>
  <c r="S177" i="101" l="1"/>
  <c r="S687" i="101"/>
  <c r="H113" i="105"/>
  <c r="H690" i="105" s="1"/>
  <c r="G690" i="105"/>
  <c r="S176" i="100"/>
  <c r="S687" i="100"/>
  <c r="S185" i="101"/>
  <c r="S688" i="101"/>
  <c r="I112" i="105"/>
  <c r="I689" i="105" s="1"/>
  <c r="H689" i="105"/>
  <c r="T199" i="107"/>
  <c r="T690" i="107"/>
  <c r="T191" i="107"/>
  <c r="T689" i="107"/>
  <c r="T183" i="107"/>
  <c r="T688" i="107"/>
  <c r="S193" i="101"/>
  <c r="S689" i="101"/>
  <c r="S203" i="104"/>
  <c r="S690" i="104"/>
  <c r="S201" i="101"/>
  <c r="S690" i="101"/>
  <c r="H110" i="106"/>
  <c r="S186" i="103"/>
  <c r="S688" i="103"/>
  <c r="R200" i="100"/>
  <c r="R690" i="100"/>
  <c r="S192" i="100"/>
  <c r="S689" i="100"/>
  <c r="R184" i="100"/>
  <c r="R688" i="100"/>
  <c r="T178" i="103"/>
  <c r="T687" i="103"/>
  <c r="S179" i="104"/>
  <c r="S687" i="104"/>
  <c r="T194" i="103"/>
  <c r="T689" i="103"/>
  <c r="T195" i="104"/>
  <c r="T689" i="104"/>
  <c r="S202" i="103"/>
  <c r="S690" i="103"/>
  <c r="T187" i="104"/>
  <c r="T688" i="104"/>
  <c r="S175" i="107"/>
  <c r="S687" i="107"/>
  <c r="H111" i="106"/>
  <c r="H688" i="106" s="1"/>
  <c r="G688" i="106"/>
  <c r="F153" i="105"/>
  <c r="F688" i="105"/>
  <c r="H112" i="106"/>
  <c r="G689" i="106"/>
  <c r="F475" i="105"/>
  <c r="F476" i="105" s="1"/>
  <c r="F536" i="105" s="1"/>
  <c r="F617" i="105" s="1"/>
  <c r="N159" i="100"/>
  <c r="O788" i="103"/>
  <c r="O788" i="101"/>
  <c r="O797" i="101" s="1"/>
  <c r="M788" i="100"/>
  <c r="M797" i="100" s="1"/>
  <c r="O788" i="104"/>
  <c r="N982" i="100"/>
  <c r="N983" i="100"/>
  <c r="O788" i="107"/>
  <c r="O797" i="107" s="1"/>
  <c r="N158" i="100"/>
  <c r="N959" i="100" s="1"/>
  <c r="N162" i="100"/>
  <c r="N160" i="100"/>
  <c r="G201" i="105"/>
  <c r="G199" i="105"/>
  <c r="N807" i="100"/>
  <c r="N163" i="100"/>
  <c r="N161" i="100"/>
  <c r="G191" i="105"/>
  <c r="I366" i="107"/>
  <c r="J367" i="107" s="1"/>
  <c r="K368" i="107" s="1"/>
  <c r="L369" i="107" s="1"/>
  <c r="M370" i="107" s="1"/>
  <c r="N371" i="107" s="1"/>
  <c r="O372" i="107" s="1"/>
  <c r="P373" i="107" s="1"/>
  <c r="Q374" i="107" s="1"/>
  <c r="R375" i="107" s="1"/>
  <c r="S376" i="107" s="1"/>
  <c r="T377" i="107" s="1"/>
  <c r="I366" i="101"/>
  <c r="J367" i="101" s="1"/>
  <c r="K368" i="101" s="1"/>
  <c r="L369" i="101" s="1"/>
  <c r="M370" i="101" s="1"/>
  <c r="N371" i="101" s="1"/>
  <c r="O372" i="101" s="1"/>
  <c r="P373" i="101" s="1"/>
  <c r="Q374" i="101" s="1"/>
  <c r="R375" i="101" s="1"/>
  <c r="S376" i="101" s="1"/>
  <c r="T377" i="101" s="1"/>
  <c r="Q366" i="104"/>
  <c r="H366" i="101"/>
  <c r="I367" i="101" s="1"/>
  <c r="J368" i="101" s="1"/>
  <c r="K369" i="101" s="1"/>
  <c r="L370" i="101" s="1"/>
  <c r="M371" i="101" s="1"/>
  <c r="N372" i="101" s="1"/>
  <c r="O373" i="101" s="1"/>
  <c r="P374" i="101" s="1"/>
  <c r="Q375" i="101" s="1"/>
  <c r="R376" i="101" s="1"/>
  <c r="S377" i="101" s="1"/>
  <c r="T378" i="101" s="1"/>
  <c r="G421" i="101"/>
  <c r="L315" i="101"/>
  <c r="M316" i="101" s="1"/>
  <c r="N317" i="101" s="1"/>
  <c r="O318" i="101" s="1"/>
  <c r="P319" i="101" s="1"/>
  <c r="Q320" i="101" s="1"/>
  <c r="R321" i="101" s="1"/>
  <c r="S322" i="101" s="1"/>
  <c r="T323" i="101" s="1"/>
  <c r="L349" i="103"/>
  <c r="M350" i="103" s="1"/>
  <c r="N351" i="103" s="1"/>
  <c r="O352" i="103" s="1"/>
  <c r="P353" i="103" s="1"/>
  <c r="Q354" i="103" s="1"/>
  <c r="R355" i="103" s="1"/>
  <c r="S356" i="103" s="1"/>
  <c r="T357" i="103" s="1"/>
  <c r="I349" i="104"/>
  <c r="J350" i="104" s="1"/>
  <c r="K351" i="104" s="1"/>
  <c r="L352" i="104" s="1"/>
  <c r="M353" i="104" s="1"/>
  <c r="N354" i="104" s="1"/>
  <c r="O355" i="104" s="1"/>
  <c r="P356" i="104" s="1"/>
  <c r="Q357" i="104" s="1"/>
  <c r="R358" i="104" s="1"/>
  <c r="S359" i="104" s="1"/>
  <c r="T360" i="104" s="1"/>
  <c r="P315" i="104"/>
  <c r="Q316" i="104" s="1"/>
  <c r="R317" i="104" s="1"/>
  <c r="S318" i="104" s="1"/>
  <c r="T319" i="104" s="1"/>
  <c r="Q314" i="101"/>
  <c r="R315" i="101" s="1"/>
  <c r="S316" i="101" s="1"/>
  <c r="T317" i="101" s="1"/>
  <c r="N985" i="100"/>
  <c r="H349" i="101"/>
  <c r="I350" i="101" s="1"/>
  <c r="J351" i="101" s="1"/>
  <c r="K352" i="101" s="1"/>
  <c r="L353" i="101" s="1"/>
  <c r="M354" i="101" s="1"/>
  <c r="N355" i="101" s="1"/>
  <c r="O356" i="101" s="1"/>
  <c r="P357" i="101" s="1"/>
  <c r="Q358" i="101" s="1"/>
  <c r="R359" i="101" s="1"/>
  <c r="S360" i="101" s="1"/>
  <c r="T361" i="101" s="1"/>
  <c r="G420" i="101"/>
  <c r="H315" i="103"/>
  <c r="I316" i="103" s="1"/>
  <c r="J317" i="103" s="1"/>
  <c r="K318" i="103" s="1"/>
  <c r="L319" i="103" s="1"/>
  <c r="M320" i="103" s="1"/>
  <c r="N321" i="103" s="1"/>
  <c r="O322" i="103" s="1"/>
  <c r="P323" i="103" s="1"/>
  <c r="Q324" i="103" s="1"/>
  <c r="R325" i="103" s="1"/>
  <c r="S326" i="103" s="1"/>
  <c r="T327" i="103" s="1"/>
  <c r="G418" i="103"/>
  <c r="L366" i="107"/>
  <c r="M367" i="107" s="1"/>
  <c r="N368" i="107" s="1"/>
  <c r="O369" i="107" s="1"/>
  <c r="P370" i="107" s="1"/>
  <c r="Q371" i="107" s="1"/>
  <c r="R372" i="107" s="1"/>
  <c r="S373" i="107" s="1"/>
  <c r="T374" i="107" s="1"/>
  <c r="L366" i="101"/>
  <c r="M367" i="101" s="1"/>
  <c r="N368" i="101" s="1"/>
  <c r="O369" i="101" s="1"/>
  <c r="P370" i="101" s="1"/>
  <c r="Q371" i="101" s="1"/>
  <c r="R372" i="101" s="1"/>
  <c r="S373" i="101" s="1"/>
  <c r="T374" i="101" s="1"/>
  <c r="I383" i="107"/>
  <c r="J384" i="107" s="1"/>
  <c r="K385" i="107" s="1"/>
  <c r="L386" i="107" s="1"/>
  <c r="M387" i="107" s="1"/>
  <c r="N388" i="107" s="1"/>
  <c r="O389" i="107" s="1"/>
  <c r="P390" i="107" s="1"/>
  <c r="Q391" i="107" s="1"/>
  <c r="R392" i="107" s="1"/>
  <c r="S393" i="107" s="1"/>
  <c r="T394" i="107" s="1"/>
  <c r="I383" i="103"/>
  <c r="J384" i="103" s="1"/>
  <c r="K385" i="103" s="1"/>
  <c r="L386" i="103" s="1"/>
  <c r="M387" i="103" s="1"/>
  <c r="N388" i="103" s="1"/>
  <c r="O389" i="103" s="1"/>
  <c r="P390" i="103" s="1"/>
  <c r="Q391" i="103" s="1"/>
  <c r="R392" i="103" s="1"/>
  <c r="S393" i="103" s="1"/>
  <c r="T394" i="103" s="1"/>
  <c r="H383" i="101"/>
  <c r="I384" i="101" s="1"/>
  <c r="J385" i="101" s="1"/>
  <c r="K386" i="101" s="1"/>
  <c r="L387" i="101" s="1"/>
  <c r="M388" i="101" s="1"/>
  <c r="N389" i="101" s="1"/>
  <c r="O390" i="101" s="1"/>
  <c r="P391" i="101" s="1"/>
  <c r="Q392" i="101" s="1"/>
  <c r="R393" i="101" s="1"/>
  <c r="S394" i="101" s="1"/>
  <c r="T395" i="101" s="1"/>
  <c r="G422" i="101"/>
  <c r="H349" i="104"/>
  <c r="I350" i="104" s="1"/>
  <c r="J351" i="104" s="1"/>
  <c r="K352" i="104" s="1"/>
  <c r="L353" i="104" s="1"/>
  <c r="M354" i="104" s="1"/>
  <c r="N355" i="104" s="1"/>
  <c r="O356" i="104" s="1"/>
  <c r="P357" i="104" s="1"/>
  <c r="Q358" i="104" s="1"/>
  <c r="R359" i="104" s="1"/>
  <c r="S360" i="104" s="1"/>
  <c r="T361" i="104" s="1"/>
  <c r="G420" i="104"/>
  <c r="L349" i="104"/>
  <c r="M350" i="104" s="1"/>
  <c r="N351" i="104" s="1"/>
  <c r="O352" i="104" s="1"/>
  <c r="P353" i="104" s="1"/>
  <c r="Q354" i="104" s="1"/>
  <c r="R355" i="104" s="1"/>
  <c r="S356" i="104" s="1"/>
  <c r="T357" i="104" s="1"/>
  <c r="L332" i="100"/>
  <c r="M333" i="100" s="1"/>
  <c r="N334" i="100" s="1"/>
  <c r="O335" i="100" s="1"/>
  <c r="P336" i="100" s="1"/>
  <c r="Q337" i="100" s="1"/>
  <c r="R338" i="100" s="1"/>
  <c r="S339" i="100" s="1"/>
  <c r="T340" i="100" s="1"/>
  <c r="Q366" i="103"/>
  <c r="I383" i="104"/>
  <c r="J384" i="104" s="1"/>
  <c r="K385" i="104" s="1"/>
  <c r="L386" i="104" s="1"/>
  <c r="M387" i="104" s="1"/>
  <c r="N388" i="104" s="1"/>
  <c r="O389" i="104" s="1"/>
  <c r="P390" i="104" s="1"/>
  <c r="Q391" i="104" s="1"/>
  <c r="R392" i="104" s="1"/>
  <c r="S393" i="104" s="1"/>
  <c r="T394" i="104" s="1"/>
  <c r="O383" i="100"/>
  <c r="P332" i="104"/>
  <c r="H315" i="101"/>
  <c r="I316" i="101" s="1"/>
  <c r="J317" i="101" s="1"/>
  <c r="K318" i="101" s="1"/>
  <c r="L319" i="101" s="1"/>
  <c r="M320" i="101" s="1"/>
  <c r="N321" i="101" s="1"/>
  <c r="O322" i="101" s="1"/>
  <c r="P323" i="101" s="1"/>
  <c r="Q324" i="101" s="1"/>
  <c r="R325" i="101" s="1"/>
  <c r="S326" i="101" s="1"/>
  <c r="T327" i="101" s="1"/>
  <c r="G418" i="101"/>
  <c r="H383" i="107"/>
  <c r="I384" i="107" s="1"/>
  <c r="J385" i="107" s="1"/>
  <c r="K386" i="107" s="1"/>
  <c r="L387" i="107" s="1"/>
  <c r="M388" i="107" s="1"/>
  <c r="N389" i="107" s="1"/>
  <c r="O390" i="107" s="1"/>
  <c r="P391" i="107" s="1"/>
  <c r="Q392" i="107" s="1"/>
  <c r="R393" i="107" s="1"/>
  <c r="S394" i="107" s="1"/>
  <c r="T395" i="107" s="1"/>
  <c r="G422" i="107"/>
  <c r="L383" i="103"/>
  <c r="M384" i="103" s="1"/>
  <c r="N385" i="103" s="1"/>
  <c r="O386" i="103" s="1"/>
  <c r="P387" i="103" s="1"/>
  <c r="Q388" i="103" s="1"/>
  <c r="R389" i="103" s="1"/>
  <c r="S390" i="103" s="1"/>
  <c r="T391" i="103" s="1"/>
  <c r="L349" i="100"/>
  <c r="M350" i="100" s="1"/>
  <c r="N351" i="100" s="1"/>
  <c r="O352" i="100" s="1"/>
  <c r="P353" i="100" s="1"/>
  <c r="Q354" i="100" s="1"/>
  <c r="R355" i="100" s="1"/>
  <c r="S356" i="100" s="1"/>
  <c r="T357" i="100" s="1"/>
  <c r="Q383" i="104"/>
  <c r="I383" i="100"/>
  <c r="J384" i="100" s="1"/>
  <c r="K385" i="100" s="1"/>
  <c r="L386" i="100" s="1"/>
  <c r="M387" i="100" s="1"/>
  <c r="N388" i="100" s="1"/>
  <c r="O389" i="100" s="1"/>
  <c r="P390" i="100" s="1"/>
  <c r="Q391" i="100" s="1"/>
  <c r="R392" i="100" s="1"/>
  <c r="S393" i="100" s="1"/>
  <c r="T394" i="100" s="1"/>
  <c r="H332" i="100"/>
  <c r="I333" i="100" s="1"/>
  <c r="J334" i="100" s="1"/>
  <c r="K335" i="100" s="1"/>
  <c r="L336" i="100" s="1"/>
  <c r="M337" i="100" s="1"/>
  <c r="N338" i="100" s="1"/>
  <c r="O339" i="100" s="1"/>
  <c r="P340" i="100" s="1"/>
  <c r="Q341" i="100" s="1"/>
  <c r="R342" i="100" s="1"/>
  <c r="S343" i="100" s="1"/>
  <c r="T344" i="100" s="1"/>
  <c r="G419" i="100"/>
  <c r="H315" i="100"/>
  <c r="I316" i="100" s="1"/>
  <c r="J317" i="100" s="1"/>
  <c r="K318" i="100" s="1"/>
  <c r="L319" i="100" s="1"/>
  <c r="M320" i="100" s="1"/>
  <c r="N321" i="100" s="1"/>
  <c r="O322" i="100" s="1"/>
  <c r="P323" i="100" s="1"/>
  <c r="Q324" i="100" s="1"/>
  <c r="R325" i="100" s="1"/>
  <c r="S326" i="100" s="1"/>
  <c r="T327" i="100" s="1"/>
  <c r="G418" i="100"/>
  <c r="L366" i="104"/>
  <c r="M367" i="104" s="1"/>
  <c r="N368" i="104" s="1"/>
  <c r="O369" i="104" s="1"/>
  <c r="P370" i="104" s="1"/>
  <c r="Q371" i="104" s="1"/>
  <c r="R372" i="104" s="1"/>
  <c r="S373" i="104" s="1"/>
  <c r="T374" i="104" s="1"/>
  <c r="L315" i="100"/>
  <c r="M316" i="100" s="1"/>
  <c r="N317" i="100" s="1"/>
  <c r="O318" i="100" s="1"/>
  <c r="P319" i="100" s="1"/>
  <c r="Q320" i="100" s="1"/>
  <c r="R321" i="100" s="1"/>
  <c r="S322" i="100" s="1"/>
  <c r="T323" i="100" s="1"/>
  <c r="I366" i="100"/>
  <c r="J367" i="100" s="1"/>
  <c r="K368" i="100" s="1"/>
  <c r="L369" i="100" s="1"/>
  <c r="M370" i="100" s="1"/>
  <c r="N371" i="100" s="1"/>
  <c r="O372" i="100" s="1"/>
  <c r="P373" i="100" s="1"/>
  <c r="Q374" i="100" s="1"/>
  <c r="R375" i="100" s="1"/>
  <c r="S376" i="100" s="1"/>
  <c r="T377" i="100" s="1"/>
  <c r="I315" i="100"/>
  <c r="J316" i="100" s="1"/>
  <c r="K317" i="100" s="1"/>
  <c r="L318" i="100" s="1"/>
  <c r="M319" i="100" s="1"/>
  <c r="N320" i="100" s="1"/>
  <c r="O321" i="100" s="1"/>
  <c r="P322" i="100" s="1"/>
  <c r="Q323" i="100" s="1"/>
  <c r="R324" i="100" s="1"/>
  <c r="S325" i="100" s="1"/>
  <c r="T326" i="100" s="1"/>
  <c r="F346" i="105"/>
  <c r="F347" i="105" s="1"/>
  <c r="F407" i="105" s="1"/>
  <c r="F822" i="105" s="1"/>
  <c r="G203" i="105"/>
  <c r="I315" i="103"/>
  <c r="J316" i="103" s="1"/>
  <c r="K317" i="103" s="1"/>
  <c r="L318" i="103" s="1"/>
  <c r="M319" i="103" s="1"/>
  <c r="N320" i="103" s="1"/>
  <c r="O321" i="103" s="1"/>
  <c r="P322" i="103" s="1"/>
  <c r="Q323" i="103" s="1"/>
  <c r="R324" i="103" s="1"/>
  <c r="S325" i="103" s="1"/>
  <c r="T326" i="103" s="1"/>
  <c r="H383" i="103"/>
  <c r="I384" i="103" s="1"/>
  <c r="J385" i="103" s="1"/>
  <c r="K386" i="103" s="1"/>
  <c r="L387" i="103" s="1"/>
  <c r="M388" i="103" s="1"/>
  <c r="N389" i="103" s="1"/>
  <c r="O390" i="103" s="1"/>
  <c r="P391" i="103" s="1"/>
  <c r="Q392" i="103" s="1"/>
  <c r="R393" i="103" s="1"/>
  <c r="S394" i="103" s="1"/>
  <c r="T395" i="103" s="1"/>
  <c r="G422" i="103"/>
  <c r="I349" i="101"/>
  <c r="J350" i="101" s="1"/>
  <c r="K351" i="101" s="1"/>
  <c r="L352" i="101" s="1"/>
  <c r="M353" i="101" s="1"/>
  <c r="N354" i="101" s="1"/>
  <c r="O355" i="101" s="1"/>
  <c r="P356" i="101" s="1"/>
  <c r="Q357" i="101" s="1"/>
  <c r="R358" i="101" s="1"/>
  <c r="S359" i="101" s="1"/>
  <c r="T360" i="101" s="1"/>
  <c r="I332" i="107"/>
  <c r="J333" i="107" s="1"/>
  <c r="K334" i="107" s="1"/>
  <c r="L335" i="107" s="1"/>
  <c r="M336" i="107" s="1"/>
  <c r="N337" i="107" s="1"/>
  <c r="O338" i="107" s="1"/>
  <c r="P339" i="107" s="1"/>
  <c r="Q340" i="107" s="1"/>
  <c r="R341" i="107" s="1"/>
  <c r="S342" i="107" s="1"/>
  <c r="T343" i="107" s="1"/>
  <c r="I366" i="104"/>
  <c r="J367" i="104" s="1"/>
  <c r="K368" i="104" s="1"/>
  <c r="L369" i="104" s="1"/>
  <c r="M370" i="104" s="1"/>
  <c r="N371" i="104" s="1"/>
  <c r="O372" i="104" s="1"/>
  <c r="P373" i="104" s="1"/>
  <c r="Q374" i="104" s="1"/>
  <c r="R375" i="104" s="1"/>
  <c r="S376" i="104" s="1"/>
  <c r="T377" i="104" s="1"/>
  <c r="N984" i="100"/>
  <c r="H366" i="107"/>
  <c r="I367" i="107" s="1"/>
  <c r="J368" i="107" s="1"/>
  <c r="K369" i="107" s="1"/>
  <c r="L370" i="107" s="1"/>
  <c r="M371" i="107" s="1"/>
  <c r="N372" i="107" s="1"/>
  <c r="O373" i="107" s="1"/>
  <c r="P374" i="107" s="1"/>
  <c r="Q375" i="107" s="1"/>
  <c r="R376" i="107" s="1"/>
  <c r="S377" i="107" s="1"/>
  <c r="T378" i="107" s="1"/>
  <c r="G421" i="107"/>
  <c r="L383" i="104"/>
  <c r="M384" i="104" s="1"/>
  <c r="N385" i="104" s="1"/>
  <c r="O386" i="104" s="1"/>
  <c r="P387" i="104" s="1"/>
  <c r="Q388" i="104" s="1"/>
  <c r="R389" i="104" s="1"/>
  <c r="S390" i="104" s="1"/>
  <c r="T391" i="104" s="1"/>
  <c r="L383" i="100"/>
  <c r="M384" i="100" s="1"/>
  <c r="N385" i="100" s="1"/>
  <c r="O386" i="100" s="1"/>
  <c r="P387" i="100" s="1"/>
  <c r="Q388" i="100" s="1"/>
  <c r="R389" i="100" s="1"/>
  <c r="S390" i="100" s="1"/>
  <c r="T391" i="100" s="1"/>
  <c r="I315" i="101"/>
  <c r="J316" i="101" s="1"/>
  <c r="K317" i="101" s="1"/>
  <c r="L318" i="101" s="1"/>
  <c r="M319" i="101" s="1"/>
  <c r="N320" i="101" s="1"/>
  <c r="O321" i="101" s="1"/>
  <c r="P322" i="101" s="1"/>
  <c r="Q323" i="101" s="1"/>
  <c r="R324" i="101" s="1"/>
  <c r="S325" i="101" s="1"/>
  <c r="T326" i="101" s="1"/>
  <c r="I349" i="100"/>
  <c r="J350" i="100" s="1"/>
  <c r="K351" i="100" s="1"/>
  <c r="L352" i="100" s="1"/>
  <c r="M353" i="100" s="1"/>
  <c r="N354" i="100" s="1"/>
  <c r="O355" i="100" s="1"/>
  <c r="P356" i="100" s="1"/>
  <c r="Q357" i="100" s="1"/>
  <c r="R358" i="100" s="1"/>
  <c r="S359" i="100" s="1"/>
  <c r="T360" i="100" s="1"/>
  <c r="Q349" i="104"/>
  <c r="L349" i="107"/>
  <c r="M350" i="107" s="1"/>
  <c r="N351" i="107" s="1"/>
  <c r="O352" i="107" s="1"/>
  <c r="P353" i="107" s="1"/>
  <c r="Q354" i="107" s="1"/>
  <c r="R355" i="107" s="1"/>
  <c r="S356" i="107" s="1"/>
  <c r="T357" i="107" s="1"/>
  <c r="L366" i="100"/>
  <c r="M367" i="100" s="1"/>
  <c r="N368" i="100" s="1"/>
  <c r="O369" i="100" s="1"/>
  <c r="P370" i="100" s="1"/>
  <c r="Q371" i="100" s="1"/>
  <c r="R372" i="100" s="1"/>
  <c r="S373" i="100" s="1"/>
  <c r="T374" i="100" s="1"/>
  <c r="I315" i="107"/>
  <c r="J316" i="107" s="1"/>
  <c r="K317" i="107" s="1"/>
  <c r="L318" i="107" s="1"/>
  <c r="M319" i="107" s="1"/>
  <c r="N320" i="107" s="1"/>
  <c r="O321" i="107" s="1"/>
  <c r="P322" i="107" s="1"/>
  <c r="Q323" i="107" s="1"/>
  <c r="R324" i="107" s="1"/>
  <c r="S325" i="107" s="1"/>
  <c r="T326" i="107" s="1"/>
  <c r="P383" i="104"/>
  <c r="Q384" i="104" s="1"/>
  <c r="R385" i="104" s="1"/>
  <c r="S386" i="104" s="1"/>
  <c r="T387" i="104" s="1"/>
  <c r="P332" i="100"/>
  <c r="H349" i="103"/>
  <c r="I350" i="103" s="1"/>
  <c r="J351" i="103" s="1"/>
  <c r="K352" i="103" s="1"/>
  <c r="L353" i="103" s="1"/>
  <c r="M354" i="103" s="1"/>
  <c r="N355" i="103" s="1"/>
  <c r="O356" i="103" s="1"/>
  <c r="P357" i="103" s="1"/>
  <c r="Q358" i="103" s="1"/>
  <c r="R359" i="103" s="1"/>
  <c r="S360" i="103" s="1"/>
  <c r="T361" i="103" s="1"/>
  <c r="G420" i="103"/>
  <c r="L332" i="107"/>
  <c r="M333" i="107" s="1"/>
  <c r="N334" i="107" s="1"/>
  <c r="O335" i="107" s="1"/>
  <c r="P336" i="107" s="1"/>
  <c r="Q337" i="107" s="1"/>
  <c r="R338" i="107" s="1"/>
  <c r="S339" i="107" s="1"/>
  <c r="T340" i="107" s="1"/>
  <c r="I315" i="104"/>
  <c r="J316" i="104" s="1"/>
  <c r="K317" i="104" s="1"/>
  <c r="L318" i="104" s="1"/>
  <c r="M319" i="104" s="1"/>
  <c r="N320" i="104" s="1"/>
  <c r="O321" i="104" s="1"/>
  <c r="P322" i="104" s="1"/>
  <c r="Q323" i="104" s="1"/>
  <c r="R324" i="104" s="1"/>
  <c r="S325" i="104" s="1"/>
  <c r="T326" i="104" s="1"/>
  <c r="H332" i="101"/>
  <c r="I333" i="101" s="1"/>
  <c r="J334" i="101" s="1"/>
  <c r="K335" i="101" s="1"/>
  <c r="L336" i="101" s="1"/>
  <c r="M337" i="101" s="1"/>
  <c r="N338" i="101" s="1"/>
  <c r="O339" i="101" s="1"/>
  <c r="P340" i="101" s="1"/>
  <c r="Q341" i="101" s="1"/>
  <c r="R342" i="101" s="1"/>
  <c r="S343" i="101" s="1"/>
  <c r="T344" i="101" s="1"/>
  <c r="G419" i="101"/>
  <c r="H349" i="107"/>
  <c r="I350" i="107" s="1"/>
  <c r="J351" i="107" s="1"/>
  <c r="K352" i="107" s="1"/>
  <c r="L353" i="107" s="1"/>
  <c r="M354" i="107" s="1"/>
  <c r="N355" i="107" s="1"/>
  <c r="O356" i="107" s="1"/>
  <c r="P357" i="107" s="1"/>
  <c r="Q358" i="107" s="1"/>
  <c r="R359" i="107" s="1"/>
  <c r="S360" i="107" s="1"/>
  <c r="T361" i="107" s="1"/>
  <c r="G420" i="107"/>
  <c r="L315" i="107"/>
  <c r="M316" i="107" s="1"/>
  <c r="N317" i="107" s="1"/>
  <c r="O318" i="107" s="1"/>
  <c r="P319" i="107" s="1"/>
  <c r="Q320" i="107" s="1"/>
  <c r="R321" i="107" s="1"/>
  <c r="S322" i="107" s="1"/>
  <c r="T323" i="107" s="1"/>
  <c r="I349" i="103"/>
  <c r="J350" i="103" s="1"/>
  <c r="K351" i="103" s="1"/>
  <c r="L352" i="103" s="1"/>
  <c r="M353" i="103" s="1"/>
  <c r="N354" i="103" s="1"/>
  <c r="O355" i="103" s="1"/>
  <c r="P356" i="103" s="1"/>
  <c r="Q357" i="103" s="1"/>
  <c r="R358" i="103" s="1"/>
  <c r="S359" i="103" s="1"/>
  <c r="T360" i="103" s="1"/>
  <c r="O366" i="100"/>
  <c r="O315" i="100"/>
  <c r="G192" i="105"/>
  <c r="Q350" i="107"/>
  <c r="L315" i="104"/>
  <c r="M316" i="104" s="1"/>
  <c r="N317" i="104" s="1"/>
  <c r="O318" i="104" s="1"/>
  <c r="P319" i="104" s="1"/>
  <c r="Q320" i="104" s="1"/>
  <c r="R321" i="104" s="1"/>
  <c r="S322" i="104" s="1"/>
  <c r="T323" i="104" s="1"/>
  <c r="I366" i="103"/>
  <c r="J367" i="103" s="1"/>
  <c r="K368" i="103" s="1"/>
  <c r="L369" i="103" s="1"/>
  <c r="M370" i="103" s="1"/>
  <c r="N371" i="103" s="1"/>
  <c r="O372" i="103" s="1"/>
  <c r="P373" i="103" s="1"/>
  <c r="Q374" i="103" s="1"/>
  <c r="R375" i="103" s="1"/>
  <c r="S376" i="103" s="1"/>
  <c r="T377" i="103" s="1"/>
  <c r="L383" i="107"/>
  <c r="M384" i="107" s="1"/>
  <c r="N385" i="107" s="1"/>
  <c r="O386" i="107" s="1"/>
  <c r="P387" i="107" s="1"/>
  <c r="Q388" i="107" s="1"/>
  <c r="R389" i="107" s="1"/>
  <c r="S390" i="107" s="1"/>
  <c r="T391" i="107" s="1"/>
  <c r="L383" i="101"/>
  <c r="M384" i="101" s="1"/>
  <c r="N385" i="101" s="1"/>
  <c r="O386" i="101" s="1"/>
  <c r="P387" i="101" s="1"/>
  <c r="Q388" i="101" s="1"/>
  <c r="R389" i="101" s="1"/>
  <c r="S390" i="101" s="1"/>
  <c r="T391" i="101" s="1"/>
  <c r="H315" i="107"/>
  <c r="I316" i="107" s="1"/>
  <c r="J317" i="107" s="1"/>
  <c r="K318" i="107" s="1"/>
  <c r="L319" i="107" s="1"/>
  <c r="M320" i="107" s="1"/>
  <c r="N321" i="107" s="1"/>
  <c r="O322" i="107" s="1"/>
  <c r="P323" i="107" s="1"/>
  <c r="Q324" i="107" s="1"/>
  <c r="R325" i="107" s="1"/>
  <c r="S326" i="107" s="1"/>
  <c r="T327" i="107" s="1"/>
  <c r="G418" i="107"/>
  <c r="L349" i="101"/>
  <c r="M350" i="101" s="1"/>
  <c r="N351" i="101" s="1"/>
  <c r="O352" i="101" s="1"/>
  <c r="P353" i="101" s="1"/>
  <c r="Q354" i="101" s="1"/>
  <c r="R355" i="101" s="1"/>
  <c r="S356" i="101" s="1"/>
  <c r="T357" i="101" s="1"/>
  <c r="L315" i="103"/>
  <c r="M316" i="103" s="1"/>
  <c r="N317" i="103" s="1"/>
  <c r="O318" i="103" s="1"/>
  <c r="P319" i="103" s="1"/>
  <c r="Q320" i="103" s="1"/>
  <c r="R321" i="103" s="1"/>
  <c r="S322" i="103" s="1"/>
  <c r="T323" i="103" s="1"/>
  <c r="P383" i="103"/>
  <c r="Q384" i="103" s="1"/>
  <c r="R385" i="103" s="1"/>
  <c r="S386" i="103" s="1"/>
  <c r="T387" i="103" s="1"/>
  <c r="H331" i="105"/>
  <c r="I332" i="105" s="1"/>
  <c r="J333" i="105" s="1"/>
  <c r="K334" i="105" s="1"/>
  <c r="L335" i="105" s="1"/>
  <c r="M336" i="105" s="1"/>
  <c r="N337" i="105" s="1"/>
  <c r="O338" i="105" s="1"/>
  <c r="P339" i="105" s="1"/>
  <c r="Q340" i="105" s="1"/>
  <c r="R341" i="105" s="1"/>
  <c r="S342" i="105" s="1"/>
  <c r="T343" i="105" s="1"/>
  <c r="G419" i="105"/>
  <c r="H366" i="104"/>
  <c r="I367" i="104" s="1"/>
  <c r="J368" i="104" s="1"/>
  <c r="K369" i="104" s="1"/>
  <c r="L370" i="104" s="1"/>
  <c r="M371" i="104" s="1"/>
  <c r="N372" i="104" s="1"/>
  <c r="O373" i="104" s="1"/>
  <c r="P374" i="104" s="1"/>
  <c r="Q375" i="104" s="1"/>
  <c r="R376" i="104" s="1"/>
  <c r="S377" i="104" s="1"/>
  <c r="T378" i="104" s="1"/>
  <c r="G421" i="104"/>
  <c r="H332" i="107"/>
  <c r="I333" i="107" s="1"/>
  <c r="J334" i="107" s="1"/>
  <c r="K335" i="107" s="1"/>
  <c r="L336" i="107" s="1"/>
  <c r="M337" i="107" s="1"/>
  <c r="N338" i="107" s="1"/>
  <c r="O339" i="107" s="1"/>
  <c r="P340" i="107" s="1"/>
  <c r="Q341" i="107" s="1"/>
  <c r="R342" i="107" s="1"/>
  <c r="S343" i="107" s="1"/>
  <c r="T344" i="107" s="1"/>
  <c r="G419" i="107"/>
  <c r="H332" i="104"/>
  <c r="I333" i="104" s="1"/>
  <c r="J334" i="104" s="1"/>
  <c r="K335" i="104" s="1"/>
  <c r="L336" i="104" s="1"/>
  <c r="M337" i="104" s="1"/>
  <c r="N338" i="104" s="1"/>
  <c r="O339" i="104" s="1"/>
  <c r="P340" i="104" s="1"/>
  <c r="Q341" i="104" s="1"/>
  <c r="R342" i="104" s="1"/>
  <c r="S343" i="104" s="1"/>
  <c r="T344" i="104" s="1"/>
  <c r="G419" i="104"/>
  <c r="H349" i="100"/>
  <c r="I350" i="100" s="1"/>
  <c r="J351" i="100" s="1"/>
  <c r="K352" i="100" s="1"/>
  <c r="L353" i="100" s="1"/>
  <c r="M354" i="100" s="1"/>
  <c r="N355" i="100" s="1"/>
  <c r="O356" i="100" s="1"/>
  <c r="P357" i="100" s="1"/>
  <c r="Q358" i="100" s="1"/>
  <c r="R359" i="100" s="1"/>
  <c r="S360" i="100" s="1"/>
  <c r="T361" i="100" s="1"/>
  <c r="G420" i="100"/>
  <c r="L366" i="103"/>
  <c r="M367" i="103" s="1"/>
  <c r="N368" i="103" s="1"/>
  <c r="O369" i="103" s="1"/>
  <c r="P370" i="103" s="1"/>
  <c r="Q371" i="103" s="1"/>
  <c r="R372" i="103" s="1"/>
  <c r="S373" i="103" s="1"/>
  <c r="T374" i="103" s="1"/>
  <c r="I383" i="101"/>
  <c r="J384" i="101" s="1"/>
  <c r="K385" i="101" s="1"/>
  <c r="L386" i="101" s="1"/>
  <c r="M387" i="101" s="1"/>
  <c r="N388" i="101" s="1"/>
  <c r="O389" i="101" s="1"/>
  <c r="P390" i="101" s="1"/>
  <c r="Q391" i="101" s="1"/>
  <c r="R392" i="101" s="1"/>
  <c r="S393" i="101" s="1"/>
  <c r="T394" i="101" s="1"/>
  <c r="P315" i="101"/>
  <c r="Q316" i="101" s="1"/>
  <c r="R317" i="101" s="1"/>
  <c r="S318" i="101" s="1"/>
  <c r="T319" i="101" s="1"/>
  <c r="H366" i="100"/>
  <c r="I367" i="100" s="1"/>
  <c r="J368" i="100" s="1"/>
  <c r="K369" i="100" s="1"/>
  <c r="L370" i="100" s="1"/>
  <c r="M371" i="100" s="1"/>
  <c r="N372" i="100" s="1"/>
  <c r="O373" i="100" s="1"/>
  <c r="P374" i="100" s="1"/>
  <c r="Q375" i="100" s="1"/>
  <c r="R376" i="100" s="1"/>
  <c r="S377" i="100" s="1"/>
  <c r="T378" i="100" s="1"/>
  <c r="G421" i="100"/>
  <c r="H383" i="104"/>
  <c r="I384" i="104" s="1"/>
  <c r="J385" i="104" s="1"/>
  <c r="K386" i="104" s="1"/>
  <c r="L387" i="104" s="1"/>
  <c r="M388" i="104" s="1"/>
  <c r="N389" i="104" s="1"/>
  <c r="O390" i="104" s="1"/>
  <c r="P391" i="104" s="1"/>
  <c r="Q392" i="104" s="1"/>
  <c r="R393" i="104" s="1"/>
  <c r="S394" i="104" s="1"/>
  <c r="T395" i="104" s="1"/>
  <c r="G422" i="104"/>
  <c r="H315" i="104"/>
  <c r="I316" i="104" s="1"/>
  <c r="J317" i="104" s="1"/>
  <c r="K318" i="104" s="1"/>
  <c r="L319" i="104" s="1"/>
  <c r="M320" i="104" s="1"/>
  <c r="N321" i="104" s="1"/>
  <c r="O322" i="104" s="1"/>
  <c r="P323" i="104" s="1"/>
  <c r="Q324" i="104" s="1"/>
  <c r="R325" i="104" s="1"/>
  <c r="S326" i="104" s="1"/>
  <c r="T327" i="104" s="1"/>
  <c r="G418" i="104"/>
  <c r="L332" i="103"/>
  <c r="M333" i="103" s="1"/>
  <c r="N334" i="103" s="1"/>
  <c r="O335" i="103" s="1"/>
  <c r="P336" i="103" s="1"/>
  <c r="Q337" i="103" s="1"/>
  <c r="R338" i="103" s="1"/>
  <c r="S339" i="103" s="1"/>
  <c r="T340" i="103" s="1"/>
  <c r="I332" i="103"/>
  <c r="J333" i="103" s="1"/>
  <c r="K334" i="103" s="1"/>
  <c r="L335" i="103" s="1"/>
  <c r="M336" i="103" s="1"/>
  <c r="N337" i="103" s="1"/>
  <c r="O338" i="103" s="1"/>
  <c r="P339" i="103" s="1"/>
  <c r="Q340" i="103" s="1"/>
  <c r="R341" i="103" s="1"/>
  <c r="S342" i="103" s="1"/>
  <c r="T343" i="103" s="1"/>
  <c r="I332" i="104"/>
  <c r="J333" i="104" s="1"/>
  <c r="K334" i="104" s="1"/>
  <c r="L335" i="104" s="1"/>
  <c r="M336" i="104" s="1"/>
  <c r="N337" i="104" s="1"/>
  <c r="O338" i="104" s="1"/>
  <c r="P339" i="104" s="1"/>
  <c r="Q340" i="104" s="1"/>
  <c r="R341" i="104" s="1"/>
  <c r="S342" i="104" s="1"/>
  <c r="T343" i="104" s="1"/>
  <c r="H419" i="104"/>
  <c r="H366" i="103"/>
  <c r="I367" i="103" s="1"/>
  <c r="J368" i="103" s="1"/>
  <c r="K369" i="103" s="1"/>
  <c r="L370" i="103" s="1"/>
  <c r="M371" i="103" s="1"/>
  <c r="N372" i="103" s="1"/>
  <c r="O373" i="103" s="1"/>
  <c r="P374" i="103" s="1"/>
  <c r="Q375" i="103" s="1"/>
  <c r="R376" i="103" s="1"/>
  <c r="S377" i="103" s="1"/>
  <c r="T378" i="103" s="1"/>
  <c r="G421" i="103"/>
  <c r="H332" i="103"/>
  <c r="I333" i="103" s="1"/>
  <c r="J334" i="103" s="1"/>
  <c r="K335" i="103" s="1"/>
  <c r="L336" i="103" s="1"/>
  <c r="M337" i="103" s="1"/>
  <c r="N338" i="103" s="1"/>
  <c r="O339" i="103" s="1"/>
  <c r="P340" i="103" s="1"/>
  <c r="Q341" i="103" s="1"/>
  <c r="R342" i="103" s="1"/>
  <c r="S343" i="103" s="1"/>
  <c r="T344" i="103" s="1"/>
  <c r="G419" i="103"/>
  <c r="L332" i="104"/>
  <c r="M333" i="104" s="1"/>
  <c r="N334" i="104" s="1"/>
  <c r="O335" i="104" s="1"/>
  <c r="P336" i="104" s="1"/>
  <c r="Q337" i="104" s="1"/>
  <c r="R338" i="104" s="1"/>
  <c r="S339" i="104" s="1"/>
  <c r="T340" i="104" s="1"/>
  <c r="I349" i="107"/>
  <c r="J350" i="107" s="1"/>
  <c r="K351" i="107" s="1"/>
  <c r="L352" i="107" s="1"/>
  <c r="M353" i="107" s="1"/>
  <c r="N354" i="107" s="1"/>
  <c r="O355" i="107" s="1"/>
  <c r="P356" i="107" s="1"/>
  <c r="Q357" i="107" s="1"/>
  <c r="R358" i="107" s="1"/>
  <c r="S359" i="107" s="1"/>
  <c r="T360" i="107" s="1"/>
  <c r="I332" i="101"/>
  <c r="J333" i="101" s="1"/>
  <c r="K334" i="101" s="1"/>
  <c r="L335" i="101" s="1"/>
  <c r="M336" i="101" s="1"/>
  <c r="N337" i="101" s="1"/>
  <c r="O338" i="101" s="1"/>
  <c r="P339" i="101" s="1"/>
  <c r="Q340" i="101" s="1"/>
  <c r="R341" i="101" s="1"/>
  <c r="S342" i="101" s="1"/>
  <c r="T343" i="101" s="1"/>
  <c r="H383" i="100"/>
  <c r="I384" i="100" s="1"/>
  <c r="J385" i="100" s="1"/>
  <c r="K386" i="100" s="1"/>
  <c r="L387" i="100" s="1"/>
  <c r="M388" i="100" s="1"/>
  <c r="N389" i="100" s="1"/>
  <c r="O390" i="100" s="1"/>
  <c r="P391" i="100" s="1"/>
  <c r="Q392" i="100" s="1"/>
  <c r="R393" i="100" s="1"/>
  <c r="S394" i="100" s="1"/>
  <c r="T395" i="100" s="1"/>
  <c r="G422" i="100"/>
  <c r="L332" i="101"/>
  <c r="M333" i="101" s="1"/>
  <c r="N334" i="101" s="1"/>
  <c r="O335" i="101" s="1"/>
  <c r="P336" i="101" s="1"/>
  <c r="Q337" i="101" s="1"/>
  <c r="R338" i="101" s="1"/>
  <c r="S339" i="101" s="1"/>
  <c r="T340" i="101" s="1"/>
  <c r="I332" i="100"/>
  <c r="J333" i="100" s="1"/>
  <c r="K334" i="100" s="1"/>
  <c r="L335" i="100" s="1"/>
  <c r="M336" i="100" s="1"/>
  <c r="N337" i="100" s="1"/>
  <c r="O338" i="100" s="1"/>
  <c r="P339" i="100" s="1"/>
  <c r="Q340" i="100" s="1"/>
  <c r="R341" i="100" s="1"/>
  <c r="S342" i="100" s="1"/>
  <c r="T343" i="100" s="1"/>
  <c r="Q383" i="103"/>
  <c r="P349" i="101"/>
  <c r="Q350" i="101" s="1"/>
  <c r="R351" i="101" s="1"/>
  <c r="S352" i="101" s="1"/>
  <c r="T353" i="101" s="1"/>
  <c r="Q314" i="104"/>
  <c r="R315" i="104" s="1"/>
  <c r="S316" i="104" s="1"/>
  <c r="T317" i="104" s="1"/>
  <c r="G200" i="105"/>
  <c r="S184" i="104"/>
  <c r="S185" i="104"/>
  <c r="S182" i="104"/>
  <c r="S183" i="104"/>
  <c r="S186" i="104"/>
  <c r="S167" i="107"/>
  <c r="R168" i="104"/>
  <c r="R169" i="104"/>
  <c r="R170" i="104"/>
  <c r="R166" i="104"/>
  <c r="R171" i="104"/>
  <c r="R167" i="104"/>
  <c r="S190" i="104"/>
  <c r="S193" i="104"/>
  <c r="S191" i="104"/>
  <c r="S194" i="104"/>
  <c r="S192" i="104"/>
  <c r="R177" i="100"/>
  <c r="R178" i="100"/>
  <c r="R179" i="100"/>
  <c r="R174" i="100"/>
  <c r="R175" i="100"/>
  <c r="R199" i="101"/>
  <c r="R200" i="101"/>
  <c r="R202" i="101"/>
  <c r="R203" i="101"/>
  <c r="R198" i="101"/>
  <c r="R186" i="101"/>
  <c r="R182" i="101"/>
  <c r="R187" i="101"/>
  <c r="R183" i="101"/>
  <c r="R184" i="101"/>
  <c r="Q203" i="100"/>
  <c r="Q199" i="100"/>
  <c r="Q202" i="100"/>
  <c r="Q198" i="100"/>
  <c r="Q201" i="100"/>
  <c r="G202" i="105"/>
  <c r="J112" i="105"/>
  <c r="J689" i="105" s="1"/>
  <c r="H178" i="105"/>
  <c r="H179" i="105"/>
  <c r="G195" i="105"/>
  <c r="R170" i="107"/>
  <c r="S192" i="103"/>
  <c r="S190" i="103"/>
  <c r="S193" i="103"/>
  <c r="S195" i="103"/>
  <c r="S191" i="103"/>
  <c r="S201" i="107"/>
  <c r="S202" i="107"/>
  <c r="S200" i="107"/>
  <c r="S198" i="107"/>
  <c r="S203" i="107"/>
  <c r="S174" i="103"/>
  <c r="S175" i="103"/>
  <c r="S176" i="103"/>
  <c r="S177" i="103"/>
  <c r="S179" i="103"/>
  <c r="R194" i="101"/>
  <c r="R191" i="101"/>
  <c r="R195" i="101"/>
  <c r="R192" i="101"/>
  <c r="R190" i="101"/>
  <c r="P185" i="100"/>
  <c r="P186" i="100"/>
  <c r="P183" i="100"/>
  <c r="P182" i="100"/>
  <c r="P187" i="100"/>
  <c r="R175" i="104"/>
  <c r="R178" i="104"/>
  <c r="R176" i="104"/>
  <c r="R174" i="104"/>
  <c r="R177" i="104"/>
  <c r="R169" i="107"/>
  <c r="F170" i="106"/>
  <c r="F171" i="106"/>
  <c r="F167" i="106"/>
  <c r="F168" i="106"/>
  <c r="F169" i="106"/>
  <c r="F166" i="106"/>
  <c r="F171" i="105"/>
  <c r="F167" i="105"/>
  <c r="F168" i="105"/>
  <c r="F169" i="105"/>
  <c r="F166" i="105"/>
  <c r="F170" i="105"/>
  <c r="R174" i="101"/>
  <c r="R175" i="101"/>
  <c r="R176" i="101"/>
  <c r="R178" i="101"/>
  <c r="R179" i="101"/>
  <c r="R179" i="107"/>
  <c r="R178" i="107"/>
  <c r="R176" i="107"/>
  <c r="R174" i="107"/>
  <c r="R177" i="107"/>
  <c r="Q194" i="100"/>
  <c r="Q190" i="100"/>
  <c r="Q193" i="100"/>
  <c r="Q195" i="100"/>
  <c r="Q191" i="100"/>
  <c r="R202" i="104"/>
  <c r="R198" i="104"/>
  <c r="R200" i="104"/>
  <c r="R201" i="104"/>
  <c r="R199" i="104"/>
  <c r="I176" i="105"/>
  <c r="I177" i="105"/>
  <c r="I178" i="105"/>
  <c r="I179" i="105"/>
  <c r="I174" i="105"/>
  <c r="I175" i="105"/>
  <c r="J110" i="105"/>
  <c r="H176" i="105"/>
  <c r="G190" i="105"/>
  <c r="G111" i="105"/>
  <c r="F185" i="105"/>
  <c r="F182" i="105"/>
  <c r="F186" i="105"/>
  <c r="F187" i="105"/>
  <c r="F183" i="105"/>
  <c r="F184" i="105"/>
  <c r="R171" i="107"/>
  <c r="R168" i="107"/>
  <c r="Q170" i="100"/>
  <c r="Q171" i="100"/>
  <c r="Q166" i="100"/>
  <c r="Q167" i="100"/>
  <c r="Q168" i="100"/>
  <c r="Q169" i="100"/>
  <c r="R169" i="103"/>
  <c r="R170" i="103"/>
  <c r="R166" i="103"/>
  <c r="R171" i="103"/>
  <c r="R167" i="103"/>
  <c r="R168" i="103"/>
  <c r="R170" i="101"/>
  <c r="R166" i="101"/>
  <c r="R171" i="101"/>
  <c r="R167" i="101"/>
  <c r="R168" i="101"/>
  <c r="R169" i="101"/>
  <c r="S190" i="107"/>
  <c r="S195" i="107"/>
  <c r="S192" i="107"/>
  <c r="S193" i="107"/>
  <c r="S194" i="107"/>
  <c r="S182" i="107"/>
  <c r="S187" i="107"/>
  <c r="S185" i="107"/>
  <c r="S186" i="107"/>
  <c r="S184" i="107"/>
  <c r="G200" i="106"/>
  <c r="G201" i="106"/>
  <c r="G203" i="106"/>
  <c r="G202" i="106"/>
  <c r="G199" i="106"/>
  <c r="G198" i="106"/>
  <c r="R201" i="103"/>
  <c r="R199" i="103"/>
  <c r="R200" i="103"/>
  <c r="R198" i="103"/>
  <c r="R203" i="103"/>
  <c r="Q187" i="100"/>
  <c r="Q183" i="100"/>
  <c r="Q186" i="100"/>
  <c r="Q182" i="100"/>
  <c r="Q185" i="100"/>
  <c r="R187" i="103"/>
  <c r="R182" i="103"/>
  <c r="R183" i="103"/>
  <c r="R184" i="103"/>
  <c r="R185" i="103"/>
  <c r="K113" i="106"/>
  <c r="K690" i="106" s="1"/>
  <c r="G198" i="105"/>
  <c r="H174" i="105"/>
  <c r="H175" i="105"/>
  <c r="G194" i="105"/>
  <c r="R166" i="107"/>
  <c r="L141" i="42"/>
  <c r="M141" i="42" s="1"/>
  <c r="N141" i="42" s="1"/>
  <c r="O141" i="42" s="1"/>
  <c r="P141" i="42" s="1"/>
  <c r="Q141" i="42" s="1"/>
  <c r="R141" i="42" s="1"/>
  <c r="S141" i="42" s="1"/>
  <c r="T141" i="42" s="1"/>
  <c r="L139" i="42"/>
  <c r="M139" i="42" s="1"/>
  <c r="N139" i="42" s="1"/>
  <c r="O139" i="42" s="1"/>
  <c r="P139" i="42" s="1"/>
  <c r="Q139" i="42" s="1"/>
  <c r="R139" i="42" s="1"/>
  <c r="S139" i="42" s="1"/>
  <c r="T139" i="42" s="1"/>
  <c r="L140" i="42"/>
  <c r="M140" i="42" s="1"/>
  <c r="N140" i="42" s="1"/>
  <c r="O140" i="42" s="1"/>
  <c r="P140" i="42" s="1"/>
  <c r="Q140" i="42" s="1"/>
  <c r="R140" i="42" s="1"/>
  <c r="S140" i="42" s="1"/>
  <c r="T140" i="42" s="1"/>
  <c r="H155" i="105"/>
  <c r="P807" i="101"/>
  <c r="P807" i="107"/>
  <c r="P807" i="103"/>
  <c r="P807" i="104"/>
  <c r="P159" i="101"/>
  <c r="P159" i="103"/>
  <c r="O797" i="104"/>
  <c r="P159" i="104"/>
  <c r="P159" i="107"/>
  <c r="O797" i="103"/>
  <c r="G509" i="105"/>
  <c r="G510" i="105" s="1"/>
  <c r="H511" i="105" s="1"/>
  <c r="I512" i="105" s="1"/>
  <c r="J513" i="105" s="1"/>
  <c r="K514" i="105" s="1"/>
  <c r="L515" i="105" s="1"/>
  <c r="M516" i="105" s="1"/>
  <c r="N517" i="105" s="1"/>
  <c r="O518" i="105" s="1"/>
  <c r="P519" i="105" s="1"/>
  <c r="Q520" i="105" s="1"/>
  <c r="R521" i="105" s="1"/>
  <c r="S522" i="105" s="1"/>
  <c r="T523" i="105" s="1"/>
  <c r="G155" i="106"/>
  <c r="Q214" i="103"/>
  <c r="R152" i="104"/>
  <c r="R153" i="103"/>
  <c r="R153" i="101"/>
  <c r="Q151" i="100"/>
  <c r="I152" i="105"/>
  <c r="F151" i="106"/>
  <c r="R151" i="101"/>
  <c r="G155" i="105"/>
  <c r="Q155" i="100"/>
  <c r="Q154" i="100"/>
  <c r="K65" i="106"/>
  <c r="Q213" i="103"/>
  <c r="Q217" i="103"/>
  <c r="Q215" i="103"/>
  <c r="Q216" i="103"/>
  <c r="O216" i="100"/>
  <c r="O213" i="100"/>
  <c r="O214" i="100"/>
  <c r="O217" i="100"/>
  <c r="O215" i="100"/>
  <c r="Q214" i="101"/>
  <c r="Q215" i="101"/>
  <c r="Q216" i="101"/>
  <c r="Q213" i="101"/>
  <c r="Q217" i="101"/>
  <c r="Q214" i="107"/>
  <c r="Q215" i="107"/>
  <c r="Q216" i="107"/>
  <c r="Q217" i="107"/>
  <c r="Q213" i="107"/>
  <c r="Q215" i="104"/>
  <c r="Q216" i="104"/>
  <c r="Q213" i="104"/>
  <c r="Q217" i="104"/>
  <c r="Q214" i="104"/>
  <c r="R87" i="106"/>
  <c r="K65" i="100"/>
  <c r="K65" i="101"/>
  <c r="R87" i="101"/>
  <c r="R87" i="103"/>
  <c r="R155" i="101"/>
  <c r="R87" i="100"/>
  <c r="K65" i="105"/>
  <c r="R87" i="104"/>
  <c r="R151" i="107"/>
  <c r="R87" i="107"/>
  <c r="K65" i="103"/>
  <c r="S10" i="100"/>
  <c r="S253" i="100" s="1"/>
  <c r="R152" i="107"/>
  <c r="G509" i="106"/>
  <c r="G510" i="106" s="1"/>
  <c r="H511" i="106" s="1"/>
  <c r="I512" i="106" s="1"/>
  <c r="J513" i="106" s="1"/>
  <c r="K514" i="106" s="1"/>
  <c r="L515" i="106" s="1"/>
  <c r="M516" i="106" s="1"/>
  <c r="N517" i="106" s="1"/>
  <c r="O518" i="106" s="1"/>
  <c r="P519" i="106" s="1"/>
  <c r="Q520" i="106" s="1"/>
  <c r="R521" i="106" s="1"/>
  <c r="S522" i="106" s="1"/>
  <c r="T523" i="106" s="1"/>
  <c r="R87" i="105"/>
  <c r="K65" i="104"/>
  <c r="K65" i="107"/>
  <c r="L69" i="107"/>
  <c r="L69" i="100"/>
  <c r="L69" i="104"/>
  <c r="L69" i="105"/>
  <c r="L69" i="106"/>
  <c r="L69" i="42"/>
  <c r="L69" i="101"/>
  <c r="L69" i="103"/>
  <c r="L67" i="106"/>
  <c r="L67" i="107"/>
  <c r="L67" i="104"/>
  <c r="L67" i="101"/>
  <c r="L67" i="42"/>
  <c r="L67" i="100"/>
  <c r="L67" i="105"/>
  <c r="L67" i="103"/>
  <c r="L70" i="106"/>
  <c r="L70" i="42"/>
  <c r="L70" i="101"/>
  <c r="L70" i="103"/>
  <c r="L70" i="107"/>
  <c r="L70" i="100"/>
  <c r="L70" i="104"/>
  <c r="L70" i="105"/>
  <c r="L68" i="42"/>
  <c r="L68" i="101"/>
  <c r="L68" i="107"/>
  <c r="L68" i="104"/>
  <c r="L68" i="105"/>
  <c r="L68" i="106"/>
  <c r="L68" i="100"/>
  <c r="L68" i="103"/>
  <c r="M66" i="104"/>
  <c r="M66" i="107"/>
  <c r="M66" i="105"/>
  <c r="M66" i="100"/>
  <c r="M66" i="42"/>
  <c r="M66" i="103"/>
  <c r="M66" i="101"/>
  <c r="M66" i="106"/>
  <c r="R155" i="104"/>
  <c r="R151" i="104"/>
  <c r="R151" i="103"/>
  <c r="R152" i="100"/>
  <c r="R155" i="103"/>
  <c r="M461" i="103"/>
  <c r="N462" i="103" s="1"/>
  <c r="O463" i="103" s="1"/>
  <c r="P464" i="103" s="1"/>
  <c r="Q465" i="103" s="1"/>
  <c r="R466" i="103" s="1"/>
  <c r="S467" i="103" s="1"/>
  <c r="T468" i="103" s="1"/>
  <c r="H461" i="101"/>
  <c r="I462" i="101" s="1"/>
  <c r="J463" i="101" s="1"/>
  <c r="K464" i="101" s="1"/>
  <c r="L465" i="101" s="1"/>
  <c r="M466" i="101" s="1"/>
  <c r="N467" i="101" s="1"/>
  <c r="O468" i="101" s="1"/>
  <c r="P469" i="101" s="1"/>
  <c r="Q470" i="101" s="1"/>
  <c r="R471" i="101" s="1"/>
  <c r="S472" i="101" s="1"/>
  <c r="T473" i="101" s="1"/>
  <c r="K461" i="101"/>
  <c r="L462" i="101" s="1"/>
  <c r="M463" i="101" s="1"/>
  <c r="N464" i="101" s="1"/>
  <c r="O465" i="101" s="1"/>
  <c r="P466" i="101" s="1"/>
  <c r="Q467" i="101" s="1"/>
  <c r="R468" i="101" s="1"/>
  <c r="S469" i="101" s="1"/>
  <c r="T470" i="101" s="1"/>
  <c r="J461" i="104"/>
  <c r="K462" i="104" s="1"/>
  <c r="L463" i="104" s="1"/>
  <c r="M464" i="104" s="1"/>
  <c r="N465" i="104" s="1"/>
  <c r="O466" i="104" s="1"/>
  <c r="P467" i="104" s="1"/>
  <c r="Q468" i="104" s="1"/>
  <c r="R469" i="104" s="1"/>
  <c r="S470" i="104" s="1"/>
  <c r="T471" i="104" s="1"/>
  <c r="H461" i="103"/>
  <c r="I462" i="103" s="1"/>
  <c r="J463" i="103" s="1"/>
  <c r="K464" i="103" s="1"/>
  <c r="L465" i="103" s="1"/>
  <c r="M466" i="103" s="1"/>
  <c r="N467" i="103" s="1"/>
  <c r="O468" i="103" s="1"/>
  <c r="P469" i="103" s="1"/>
  <c r="Q470" i="103" s="1"/>
  <c r="R471" i="103" s="1"/>
  <c r="S472" i="103" s="1"/>
  <c r="T473" i="103" s="1"/>
  <c r="K461" i="100"/>
  <c r="L462" i="100" s="1"/>
  <c r="M463" i="100" s="1"/>
  <c r="N464" i="100" s="1"/>
  <c r="O465" i="100" s="1"/>
  <c r="P466" i="100" s="1"/>
  <c r="Q467" i="100" s="1"/>
  <c r="R468" i="100" s="1"/>
  <c r="S469" i="100" s="1"/>
  <c r="T470" i="100" s="1"/>
  <c r="F154" i="106"/>
  <c r="J461" i="100"/>
  <c r="K462" i="100" s="1"/>
  <c r="L463" i="100" s="1"/>
  <c r="M464" i="100" s="1"/>
  <c r="N465" i="100" s="1"/>
  <c r="O466" i="100" s="1"/>
  <c r="P467" i="100" s="1"/>
  <c r="Q468" i="100" s="1"/>
  <c r="R469" i="100" s="1"/>
  <c r="S470" i="100" s="1"/>
  <c r="T471" i="100" s="1"/>
  <c r="H461" i="100"/>
  <c r="I462" i="100" s="1"/>
  <c r="J463" i="100" s="1"/>
  <c r="K464" i="100" s="1"/>
  <c r="L465" i="100" s="1"/>
  <c r="M466" i="100" s="1"/>
  <c r="N467" i="100" s="1"/>
  <c r="O468" i="100" s="1"/>
  <c r="P469" i="100" s="1"/>
  <c r="Q470" i="100" s="1"/>
  <c r="R471" i="100" s="1"/>
  <c r="S472" i="100" s="1"/>
  <c r="T473" i="100" s="1"/>
  <c r="K461" i="104"/>
  <c r="L462" i="104" s="1"/>
  <c r="M463" i="104" s="1"/>
  <c r="N464" i="104" s="1"/>
  <c r="O465" i="104" s="1"/>
  <c r="P466" i="104" s="1"/>
  <c r="Q467" i="104" s="1"/>
  <c r="R468" i="104" s="1"/>
  <c r="S469" i="104" s="1"/>
  <c r="T470" i="104" s="1"/>
  <c r="J461" i="103"/>
  <c r="K462" i="103" s="1"/>
  <c r="L463" i="103" s="1"/>
  <c r="M464" i="103" s="1"/>
  <c r="N465" i="103" s="1"/>
  <c r="O466" i="103" s="1"/>
  <c r="P467" i="103" s="1"/>
  <c r="Q468" i="103" s="1"/>
  <c r="R469" i="103" s="1"/>
  <c r="S470" i="103" s="1"/>
  <c r="T471" i="103" s="1"/>
  <c r="S152" i="103"/>
  <c r="L461" i="103"/>
  <c r="M462" i="103" s="1"/>
  <c r="N463" i="103" s="1"/>
  <c r="O464" i="103" s="1"/>
  <c r="P465" i="103" s="1"/>
  <c r="Q466" i="103" s="1"/>
  <c r="R467" i="103" s="1"/>
  <c r="S468" i="103" s="1"/>
  <c r="T469" i="103" s="1"/>
  <c r="M461" i="107"/>
  <c r="N462" i="107" s="1"/>
  <c r="O463" i="107" s="1"/>
  <c r="P464" i="107" s="1"/>
  <c r="Q465" i="107" s="1"/>
  <c r="R466" i="107" s="1"/>
  <c r="S467" i="107" s="1"/>
  <c r="T468" i="107" s="1"/>
  <c r="L461" i="100"/>
  <c r="M462" i="100" s="1"/>
  <c r="N463" i="100" s="1"/>
  <c r="O464" i="100" s="1"/>
  <c r="P465" i="100" s="1"/>
  <c r="Q466" i="100" s="1"/>
  <c r="R467" i="100" s="1"/>
  <c r="S468" i="100" s="1"/>
  <c r="T469" i="100" s="1"/>
  <c r="F153" i="106"/>
  <c r="M461" i="101"/>
  <c r="N462" i="101" s="1"/>
  <c r="O463" i="101" s="1"/>
  <c r="P464" i="101" s="1"/>
  <c r="Q465" i="101" s="1"/>
  <c r="R466" i="101" s="1"/>
  <c r="S467" i="101" s="1"/>
  <c r="T468" i="101" s="1"/>
  <c r="F608" i="107"/>
  <c r="F607" i="107"/>
  <c r="M461" i="104"/>
  <c r="N462" i="104" s="1"/>
  <c r="O463" i="104" s="1"/>
  <c r="P464" i="104" s="1"/>
  <c r="Q465" i="104" s="1"/>
  <c r="R466" i="104" s="1"/>
  <c r="S467" i="104" s="1"/>
  <c r="T468" i="104" s="1"/>
  <c r="N461" i="101"/>
  <c r="O462" i="101" s="1"/>
  <c r="P463" i="101" s="1"/>
  <c r="Q464" i="101" s="1"/>
  <c r="R465" i="101" s="1"/>
  <c r="S466" i="101" s="1"/>
  <c r="T467" i="101" s="1"/>
  <c r="R152" i="101"/>
  <c r="L461" i="101"/>
  <c r="M462" i="101" s="1"/>
  <c r="N463" i="101" s="1"/>
  <c r="O464" i="101" s="1"/>
  <c r="P465" i="101" s="1"/>
  <c r="Q466" i="101" s="1"/>
  <c r="R467" i="101" s="1"/>
  <c r="S468" i="101" s="1"/>
  <c r="T469" i="101" s="1"/>
  <c r="I461" i="107"/>
  <c r="J462" i="107" s="1"/>
  <c r="K463" i="107" s="1"/>
  <c r="L464" i="107" s="1"/>
  <c r="M465" i="107" s="1"/>
  <c r="N466" i="107" s="1"/>
  <c r="O467" i="107" s="1"/>
  <c r="P468" i="107" s="1"/>
  <c r="Q469" i="107" s="1"/>
  <c r="R470" i="107" s="1"/>
  <c r="S471" i="107" s="1"/>
  <c r="T472" i="107" s="1"/>
  <c r="I461" i="101"/>
  <c r="J462" i="101" s="1"/>
  <c r="K463" i="101" s="1"/>
  <c r="L464" i="101" s="1"/>
  <c r="M465" i="101" s="1"/>
  <c r="N466" i="101" s="1"/>
  <c r="O467" i="101" s="1"/>
  <c r="P468" i="101" s="1"/>
  <c r="Q469" i="101" s="1"/>
  <c r="R470" i="101" s="1"/>
  <c r="S471" i="101" s="1"/>
  <c r="T472" i="101" s="1"/>
  <c r="H461" i="107"/>
  <c r="I462" i="107" s="1"/>
  <c r="J463" i="107" s="1"/>
  <c r="K464" i="107" s="1"/>
  <c r="L465" i="107" s="1"/>
  <c r="M466" i="107" s="1"/>
  <c r="N467" i="107" s="1"/>
  <c r="O468" i="107" s="1"/>
  <c r="P469" i="107" s="1"/>
  <c r="Q470" i="107" s="1"/>
  <c r="R471" i="107" s="1"/>
  <c r="S472" i="107" s="1"/>
  <c r="T473" i="107" s="1"/>
  <c r="N461" i="103"/>
  <c r="O462" i="103" s="1"/>
  <c r="P463" i="103" s="1"/>
  <c r="Q464" i="103" s="1"/>
  <c r="R465" i="103" s="1"/>
  <c r="S466" i="103" s="1"/>
  <c r="T467" i="103" s="1"/>
  <c r="L461" i="107"/>
  <c r="M462" i="107" s="1"/>
  <c r="N463" i="107" s="1"/>
  <c r="O464" i="107" s="1"/>
  <c r="P465" i="107" s="1"/>
  <c r="Q466" i="107" s="1"/>
  <c r="R467" i="107" s="1"/>
  <c r="S468" i="107" s="1"/>
  <c r="T469" i="107" s="1"/>
  <c r="P461" i="107"/>
  <c r="I461" i="103"/>
  <c r="J462" i="103" s="1"/>
  <c r="K463" i="103" s="1"/>
  <c r="L464" i="103" s="1"/>
  <c r="M465" i="103" s="1"/>
  <c r="N466" i="103" s="1"/>
  <c r="O467" i="103" s="1"/>
  <c r="P468" i="103" s="1"/>
  <c r="Q469" i="103" s="1"/>
  <c r="R470" i="103" s="1"/>
  <c r="S471" i="103" s="1"/>
  <c r="T472" i="103" s="1"/>
  <c r="I461" i="100"/>
  <c r="J462" i="100" s="1"/>
  <c r="K463" i="100" s="1"/>
  <c r="L464" i="100" s="1"/>
  <c r="M465" i="100" s="1"/>
  <c r="N466" i="100" s="1"/>
  <c r="O467" i="100" s="1"/>
  <c r="P468" i="100" s="1"/>
  <c r="Q469" i="100" s="1"/>
  <c r="R470" i="100" s="1"/>
  <c r="S471" i="100" s="1"/>
  <c r="T472" i="100" s="1"/>
  <c r="H461" i="104"/>
  <c r="I462" i="104" s="1"/>
  <c r="J463" i="104" s="1"/>
  <c r="K464" i="104" s="1"/>
  <c r="L465" i="104" s="1"/>
  <c r="M466" i="104" s="1"/>
  <c r="N467" i="104" s="1"/>
  <c r="O468" i="104" s="1"/>
  <c r="P469" i="104" s="1"/>
  <c r="Q470" i="104" s="1"/>
  <c r="R471" i="104" s="1"/>
  <c r="S472" i="104" s="1"/>
  <c r="T473" i="104" s="1"/>
  <c r="K461" i="103"/>
  <c r="L462" i="103" s="1"/>
  <c r="M463" i="103" s="1"/>
  <c r="N464" i="103" s="1"/>
  <c r="O465" i="103" s="1"/>
  <c r="P466" i="103" s="1"/>
  <c r="Q467" i="103" s="1"/>
  <c r="R468" i="103" s="1"/>
  <c r="S469" i="103" s="1"/>
  <c r="T470" i="103" s="1"/>
  <c r="G154" i="105"/>
  <c r="S153" i="107"/>
  <c r="J461" i="101"/>
  <c r="K462" i="101" s="1"/>
  <c r="L463" i="101" s="1"/>
  <c r="M464" i="101" s="1"/>
  <c r="N465" i="101" s="1"/>
  <c r="O466" i="101" s="1"/>
  <c r="P467" i="101" s="1"/>
  <c r="Q468" i="101" s="1"/>
  <c r="R469" i="101" s="1"/>
  <c r="S470" i="101" s="1"/>
  <c r="T471" i="101" s="1"/>
  <c r="F152" i="106"/>
  <c r="N461" i="100"/>
  <c r="O462" i="100" s="1"/>
  <c r="P463" i="100" s="1"/>
  <c r="Q464" i="100" s="1"/>
  <c r="R465" i="100" s="1"/>
  <c r="S466" i="100" s="1"/>
  <c r="T467" i="100" s="1"/>
  <c r="F866" i="103"/>
  <c r="F607" i="103"/>
  <c r="N461" i="104"/>
  <c r="O462" i="104" s="1"/>
  <c r="P463" i="104" s="1"/>
  <c r="Q464" i="104" s="1"/>
  <c r="R465" i="104" s="1"/>
  <c r="S466" i="104" s="1"/>
  <c r="T467" i="104" s="1"/>
  <c r="J461" i="107"/>
  <c r="K462" i="107" s="1"/>
  <c r="L463" i="107" s="1"/>
  <c r="M464" i="107" s="1"/>
  <c r="N465" i="107" s="1"/>
  <c r="O466" i="107" s="1"/>
  <c r="P467" i="107" s="1"/>
  <c r="Q468" i="107" s="1"/>
  <c r="R469" i="107" s="1"/>
  <c r="S470" i="107" s="1"/>
  <c r="T471" i="107" s="1"/>
  <c r="I461" i="104"/>
  <c r="J462" i="104" s="1"/>
  <c r="K463" i="104" s="1"/>
  <c r="L464" i="104" s="1"/>
  <c r="M465" i="104" s="1"/>
  <c r="N466" i="104" s="1"/>
  <c r="O467" i="104" s="1"/>
  <c r="P468" i="104" s="1"/>
  <c r="Q469" i="104" s="1"/>
  <c r="R470" i="104" s="1"/>
  <c r="S471" i="104" s="1"/>
  <c r="T472" i="104" s="1"/>
  <c r="G532" i="100"/>
  <c r="G607" i="100" s="1"/>
  <c r="F607" i="100"/>
  <c r="N461" i="107"/>
  <c r="O462" i="107" s="1"/>
  <c r="P463" i="107" s="1"/>
  <c r="Q464" i="107" s="1"/>
  <c r="R465" i="107" s="1"/>
  <c r="S466" i="107" s="1"/>
  <c r="T467" i="107" s="1"/>
  <c r="G109" i="105"/>
  <c r="G686" i="105" s="1"/>
  <c r="F151" i="105"/>
  <c r="L461" i="104"/>
  <c r="M462" i="104" s="1"/>
  <c r="N463" i="104" s="1"/>
  <c r="O464" i="104" s="1"/>
  <c r="P465" i="104" s="1"/>
  <c r="Q466" i="104" s="1"/>
  <c r="R467" i="104" s="1"/>
  <c r="S468" i="104" s="1"/>
  <c r="T469" i="104" s="1"/>
  <c r="F608" i="104"/>
  <c r="F607" i="104"/>
  <c r="K461" i="107"/>
  <c r="L462" i="107" s="1"/>
  <c r="M463" i="107" s="1"/>
  <c r="N464" i="107" s="1"/>
  <c r="O465" i="107" s="1"/>
  <c r="P466" i="107" s="1"/>
  <c r="Q467" i="107" s="1"/>
  <c r="R468" i="107" s="1"/>
  <c r="S469" i="107" s="1"/>
  <c r="T470" i="107" s="1"/>
  <c r="R154" i="101"/>
  <c r="F607" i="105"/>
  <c r="Q733" i="107"/>
  <c r="Q732" i="107"/>
  <c r="Q732" i="105"/>
  <c r="Q732" i="104"/>
  <c r="Q732" i="101"/>
  <c r="G363" i="105"/>
  <c r="G364" i="105" s="1"/>
  <c r="G477" i="105"/>
  <c r="H478" i="105" s="1"/>
  <c r="I479" i="105" s="1"/>
  <c r="J480" i="105" s="1"/>
  <c r="K481" i="105" s="1"/>
  <c r="L482" i="105" s="1"/>
  <c r="M483" i="105" s="1"/>
  <c r="N484" i="105" s="1"/>
  <c r="O485" i="105" s="1"/>
  <c r="P486" i="105" s="1"/>
  <c r="Q487" i="105" s="1"/>
  <c r="R488" i="105" s="1"/>
  <c r="S489" i="105" s="1"/>
  <c r="T490" i="105" s="1"/>
  <c r="P163" i="107"/>
  <c r="P162" i="103"/>
  <c r="P161" i="103"/>
  <c r="P160" i="104"/>
  <c r="P163" i="103"/>
  <c r="P162" i="104"/>
  <c r="G380" i="105"/>
  <c r="G381" i="105" s="1"/>
  <c r="P163" i="101"/>
  <c r="G492" i="105"/>
  <c r="G493" i="105" s="1"/>
  <c r="H494" i="105" s="1"/>
  <c r="I495" i="105" s="1"/>
  <c r="J496" i="105" s="1"/>
  <c r="K497" i="105" s="1"/>
  <c r="L498" i="105" s="1"/>
  <c r="M499" i="105" s="1"/>
  <c r="N500" i="105" s="1"/>
  <c r="O501" i="105" s="1"/>
  <c r="P502" i="105" s="1"/>
  <c r="Q503" i="105" s="1"/>
  <c r="R504" i="105" s="1"/>
  <c r="S505" i="105" s="1"/>
  <c r="T506" i="105" s="1"/>
  <c r="P158" i="101"/>
  <c r="P959" i="101" s="1"/>
  <c r="P161" i="101"/>
  <c r="P160" i="101"/>
  <c r="P158" i="103"/>
  <c r="P959" i="103" s="1"/>
  <c r="P161" i="107"/>
  <c r="P158" i="107"/>
  <c r="P959" i="107" s="1"/>
  <c r="P160" i="107"/>
  <c r="P161" i="104"/>
  <c r="P163" i="104"/>
  <c r="P158" i="104"/>
  <c r="P959" i="104" s="1"/>
  <c r="P162" i="101"/>
  <c r="P160" i="103"/>
  <c r="P162" i="107"/>
  <c r="S6" i="100"/>
  <c r="R249" i="100"/>
  <c r="G635" i="107"/>
  <c r="I544" i="104"/>
  <c r="I869" i="104" s="1"/>
  <c r="G407" i="107"/>
  <c r="G822" i="107" s="1"/>
  <c r="F614" i="107"/>
  <c r="G540" i="101"/>
  <c r="H540" i="101" s="1"/>
  <c r="I540" i="101" s="1"/>
  <c r="I625" i="101" s="1"/>
  <c r="G869" i="107"/>
  <c r="G634" i="107"/>
  <c r="G543" i="107"/>
  <c r="H544" i="107"/>
  <c r="H634" i="107" s="1"/>
  <c r="S10" i="107"/>
  <c r="S155" i="107" s="1"/>
  <c r="R253" i="107"/>
  <c r="R252" i="101"/>
  <c r="S9" i="101"/>
  <c r="R249" i="107"/>
  <c r="S6" i="107"/>
  <c r="R252" i="107"/>
  <c r="S9" i="107"/>
  <c r="S154" i="107" s="1"/>
  <c r="R249" i="105"/>
  <c r="S6" i="105"/>
  <c r="M15" i="42"/>
  <c r="M16" i="42"/>
  <c r="M17" i="42"/>
  <c r="N13" i="42"/>
  <c r="M14" i="42"/>
  <c r="F605" i="101"/>
  <c r="F821" i="101"/>
  <c r="H552" i="104"/>
  <c r="H559" i="104" s="1"/>
  <c r="H634" i="104"/>
  <c r="H543" i="104"/>
  <c r="H635" i="104"/>
  <c r="F605" i="104"/>
  <c r="G399" i="101"/>
  <c r="G820" i="101" s="1"/>
  <c r="Q244" i="107"/>
  <c r="G532" i="104"/>
  <c r="H532" i="104" s="1"/>
  <c r="H531" i="104" s="1"/>
  <c r="Q313" i="101"/>
  <c r="G536" i="107"/>
  <c r="Q347" i="101"/>
  <c r="Q510" i="101"/>
  <c r="R511" i="101" s="1"/>
  <c r="S512" i="101" s="1"/>
  <c r="T513" i="101" s="1"/>
  <c r="R252" i="104"/>
  <c r="S9" i="104"/>
  <c r="S154" i="104" s="1"/>
  <c r="Q313" i="104"/>
  <c r="Q510" i="104"/>
  <c r="R511" i="104" s="1"/>
  <c r="S512" i="104" s="1"/>
  <c r="T513" i="104" s="1"/>
  <c r="Q442" i="104"/>
  <c r="R443" i="104" s="1"/>
  <c r="S444" i="104" s="1"/>
  <c r="T445" i="104" s="1"/>
  <c r="Q476" i="101"/>
  <c r="R477" i="101" s="1"/>
  <c r="S478" i="101" s="1"/>
  <c r="T479" i="101" s="1"/>
  <c r="Q442" i="101"/>
  <c r="R443" i="101" s="1"/>
  <c r="S444" i="101" s="1"/>
  <c r="T445" i="101" s="1"/>
  <c r="G536" i="101"/>
  <c r="G616" i="101" s="1"/>
  <c r="G528" i="103"/>
  <c r="H528" i="103" s="1"/>
  <c r="I528" i="103" s="1"/>
  <c r="I599" i="103" s="1"/>
  <c r="F417" i="103"/>
  <c r="G403" i="105"/>
  <c r="H403" i="105" s="1"/>
  <c r="H821" i="105" s="1"/>
  <c r="G540" i="100"/>
  <c r="G415" i="101"/>
  <c r="G414" i="101" s="1"/>
  <c r="G399" i="107"/>
  <c r="H399" i="107" s="1"/>
  <c r="I399" i="107" s="1"/>
  <c r="H544" i="101"/>
  <c r="H552" i="101" s="1"/>
  <c r="S120" i="101"/>
  <c r="T101" i="101"/>
  <c r="T113" i="101" s="1"/>
  <c r="S127" i="101"/>
  <c r="F614" i="100"/>
  <c r="F599" i="101"/>
  <c r="H634" i="100"/>
  <c r="G415" i="100"/>
  <c r="G632" i="100" s="1"/>
  <c r="F617" i="100"/>
  <c r="G543" i="101"/>
  <c r="F623" i="100"/>
  <c r="G536" i="100"/>
  <c r="G616" i="100" s="1"/>
  <c r="R312" i="101"/>
  <c r="R441" i="101"/>
  <c r="T99" i="101"/>
  <c r="T111" i="101" s="1"/>
  <c r="S118" i="101"/>
  <c r="S125" i="101"/>
  <c r="G552" i="101"/>
  <c r="G559" i="101" s="1"/>
  <c r="S109" i="101"/>
  <c r="S686" i="101" s="1"/>
  <c r="S123" i="101"/>
  <c r="S116" i="101"/>
  <c r="T97" i="101"/>
  <c r="R346" i="101"/>
  <c r="R475" i="101"/>
  <c r="R509" i="101"/>
  <c r="G415" i="107"/>
  <c r="G632" i="107" s="1"/>
  <c r="Q208" i="107"/>
  <c r="F823" i="107"/>
  <c r="Q242" i="107"/>
  <c r="F596" i="107"/>
  <c r="Q235" i="107"/>
  <c r="G536" i="103"/>
  <c r="G617" i="103" s="1"/>
  <c r="Q221" i="107"/>
  <c r="Q222" i="107"/>
  <c r="G528" i="100"/>
  <c r="G865" i="100" s="1"/>
  <c r="G415" i="103"/>
  <c r="G824" i="103" s="1"/>
  <c r="F599" i="107"/>
  <c r="Q220" i="107"/>
  <c r="G540" i="107"/>
  <c r="G623" i="107" s="1"/>
  <c r="G532" i="107"/>
  <c r="G608" i="107" s="1"/>
  <c r="F623" i="101"/>
  <c r="F598" i="107"/>
  <c r="G411" i="101"/>
  <c r="H411" i="101" s="1"/>
  <c r="I411" i="101" s="1"/>
  <c r="G559" i="107"/>
  <c r="G528" i="107"/>
  <c r="G403" i="103"/>
  <c r="G402" i="103" s="1"/>
  <c r="F623" i="103"/>
  <c r="G635" i="101"/>
  <c r="G869" i="101"/>
  <c r="F596" i="103"/>
  <c r="F868" i="104"/>
  <c r="F824" i="107"/>
  <c r="F625" i="101"/>
  <c r="Q248" i="101"/>
  <c r="F617" i="101"/>
  <c r="F865" i="103"/>
  <c r="F820" i="103"/>
  <c r="F608" i="101"/>
  <c r="F598" i="101"/>
  <c r="F596" i="104"/>
  <c r="F616" i="103"/>
  <c r="F867" i="107"/>
  <c r="F598" i="100"/>
  <c r="F616" i="101"/>
  <c r="F599" i="103"/>
  <c r="F625" i="104"/>
  <c r="O236" i="100"/>
  <c r="F596" i="101"/>
  <c r="F605" i="100"/>
  <c r="F868" i="101"/>
  <c r="F868" i="107"/>
  <c r="F865" i="107"/>
  <c r="F617" i="104"/>
  <c r="F868" i="100"/>
  <c r="F866" i="107"/>
  <c r="F599" i="100"/>
  <c r="F865" i="100"/>
  <c r="F867" i="101"/>
  <c r="F623" i="107"/>
  <c r="F596" i="100"/>
  <c r="F625" i="107"/>
  <c r="O227" i="100"/>
  <c r="G428" i="104"/>
  <c r="G410" i="104"/>
  <c r="H411" i="104"/>
  <c r="G823" i="104"/>
  <c r="G426" i="107"/>
  <c r="G402" i="107"/>
  <c r="G821" i="107"/>
  <c r="H403" i="107"/>
  <c r="G398" i="103"/>
  <c r="G425" i="103"/>
  <c r="H399" i="103"/>
  <c r="G820" i="103"/>
  <c r="G428" i="107"/>
  <c r="G410" i="107"/>
  <c r="H411" i="107"/>
  <c r="G823" i="107"/>
  <c r="O209" i="100"/>
  <c r="F614" i="101"/>
  <c r="F822" i="100"/>
  <c r="F406" i="100"/>
  <c r="F427" i="100"/>
  <c r="J383" i="104"/>
  <c r="J332" i="104"/>
  <c r="J383" i="100"/>
  <c r="J422" i="100" s="1"/>
  <c r="O444" i="107"/>
  <c r="F867" i="104"/>
  <c r="F535" i="104"/>
  <c r="F550" i="104"/>
  <c r="F557" i="104" s="1"/>
  <c r="G407" i="100"/>
  <c r="M366" i="107"/>
  <c r="O461" i="103"/>
  <c r="O461" i="104"/>
  <c r="O349" i="103"/>
  <c r="F866" i="105"/>
  <c r="F531" i="105"/>
  <c r="F549" i="105"/>
  <c r="F556" i="105" s="1"/>
  <c r="F458" i="106"/>
  <c r="F459" i="106" s="1"/>
  <c r="F329" i="106"/>
  <c r="F330" i="106" s="1"/>
  <c r="P478" i="104"/>
  <c r="P495" i="101"/>
  <c r="Q496" i="101" s="1"/>
  <c r="R497" i="101" s="1"/>
  <c r="S498" i="101" s="1"/>
  <c r="T499" i="101" s="1"/>
  <c r="O513" i="107"/>
  <c r="F823" i="100"/>
  <c r="F410" i="100"/>
  <c r="F428" i="100"/>
  <c r="F417" i="104"/>
  <c r="P349" i="103"/>
  <c r="G415" i="104"/>
  <c r="M349" i="104"/>
  <c r="M383" i="101"/>
  <c r="M366" i="100"/>
  <c r="F544" i="106"/>
  <c r="G511" i="106"/>
  <c r="H512" i="106" s="1"/>
  <c r="I513" i="106" s="1"/>
  <c r="J514" i="106" s="1"/>
  <c r="K515" i="106" s="1"/>
  <c r="L516" i="106" s="1"/>
  <c r="M517" i="106" s="1"/>
  <c r="N518" i="106" s="1"/>
  <c r="O519" i="106" s="1"/>
  <c r="P520" i="106" s="1"/>
  <c r="Q521" i="106" s="1"/>
  <c r="R522" i="106" s="1"/>
  <c r="S523" i="106" s="1"/>
  <c r="T524" i="106" s="1"/>
  <c r="O461" i="100"/>
  <c r="O383" i="104"/>
  <c r="O332" i="101"/>
  <c r="P315" i="107"/>
  <c r="Q316" i="107" s="1"/>
  <c r="R317" i="107" s="1"/>
  <c r="S318" i="107" s="1"/>
  <c r="T319" i="107" s="1"/>
  <c r="F549" i="103"/>
  <c r="F556" i="103" s="1"/>
  <c r="F531" i="103"/>
  <c r="F417" i="101"/>
  <c r="F429" i="107"/>
  <c r="F414" i="107"/>
  <c r="F605" i="103"/>
  <c r="J366" i="104"/>
  <c r="J315" i="103"/>
  <c r="P315" i="103"/>
  <c r="G634" i="103"/>
  <c r="F625" i="103"/>
  <c r="F617" i="107"/>
  <c r="F616" i="107"/>
  <c r="M349" i="107"/>
  <c r="O461" i="107"/>
  <c r="O366" i="104"/>
  <c r="O349" i="107"/>
  <c r="O332" i="104"/>
  <c r="Q648" i="104"/>
  <c r="Q641" i="104"/>
  <c r="Q571" i="104"/>
  <c r="R564" i="104"/>
  <c r="F608" i="100"/>
  <c r="F548" i="100"/>
  <c r="F527" i="100"/>
  <c r="F441" i="105"/>
  <c r="F442" i="105" s="1"/>
  <c r="F312" i="105"/>
  <c r="F313" i="105" s="1"/>
  <c r="F418" i="105" s="1"/>
  <c r="F632" i="100"/>
  <c r="F426" i="101"/>
  <c r="F402" i="101"/>
  <c r="F427" i="107"/>
  <c r="F406" i="107"/>
  <c r="J383" i="103"/>
  <c r="H403" i="101"/>
  <c r="F551" i="101"/>
  <c r="F558" i="101" s="1"/>
  <c r="F539" i="101"/>
  <c r="M383" i="103"/>
  <c r="P513" i="107"/>
  <c r="F544" i="105"/>
  <c r="F635" i="105" s="1"/>
  <c r="G511" i="105"/>
  <c r="H512" i="105" s="1"/>
  <c r="I513" i="105" s="1"/>
  <c r="J514" i="105" s="1"/>
  <c r="K515" i="105" s="1"/>
  <c r="L516" i="105" s="1"/>
  <c r="M517" i="105" s="1"/>
  <c r="N518" i="105" s="1"/>
  <c r="O519" i="105" s="1"/>
  <c r="P520" i="105" s="1"/>
  <c r="Q521" i="105" s="1"/>
  <c r="R522" i="105" s="1"/>
  <c r="S523" i="105" s="1"/>
  <c r="T524" i="105" s="1"/>
  <c r="O349" i="104"/>
  <c r="Q315" i="107"/>
  <c r="F426" i="105"/>
  <c r="F402" i="105"/>
  <c r="F866" i="104"/>
  <c r="F527" i="107"/>
  <c r="F548" i="107"/>
  <c r="F598" i="103"/>
  <c r="F548" i="103"/>
  <c r="F527" i="103"/>
  <c r="F415" i="105"/>
  <c r="G382" i="105"/>
  <c r="H383" i="105" s="1"/>
  <c r="I384" i="105" s="1"/>
  <c r="J385" i="105" s="1"/>
  <c r="K386" i="105" s="1"/>
  <c r="L387" i="105" s="1"/>
  <c r="M388" i="105" s="1"/>
  <c r="N389" i="105" s="1"/>
  <c r="O390" i="105" s="1"/>
  <c r="P391" i="105" s="1"/>
  <c r="Q392" i="105" s="1"/>
  <c r="R393" i="105" s="1"/>
  <c r="S394" i="105" s="1"/>
  <c r="T395" i="105" s="1"/>
  <c r="G536" i="104"/>
  <c r="N513" i="104"/>
  <c r="G559" i="100"/>
  <c r="P982" i="107"/>
  <c r="F623" i="104"/>
  <c r="F410" i="104"/>
  <c r="F428" i="104"/>
  <c r="F426" i="107"/>
  <c r="F402" i="107"/>
  <c r="F426" i="104"/>
  <c r="F402" i="104"/>
  <c r="J349" i="104"/>
  <c r="J332" i="107"/>
  <c r="M495" i="100"/>
  <c r="O495" i="107"/>
  <c r="O478" i="104"/>
  <c r="M332" i="104"/>
  <c r="P495" i="104"/>
  <c r="O315" i="103"/>
  <c r="P316" i="103" s="1"/>
  <c r="Q317" i="103" s="1"/>
  <c r="R318" i="103" s="1"/>
  <c r="S319" i="103" s="1"/>
  <c r="T320" i="103" s="1"/>
  <c r="F549" i="101"/>
  <c r="F556" i="101" s="1"/>
  <c r="F531" i="101"/>
  <c r="F427" i="104"/>
  <c r="F406" i="104"/>
  <c r="J349" i="101"/>
  <c r="J366" i="107"/>
  <c r="F626" i="100"/>
  <c r="F551" i="100"/>
  <c r="F558" i="100" s="1"/>
  <c r="F539" i="100"/>
  <c r="N495" i="100"/>
  <c r="F346" i="106"/>
  <c r="F347" i="106" s="1"/>
  <c r="F475" i="106"/>
  <c r="F476" i="106" s="1"/>
  <c r="F867" i="103"/>
  <c r="F535" i="103"/>
  <c r="F550" i="103"/>
  <c r="F557" i="103" s="1"/>
  <c r="M315" i="101"/>
  <c r="M366" i="101"/>
  <c r="G532" i="105"/>
  <c r="G607" i="105" s="1"/>
  <c r="G532" i="101"/>
  <c r="G607" i="101" s="1"/>
  <c r="O513" i="103"/>
  <c r="F548" i="104"/>
  <c r="F527" i="104"/>
  <c r="L478" i="101"/>
  <c r="L478" i="100"/>
  <c r="F614" i="103"/>
  <c r="F427" i="103"/>
  <c r="F406" i="103"/>
  <c r="J349" i="103"/>
  <c r="F380" i="106"/>
  <c r="F381" i="106" s="1"/>
  <c r="F492" i="106"/>
  <c r="F493" i="106" s="1"/>
  <c r="F363" i="106"/>
  <c r="F364" i="106" s="1"/>
  <c r="O444" i="104"/>
  <c r="O495" i="101"/>
  <c r="G407" i="101"/>
  <c r="M332" i="100"/>
  <c r="M332" i="107"/>
  <c r="M315" i="103"/>
  <c r="G532" i="103"/>
  <c r="G607" i="103" s="1"/>
  <c r="P349" i="104"/>
  <c r="P366" i="103"/>
  <c r="F531" i="100"/>
  <c r="F549" i="100"/>
  <c r="F556" i="100" s="1"/>
  <c r="F312" i="106"/>
  <c r="F313" i="106" s="1"/>
  <c r="F441" i="106"/>
  <c r="F442" i="106" s="1"/>
  <c r="F417" i="107"/>
  <c r="F426" i="100"/>
  <c r="F402" i="100"/>
  <c r="F398" i="100"/>
  <c r="F425" i="100"/>
  <c r="J366" i="103"/>
  <c r="P444" i="103"/>
  <c r="G109" i="106"/>
  <c r="G686" i="106" s="1"/>
  <c r="G528" i="101"/>
  <c r="G598" i="101" s="1"/>
  <c r="F867" i="100"/>
  <c r="F535" i="100"/>
  <c r="F550" i="100"/>
  <c r="F557" i="100" s="1"/>
  <c r="O478" i="101"/>
  <c r="G411" i="100"/>
  <c r="G403" i="100"/>
  <c r="G399" i="100"/>
  <c r="M366" i="103"/>
  <c r="M349" i="103"/>
  <c r="O513" i="104"/>
  <c r="O349" i="101"/>
  <c r="G494" i="105"/>
  <c r="H495" i="105" s="1"/>
  <c r="I496" i="105" s="1"/>
  <c r="J497" i="105" s="1"/>
  <c r="K498" i="105" s="1"/>
  <c r="L499" i="105" s="1"/>
  <c r="M500" i="105" s="1"/>
  <c r="N501" i="105" s="1"/>
  <c r="O502" i="105" s="1"/>
  <c r="P503" i="105" s="1"/>
  <c r="Q504" i="105" s="1"/>
  <c r="R505" i="105" s="1"/>
  <c r="S506" i="105" s="1"/>
  <c r="T507" i="105" s="1"/>
  <c r="F540" i="105"/>
  <c r="F625" i="105" s="1"/>
  <c r="I331" i="105"/>
  <c r="J332" i="105" s="1"/>
  <c r="K333" i="105" s="1"/>
  <c r="L334" i="105" s="1"/>
  <c r="M335" i="105" s="1"/>
  <c r="N336" i="105" s="1"/>
  <c r="O337" i="105" s="1"/>
  <c r="P338" i="105" s="1"/>
  <c r="Q339" i="105" s="1"/>
  <c r="R340" i="105" s="1"/>
  <c r="S341" i="105" s="1"/>
  <c r="T342" i="105" s="1"/>
  <c r="Q238" i="107"/>
  <c r="L478" i="107"/>
  <c r="F605" i="107"/>
  <c r="F428" i="107"/>
  <c r="F410" i="107"/>
  <c r="F821" i="104"/>
  <c r="F425" i="103"/>
  <c r="F398" i="103"/>
  <c r="J315" i="100"/>
  <c r="G635" i="103"/>
  <c r="G552" i="103"/>
  <c r="G559" i="103" s="1"/>
  <c r="G543" i="103"/>
  <c r="G869" i="103"/>
  <c r="H544" i="103"/>
  <c r="F551" i="104"/>
  <c r="F558" i="104" s="1"/>
  <c r="F539" i="104"/>
  <c r="F616" i="104"/>
  <c r="M383" i="104"/>
  <c r="M383" i="107"/>
  <c r="M315" i="104"/>
  <c r="M315" i="100"/>
  <c r="P332" i="107"/>
  <c r="O315" i="101"/>
  <c r="O332" i="107"/>
  <c r="N513" i="100"/>
  <c r="F866" i="101"/>
  <c r="G540" i="104"/>
  <c r="F632" i="101"/>
  <c r="F429" i="101"/>
  <c r="F414" i="101"/>
  <c r="F417" i="100"/>
  <c r="O444" i="103"/>
  <c r="O495" i="100"/>
  <c r="P496" i="100" s="1"/>
  <c r="Q497" i="100" s="1"/>
  <c r="R498" i="100" s="1"/>
  <c r="S499" i="100" s="1"/>
  <c r="T500" i="100" s="1"/>
  <c r="H411" i="103"/>
  <c r="G428" i="103"/>
  <c r="G410" i="103"/>
  <c r="M315" i="107"/>
  <c r="O315" i="107"/>
  <c r="Q495" i="104"/>
  <c r="F608" i="103"/>
  <c r="F865" i="104"/>
  <c r="N444" i="104"/>
  <c r="F824" i="103"/>
  <c r="F429" i="103"/>
  <c r="F414" i="103"/>
  <c r="F823" i="103"/>
  <c r="F410" i="103"/>
  <c r="F428" i="103"/>
  <c r="F426" i="103"/>
  <c r="F402" i="103"/>
  <c r="J315" i="107"/>
  <c r="J315" i="101"/>
  <c r="J366" i="100"/>
  <c r="F868" i="103"/>
  <c r="O444" i="101"/>
  <c r="F535" i="107"/>
  <c r="F550" i="107"/>
  <c r="F557" i="107" s="1"/>
  <c r="O478" i="103"/>
  <c r="M332" i="103"/>
  <c r="O366" i="107"/>
  <c r="P366" i="104"/>
  <c r="P461" i="104"/>
  <c r="L478" i="104"/>
  <c r="F398" i="107"/>
  <c r="F425" i="107"/>
  <c r="F414" i="100"/>
  <c r="F429" i="100"/>
  <c r="F539" i="107"/>
  <c r="F551" i="107"/>
  <c r="F558" i="107" s="1"/>
  <c r="O495" i="104"/>
  <c r="F550" i="101"/>
  <c r="F557" i="101" s="1"/>
  <c r="F535" i="101"/>
  <c r="M383" i="100"/>
  <c r="P461" i="100"/>
  <c r="O461" i="101"/>
  <c r="F605" i="105"/>
  <c r="F535" i="105"/>
  <c r="F549" i="104"/>
  <c r="F556" i="104" s="1"/>
  <c r="F531" i="104"/>
  <c r="N444" i="100"/>
  <c r="G365" i="105"/>
  <c r="H366" i="105" s="1"/>
  <c r="I367" i="105" s="1"/>
  <c r="J368" i="105" s="1"/>
  <c r="K369" i="105" s="1"/>
  <c r="L370" i="105" s="1"/>
  <c r="M371" i="105" s="1"/>
  <c r="N372" i="105" s="1"/>
  <c r="O373" i="105" s="1"/>
  <c r="P374" i="105" s="1"/>
  <c r="Q375" i="105" s="1"/>
  <c r="R376" i="105" s="1"/>
  <c r="S377" i="105" s="1"/>
  <c r="T378" i="105" s="1"/>
  <c r="F411" i="105"/>
  <c r="H869" i="100"/>
  <c r="H552" i="100"/>
  <c r="H559" i="100" s="1"/>
  <c r="H543" i="100"/>
  <c r="I544" i="100"/>
  <c r="F823" i="104"/>
  <c r="F427" i="101"/>
  <c r="F406" i="101"/>
  <c r="F821" i="107"/>
  <c r="J332" i="103"/>
  <c r="O383" i="103"/>
  <c r="O332" i="103"/>
  <c r="F865" i="101"/>
  <c r="F527" i="101"/>
  <c r="F548" i="101"/>
  <c r="L478" i="103"/>
  <c r="F428" i="101"/>
  <c r="F410" i="101"/>
  <c r="F824" i="104"/>
  <c r="F414" i="104"/>
  <c r="F429" i="104"/>
  <c r="F614" i="104"/>
  <c r="G399" i="104"/>
  <c r="F398" i="104"/>
  <c r="F425" i="104"/>
  <c r="J383" i="107"/>
  <c r="J349" i="107"/>
  <c r="J383" i="101"/>
  <c r="J315" i="104"/>
  <c r="P366" i="101"/>
  <c r="O478" i="107"/>
  <c r="G403" i="104"/>
  <c r="M366" i="104"/>
  <c r="O366" i="103"/>
  <c r="O315" i="104"/>
  <c r="F549" i="107"/>
  <c r="F556" i="107" s="1"/>
  <c r="F531" i="107"/>
  <c r="F599" i="104"/>
  <c r="Q349" i="101"/>
  <c r="R350" i="101" s="1"/>
  <c r="S351" i="101" s="1"/>
  <c r="T352" i="101" s="1"/>
  <c r="P332" i="101"/>
  <c r="F398" i="101"/>
  <c r="F425" i="101"/>
  <c r="I458" i="105"/>
  <c r="I459" i="105" s="1"/>
  <c r="I329" i="105"/>
  <c r="I330" i="105" s="1"/>
  <c r="G540" i="103"/>
  <c r="F551" i="103"/>
  <c r="F558" i="103" s="1"/>
  <c r="F539" i="103"/>
  <c r="N495" i="107"/>
  <c r="O495" i="103"/>
  <c r="G528" i="104"/>
  <c r="G598" i="104" s="1"/>
  <c r="G426" i="101"/>
  <c r="G402" i="101"/>
  <c r="M349" i="100"/>
  <c r="G559" i="104"/>
  <c r="M461" i="100"/>
  <c r="M444" i="100"/>
  <c r="O366" i="101"/>
  <c r="F866" i="100"/>
  <c r="F821" i="100"/>
  <c r="J366" i="101"/>
  <c r="J332" i="100"/>
  <c r="J332" i="101"/>
  <c r="J349" i="100"/>
  <c r="G407" i="104"/>
  <c r="G407" i="103"/>
  <c r="M349" i="101"/>
  <c r="M332" i="101"/>
  <c r="O383" i="107"/>
  <c r="O332" i="100"/>
  <c r="P333" i="100" s="1"/>
  <c r="Q334" i="100" s="1"/>
  <c r="R335" i="100" s="1"/>
  <c r="S336" i="100" s="1"/>
  <c r="T337" i="100" s="1"/>
  <c r="O383" i="101"/>
  <c r="M513" i="100"/>
  <c r="I460" i="105"/>
  <c r="J461" i="105" s="1"/>
  <c r="K462" i="105" s="1"/>
  <c r="L463" i="105" s="1"/>
  <c r="M464" i="105" s="1"/>
  <c r="N465" i="105" s="1"/>
  <c r="O466" i="105" s="1"/>
  <c r="P467" i="105" s="1"/>
  <c r="Q468" i="105" s="1"/>
  <c r="R469" i="105" s="1"/>
  <c r="S470" i="105" s="1"/>
  <c r="T471" i="105" s="1"/>
  <c r="S123" i="104"/>
  <c r="S109" i="104"/>
  <c r="S686" i="104" s="1"/>
  <c r="S116" i="104"/>
  <c r="T97" i="104"/>
  <c r="R509" i="104"/>
  <c r="R312" i="104"/>
  <c r="R441" i="104"/>
  <c r="S127" i="104"/>
  <c r="S120" i="104"/>
  <c r="T101" i="104"/>
  <c r="T113" i="104" s="1"/>
  <c r="S382" i="107"/>
  <c r="T383" i="107" s="1"/>
  <c r="P984" i="107"/>
  <c r="Q227" i="107"/>
  <c r="Q243" i="107"/>
  <c r="Q224" i="107"/>
  <c r="Q210" i="107"/>
  <c r="Q241" i="107"/>
  <c r="Q228" i="107"/>
  <c r="Q248" i="107"/>
  <c r="S348" i="107"/>
  <c r="T349" i="107" s="1"/>
  <c r="T119" i="107"/>
  <c r="T126" i="107"/>
  <c r="T118" i="107"/>
  <c r="T125" i="107"/>
  <c r="P983" i="107"/>
  <c r="P985" i="107"/>
  <c r="S511" i="107"/>
  <c r="T512" i="107" s="1"/>
  <c r="R572" i="107"/>
  <c r="R649" i="107"/>
  <c r="S565" i="107"/>
  <c r="R642" i="107"/>
  <c r="Q731" i="107"/>
  <c r="Q648" i="107"/>
  <c r="Q641" i="107"/>
  <c r="Q571" i="107"/>
  <c r="R564" i="107"/>
  <c r="Q730" i="107"/>
  <c r="Q640" i="107"/>
  <c r="R563" i="107"/>
  <c r="Q647" i="107"/>
  <c r="Q570" i="107"/>
  <c r="S314" i="107"/>
  <c r="T315" i="107" s="1"/>
  <c r="Q231" i="107"/>
  <c r="Q237" i="107"/>
  <c r="Q230" i="107"/>
  <c r="Q223" i="107"/>
  <c r="Q245" i="107"/>
  <c r="Q234" i="107"/>
  <c r="S477" i="107"/>
  <c r="T478" i="107" s="1"/>
  <c r="S509" i="107"/>
  <c r="S510" i="107" s="1"/>
  <c r="R458" i="107"/>
  <c r="R459" i="107" s="1"/>
  <c r="R329" i="107"/>
  <c r="R330" i="107" s="1"/>
  <c r="S492" i="107"/>
  <c r="S493" i="107" s="1"/>
  <c r="S363" i="107"/>
  <c r="S364" i="107" s="1"/>
  <c r="S380" i="107"/>
  <c r="S381" i="107" s="1"/>
  <c r="S365" i="107"/>
  <c r="T366" i="107" s="1"/>
  <c r="T116" i="107"/>
  <c r="T123" i="107"/>
  <c r="T109" i="107"/>
  <c r="T686" i="107" s="1"/>
  <c r="S443" i="107"/>
  <c r="T444" i="107" s="1"/>
  <c r="R331" i="107"/>
  <c r="S332" i="107" s="1"/>
  <c r="T333" i="107" s="1"/>
  <c r="S7" i="107"/>
  <c r="R250" i="107"/>
  <c r="R5" i="107"/>
  <c r="N962" i="107"/>
  <c r="N910" i="107"/>
  <c r="S441" i="107"/>
  <c r="S442" i="107" s="1"/>
  <c r="S312" i="107"/>
  <c r="S313" i="107" s="1"/>
  <c r="S566" i="107"/>
  <c r="R650" i="107"/>
  <c r="R643" i="107"/>
  <c r="R573" i="107"/>
  <c r="Q206" i="107"/>
  <c r="Q207" i="107"/>
  <c r="Q236" i="107"/>
  <c r="Q229" i="107"/>
  <c r="Q209" i="107"/>
  <c r="T127" i="107"/>
  <c r="T120" i="107"/>
  <c r="S117" i="107"/>
  <c r="S124" i="107"/>
  <c r="T98" i="107"/>
  <c r="T110" i="107" s="1"/>
  <c r="S494" i="107"/>
  <c r="T495" i="107" s="1"/>
  <c r="S475" i="107"/>
  <c r="S476" i="107" s="1"/>
  <c r="S346" i="107"/>
  <c r="S347" i="107" s="1"/>
  <c r="T8" i="107"/>
  <c r="S251" i="107"/>
  <c r="Q729" i="107"/>
  <c r="Q646" i="107"/>
  <c r="Q569" i="107"/>
  <c r="Q639" i="107"/>
  <c r="R562" i="107"/>
  <c r="P735" i="107"/>
  <c r="P961" i="107" s="1"/>
  <c r="R460" i="107"/>
  <c r="S461" i="107" s="1"/>
  <c r="T462" i="107" s="1"/>
  <c r="Q729" i="106"/>
  <c r="R562" i="106"/>
  <c r="Q569" i="106"/>
  <c r="S648" i="105"/>
  <c r="S641" i="105"/>
  <c r="T564" i="105"/>
  <c r="S571" i="105"/>
  <c r="T253" i="105"/>
  <c r="Q729" i="105"/>
  <c r="Q646" i="105"/>
  <c r="R562" i="105"/>
  <c r="Q639" i="105"/>
  <c r="Q569" i="105"/>
  <c r="T125" i="105"/>
  <c r="Q731" i="105"/>
  <c r="S17" i="105"/>
  <c r="T124" i="106"/>
  <c r="Q731" i="106"/>
  <c r="Q571" i="106"/>
  <c r="R564" i="106"/>
  <c r="Q248" i="105"/>
  <c r="T125" i="106"/>
  <c r="S14" i="106"/>
  <c r="Q733" i="106"/>
  <c r="R566" i="106"/>
  <c r="Q573" i="106"/>
  <c r="Q732" i="106"/>
  <c r="R565" i="106"/>
  <c r="Q572" i="106"/>
  <c r="P735" i="106"/>
  <c r="P961" i="106" s="1"/>
  <c r="R5" i="106"/>
  <c r="S6" i="106"/>
  <c r="T97" i="106"/>
  <c r="T116" i="106" s="1"/>
  <c r="S123" i="106"/>
  <c r="S13" i="105"/>
  <c r="R252" i="105"/>
  <c r="S9" i="105"/>
  <c r="T15" i="105"/>
  <c r="T123" i="105"/>
  <c r="S124" i="105"/>
  <c r="T98" i="105"/>
  <c r="T117" i="105" s="1"/>
  <c r="S126" i="106"/>
  <c r="T100" i="106"/>
  <c r="T119" i="106" s="1"/>
  <c r="T17" i="106"/>
  <c r="S15" i="106"/>
  <c r="Q733" i="105"/>
  <c r="Q650" i="105"/>
  <c r="R566" i="105"/>
  <c r="Q573" i="105"/>
  <c r="Q643" i="105"/>
  <c r="T7" i="106"/>
  <c r="Q730" i="105"/>
  <c r="T13" i="106"/>
  <c r="S8" i="105"/>
  <c r="R251" i="105"/>
  <c r="T101" i="106"/>
  <c r="T120" i="106" s="1"/>
  <c r="S127" i="106"/>
  <c r="S7" i="105"/>
  <c r="R250" i="105"/>
  <c r="R5" i="105"/>
  <c r="T127" i="105"/>
  <c r="T8" i="106"/>
  <c r="Q730" i="106"/>
  <c r="R563" i="106"/>
  <c r="Q570" i="106"/>
  <c r="T14" i="105"/>
  <c r="P735" i="105"/>
  <c r="P961" i="105" s="1"/>
  <c r="S10" i="106"/>
  <c r="R647" i="105"/>
  <c r="S563" i="105"/>
  <c r="R640" i="105"/>
  <c r="R570" i="105"/>
  <c r="T16" i="105"/>
  <c r="R642" i="105"/>
  <c r="R572" i="105"/>
  <c r="R649" i="105"/>
  <c r="S565" i="105"/>
  <c r="S9" i="106"/>
  <c r="R441" i="103"/>
  <c r="R442" i="103" s="1"/>
  <c r="R312" i="103"/>
  <c r="R313" i="103" s="1"/>
  <c r="S382" i="103"/>
  <c r="T383" i="103" s="1"/>
  <c r="S492" i="103"/>
  <c r="S493" i="103" s="1"/>
  <c r="S380" i="103"/>
  <c r="S381" i="103" s="1"/>
  <c r="S363" i="103"/>
  <c r="S364" i="103" s="1"/>
  <c r="S477" i="104"/>
  <c r="T478" i="104" s="1"/>
  <c r="S492" i="104"/>
  <c r="S493" i="104" s="1"/>
  <c r="S363" i="104"/>
  <c r="S364" i="104" s="1"/>
  <c r="S380" i="104"/>
  <c r="S381" i="104" s="1"/>
  <c r="R314" i="103"/>
  <c r="S315" i="103" s="1"/>
  <c r="T316" i="103" s="1"/>
  <c r="S382" i="104"/>
  <c r="T383" i="104" s="1"/>
  <c r="R509" i="103"/>
  <c r="R510" i="103" s="1"/>
  <c r="P984" i="103"/>
  <c r="P983" i="103"/>
  <c r="R730" i="104"/>
  <c r="S563" i="104"/>
  <c r="R647" i="104"/>
  <c r="R640" i="104"/>
  <c r="R570" i="104"/>
  <c r="P984" i="104"/>
  <c r="P983" i="104"/>
  <c r="P985" i="104"/>
  <c r="T16" i="104"/>
  <c r="R642" i="104"/>
  <c r="R572" i="104"/>
  <c r="S565" i="104"/>
  <c r="R649" i="104"/>
  <c r="R477" i="103"/>
  <c r="S478" i="103" s="1"/>
  <c r="T479" i="103" s="1"/>
  <c r="T7" i="104"/>
  <c r="S250" i="104"/>
  <c r="R511" i="103"/>
  <c r="S512" i="103" s="1"/>
  <c r="T513" i="103" s="1"/>
  <c r="Q643" i="103"/>
  <c r="Q573" i="103"/>
  <c r="Q733" i="103"/>
  <c r="R566" i="103"/>
  <c r="Q650" i="103"/>
  <c r="Q731" i="103"/>
  <c r="Q648" i="103"/>
  <c r="Q641" i="103"/>
  <c r="Q571" i="103"/>
  <c r="R564" i="103"/>
  <c r="R563" i="103"/>
  <c r="Q647" i="103"/>
  <c r="Q640" i="103"/>
  <c r="Q730" i="103"/>
  <c r="Q570" i="103"/>
  <c r="S458" i="103"/>
  <c r="S459" i="103" s="1"/>
  <c r="S329" i="103"/>
  <c r="S330" i="103" s="1"/>
  <c r="R348" i="103"/>
  <c r="S349" i="103" s="1"/>
  <c r="T350" i="103" s="1"/>
  <c r="S365" i="103"/>
  <c r="T366" i="103" s="1"/>
  <c r="S494" i="103"/>
  <c r="T495" i="103" s="1"/>
  <c r="S117" i="104"/>
  <c r="T98" i="104"/>
  <c r="T110" i="104" s="1"/>
  <c r="S124" i="104"/>
  <c r="T14" i="104"/>
  <c r="T126" i="103"/>
  <c r="T119" i="103"/>
  <c r="S116" i="103"/>
  <c r="T97" i="103"/>
  <c r="S123" i="103"/>
  <c r="S109" i="103"/>
  <c r="S686" i="103" s="1"/>
  <c r="S13" i="104"/>
  <c r="T126" i="104"/>
  <c r="T119" i="104"/>
  <c r="R443" i="103"/>
  <c r="S444" i="103" s="1"/>
  <c r="T445" i="103" s="1"/>
  <c r="S365" i="104"/>
  <c r="T366" i="104" s="1"/>
  <c r="R249" i="103"/>
  <c r="S6" i="103"/>
  <c r="R5" i="103"/>
  <c r="S9" i="103"/>
  <c r="S154" i="103" s="1"/>
  <c r="R252" i="103"/>
  <c r="T118" i="104"/>
  <c r="T125" i="104"/>
  <c r="Q228" i="104"/>
  <c r="Q241" i="104"/>
  <c r="Q230" i="104"/>
  <c r="Q243" i="104"/>
  <c r="Q236" i="104"/>
  <c r="Q237" i="104"/>
  <c r="Q234" i="104"/>
  <c r="Q206" i="104"/>
  <c r="Q244" i="104"/>
  <c r="Q222" i="104"/>
  <c r="Q235" i="104"/>
  <c r="Q227" i="104"/>
  <c r="Q231" i="104"/>
  <c r="Q223" i="104"/>
  <c r="Q210" i="104"/>
  <c r="Q245" i="104"/>
  <c r="Q207" i="104"/>
  <c r="Q238" i="104"/>
  <c r="Q209" i="104"/>
  <c r="Q229" i="104"/>
  <c r="Q220" i="104"/>
  <c r="Q221" i="104"/>
  <c r="Q208" i="104"/>
  <c r="Q242" i="104"/>
  <c r="Q224" i="104"/>
  <c r="R475" i="103"/>
  <c r="R476" i="103" s="1"/>
  <c r="R346" i="103"/>
  <c r="R347" i="103" s="1"/>
  <c r="Q732" i="103"/>
  <c r="Q649" i="103"/>
  <c r="R565" i="103"/>
  <c r="Q572" i="103"/>
  <c r="Q642" i="103"/>
  <c r="Q731" i="104"/>
  <c r="Q639" i="103"/>
  <c r="Q569" i="103"/>
  <c r="Q646" i="103"/>
  <c r="Q729" i="103"/>
  <c r="R562" i="103"/>
  <c r="Q242" i="103"/>
  <c r="Q236" i="103"/>
  <c r="Q230" i="103"/>
  <c r="Q224" i="103"/>
  <c r="Q220" i="103"/>
  <c r="Q207" i="103"/>
  <c r="Q228" i="103"/>
  <c r="Q243" i="103"/>
  <c r="Q237" i="103"/>
  <c r="Q231" i="103"/>
  <c r="Q227" i="103"/>
  <c r="Q221" i="103"/>
  <c r="Q208" i="103"/>
  <c r="Q234" i="103"/>
  <c r="Q209" i="103"/>
  <c r="Q244" i="103"/>
  <c r="Q238" i="103"/>
  <c r="Q222" i="103"/>
  <c r="Q235" i="103"/>
  <c r="Q206" i="103"/>
  <c r="Q229" i="103"/>
  <c r="Q241" i="103"/>
  <c r="Q210" i="103"/>
  <c r="Q245" i="103"/>
  <c r="Q223" i="103"/>
  <c r="R251" i="104"/>
  <c r="S8" i="104"/>
  <c r="S153" i="104" s="1"/>
  <c r="T117" i="103"/>
  <c r="T124" i="103"/>
  <c r="S10" i="104"/>
  <c r="R253" i="104"/>
  <c r="P735" i="103"/>
  <c r="P961" i="103" s="1"/>
  <c r="T251" i="103"/>
  <c r="N910" i="103"/>
  <c r="N962" i="103"/>
  <c r="S15" i="104"/>
  <c r="R458" i="104"/>
  <c r="R459" i="104" s="1"/>
  <c r="R329" i="104"/>
  <c r="R330" i="104" s="1"/>
  <c r="S348" i="104"/>
  <c r="T349" i="104" s="1"/>
  <c r="Q733" i="104"/>
  <c r="R566" i="104"/>
  <c r="Q650" i="104"/>
  <c r="Q643" i="104"/>
  <c r="Q573" i="104"/>
  <c r="S494" i="104"/>
  <c r="T495" i="104" s="1"/>
  <c r="N962" i="104"/>
  <c r="N910" i="104"/>
  <c r="Q248" i="103"/>
  <c r="S331" i="103"/>
  <c r="T332" i="103" s="1"/>
  <c r="S460" i="103"/>
  <c r="T461" i="103" s="1"/>
  <c r="S120" i="103"/>
  <c r="T101" i="103"/>
  <c r="T113" i="103" s="1"/>
  <c r="S127" i="103"/>
  <c r="P985" i="103"/>
  <c r="S14" i="103"/>
  <c r="S6" i="104"/>
  <c r="R5" i="104"/>
  <c r="R249" i="104"/>
  <c r="P982" i="104"/>
  <c r="S475" i="104"/>
  <c r="S476" i="104" s="1"/>
  <c r="S346" i="104"/>
  <c r="S347" i="104" s="1"/>
  <c r="S15" i="103"/>
  <c r="P735" i="104"/>
  <c r="P961" i="104" s="1"/>
  <c r="R331" i="104"/>
  <c r="S332" i="104" s="1"/>
  <c r="T333" i="104" s="1"/>
  <c r="R253" i="103"/>
  <c r="S10" i="103"/>
  <c r="P982" i="103"/>
  <c r="Q248" i="104"/>
  <c r="Q729" i="104"/>
  <c r="R562" i="104"/>
  <c r="Q646" i="104"/>
  <c r="Q639" i="104"/>
  <c r="Q569" i="104"/>
  <c r="R460" i="104"/>
  <c r="S461" i="104" s="1"/>
  <c r="T462" i="104" s="1"/>
  <c r="S125" i="103"/>
  <c r="T99" i="103"/>
  <c r="T111" i="103" s="1"/>
  <c r="S118" i="103"/>
  <c r="S250" i="103"/>
  <c r="T7" i="103"/>
  <c r="R566" i="101"/>
  <c r="Q573" i="101"/>
  <c r="Q733" i="101"/>
  <c r="Q650" i="101"/>
  <c r="Q643" i="101"/>
  <c r="N962" i="101"/>
  <c r="N910" i="101"/>
  <c r="R331" i="101"/>
  <c r="S332" i="101" s="1"/>
  <c r="T333" i="101" s="1"/>
  <c r="R253" i="101"/>
  <c r="S10" i="101"/>
  <c r="S251" i="101"/>
  <c r="T8" i="101"/>
  <c r="R562" i="101"/>
  <c r="Q569" i="101"/>
  <c r="Q729" i="101"/>
  <c r="Q646" i="101"/>
  <c r="Q639" i="101"/>
  <c r="P735" i="101"/>
  <c r="P961" i="101" s="1"/>
  <c r="R363" i="101"/>
  <c r="R364" i="101" s="1"/>
  <c r="R492" i="101"/>
  <c r="R493" i="101" s="1"/>
  <c r="R380" i="101"/>
  <c r="R381" i="101" s="1"/>
  <c r="P983" i="101"/>
  <c r="P982" i="101"/>
  <c r="R460" i="101"/>
  <c r="S461" i="101" s="1"/>
  <c r="T462" i="101" s="1"/>
  <c r="R250" i="101"/>
  <c r="S7" i="101"/>
  <c r="R5" i="101"/>
  <c r="S15" i="101"/>
  <c r="T13" i="101"/>
  <c r="R365" i="101"/>
  <c r="S366" i="101" s="1"/>
  <c r="T367" i="101" s="1"/>
  <c r="Q641" i="101"/>
  <c r="Q571" i="101"/>
  <c r="R564" i="101"/>
  <c r="Q648" i="101"/>
  <c r="Q731" i="101"/>
  <c r="S16" i="101"/>
  <c r="X841" i="101"/>
  <c r="P985" i="101"/>
  <c r="P984" i="101"/>
  <c r="Q244" i="101"/>
  <c r="Q245" i="101"/>
  <c r="Q243" i="101"/>
  <c r="Q208" i="101"/>
  <c r="Q237" i="101"/>
  <c r="Q230" i="101"/>
  <c r="Q231" i="101"/>
  <c r="Q238" i="101"/>
  <c r="Q241" i="101"/>
  <c r="Q236" i="101"/>
  <c r="Q242" i="101"/>
  <c r="Q227" i="101"/>
  <c r="Q223" i="101"/>
  <c r="Q234" i="101"/>
  <c r="Q235" i="101"/>
  <c r="Q224" i="101"/>
  <c r="Q220" i="101"/>
  <c r="Q222" i="101"/>
  <c r="Q210" i="101"/>
  <c r="Q228" i="101"/>
  <c r="Q229" i="101"/>
  <c r="Q221" i="101"/>
  <c r="Q207" i="101"/>
  <c r="Q209" i="101"/>
  <c r="Q206" i="101"/>
  <c r="T17" i="101"/>
  <c r="S249" i="101"/>
  <c r="T6" i="101"/>
  <c r="R329" i="101"/>
  <c r="R330" i="101" s="1"/>
  <c r="R458" i="101"/>
  <c r="R459" i="101" s="1"/>
  <c r="R382" i="101"/>
  <c r="S383" i="101" s="1"/>
  <c r="T384" i="101" s="1"/>
  <c r="R642" i="101"/>
  <c r="R572" i="101"/>
  <c r="R649" i="101"/>
  <c r="S565" i="101"/>
  <c r="S126" i="101"/>
  <c r="T100" i="101"/>
  <c r="T112" i="101" s="1"/>
  <c r="S119" i="101"/>
  <c r="S124" i="101"/>
  <c r="T98" i="101"/>
  <c r="T110" i="101" s="1"/>
  <c r="S117" i="101"/>
  <c r="R494" i="101"/>
  <c r="S495" i="101" s="1"/>
  <c r="T496" i="101" s="1"/>
  <c r="Q730" i="101"/>
  <c r="Q647" i="101"/>
  <c r="Q640" i="101"/>
  <c r="R563" i="101"/>
  <c r="Q570" i="101"/>
  <c r="O245" i="100"/>
  <c r="O237" i="100"/>
  <c r="O241" i="100"/>
  <c r="O238" i="100"/>
  <c r="O207" i="100"/>
  <c r="O228" i="100"/>
  <c r="O206" i="100"/>
  <c r="O208" i="100"/>
  <c r="O224" i="100"/>
  <c r="S16" i="100"/>
  <c r="Q443" i="100"/>
  <c r="R444" i="100" s="1"/>
  <c r="S445" i="100" s="1"/>
  <c r="T446" i="100" s="1"/>
  <c r="T15" i="100"/>
  <c r="S252" i="100"/>
  <c r="T9" i="100"/>
  <c r="P735" i="100"/>
  <c r="P961" i="100" s="1"/>
  <c r="L962" i="100"/>
  <c r="L910" i="100"/>
  <c r="Q248" i="100"/>
  <c r="O210" i="100"/>
  <c r="O235" i="100"/>
  <c r="O234" i="100"/>
  <c r="O221" i="100"/>
  <c r="O243" i="100"/>
  <c r="O230" i="100"/>
  <c r="T8" i="100"/>
  <c r="S251" i="100"/>
  <c r="R647" i="100"/>
  <c r="R640" i="100"/>
  <c r="S563" i="100"/>
  <c r="R570" i="100"/>
  <c r="Q441" i="100"/>
  <c r="Q442" i="100" s="1"/>
  <c r="Q312" i="100"/>
  <c r="Q313" i="100" s="1"/>
  <c r="R733" i="100"/>
  <c r="R643" i="100"/>
  <c r="R573" i="100"/>
  <c r="R650" i="100"/>
  <c r="S566" i="100"/>
  <c r="S117" i="100"/>
  <c r="T98" i="100"/>
  <c r="T110" i="100" s="1"/>
  <c r="S124" i="100"/>
  <c r="Q348" i="100"/>
  <c r="R349" i="100" s="1"/>
  <c r="S350" i="100" s="1"/>
  <c r="T351" i="100" s="1"/>
  <c r="R331" i="100"/>
  <c r="S332" i="100" s="1"/>
  <c r="T333" i="100" s="1"/>
  <c r="Q646" i="100"/>
  <c r="Q639" i="100"/>
  <c r="R562" i="100"/>
  <c r="Q569" i="100"/>
  <c r="Q729" i="100"/>
  <c r="Q314" i="100"/>
  <c r="R315" i="100" s="1"/>
  <c r="S316" i="100" s="1"/>
  <c r="T317" i="100" s="1"/>
  <c r="Q509" i="100"/>
  <c r="Q510" i="100" s="1"/>
  <c r="Q732" i="100"/>
  <c r="Q642" i="100"/>
  <c r="Q572" i="100"/>
  <c r="Q649" i="100"/>
  <c r="R565" i="100"/>
  <c r="Q492" i="100"/>
  <c r="Q493" i="100" s="1"/>
  <c r="Q363" i="100"/>
  <c r="Q364" i="100" s="1"/>
  <c r="Q380" i="100"/>
  <c r="Q381" i="100" s="1"/>
  <c r="Q731" i="100"/>
  <c r="Q641" i="100"/>
  <c r="Q648" i="100"/>
  <c r="Q571" i="100"/>
  <c r="R564" i="100"/>
  <c r="O223" i="100"/>
  <c r="O229" i="100"/>
  <c r="O222" i="100"/>
  <c r="O244" i="100"/>
  <c r="O231" i="100"/>
  <c r="O220" i="100"/>
  <c r="O242" i="100"/>
  <c r="P348" i="100"/>
  <c r="Q349" i="100" s="1"/>
  <c r="R350" i="100" s="1"/>
  <c r="S351" i="100" s="1"/>
  <c r="T352" i="100" s="1"/>
  <c r="S119" i="100"/>
  <c r="T100" i="100"/>
  <c r="T112" i="100" s="1"/>
  <c r="S126" i="100"/>
  <c r="Q382" i="100"/>
  <c r="R383" i="100" s="1"/>
  <c r="S384" i="100" s="1"/>
  <c r="T385" i="100" s="1"/>
  <c r="T13" i="100"/>
  <c r="Q477" i="100"/>
  <c r="R478" i="100" s="1"/>
  <c r="S479" i="100" s="1"/>
  <c r="T480" i="100" s="1"/>
  <c r="T17" i="100"/>
  <c r="R460" i="100"/>
  <c r="S461" i="100" s="1"/>
  <c r="T462" i="100" s="1"/>
  <c r="R120" i="100"/>
  <c r="S101" i="100"/>
  <c r="S113" i="100" s="1"/>
  <c r="R127" i="100"/>
  <c r="S7" i="100"/>
  <c r="R250" i="100"/>
  <c r="R5" i="100"/>
  <c r="P477" i="100"/>
  <c r="Q478" i="100" s="1"/>
  <c r="R479" i="100" s="1"/>
  <c r="S480" i="100" s="1"/>
  <c r="T481" i="100" s="1"/>
  <c r="R116" i="100"/>
  <c r="S97" i="100"/>
  <c r="R123" i="100"/>
  <c r="R109" i="100"/>
  <c r="R686" i="100" s="1"/>
  <c r="S14" i="100"/>
  <c r="R329" i="100"/>
  <c r="R330" i="100" s="1"/>
  <c r="R458" i="100"/>
  <c r="R459" i="100" s="1"/>
  <c r="Q365" i="100"/>
  <c r="R366" i="100" s="1"/>
  <c r="S367" i="100" s="1"/>
  <c r="T368" i="100" s="1"/>
  <c r="Q494" i="100"/>
  <c r="R495" i="100" s="1"/>
  <c r="S496" i="100" s="1"/>
  <c r="T497" i="100" s="1"/>
  <c r="Q511" i="100"/>
  <c r="R512" i="100" s="1"/>
  <c r="S513" i="100" s="1"/>
  <c r="T514" i="100" s="1"/>
  <c r="R118" i="100"/>
  <c r="S99" i="100"/>
  <c r="S111" i="100" s="1"/>
  <c r="R125" i="100"/>
  <c r="G138" i="42"/>
  <c r="I111" i="106" l="1"/>
  <c r="I688" i="106" s="1"/>
  <c r="H201" i="105"/>
  <c r="I113" i="105"/>
  <c r="J113" i="105" s="1"/>
  <c r="S184" i="100"/>
  <c r="S688" i="100"/>
  <c r="T193" i="101"/>
  <c r="T689" i="101"/>
  <c r="H111" i="105"/>
  <c r="H688" i="105" s="1"/>
  <c r="G688" i="105"/>
  <c r="K110" i="105"/>
  <c r="K687" i="105" s="1"/>
  <c r="J687" i="105"/>
  <c r="T177" i="101"/>
  <c r="T687" i="101"/>
  <c r="T179" i="104"/>
  <c r="T687" i="104"/>
  <c r="T175" i="107"/>
  <c r="T687" i="107"/>
  <c r="T203" i="104"/>
  <c r="T690" i="104"/>
  <c r="T185" i="101"/>
  <c r="T688" i="101"/>
  <c r="T201" i="101"/>
  <c r="T690" i="101"/>
  <c r="I110" i="106"/>
  <c r="H687" i="106"/>
  <c r="S200" i="100"/>
  <c r="S690" i="100"/>
  <c r="T192" i="100"/>
  <c r="T689" i="100"/>
  <c r="H689" i="106"/>
  <c r="I112" i="106"/>
  <c r="T176" i="100"/>
  <c r="T687" i="100"/>
  <c r="T186" i="103"/>
  <c r="T688" i="103"/>
  <c r="T202" i="103"/>
  <c r="T690" i="103"/>
  <c r="P243" i="100"/>
  <c r="F616" i="105"/>
  <c r="G475" i="105"/>
  <c r="G476" i="105" s="1"/>
  <c r="H477" i="105" s="1"/>
  <c r="I478" i="105" s="1"/>
  <c r="J479" i="105" s="1"/>
  <c r="K480" i="105" s="1"/>
  <c r="L481" i="105" s="1"/>
  <c r="M482" i="105" s="1"/>
  <c r="N483" i="105" s="1"/>
  <c r="O484" i="105" s="1"/>
  <c r="P485" i="105" s="1"/>
  <c r="Q486" i="105" s="1"/>
  <c r="R487" i="105" s="1"/>
  <c r="S488" i="105" s="1"/>
  <c r="T489" i="105" s="1"/>
  <c r="H420" i="107"/>
  <c r="F550" i="105"/>
  <c r="F557" i="105" s="1"/>
  <c r="F867" i="105"/>
  <c r="J419" i="100"/>
  <c r="P223" i="100"/>
  <c r="J421" i="100"/>
  <c r="J419" i="104"/>
  <c r="I421" i="100"/>
  <c r="J419" i="103"/>
  <c r="G346" i="105"/>
  <c r="G347" i="105" s="1"/>
  <c r="G407" i="105" s="1"/>
  <c r="I418" i="100"/>
  <c r="J418" i="104"/>
  <c r="G153" i="105"/>
  <c r="P214" i="100"/>
  <c r="N788" i="100"/>
  <c r="N797" i="100" s="1"/>
  <c r="J418" i="107"/>
  <c r="J422" i="103"/>
  <c r="J422" i="101"/>
  <c r="J420" i="101"/>
  <c r="I420" i="101"/>
  <c r="I422" i="103"/>
  <c r="P788" i="104"/>
  <c r="P788" i="103"/>
  <c r="P797" i="103" s="1"/>
  <c r="P788" i="101"/>
  <c r="P797" i="101" s="1"/>
  <c r="P788" i="107"/>
  <c r="H419" i="103"/>
  <c r="H418" i="101"/>
  <c r="I420" i="100"/>
  <c r="I418" i="107"/>
  <c r="P221" i="100"/>
  <c r="J421" i="101"/>
  <c r="I419" i="105"/>
  <c r="J420" i="104"/>
  <c r="J418" i="103"/>
  <c r="H419" i="100"/>
  <c r="P245" i="100"/>
  <c r="I421" i="101"/>
  <c r="P230" i="100"/>
  <c r="P234" i="100"/>
  <c r="I420" i="104"/>
  <c r="H418" i="107"/>
  <c r="H420" i="101"/>
  <c r="H421" i="100"/>
  <c r="I421" i="107"/>
  <c r="P207" i="100"/>
  <c r="P213" i="100"/>
  <c r="P224" i="100"/>
  <c r="P236" i="100"/>
  <c r="P229" i="100"/>
  <c r="P209" i="100"/>
  <c r="P238" i="100"/>
  <c r="P227" i="100"/>
  <c r="J420" i="100"/>
  <c r="J420" i="107"/>
  <c r="J418" i="100"/>
  <c r="J420" i="103"/>
  <c r="J421" i="104"/>
  <c r="H365" i="105"/>
  <c r="I366" i="105" s="1"/>
  <c r="J367" i="105" s="1"/>
  <c r="K368" i="105" s="1"/>
  <c r="L369" i="105" s="1"/>
  <c r="M370" i="105" s="1"/>
  <c r="N371" i="105" s="1"/>
  <c r="O372" i="105" s="1"/>
  <c r="P373" i="105" s="1"/>
  <c r="Q374" i="105" s="1"/>
  <c r="R375" i="105" s="1"/>
  <c r="S376" i="105" s="1"/>
  <c r="T377" i="105" s="1"/>
  <c r="G421" i="105"/>
  <c r="P217" i="100"/>
  <c r="P215" i="100"/>
  <c r="I421" i="103"/>
  <c r="H419" i="101"/>
  <c r="H422" i="101"/>
  <c r="R351" i="107"/>
  <c r="P316" i="100"/>
  <c r="I419" i="101"/>
  <c r="H418" i="104"/>
  <c r="H420" i="100"/>
  <c r="I419" i="107"/>
  <c r="I422" i="107"/>
  <c r="G348" i="105"/>
  <c r="H349" i="105" s="1"/>
  <c r="I350" i="105" s="1"/>
  <c r="J351" i="105" s="1"/>
  <c r="K352" i="105" s="1"/>
  <c r="L353" i="105" s="1"/>
  <c r="M354" i="105" s="1"/>
  <c r="N355" i="105" s="1"/>
  <c r="O356" i="105" s="1"/>
  <c r="P357" i="105" s="1"/>
  <c r="Q358" i="105" s="1"/>
  <c r="R359" i="105" s="1"/>
  <c r="S360" i="105" s="1"/>
  <c r="T361" i="105" s="1"/>
  <c r="F420" i="105"/>
  <c r="Q333" i="104"/>
  <c r="H422" i="103"/>
  <c r="I422" i="100"/>
  <c r="I418" i="101"/>
  <c r="H421" i="101"/>
  <c r="I419" i="103"/>
  <c r="R314" i="104"/>
  <c r="S315" i="104" s="1"/>
  <c r="T316" i="104" s="1"/>
  <c r="R348" i="101"/>
  <c r="S349" i="101" s="1"/>
  <c r="T350" i="101" s="1"/>
  <c r="P220" i="100"/>
  <c r="P206" i="100"/>
  <c r="P235" i="100"/>
  <c r="P222" i="100"/>
  <c r="P244" i="100"/>
  <c r="P231" i="100"/>
  <c r="J419" i="101"/>
  <c r="J422" i="107"/>
  <c r="J418" i="101"/>
  <c r="R316" i="107"/>
  <c r="J422" i="104"/>
  <c r="R314" i="101"/>
  <c r="S315" i="101" s="1"/>
  <c r="T316" i="101" s="1"/>
  <c r="P216" i="100"/>
  <c r="H419" i="105"/>
  <c r="I421" i="104"/>
  <c r="I422" i="101"/>
  <c r="I418" i="104"/>
  <c r="Q333" i="100"/>
  <c r="H418" i="100"/>
  <c r="I419" i="100"/>
  <c r="R384" i="104"/>
  <c r="I422" i="104"/>
  <c r="H420" i="104"/>
  <c r="H421" i="103"/>
  <c r="P242" i="100"/>
  <c r="P210" i="100"/>
  <c r="P241" i="100"/>
  <c r="P228" i="100"/>
  <c r="P208" i="100"/>
  <c r="P237" i="100"/>
  <c r="J421" i="103"/>
  <c r="J421" i="107"/>
  <c r="J419" i="107"/>
  <c r="Q316" i="103"/>
  <c r="H382" i="105"/>
  <c r="I383" i="105" s="1"/>
  <c r="J384" i="105" s="1"/>
  <c r="K385" i="105" s="1"/>
  <c r="L386" i="105" s="1"/>
  <c r="M387" i="105" s="1"/>
  <c r="N388" i="105" s="1"/>
  <c r="O389" i="105" s="1"/>
  <c r="P390" i="105" s="1"/>
  <c r="Q391" i="105" s="1"/>
  <c r="R392" i="105" s="1"/>
  <c r="S393" i="105" s="1"/>
  <c r="T394" i="105" s="1"/>
  <c r="G422" i="105"/>
  <c r="R384" i="103"/>
  <c r="I419" i="104"/>
  <c r="P367" i="100"/>
  <c r="H420" i="103"/>
  <c r="I420" i="103"/>
  <c r="I420" i="107"/>
  <c r="R350" i="104"/>
  <c r="H421" i="104"/>
  <c r="H419" i="107"/>
  <c r="H418" i="103"/>
  <c r="H422" i="100"/>
  <c r="I418" i="103"/>
  <c r="P384" i="100"/>
  <c r="H422" i="104"/>
  <c r="R367" i="103"/>
  <c r="H422" i="107"/>
  <c r="R367" i="104"/>
  <c r="H421" i="107"/>
  <c r="H186" i="105"/>
  <c r="T167" i="107"/>
  <c r="G171" i="106"/>
  <c r="G167" i="106"/>
  <c r="G168" i="106"/>
  <c r="G169" i="106"/>
  <c r="G170" i="106"/>
  <c r="G166" i="106"/>
  <c r="T177" i="103"/>
  <c r="T176" i="103"/>
  <c r="T179" i="103"/>
  <c r="T174" i="103"/>
  <c r="T175" i="103"/>
  <c r="S203" i="103"/>
  <c r="S199" i="103"/>
  <c r="S200" i="103"/>
  <c r="S198" i="103"/>
  <c r="S201" i="103"/>
  <c r="S201" i="104"/>
  <c r="S199" i="104"/>
  <c r="S202" i="104"/>
  <c r="S200" i="104"/>
  <c r="S198" i="104"/>
  <c r="S182" i="101"/>
  <c r="S187" i="101"/>
  <c r="S183" i="101"/>
  <c r="S186" i="101"/>
  <c r="S184" i="101"/>
  <c r="H202" i="106"/>
  <c r="H198" i="106"/>
  <c r="H200" i="106"/>
  <c r="H203" i="106"/>
  <c r="H201" i="106"/>
  <c r="H199" i="106"/>
  <c r="I202" i="105"/>
  <c r="I200" i="105"/>
  <c r="I198" i="105"/>
  <c r="I201" i="105"/>
  <c r="I199" i="105"/>
  <c r="L113" i="106"/>
  <c r="G187" i="106"/>
  <c r="J177" i="105"/>
  <c r="J178" i="105"/>
  <c r="J174" i="105"/>
  <c r="J179" i="105"/>
  <c r="J175" i="105"/>
  <c r="J176" i="105"/>
  <c r="S169" i="107"/>
  <c r="T184" i="104"/>
  <c r="T183" i="104"/>
  <c r="T185" i="104"/>
  <c r="T186" i="104"/>
  <c r="T182" i="104"/>
  <c r="T195" i="103"/>
  <c r="T190" i="103"/>
  <c r="T191" i="103"/>
  <c r="T192" i="103"/>
  <c r="T193" i="103"/>
  <c r="S169" i="104"/>
  <c r="S170" i="104"/>
  <c r="S166" i="104"/>
  <c r="S171" i="104"/>
  <c r="S167" i="104"/>
  <c r="S168" i="104"/>
  <c r="T203" i="107"/>
  <c r="T200" i="107"/>
  <c r="T202" i="107"/>
  <c r="T201" i="107"/>
  <c r="T198" i="107"/>
  <c r="G168" i="105"/>
  <c r="G169" i="105"/>
  <c r="G170" i="105"/>
  <c r="G166" i="105"/>
  <c r="G171" i="105"/>
  <c r="G167" i="105"/>
  <c r="T186" i="107"/>
  <c r="T184" i="107"/>
  <c r="T182" i="107"/>
  <c r="T185" i="107"/>
  <c r="T187" i="107"/>
  <c r="G192" i="106"/>
  <c r="G193" i="106"/>
  <c r="G195" i="106"/>
  <c r="G190" i="106"/>
  <c r="G191" i="106"/>
  <c r="G194" i="106"/>
  <c r="S179" i="100"/>
  <c r="S175" i="100"/>
  <c r="S178" i="100"/>
  <c r="S174" i="100"/>
  <c r="S177" i="100"/>
  <c r="S179" i="107"/>
  <c r="S178" i="107"/>
  <c r="S174" i="107"/>
  <c r="S176" i="107"/>
  <c r="S177" i="107"/>
  <c r="S203" i="101"/>
  <c r="S202" i="101"/>
  <c r="S199" i="101"/>
  <c r="S198" i="101"/>
  <c r="S200" i="101"/>
  <c r="R193" i="100"/>
  <c r="R195" i="100"/>
  <c r="R194" i="100"/>
  <c r="R191" i="100"/>
  <c r="R190" i="100"/>
  <c r="S184" i="103"/>
  <c r="S183" i="103"/>
  <c r="S185" i="103"/>
  <c r="S187" i="103"/>
  <c r="S182" i="103"/>
  <c r="G182" i="106"/>
  <c r="S171" i="107"/>
  <c r="L110" i="105"/>
  <c r="L687" i="105" s="1"/>
  <c r="R171" i="100"/>
  <c r="R170" i="100"/>
  <c r="R167" i="100"/>
  <c r="R168" i="100"/>
  <c r="R169" i="100"/>
  <c r="R166" i="100"/>
  <c r="S170" i="103"/>
  <c r="S166" i="103"/>
  <c r="S171" i="103"/>
  <c r="S167" i="103"/>
  <c r="S168" i="103"/>
  <c r="S169" i="103"/>
  <c r="S171" i="101"/>
  <c r="S167" i="101"/>
  <c r="S168" i="101"/>
  <c r="S169" i="101"/>
  <c r="S170" i="101"/>
  <c r="S166" i="101"/>
  <c r="T195" i="107"/>
  <c r="T194" i="107"/>
  <c r="T192" i="107"/>
  <c r="T190" i="107"/>
  <c r="T193" i="107"/>
  <c r="H191" i="105"/>
  <c r="H194" i="105"/>
  <c r="H192" i="105"/>
  <c r="H190" i="105"/>
  <c r="H195" i="105"/>
  <c r="S176" i="101"/>
  <c r="S178" i="101"/>
  <c r="S179" i="101"/>
  <c r="S174" i="101"/>
  <c r="S175" i="101"/>
  <c r="R203" i="100"/>
  <c r="R202" i="100"/>
  <c r="R199" i="100"/>
  <c r="R198" i="100"/>
  <c r="R201" i="100"/>
  <c r="S177" i="104"/>
  <c r="S175" i="104"/>
  <c r="S178" i="104"/>
  <c r="S176" i="104"/>
  <c r="S174" i="104"/>
  <c r="G184" i="106"/>
  <c r="G186" i="106"/>
  <c r="S166" i="107"/>
  <c r="T191" i="104"/>
  <c r="T194" i="104"/>
  <c r="T192" i="104"/>
  <c r="T190" i="104"/>
  <c r="T193" i="104"/>
  <c r="S194" i="101"/>
  <c r="S191" i="101"/>
  <c r="S190" i="101"/>
  <c r="S192" i="101"/>
  <c r="S195" i="101"/>
  <c r="G174" i="106"/>
  <c r="G175" i="106"/>
  <c r="G177" i="106"/>
  <c r="G176" i="106"/>
  <c r="G178" i="106"/>
  <c r="G179" i="106"/>
  <c r="H198" i="105"/>
  <c r="H203" i="105"/>
  <c r="H199" i="105"/>
  <c r="H202" i="105"/>
  <c r="H200" i="105"/>
  <c r="G186" i="105"/>
  <c r="G182" i="105"/>
  <c r="G187" i="105"/>
  <c r="G183" i="105"/>
  <c r="G184" i="105"/>
  <c r="G185" i="105"/>
  <c r="G183" i="106"/>
  <c r="G185" i="106"/>
  <c r="I111" i="105"/>
  <c r="I688" i="105" s="1"/>
  <c r="K112" i="105"/>
  <c r="K689" i="105" s="1"/>
  <c r="S168" i="107"/>
  <c r="S170" i="107"/>
  <c r="J111" i="106"/>
  <c r="J688" i="106" s="1"/>
  <c r="H509" i="105"/>
  <c r="H510" i="105" s="1"/>
  <c r="I511" i="105" s="1"/>
  <c r="J512" i="105" s="1"/>
  <c r="K513" i="105" s="1"/>
  <c r="L514" i="105" s="1"/>
  <c r="M515" i="105" s="1"/>
  <c r="N516" i="105" s="1"/>
  <c r="O517" i="105" s="1"/>
  <c r="P518" i="105" s="1"/>
  <c r="Q519" i="105" s="1"/>
  <c r="R520" i="105" s="1"/>
  <c r="S521" i="105" s="1"/>
  <c r="T522" i="105" s="1"/>
  <c r="G329" i="106"/>
  <c r="G330" i="106" s="1"/>
  <c r="H380" i="105"/>
  <c r="H381" i="105" s="1"/>
  <c r="G312" i="105"/>
  <c r="G313" i="105" s="1"/>
  <c r="H314" i="105" s="1"/>
  <c r="I315" i="105" s="1"/>
  <c r="J316" i="105" s="1"/>
  <c r="K317" i="105" s="1"/>
  <c r="L318" i="105" s="1"/>
  <c r="M319" i="105" s="1"/>
  <c r="N320" i="105" s="1"/>
  <c r="O321" i="105" s="1"/>
  <c r="P322" i="105" s="1"/>
  <c r="Q323" i="105" s="1"/>
  <c r="R324" i="105" s="1"/>
  <c r="S325" i="105" s="1"/>
  <c r="T326" i="105" s="1"/>
  <c r="I509" i="106"/>
  <c r="I510" i="106" s="1"/>
  <c r="J511" i="106" s="1"/>
  <c r="K512" i="106" s="1"/>
  <c r="L513" i="106" s="1"/>
  <c r="M514" i="106" s="1"/>
  <c r="N515" i="106" s="1"/>
  <c r="O516" i="106" s="1"/>
  <c r="P517" i="106" s="1"/>
  <c r="Q518" i="106" s="1"/>
  <c r="R519" i="106" s="1"/>
  <c r="S520" i="106" s="1"/>
  <c r="T521" i="106" s="1"/>
  <c r="Q807" i="101"/>
  <c r="Q807" i="103"/>
  <c r="O807" i="100"/>
  <c r="Q159" i="101"/>
  <c r="O159" i="100"/>
  <c r="Q159" i="103"/>
  <c r="Q807" i="104"/>
  <c r="Q807" i="107"/>
  <c r="P797" i="107"/>
  <c r="P962" i="107" s="1"/>
  <c r="P797" i="104"/>
  <c r="Q159" i="107"/>
  <c r="Q159" i="104"/>
  <c r="G536" i="105"/>
  <c r="G535" i="105" s="1"/>
  <c r="G549" i="100"/>
  <c r="G556" i="100" s="1"/>
  <c r="F217" i="105"/>
  <c r="S87" i="104"/>
  <c r="F215" i="105"/>
  <c r="R217" i="103"/>
  <c r="R153" i="100"/>
  <c r="R151" i="100"/>
  <c r="R155" i="100"/>
  <c r="Q153" i="100"/>
  <c r="G608" i="100"/>
  <c r="G605" i="100"/>
  <c r="G531" i="100"/>
  <c r="F216" i="105"/>
  <c r="F213" i="105"/>
  <c r="S153" i="103"/>
  <c r="F214" i="105"/>
  <c r="G458" i="106"/>
  <c r="G459" i="106" s="1"/>
  <c r="H460" i="106" s="1"/>
  <c r="I461" i="106" s="1"/>
  <c r="J462" i="106" s="1"/>
  <c r="K463" i="106" s="1"/>
  <c r="L464" i="106" s="1"/>
  <c r="M465" i="106" s="1"/>
  <c r="N466" i="106" s="1"/>
  <c r="O467" i="106" s="1"/>
  <c r="P468" i="106" s="1"/>
  <c r="Q469" i="106" s="1"/>
  <c r="R470" i="106" s="1"/>
  <c r="S471" i="106" s="1"/>
  <c r="T472" i="106" s="1"/>
  <c r="G866" i="100"/>
  <c r="S153" i="101"/>
  <c r="H492" i="105"/>
  <c r="H493" i="105" s="1"/>
  <c r="I494" i="105" s="1"/>
  <c r="J495" i="105" s="1"/>
  <c r="K496" i="105" s="1"/>
  <c r="L497" i="105" s="1"/>
  <c r="M498" i="105" s="1"/>
  <c r="N499" i="105" s="1"/>
  <c r="O500" i="105" s="1"/>
  <c r="P501" i="105" s="1"/>
  <c r="Q502" i="105" s="1"/>
  <c r="R503" i="105" s="1"/>
  <c r="S504" i="105" s="1"/>
  <c r="T505" i="105" s="1"/>
  <c r="G154" i="106"/>
  <c r="S151" i="101"/>
  <c r="H154" i="105"/>
  <c r="I195" i="105" s="1"/>
  <c r="H155" i="106"/>
  <c r="R154" i="100"/>
  <c r="S154" i="100"/>
  <c r="S152" i="104"/>
  <c r="H532" i="100"/>
  <c r="H607" i="100" s="1"/>
  <c r="H363" i="105"/>
  <c r="H364" i="105" s="1"/>
  <c r="G153" i="106"/>
  <c r="L65" i="106"/>
  <c r="R215" i="103"/>
  <c r="R214" i="103"/>
  <c r="R213" i="103"/>
  <c r="R216" i="103"/>
  <c r="R215" i="104"/>
  <c r="R216" i="104"/>
  <c r="R217" i="104"/>
  <c r="R213" i="104"/>
  <c r="R214" i="104"/>
  <c r="R215" i="101"/>
  <c r="R216" i="101"/>
  <c r="R217" i="101"/>
  <c r="R213" i="101"/>
  <c r="R214" i="101"/>
  <c r="R215" i="107"/>
  <c r="R216" i="107"/>
  <c r="R217" i="107"/>
  <c r="R213" i="107"/>
  <c r="R214" i="107"/>
  <c r="S87" i="101"/>
  <c r="H509" i="106"/>
  <c r="H510" i="106" s="1"/>
  <c r="I511" i="106" s="1"/>
  <c r="J512" i="106" s="1"/>
  <c r="K513" i="106" s="1"/>
  <c r="L514" i="106" s="1"/>
  <c r="M515" i="106" s="1"/>
  <c r="N516" i="106" s="1"/>
  <c r="O517" i="106" s="1"/>
  <c r="P518" i="106" s="1"/>
  <c r="Q519" i="106" s="1"/>
  <c r="R520" i="106" s="1"/>
  <c r="S521" i="106" s="1"/>
  <c r="T522" i="106" s="1"/>
  <c r="L65" i="104"/>
  <c r="T10" i="100"/>
  <c r="T253" i="100" s="1"/>
  <c r="L65" i="107"/>
  <c r="L65" i="101"/>
  <c r="S87" i="106"/>
  <c r="G380" i="106"/>
  <c r="G381" i="106" s="1"/>
  <c r="S87" i="105"/>
  <c r="S151" i="107"/>
  <c r="S87" i="107"/>
  <c r="L65" i="100"/>
  <c r="S87" i="100"/>
  <c r="L65" i="105"/>
  <c r="S152" i="100"/>
  <c r="S87" i="103"/>
  <c r="G492" i="106"/>
  <c r="G493" i="106" s="1"/>
  <c r="H494" i="106" s="1"/>
  <c r="G346" i="106"/>
  <c r="G347" i="106" s="1"/>
  <c r="L65" i="103"/>
  <c r="M67" i="100"/>
  <c r="M67" i="107"/>
  <c r="M67" i="106"/>
  <c r="M67" i="101"/>
  <c r="M67" i="42"/>
  <c r="M67" i="105"/>
  <c r="M67" i="104"/>
  <c r="M67" i="103"/>
  <c r="M68" i="104"/>
  <c r="M68" i="100"/>
  <c r="M68" i="107"/>
  <c r="M68" i="103"/>
  <c r="M68" i="105"/>
  <c r="M68" i="101"/>
  <c r="M68" i="42"/>
  <c r="M68" i="106"/>
  <c r="N66" i="100"/>
  <c r="N66" i="107"/>
  <c r="N66" i="105"/>
  <c r="N66" i="42"/>
  <c r="N66" i="106"/>
  <c r="N66" i="104"/>
  <c r="N66" i="101"/>
  <c r="N66" i="103"/>
  <c r="M70" i="107"/>
  <c r="M70" i="105"/>
  <c r="M70" i="101"/>
  <c r="M70" i="104"/>
  <c r="M70" i="42"/>
  <c r="M70" i="100"/>
  <c r="M70" i="106"/>
  <c r="M70" i="103"/>
  <c r="M69" i="104"/>
  <c r="M69" i="107"/>
  <c r="M69" i="103"/>
  <c r="M69" i="42"/>
  <c r="M69" i="106"/>
  <c r="M69" i="105"/>
  <c r="M69" i="101"/>
  <c r="M69" i="100"/>
  <c r="S151" i="104"/>
  <c r="H475" i="105"/>
  <c r="H476" i="105" s="1"/>
  <c r="I477" i="105" s="1"/>
  <c r="J478" i="105" s="1"/>
  <c r="K479" i="105" s="1"/>
  <c r="L480" i="105" s="1"/>
  <c r="M481" i="105" s="1"/>
  <c r="N482" i="105" s="1"/>
  <c r="O483" i="105" s="1"/>
  <c r="P484" i="105" s="1"/>
  <c r="Q485" i="105" s="1"/>
  <c r="R486" i="105" s="1"/>
  <c r="S487" i="105" s="1"/>
  <c r="T488" i="105" s="1"/>
  <c r="S155" i="101"/>
  <c r="H346" i="105"/>
  <c r="H347" i="105" s="1"/>
  <c r="G363" i="106"/>
  <c r="G364" i="106" s="1"/>
  <c r="G475" i="106"/>
  <c r="G476" i="106" s="1"/>
  <c r="H477" i="106" s="1"/>
  <c r="I478" i="106" s="1"/>
  <c r="J479" i="106" s="1"/>
  <c r="K480" i="106" s="1"/>
  <c r="L481" i="106" s="1"/>
  <c r="M482" i="106" s="1"/>
  <c r="N483" i="106" s="1"/>
  <c r="O484" i="106" s="1"/>
  <c r="P485" i="106" s="1"/>
  <c r="Q486" i="106" s="1"/>
  <c r="R487" i="106" s="1"/>
  <c r="S488" i="106" s="1"/>
  <c r="T489" i="106" s="1"/>
  <c r="T152" i="103"/>
  <c r="S155" i="104"/>
  <c r="G441" i="105"/>
  <c r="G442" i="105" s="1"/>
  <c r="H443" i="105" s="1"/>
  <c r="I444" i="105" s="1"/>
  <c r="J445" i="105" s="1"/>
  <c r="K446" i="105" s="1"/>
  <c r="L447" i="105" s="1"/>
  <c r="M448" i="105" s="1"/>
  <c r="N449" i="105" s="1"/>
  <c r="O450" i="105" s="1"/>
  <c r="P451" i="105" s="1"/>
  <c r="Q452" i="105" s="1"/>
  <c r="R453" i="105" s="1"/>
  <c r="S454" i="105" s="1"/>
  <c r="T455" i="105" s="1"/>
  <c r="S152" i="101"/>
  <c r="T153" i="107"/>
  <c r="Q462" i="104"/>
  <c r="H607" i="104"/>
  <c r="G152" i="106"/>
  <c r="J152" i="105"/>
  <c r="S152" i="107"/>
  <c r="Q462" i="100"/>
  <c r="I155" i="105"/>
  <c r="H109" i="106"/>
  <c r="H686" i="106" s="1"/>
  <c r="G151" i="106"/>
  <c r="G607" i="104"/>
  <c r="Q462" i="107"/>
  <c r="S155" i="103"/>
  <c r="S151" i="103"/>
  <c r="S154" i="101"/>
  <c r="H153" i="105"/>
  <c r="H109" i="105"/>
  <c r="H686" i="105" s="1"/>
  <c r="G151" i="105"/>
  <c r="G607" i="107"/>
  <c r="R730" i="105"/>
  <c r="R732" i="101"/>
  <c r="R732" i="107"/>
  <c r="R730" i="100"/>
  <c r="R732" i="104"/>
  <c r="R733" i="107"/>
  <c r="I492" i="105"/>
  <c r="I493" i="105" s="1"/>
  <c r="J494" i="105" s="1"/>
  <c r="K495" i="105" s="1"/>
  <c r="L496" i="105" s="1"/>
  <c r="M497" i="105" s="1"/>
  <c r="N498" i="105" s="1"/>
  <c r="O499" i="105" s="1"/>
  <c r="P500" i="105" s="1"/>
  <c r="Q501" i="105" s="1"/>
  <c r="R502" i="105" s="1"/>
  <c r="S503" i="105" s="1"/>
  <c r="T504" i="105" s="1"/>
  <c r="G411" i="105"/>
  <c r="G415" i="105"/>
  <c r="G414" i="105" s="1"/>
  <c r="Q162" i="107"/>
  <c r="F427" i="105"/>
  <c r="F434" i="105" s="1"/>
  <c r="F406" i="105"/>
  <c r="F614" i="105"/>
  <c r="Q158" i="104"/>
  <c r="Q959" i="104" s="1"/>
  <c r="O160" i="100"/>
  <c r="Q163" i="103"/>
  <c r="Q162" i="103"/>
  <c r="Q163" i="104"/>
  <c r="H415" i="101"/>
  <c r="H414" i="101" s="1"/>
  <c r="G406" i="107"/>
  <c r="Q160" i="103"/>
  <c r="Q160" i="104"/>
  <c r="Q163" i="107"/>
  <c r="Q161" i="107"/>
  <c r="Q160" i="107"/>
  <c r="O158" i="100"/>
  <c r="O959" i="100" s="1"/>
  <c r="Q162" i="101"/>
  <c r="Q158" i="103"/>
  <c r="Q959" i="103" s="1"/>
  <c r="Q161" i="104"/>
  <c r="Q161" i="101"/>
  <c r="Q158" i="107"/>
  <c r="Q959" i="107" s="1"/>
  <c r="O163" i="100"/>
  <c r="O162" i="100"/>
  <c r="Q158" i="101"/>
  <c r="Q959" i="101" s="1"/>
  <c r="Q160" i="101"/>
  <c r="Q163" i="101"/>
  <c r="Q161" i="103"/>
  <c r="Q162" i="104"/>
  <c r="O161" i="100"/>
  <c r="H548" i="103"/>
  <c r="T6" i="100"/>
  <c r="S249" i="100"/>
  <c r="G539" i="107"/>
  <c r="G427" i="107"/>
  <c r="G434" i="107" s="1"/>
  <c r="H407" i="107"/>
  <c r="H822" i="107" s="1"/>
  <c r="H868" i="101"/>
  <c r="J544" i="104"/>
  <c r="J634" i="104" s="1"/>
  <c r="G626" i="101"/>
  <c r="H625" i="101"/>
  <c r="H552" i="107"/>
  <c r="H559" i="107" s="1"/>
  <c r="G551" i="101"/>
  <c r="G558" i="101" s="1"/>
  <c r="H626" i="101"/>
  <c r="H551" i="101"/>
  <c r="G539" i="101"/>
  <c r="H635" i="107"/>
  <c r="H539" i="101"/>
  <c r="G625" i="101"/>
  <c r="G868" i="101"/>
  <c r="I635" i="104"/>
  <c r="I552" i="104"/>
  <c r="I559" i="104" s="1"/>
  <c r="I634" i="104"/>
  <c r="I543" i="104"/>
  <c r="G824" i="101"/>
  <c r="H869" i="107"/>
  <c r="H608" i="104"/>
  <c r="I544" i="107"/>
  <c r="I552" i="107" s="1"/>
  <c r="H543" i="107"/>
  <c r="I532" i="104"/>
  <c r="I608" i="104" s="1"/>
  <c r="H543" i="101"/>
  <c r="S252" i="101"/>
  <c r="T9" i="101"/>
  <c r="S249" i="105"/>
  <c r="T6" i="105"/>
  <c r="S249" i="107"/>
  <c r="T6" i="107"/>
  <c r="S252" i="107"/>
  <c r="T9" i="107"/>
  <c r="T154" i="107" s="1"/>
  <c r="T10" i="107"/>
  <c r="T155" i="107" s="1"/>
  <c r="S253" i="107"/>
  <c r="N17" i="42"/>
  <c r="N14" i="42"/>
  <c r="O13" i="42"/>
  <c r="N16" i="42"/>
  <c r="N15" i="42"/>
  <c r="G531" i="104"/>
  <c r="G605" i="104"/>
  <c r="H866" i="104"/>
  <c r="H823" i="101"/>
  <c r="G549" i="104"/>
  <c r="G556" i="104" s="1"/>
  <c r="G608" i="104"/>
  <c r="H549" i="104"/>
  <c r="G866" i="104"/>
  <c r="H415" i="107"/>
  <c r="H632" i="107" s="1"/>
  <c r="G550" i="101"/>
  <c r="G557" i="101" s="1"/>
  <c r="G398" i="101"/>
  <c r="H532" i="105"/>
  <c r="G429" i="107"/>
  <c r="G436" i="107" s="1"/>
  <c r="H425" i="107"/>
  <c r="G824" i="107"/>
  <c r="G414" i="107"/>
  <c r="H635" i="101"/>
  <c r="G632" i="101"/>
  <c r="G426" i="103"/>
  <c r="G433" i="103" s="1"/>
  <c r="H869" i="101"/>
  <c r="G429" i="101"/>
  <c r="G436" i="101" s="1"/>
  <c r="H634" i="101"/>
  <c r="I544" i="101"/>
  <c r="I552" i="101" s="1"/>
  <c r="I559" i="101" s="1"/>
  <c r="G550" i="103"/>
  <c r="G557" i="103" s="1"/>
  <c r="G410" i="101"/>
  <c r="G550" i="100"/>
  <c r="G557" i="100" s="1"/>
  <c r="H559" i="101"/>
  <c r="G544" i="105"/>
  <c r="G635" i="105" s="1"/>
  <c r="G425" i="101"/>
  <c r="G432" i="101" s="1"/>
  <c r="H398" i="107"/>
  <c r="S5" i="101"/>
  <c r="G425" i="107"/>
  <c r="G432" i="107" s="1"/>
  <c r="H623" i="101"/>
  <c r="F660" i="103"/>
  <c r="F676" i="103" s="1"/>
  <c r="F954" i="103" s="1"/>
  <c r="H399" i="101"/>
  <c r="H425" i="101" s="1"/>
  <c r="G535" i="101"/>
  <c r="H820" i="107"/>
  <c r="H428" i="101"/>
  <c r="G617" i="101"/>
  <c r="H536" i="101"/>
  <c r="H617" i="101" s="1"/>
  <c r="G614" i="101"/>
  <c r="G398" i="107"/>
  <c r="G428" i="101"/>
  <c r="G435" i="101" s="1"/>
  <c r="G823" i="101"/>
  <c r="G867" i="101"/>
  <c r="G820" i="107"/>
  <c r="G426" i="105"/>
  <c r="G433" i="105" s="1"/>
  <c r="H527" i="103"/>
  <c r="G548" i="103"/>
  <c r="G555" i="103" s="1"/>
  <c r="G402" i="105"/>
  <c r="G599" i="100"/>
  <c r="H598" i="103"/>
  <c r="H865" i="103"/>
  <c r="H596" i="103"/>
  <c r="G599" i="103"/>
  <c r="H599" i="103"/>
  <c r="H415" i="103"/>
  <c r="H824" i="103" s="1"/>
  <c r="G596" i="103"/>
  <c r="G527" i="103"/>
  <c r="G821" i="105"/>
  <c r="G429" i="103"/>
  <c r="G436" i="103" s="1"/>
  <c r="G598" i="103"/>
  <c r="G865" i="103"/>
  <c r="R476" i="101"/>
  <c r="S477" i="101" s="1"/>
  <c r="T478" i="101" s="1"/>
  <c r="R248" i="101"/>
  <c r="G614" i="107"/>
  <c r="G550" i="107"/>
  <c r="G557" i="107" s="1"/>
  <c r="G616" i="107"/>
  <c r="R510" i="101"/>
  <c r="S511" i="101" s="1"/>
  <c r="T512" i="101" s="1"/>
  <c r="R347" i="101"/>
  <c r="R313" i="104"/>
  <c r="R313" i="101"/>
  <c r="Q735" i="107"/>
  <c r="Q961" i="107" s="1"/>
  <c r="G608" i="103"/>
  <c r="H536" i="107"/>
  <c r="H550" i="107" s="1"/>
  <c r="G535" i="107"/>
  <c r="I598" i="103"/>
  <c r="G617" i="107"/>
  <c r="G867" i="107"/>
  <c r="R442" i="101"/>
  <c r="S443" i="101" s="1"/>
  <c r="T444" i="101" s="1"/>
  <c r="R442" i="104"/>
  <c r="S443" i="104" s="1"/>
  <c r="T444" i="104" s="1"/>
  <c r="R510" i="104"/>
  <c r="S511" i="104" s="1"/>
  <c r="T512" i="104" s="1"/>
  <c r="T9" i="104"/>
  <c r="T154" i="104" s="1"/>
  <c r="S252" i="104"/>
  <c r="G544" i="106"/>
  <c r="F634" i="105"/>
  <c r="G539" i="100"/>
  <c r="I626" i="101"/>
  <c r="G551" i="100"/>
  <c r="G558" i="100" s="1"/>
  <c r="G626" i="100"/>
  <c r="G625" i="100"/>
  <c r="G868" i="100"/>
  <c r="G540" i="105"/>
  <c r="H540" i="100"/>
  <c r="H626" i="100" s="1"/>
  <c r="F660" i="104"/>
  <c r="F676" i="104" s="1"/>
  <c r="F954" i="104" s="1"/>
  <c r="G614" i="100"/>
  <c r="H536" i="100"/>
  <c r="I536" i="100" s="1"/>
  <c r="G867" i="100"/>
  <c r="G535" i="100"/>
  <c r="G617" i="100"/>
  <c r="G616" i="103"/>
  <c r="G867" i="103"/>
  <c r="F660" i="100"/>
  <c r="F676" i="100" s="1"/>
  <c r="F954" i="100" s="1"/>
  <c r="G527" i="107"/>
  <c r="G596" i="107"/>
  <c r="G527" i="100"/>
  <c r="G548" i="100"/>
  <c r="G555" i="100" s="1"/>
  <c r="H528" i="100"/>
  <c r="H548" i="100" s="1"/>
  <c r="G596" i="100"/>
  <c r="G598" i="100"/>
  <c r="G417" i="100"/>
  <c r="G414" i="100"/>
  <c r="H415" i="100"/>
  <c r="G429" i="100"/>
  <c r="G436" i="100" s="1"/>
  <c r="G414" i="103"/>
  <c r="G824" i="100"/>
  <c r="G417" i="101"/>
  <c r="T109" i="101"/>
  <c r="T686" i="101" s="1"/>
  <c r="T123" i="101"/>
  <c r="T116" i="101"/>
  <c r="S346" i="101"/>
  <c r="S475" i="101"/>
  <c r="F660" i="101"/>
  <c r="F676" i="101" s="1"/>
  <c r="F954" i="101" s="1"/>
  <c r="T125" i="101"/>
  <c r="T118" i="101"/>
  <c r="S509" i="101"/>
  <c r="F660" i="107"/>
  <c r="F676" i="107" s="1"/>
  <c r="F954" i="107" s="1"/>
  <c r="T127" i="101"/>
  <c r="T120" i="101"/>
  <c r="G535" i="103"/>
  <c r="F623" i="105"/>
  <c r="G608" i="105"/>
  <c r="H536" i="103"/>
  <c r="S441" i="101"/>
  <c r="S312" i="101"/>
  <c r="G605" i="107"/>
  <c r="G548" i="107"/>
  <c r="G866" i="107"/>
  <c r="G599" i="107"/>
  <c r="H532" i="107"/>
  <c r="H607" i="107" s="1"/>
  <c r="G865" i="107"/>
  <c r="G551" i="107"/>
  <c r="G558" i="107" s="1"/>
  <c r="G549" i="107"/>
  <c r="G626" i="107"/>
  <c r="G625" i="107"/>
  <c r="G868" i="107"/>
  <c r="H540" i="107"/>
  <c r="H868" i="107" s="1"/>
  <c r="G531" i="107"/>
  <c r="H410" i="101"/>
  <c r="G598" i="107"/>
  <c r="H528" i="107"/>
  <c r="G623" i="101"/>
  <c r="G632" i="103"/>
  <c r="H403" i="103"/>
  <c r="G821" i="103"/>
  <c r="G417" i="107"/>
  <c r="F626" i="105"/>
  <c r="G417" i="103"/>
  <c r="G605" i="105"/>
  <c r="F632" i="105"/>
  <c r="F869" i="105"/>
  <c r="F227" i="105"/>
  <c r="N350" i="101"/>
  <c r="N350" i="100"/>
  <c r="G433" i="101"/>
  <c r="K316" i="104"/>
  <c r="K418" i="104" s="1"/>
  <c r="P333" i="103"/>
  <c r="O445" i="100"/>
  <c r="Q367" i="104"/>
  <c r="K316" i="101"/>
  <c r="K418" i="101" s="1"/>
  <c r="K316" i="107"/>
  <c r="K418" i="107" s="1"/>
  <c r="F435" i="103"/>
  <c r="F436" i="103"/>
  <c r="P445" i="103"/>
  <c r="F436" i="101"/>
  <c r="G539" i="104"/>
  <c r="G551" i="104"/>
  <c r="G558" i="104" s="1"/>
  <c r="G868" i="104"/>
  <c r="H540" i="104"/>
  <c r="O514" i="100"/>
  <c r="P333" i="107"/>
  <c r="P316" i="101"/>
  <c r="Q333" i="107"/>
  <c r="N316" i="100"/>
  <c r="N316" i="104"/>
  <c r="N384" i="107"/>
  <c r="P350" i="101"/>
  <c r="N367" i="103"/>
  <c r="G428" i="100"/>
  <c r="G410" i="100"/>
  <c r="G823" i="100"/>
  <c r="H411" i="100"/>
  <c r="K367" i="103"/>
  <c r="K421" i="103" s="1"/>
  <c r="F433" i="100"/>
  <c r="G314" i="106"/>
  <c r="H315" i="106" s="1"/>
  <c r="I316" i="106" s="1"/>
  <c r="J317" i="106" s="1"/>
  <c r="K318" i="106" s="1"/>
  <c r="L319" i="106" s="1"/>
  <c r="M320" i="106" s="1"/>
  <c r="N321" i="106" s="1"/>
  <c r="O322" i="106" s="1"/>
  <c r="P323" i="106" s="1"/>
  <c r="Q324" i="106" s="1"/>
  <c r="R325" i="106" s="1"/>
  <c r="S326" i="106" s="1"/>
  <c r="T327" i="106" s="1"/>
  <c r="F399" i="106"/>
  <c r="Q350" i="104"/>
  <c r="N316" i="103"/>
  <c r="N333" i="107"/>
  <c r="N333" i="100"/>
  <c r="G365" i="106"/>
  <c r="H366" i="106" s="1"/>
  <c r="I367" i="106" s="1"/>
  <c r="J368" i="106" s="1"/>
  <c r="K369" i="106" s="1"/>
  <c r="L370" i="106" s="1"/>
  <c r="M371" i="106" s="1"/>
  <c r="N372" i="106" s="1"/>
  <c r="O373" i="106" s="1"/>
  <c r="P374" i="106" s="1"/>
  <c r="Q375" i="106" s="1"/>
  <c r="R376" i="106" s="1"/>
  <c r="S377" i="106" s="1"/>
  <c r="T378" i="106" s="1"/>
  <c r="F411" i="106"/>
  <c r="M479" i="101"/>
  <c r="F555" i="104"/>
  <c r="F554" i="104" s="1"/>
  <c r="F547" i="104"/>
  <c r="G531" i="101"/>
  <c r="G549" i="101"/>
  <c r="G556" i="101" s="1"/>
  <c r="G866" i="101"/>
  <c r="H532" i="101"/>
  <c r="H607" i="101" s="1"/>
  <c r="F536" i="106"/>
  <c r="G477" i="106"/>
  <c r="H478" i="106" s="1"/>
  <c r="I479" i="106" s="1"/>
  <c r="J480" i="106" s="1"/>
  <c r="K481" i="106" s="1"/>
  <c r="L482" i="106" s="1"/>
  <c r="M483" i="106" s="1"/>
  <c r="N484" i="106" s="1"/>
  <c r="O485" i="106" s="1"/>
  <c r="P486" i="106" s="1"/>
  <c r="Q487" i="106" s="1"/>
  <c r="R488" i="106" s="1"/>
  <c r="S489" i="106" s="1"/>
  <c r="T490" i="106" s="1"/>
  <c r="G348" i="106"/>
  <c r="H349" i="106" s="1"/>
  <c r="I350" i="106" s="1"/>
  <c r="J351" i="106" s="1"/>
  <c r="K352" i="106" s="1"/>
  <c r="L353" i="106" s="1"/>
  <c r="M354" i="106" s="1"/>
  <c r="N355" i="106" s="1"/>
  <c r="O356" i="106" s="1"/>
  <c r="P357" i="106" s="1"/>
  <c r="Q358" i="106" s="1"/>
  <c r="R359" i="106" s="1"/>
  <c r="S360" i="106" s="1"/>
  <c r="T361" i="106" s="1"/>
  <c r="F407" i="106"/>
  <c r="P479" i="104"/>
  <c r="K350" i="104"/>
  <c r="K420" i="104" s="1"/>
  <c r="F433" i="107"/>
  <c r="G617" i="104"/>
  <c r="G535" i="104"/>
  <c r="G550" i="104"/>
  <c r="G557" i="104" s="1"/>
  <c r="G867" i="104"/>
  <c r="H536" i="104"/>
  <c r="F555" i="107"/>
  <c r="F554" i="107" s="1"/>
  <c r="F547" i="107"/>
  <c r="P350" i="104"/>
  <c r="F434" i="107"/>
  <c r="R648" i="104"/>
  <c r="R571" i="104"/>
  <c r="R641" i="104"/>
  <c r="S564" i="104"/>
  <c r="P333" i="101"/>
  <c r="Q334" i="101" s="1"/>
  <c r="R335" i="101" s="1"/>
  <c r="S336" i="101" s="1"/>
  <c r="T337" i="101" s="1"/>
  <c r="G414" i="104"/>
  <c r="G429" i="104"/>
  <c r="G824" i="104"/>
  <c r="H415" i="104"/>
  <c r="F435" i="100"/>
  <c r="G460" i="106"/>
  <c r="H461" i="106" s="1"/>
  <c r="I462" i="106" s="1"/>
  <c r="J463" i="106" s="1"/>
  <c r="K464" i="106" s="1"/>
  <c r="L465" i="106" s="1"/>
  <c r="M466" i="106" s="1"/>
  <c r="N467" i="106" s="1"/>
  <c r="O468" i="106" s="1"/>
  <c r="P469" i="106" s="1"/>
  <c r="Q470" i="106" s="1"/>
  <c r="R471" i="106" s="1"/>
  <c r="S472" i="106" s="1"/>
  <c r="T473" i="106" s="1"/>
  <c r="F532" i="106"/>
  <c r="N367" i="107"/>
  <c r="P445" i="107"/>
  <c r="K384" i="100"/>
  <c r="K422" i="100" s="1"/>
  <c r="K333" i="104"/>
  <c r="K419" i="104" s="1"/>
  <c r="F424" i="100"/>
  <c r="F434" i="100"/>
  <c r="H410" i="107"/>
  <c r="H428" i="107"/>
  <c r="I411" i="107"/>
  <c r="H823" i="107"/>
  <c r="I623" i="101"/>
  <c r="I410" i="101"/>
  <c r="I428" i="101"/>
  <c r="I823" i="101"/>
  <c r="J411" i="101"/>
  <c r="H425" i="103"/>
  <c r="H398" i="103"/>
  <c r="I399" i="103"/>
  <c r="H820" i="103"/>
  <c r="H426" i="107"/>
  <c r="H402" i="107"/>
  <c r="I403" i="107"/>
  <c r="H821" i="107"/>
  <c r="N514" i="100"/>
  <c r="O515" i="100" s="1"/>
  <c r="P516" i="100" s="1"/>
  <c r="Q517" i="100" s="1"/>
  <c r="R518" i="100" s="1"/>
  <c r="S519" i="100" s="1"/>
  <c r="T520" i="100" s="1"/>
  <c r="P384" i="101"/>
  <c r="G406" i="103"/>
  <c r="G427" i="103"/>
  <c r="G822" i="103"/>
  <c r="H407" i="103"/>
  <c r="N445" i="100"/>
  <c r="O446" i="100" s="1"/>
  <c r="P447" i="100" s="1"/>
  <c r="Q448" i="100" s="1"/>
  <c r="R449" i="100" s="1"/>
  <c r="S450" i="100" s="1"/>
  <c r="T451" i="100" s="1"/>
  <c r="P496" i="103"/>
  <c r="G539" i="103"/>
  <c r="G551" i="103"/>
  <c r="G558" i="103" s="1"/>
  <c r="G626" i="103"/>
  <c r="G623" i="103"/>
  <c r="G625" i="103"/>
  <c r="G868" i="103"/>
  <c r="H540" i="103"/>
  <c r="J331" i="105"/>
  <c r="K332" i="105" s="1"/>
  <c r="L333" i="105" s="1"/>
  <c r="M334" i="105" s="1"/>
  <c r="N335" i="105" s="1"/>
  <c r="O336" i="105" s="1"/>
  <c r="P337" i="105" s="1"/>
  <c r="Q338" i="105" s="1"/>
  <c r="R339" i="105" s="1"/>
  <c r="S340" i="105" s="1"/>
  <c r="T341" i="105" s="1"/>
  <c r="I403" i="105"/>
  <c r="F432" i="101"/>
  <c r="P367" i="103"/>
  <c r="G608" i="101"/>
  <c r="N367" i="104"/>
  <c r="K384" i="101"/>
  <c r="K422" i="101" s="1"/>
  <c r="K350" i="107"/>
  <c r="K420" i="107" s="1"/>
  <c r="F424" i="104"/>
  <c r="F432" i="104"/>
  <c r="F436" i="104"/>
  <c r="F435" i="101"/>
  <c r="G625" i="104"/>
  <c r="F434" i="101"/>
  <c r="P496" i="104"/>
  <c r="F436" i="100"/>
  <c r="P316" i="107"/>
  <c r="N384" i="104"/>
  <c r="H869" i="103"/>
  <c r="H543" i="103"/>
  <c r="H552" i="103"/>
  <c r="H559" i="103" s="1"/>
  <c r="H634" i="103"/>
  <c r="H635" i="103"/>
  <c r="I544" i="103"/>
  <c r="F435" i="107"/>
  <c r="G402" i="100"/>
  <c r="G426" i="100"/>
  <c r="G821" i="100"/>
  <c r="H403" i="100"/>
  <c r="Q445" i="103"/>
  <c r="R446" i="103" s="1"/>
  <c r="S447" i="103" s="1"/>
  <c r="T448" i="103" s="1"/>
  <c r="G417" i="104"/>
  <c r="P496" i="101"/>
  <c r="P445" i="104"/>
  <c r="G382" i="106"/>
  <c r="H383" i="106" s="1"/>
  <c r="I384" i="106" s="1"/>
  <c r="J385" i="106" s="1"/>
  <c r="K386" i="106" s="1"/>
  <c r="L387" i="106" s="1"/>
  <c r="M388" i="106" s="1"/>
  <c r="N389" i="106" s="1"/>
  <c r="O390" i="106" s="1"/>
  <c r="P391" i="106" s="1"/>
  <c r="Q392" i="106" s="1"/>
  <c r="R393" i="106" s="1"/>
  <c r="S394" i="106" s="1"/>
  <c r="T395" i="106" s="1"/>
  <c r="F415" i="106"/>
  <c r="F824" i="106" s="1"/>
  <c r="P514" i="103"/>
  <c r="N316" i="101"/>
  <c r="K367" i="107"/>
  <c r="K421" i="107" s="1"/>
  <c r="N496" i="100"/>
  <c r="F435" i="104"/>
  <c r="F433" i="105"/>
  <c r="Q514" i="107"/>
  <c r="K384" i="103"/>
  <c r="K422" i="103" s="1"/>
  <c r="P367" i="104"/>
  <c r="N350" i="107"/>
  <c r="K367" i="104"/>
  <c r="K421" i="104" s="1"/>
  <c r="F436" i="107"/>
  <c r="F543" i="106"/>
  <c r="F552" i="106"/>
  <c r="F559" i="106" s="1"/>
  <c r="G632" i="104"/>
  <c r="G626" i="104"/>
  <c r="P462" i="104"/>
  <c r="H407" i="100"/>
  <c r="G406" i="100"/>
  <c r="G427" i="100"/>
  <c r="G822" i="100"/>
  <c r="K384" i="104"/>
  <c r="K422" i="104" s="1"/>
  <c r="I425" i="107"/>
  <c r="I398" i="107"/>
  <c r="I820" i="107"/>
  <c r="J399" i="107"/>
  <c r="H428" i="104"/>
  <c r="H410" i="104"/>
  <c r="I411" i="104"/>
  <c r="H823" i="104"/>
  <c r="O983" i="100"/>
  <c r="P384" i="107"/>
  <c r="N333" i="101"/>
  <c r="G623" i="100"/>
  <c r="K350" i="100"/>
  <c r="K420" i="100" s="1"/>
  <c r="K333" i="101"/>
  <c r="K419" i="101" s="1"/>
  <c r="K367" i="101"/>
  <c r="K421" i="101" s="1"/>
  <c r="P367" i="101"/>
  <c r="O496" i="107"/>
  <c r="J460" i="105"/>
  <c r="K461" i="105" s="1"/>
  <c r="L462" i="105" s="1"/>
  <c r="M463" i="105" s="1"/>
  <c r="N464" i="105" s="1"/>
  <c r="O465" i="105" s="1"/>
  <c r="P466" i="105" s="1"/>
  <c r="Q467" i="105" s="1"/>
  <c r="R468" i="105" s="1"/>
  <c r="S469" i="105" s="1"/>
  <c r="T470" i="105" s="1"/>
  <c r="Q333" i="101"/>
  <c r="P316" i="104"/>
  <c r="P479" i="107"/>
  <c r="K384" i="107"/>
  <c r="K422" i="107" s="1"/>
  <c r="F555" i="101"/>
  <c r="F554" i="101" s="1"/>
  <c r="F547" i="101"/>
  <c r="P384" i="103"/>
  <c r="K333" i="103"/>
  <c r="K419" i="103" s="1"/>
  <c r="I635" i="100"/>
  <c r="I552" i="100"/>
  <c r="I559" i="100" s="1"/>
  <c r="I543" i="100"/>
  <c r="I869" i="100"/>
  <c r="J544" i="100"/>
  <c r="I634" i="100"/>
  <c r="G616" i="104"/>
  <c r="M479" i="104"/>
  <c r="N333" i="103"/>
  <c r="P479" i="103"/>
  <c r="O445" i="104"/>
  <c r="P446" i="104" s="1"/>
  <c r="Q447" i="104" s="1"/>
  <c r="R448" i="104" s="1"/>
  <c r="S449" i="104" s="1"/>
  <c r="T450" i="104" s="1"/>
  <c r="I509" i="105"/>
  <c r="I510" i="105" s="1"/>
  <c r="G435" i="103"/>
  <c r="K316" i="100"/>
  <c r="K418" i="100" s="1"/>
  <c r="F424" i="103"/>
  <c r="F432" i="103"/>
  <c r="H402" i="105"/>
  <c r="H426" i="105"/>
  <c r="F868" i="105"/>
  <c r="F539" i="105"/>
  <c r="F551" i="105"/>
  <c r="F558" i="105" s="1"/>
  <c r="N350" i="103"/>
  <c r="G865" i="101"/>
  <c r="G527" i="101"/>
  <c r="G548" i="101"/>
  <c r="G596" i="101"/>
  <c r="H528" i="101"/>
  <c r="J329" i="105"/>
  <c r="J330" i="105" s="1"/>
  <c r="J458" i="105"/>
  <c r="J459" i="105" s="1"/>
  <c r="G443" i="106"/>
  <c r="H444" i="106" s="1"/>
  <c r="I445" i="106" s="1"/>
  <c r="J446" i="106" s="1"/>
  <c r="K447" i="106" s="1"/>
  <c r="L448" i="106" s="1"/>
  <c r="M449" i="106" s="1"/>
  <c r="N450" i="106" s="1"/>
  <c r="O451" i="106" s="1"/>
  <c r="P452" i="106" s="1"/>
  <c r="Q453" i="106" s="1"/>
  <c r="R454" i="106" s="1"/>
  <c r="S455" i="106" s="1"/>
  <c r="T456" i="106" s="1"/>
  <c r="F528" i="106"/>
  <c r="Q367" i="103"/>
  <c r="G549" i="103"/>
  <c r="G556" i="103" s="1"/>
  <c r="G531" i="103"/>
  <c r="G605" i="103"/>
  <c r="H532" i="103"/>
  <c r="H607" i="103" s="1"/>
  <c r="G866" i="103"/>
  <c r="F540" i="106"/>
  <c r="G494" i="106"/>
  <c r="H495" i="106" s="1"/>
  <c r="I496" i="106" s="1"/>
  <c r="J497" i="106" s="1"/>
  <c r="K498" i="106" s="1"/>
  <c r="L499" i="106" s="1"/>
  <c r="M500" i="106" s="1"/>
  <c r="N501" i="106" s="1"/>
  <c r="O502" i="106" s="1"/>
  <c r="P503" i="106" s="1"/>
  <c r="Q504" i="106" s="1"/>
  <c r="R505" i="106" s="1"/>
  <c r="S506" i="106" s="1"/>
  <c r="T507" i="106" s="1"/>
  <c r="K350" i="103"/>
  <c r="K420" i="103" s="1"/>
  <c r="F434" i="103"/>
  <c r="O496" i="100"/>
  <c r="F434" i="104"/>
  <c r="K333" i="107"/>
  <c r="K419" i="107" s="1"/>
  <c r="F433" i="104"/>
  <c r="O514" i="104"/>
  <c r="F824" i="105"/>
  <c r="F414" i="105"/>
  <c r="F429" i="105"/>
  <c r="F555" i="103"/>
  <c r="F554" i="103" s="1"/>
  <c r="F547" i="103"/>
  <c r="F543" i="105"/>
  <c r="F552" i="105"/>
  <c r="F559" i="105" s="1"/>
  <c r="G614" i="103"/>
  <c r="G599" i="101"/>
  <c r="H402" i="101"/>
  <c r="H426" i="101"/>
  <c r="I403" i="101"/>
  <c r="H821" i="101"/>
  <c r="F424" i="101"/>
  <c r="F433" i="101"/>
  <c r="F245" i="105"/>
  <c r="F223" i="105"/>
  <c r="F229" i="105"/>
  <c r="F221" i="105"/>
  <c r="F243" i="105"/>
  <c r="F234" i="105"/>
  <c r="F230" i="105"/>
  <c r="F208" i="105"/>
  <c r="F210" i="105"/>
  <c r="F235" i="105"/>
  <c r="F224" i="105"/>
  <c r="F220" i="105"/>
  <c r="F241" i="105"/>
  <c r="F244" i="105"/>
  <c r="F228" i="105"/>
  <c r="F242" i="105"/>
  <c r="F236" i="105"/>
  <c r="F231" i="105"/>
  <c r="F237" i="105"/>
  <c r="F238" i="105"/>
  <c r="F207" i="105"/>
  <c r="F222" i="105"/>
  <c r="F206" i="105"/>
  <c r="F209" i="105"/>
  <c r="G314" i="105"/>
  <c r="H315" i="105" s="1"/>
  <c r="I316" i="105" s="1"/>
  <c r="J317" i="105" s="1"/>
  <c r="K318" i="105" s="1"/>
  <c r="L319" i="105" s="1"/>
  <c r="M320" i="105" s="1"/>
  <c r="N321" i="105" s="1"/>
  <c r="O322" i="105" s="1"/>
  <c r="P323" i="105" s="1"/>
  <c r="Q324" i="105" s="1"/>
  <c r="R325" i="105" s="1"/>
  <c r="S326" i="105" s="1"/>
  <c r="T327" i="105" s="1"/>
  <c r="F399" i="105"/>
  <c r="F820" i="105" s="1"/>
  <c r="F547" i="100"/>
  <c r="F555" i="100"/>
  <c r="F554" i="100" s="1"/>
  <c r="P350" i="107"/>
  <c r="N350" i="104"/>
  <c r="P350" i="103"/>
  <c r="P462" i="103"/>
  <c r="G605" i="101"/>
  <c r="G435" i="107"/>
  <c r="G432" i="103"/>
  <c r="R229" i="107"/>
  <c r="G623" i="104"/>
  <c r="G406" i="104"/>
  <c r="G427" i="104"/>
  <c r="G822" i="104"/>
  <c r="H407" i="104"/>
  <c r="K333" i="100"/>
  <c r="K419" i="100" s="1"/>
  <c r="N462" i="100"/>
  <c r="G548" i="104"/>
  <c r="G527" i="104"/>
  <c r="G865" i="104"/>
  <c r="H528" i="104"/>
  <c r="G426" i="104"/>
  <c r="G402" i="104"/>
  <c r="G821" i="104"/>
  <c r="H403" i="104"/>
  <c r="Q367" i="101"/>
  <c r="G425" i="104"/>
  <c r="G398" i="104"/>
  <c r="G820" i="104"/>
  <c r="H399" i="104"/>
  <c r="M479" i="103"/>
  <c r="F823" i="105"/>
  <c r="F428" i="105"/>
  <c r="F410" i="105"/>
  <c r="P462" i="101"/>
  <c r="N384" i="100"/>
  <c r="F432" i="107"/>
  <c r="F424" i="107"/>
  <c r="P367" i="107"/>
  <c r="G599" i="104"/>
  <c r="P445" i="101"/>
  <c r="K367" i="100"/>
  <c r="K421" i="100" s="1"/>
  <c r="F433" i="103"/>
  <c r="R496" i="104"/>
  <c r="S497" i="104" s="1"/>
  <c r="T498" i="104" s="1"/>
  <c r="N316" i="107"/>
  <c r="H428" i="103"/>
  <c r="H410" i="103"/>
  <c r="I411" i="103"/>
  <c r="H823" i="103"/>
  <c r="M479" i="107"/>
  <c r="P514" i="104"/>
  <c r="G820" i="100"/>
  <c r="G398" i="100"/>
  <c r="G425" i="100"/>
  <c r="H399" i="100"/>
  <c r="P479" i="101"/>
  <c r="G441" i="106"/>
  <c r="G442" i="106" s="1"/>
  <c r="G312" i="106"/>
  <c r="G313" i="106" s="1"/>
  <c r="F432" i="100"/>
  <c r="H407" i="101"/>
  <c r="G427" i="101"/>
  <c r="G406" i="101"/>
  <c r="G822" i="101"/>
  <c r="M479" i="100"/>
  <c r="G531" i="105"/>
  <c r="G549" i="105"/>
  <c r="G556" i="105" s="1"/>
  <c r="G866" i="105"/>
  <c r="N367" i="101"/>
  <c r="K350" i="101"/>
  <c r="K420" i="101" s="1"/>
  <c r="Q496" i="104"/>
  <c r="N333" i="104"/>
  <c r="P496" i="107"/>
  <c r="N384" i="103"/>
  <c r="G614" i="104"/>
  <c r="F528" i="105"/>
  <c r="G443" i="105"/>
  <c r="H444" i="105" s="1"/>
  <c r="I445" i="105" s="1"/>
  <c r="J446" i="105" s="1"/>
  <c r="K447" i="105" s="1"/>
  <c r="L448" i="105" s="1"/>
  <c r="M449" i="105" s="1"/>
  <c r="N450" i="105" s="1"/>
  <c r="O451" i="105" s="1"/>
  <c r="P452" i="105" s="1"/>
  <c r="Q453" i="105" s="1"/>
  <c r="R454" i="105" s="1"/>
  <c r="S455" i="105" s="1"/>
  <c r="T456" i="105" s="1"/>
  <c r="P333" i="104"/>
  <c r="P462" i="107"/>
  <c r="G596" i="104"/>
  <c r="K316" i="103"/>
  <c r="K418" i="103" s="1"/>
  <c r="P384" i="104"/>
  <c r="P462" i="100"/>
  <c r="N367" i="100"/>
  <c r="N384" i="101"/>
  <c r="Q350" i="103"/>
  <c r="P514" i="107"/>
  <c r="Q479" i="104"/>
  <c r="F403" i="106"/>
  <c r="F821" i="106" s="1"/>
  <c r="G331" i="106"/>
  <c r="H332" i="106" s="1"/>
  <c r="I333" i="106" s="1"/>
  <c r="J334" i="106" s="1"/>
  <c r="K335" i="106" s="1"/>
  <c r="L336" i="106" s="1"/>
  <c r="M337" i="106" s="1"/>
  <c r="N338" i="106" s="1"/>
  <c r="O339" i="106" s="1"/>
  <c r="P340" i="106" s="1"/>
  <c r="Q341" i="106" s="1"/>
  <c r="R342" i="106" s="1"/>
  <c r="S343" i="106" s="1"/>
  <c r="T344" i="106" s="1"/>
  <c r="H475" i="106"/>
  <c r="H476" i="106" s="1"/>
  <c r="I527" i="103"/>
  <c r="I548" i="103"/>
  <c r="J528" i="103"/>
  <c r="I865" i="103"/>
  <c r="I551" i="101"/>
  <c r="I539" i="101"/>
  <c r="I868" i="101"/>
  <c r="J540" i="101"/>
  <c r="G433" i="107"/>
  <c r="G435" i="104"/>
  <c r="T109" i="104"/>
  <c r="T686" i="104" s="1"/>
  <c r="T123" i="104"/>
  <c r="T116" i="104"/>
  <c r="S509" i="104"/>
  <c r="T127" i="104"/>
  <c r="T120" i="104"/>
  <c r="S441" i="104"/>
  <c r="S312" i="104"/>
  <c r="T494" i="107"/>
  <c r="T511" i="107"/>
  <c r="R238" i="107"/>
  <c r="R235" i="107"/>
  <c r="O962" i="107"/>
  <c r="O910" i="107"/>
  <c r="S460" i="107"/>
  <c r="T461" i="107" s="1"/>
  <c r="R731" i="107"/>
  <c r="R641" i="107"/>
  <c r="R648" i="107"/>
  <c r="R571" i="107"/>
  <c r="S564" i="107"/>
  <c r="R207" i="107"/>
  <c r="R208" i="107"/>
  <c r="R237" i="107"/>
  <c r="R230" i="107"/>
  <c r="R210" i="107"/>
  <c r="R241" i="107"/>
  <c r="T443" i="107"/>
  <c r="T441" i="107"/>
  <c r="T442" i="107" s="1"/>
  <c r="T312" i="107"/>
  <c r="T313" i="107" s="1"/>
  <c r="R228" i="107"/>
  <c r="R224" i="107"/>
  <c r="R646" i="107"/>
  <c r="R639" i="107"/>
  <c r="R729" i="107"/>
  <c r="S562" i="107"/>
  <c r="R569" i="107"/>
  <c r="T477" i="107"/>
  <c r="R248" i="107"/>
  <c r="T382" i="107"/>
  <c r="Q984" i="107"/>
  <c r="R234" i="107"/>
  <c r="R222" i="107"/>
  <c r="R221" i="107"/>
  <c r="R243" i="107"/>
  <c r="R236" i="107"/>
  <c r="R223" i="107"/>
  <c r="R245" i="107"/>
  <c r="T124" i="107"/>
  <c r="T117" i="107"/>
  <c r="R231" i="107"/>
  <c r="R206" i="107"/>
  <c r="T346" i="107"/>
  <c r="T347" i="107" s="1"/>
  <c r="T475" i="107"/>
  <c r="T476" i="107" s="1"/>
  <c r="T251" i="107"/>
  <c r="T348" i="107"/>
  <c r="S458" i="107"/>
  <c r="S459" i="107" s="1"/>
  <c r="S329" i="107"/>
  <c r="S330" i="107" s="1"/>
  <c r="T509" i="107"/>
  <c r="T510" i="107" s="1"/>
  <c r="T566" i="107"/>
  <c r="S650" i="107"/>
  <c r="S643" i="107"/>
  <c r="S573" i="107"/>
  <c r="T314" i="107"/>
  <c r="S250" i="107"/>
  <c r="T7" i="107"/>
  <c r="S5" i="107"/>
  <c r="T365" i="107"/>
  <c r="S331" i="107"/>
  <c r="T332" i="107" s="1"/>
  <c r="R730" i="107"/>
  <c r="R647" i="107"/>
  <c r="R570" i="107"/>
  <c r="R640" i="107"/>
  <c r="S563" i="107"/>
  <c r="S642" i="107"/>
  <c r="S649" i="107"/>
  <c r="S572" i="107"/>
  <c r="T565" i="107"/>
  <c r="R209" i="107"/>
  <c r="R244" i="107"/>
  <c r="R227" i="107"/>
  <c r="R220" i="107"/>
  <c r="R242" i="107"/>
  <c r="T380" i="107"/>
  <c r="T381" i="107" s="1"/>
  <c r="T492" i="107"/>
  <c r="T493" i="107" s="1"/>
  <c r="T363" i="107"/>
  <c r="T364" i="107" s="1"/>
  <c r="Q985" i="107"/>
  <c r="Q983" i="107"/>
  <c r="Q982" i="107"/>
  <c r="R733" i="105"/>
  <c r="R650" i="105"/>
  <c r="R573" i="105"/>
  <c r="S566" i="105"/>
  <c r="R643" i="105"/>
  <c r="T15" i="106"/>
  <c r="T14" i="106"/>
  <c r="S642" i="105"/>
  <c r="S649" i="105"/>
  <c r="T565" i="105"/>
  <c r="S572" i="105"/>
  <c r="R730" i="106"/>
  <c r="R570" i="106"/>
  <c r="S563" i="106"/>
  <c r="R731" i="105"/>
  <c r="T17" i="105"/>
  <c r="R729" i="105"/>
  <c r="R639" i="105"/>
  <c r="R569" i="105"/>
  <c r="S562" i="105"/>
  <c r="R646" i="105"/>
  <c r="R248" i="105"/>
  <c r="T123" i="106"/>
  <c r="T641" i="105"/>
  <c r="T571" i="105"/>
  <c r="T648" i="105"/>
  <c r="R729" i="106"/>
  <c r="R569" i="106"/>
  <c r="S562" i="106"/>
  <c r="T9" i="106"/>
  <c r="R732" i="105"/>
  <c r="T8" i="105"/>
  <c r="S251" i="105"/>
  <c r="T126" i="106"/>
  <c r="T9" i="105"/>
  <c r="S252" i="105"/>
  <c r="T13" i="105"/>
  <c r="T6" i="106"/>
  <c r="S5" i="106"/>
  <c r="R733" i="106"/>
  <c r="R573" i="106"/>
  <c r="S566" i="106"/>
  <c r="T563" i="105"/>
  <c r="S640" i="105"/>
  <c r="S570" i="105"/>
  <c r="S647" i="105"/>
  <c r="T10" i="106"/>
  <c r="S250" i="105"/>
  <c r="T7" i="105"/>
  <c r="S5" i="105"/>
  <c r="T127" i="106"/>
  <c r="T124" i="105"/>
  <c r="R732" i="106"/>
  <c r="R572" i="106"/>
  <c r="S565" i="106"/>
  <c r="R731" i="106"/>
  <c r="S564" i="106"/>
  <c r="R571" i="106"/>
  <c r="Q735" i="105"/>
  <c r="Q961" i="105" s="1"/>
  <c r="Q735" i="106"/>
  <c r="Q961" i="106" s="1"/>
  <c r="T118" i="103"/>
  <c r="T125" i="103"/>
  <c r="T477" i="104"/>
  <c r="T15" i="104"/>
  <c r="S251" i="104"/>
  <c r="T8" i="104"/>
  <c r="T153" i="104" s="1"/>
  <c r="Q984" i="104"/>
  <c r="R648" i="103"/>
  <c r="R641" i="103"/>
  <c r="S564" i="103"/>
  <c r="R571" i="103"/>
  <c r="R731" i="103"/>
  <c r="S511" i="103"/>
  <c r="T512" i="103" s="1"/>
  <c r="R646" i="104"/>
  <c r="R639" i="104"/>
  <c r="R569" i="104"/>
  <c r="S562" i="104"/>
  <c r="R729" i="104"/>
  <c r="O962" i="104"/>
  <c r="O910" i="104"/>
  <c r="T348" i="104"/>
  <c r="S460" i="104"/>
  <c r="T461" i="104" s="1"/>
  <c r="R731" i="104"/>
  <c r="Q983" i="103"/>
  <c r="R729" i="103"/>
  <c r="R646" i="103"/>
  <c r="R639" i="103"/>
  <c r="S562" i="103"/>
  <c r="R569" i="103"/>
  <c r="S477" i="103"/>
  <c r="T478" i="103" s="1"/>
  <c r="Q985" i="104"/>
  <c r="R248" i="103"/>
  <c r="T13" i="104"/>
  <c r="S312" i="103"/>
  <c r="S313" i="103" s="1"/>
  <c r="S441" i="103"/>
  <c r="S442" i="103" s="1"/>
  <c r="T492" i="103"/>
  <c r="T493" i="103" s="1"/>
  <c r="T363" i="103"/>
  <c r="T364" i="103" s="1"/>
  <c r="T380" i="103"/>
  <c r="T381" i="103" s="1"/>
  <c r="S329" i="104"/>
  <c r="S330" i="104" s="1"/>
  <c r="S458" i="104"/>
  <c r="S459" i="104" s="1"/>
  <c r="R640" i="103"/>
  <c r="R570" i="103"/>
  <c r="R647" i="103"/>
  <c r="R730" i="103"/>
  <c r="S563" i="103"/>
  <c r="R733" i="103"/>
  <c r="R650" i="103"/>
  <c r="R573" i="103"/>
  <c r="R643" i="103"/>
  <c r="S566" i="103"/>
  <c r="T250" i="104"/>
  <c r="S649" i="104"/>
  <c r="T565" i="104"/>
  <c r="S572" i="104"/>
  <c r="S642" i="104"/>
  <c r="T563" i="104"/>
  <c r="S647" i="104"/>
  <c r="S640" i="104"/>
  <c r="S730" i="104"/>
  <c r="S570" i="104"/>
  <c r="T494" i="104"/>
  <c r="R243" i="103"/>
  <c r="R237" i="103"/>
  <c r="R231" i="103"/>
  <c r="R227" i="103"/>
  <c r="R221" i="103"/>
  <c r="R208" i="103"/>
  <c r="R244" i="103"/>
  <c r="R238" i="103"/>
  <c r="R234" i="103"/>
  <c r="R228" i="103"/>
  <c r="R222" i="103"/>
  <c r="R209" i="103"/>
  <c r="R235" i="103"/>
  <c r="R229" i="103"/>
  <c r="R223" i="103"/>
  <c r="R206" i="103"/>
  <c r="R245" i="103"/>
  <c r="R241" i="103"/>
  <c r="R210" i="103"/>
  <c r="R236" i="103"/>
  <c r="R207" i="103"/>
  <c r="R242" i="103"/>
  <c r="R220" i="103"/>
  <c r="R230" i="103"/>
  <c r="R224" i="103"/>
  <c r="R235" i="104"/>
  <c r="R206" i="104"/>
  <c r="R243" i="104"/>
  <c r="R244" i="104"/>
  <c r="R237" i="104"/>
  <c r="R220" i="104"/>
  <c r="R229" i="104"/>
  <c r="R242" i="104"/>
  <c r="R231" i="104"/>
  <c r="R234" i="104"/>
  <c r="R224" i="104"/>
  <c r="R238" i="104"/>
  <c r="R245" i="104"/>
  <c r="R223" i="104"/>
  <c r="R236" i="104"/>
  <c r="R221" i="104"/>
  <c r="R222" i="104"/>
  <c r="R209" i="104"/>
  <c r="R227" i="104"/>
  <c r="R241" i="104"/>
  <c r="R210" i="104"/>
  <c r="R230" i="104"/>
  <c r="R207" i="104"/>
  <c r="R208" i="104"/>
  <c r="R228" i="104"/>
  <c r="T6" i="103"/>
  <c r="S5" i="103"/>
  <c r="S249" i="103"/>
  <c r="T331" i="103"/>
  <c r="T250" i="103"/>
  <c r="S346" i="103"/>
  <c r="S347" i="103" s="1"/>
  <c r="S475" i="103"/>
  <c r="S476" i="103" s="1"/>
  <c r="Q735" i="104"/>
  <c r="Q961" i="104" s="1"/>
  <c r="T15" i="103"/>
  <c r="S249" i="104"/>
  <c r="T6" i="104"/>
  <c r="S5" i="104"/>
  <c r="T14" i="103"/>
  <c r="T120" i="103"/>
  <c r="T127" i="103"/>
  <c r="T458" i="103"/>
  <c r="T459" i="103" s="1"/>
  <c r="T329" i="103"/>
  <c r="T330" i="103" s="1"/>
  <c r="Q985" i="103"/>
  <c r="Q984" i="103"/>
  <c r="Q735" i="103"/>
  <c r="Q961" i="103" s="1"/>
  <c r="R732" i="103"/>
  <c r="R649" i="103"/>
  <c r="R642" i="103"/>
  <c r="R572" i="103"/>
  <c r="S565" i="103"/>
  <c r="Q982" i="104"/>
  <c r="T492" i="104"/>
  <c r="T493" i="104" s="1"/>
  <c r="T380" i="104"/>
  <c r="T381" i="104" s="1"/>
  <c r="T363" i="104"/>
  <c r="T364" i="104" s="1"/>
  <c r="T460" i="103"/>
  <c r="T382" i="103"/>
  <c r="S314" i="103"/>
  <c r="T315" i="103" s="1"/>
  <c r="S509" i="103"/>
  <c r="S510" i="103" s="1"/>
  <c r="S253" i="104"/>
  <c r="T10" i="104"/>
  <c r="S348" i="103"/>
  <c r="T349" i="103" s="1"/>
  <c r="T365" i="104"/>
  <c r="T10" i="103"/>
  <c r="S253" i="103"/>
  <c r="R248" i="104"/>
  <c r="R733" i="104"/>
  <c r="R573" i="104"/>
  <c r="R650" i="104"/>
  <c r="R643" i="104"/>
  <c r="S566" i="104"/>
  <c r="O910" i="103"/>
  <c r="O962" i="103"/>
  <c r="S331" i="104"/>
  <c r="T332" i="104" s="1"/>
  <c r="Q982" i="103"/>
  <c r="Q983" i="104"/>
  <c r="T346" i="104"/>
  <c r="T347" i="104" s="1"/>
  <c r="T475" i="104"/>
  <c r="T476" i="104" s="1"/>
  <c r="T9" i="103"/>
  <c r="T154" i="103" s="1"/>
  <c r="S252" i="103"/>
  <c r="T116" i="103"/>
  <c r="T123" i="103"/>
  <c r="T109" i="103"/>
  <c r="T686" i="103" s="1"/>
  <c r="T124" i="104"/>
  <c r="T117" i="104"/>
  <c r="T382" i="104"/>
  <c r="T365" i="103"/>
  <c r="T494" i="103"/>
  <c r="S443" i="103"/>
  <c r="T444" i="103" s="1"/>
  <c r="S329" i="101"/>
  <c r="S330" i="101" s="1"/>
  <c r="S458" i="101"/>
  <c r="S459" i="101" s="1"/>
  <c r="S331" i="101"/>
  <c r="T332" i="101" s="1"/>
  <c r="T249" i="101"/>
  <c r="Q984" i="101"/>
  <c r="T15" i="101"/>
  <c r="T126" i="101"/>
  <c r="T119" i="101"/>
  <c r="Q982" i="101"/>
  <c r="Q985" i="101"/>
  <c r="S382" i="101"/>
  <c r="T383" i="101" s="1"/>
  <c r="Q735" i="101"/>
  <c r="Q961" i="101" s="1"/>
  <c r="S253" i="101"/>
  <c r="T10" i="101"/>
  <c r="R570" i="101"/>
  <c r="R647" i="101"/>
  <c r="R640" i="101"/>
  <c r="S563" i="101"/>
  <c r="R730" i="101"/>
  <c r="T117" i="101"/>
  <c r="T124" i="101"/>
  <c r="R229" i="101"/>
  <c r="R234" i="101"/>
  <c r="R245" i="101"/>
  <c r="R223" i="101"/>
  <c r="R224" i="101"/>
  <c r="R227" i="101"/>
  <c r="R221" i="101"/>
  <c r="R210" i="101"/>
  <c r="R207" i="101"/>
  <c r="R220" i="101"/>
  <c r="R241" i="101"/>
  <c r="R242" i="101"/>
  <c r="R243" i="101"/>
  <c r="R222" i="101"/>
  <c r="R208" i="101"/>
  <c r="R206" i="101"/>
  <c r="R237" i="101"/>
  <c r="R235" i="101"/>
  <c r="R236" i="101"/>
  <c r="R244" i="101"/>
  <c r="R209" i="101"/>
  <c r="R238" i="101"/>
  <c r="R231" i="101"/>
  <c r="R230" i="101"/>
  <c r="R228" i="101"/>
  <c r="Q983" i="101"/>
  <c r="T16" i="101"/>
  <c r="T7" i="101"/>
  <c r="S250" i="101"/>
  <c r="S494" i="101"/>
  <c r="T495" i="101" s="1"/>
  <c r="T251" i="101"/>
  <c r="O910" i="101"/>
  <c r="O962" i="101"/>
  <c r="S363" i="101"/>
  <c r="S364" i="101" s="1"/>
  <c r="S380" i="101"/>
  <c r="S381" i="101" s="1"/>
  <c r="S492" i="101"/>
  <c r="S493" i="101" s="1"/>
  <c r="S649" i="101"/>
  <c r="T565" i="101"/>
  <c r="S642" i="101"/>
  <c r="S572" i="101"/>
  <c r="S460" i="101"/>
  <c r="T461" i="101" s="1"/>
  <c r="R731" i="101"/>
  <c r="R648" i="101"/>
  <c r="R641" i="101"/>
  <c r="S564" i="101"/>
  <c r="R571" i="101"/>
  <c r="S365" i="101"/>
  <c r="T366" i="101" s="1"/>
  <c r="R569" i="101"/>
  <c r="R729" i="101"/>
  <c r="S562" i="101"/>
  <c r="R646" i="101"/>
  <c r="R639" i="101"/>
  <c r="R733" i="101"/>
  <c r="R650" i="101"/>
  <c r="R643" i="101"/>
  <c r="R573" i="101"/>
  <c r="S566" i="101"/>
  <c r="R509" i="100"/>
  <c r="R510" i="100" s="1"/>
  <c r="R365" i="100"/>
  <c r="S366" i="100" s="1"/>
  <c r="T367" i="100" s="1"/>
  <c r="S460" i="100"/>
  <c r="T461" i="100" s="1"/>
  <c r="R441" i="100"/>
  <c r="R442" i="100" s="1"/>
  <c r="R312" i="100"/>
  <c r="R313" i="100" s="1"/>
  <c r="S250" i="100"/>
  <c r="T7" i="100"/>
  <c r="S5" i="100"/>
  <c r="S120" i="100"/>
  <c r="T101" i="100"/>
  <c r="T113" i="100" s="1"/>
  <c r="S127" i="100"/>
  <c r="T126" i="100"/>
  <c r="T119" i="100"/>
  <c r="R511" i="100"/>
  <c r="S512" i="100" s="1"/>
  <c r="T513" i="100" s="1"/>
  <c r="S458" i="100"/>
  <c r="S459" i="100" s="1"/>
  <c r="S329" i="100"/>
  <c r="S330" i="100" s="1"/>
  <c r="S733" i="100"/>
  <c r="S643" i="100"/>
  <c r="S650" i="100"/>
  <c r="S573" i="100"/>
  <c r="T566" i="100"/>
  <c r="R314" i="100"/>
  <c r="S315" i="100" s="1"/>
  <c r="T316" i="100" s="1"/>
  <c r="O985" i="100"/>
  <c r="Q475" i="100"/>
  <c r="Q476" i="100" s="1"/>
  <c r="Q346" i="100"/>
  <c r="Q347" i="100" s="1"/>
  <c r="S492" i="100"/>
  <c r="S493" i="100" s="1"/>
  <c r="S380" i="100"/>
  <c r="S381" i="100" s="1"/>
  <c r="S363" i="100"/>
  <c r="S364" i="100" s="1"/>
  <c r="O982" i="100"/>
  <c r="Q735" i="100"/>
  <c r="Q961" i="100" s="1"/>
  <c r="R443" i="100"/>
  <c r="S444" i="100" s="1"/>
  <c r="T445" i="100" s="1"/>
  <c r="P985" i="100"/>
  <c r="T16" i="100"/>
  <c r="S125" i="100"/>
  <c r="S118" i="100"/>
  <c r="T99" i="100"/>
  <c r="T111" i="100" s="1"/>
  <c r="S116" i="100"/>
  <c r="T97" i="100"/>
  <c r="S123" i="100"/>
  <c r="S109" i="100"/>
  <c r="S686" i="100" s="1"/>
  <c r="T117" i="100"/>
  <c r="T124" i="100"/>
  <c r="T251" i="100"/>
  <c r="O984" i="100"/>
  <c r="T252" i="100"/>
  <c r="R475" i="100"/>
  <c r="R476" i="100" s="1"/>
  <c r="R346" i="100"/>
  <c r="R347" i="100" s="1"/>
  <c r="S331" i="100"/>
  <c r="T332" i="100" s="1"/>
  <c r="R248" i="100"/>
  <c r="R731" i="100"/>
  <c r="R641" i="100"/>
  <c r="R648" i="100"/>
  <c r="R571" i="100"/>
  <c r="S564" i="100"/>
  <c r="T14" i="100"/>
  <c r="R492" i="100"/>
  <c r="R493" i="100" s="1"/>
  <c r="R380" i="100"/>
  <c r="R381" i="100" s="1"/>
  <c r="R363" i="100"/>
  <c r="R364" i="100" s="1"/>
  <c r="M962" i="100"/>
  <c r="M910" i="100"/>
  <c r="R382" i="100"/>
  <c r="S383" i="100" s="1"/>
  <c r="T384" i="100" s="1"/>
  <c r="R494" i="100"/>
  <c r="S495" i="100" s="1"/>
  <c r="T496" i="100" s="1"/>
  <c r="R732" i="100"/>
  <c r="R642" i="100"/>
  <c r="R649" i="100"/>
  <c r="R572" i="100"/>
  <c r="S565" i="100"/>
  <c r="R729" i="100"/>
  <c r="R639" i="100"/>
  <c r="R646" i="100"/>
  <c r="R569" i="100"/>
  <c r="S562" i="100"/>
  <c r="S640" i="100"/>
  <c r="T563" i="100"/>
  <c r="S647" i="100"/>
  <c r="S570" i="100"/>
  <c r="H138" i="42"/>
  <c r="I690" i="105" l="1"/>
  <c r="I203" i="105"/>
  <c r="J690" i="105"/>
  <c r="K113" i="105"/>
  <c r="L113" i="105" s="1"/>
  <c r="J203" i="105"/>
  <c r="H185" i="105"/>
  <c r="H187" i="105"/>
  <c r="P163" i="100"/>
  <c r="G420" i="105"/>
  <c r="H348" i="105"/>
  <c r="I349" i="105" s="1"/>
  <c r="J350" i="105" s="1"/>
  <c r="K351" i="105" s="1"/>
  <c r="L352" i="105" s="1"/>
  <c r="M353" i="105" s="1"/>
  <c r="N354" i="105" s="1"/>
  <c r="O355" i="105" s="1"/>
  <c r="P356" i="105" s="1"/>
  <c r="Q357" i="105" s="1"/>
  <c r="R358" i="105" s="1"/>
  <c r="S359" i="105" s="1"/>
  <c r="T360" i="105" s="1"/>
  <c r="P162" i="100"/>
  <c r="I689" i="106"/>
  <c r="J112" i="106"/>
  <c r="T200" i="100"/>
  <c r="T690" i="100"/>
  <c r="T184" i="100"/>
  <c r="T688" i="100"/>
  <c r="M113" i="106"/>
  <c r="M690" i="106" s="1"/>
  <c r="L690" i="106"/>
  <c r="I687" i="106"/>
  <c r="J110" i="106"/>
  <c r="P159" i="100"/>
  <c r="J419" i="105"/>
  <c r="P160" i="100"/>
  <c r="N962" i="100"/>
  <c r="N910" i="100"/>
  <c r="H184" i="105"/>
  <c r="H182" i="105"/>
  <c r="H183" i="105"/>
  <c r="K179" i="105"/>
  <c r="Q788" i="103"/>
  <c r="Q797" i="103" s="1"/>
  <c r="Q788" i="104"/>
  <c r="Q797" i="104" s="1"/>
  <c r="O788" i="100"/>
  <c r="O797" i="100" s="1"/>
  <c r="P983" i="100"/>
  <c r="Q788" i="101"/>
  <c r="Q797" i="101" s="1"/>
  <c r="Q788" i="107"/>
  <c r="Q797" i="107" s="1"/>
  <c r="Q910" i="107" s="1"/>
  <c r="I417" i="100"/>
  <c r="H417" i="104"/>
  <c r="P807" i="100"/>
  <c r="P982" i="100"/>
  <c r="P984" i="100"/>
  <c r="H417" i="100"/>
  <c r="I417" i="104"/>
  <c r="H417" i="101"/>
  <c r="I417" i="107"/>
  <c r="I417" i="103"/>
  <c r="H417" i="107"/>
  <c r="H417" i="103"/>
  <c r="P158" i="100"/>
  <c r="P959" i="100" s="1"/>
  <c r="I417" i="101"/>
  <c r="H365" i="106"/>
  <c r="I366" i="106" s="1"/>
  <c r="J367" i="106" s="1"/>
  <c r="K368" i="106" s="1"/>
  <c r="L369" i="106" s="1"/>
  <c r="M370" i="106" s="1"/>
  <c r="N371" i="106" s="1"/>
  <c r="O372" i="106" s="1"/>
  <c r="P373" i="106" s="1"/>
  <c r="Q374" i="106" s="1"/>
  <c r="R375" i="106" s="1"/>
  <c r="S376" i="106" s="1"/>
  <c r="T377" i="106" s="1"/>
  <c r="P161" i="100"/>
  <c r="I348" i="105"/>
  <c r="J349" i="105" s="1"/>
  <c r="K350" i="105" s="1"/>
  <c r="L351" i="105" s="1"/>
  <c r="M352" i="105" s="1"/>
  <c r="N353" i="105" s="1"/>
  <c r="O354" i="105" s="1"/>
  <c r="P355" i="105" s="1"/>
  <c r="Q356" i="105" s="1"/>
  <c r="R357" i="105" s="1"/>
  <c r="S358" i="105" s="1"/>
  <c r="T359" i="105" s="1"/>
  <c r="H420" i="105"/>
  <c r="G418" i="105"/>
  <c r="Q385" i="100"/>
  <c r="S351" i="104"/>
  <c r="R317" i="103"/>
  <c r="R334" i="104"/>
  <c r="R368" i="101"/>
  <c r="S348" i="101"/>
  <c r="T349" i="101" s="1"/>
  <c r="S352" i="107"/>
  <c r="R334" i="101"/>
  <c r="S314" i="101"/>
  <c r="T315" i="101" s="1"/>
  <c r="H348" i="106"/>
  <c r="I349" i="106" s="1"/>
  <c r="J350" i="106" s="1"/>
  <c r="K351" i="106" s="1"/>
  <c r="L352" i="106" s="1"/>
  <c r="M353" i="106" s="1"/>
  <c r="N354" i="106" s="1"/>
  <c r="O355" i="106" s="1"/>
  <c r="P356" i="106" s="1"/>
  <c r="Q357" i="106" s="1"/>
  <c r="R358" i="106" s="1"/>
  <c r="S359" i="106" s="1"/>
  <c r="T360" i="106" s="1"/>
  <c r="I365" i="105"/>
  <c r="J366" i="105" s="1"/>
  <c r="K367" i="105" s="1"/>
  <c r="L368" i="105" s="1"/>
  <c r="M369" i="105" s="1"/>
  <c r="N370" i="105" s="1"/>
  <c r="O371" i="105" s="1"/>
  <c r="P372" i="105" s="1"/>
  <c r="Q373" i="105" s="1"/>
  <c r="R374" i="105" s="1"/>
  <c r="S375" i="105" s="1"/>
  <c r="T376" i="105" s="1"/>
  <c r="H421" i="105"/>
  <c r="I382" i="105"/>
  <c r="J383" i="105" s="1"/>
  <c r="K384" i="105" s="1"/>
  <c r="L385" i="105" s="1"/>
  <c r="M386" i="105" s="1"/>
  <c r="N387" i="105" s="1"/>
  <c r="O388" i="105" s="1"/>
  <c r="P389" i="105" s="1"/>
  <c r="Q390" i="105" s="1"/>
  <c r="R391" i="105" s="1"/>
  <c r="S392" i="105" s="1"/>
  <c r="T393" i="105" s="1"/>
  <c r="H422" i="105"/>
  <c r="S368" i="104"/>
  <c r="S368" i="103"/>
  <c r="Q368" i="100"/>
  <c r="S385" i="103"/>
  <c r="R334" i="100"/>
  <c r="S317" i="107"/>
  <c r="Q317" i="100"/>
  <c r="H382" i="106"/>
  <c r="I383" i="106" s="1"/>
  <c r="J384" i="106" s="1"/>
  <c r="K385" i="106" s="1"/>
  <c r="L386" i="106" s="1"/>
  <c r="M387" i="106" s="1"/>
  <c r="N388" i="106" s="1"/>
  <c r="O389" i="106" s="1"/>
  <c r="P390" i="106" s="1"/>
  <c r="Q391" i="106" s="1"/>
  <c r="R392" i="106" s="1"/>
  <c r="S393" i="106" s="1"/>
  <c r="T394" i="106" s="1"/>
  <c r="R351" i="103"/>
  <c r="S314" i="104"/>
  <c r="T315" i="104" s="1"/>
  <c r="H331" i="106"/>
  <c r="I332" i="106" s="1"/>
  <c r="J333" i="106" s="1"/>
  <c r="K334" i="106" s="1"/>
  <c r="L335" i="106" s="1"/>
  <c r="M336" i="106" s="1"/>
  <c r="N337" i="106" s="1"/>
  <c r="O338" i="106" s="1"/>
  <c r="P339" i="106" s="1"/>
  <c r="Q340" i="106" s="1"/>
  <c r="R341" i="106" s="1"/>
  <c r="S342" i="106" s="1"/>
  <c r="T343" i="106" s="1"/>
  <c r="S385" i="104"/>
  <c r="T171" i="103"/>
  <c r="T167" i="103"/>
  <c r="T168" i="103"/>
  <c r="T169" i="103"/>
  <c r="T170" i="103"/>
  <c r="T166" i="103"/>
  <c r="S169" i="100"/>
  <c r="S170" i="100"/>
  <c r="S171" i="100"/>
  <c r="S168" i="100"/>
  <c r="S166" i="100"/>
  <c r="S167" i="100"/>
  <c r="T178" i="107"/>
  <c r="T179" i="107"/>
  <c r="T176" i="107"/>
  <c r="T174" i="107"/>
  <c r="T177" i="107"/>
  <c r="T199" i="104"/>
  <c r="T202" i="104"/>
  <c r="T200" i="104"/>
  <c r="T198" i="104"/>
  <c r="T201" i="104"/>
  <c r="T179" i="100"/>
  <c r="T178" i="100"/>
  <c r="T175" i="100"/>
  <c r="T174" i="100"/>
  <c r="T177" i="100"/>
  <c r="H187" i="106"/>
  <c r="H183" i="106"/>
  <c r="H186" i="106"/>
  <c r="H184" i="106"/>
  <c r="H182" i="106"/>
  <c r="H185" i="106"/>
  <c r="T193" i="100"/>
  <c r="T191" i="100"/>
  <c r="T194" i="100"/>
  <c r="T190" i="100"/>
  <c r="T195" i="100"/>
  <c r="S187" i="100"/>
  <c r="S185" i="100"/>
  <c r="S183" i="100"/>
  <c r="S186" i="100"/>
  <c r="S182" i="100"/>
  <c r="L112" i="105"/>
  <c r="L689" i="105" s="1"/>
  <c r="T168" i="107"/>
  <c r="T170" i="107"/>
  <c r="H169" i="105"/>
  <c r="H170" i="105"/>
  <c r="H166" i="105"/>
  <c r="H171" i="105"/>
  <c r="H167" i="105"/>
  <c r="H168" i="105"/>
  <c r="T203" i="103"/>
  <c r="T199" i="103"/>
  <c r="T198" i="103"/>
  <c r="T200" i="103"/>
  <c r="T201" i="103"/>
  <c r="H168" i="106"/>
  <c r="H169" i="106"/>
  <c r="H170" i="106"/>
  <c r="H166" i="106"/>
  <c r="H171" i="106"/>
  <c r="H167" i="106"/>
  <c r="T202" i="101"/>
  <c r="T203" i="101"/>
  <c r="T198" i="101"/>
  <c r="T200" i="101"/>
  <c r="T199" i="101"/>
  <c r="S195" i="100"/>
  <c r="S193" i="100"/>
  <c r="S191" i="100"/>
  <c r="S190" i="100"/>
  <c r="S194" i="100"/>
  <c r="H193" i="106"/>
  <c r="H195" i="106"/>
  <c r="H194" i="106"/>
  <c r="H190" i="106"/>
  <c r="H192" i="106"/>
  <c r="H191" i="106"/>
  <c r="R187" i="100"/>
  <c r="R186" i="100"/>
  <c r="R183" i="100"/>
  <c r="R182" i="100"/>
  <c r="R185" i="100"/>
  <c r="K111" i="106"/>
  <c r="K688" i="106" s="1"/>
  <c r="K177" i="105"/>
  <c r="K174" i="105"/>
  <c r="J111" i="105"/>
  <c r="J688" i="105" s="1"/>
  <c r="T170" i="104"/>
  <c r="T166" i="104"/>
  <c r="T171" i="104"/>
  <c r="T167" i="104"/>
  <c r="T168" i="104"/>
  <c r="T169" i="104"/>
  <c r="T168" i="101"/>
  <c r="T169" i="101"/>
  <c r="T170" i="101"/>
  <c r="T166" i="101"/>
  <c r="T171" i="101"/>
  <c r="T167" i="101"/>
  <c r="J201" i="105"/>
  <c r="J202" i="105"/>
  <c r="J199" i="105"/>
  <c r="J198" i="105"/>
  <c r="J200" i="105"/>
  <c r="H178" i="106"/>
  <c r="H176" i="106"/>
  <c r="H174" i="106"/>
  <c r="H177" i="106"/>
  <c r="H179" i="106"/>
  <c r="H175" i="106"/>
  <c r="T179" i="101"/>
  <c r="T175" i="101"/>
  <c r="T178" i="101"/>
  <c r="T176" i="101"/>
  <c r="T174" i="101"/>
  <c r="I203" i="106"/>
  <c r="I201" i="106"/>
  <c r="I199" i="106"/>
  <c r="I202" i="106"/>
  <c r="I200" i="106"/>
  <c r="I198" i="106"/>
  <c r="S202" i="100"/>
  <c r="S198" i="100"/>
  <c r="S203" i="100"/>
  <c r="S201" i="100"/>
  <c r="S199" i="100"/>
  <c r="M110" i="105"/>
  <c r="M687" i="105" s="1"/>
  <c r="K176" i="105"/>
  <c r="K178" i="105"/>
  <c r="T171" i="107"/>
  <c r="T195" i="101"/>
  <c r="T192" i="101"/>
  <c r="T190" i="101"/>
  <c r="T194" i="101"/>
  <c r="T191" i="101"/>
  <c r="T174" i="104"/>
  <c r="T175" i="104"/>
  <c r="T176" i="104"/>
  <c r="T178" i="104"/>
  <c r="T177" i="104"/>
  <c r="I191" i="105"/>
  <c r="I194" i="105"/>
  <c r="I192" i="105"/>
  <c r="I190" i="105"/>
  <c r="I193" i="105"/>
  <c r="T186" i="101"/>
  <c r="T184" i="101"/>
  <c r="T182" i="101"/>
  <c r="T187" i="101"/>
  <c r="T183" i="101"/>
  <c r="T182" i="103"/>
  <c r="T187" i="103"/>
  <c r="T185" i="103"/>
  <c r="T183" i="103"/>
  <c r="T184" i="103"/>
  <c r="I184" i="105"/>
  <c r="I185" i="105"/>
  <c r="I186" i="105"/>
  <c r="I182" i="105"/>
  <c r="I187" i="105"/>
  <c r="I183" i="105"/>
  <c r="K175" i="105"/>
  <c r="T169" i="107"/>
  <c r="T166" i="107"/>
  <c r="H549" i="100"/>
  <c r="H556" i="100" s="1"/>
  <c r="T155" i="104"/>
  <c r="I155" i="106"/>
  <c r="G616" i="105"/>
  <c r="I154" i="105"/>
  <c r="J195" i="105" s="1"/>
  <c r="H608" i="100"/>
  <c r="F807" i="105"/>
  <c r="F1082" i="105" s="1"/>
  <c r="I532" i="100"/>
  <c r="I607" i="100" s="1"/>
  <c r="G867" i="105"/>
  <c r="H866" i="100"/>
  <c r="H531" i="100"/>
  <c r="R807" i="103"/>
  <c r="R807" i="104"/>
  <c r="R159" i="104"/>
  <c r="R807" i="101"/>
  <c r="R807" i="107"/>
  <c r="G614" i="105"/>
  <c r="R159" i="107"/>
  <c r="F159" i="106"/>
  <c r="R159" i="103"/>
  <c r="G617" i="105"/>
  <c r="G550" i="105"/>
  <c r="G557" i="105" s="1"/>
  <c r="F159" i="105"/>
  <c r="R159" i="101"/>
  <c r="J380" i="105"/>
  <c r="J381" i="105" s="1"/>
  <c r="I363" i="105"/>
  <c r="I364" i="105" s="1"/>
  <c r="I380" i="105"/>
  <c r="I381" i="105" s="1"/>
  <c r="H540" i="105"/>
  <c r="H551" i="105" s="1"/>
  <c r="G215" i="105"/>
  <c r="G214" i="105"/>
  <c r="H411" i="105"/>
  <c r="H410" i="105" s="1"/>
  <c r="S155" i="100"/>
  <c r="H380" i="106"/>
  <c r="H381" i="106" s="1"/>
  <c r="T153" i="103"/>
  <c r="G532" i="106"/>
  <c r="G213" i="105"/>
  <c r="H151" i="106"/>
  <c r="T154" i="100"/>
  <c r="J155" i="105"/>
  <c r="K203" i="105" s="1"/>
  <c r="G216" i="105"/>
  <c r="G217" i="105"/>
  <c r="S151" i="100"/>
  <c r="T152" i="104"/>
  <c r="T151" i="101"/>
  <c r="T153" i="101"/>
  <c r="I153" i="106"/>
  <c r="K152" i="105"/>
  <c r="H153" i="106"/>
  <c r="S213" i="103"/>
  <c r="S216" i="103"/>
  <c r="S215" i="103"/>
  <c r="S217" i="103"/>
  <c r="S214" i="103"/>
  <c r="Q216" i="100"/>
  <c r="Q215" i="100"/>
  <c r="Q217" i="100"/>
  <c r="Q213" i="100"/>
  <c r="Q214" i="100"/>
  <c r="S216" i="104"/>
  <c r="S217" i="104"/>
  <c r="S214" i="104"/>
  <c r="S215" i="104"/>
  <c r="S213" i="104"/>
  <c r="S216" i="107"/>
  <c r="S217" i="107"/>
  <c r="S213" i="107"/>
  <c r="S214" i="107"/>
  <c r="S215" i="107"/>
  <c r="S216" i="101"/>
  <c r="S217" i="101"/>
  <c r="S213" i="101"/>
  <c r="S214" i="101"/>
  <c r="S215" i="101"/>
  <c r="M65" i="103"/>
  <c r="H346" i="106"/>
  <c r="H347" i="106" s="1"/>
  <c r="H441" i="106"/>
  <c r="H442" i="106" s="1"/>
  <c r="I443" i="106" s="1"/>
  <c r="J444" i="106" s="1"/>
  <c r="K445" i="106" s="1"/>
  <c r="L446" i="106" s="1"/>
  <c r="M447" i="106" s="1"/>
  <c r="N448" i="106" s="1"/>
  <c r="O449" i="106" s="1"/>
  <c r="P450" i="106" s="1"/>
  <c r="Q451" i="106" s="1"/>
  <c r="R452" i="106" s="1"/>
  <c r="S453" i="106" s="1"/>
  <c r="T454" i="106" s="1"/>
  <c r="G241" i="105"/>
  <c r="G528" i="105"/>
  <c r="G865" i="105" s="1"/>
  <c r="T87" i="101"/>
  <c r="M65" i="100"/>
  <c r="T87" i="103"/>
  <c r="T87" i="100"/>
  <c r="M65" i="105"/>
  <c r="M65" i="106"/>
  <c r="H536" i="105"/>
  <c r="H617" i="105" s="1"/>
  <c r="G230" i="105"/>
  <c r="G407" i="106"/>
  <c r="T151" i="107"/>
  <c r="T87" i="107"/>
  <c r="H363" i="106"/>
  <c r="H364" i="106" s="1"/>
  <c r="M65" i="107"/>
  <c r="T87" i="106"/>
  <c r="H154" i="106"/>
  <c r="M65" i="104"/>
  <c r="T155" i="101"/>
  <c r="T151" i="104"/>
  <c r="T87" i="104"/>
  <c r="T87" i="105"/>
  <c r="H492" i="106"/>
  <c r="H493" i="106" s="1"/>
  <c r="I494" i="106" s="1"/>
  <c r="J495" i="106" s="1"/>
  <c r="K496" i="106" s="1"/>
  <c r="L497" i="106" s="1"/>
  <c r="M498" i="106" s="1"/>
  <c r="N499" i="106" s="1"/>
  <c r="O500" i="106" s="1"/>
  <c r="P501" i="106" s="1"/>
  <c r="Q502" i="106" s="1"/>
  <c r="R503" i="106" s="1"/>
  <c r="S504" i="106" s="1"/>
  <c r="T505" i="106" s="1"/>
  <c r="M65" i="101"/>
  <c r="O66" i="107"/>
  <c r="O66" i="103"/>
  <c r="O66" i="104"/>
  <c r="O66" i="42"/>
  <c r="O66" i="106"/>
  <c r="O66" i="105"/>
  <c r="O66" i="101"/>
  <c r="O66" i="100"/>
  <c r="N67" i="105"/>
  <c r="N67" i="42"/>
  <c r="N67" i="103"/>
  <c r="N67" i="100"/>
  <c r="N67" i="107"/>
  <c r="N67" i="104"/>
  <c r="N67" i="101"/>
  <c r="N67" i="106"/>
  <c r="N68" i="106"/>
  <c r="N68" i="107"/>
  <c r="N68" i="104"/>
  <c r="N68" i="100"/>
  <c r="N68" i="42"/>
  <c r="N68" i="105"/>
  <c r="N68" i="103"/>
  <c r="N68" i="101"/>
  <c r="N70" i="107"/>
  <c r="N70" i="100"/>
  <c r="N70" i="104"/>
  <c r="N70" i="105"/>
  <c r="N70" i="101"/>
  <c r="N70" i="103"/>
  <c r="N70" i="42"/>
  <c r="N70" i="106"/>
  <c r="N69" i="104"/>
  <c r="N69" i="105"/>
  <c r="N69" i="101"/>
  <c r="N69" i="103"/>
  <c r="N69" i="42"/>
  <c r="N69" i="100"/>
  <c r="N69" i="107"/>
  <c r="N69" i="106"/>
  <c r="G411" i="106"/>
  <c r="G823" i="106" s="1"/>
  <c r="G210" i="105"/>
  <c r="G235" i="105"/>
  <c r="G220" i="105"/>
  <c r="G227" i="105"/>
  <c r="G209" i="105"/>
  <c r="I346" i="106"/>
  <c r="I347" i="106" s="1"/>
  <c r="G221" i="105"/>
  <c r="G234" i="105"/>
  <c r="G245" i="105"/>
  <c r="G236" i="105"/>
  <c r="G229" i="105"/>
  <c r="G244" i="105"/>
  <c r="H312" i="106"/>
  <c r="H313" i="106" s="1"/>
  <c r="T152" i="101"/>
  <c r="I109" i="106"/>
  <c r="I686" i="106" s="1"/>
  <c r="I475" i="106"/>
  <c r="I476" i="106" s="1"/>
  <c r="J477" i="106" s="1"/>
  <c r="K478" i="106" s="1"/>
  <c r="L479" i="106" s="1"/>
  <c r="M480" i="106" s="1"/>
  <c r="N481" i="106" s="1"/>
  <c r="O482" i="106" s="1"/>
  <c r="P483" i="106" s="1"/>
  <c r="Q484" i="106" s="1"/>
  <c r="R485" i="106" s="1"/>
  <c r="S486" i="106" s="1"/>
  <c r="T487" i="106" s="1"/>
  <c r="G242" i="105"/>
  <c r="G206" i="105"/>
  <c r="G228" i="105"/>
  <c r="G222" i="105"/>
  <c r="G238" i="105"/>
  <c r="G207" i="105"/>
  <c r="G243" i="105"/>
  <c r="G237" i="105"/>
  <c r="G208" i="105"/>
  <c r="G223" i="105"/>
  <c r="G231" i="105"/>
  <c r="G224" i="105"/>
  <c r="G429" i="105"/>
  <c r="G436" i="105" s="1"/>
  <c r="K329" i="105"/>
  <c r="K330" i="105" s="1"/>
  <c r="K458" i="105"/>
  <c r="K459" i="105" s="1"/>
  <c r="L460" i="105" s="1"/>
  <c r="M461" i="105" s="1"/>
  <c r="N462" i="105" s="1"/>
  <c r="O463" i="105" s="1"/>
  <c r="P464" i="105" s="1"/>
  <c r="Q465" i="105" s="1"/>
  <c r="R466" i="105" s="1"/>
  <c r="S467" i="105" s="1"/>
  <c r="T468" i="105" s="1"/>
  <c r="G823" i="105"/>
  <c r="J509" i="105"/>
  <c r="J510" i="105" s="1"/>
  <c r="K511" i="105" s="1"/>
  <c r="L512" i="105" s="1"/>
  <c r="M513" i="105" s="1"/>
  <c r="N514" i="105" s="1"/>
  <c r="O515" i="105" s="1"/>
  <c r="P516" i="105" s="1"/>
  <c r="Q517" i="105" s="1"/>
  <c r="R518" i="105" s="1"/>
  <c r="S519" i="105" s="1"/>
  <c r="T520" i="105" s="1"/>
  <c r="G427" i="105"/>
  <c r="G434" i="105" s="1"/>
  <c r="T152" i="107"/>
  <c r="T155" i="103"/>
  <c r="T151" i="103"/>
  <c r="I607" i="104"/>
  <c r="H151" i="105"/>
  <c r="H312" i="105"/>
  <c r="H313" i="105" s="1"/>
  <c r="I109" i="105"/>
  <c r="I686" i="105" s="1"/>
  <c r="H441" i="105"/>
  <c r="H442" i="105" s="1"/>
  <c r="I443" i="105" s="1"/>
  <c r="J444" i="105" s="1"/>
  <c r="K445" i="105" s="1"/>
  <c r="L446" i="105" s="1"/>
  <c r="M447" i="105" s="1"/>
  <c r="N448" i="105" s="1"/>
  <c r="O449" i="105" s="1"/>
  <c r="P450" i="105" s="1"/>
  <c r="Q451" i="105" s="1"/>
  <c r="R452" i="105" s="1"/>
  <c r="S453" i="105" s="1"/>
  <c r="T454" i="105" s="1"/>
  <c r="R463" i="104"/>
  <c r="T154" i="101"/>
  <c r="I153" i="105"/>
  <c r="I346" i="105"/>
  <c r="I347" i="105" s="1"/>
  <c r="I475" i="105"/>
  <c r="I476" i="105" s="1"/>
  <c r="J477" i="105" s="1"/>
  <c r="K478" i="105" s="1"/>
  <c r="L479" i="105" s="1"/>
  <c r="M480" i="105" s="1"/>
  <c r="N481" i="105" s="1"/>
  <c r="O482" i="105" s="1"/>
  <c r="P483" i="105" s="1"/>
  <c r="Q484" i="105" s="1"/>
  <c r="R485" i="105" s="1"/>
  <c r="S486" i="105" s="1"/>
  <c r="T487" i="105" s="1"/>
  <c r="H152" i="106"/>
  <c r="H458" i="106"/>
  <c r="H459" i="106" s="1"/>
  <c r="H329" i="106"/>
  <c r="H330" i="106" s="1"/>
  <c r="H866" i="105"/>
  <c r="H607" i="105"/>
  <c r="T152" i="100"/>
  <c r="R463" i="107"/>
  <c r="R463" i="100"/>
  <c r="S733" i="107"/>
  <c r="S732" i="107"/>
  <c r="S730" i="100"/>
  <c r="S730" i="105"/>
  <c r="S732" i="104"/>
  <c r="S732" i="101"/>
  <c r="G406" i="105"/>
  <c r="H407" i="105"/>
  <c r="G822" i="105"/>
  <c r="G824" i="105"/>
  <c r="H415" i="105"/>
  <c r="H824" i="105" s="1"/>
  <c r="G410" i="105"/>
  <c r="G428" i="105"/>
  <c r="G435" i="105" s="1"/>
  <c r="H429" i="101"/>
  <c r="H436" i="101" s="1"/>
  <c r="H824" i="101"/>
  <c r="I415" i="101"/>
  <c r="I429" i="101" s="1"/>
  <c r="H632" i="101"/>
  <c r="R163" i="104"/>
  <c r="R158" i="101"/>
  <c r="R959" i="101" s="1"/>
  <c r="R160" i="107"/>
  <c r="R163" i="101"/>
  <c r="R161" i="104"/>
  <c r="R158" i="103"/>
  <c r="R959" i="103" s="1"/>
  <c r="R161" i="103"/>
  <c r="R158" i="107"/>
  <c r="R959" i="107" s="1"/>
  <c r="R163" i="107"/>
  <c r="R162" i="107"/>
  <c r="R161" i="101"/>
  <c r="R160" i="104"/>
  <c r="R160" i="103"/>
  <c r="R162" i="103"/>
  <c r="R160" i="101"/>
  <c r="R162" i="101"/>
  <c r="R162" i="104"/>
  <c r="R158" i="104"/>
  <c r="R959" i="104" s="1"/>
  <c r="R163" i="103"/>
  <c r="R161" i="107"/>
  <c r="H427" i="107"/>
  <c r="H434" i="107" s="1"/>
  <c r="F160" i="105"/>
  <c r="F160" i="106"/>
  <c r="F163" i="106"/>
  <c r="F158" i="105"/>
  <c r="F959" i="105" s="1"/>
  <c r="F161" i="106"/>
  <c r="F162" i="105"/>
  <c r="F162" i="106"/>
  <c r="F163" i="105"/>
  <c r="F158" i="106"/>
  <c r="F959" i="106" s="1"/>
  <c r="F161" i="105"/>
  <c r="T249" i="100"/>
  <c r="H406" i="107"/>
  <c r="I407" i="107"/>
  <c r="I427" i="107" s="1"/>
  <c r="J543" i="104"/>
  <c r="J635" i="104"/>
  <c r="J869" i="104"/>
  <c r="J552" i="104"/>
  <c r="J559" i="104" s="1"/>
  <c r="I415" i="103"/>
  <c r="J415" i="103" s="1"/>
  <c r="K544" i="104"/>
  <c r="K552" i="104" s="1"/>
  <c r="H558" i="101"/>
  <c r="H429" i="103"/>
  <c r="H436" i="103" s="1"/>
  <c r="H632" i="103"/>
  <c r="H414" i="103"/>
  <c r="I559" i="107"/>
  <c r="H429" i="107"/>
  <c r="G424" i="107"/>
  <c r="H549" i="105"/>
  <c r="H556" i="105" s="1"/>
  <c r="H608" i="105"/>
  <c r="I558" i="101"/>
  <c r="J532" i="104"/>
  <c r="I869" i="107"/>
  <c r="J544" i="107"/>
  <c r="J543" i="107" s="1"/>
  <c r="I634" i="107"/>
  <c r="I543" i="107"/>
  <c r="I635" i="107"/>
  <c r="I549" i="104"/>
  <c r="I556" i="104" s="1"/>
  <c r="H824" i="107"/>
  <c r="G552" i="105"/>
  <c r="G559" i="105" s="1"/>
  <c r="I531" i="104"/>
  <c r="I415" i="107"/>
  <c r="I414" i="107" s="1"/>
  <c r="H557" i="107"/>
  <c r="I866" i="104"/>
  <c r="H414" i="107"/>
  <c r="H556" i="104"/>
  <c r="T252" i="104"/>
  <c r="T253" i="107"/>
  <c r="T252" i="107"/>
  <c r="T252" i="101"/>
  <c r="T249" i="107"/>
  <c r="T249" i="105"/>
  <c r="P13" i="42"/>
  <c r="O15" i="42"/>
  <c r="O16" i="42"/>
  <c r="O14" i="42"/>
  <c r="O17" i="42"/>
  <c r="I532" i="105"/>
  <c r="H398" i="101"/>
  <c r="G424" i="103"/>
  <c r="I543" i="101"/>
  <c r="H535" i="100"/>
  <c r="H820" i="101"/>
  <c r="H616" i="100"/>
  <c r="H550" i="100"/>
  <c r="H557" i="100" s="1"/>
  <c r="H432" i="107"/>
  <c r="H605" i="105"/>
  <c r="I399" i="101"/>
  <c r="J399" i="101" s="1"/>
  <c r="H617" i="100"/>
  <c r="H867" i="100"/>
  <c r="I635" i="101"/>
  <c r="H531" i="105"/>
  <c r="G632" i="105"/>
  <c r="J544" i="101"/>
  <c r="J552" i="101" s="1"/>
  <c r="J559" i="101" s="1"/>
  <c r="H616" i="107"/>
  <c r="I869" i="101"/>
  <c r="H435" i="101"/>
  <c r="H865" i="100"/>
  <c r="G634" i="105"/>
  <c r="H617" i="107"/>
  <c r="I634" i="101"/>
  <c r="H867" i="107"/>
  <c r="H544" i="105"/>
  <c r="H635" i="105" s="1"/>
  <c r="G543" i="105"/>
  <c r="G869" i="105"/>
  <c r="I532" i="107"/>
  <c r="H550" i="101"/>
  <c r="H557" i="101" s="1"/>
  <c r="G556" i="107"/>
  <c r="I536" i="101"/>
  <c r="I550" i="101" s="1"/>
  <c r="H535" i="101"/>
  <c r="G660" i="103"/>
  <c r="G676" i="103" s="1"/>
  <c r="G954" i="103" s="1"/>
  <c r="H867" i="101"/>
  <c r="H616" i="103"/>
  <c r="H616" i="101"/>
  <c r="H555" i="103"/>
  <c r="G543" i="106"/>
  <c r="S510" i="104"/>
  <c r="T511" i="104" s="1"/>
  <c r="I536" i="107"/>
  <c r="I867" i="107" s="1"/>
  <c r="H544" i="106"/>
  <c r="S442" i="101"/>
  <c r="T443" i="101" s="1"/>
  <c r="S313" i="104"/>
  <c r="F431" i="100"/>
  <c r="F827" i="100" s="1"/>
  <c r="G828" i="100" s="1"/>
  <c r="H829" i="100" s="1"/>
  <c r="I830" i="100" s="1"/>
  <c r="J831" i="100" s="1"/>
  <c r="K832" i="100" s="1"/>
  <c r="L833" i="100" s="1"/>
  <c r="M834" i="100" s="1"/>
  <c r="N835" i="100" s="1"/>
  <c r="O836" i="100" s="1"/>
  <c r="P837" i="100" s="1"/>
  <c r="Q838" i="100" s="1"/>
  <c r="R839" i="100" s="1"/>
  <c r="S840" i="100" s="1"/>
  <c r="T841" i="100" s="1"/>
  <c r="G555" i="107"/>
  <c r="H614" i="107"/>
  <c r="S510" i="101"/>
  <c r="T511" i="101" s="1"/>
  <c r="S476" i="101"/>
  <c r="T477" i="101" s="1"/>
  <c r="S442" i="104"/>
  <c r="T443" i="104" s="1"/>
  <c r="G552" i="106"/>
  <c r="G559" i="106" s="1"/>
  <c r="H535" i="107"/>
  <c r="G625" i="105"/>
  <c r="S313" i="101"/>
  <c r="S347" i="101"/>
  <c r="P910" i="107"/>
  <c r="G660" i="100"/>
  <c r="G676" i="100" s="1"/>
  <c r="G954" i="100" s="1"/>
  <c r="G623" i="105"/>
  <c r="G547" i="100"/>
  <c r="H868" i="100"/>
  <c r="G660" i="104"/>
  <c r="G676" i="104" s="1"/>
  <c r="G954" i="104" s="1"/>
  <c r="I540" i="100"/>
  <c r="I539" i="100" s="1"/>
  <c r="G539" i="105"/>
  <c r="H539" i="100"/>
  <c r="G868" i="105"/>
  <c r="H625" i="100"/>
  <c r="G551" i="105"/>
  <c r="H551" i="100"/>
  <c r="H558" i="100" s="1"/>
  <c r="I540" i="107"/>
  <c r="I551" i="107" s="1"/>
  <c r="G626" i="105"/>
  <c r="G540" i="106"/>
  <c r="G554" i="100"/>
  <c r="G872" i="100" s="1"/>
  <c r="H617" i="103"/>
  <c r="G547" i="103"/>
  <c r="H599" i="100"/>
  <c r="I528" i="100"/>
  <c r="I865" i="100" s="1"/>
  <c r="H527" i="100"/>
  <c r="H598" i="100"/>
  <c r="H632" i="100"/>
  <c r="H414" i="100"/>
  <c r="H429" i="100"/>
  <c r="H436" i="100" s="1"/>
  <c r="I415" i="100"/>
  <c r="H824" i="100"/>
  <c r="G547" i="107"/>
  <c r="G554" i="103"/>
  <c r="G872" i="103" s="1"/>
  <c r="F987" i="101"/>
  <c r="H605" i="107"/>
  <c r="H549" i="107"/>
  <c r="H556" i="107" s="1"/>
  <c r="H608" i="107"/>
  <c r="H531" i="107"/>
  <c r="I536" i="103"/>
  <c r="H867" i="103"/>
  <c r="H550" i="103"/>
  <c r="H557" i="103" s="1"/>
  <c r="H535" i="103"/>
  <c r="T509" i="101"/>
  <c r="T510" i="101" s="1"/>
  <c r="T475" i="101"/>
  <c r="T476" i="101" s="1"/>
  <c r="T346" i="101"/>
  <c r="T347" i="101" s="1"/>
  <c r="T441" i="101"/>
  <c r="T442" i="101" s="1"/>
  <c r="T312" i="101"/>
  <c r="T313" i="101" s="1"/>
  <c r="G660" i="107"/>
  <c r="G676" i="107" s="1"/>
  <c r="G954" i="107" s="1"/>
  <c r="H539" i="107"/>
  <c r="H626" i="107"/>
  <c r="H623" i="107"/>
  <c r="H551" i="107"/>
  <c r="H558" i="107" s="1"/>
  <c r="H625" i="107"/>
  <c r="H866" i="107"/>
  <c r="Q228" i="100"/>
  <c r="Q227" i="100"/>
  <c r="G536" i="106"/>
  <c r="Q241" i="100"/>
  <c r="H598" i="107"/>
  <c r="H548" i="107"/>
  <c r="H865" i="107"/>
  <c r="H599" i="107"/>
  <c r="I528" i="107"/>
  <c r="H596" i="107"/>
  <c r="H527" i="107"/>
  <c r="Q237" i="100"/>
  <c r="H821" i="103"/>
  <c r="H402" i="103"/>
  <c r="H426" i="103"/>
  <c r="H433" i="103" s="1"/>
  <c r="I403" i="103"/>
  <c r="F599" i="105"/>
  <c r="F865" i="105"/>
  <c r="Q210" i="100"/>
  <c r="F983" i="105"/>
  <c r="Q244" i="100"/>
  <c r="Q230" i="100"/>
  <c r="S224" i="107"/>
  <c r="F598" i="105"/>
  <c r="I555" i="103"/>
  <c r="R480" i="104"/>
  <c r="L317" i="103"/>
  <c r="L418" i="103" s="1"/>
  <c r="L351" i="101"/>
  <c r="L420" i="101" s="1"/>
  <c r="G432" i="100"/>
  <c r="G424" i="100"/>
  <c r="H435" i="103"/>
  <c r="O317" i="107"/>
  <c r="H426" i="104"/>
  <c r="H402" i="104"/>
  <c r="I403" i="104"/>
  <c r="H821" i="104"/>
  <c r="H605" i="104"/>
  <c r="O463" i="100"/>
  <c r="F872" i="100"/>
  <c r="F988" i="100"/>
  <c r="F398" i="105"/>
  <c r="F425" i="105"/>
  <c r="F984" i="105"/>
  <c r="H433" i="101"/>
  <c r="F988" i="103"/>
  <c r="F872" i="103"/>
  <c r="P497" i="100"/>
  <c r="F548" i="106"/>
  <c r="F527" i="106"/>
  <c r="K460" i="105"/>
  <c r="L461" i="105" s="1"/>
  <c r="M462" i="105" s="1"/>
  <c r="N463" i="105" s="1"/>
  <c r="O464" i="105" s="1"/>
  <c r="P465" i="105" s="1"/>
  <c r="Q466" i="105" s="1"/>
  <c r="R467" i="105" s="1"/>
  <c r="S468" i="105" s="1"/>
  <c r="T469" i="105" s="1"/>
  <c r="K331" i="105"/>
  <c r="L332" i="105" s="1"/>
  <c r="M333" i="105" s="1"/>
  <c r="N334" i="105" s="1"/>
  <c r="O335" i="105" s="1"/>
  <c r="P336" i="105" s="1"/>
  <c r="Q337" i="105" s="1"/>
  <c r="R338" i="105" s="1"/>
  <c r="S339" i="105" s="1"/>
  <c r="T340" i="105" s="1"/>
  <c r="J403" i="105"/>
  <c r="J821" i="105" s="1"/>
  <c r="Q385" i="103"/>
  <c r="L385" i="107"/>
  <c r="L422" i="107" s="1"/>
  <c r="Q480" i="107"/>
  <c r="I428" i="104"/>
  <c r="I410" i="104"/>
  <c r="I823" i="104"/>
  <c r="J411" i="104"/>
  <c r="L385" i="104"/>
  <c r="L422" i="104" s="1"/>
  <c r="Q463" i="104"/>
  <c r="Q368" i="104"/>
  <c r="O497" i="100"/>
  <c r="H426" i="100"/>
  <c r="H402" i="100"/>
  <c r="I403" i="100"/>
  <c r="H821" i="100"/>
  <c r="H605" i="100"/>
  <c r="Q317" i="107"/>
  <c r="Q497" i="104"/>
  <c r="F987" i="104"/>
  <c r="F431" i="104"/>
  <c r="F827" i="104" s="1"/>
  <c r="I821" i="105"/>
  <c r="I402" i="105"/>
  <c r="I426" i="105"/>
  <c r="H433" i="107"/>
  <c r="I435" i="101"/>
  <c r="I410" i="107"/>
  <c r="I428" i="107"/>
  <c r="I823" i="107"/>
  <c r="J411" i="107"/>
  <c r="F987" i="100"/>
  <c r="I415" i="104"/>
  <c r="H414" i="104"/>
  <c r="H429" i="104"/>
  <c r="H824" i="104"/>
  <c r="H632" i="104"/>
  <c r="O334" i="100"/>
  <c r="O334" i="107"/>
  <c r="O317" i="103"/>
  <c r="H823" i="100"/>
  <c r="H410" i="100"/>
  <c r="H428" i="100"/>
  <c r="I411" i="100"/>
  <c r="H623" i="100"/>
  <c r="O317" i="100"/>
  <c r="Q317" i="101"/>
  <c r="Q446" i="103"/>
  <c r="J417" i="101"/>
  <c r="Q334" i="103"/>
  <c r="O351" i="101"/>
  <c r="Q385" i="104"/>
  <c r="O385" i="103"/>
  <c r="R497" i="104"/>
  <c r="O368" i="101"/>
  <c r="Q515" i="104"/>
  <c r="Q446" i="101"/>
  <c r="Q368" i="107"/>
  <c r="F987" i="107"/>
  <c r="F431" i="107"/>
  <c r="F827" i="107" s="1"/>
  <c r="F435" i="105"/>
  <c r="N480" i="103"/>
  <c r="G555" i="104"/>
  <c r="G554" i="104" s="1"/>
  <c r="G547" i="104"/>
  <c r="L334" i="100"/>
  <c r="L419" i="100" s="1"/>
  <c r="G434" i="104"/>
  <c r="Q351" i="103"/>
  <c r="F985" i="105"/>
  <c r="F436" i="105"/>
  <c r="P515" i="104"/>
  <c r="L351" i="103"/>
  <c r="L420" i="103" s="1"/>
  <c r="H865" i="101"/>
  <c r="H527" i="101"/>
  <c r="H548" i="101"/>
  <c r="I528" i="101"/>
  <c r="H598" i="101"/>
  <c r="H596" i="101"/>
  <c r="H599" i="101"/>
  <c r="O351" i="103"/>
  <c r="F431" i="103"/>
  <c r="F827" i="103" s="1"/>
  <c r="F987" i="103"/>
  <c r="J417" i="100"/>
  <c r="J552" i="100"/>
  <c r="J559" i="100" s="1"/>
  <c r="J543" i="100"/>
  <c r="J634" i="100"/>
  <c r="J869" i="100"/>
  <c r="K544" i="100"/>
  <c r="J635" i="100"/>
  <c r="F988" i="101"/>
  <c r="F872" i="101"/>
  <c r="P497" i="107"/>
  <c r="Q368" i="101"/>
  <c r="L368" i="101"/>
  <c r="L421" i="101" s="1"/>
  <c r="L334" i="101"/>
  <c r="L419" i="101" s="1"/>
  <c r="L351" i="100"/>
  <c r="L420" i="100" s="1"/>
  <c r="Q385" i="107"/>
  <c r="H822" i="100"/>
  <c r="H427" i="100"/>
  <c r="H406" i="100"/>
  <c r="I407" i="100"/>
  <c r="H614" i="100"/>
  <c r="J417" i="104"/>
  <c r="O351" i="107"/>
  <c r="Q515" i="103"/>
  <c r="H432" i="101"/>
  <c r="Q446" i="104"/>
  <c r="I552" i="103"/>
  <c r="I559" i="103" s="1"/>
  <c r="I543" i="103"/>
  <c r="J544" i="103"/>
  <c r="I634" i="103"/>
  <c r="I869" i="103"/>
  <c r="I635" i="103"/>
  <c r="L385" i="101"/>
  <c r="L422" i="101" s="1"/>
  <c r="O368" i="104"/>
  <c r="Q368" i="103"/>
  <c r="G434" i="103"/>
  <c r="G431" i="103" s="1"/>
  <c r="G827" i="103" s="1"/>
  <c r="H432" i="103"/>
  <c r="H435" i="107"/>
  <c r="S641" i="104"/>
  <c r="S571" i="104"/>
  <c r="T564" i="104"/>
  <c r="S648" i="104"/>
  <c r="F988" i="107"/>
  <c r="F872" i="107"/>
  <c r="F988" i="104"/>
  <c r="F872" i="104"/>
  <c r="L368" i="103"/>
  <c r="L421" i="103" s="1"/>
  <c r="O385" i="107"/>
  <c r="O317" i="104"/>
  <c r="H539" i="104"/>
  <c r="H551" i="104"/>
  <c r="H558" i="104" s="1"/>
  <c r="I540" i="104"/>
  <c r="I623" i="104" s="1"/>
  <c r="H868" i="104"/>
  <c r="H623" i="104"/>
  <c r="H625" i="104"/>
  <c r="H626" i="104"/>
  <c r="P446" i="100"/>
  <c r="L317" i="104"/>
  <c r="L418" i="104" s="1"/>
  <c r="J551" i="101"/>
  <c r="J558" i="101" s="1"/>
  <c r="J539" i="101"/>
  <c r="J625" i="101"/>
  <c r="J868" i="101"/>
  <c r="K540" i="101"/>
  <c r="J626" i="101"/>
  <c r="I477" i="106"/>
  <c r="J478" i="106" s="1"/>
  <c r="K479" i="106" s="1"/>
  <c r="L480" i="106" s="1"/>
  <c r="M481" i="106" s="1"/>
  <c r="N482" i="106" s="1"/>
  <c r="O483" i="106" s="1"/>
  <c r="P484" i="106" s="1"/>
  <c r="Q485" i="106" s="1"/>
  <c r="R486" i="106" s="1"/>
  <c r="S487" i="106" s="1"/>
  <c r="T488" i="106" s="1"/>
  <c r="G403" i="106"/>
  <c r="F402" i="106"/>
  <c r="Q463" i="100"/>
  <c r="N480" i="100"/>
  <c r="G434" i="101"/>
  <c r="G987" i="101" s="1"/>
  <c r="H314" i="106"/>
  <c r="I315" i="106" s="1"/>
  <c r="J316" i="106" s="1"/>
  <c r="K317" i="106" s="1"/>
  <c r="L318" i="106" s="1"/>
  <c r="M319" i="106" s="1"/>
  <c r="N320" i="106" s="1"/>
  <c r="O321" i="106" s="1"/>
  <c r="P322" i="106" s="1"/>
  <c r="Q323" i="106" s="1"/>
  <c r="R324" i="106" s="1"/>
  <c r="S325" i="106" s="1"/>
  <c r="T326" i="106" s="1"/>
  <c r="G399" i="106"/>
  <c r="G820" i="106" s="1"/>
  <c r="H443" i="106"/>
  <c r="I444" i="106" s="1"/>
  <c r="J445" i="106" s="1"/>
  <c r="K446" i="106" s="1"/>
  <c r="L447" i="106" s="1"/>
  <c r="M448" i="106" s="1"/>
  <c r="N449" i="106" s="1"/>
  <c r="O450" i="106" s="1"/>
  <c r="P451" i="106" s="1"/>
  <c r="Q452" i="106" s="1"/>
  <c r="R453" i="106" s="1"/>
  <c r="S454" i="106" s="1"/>
  <c r="T455" i="106" s="1"/>
  <c r="G528" i="106"/>
  <c r="Q480" i="101"/>
  <c r="N480" i="107"/>
  <c r="I823" i="103"/>
  <c r="I410" i="103"/>
  <c r="I428" i="103"/>
  <c r="J411" i="103"/>
  <c r="O385" i="100"/>
  <c r="H425" i="104"/>
  <c r="H398" i="104"/>
  <c r="I399" i="104"/>
  <c r="H820" i="104"/>
  <c r="H596" i="104"/>
  <c r="G432" i="104"/>
  <c r="H527" i="104"/>
  <c r="H548" i="104"/>
  <c r="H865" i="104"/>
  <c r="I528" i="104"/>
  <c r="H599" i="104"/>
  <c r="H598" i="104"/>
  <c r="Q463" i="103"/>
  <c r="F982" i="105"/>
  <c r="H549" i="103"/>
  <c r="H531" i="103"/>
  <c r="I532" i="103"/>
  <c r="I607" i="103" s="1"/>
  <c r="H866" i="103"/>
  <c r="H605" i="103"/>
  <c r="H608" i="103"/>
  <c r="H433" i="105"/>
  <c r="Q480" i="103"/>
  <c r="O334" i="103"/>
  <c r="N480" i="104"/>
  <c r="L334" i="103"/>
  <c r="L419" i="103" s="1"/>
  <c r="J623" i="101"/>
  <c r="O334" i="101"/>
  <c r="H435" i="104"/>
  <c r="J425" i="107"/>
  <c r="J398" i="107"/>
  <c r="K399" i="107"/>
  <c r="J820" i="107"/>
  <c r="I432" i="107"/>
  <c r="L368" i="104"/>
  <c r="L421" i="104" s="1"/>
  <c r="L368" i="107"/>
  <c r="L421" i="107" s="1"/>
  <c r="G433" i="100"/>
  <c r="L351" i="107"/>
  <c r="L420" i="107" s="1"/>
  <c r="G660" i="101"/>
  <c r="G676" i="101" s="1"/>
  <c r="G954" i="101" s="1"/>
  <c r="Q497" i="103"/>
  <c r="I821" i="107"/>
  <c r="I426" i="107"/>
  <c r="I402" i="107"/>
  <c r="J403" i="107"/>
  <c r="I398" i="103"/>
  <c r="I425" i="103"/>
  <c r="I820" i="103"/>
  <c r="J399" i="103"/>
  <c r="I596" i="103"/>
  <c r="J823" i="101"/>
  <c r="J428" i="101"/>
  <c r="J410" i="101"/>
  <c r="K411" i="101"/>
  <c r="L334" i="104"/>
  <c r="L419" i="104" s="1"/>
  <c r="L385" i="100"/>
  <c r="L422" i="100" s="1"/>
  <c r="G431" i="107"/>
  <c r="G827" i="107" s="1"/>
  <c r="F549" i="106"/>
  <c r="F556" i="106" s="1"/>
  <c r="F531" i="106"/>
  <c r="G436" i="104"/>
  <c r="H616" i="104"/>
  <c r="H535" i="104"/>
  <c r="H550" i="104"/>
  <c r="H557" i="104" s="1"/>
  <c r="I536" i="104"/>
  <c r="H867" i="104"/>
  <c r="H617" i="104"/>
  <c r="Q480" i="104"/>
  <c r="F822" i="106"/>
  <c r="F406" i="106"/>
  <c r="F535" i="106"/>
  <c r="F550" i="106"/>
  <c r="F557" i="106" s="1"/>
  <c r="R351" i="104"/>
  <c r="F820" i="106"/>
  <c r="F398" i="106"/>
  <c r="Q334" i="107"/>
  <c r="P515" i="100"/>
  <c r="L317" i="107"/>
  <c r="L418" i="107" s="1"/>
  <c r="L317" i="101"/>
  <c r="L418" i="101" s="1"/>
  <c r="R368" i="104"/>
  <c r="S369" i="104" s="1"/>
  <c r="T370" i="104" s="1"/>
  <c r="O351" i="100"/>
  <c r="J865" i="103"/>
  <c r="J527" i="103"/>
  <c r="J548" i="103"/>
  <c r="K528" i="103"/>
  <c r="J599" i="103"/>
  <c r="J598" i="103"/>
  <c r="Q515" i="107"/>
  <c r="O385" i="101"/>
  <c r="O368" i="100"/>
  <c r="Q463" i="107"/>
  <c r="Q334" i="104"/>
  <c r="F548" i="105"/>
  <c r="F527" i="105"/>
  <c r="Q497" i="107"/>
  <c r="O334" i="104"/>
  <c r="H406" i="101"/>
  <c r="H427" i="101"/>
  <c r="I407" i="101"/>
  <c r="H822" i="101"/>
  <c r="H614" i="101"/>
  <c r="H425" i="100"/>
  <c r="H432" i="100" s="1"/>
  <c r="H398" i="100"/>
  <c r="I399" i="100"/>
  <c r="H596" i="100"/>
  <c r="H820" i="100"/>
  <c r="L368" i="100"/>
  <c r="L421" i="100" s="1"/>
  <c r="Q463" i="101"/>
  <c r="G424" i="104"/>
  <c r="G433" i="104"/>
  <c r="H406" i="104"/>
  <c r="H427" i="104"/>
  <c r="I407" i="104"/>
  <c r="H822" i="104"/>
  <c r="H614" i="104"/>
  <c r="O351" i="104"/>
  <c r="I495" i="106"/>
  <c r="J496" i="106" s="1"/>
  <c r="K497" i="106" s="1"/>
  <c r="L498" i="106" s="1"/>
  <c r="M499" i="106" s="1"/>
  <c r="N500" i="106" s="1"/>
  <c r="O501" i="106" s="1"/>
  <c r="P502" i="106" s="1"/>
  <c r="Q503" i="106" s="1"/>
  <c r="R504" i="106" s="1"/>
  <c r="S505" i="106" s="1"/>
  <c r="T506" i="106" s="1"/>
  <c r="Q351" i="107"/>
  <c r="F596" i="105"/>
  <c r="J403" i="101"/>
  <c r="I426" i="101"/>
  <c r="I402" i="101"/>
  <c r="I821" i="101"/>
  <c r="L334" i="107"/>
  <c r="L419" i="107" s="1"/>
  <c r="F551" i="106"/>
  <c r="F558" i="106" s="1"/>
  <c r="F539" i="106"/>
  <c r="R368" i="103"/>
  <c r="G555" i="101"/>
  <c r="G554" i="101" s="1"/>
  <c r="G547" i="101"/>
  <c r="L317" i="100"/>
  <c r="L418" i="100" s="1"/>
  <c r="J511" i="105"/>
  <c r="K512" i="105" s="1"/>
  <c r="L513" i="105" s="1"/>
  <c r="M514" i="105" s="1"/>
  <c r="N515" i="105" s="1"/>
  <c r="O516" i="105" s="1"/>
  <c r="P517" i="105" s="1"/>
  <c r="Q518" i="105" s="1"/>
  <c r="R519" i="105" s="1"/>
  <c r="S520" i="105" s="1"/>
  <c r="T521" i="105" s="1"/>
  <c r="J417" i="103"/>
  <c r="Q317" i="104"/>
  <c r="G424" i="101"/>
  <c r="G434" i="100"/>
  <c r="L385" i="103"/>
  <c r="L422" i="103" s="1"/>
  <c r="R515" i="107"/>
  <c r="O317" i="101"/>
  <c r="F414" i="106"/>
  <c r="Q497" i="101"/>
  <c r="O385" i="104"/>
  <c r="G399" i="105"/>
  <c r="F431" i="101"/>
  <c r="F827" i="101" s="1"/>
  <c r="H539" i="103"/>
  <c r="H551" i="103"/>
  <c r="H558" i="103" s="1"/>
  <c r="H626" i="103"/>
  <c r="I540" i="103"/>
  <c r="H868" i="103"/>
  <c r="H625" i="103"/>
  <c r="H623" i="103"/>
  <c r="H406" i="103"/>
  <c r="H427" i="103"/>
  <c r="I407" i="103"/>
  <c r="H822" i="103"/>
  <c r="H614" i="103"/>
  <c r="Q385" i="101"/>
  <c r="Q446" i="107"/>
  <c r="O368" i="107"/>
  <c r="G415" i="106"/>
  <c r="Q351" i="104"/>
  <c r="L351" i="104"/>
  <c r="L420" i="104" s="1"/>
  <c r="H866" i="101"/>
  <c r="H549" i="101"/>
  <c r="H556" i="101" s="1"/>
  <c r="H531" i="101"/>
  <c r="H608" i="101"/>
  <c r="I532" i="101"/>
  <c r="I607" i="101" s="1"/>
  <c r="H605" i="101"/>
  <c r="N480" i="101"/>
  <c r="F823" i="106"/>
  <c r="F410" i="106"/>
  <c r="G435" i="100"/>
  <c r="O368" i="103"/>
  <c r="Q351" i="101"/>
  <c r="R334" i="107"/>
  <c r="H555" i="100"/>
  <c r="I617" i="100"/>
  <c r="I535" i="100"/>
  <c r="I550" i="100"/>
  <c r="J536" i="100"/>
  <c r="I867" i="100"/>
  <c r="I616" i="100"/>
  <c r="J417" i="107"/>
  <c r="G987" i="107"/>
  <c r="T509" i="104"/>
  <c r="T510" i="104" s="1"/>
  <c r="T312" i="104"/>
  <c r="T313" i="104" s="1"/>
  <c r="T441" i="104"/>
  <c r="T442" i="104" s="1"/>
  <c r="S730" i="107"/>
  <c r="S647" i="107"/>
  <c r="S640" i="107"/>
  <c r="T563" i="107"/>
  <c r="S570" i="107"/>
  <c r="S248" i="107"/>
  <c r="T460" i="107"/>
  <c r="R984" i="107"/>
  <c r="S208" i="107"/>
  <c r="S210" i="107"/>
  <c r="S228" i="107"/>
  <c r="S221" i="107"/>
  <c r="S243" i="107"/>
  <c r="S230" i="107"/>
  <c r="S729" i="107"/>
  <c r="T562" i="107"/>
  <c r="S646" i="107"/>
  <c r="S639" i="107"/>
  <c r="S569" i="107"/>
  <c r="T643" i="107"/>
  <c r="T650" i="107"/>
  <c r="T573" i="107"/>
  <c r="T458" i="107"/>
  <c r="T459" i="107" s="1"/>
  <c r="T329" i="107"/>
  <c r="T330" i="107" s="1"/>
  <c r="S223" i="107"/>
  <c r="S241" i="107"/>
  <c r="S234" i="107"/>
  <c r="S227" i="107"/>
  <c r="S207" i="107"/>
  <c r="S236" i="107"/>
  <c r="R735" i="107"/>
  <c r="R961" i="107" s="1"/>
  <c r="R985" i="107"/>
  <c r="R982" i="107"/>
  <c r="T649" i="107"/>
  <c r="T572" i="107"/>
  <c r="T642" i="107"/>
  <c r="S235" i="107"/>
  <c r="S245" i="107"/>
  <c r="S209" i="107"/>
  <c r="S238" i="107"/>
  <c r="S231" i="107"/>
  <c r="S220" i="107"/>
  <c r="S242" i="107"/>
  <c r="R983" i="107"/>
  <c r="T250" i="107"/>
  <c r="T5" i="107"/>
  <c r="T331" i="107"/>
  <c r="S229" i="107"/>
  <c r="S206" i="107"/>
  <c r="S222" i="107"/>
  <c r="S244" i="107"/>
  <c r="S237" i="107"/>
  <c r="S731" i="107"/>
  <c r="S648" i="107"/>
  <c r="S571" i="107"/>
  <c r="T564" i="107"/>
  <c r="S641" i="107"/>
  <c r="S730" i="106"/>
  <c r="T563" i="106"/>
  <c r="S570" i="106"/>
  <c r="R735" i="106"/>
  <c r="R961" i="106" s="1"/>
  <c r="R735" i="105"/>
  <c r="R961" i="105" s="1"/>
  <c r="S732" i="105"/>
  <c r="T251" i="105"/>
  <c r="T250" i="105"/>
  <c r="T5" i="105"/>
  <c r="S733" i="106"/>
  <c r="S573" i="106"/>
  <c r="T566" i="106"/>
  <c r="T5" i="106"/>
  <c r="T252" i="105"/>
  <c r="S731" i="105"/>
  <c r="S729" i="106"/>
  <c r="S569" i="106"/>
  <c r="T562" i="106"/>
  <c r="S639" i="105"/>
  <c r="S569" i="105"/>
  <c r="S729" i="105"/>
  <c r="S646" i="105"/>
  <c r="T562" i="105"/>
  <c r="S732" i="106"/>
  <c r="T565" i="106"/>
  <c r="S572" i="106"/>
  <c r="S643" i="105"/>
  <c r="S573" i="105"/>
  <c r="S650" i="105"/>
  <c r="T566" i="105"/>
  <c r="S733" i="105"/>
  <c r="S731" i="106"/>
  <c r="S571" i="106"/>
  <c r="T564" i="106"/>
  <c r="S248" i="105"/>
  <c r="T640" i="105"/>
  <c r="T570" i="105"/>
  <c r="T647" i="105"/>
  <c r="T649" i="105"/>
  <c r="T642" i="105"/>
  <c r="T572" i="105"/>
  <c r="T253" i="103"/>
  <c r="S649" i="103"/>
  <c r="S642" i="103"/>
  <c r="T565" i="103"/>
  <c r="S732" i="103"/>
  <c r="S572" i="103"/>
  <c r="T640" i="104"/>
  <c r="T570" i="104"/>
  <c r="T730" i="104"/>
  <c r="T647" i="104"/>
  <c r="T562" i="103"/>
  <c r="S729" i="103"/>
  <c r="S569" i="103"/>
  <c r="S646" i="103"/>
  <c r="S639" i="103"/>
  <c r="T251" i="104"/>
  <c r="T475" i="103"/>
  <c r="T476" i="103" s="1"/>
  <c r="T346" i="103"/>
  <c r="T347" i="103" s="1"/>
  <c r="T509" i="103"/>
  <c r="T510" i="103" s="1"/>
  <c r="S248" i="104"/>
  <c r="R982" i="103"/>
  <c r="R735" i="103"/>
  <c r="R961" i="103" s="1"/>
  <c r="T253" i="104"/>
  <c r="R985" i="104"/>
  <c r="T331" i="104"/>
  <c r="T458" i="104"/>
  <c r="T459" i="104" s="1"/>
  <c r="T329" i="104"/>
  <c r="T330" i="104" s="1"/>
  <c r="S733" i="104"/>
  <c r="S643" i="104"/>
  <c r="S573" i="104"/>
  <c r="T566" i="104"/>
  <c r="S650" i="104"/>
  <c r="T348" i="103"/>
  <c r="T5" i="103"/>
  <c r="T249" i="103"/>
  <c r="R983" i="104"/>
  <c r="R984" i="103"/>
  <c r="T649" i="104"/>
  <c r="T642" i="104"/>
  <c r="T572" i="104"/>
  <c r="S730" i="103"/>
  <c r="S647" i="103"/>
  <c r="S640" i="103"/>
  <c r="S570" i="103"/>
  <c r="T563" i="103"/>
  <c r="T314" i="103"/>
  <c r="R735" i="104"/>
  <c r="R961" i="104" s="1"/>
  <c r="S641" i="103"/>
  <c r="S571" i="103"/>
  <c r="T564" i="103"/>
  <c r="S648" i="103"/>
  <c r="S731" i="103"/>
  <c r="P962" i="103"/>
  <c r="P910" i="103"/>
  <c r="T441" i="103"/>
  <c r="T442" i="103" s="1"/>
  <c r="T312" i="103"/>
  <c r="T313" i="103" s="1"/>
  <c r="T511" i="103"/>
  <c r="T460" i="104"/>
  <c r="S244" i="103"/>
  <c r="S238" i="103"/>
  <c r="S234" i="103"/>
  <c r="S228" i="103"/>
  <c r="S222" i="103"/>
  <c r="S209" i="103"/>
  <c r="S224" i="103"/>
  <c r="S245" i="103"/>
  <c r="S241" i="103"/>
  <c r="S235" i="103"/>
  <c r="S229" i="103"/>
  <c r="S223" i="103"/>
  <c r="S210" i="103"/>
  <c r="S206" i="103"/>
  <c r="S236" i="103"/>
  <c r="S220" i="103"/>
  <c r="S242" i="103"/>
  <c r="S230" i="103"/>
  <c r="S207" i="103"/>
  <c r="S237" i="103"/>
  <c r="S208" i="103"/>
  <c r="S243" i="103"/>
  <c r="S221" i="103"/>
  <c r="S227" i="103"/>
  <c r="S231" i="103"/>
  <c r="T252" i="103"/>
  <c r="R985" i="103"/>
  <c r="T566" i="103"/>
  <c r="S733" i="103"/>
  <c r="S650" i="103"/>
  <c r="S643" i="103"/>
  <c r="S573" i="103"/>
  <c r="T249" i="104"/>
  <c r="T5" i="104"/>
  <c r="T477" i="103"/>
  <c r="S248" i="103"/>
  <c r="R984" i="104"/>
  <c r="R982" i="104"/>
  <c r="R983" i="103"/>
  <c r="S242" i="104"/>
  <c r="S220" i="104"/>
  <c r="S231" i="104"/>
  <c r="S208" i="104"/>
  <c r="S209" i="104"/>
  <c r="S210" i="104"/>
  <c r="S241" i="104"/>
  <c r="S237" i="104"/>
  <c r="S227" i="104"/>
  <c r="S236" i="104"/>
  <c r="S207" i="104"/>
  <c r="S244" i="104"/>
  <c r="S245" i="104"/>
  <c r="S238" i="104"/>
  <c r="S221" i="104"/>
  <c r="S222" i="104"/>
  <c r="S206" i="104"/>
  <c r="S230" i="104"/>
  <c r="S243" i="104"/>
  <c r="S234" i="104"/>
  <c r="S235" i="104"/>
  <c r="S228" i="104"/>
  <c r="S229" i="104"/>
  <c r="S224" i="104"/>
  <c r="S223" i="104"/>
  <c r="T443" i="103"/>
  <c r="P910" i="104"/>
  <c r="P962" i="104"/>
  <c r="S639" i="104"/>
  <c r="S569" i="104"/>
  <c r="S729" i="104"/>
  <c r="S646" i="104"/>
  <c r="T562" i="104"/>
  <c r="S731" i="104"/>
  <c r="S643" i="101"/>
  <c r="S573" i="101"/>
  <c r="S650" i="101"/>
  <c r="T566" i="101"/>
  <c r="S733" i="101"/>
  <c r="S639" i="101"/>
  <c r="S569" i="101"/>
  <c r="S729" i="101"/>
  <c r="T562" i="101"/>
  <c r="S646" i="101"/>
  <c r="T494" i="101"/>
  <c r="T365" i="101"/>
  <c r="T563" i="101"/>
  <c r="S570" i="101"/>
  <c r="S730" i="101"/>
  <c r="S647" i="101"/>
  <c r="S640" i="101"/>
  <c r="P962" i="101"/>
  <c r="P910" i="101"/>
  <c r="R735" i="101"/>
  <c r="R961" i="101" s="1"/>
  <c r="T572" i="101"/>
  <c r="T649" i="101"/>
  <c r="T642" i="101"/>
  <c r="T250" i="101"/>
  <c r="T253" i="101"/>
  <c r="T492" i="101"/>
  <c r="T493" i="101" s="1"/>
  <c r="T380" i="101"/>
  <c r="T381" i="101" s="1"/>
  <c r="T363" i="101"/>
  <c r="T364" i="101" s="1"/>
  <c r="S236" i="101"/>
  <c r="S237" i="101"/>
  <c r="S245" i="101"/>
  <c r="S206" i="101"/>
  <c r="S241" i="101"/>
  <c r="S207" i="101"/>
  <c r="S230" i="101"/>
  <c r="S231" i="101"/>
  <c r="S238" i="101"/>
  <c r="S234" i="101"/>
  <c r="S229" i="101"/>
  <c r="S221" i="101"/>
  <c r="S224" i="101"/>
  <c r="S227" i="101"/>
  <c r="S228" i="101"/>
  <c r="S235" i="101"/>
  <c r="S223" i="101"/>
  <c r="S208" i="101"/>
  <c r="S242" i="101"/>
  <c r="S243" i="101"/>
  <c r="S244" i="101"/>
  <c r="S210" i="101"/>
  <c r="S209" i="101"/>
  <c r="S220" i="101"/>
  <c r="S222" i="101"/>
  <c r="R985" i="101"/>
  <c r="T458" i="101"/>
  <c r="T459" i="101" s="1"/>
  <c r="T329" i="101"/>
  <c r="T330" i="101" s="1"/>
  <c r="T460" i="101"/>
  <c r="S571" i="101"/>
  <c r="S731" i="101"/>
  <c r="S641" i="101"/>
  <c r="S648" i="101"/>
  <c r="T564" i="101"/>
  <c r="T382" i="101"/>
  <c r="R982" i="101"/>
  <c r="R983" i="101"/>
  <c r="R984" i="101"/>
  <c r="S248" i="101"/>
  <c r="T5" i="101"/>
  <c r="T331" i="101"/>
  <c r="Q221" i="100"/>
  <c r="Q223" i="100"/>
  <c r="Q245" i="100"/>
  <c r="Q243" i="100"/>
  <c r="Q220" i="100"/>
  <c r="Q242" i="100"/>
  <c r="Q229" i="100"/>
  <c r="Q209" i="100"/>
  <c r="Q238" i="100"/>
  <c r="Q207" i="100"/>
  <c r="Q236" i="100"/>
  <c r="Q234" i="100"/>
  <c r="Q231" i="100"/>
  <c r="Q208" i="100"/>
  <c r="Q224" i="100"/>
  <c r="Q206" i="100"/>
  <c r="Q235" i="100"/>
  <c r="Q222" i="100"/>
  <c r="S732" i="100"/>
  <c r="S642" i="100"/>
  <c r="S649" i="100"/>
  <c r="T565" i="100"/>
  <c r="S572" i="100"/>
  <c r="S648" i="100"/>
  <c r="S641" i="100"/>
  <c r="S731" i="100"/>
  <c r="S571" i="100"/>
  <c r="T564" i="100"/>
  <c r="S348" i="100"/>
  <c r="T349" i="100" s="1"/>
  <c r="T116" i="100"/>
  <c r="T123" i="100"/>
  <c r="T109" i="100"/>
  <c r="T686" i="100" s="1"/>
  <c r="T365" i="100"/>
  <c r="R477" i="100"/>
  <c r="S478" i="100" s="1"/>
  <c r="T479" i="100" s="1"/>
  <c r="T331" i="100"/>
  <c r="S509" i="100"/>
  <c r="S510" i="100" s="1"/>
  <c r="S511" i="100"/>
  <c r="T512" i="100" s="1"/>
  <c r="T640" i="100"/>
  <c r="T647" i="100"/>
  <c r="T570" i="100"/>
  <c r="S365" i="100"/>
  <c r="T366" i="100" s="1"/>
  <c r="S494" i="100"/>
  <c r="T495" i="100" s="1"/>
  <c r="T458" i="100"/>
  <c r="T459" i="100" s="1"/>
  <c r="T329" i="100"/>
  <c r="T330" i="100" s="1"/>
  <c r="T118" i="100"/>
  <c r="T125" i="100"/>
  <c r="T382" i="100"/>
  <c r="T733" i="100"/>
  <c r="T643" i="100"/>
  <c r="T650" i="100"/>
  <c r="T573" i="100"/>
  <c r="T460" i="100"/>
  <c r="T492" i="100"/>
  <c r="T493" i="100" s="1"/>
  <c r="T380" i="100"/>
  <c r="T381" i="100" s="1"/>
  <c r="T363" i="100"/>
  <c r="T364" i="100" s="1"/>
  <c r="S248" i="100"/>
  <c r="S443" i="100"/>
  <c r="T444" i="100" s="1"/>
  <c r="S729" i="100"/>
  <c r="S639" i="100"/>
  <c r="S646" i="100"/>
  <c r="S569" i="100"/>
  <c r="T562" i="100"/>
  <c r="R735" i="100"/>
  <c r="R961" i="100" s="1"/>
  <c r="S382" i="100"/>
  <c r="T383" i="100" s="1"/>
  <c r="S477" i="100"/>
  <c r="T478" i="100" s="1"/>
  <c r="S441" i="100"/>
  <c r="S442" i="100" s="1"/>
  <c r="S312" i="100"/>
  <c r="S313" i="100" s="1"/>
  <c r="T494" i="100"/>
  <c r="T120" i="100"/>
  <c r="T127" i="100"/>
  <c r="S314" i="100"/>
  <c r="T315" i="100" s="1"/>
  <c r="R348" i="100"/>
  <c r="S349" i="100" s="1"/>
  <c r="T350" i="100" s="1"/>
  <c r="T250" i="100"/>
  <c r="T5" i="100"/>
  <c r="I138" i="42"/>
  <c r="K690" i="105" l="1"/>
  <c r="N113" i="106"/>
  <c r="N690" i="106" s="1"/>
  <c r="J687" i="106"/>
  <c r="K110" i="106"/>
  <c r="J689" i="106"/>
  <c r="K112" i="106"/>
  <c r="M113" i="105"/>
  <c r="L690" i="105"/>
  <c r="R224" i="100"/>
  <c r="L179" i="105"/>
  <c r="R237" i="100"/>
  <c r="F795" i="105"/>
  <c r="F789" i="105"/>
  <c r="F788" i="105"/>
  <c r="R788" i="107"/>
  <c r="R788" i="104"/>
  <c r="P788" i="100"/>
  <c r="P797" i="100" s="1"/>
  <c r="R788" i="101"/>
  <c r="R788" i="103"/>
  <c r="R797" i="103" s="1"/>
  <c r="R206" i="100"/>
  <c r="R222" i="100"/>
  <c r="R208" i="100"/>
  <c r="R235" i="100"/>
  <c r="R215" i="100"/>
  <c r="I348" i="106"/>
  <c r="J349" i="106" s="1"/>
  <c r="K350" i="106" s="1"/>
  <c r="L351" i="106" s="1"/>
  <c r="M352" i="106" s="1"/>
  <c r="N353" i="106" s="1"/>
  <c r="O354" i="106" s="1"/>
  <c r="P355" i="106" s="1"/>
  <c r="Q356" i="106" s="1"/>
  <c r="R357" i="106" s="1"/>
  <c r="S358" i="106" s="1"/>
  <c r="T359" i="106" s="1"/>
  <c r="I382" i="106"/>
  <c r="J383" i="106" s="1"/>
  <c r="K384" i="106" s="1"/>
  <c r="L385" i="106" s="1"/>
  <c r="M386" i="106" s="1"/>
  <c r="N387" i="106" s="1"/>
  <c r="O388" i="106" s="1"/>
  <c r="P389" i="106" s="1"/>
  <c r="Q390" i="106" s="1"/>
  <c r="R391" i="106" s="1"/>
  <c r="S392" i="106" s="1"/>
  <c r="T393" i="106" s="1"/>
  <c r="T318" i="107"/>
  <c r="T386" i="103"/>
  <c r="T369" i="103"/>
  <c r="R244" i="100"/>
  <c r="R230" i="100"/>
  <c r="R241" i="100"/>
  <c r="I314" i="105"/>
  <c r="J315" i="105" s="1"/>
  <c r="K316" i="105" s="1"/>
  <c r="L317" i="105" s="1"/>
  <c r="M318" i="105" s="1"/>
  <c r="N319" i="105" s="1"/>
  <c r="O320" i="105" s="1"/>
  <c r="P321" i="105" s="1"/>
  <c r="Q322" i="105" s="1"/>
  <c r="R323" i="105" s="1"/>
  <c r="S324" i="105" s="1"/>
  <c r="T325" i="105" s="1"/>
  <c r="H418" i="105"/>
  <c r="R216" i="100"/>
  <c r="S335" i="101"/>
  <c r="T353" i="107"/>
  <c r="I365" i="106"/>
  <c r="J366" i="106" s="1"/>
  <c r="K367" i="106" s="1"/>
  <c r="L368" i="106" s="1"/>
  <c r="M369" i="106" s="1"/>
  <c r="N370" i="106" s="1"/>
  <c r="O371" i="106" s="1"/>
  <c r="P372" i="106" s="1"/>
  <c r="Q373" i="106" s="1"/>
  <c r="R374" i="106" s="1"/>
  <c r="S375" i="106" s="1"/>
  <c r="T376" i="106" s="1"/>
  <c r="S335" i="104"/>
  <c r="T352" i="104"/>
  <c r="R243" i="100"/>
  <c r="R228" i="100"/>
  <c r="R209" i="100"/>
  <c r="R227" i="100"/>
  <c r="R207" i="100"/>
  <c r="R236" i="100"/>
  <c r="R223" i="100"/>
  <c r="R245" i="100"/>
  <c r="T348" i="101"/>
  <c r="T314" i="104"/>
  <c r="I331" i="106"/>
  <c r="J332" i="106" s="1"/>
  <c r="K333" i="106" s="1"/>
  <c r="L334" i="106" s="1"/>
  <c r="M335" i="106" s="1"/>
  <c r="N336" i="106" s="1"/>
  <c r="O337" i="106" s="1"/>
  <c r="P338" i="106" s="1"/>
  <c r="Q339" i="106" s="1"/>
  <c r="R340" i="106" s="1"/>
  <c r="S341" i="106" s="1"/>
  <c r="T342" i="106" s="1"/>
  <c r="J348" i="105"/>
  <c r="K349" i="105" s="1"/>
  <c r="L350" i="105" s="1"/>
  <c r="M351" i="105" s="1"/>
  <c r="N352" i="105" s="1"/>
  <c r="O353" i="105" s="1"/>
  <c r="P354" i="105" s="1"/>
  <c r="Q355" i="105" s="1"/>
  <c r="R356" i="105" s="1"/>
  <c r="S357" i="105" s="1"/>
  <c r="T358" i="105" s="1"/>
  <c r="I420" i="105"/>
  <c r="R217" i="100"/>
  <c r="J382" i="105"/>
  <c r="K383" i="105" s="1"/>
  <c r="L384" i="105" s="1"/>
  <c r="M385" i="105" s="1"/>
  <c r="N386" i="105" s="1"/>
  <c r="O387" i="105" s="1"/>
  <c r="P388" i="105" s="1"/>
  <c r="Q389" i="105" s="1"/>
  <c r="R390" i="105" s="1"/>
  <c r="S391" i="105" s="1"/>
  <c r="T392" i="105" s="1"/>
  <c r="I422" i="105"/>
  <c r="S352" i="103"/>
  <c r="R318" i="100"/>
  <c r="S335" i="100"/>
  <c r="R369" i="100"/>
  <c r="T369" i="104"/>
  <c r="S318" i="103"/>
  <c r="R386" i="100"/>
  <c r="I314" i="106"/>
  <c r="J315" i="106" s="1"/>
  <c r="K316" i="106" s="1"/>
  <c r="L317" i="106" s="1"/>
  <c r="M318" i="106" s="1"/>
  <c r="N319" i="106" s="1"/>
  <c r="O320" i="106" s="1"/>
  <c r="P321" i="106" s="1"/>
  <c r="Q322" i="106" s="1"/>
  <c r="R323" i="106" s="1"/>
  <c r="S324" i="106" s="1"/>
  <c r="T325" i="106" s="1"/>
  <c r="K382" i="105"/>
  <c r="L383" i="105" s="1"/>
  <c r="M384" i="105" s="1"/>
  <c r="N385" i="105" s="1"/>
  <c r="O386" i="105" s="1"/>
  <c r="P387" i="105" s="1"/>
  <c r="Q388" i="105" s="1"/>
  <c r="R389" i="105" s="1"/>
  <c r="S390" i="105" s="1"/>
  <c r="T391" i="105" s="1"/>
  <c r="R221" i="100"/>
  <c r="R210" i="100"/>
  <c r="R234" i="100"/>
  <c r="R238" i="100"/>
  <c r="R231" i="100"/>
  <c r="R220" i="100"/>
  <c r="R242" i="100"/>
  <c r="R229" i="100"/>
  <c r="T314" i="101"/>
  <c r="L331" i="105"/>
  <c r="M332" i="105" s="1"/>
  <c r="N333" i="105" s="1"/>
  <c r="O334" i="105" s="1"/>
  <c r="P335" i="105" s="1"/>
  <c r="Q336" i="105" s="1"/>
  <c r="R337" i="105" s="1"/>
  <c r="S338" i="105" s="1"/>
  <c r="T339" i="105" s="1"/>
  <c r="K419" i="105"/>
  <c r="J348" i="106"/>
  <c r="K349" i="106" s="1"/>
  <c r="L350" i="106" s="1"/>
  <c r="M351" i="106" s="1"/>
  <c r="N352" i="106" s="1"/>
  <c r="O353" i="106" s="1"/>
  <c r="P354" i="106" s="1"/>
  <c r="Q355" i="106" s="1"/>
  <c r="R356" i="106" s="1"/>
  <c r="S357" i="106" s="1"/>
  <c r="T358" i="106" s="1"/>
  <c r="R213" i="100"/>
  <c r="R214" i="100"/>
  <c r="J365" i="105"/>
  <c r="K366" i="105" s="1"/>
  <c r="L367" i="105" s="1"/>
  <c r="M368" i="105" s="1"/>
  <c r="N369" i="105" s="1"/>
  <c r="O370" i="105" s="1"/>
  <c r="P371" i="105" s="1"/>
  <c r="Q372" i="105" s="1"/>
  <c r="R373" i="105" s="1"/>
  <c r="S374" i="105" s="1"/>
  <c r="T375" i="105" s="1"/>
  <c r="I421" i="105"/>
  <c r="T386" i="104"/>
  <c r="S369" i="101"/>
  <c r="I175" i="106"/>
  <c r="I174" i="106"/>
  <c r="I176" i="106"/>
  <c r="I177" i="106"/>
  <c r="I179" i="106"/>
  <c r="I178" i="106"/>
  <c r="I170" i="105"/>
  <c r="I166" i="105"/>
  <c r="I171" i="105"/>
  <c r="I167" i="105"/>
  <c r="I168" i="105"/>
  <c r="I169" i="105"/>
  <c r="I183" i="106"/>
  <c r="I186" i="106"/>
  <c r="I184" i="106"/>
  <c r="I185" i="106"/>
  <c r="I187" i="106"/>
  <c r="I182" i="106"/>
  <c r="L177" i="105"/>
  <c r="J187" i="106"/>
  <c r="J185" i="106"/>
  <c r="M112" i="105"/>
  <c r="M689" i="105" s="1"/>
  <c r="I195" i="106"/>
  <c r="I193" i="106"/>
  <c r="I191" i="106"/>
  <c r="I194" i="106"/>
  <c r="I192" i="106"/>
  <c r="I190" i="106"/>
  <c r="T201" i="100"/>
  <c r="T199" i="100"/>
  <c r="T202" i="100"/>
  <c r="T203" i="100"/>
  <c r="T198" i="100"/>
  <c r="J199" i="106"/>
  <c r="J202" i="106"/>
  <c r="J200" i="106"/>
  <c r="J198" i="106"/>
  <c r="J201" i="106"/>
  <c r="J203" i="106"/>
  <c r="L174" i="105"/>
  <c r="L111" i="106"/>
  <c r="J183" i="106"/>
  <c r="J184" i="106"/>
  <c r="T169" i="100"/>
  <c r="T170" i="100"/>
  <c r="T171" i="100"/>
  <c r="T166" i="100"/>
  <c r="T167" i="100"/>
  <c r="T168" i="100"/>
  <c r="I169" i="106"/>
  <c r="I170" i="106"/>
  <c r="I166" i="106"/>
  <c r="I171" i="106"/>
  <c r="I167" i="106"/>
  <c r="I168" i="106"/>
  <c r="K202" i="105"/>
  <c r="K198" i="105"/>
  <c r="K200" i="105"/>
  <c r="K201" i="105"/>
  <c r="K199" i="105"/>
  <c r="N110" i="105"/>
  <c r="N687" i="105" s="1"/>
  <c r="L176" i="105"/>
  <c r="J185" i="105"/>
  <c r="J186" i="105"/>
  <c r="J182" i="105"/>
  <c r="J187" i="105"/>
  <c r="J183" i="105"/>
  <c r="J184" i="105"/>
  <c r="J182" i="106"/>
  <c r="J193" i="105"/>
  <c r="J194" i="105"/>
  <c r="J191" i="105"/>
  <c r="J190" i="105"/>
  <c r="J192" i="105"/>
  <c r="L178" i="105"/>
  <c r="L175" i="105"/>
  <c r="J186" i="106"/>
  <c r="O113" i="106"/>
  <c r="O690" i="106" s="1"/>
  <c r="K111" i="105"/>
  <c r="K688" i="105" s="1"/>
  <c r="F1078" i="105"/>
  <c r="I531" i="100"/>
  <c r="I866" i="100"/>
  <c r="J532" i="100"/>
  <c r="J607" i="100" s="1"/>
  <c r="I549" i="100"/>
  <c r="I556" i="100" s="1"/>
  <c r="I608" i="100"/>
  <c r="J155" i="106"/>
  <c r="K203" i="106" s="1"/>
  <c r="H625" i="105"/>
  <c r="J509" i="106"/>
  <c r="J510" i="106" s="1"/>
  <c r="K511" i="106" s="1"/>
  <c r="L512" i="106" s="1"/>
  <c r="M513" i="106" s="1"/>
  <c r="N514" i="106" s="1"/>
  <c r="O515" i="106" s="1"/>
  <c r="P516" i="106" s="1"/>
  <c r="Q517" i="106" s="1"/>
  <c r="R518" i="106" s="1"/>
  <c r="S519" i="106" s="1"/>
  <c r="T520" i="106" s="1"/>
  <c r="L458" i="105"/>
  <c r="L459" i="105" s="1"/>
  <c r="K363" i="105"/>
  <c r="K364" i="105" s="1"/>
  <c r="J154" i="105"/>
  <c r="K195" i="105" s="1"/>
  <c r="F1080" i="105"/>
  <c r="F1081" i="105"/>
  <c r="F1079" i="105"/>
  <c r="J363" i="105"/>
  <c r="J364" i="105" s="1"/>
  <c r="J492" i="105"/>
  <c r="J493" i="105" s="1"/>
  <c r="K494" i="105" s="1"/>
  <c r="L495" i="105" s="1"/>
  <c r="M496" i="105" s="1"/>
  <c r="N497" i="105" s="1"/>
  <c r="O498" i="105" s="1"/>
  <c r="P499" i="105" s="1"/>
  <c r="Q500" i="105" s="1"/>
  <c r="R501" i="105" s="1"/>
  <c r="S502" i="105" s="1"/>
  <c r="T503" i="105" s="1"/>
  <c r="G159" i="106"/>
  <c r="Q807" i="100"/>
  <c r="S807" i="107"/>
  <c r="R797" i="104"/>
  <c r="S807" i="101"/>
  <c r="S807" i="104"/>
  <c r="S807" i="103"/>
  <c r="G807" i="105"/>
  <c r="F1078" i="106"/>
  <c r="F1080" i="106"/>
  <c r="F1082" i="106"/>
  <c r="F1081" i="106"/>
  <c r="F1079" i="106"/>
  <c r="H626" i="105"/>
  <c r="Q159" i="100"/>
  <c r="S159" i="103"/>
  <c r="R797" i="101"/>
  <c r="H868" i="105"/>
  <c r="H539" i="105"/>
  <c r="S159" i="101"/>
  <c r="S159" i="104"/>
  <c r="H558" i="105"/>
  <c r="I540" i="105"/>
  <c r="I626" i="105" s="1"/>
  <c r="S159" i="107"/>
  <c r="G159" i="105"/>
  <c r="F791" i="105"/>
  <c r="F790" i="105"/>
  <c r="F794" i="105"/>
  <c r="F792" i="105"/>
  <c r="F793" i="105"/>
  <c r="R797" i="107"/>
  <c r="I411" i="105"/>
  <c r="I823" i="105" s="1"/>
  <c r="G531" i="106"/>
  <c r="H216" i="105"/>
  <c r="H823" i="105"/>
  <c r="H428" i="105"/>
  <c r="H435" i="105" s="1"/>
  <c r="H623" i="105"/>
  <c r="G598" i="105"/>
  <c r="H616" i="105"/>
  <c r="L329" i="105"/>
  <c r="L330" i="105" s="1"/>
  <c r="G527" i="105"/>
  <c r="H550" i="105"/>
  <c r="H557" i="105" s="1"/>
  <c r="G599" i="105"/>
  <c r="G660" i="105" s="1"/>
  <c r="G676" i="105" s="1"/>
  <c r="G954" i="105" s="1"/>
  <c r="G548" i="105"/>
  <c r="G547" i="105" s="1"/>
  <c r="H214" i="105"/>
  <c r="H213" i="105"/>
  <c r="T155" i="100"/>
  <c r="S153" i="100"/>
  <c r="G549" i="106"/>
  <c r="G556" i="106" s="1"/>
  <c r="L152" i="105"/>
  <c r="H217" i="105"/>
  <c r="K380" i="105"/>
  <c r="K381" i="105" s="1"/>
  <c r="K155" i="105"/>
  <c r="L203" i="105" s="1"/>
  <c r="H215" i="105"/>
  <c r="T151" i="100"/>
  <c r="J475" i="106"/>
  <c r="J476" i="106" s="1"/>
  <c r="K477" i="106" s="1"/>
  <c r="L478" i="106" s="1"/>
  <c r="M479" i="106" s="1"/>
  <c r="N480" i="106" s="1"/>
  <c r="O481" i="106" s="1"/>
  <c r="P482" i="106" s="1"/>
  <c r="Q483" i="106" s="1"/>
  <c r="R484" i="106" s="1"/>
  <c r="S485" i="106" s="1"/>
  <c r="T486" i="106" s="1"/>
  <c r="I151" i="106"/>
  <c r="H407" i="106"/>
  <c r="I407" i="106" s="1"/>
  <c r="T216" i="103"/>
  <c r="T214" i="103"/>
  <c r="T213" i="103"/>
  <c r="T215" i="103"/>
  <c r="T217" i="103"/>
  <c r="T217" i="101"/>
  <c r="T213" i="101"/>
  <c r="T214" i="101"/>
  <c r="T215" i="101"/>
  <c r="T216" i="101"/>
  <c r="T217" i="107"/>
  <c r="T213" i="107"/>
  <c r="T214" i="107"/>
  <c r="T215" i="107"/>
  <c r="T216" i="107"/>
  <c r="T217" i="104"/>
  <c r="T215" i="104"/>
  <c r="T216" i="104"/>
  <c r="T213" i="104"/>
  <c r="T214" i="104"/>
  <c r="K153" i="106"/>
  <c r="I536" i="105"/>
  <c r="I867" i="105" s="1"/>
  <c r="H535" i="105"/>
  <c r="H867" i="105"/>
  <c r="H614" i="105"/>
  <c r="N65" i="105"/>
  <c r="H411" i="106"/>
  <c r="H410" i="106" s="1"/>
  <c r="G406" i="106"/>
  <c r="G822" i="106"/>
  <c r="I380" i="106"/>
  <c r="I381" i="106" s="1"/>
  <c r="I154" i="106"/>
  <c r="G410" i="106"/>
  <c r="I434" i="107"/>
  <c r="N65" i="106"/>
  <c r="N65" i="101"/>
  <c r="J346" i="106"/>
  <c r="J347" i="106" s="1"/>
  <c r="N65" i="104"/>
  <c r="I363" i="106"/>
  <c r="I364" i="106" s="1"/>
  <c r="I492" i="106"/>
  <c r="I493" i="106" s="1"/>
  <c r="J494" i="106" s="1"/>
  <c r="K495" i="106" s="1"/>
  <c r="L496" i="106" s="1"/>
  <c r="M497" i="106" s="1"/>
  <c r="N498" i="106" s="1"/>
  <c r="O499" i="106" s="1"/>
  <c r="P500" i="106" s="1"/>
  <c r="Q501" i="106" s="1"/>
  <c r="R502" i="106" s="1"/>
  <c r="S503" i="106" s="1"/>
  <c r="T504" i="106" s="1"/>
  <c r="N65" i="107"/>
  <c r="J415" i="101"/>
  <c r="J414" i="101" s="1"/>
  <c r="J153" i="106"/>
  <c r="N65" i="103"/>
  <c r="N65" i="100"/>
  <c r="O67" i="42"/>
  <c r="O67" i="105"/>
  <c r="O67" i="106"/>
  <c r="O67" i="104"/>
  <c r="O67" i="100"/>
  <c r="O67" i="101"/>
  <c r="O67" i="107"/>
  <c r="O67" i="103"/>
  <c r="O69" i="101"/>
  <c r="O69" i="103"/>
  <c r="O69" i="107"/>
  <c r="O69" i="100"/>
  <c r="O69" i="106"/>
  <c r="O69" i="42"/>
  <c r="O69" i="104"/>
  <c r="O69" i="105"/>
  <c r="O68" i="103"/>
  <c r="O68" i="104"/>
  <c r="O68" i="100"/>
  <c r="O68" i="42"/>
  <c r="O68" i="106"/>
  <c r="O68" i="105"/>
  <c r="O68" i="107"/>
  <c r="O68" i="101"/>
  <c r="O70" i="42"/>
  <c r="O70" i="104"/>
  <c r="O70" i="105"/>
  <c r="O70" i="101"/>
  <c r="O70" i="103"/>
  <c r="O70" i="107"/>
  <c r="O70" i="100"/>
  <c r="O70" i="106"/>
  <c r="P66" i="105"/>
  <c r="P66" i="100"/>
  <c r="P66" i="101"/>
  <c r="P66" i="106"/>
  <c r="P66" i="42"/>
  <c r="P66" i="103"/>
  <c r="P66" i="104"/>
  <c r="P66" i="107"/>
  <c r="G158" i="105"/>
  <c r="G959" i="105" s="1"/>
  <c r="L509" i="106"/>
  <c r="L510" i="106" s="1"/>
  <c r="M511" i="106" s="1"/>
  <c r="N512" i="106" s="1"/>
  <c r="O513" i="106" s="1"/>
  <c r="P514" i="106" s="1"/>
  <c r="Q515" i="106" s="1"/>
  <c r="R516" i="106" s="1"/>
  <c r="S517" i="106" s="1"/>
  <c r="T518" i="106" s="1"/>
  <c r="J109" i="106"/>
  <c r="J686" i="106" s="1"/>
  <c r="K509" i="106"/>
  <c r="K510" i="106" s="1"/>
  <c r="L511" i="106" s="1"/>
  <c r="M512" i="106" s="1"/>
  <c r="N513" i="106" s="1"/>
  <c r="O514" i="106" s="1"/>
  <c r="P515" i="106" s="1"/>
  <c r="Q516" i="106" s="1"/>
  <c r="R517" i="106" s="1"/>
  <c r="S518" i="106" s="1"/>
  <c r="T519" i="106" s="1"/>
  <c r="I441" i="106"/>
  <c r="I442" i="106" s="1"/>
  <c r="J443" i="106" s="1"/>
  <c r="K444" i="106" s="1"/>
  <c r="L445" i="106" s="1"/>
  <c r="M446" i="106" s="1"/>
  <c r="N447" i="106" s="1"/>
  <c r="O448" i="106" s="1"/>
  <c r="P449" i="106" s="1"/>
  <c r="Q450" i="106" s="1"/>
  <c r="R451" i="106" s="1"/>
  <c r="S452" i="106" s="1"/>
  <c r="T453" i="106" s="1"/>
  <c r="I312" i="106"/>
  <c r="I313" i="106" s="1"/>
  <c r="I820" i="101"/>
  <c r="H552" i="105"/>
  <c r="H559" i="105" s="1"/>
  <c r="G983" i="105"/>
  <c r="G984" i="105"/>
  <c r="H414" i="105"/>
  <c r="H429" i="105"/>
  <c r="H436" i="105" s="1"/>
  <c r="H528" i="105"/>
  <c r="H598" i="105" s="1"/>
  <c r="G160" i="105"/>
  <c r="G162" i="105"/>
  <c r="G161" i="105"/>
  <c r="G163" i="105"/>
  <c r="G985" i="105"/>
  <c r="G982" i="105"/>
  <c r="K509" i="105"/>
  <c r="K510" i="105" s="1"/>
  <c r="L511" i="105" s="1"/>
  <c r="M512" i="105" s="1"/>
  <c r="N513" i="105" s="1"/>
  <c r="O514" i="105" s="1"/>
  <c r="P515" i="105" s="1"/>
  <c r="Q516" i="105" s="1"/>
  <c r="R517" i="105" s="1"/>
  <c r="S518" i="105" s="1"/>
  <c r="T519" i="105" s="1"/>
  <c r="I415" i="105"/>
  <c r="I429" i="105" s="1"/>
  <c r="J153" i="105"/>
  <c r="J475" i="105"/>
  <c r="J476" i="105" s="1"/>
  <c r="K477" i="105" s="1"/>
  <c r="L478" i="105" s="1"/>
  <c r="M479" i="105" s="1"/>
  <c r="N480" i="105" s="1"/>
  <c r="O481" i="105" s="1"/>
  <c r="P482" i="105" s="1"/>
  <c r="Q483" i="105" s="1"/>
  <c r="R484" i="105" s="1"/>
  <c r="S485" i="105" s="1"/>
  <c r="T486" i="105" s="1"/>
  <c r="J346" i="105"/>
  <c r="J347" i="105" s="1"/>
  <c r="S464" i="107"/>
  <c r="I460" i="106"/>
  <c r="J461" i="106" s="1"/>
  <c r="K462" i="106" s="1"/>
  <c r="L463" i="106" s="1"/>
  <c r="M464" i="106" s="1"/>
  <c r="N465" i="106" s="1"/>
  <c r="O466" i="106" s="1"/>
  <c r="P467" i="106" s="1"/>
  <c r="Q468" i="106" s="1"/>
  <c r="R469" i="106" s="1"/>
  <c r="S470" i="106" s="1"/>
  <c r="T471" i="106" s="1"/>
  <c r="H243" i="105"/>
  <c r="H244" i="105"/>
  <c r="H242" i="105"/>
  <c r="H245" i="105"/>
  <c r="H234" i="105"/>
  <c r="H228" i="105"/>
  <c r="H235" i="105"/>
  <c r="H224" i="105"/>
  <c r="H231" i="105"/>
  <c r="H229" i="105"/>
  <c r="H230" i="105"/>
  <c r="H236" i="105"/>
  <c r="H238" i="105"/>
  <c r="H207" i="105"/>
  <c r="H208" i="105"/>
  <c r="H241" i="105"/>
  <c r="H210" i="105"/>
  <c r="H221" i="105"/>
  <c r="H220" i="105"/>
  <c r="H222" i="105"/>
  <c r="H206" i="105"/>
  <c r="H223" i="105"/>
  <c r="H227" i="105"/>
  <c r="H237" i="105"/>
  <c r="H209" i="105"/>
  <c r="H532" i="106"/>
  <c r="I866" i="107"/>
  <c r="I607" i="107"/>
  <c r="J549" i="104"/>
  <c r="J556" i="104" s="1"/>
  <c r="J607" i="104"/>
  <c r="K154" i="105"/>
  <c r="K492" i="105"/>
  <c r="K493" i="105" s="1"/>
  <c r="L494" i="105" s="1"/>
  <c r="M495" i="105" s="1"/>
  <c r="N496" i="105" s="1"/>
  <c r="O497" i="105" s="1"/>
  <c r="P498" i="105" s="1"/>
  <c r="Q499" i="105" s="1"/>
  <c r="R500" i="105" s="1"/>
  <c r="S501" i="105" s="1"/>
  <c r="T502" i="105" s="1"/>
  <c r="S464" i="104"/>
  <c r="I151" i="105"/>
  <c r="I441" i="105"/>
  <c r="I442" i="105" s="1"/>
  <c r="J443" i="105" s="1"/>
  <c r="K444" i="105" s="1"/>
  <c r="L445" i="105" s="1"/>
  <c r="M446" i="105" s="1"/>
  <c r="N447" i="105" s="1"/>
  <c r="O448" i="105" s="1"/>
  <c r="P449" i="105" s="1"/>
  <c r="Q450" i="105" s="1"/>
  <c r="R451" i="105" s="1"/>
  <c r="S452" i="105" s="1"/>
  <c r="T453" i="105" s="1"/>
  <c r="I312" i="105"/>
  <c r="I313" i="105" s="1"/>
  <c r="J109" i="105"/>
  <c r="J686" i="105" s="1"/>
  <c r="I608" i="105"/>
  <c r="I607" i="105"/>
  <c r="S464" i="100"/>
  <c r="I152" i="106"/>
  <c r="I329" i="106"/>
  <c r="I330" i="106" s="1"/>
  <c r="I458" i="106"/>
  <c r="I459" i="106" s="1"/>
  <c r="K559" i="104"/>
  <c r="T732" i="101"/>
  <c r="T733" i="107"/>
  <c r="T732" i="107"/>
  <c r="T732" i="104"/>
  <c r="T730" i="105"/>
  <c r="H427" i="105"/>
  <c r="H434" i="105" s="1"/>
  <c r="H822" i="105"/>
  <c r="I407" i="105"/>
  <c r="H406" i="105"/>
  <c r="H869" i="105"/>
  <c r="I824" i="101"/>
  <c r="I414" i="101"/>
  <c r="I632" i="101"/>
  <c r="I824" i="103"/>
  <c r="Q158" i="100"/>
  <c r="Q959" i="100" s="1"/>
  <c r="H424" i="107"/>
  <c r="S158" i="107"/>
  <c r="S959" i="107" s="1"/>
  <c r="Q160" i="100"/>
  <c r="S161" i="101"/>
  <c r="S162" i="101"/>
  <c r="S160" i="104"/>
  <c r="S158" i="103"/>
  <c r="S959" i="103" s="1"/>
  <c r="S160" i="107"/>
  <c r="S163" i="101"/>
  <c r="S158" i="104"/>
  <c r="S959" i="104" s="1"/>
  <c r="S161" i="104"/>
  <c r="S163" i="103"/>
  <c r="Q161" i="100"/>
  <c r="S160" i="101"/>
  <c r="S158" i="101"/>
  <c r="S959" i="101" s="1"/>
  <c r="S162" i="104"/>
  <c r="S161" i="103"/>
  <c r="S160" i="103"/>
  <c r="S161" i="107"/>
  <c r="Q163" i="100"/>
  <c r="Q162" i="100"/>
  <c r="S163" i="104"/>
  <c r="S162" i="103"/>
  <c r="S162" i="107"/>
  <c r="S163" i="107"/>
  <c r="G162" i="106"/>
  <c r="G161" i="106"/>
  <c r="G163" i="106"/>
  <c r="G158" i="106"/>
  <c r="G959" i="106" s="1"/>
  <c r="G160" i="106"/>
  <c r="I429" i="103"/>
  <c r="I436" i="103" s="1"/>
  <c r="I406" i="107"/>
  <c r="I822" i="107"/>
  <c r="I632" i="103"/>
  <c r="I414" i="103"/>
  <c r="J407" i="107"/>
  <c r="J822" i="107" s="1"/>
  <c r="L544" i="104"/>
  <c r="L552" i="104" s="1"/>
  <c r="L559" i="104" s="1"/>
  <c r="K543" i="104"/>
  <c r="K869" i="104"/>
  <c r="K635" i="104"/>
  <c r="K634" i="104"/>
  <c r="F660" i="105"/>
  <c r="F676" i="105" s="1"/>
  <c r="F954" i="105" s="1"/>
  <c r="I425" i="101"/>
  <c r="I432" i="101" s="1"/>
  <c r="I544" i="105"/>
  <c r="I634" i="105" s="1"/>
  <c r="H634" i="105"/>
  <c r="H632" i="105"/>
  <c r="I398" i="101"/>
  <c r="G988" i="100"/>
  <c r="H543" i="105"/>
  <c r="K532" i="104"/>
  <c r="K531" i="104" s="1"/>
  <c r="J866" i="104"/>
  <c r="J635" i="107"/>
  <c r="J531" i="104"/>
  <c r="J552" i="107"/>
  <c r="J559" i="107" s="1"/>
  <c r="J608" i="104"/>
  <c r="I429" i="107"/>
  <c r="I424" i="107" s="1"/>
  <c r="J532" i="107"/>
  <c r="J605" i="107" s="1"/>
  <c r="H436" i="107"/>
  <c r="H431" i="107" s="1"/>
  <c r="H827" i="107" s="1"/>
  <c r="I828" i="107" s="1"/>
  <c r="J829" i="107" s="1"/>
  <c r="K830" i="107" s="1"/>
  <c r="L831" i="107" s="1"/>
  <c r="M832" i="107" s="1"/>
  <c r="N833" i="107" s="1"/>
  <c r="O834" i="107" s="1"/>
  <c r="P835" i="107" s="1"/>
  <c r="Q836" i="107" s="1"/>
  <c r="R837" i="107" s="1"/>
  <c r="S838" i="107" s="1"/>
  <c r="T839" i="107" s="1"/>
  <c r="I632" i="107"/>
  <c r="J532" i="105"/>
  <c r="I549" i="105"/>
  <c r="I556" i="105" s="1"/>
  <c r="K544" i="107"/>
  <c r="K552" i="107" s="1"/>
  <c r="J869" i="107"/>
  <c r="I866" i="105"/>
  <c r="J634" i="107"/>
  <c r="I531" i="107"/>
  <c r="I605" i="107"/>
  <c r="I608" i="107"/>
  <c r="I549" i="107"/>
  <c r="I556" i="107" s="1"/>
  <c r="J415" i="107"/>
  <c r="J429" i="107" s="1"/>
  <c r="K544" i="101"/>
  <c r="K869" i="101" s="1"/>
  <c r="I824" i="107"/>
  <c r="I605" i="105"/>
  <c r="I616" i="101"/>
  <c r="I531" i="105"/>
  <c r="P16" i="42"/>
  <c r="P17" i="42"/>
  <c r="P14" i="42"/>
  <c r="P15" i="42"/>
  <c r="Q13" i="42"/>
  <c r="I557" i="100"/>
  <c r="H660" i="100"/>
  <c r="H676" i="100" s="1"/>
  <c r="H954" i="100" s="1"/>
  <c r="I617" i="101"/>
  <c r="J869" i="101"/>
  <c r="J634" i="101"/>
  <c r="J543" i="101"/>
  <c r="J635" i="101"/>
  <c r="I544" i="106"/>
  <c r="I557" i="101"/>
  <c r="I867" i="101"/>
  <c r="G554" i="107"/>
  <c r="G872" i="107" s="1"/>
  <c r="H873" i="107" s="1"/>
  <c r="I874" i="107" s="1"/>
  <c r="J875" i="107" s="1"/>
  <c r="K876" i="107" s="1"/>
  <c r="L877" i="107" s="1"/>
  <c r="M878" i="107" s="1"/>
  <c r="N879" i="107" s="1"/>
  <c r="O880" i="107" s="1"/>
  <c r="P881" i="107" s="1"/>
  <c r="Q882" i="107" s="1"/>
  <c r="R883" i="107" s="1"/>
  <c r="S884" i="107" s="1"/>
  <c r="T885" i="107" s="1"/>
  <c r="I625" i="100"/>
  <c r="I551" i="100"/>
  <c r="I558" i="100" s="1"/>
  <c r="J540" i="100"/>
  <c r="J868" i="100" s="1"/>
  <c r="H540" i="106"/>
  <c r="G558" i="105"/>
  <c r="I868" i="100"/>
  <c r="G551" i="106"/>
  <c r="G558" i="106" s="1"/>
  <c r="I626" i="100"/>
  <c r="G539" i="106"/>
  <c r="I868" i="107"/>
  <c r="I535" i="101"/>
  <c r="J536" i="101"/>
  <c r="J536" i="107"/>
  <c r="J617" i="107" s="1"/>
  <c r="I535" i="107"/>
  <c r="H547" i="100"/>
  <c r="I617" i="107"/>
  <c r="I550" i="107"/>
  <c r="I557" i="107" s="1"/>
  <c r="H554" i="100"/>
  <c r="H988" i="100" s="1"/>
  <c r="I616" i="107"/>
  <c r="I614" i="107"/>
  <c r="K403" i="105"/>
  <c r="K426" i="105" s="1"/>
  <c r="H536" i="106"/>
  <c r="H550" i="106" s="1"/>
  <c r="J528" i="100"/>
  <c r="J527" i="100" s="1"/>
  <c r="G535" i="106"/>
  <c r="I599" i="100"/>
  <c r="I527" i="100"/>
  <c r="H543" i="106"/>
  <c r="I548" i="100"/>
  <c r="I555" i="100" s="1"/>
  <c r="H552" i="106"/>
  <c r="H559" i="106" s="1"/>
  <c r="I598" i="100"/>
  <c r="I623" i="107"/>
  <c r="J540" i="107"/>
  <c r="K540" i="107" s="1"/>
  <c r="I626" i="107"/>
  <c r="I539" i="107"/>
  <c r="I625" i="107"/>
  <c r="H547" i="107"/>
  <c r="G550" i="106"/>
  <c r="G557" i="106" s="1"/>
  <c r="H660" i="107"/>
  <c r="H676" i="107" s="1"/>
  <c r="H954" i="107" s="1"/>
  <c r="G988" i="103"/>
  <c r="I596" i="101"/>
  <c r="I414" i="100"/>
  <c r="I824" i="100"/>
  <c r="J415" i="100"/>
  <c r="I429" i="100"/>
  <c r="I436" i="100" s="1"/>
  <c r="I632" i="100"/>
  <c r="I550" i="103"/>
  <c r="I557" i="103" s="1"/>
  <c r="I616" i="103"/>
  <c r="I535" i="103"/>
  <c r="J536" i="103"/>
  <c r="I617" i="103"/>
  <c r="I867" i="103"/>
  <c r="H660" i="103"/>
  <c r="H676" i="103" s="1"/>
  <c r="H954" i="103" s="1"/>
  <c r="I558" i="107"/>
  <c r="Q962" i="107"/>
  <c r="F954" i="106"/>
  <c r="J403" i="103"/>
  <c r="I426" i="103"/>
  <c r="I433" i="103" s="1"/>
  <c r="I402" i="103"/>
  <c r="I821" i="103"/>
  <c r="T248" i="101"/>
  <c r="H555" i="107"/>
  <c r="H554" i="107" s="1"/>
  <c r="H872" i="107" s="1"/>
  <c r="I598" i="107"/>
  <c r="I596" i="107"/>
  <c r="I599" i="107"/>
  <c r="I548" i="107"/>
  <c r="I527" i="107"/>
  <c r="I865" i="107"/>
  <c r="J528" i="107"/>
  <c r="K417" i="100"/>
  <c r="K417" i="101"/>
  <c r="S735" i="100"/>
  <c r="S961" i="100" s="1"/>
  <c r="G417" i="105"/>
  <c r="Q984" i="100"/>
  <c r="H828" i="103"/>
  <c r="I829" i="103" s="1"/>
  <c r="J830" i="103" s="1"/>
  <c r="K831" i="103" s="1"/>
  <c r="L832" i="103" s="1"/>
  <c r="M833" i="103" s="1"/>
  <c r="N834" i="103" s="1"/>
  <c r="O835" i="103" s="1"/>
  <c r="P836" i="103" s="1"/>
  <c r="Q837" i="103" s="1"/>
  <c r="R838" i="103" s="1"/>
  <c r="S839" i="103" s="1"/>
  <c r="T840" i="103" s="1"/>
  <c r="Q982" i="100"/>
  <c r="R352" i="104"/>
  <c r="I614" i="103"/>
  <c r="I406" i="103"/>
  <c r="I427" i="103"/>
  <c r="I822" i="103"/>
  <c r="J407" i="103"/>
  <c r="I868" i="103"/>
  <c r="I551" i="103"/>
  <c r="I558" i="103" s="1"/>
  <c r="I539" i="103"/>
  <c r="I625" i="103"/>
  <c r="J540" i="103"/>
  <c r="J623" i="103" s="1"/>
  <c r="I626" i="103"/>
  <c r="G828" i="101"/>
  <c r="H829" i="101" s="1"/>
  <c r="I830" i="101" s="1"/>
  <c r="J831" i="101" s="1"/>
  <c r="K832" i="101" s="1"/>
  <c r="L833" i="101" s="1"/>
  <c r="M834" i="101" s="1"/>
  <c r="N835" i="101" s="1"/>
  <c r="O836" i="101" s="1"/>
  <c r="P837" i="101" s="1"/>
  <c r="Q838" i="101" s="1"/>
  <c r="R839" i="101" s="1"/>
  <c r="S840" i="101" s="1"/>
  <c r="T841" i="101" s="1"/>
  <c r="J425" i="101"/>
  <c r="J398" i="101"/>
  <c r="K399" i="101"/>
  <c r="J820" i="101"/>
  <c r="P318" i="101"/>
  <c r="M318" i="100"/>
  <c r="M418" i="100" s="1"/>
  <c r="M335" i="107"/>
  <c r="M419" i="107" s="1"/>
  <c r="P352" i="104"/>
  <c r="H434" i="101"/>
  <c r="H987" i="101" s="1"/>
  <c r="P335" i="104"/>
  <c r="F555" i="105"/>
  <c r="F554" i="105" s="1"/>
  <c r="F547" i="105"/>
  <c r="K417" i="107"/>
  <c r="J425" i="103"/>
  <c r="J398" i="103"/>
  <c r="J820" i="103"/>
  <c r="K399" i="103"/>
  <c r="J596" i="103"/>
  <c r="I433" i="107"/>
  <c r="M352" i="107"/>
  <c r="M420" i="107" s="1"/>
  <c r="R464" i="103"/>
  <c r="I425" i="104"/>
  <c r="I398" i="104"/>
  <c r="I820" i="104"/>
  <c r="J399" i="104"/>
  <c r="I596" i="104"/>
  <c r="P386" i="100"/>
  <c r="J410" i="103"/>
  <c r="J428" i="103"/>
  <c r="K411" i="103"/>
  <c r="J823" i="103"/>
  <c r="O481" i="107"/>
  <c r="K417" i="104"/>
  <c r="P318" i="104"/>
  <c r="P386" i="107"/>
  <c r="M369" i="103"/>
  <c r="M421" i="103" s="1"/>
  <c r="P352" i="107"/>
  <c r="H660" i="101"/>
  <c r="H676" i="101" s="1"/>
  <c r="H954" i="101" s="1"/>
  <c r="I527" i="101"/>
  <c r="I548" i="101"/>
  <c r="J528" i="101"/>
  <c r="I865" i="101"/>
  <c r="I599" i="101"/>
  <c r="I598" i="101"/>
  <c r="G987" i="103"/>
  <c r="G872" i="104"/>
  <c r="G988" i="104"/>
  <c r="R447" i="101"/>
  <c r="P386" i="103"/>
  <c r="R386" i="104"/>
  <c r="H435" i="100"/>
  <c r="H436" i="104"/>
  <c r="I435" i="107"/>
  <c r="J426" i="105"/>
  <c r="J402" i="105"/>
  <c r="G873" i="103"/>
  <c r="H424" i="101"/>
  <c r="G873" i="100"/>
  <c r="P464" i="100"/>
  <c r="I426" i="104"/>
  <c r="I402" i="104"/>
  <c r="I821" i="104"/>
  <c r="J403" i="104"/>
  <c r="I605" i="104"/>
  <c r="Q985" i="100"/>
  <c r="T237" i="107"/>
  <c r="J535" i="100"/>
  <c r="J550" i="100"/>
  <c r="J557" i="100" s="1"/>
  <c r="K536" i="100"/>
  <c r="J867" i="100"/>
  <c r="J617" i="100"/>
  <c r="J616" i="100"/>
  <c r="O481" i="101"/>
  <c r="H873" i="100"/>
  <c r="I874" i="100" s="1"/>
  <c r="J875" i="100" s="1"/>
  <c r="K876" i="100" s="1"/>
  <c r="L877" i="100" s="1"/>
  <c r="M878" i="100" s="1"/>
  <c r="N879" i="100" s="1"/>
  <c r="O880" i="100" s="1"/>
  <c r="P881" i="100" s="1"/>
  <c r="Q882" i="100" s="1"/>
  <c r="R883" i="100" s="1"/>
  <c r="S884" i="100" s="1"/>
  <c r="T885" i="100" s="1"/>
  <c r="M352" i="104"/>
  <c r="M420" i="104" s="1"/>
  <c r="H434" i="103"/>
  <c r="H431" i="103" s="1"/>
  <c r="H827" i="103" s="1"/>
  <c r="G398" i="105"/>
  <c r="G425" i="105"/>
  <c r="H399" i="105"/>
  <c r="G820" i="105"/>
  <c r="G987" i="100"/>
  <c r="S369" i="103"/>
  <c r="T370" i="103" s="1"/>
  <c r="R352" i="107"/>
  <c r="I614" i="104"/>
  <c r="I427" i="104"/>
  <c r="I406" i="104"/>
  <c r="I822" i="104"/>
  <c r="J407" i="104"/>
  <c r="R464" i="101"/>
  <c r="I820" i="100"/>
  <c r="I425" i="100"/>
  <c r="I398" i="100"/>
  <c r="J399" i="100"/>
  <c r="I596" i="100"/>
  <c r="R335" i="104"/>
  <c r="P369" i="100"/>
  <c r="P386" i="101"/>
  <c r="K527" i="103"/>
  <c r="K548" i="103"/>
  <c r="K865" i="103"/>
  <c r="L528" i="103"/>
  <c r="K599" i="103"/>
  <c r="K598" i="103"/>
  <c r="R335" i="107"/>
  <c r="S352" i="104"/>
  <c r="R481" i="104"/>
  <c r="I550" i="104"/>
  <c r="I557" i="104" s="1"/>
  <c r="I535" i="104"/>
  <c r="I867" i="104"/>
  <c r="J536" i="104"/>
  <c r="I616" i="104"/>
  <c r="I617" i="104"/>
  <c r="H828" i="107"/>
  <c r="M386" i="100"/>
  <c r="M422" i="100" s="1"/>
  <c r="M335" i="104"/>
  <c r="M419" i="104" s="1"/>
  <c r="J435" i="101"/>
  <c r="J432" i="107"/>
  <c r="M335" i="103"/>
  <c r="M419" i="103" s="1"/>
  <c r="I531" i="103"/>
  <c r="I549" i="103"/>
  <c r="J532" i="103"/>
  <c r="J607" i="103" s="1"/>
  <c r="I866" i="103"/>
  <c r="I605" i="103"/>
  <c r="I608" i="103"/>
  <c r="H547" i="104"/>
  <c r="H555" i="104"/>
  <c r="H554" i="104" s="1"/>
  <c r="G987" i="104"/>
  <c r="G431" i="104"/>
  <c r="G827" i="104" s="1"/>
  <c r="H873" i="103"/>
  <c r="I874" i="103" s="1"/>
  <c r="J875" i="103" s="1"/>
  <c r="K876" i="103" s="1"/>
  <c r="L877" i="103" s="1"/>
  <c r="M878" i="103" s="1"/>
  <c r="N879" i="103" s="1"/>
  <c r="O880" i="103" s="1"/>
  <c r="P881" i="103" s="1"/>
  <c r="Q882" i="103" s="1"/>
  <c r="R883" i="103" s="1"/>
  <c r="S884" i="103" s="1"/>
  <c r="T885" i="103" s="1"/>
  <c r="I435" i="103"/>
  <c r="R481" i="101"/>
  <c r="O481" i="100"/>
  <c r="H424" i="100"/>
  <c r="H434" i="100"/>
  <c r="R369" i="101"/>
  <c r="Q498" i="107"/>
  <c r="H555" i="101"/>
  <c r="H554" i="101" s="1"/>
  <c r="H547" i="101"/>
  <c r="S498" i="104"/>
  <c r="M460" i="105"/>
  <c r="N461" i="105" s="1"/>
  <c r="O462" i="105" s="1"/>
  <c r="P463" i="105" s="1"/>
  <c r="Q464" i="105" s="1"/>
  <c r="R465" i="105" s="1"/>
  <c r="S466" i="105" s="1"/>
  <c r="T467" i="105" s="1"/>
  <c r="P352" i="101"/>
  <c r="R447" i="103"/>
  <c r="R318" i="101"/>
  <c r="P318" i="100"/>
  <c r="G596" i="105"/>
  <c r="R318" i="107"/>
  <c r="I402" i="100"/>
  <c r="I426" i="100"/>
  <c r="I821" i="100"/>
  <c r="J403" i="100"/>
  <c r="I605" i="100"/>
  <c r="R464" i="104"/>
  <c r="I435" i="104"/>
  <c r="R481" i="107"/>
  <c r="M386" i="107"/>
  <c r="M422" i="107" s="1"/>
  <c r="R386" i="103"/>
  <c r="G431" i="100"/>
  <c r="G827" i="100" s="1"/>
  <c r="K417" i="103"/>
  <c r="S335" i="107"/>
  <c r="R352" i="101"/>
  <c r="P369" i="103"/>
  <c r="G414" i="106"/>
  <c r="H415" i="106"/>
  <c r="G824" i="106"/>
  <c r="P369" i="107"/>
  <c r="R386" i="101"/>
  <c r="P386" i="104"/>
  <c r="M386" i="103"/>
  <c r="M422" i="103" s="1"/>
  <c r="R318" i="104"/>
  <c r="G872" i="101"/>
  <c r="G988" i="101"/>
  <c r="I433" i="101"/>
  <c r="H434" i="104"/>
  <c r="M369" i="100"/>
  <c r="M421" i="100" s="1"/>
  <c r="R498" i="107"/>
  <c r="R464" i="107"/>
  <c r="J555" i="103"/>
  <c r="M318" i="101"/>
  <c r="M418" i="101" s="1"/>
  <c r="M318" i="107"/>
  <c r="M418" i="107" s="1"/>
  <c r="J426" i="107"/>
  <c r="J402" i="107"/>
  <c r="K403" i="107"/>
  <c r="J821" i="107"/>
  <c r="M369" i="107"/>
  <c r="M421" i="107" s="1"/>
  <c r="M369" i="104"/>
  <c r="M421" i="104" s="1"/>
  <c r="O481" i="104"/>
  <c r="P335" i="103"/>
  <c r="R481" i="103"/>
  <c r="H660" i="104"/>
  <c r="H676" i="104" s="1"/>
  <c r="H954" i="104" s="1"/>
  <c r="G548" i="106"/>
  <c r="G527" i="106"/>
  <c r="G431" i="101"/>
  <c r="G827" i="101" s="1"/>
  <c r="I551" i="104"/>
  <c r="I558" i="104" s="1"/>
  <c r="I539" i="104"/>
  <c r="J540" i="104"/>
  <c r="J623" i="104" s="1"/>
  <c r="I868" i="104"/>
  <c r="I626" i="104"/>
  <c r="I625" i="104"/>
  <c r="H424" i="103"/>
  <c r="R447" i="104"/>
  <c r="R516" i="103"/>
  <c r="R386" i="107"/>
  <c r="M352" i="100"/>
  <c r="M420" i="100" s="1"/>
  <c r="M335" i="101"/>
  <c r="M419" i="101" s="1"/>
  <c r="M369" i="101"/>
  <c r="M421" i="101" s="1"/>
  <c r="G873" i="101"/>
  <c r="H874" i="101" s="1"/>
  <c r="I875" i="101" s="1"/>
  <c r="J876" i="101" s="1"/>
  <c r="K877" i="101" s="1"/>
  <c r="L878" i="101" s="1"/>
  <c r="M879" i="101" s="1"/>
  <c r="N880" i="101" s="1"/>
  <c r="O881" i="101" s="1"/>
  <c r="P882" i="101" s="1"/>
  <c r="Q883" i="101" s="1"/>
  <c r="R884" i="101" s="1"/>
  <c r="S885" i="101" s="1"/>
  <c r="T886" i="101" s="1"/>
  <c r="G828" i="103"/>
  <c r="G828" i="107"/>
  <c r="R516" i="104"/>
  <c r="P369" i="101"/>
  <c r="R335" i="103"/>
  <c r="P335" i="107"/>
  <c r="P335" i="100"/>
  <c r="H528" i="106"/>
  <c r="I429" i="104"/>
  <c r="I414" i="104"/>
  <c r="I824" i="104"/>
  <c r="J415" i="104"/>
  <c r="I632" i="104"/>
  <c r="J428" i="107"/>
  <c r="J410" i="107"/>
  <c r="K411" i="107"/>
  <c r="J823" i="107"/>
  <c r="I433" i="105"/>
  <c r="G828" i="104"/>
  <c r="H829" i="104" s="1"/>
  <c r="I830" i="104" s="1"/>
  <c r="J831" i="104" s="1"/>
  <c r="K832" i="104" s="1"/>
  <c r="L833" i="104" s="1"/>
  <c r="M834" i="104" s="1"/>
  <c r="N835" i="104" s="1"/>
  <c r="O836" i="104" s="1"/>
  <c r="P837" i="104" s="1"/>
  <c r="Q838" i="104" s="1"/>
  <c r="R839" i="104" s="1"/>
  <c r="S840" i="104" s="1"/>
  <c r="T841" i="104" s="1"/>
  <c r="R498" i="104"/>
  <c r="M386" i="104"/>
  <c r="M422" i="104" s="1"/>
  <c r="J428" i="104"/>
  <c r="J410" i="104"/>
  <c r="J823" i="104"/>
  <c r="K411" i="104"/>
  <c r="F555" i="106"/>
  <c r="F554" i="106" s="1"/>
  <c r="F547" i="106"/>
  <c r="F417" i="105"/>
  <c r="H433" i="104"/>
  <c r="I531" i="101"/>
  <c r="I549" i="101"/>
  <c r="I556" i="101" s="1"/>
  <c r="I866" i="101"/>
  <c r="J532" i="101"/>
  <c r="I608" i="101"/>
  <c r="R447" i="107"/>
  <c r="R498" i="101"/>
  <c r="S516" i="107"/>
  <c r="I605" i="101"/>
  <c r="J402" i="101"/>
  <c r="J426" i="101"/>
  <c r="K403" i="101"/>
  <c r="J821" i="101"/>
  <c r="I427" i="101"/>
  <c r="I406" i="101"/>
  <c r="I822" i="101"/>
  <c r="J407" i="101"/>
  <c r="I614" i="101"/>
  <c r="R516" i="107"/>
  <c r="S517" i="107" s="1"/>
  <c r="T518" i="107" s="1"/>
  <c r="P352" i="100"/>
  <c r="Q516" i="100"/>
  <c r="K823" i="101"/>
  <c r="K428" i="101"/>
  <c r="K410" i="101"/>
  <c r="L411" i="101"/>
  <c r="I432" i="103"/>
  <c r="R498" i="103"/>
  <c r="K425" i="107"/>
  <c r="K398" i="107"/>
  <c r="L399" i="107"/>
  <c r="K820" i="107"/>
  <c r="P335" i="101"/>
  <c r="H556" i="103"/>
  <c r="H554" i="103" s="1"/>
  <c r="H547" i="103"/>
  <c r="I599" i="104"/>
  <c r="I527" i="104"/>
  <c r="I548" i="104"/>
  <c r="I598" i="104"/>
  <c r="I865" i="104"/>
  <c r="J528" i="104"/>
  <c r="H432" i="104"/>
  <c r="H424" i="104"/>
  <c r="I623" i="103"/>
  <c r="G398" i="106"/>
  <c r="R464" i="100"/>
  <c r="G402" i="106"/>
  <c r="G821" i="106"/>
  <c r="H403" i="106"/>
  <c r="K868" i="101"/>
  <c r="K551" i="101"/>
  <c r="K558" i="101" s="1"/>
  <c r="K539" i="101"/>
  <c r="L540" i="101"/>
  <c r="K625" i="101"/>
  <c r="K626" i="101"/>
  <c r="M318" i="104"/>
  <c r="M418" i="104" s="1"/>
  <c r="Q447" i="100"/>
  <c r="G873" i="104"/>
  <c r="H874" i="104" s="1"/>
  <c r="I875" i="104" s="1"/>
  <c r="J876" i="104" s="1"/>
  <c r="K877" i="104" s="1"/>
  <c r="L878" i="104" s="1"/>
  <c r="M879" i="104" s="1"/>
  <c r="N880" i="104" s="1"/>
  <c r="O881" i="104" s="1"/>
  <c r="P882" i="104" s="1"/>
  <c r="Q883" i="104" s="1"/>
  <c r="R884" i="104" s="1"/>
  <c r="S885" i="104" s="1"/>
  <c r="T886" i="104" s="1"/>
  <c r="G873" i="107"/>
  <c r="H399" i="106"/>
  <c r="T571" i="104"/>
  <c r="T648" i="104"/>
  <c r="T641" i="104"/>
  <c r="I436" i="101"/>
  <c r="R369" i="103"/>
  <c r="P369" i="104"/>
  <c r="M386" i="101"/>
  <c r="M422" i="101" s="1"/>
  <c r="J634" i="103"/>
  <c r="J543" i="103"/>
  <c r="J552" i="103"/>
  <c r="J559" i="103" s="1"/>
  <c r="J869" i="103"/>
  <c r="K544" i="103"/>
  <c r="J635" i="103"/>
  <c r="I427" i="100"/>
  <c r="I406" i="100"/>
  <c r="I822" i="100"/>
  <c r="J407" i="100"/>
  <c r="I614" i="100"/>
  <c r="K623" i="101"/>
  <c r="K552" i="100"/>
  <c r="K559" i="100" s="1"/>
  <c r="K543" i="100"/>
  <c r="L544" i="100"/>
  <c r="K869" i="100"/>
  <c r="K634" i="100"/>
  <c r="K635" i="100"/>
  <c r="P352" i="103"/>
  <c r="M352" i="103"/>
  <c r="M420" i="103" s="1"/>
  <c r="Q516" i="104"/>
  <c r="R352" i="103"/>
  <c r="M335" i="100"/>
  <c r="M419" i="100" s="1"/>
  <c r="O481" i="103"/>
  <c r="R369" i="107"/>
  <c r="I428" i="100"/>
  <c r="I410" i="100"/>
  <c r="I823" i="100"/>
  <c r="J411" i="100"/>
  <c r="I623" i="100"/>
  <c r="P318" i="103"/>
  <c r="J429" i="103"/>
  <c r="J414" i="103"/>
  <c r="K415" i="103"/>
  <c r="J824" i="103"/>
  <c r="J632" i="103"/>
  <c r="H433" i="100"/>
  <c r="P498" i="100"/>
  <c r="Q499" i="100" s="1"/>
  <c r="R500" i="100" s="1"/>
  <c r="S501" i="100" s="1"/>
  <c r="T502" i="100" s="1"/>
  <c r="R369" i="104"/>
  <c r="Q498" i="100"/>
  <c r="F432" i="105"/>
  <c r="F424" i="105"/>
  <c r="P318" i="107"/>
  <c r="M352" i="101"/>
  <c r="M420" i="101" s="1"/>
  <c r="M318" i="103"/>
  <c r="M418" i="103" s="1"/>
  <c r="S481" i="104"/>
  <c r="J608" i="100"/>
  <c r="T248" i="107"/>
  <c r="S982" i="107"/>
  <c r="T230" i="107"/>
  <c r="T207" i="107"/>
  <c r="T210" i="107"/>
  <c r="T241" i="107"/>
  <c r="T234" i="107"/>
  <c r="T221" i="107"/>
  <c r="T243" i="107"/>
  <c r="T729" i="107"/>
  <c r="T639" i="107"/>
  <c r="T569" i="107"/>
  <c r="T646" i="107"/>
  <c r="T730" i="107"/>
  <c r="T570" i="107"/>
  <c r="T647" i="107"/>
  <c r="T640" i="107"/>
  <c r="S983" i="107"/>
  <c r="T236" i="107"/>
  <c r="T220" i="107"/>
  <c r="T223" i="107"/>
  <c r="T245" i="107"/>
  <c r="T238" i="107"/>
  <c r="T227" i="107"/>
  <c r="S735" i="107"/>
  <c r="S961" i="107" s="1"/>
  <c r="T648" i="107"/>
  <c r="T641" i="107"/>
  <c r="T731" i="107"/>
  <c r="T571" i="107"/>
  <c r="S984" i="107"/>
  <c r="T209" i="107"/>
  <c r="T242" i="107"/>
  <c r="T229" i="107"/>
  <c r="T222" i="107"/>
  <c r="T244" i="107"/>
  <c r="T231" i="107"/>
  <c r="S985" i="107"/>
  <c r="T224" i="107"/>
  <c r="T206" i="107"/>
  <c r="T235" i="107"/>
  <c r="T228" i="107"/>
  <c r="T208" i="107"/>
  <c r="T639" i="105"/>
  <c r="T729" i="105"/>
  <c r="T646" i="105"/>
  <c r="T569" i="105"/>
  <c r="T729" i="106"/>
  <c r="T569" i="106"/>
  <c r="T732" i="106"/>
  <c r="T572" i="106"/>
  <c r="T643" i="105"/>
  <c r="T733" i="105"/>
  <c r="T650" i="105"/>
  <c r="T573" i="105"/>
  <c r="S735" i="105"/>
  <c r="S961" i="105" s="1"/>
  <c r="T248" i="105"/>
  <c r="T733" i="106"/>
  <c r="T573" i="106"/>
  <c r="T732" i="105"/>
  <c r="T731" i="106"/>
  <c r="T571" i="106"/>
  <c r="S735" i="106"/>
  <c r="S961" i="106" s="1"/>
  <c r="T731" i="105"/>
  <c r="T730" i="106"/>
  <c r="T570" i="106"/>
  <c r="S983" i="104"/>
  <c r="S735" i="104"/>
  <c r="S961" i="104" s="1"/>
  <c r="S984" i="104"/>
  <c r="S985" i="103"/>
  <c r="T733" i="104"/>
  <c r="T650" i="104"/>
  <c r="T573" i="104"/>
  <c r="T643" i="104"/>
  <c r="Q962" i="103"/>
  <c r="Q910" i="103"/>
  <c r="S735" i="103"/>
  <c r="S961" i="103" s="1"/>
  <c r="S985" i="104"/>
  <c r="T650" i="103"/>
  <c r="T643" i="103"/>
  <c r="T573" i="103"/>
  <c r="T733" i="103"/>
  <c r="S983" i="103"/>
  <c r="S982" i="103"/>
  <c r="T730" i="103"/>
  <c r="T570" i="103"/>
  <c r="T640" i="103"/>
  <c r="T647" i="103"/>
  <c r="T248" i="103"/>
  <c r="T227" i="104"/>
  <c r="T238" i="104"/>
  <c r="T235" i="104"/>
  <c r="T224" i="104"/>
  <c r="T220" i="104"/>
  <c r="T222" i="104"/>
  <c r="T208" i="104"/>
  <c r="T209" i="104"/>
  <c r="T230" i="104"/>
  <c r="T244" i="104"/>
  <c r="T236" i="104"/>
  <c r="T243" i="104"/>
  <c r="T221" i="104"/>
  <c r="T234" i="104"/>
  <c r="T223" i="104"/>
  <c r="T210" i="104"/>
  <c r="T206" i="104"/>
  <c r="T207" i="104"/>
  <c r="T237" i="104"/>
  <c r="T228" i="104"/>
  <c r="T241" i="104"/>
  <c r="T231" i="104"/>
  <c r="T242" i="104"/>
  <c r="T245" i="104"/>
  <c r="T229" i="104"/>
  <c r="T731" i="104"/>
  <c r="T729" i="103"/>
  <c r="T646" i="103"/>
  <c r="T639" i="103"/>
  <c r="T569" i="103"/>
  <c r="T729" i="104"/>
  <c r="T646" i="104"/>
  <c r="T639" i="104"/>
  <c r="T569" i="104"/>
  <c r="S982" i="104"/>
  <c r="T248" i="104"/>
  <c r="S984" i="103"/>
  <c r="T245" i="103"/>
  <c r="T241" i="103"/>
  <c r="T235" i="103"/>
  <c r="T229" i="103"/>
  <c r="T223" i="103"/>
  <c r="T210" i="103"/>
  <c r="T206" i="103"/>
  <c r="T242" i="103"/>
  <c r="T236" i="103"/>
  <c r="T230" i="103"/>
  <c r="T224" i="103"/>
  <c r="T220" i="103"/>
  <c r="T207" i="103"/>
  <c r="T237" i="103"/>
  <c r="T227" i="103"/>
  <c r="T208" i="103"/>
  <c r="T243" i="103"/>
  <c r="T231" i="103"/>
  <c r="T221" i="103"/>
  <c r="T238" i="103"/>
  <c r="T209" i="103"/>
  <c r="T234" i="103"/>
  <c r="T244" i="103"/>
  <c r="T222" i="103"/>
  <c r="T228" i="103"/>
  <c r="T731" i="103"/>
  <c r="T648" i="103"/>
  <c r="T641" i="103"/>
  <c r="T571" i="103"/>
  <c r="Q962" i="104"/>
  <c r="Q910" i="104"/>
  <c r="T642" i="103"/>
  <c r="T572" i="103"/>
  <c r="T649" i="103"/>
  <c r="T732" i="103"/>
  <c r="S983" i="101"/>
  <c r="S984" i="101"/>
  <c r="S735" i="101"/>
  <c r="S961" i="101" s="1"/>
  <c r="T571" i="101"/>
  <c r="T731" i="101"/>
  <c r="T648" i="101"/>
  <c r="T641" i="101"/>
  <c r="T227" i="101"/>
  <c r="T228" i="101"/>
  <c r="T223" i="101"/>
  <c r="T236" i="101"/>
  <c r="T208" i="101"/>
  <c r="T224" i="101"/>
  <c r="T243" i="101"/>
  <c r="T244" i="101"/>
  <c r="T245" i="101"/>
  <c r="T220" i="101"/>
  <c r="T206" i="101"/>
  <c r="T242" i="101"/>
  <c r="T210" i="101"/>
  <c r="T237" i="101"/>
  <c r="T238" i="101"/>
  <c r="T241" i="101"/>
  <c r="T207" i="101"/>
  <c r="T230" i="101"/>
  <c r="T222" i="101"/>
  <c r="T231" i="101"/>
  <c r="T234" i="101"/>
  <c r="T229" i="101"/>
  <c r="T235" i="101"/>
  <c r="T221" i="101"/>
  <c r="T209" i="101"/>
  <c r="S985" i="101"/>
  <c r="T733" i="101"/>
  <c r="T650" i="101"/>
  <c r="T643" i="101"/>
  <c r="T573" i="101"/>
  <c r="S982" i="101"/>
  <c r="T640" i="101"/>
  <c r="T570" i="101"/>
  <c r="T730" i="101"/>
  <c r="T647" i="101"/>
  <c r="Q962" i="101"/>
  <c r="Q910" i="101"/>
  <c r="T729" i="101"/>
  <c r="T646" i="101"/>
  <c r="T639" i="101"/>
  <c r="T569" i="101"/>
  <c r="Q983" i="100"/>
  <c r="T248" i="100"/>
  <c r="T731" i="100"/>
  <c r="T641" i="100"/>
  <c r="T648" i="100"/>
  <c r="T571" i="100"/>
  <c r="T443" i="100"/>
  <c r="T729" i="100"/>
  <c r="T639" i="100"/>
  <c r="T646" i="100"/>
  <c r="T569" i="100"/>
  <c r="O962" i="100"/>
  <c r="O910" i="100"/>
  <c r="T441" i="100"/>
  <c r="T442" i="100" s="1"/>
  <c r="T312" i="100"/>
  <c r="T313" i="100" s="1"/>
  <c r="T314" i="100"/>
  <c r="R982" i="100"/>
  <c r="T509" i="100"/>
  <c r="T510" i="100" s="1"/>
  <c r="S475" i="100"/>
  <c r="S476" i="100" s="1"/>
  <c r="S346" i="100"/>
  <c r="S347" i="100" s="1"/>
  <c r="T730" i="100"/>
  <c r="T511" i="100"/>
  <c r="T649" i="100"/>
  <c r="T732" i="100"/>
  <c r="T642" i="100"/>
  <c r="T572" i="100"/>
  <c r="J138" i="42"/>
  <c r="J422" i="105" l="1"/>
  <c r="R158" i="100"/>
  <c r="R959" i="100" s="1"/>
  <c r="M111" i="106"/>
  <c r="M688" i="106" s="1"/>
  <c r="L688" i="106"/>
  <c r="L112" i="106"/>
  <c r="K689" i="106"/>
  <c r="K687" i="106"/>
  <c r="L110" i="106"/>
  <c r="M690" i="105"/>
  <c r="N113" i="105"/>
  <c r="M179" i="105"/>
  <c r="R160" i="100"/>
  <c r="K187" i="106"/>
  <c r="R159" i="100"/>
  <c r="R807" i="100"/>
  <c r="P962" i="100"/>
  <c r="P910" i="100"/>
  <c r="S788" i="101"/>
  <c r="S797" i="101" s="1"/>
  <c r="S788" i="103"/>
  <c r="L195" i="105"/>
  <c r="G788" i="105"/>
  <c r="G797" i="105" s="1"/>
  <c r="G910" i="105" s="1"/>
  <c r="S788" i="107"/>
  <c r="S788" i="104"/>
  <c r="S797" i="104" s="1"/>
  <c r="Q788" i="100"/>
  <c r="G962" i="106"/>
  <c r="R985" i="100"/>
  <c r="R983" i="100"/>
  <c r="K532" i="100"/>
  <c r="K607" i="100" s="1"/>
  <c r="R161" i="100"/>
  <c r="R984" i="100"/>
  <c r="J531" i="100"/>
  <c r="R163" i="100"/>
  <c r="J866" i="100"/>
  <c r="J549" i="100"/>
  <c r="J556" i="100" s="1"/>
  <c r="I868" i="105"/>
  <c r="T336" i="107"/>
  <c r="S387" i="100"/>
  <c r="J314" i="106"/>
  <c r="K315" i="106" s="1"/>
  <c r="L316" i="106" s="1"/>
  <c r="M317" i="106" s="1"/>
  <c r="N318" i="106" s="1"/>
  <c r="O319" i="106" s="1"/>
  <c r="P320" i="106" s="1"/>
  <c r="Q321" i="106" s="1"/>
  <c r="R322" i="106" s="1"/>
  <c r="S323" i="106" s="1"/>
  <c r="T324" i="106" s="1"/>
  <c r="L382" i="105"/>
  <c r="M383" i="105" s="1"/>
  <c r="N384" i="105" s="1"/>
  <c r="O385" i="105" s="1"/>
  <c r="P386" i="105" s="1"/>
  <c r="Q387" i="105" s="1"/>
  <c r="R388" i="105" s="1"/>
  <c r="S389" i="105" s="1"/>
  <c r="T390" i="105" s="1"/>
  <c r="K422" i="105"/>
  <c r="T336" i="100"/>
  <c r="T353" i="103"/>
  <c r="J382" i="106"/>
  <c r="K383" i="106" s="1"/>
  <c r="L384" i="106" s="1"/>
  <c r="M385" i="106" s="1"/>
  <c r="N386" i="106" s="1"/>
  <c r="O387" i="106" s="1"/>
  <c r="P388" i="106" s="1"/>
  <c r="Q389" i="106" s="1"/>
  <c r="R390" i="106" s="1"/>
  <c r="S391" i="106" s="1"/>
  <c r="T392" i="106" s="1"/>
  <c r="L365" i="105"/>
  <c r="M366" i="105" s="1"/>
  <c r="N367" i="105" s="1"/>
  <c r="O368" i="105" s="1"/>
  <c r="P369" i="105" s="1"/>
  <c r="Q370" i="105" s="1"/>
  <c r="R371" i="105" s="1"/>
  <c r="S372" i="105" s="1"/>
  <c r="T373" i="105" s="1"/>
  <c r="R162" i="100"/>
  <c r="J331" i="106"/>
  <c r="K332" i="106" s="1"/>
  <c r="L333" i="106" s="1"/>
  <c r="M334" i="106" s="1"/>
  <c r="N335" i="106" s="1"/>
  <c r="O336" i="106" s="1"/>
  <c r="P337" i="106" s="1"/>
  <c r="Q338" i="106" s="1"/>
  <c r="R339" i="106" s="1"/>
  <c r="S340" i="106" s="1"/>
  <c r="T341" i="106" s="1"/>
  <c r="J365" i="106"/>
  <c r="K366" i="106" s="1"/>
  <c r="L367" i="106" s="1"/>
  <c r="M368" i="106" s="1"/>
  <c r="N369" i="106" s="1"/>
  <c r="O370" i="106" s="1"/>
  <c r="P371" i="106" s="1"/>
  <c r="Q372" i="106" s="1"/>
  <c r="R373" i="106" s="1"/>
  <c r="S374" i="106" s="1"/>
  <c r="T375" i="106" s="1"/>
  <c r="M177" i="105"/>
  <c r="T319" i="103"/>
  <c r="T336" i="101"/>
  <c r="J314" i="105"/>
  <c r="K315" i="105" s="1"/>
  <c r="L316" i="105" s="1"/>
  <c r="M317" i="105" s="1"/>
  <c r="N318" i="105" s="1"/>
  <c r="O319" i="105" s="1"/>
  <c r="P320" i="105" s="1"/>
  <c r="Q321" i="105" s="1"/>
  <c r="R322" i="105" s="1"/>
  <c r="S323" i="105" s="1"/>
  <c r="T324" i="105" s="1"/>
  <c r="I418" i="105"/>
  <c r="K348" i="106"/>
  <c r="L349" i="106" s="1"/>
  <c r="M350" i="106" s="1"/>
  <c r="N351" i="106" s="1"/>
  <c r="O352" i="106" s="1"/>
  <c r="P353" i="106" s="1"/>
  <c r="Q354" i="106" s="1"/>
  <c r="R355" i="106" s="1"/>
  <c r="S356" i="106" s="1"/>
  <c r="T357" i="106" s="1"/>
  <c r="K348" i="105"/>
  <c r="L349" i="105" s="1"/>
  <c r="M350" i="105" s="1"/>
  <c r="N351" i="105" s="1"/>
  <c r="O352" i="105" s="1"/>
  <c r="P353" i="105" s="1"/>
  <c r="Q354" i="105" s="1"/>
  <c r="R355" i="105" s="1"/>
  <c r="S356" i="105" s="1"/>
  <c r="T357" i="105" s="1"/>
  <c r="J420" i="105"/>
  <c r="M331" i="105"/>
  <c r="N332" i="105" s="1"/>
  <c r="O333" i="105" s="1"/>
  <c r="P334" i="105" s="1"/>
  <c r="Q335" i="105" s="1"/>
  <c r="R336" i="105" s="1"/>
  <c r="S337" i="105" s="1"/>
  <c r="T338" i="105" s="1"/>
  <c r="L419" i="105"/>
  <c r="K365" i="105"/>
  <c r="L366" i="105" s="1"/>
  <c r="M367" i="105" s="1"/>
  <c r="N368" i="105" s="1"/>
  <c r="O369" i="105" s="1"/>
  <c r="P370" i="105" s="1"/>
  <c r="Q371" i="105" s="1"/>
  <c r="R372" i="105" s="1"/>
  <c r="S373" i="105" s="1"/>
  <c r="T374" i="105" s="1"/>
  <c r="J421" i="105"/>
  <c r="T370" i="101"/>
  <c r="S370" i="100"/>
  <c r="S319" i="100"/>
  <c r="T336" i="104"/>
  <c r="N111" i="106"/>
  <c r="K183" i="106"/>
  <c r="K185" i="106"/>
  <c r="L190" i="105"/>
  <c r="J194" i="106"/>
  <c r="J192" i="106"/>
  <c r="J190" i="106"/>
  <c r="J193" i="106"/>
  <c r="J195" i="106"/>
  <c r="J191" i="106"/>
  <c r="T182" i="100"/>
  <c r="T187" i="100"/>
  <c r="T185" i="100"/>
  <c r="T186" i="100"/>
  <c r="T183" i="100"/>
  <c r="K192" i="105"/>
  <c r="K193" i="105"/>
  <c r="K191" i="105"/>
  <c r="K194" i="105"/>
  <c r="K190" i="105"/>
  <c r="O110" i="105"/>
  <c r="O687" i="105" s="1"/>
  <c r="L186" i="106"/>
  <c r="L182" i="106"/>
  <c r="L187" i="106"/>
  <c r="L183" i="106"/>
  <c r="L184" i="106"/>
  <c r="L185" i="106"/>
  <c r="M178" i="105"/>
  <c r="M176" i="105"/>
  <c r="L192" i="105"/>
  <c r="L194" i="105"/>
  <c r="J170" i="106"/>
  <c r="J166" i="106"/>
  <c r="J171" i="106"/>
  <c r="J167" i="106"/>
  <c r="J168" i="106"/>
  <c r="J169" i="106"/>
  <c r="L198" i="105"/>
  <c r="L201" i="105"/>
  <c r="L199" i="105"/>
  <c r="L202" i="105"/>
  <c r="L200" i="105"/>
  <c r="K202" i="106"/>
  <c r="K199" i="106"/>
  <c r="K198" i="106"/>
  <c r="K200" i="106"/>
  <c r="K201" i="106"/>
  <c r="P113" i="106"/>
  <c r="P690" i="106" s="1"/>
  <c r="K182" i="106"/>
  <c r="M175" i="105"/>
  <c r="L191" i="105"/>
  <c r="L193" i="105"/>
  <c r="J179" i="106"/>
  <c r="J176" i="106"/>
  <c r="J174" i="106"/>
  <c r="J177" i="106"/>
  <c r="J175" i="106"/>
  <c r="J178" i="106"/>
  <c r="J171" i="105"/>
  <c r="J167" i="105"/>
  <c r="J168" i="105"/>
  <c r="J169" i="105"/>
  <c r="J170" i="105"/>
  <c r="J166" i="105"/>
  <c r="K186" i="105"/>
  <c r="K182" i="105"/>
  <c r="K187" i="105"/>
  <c r="K183" i="105"/>
  <c r="K184" i="105"/>
  <c r="K185" i="105"/>
  <c r="L111" i="105"/>
  <c r="K184" i="106"/>
  <c r="K186" i="106"/>
  <c r="M174" i="105"/>
  <c r="N112" i="105"/>
  <c r="N689" i="105" s="1"/>
  <c r="K155" i="106"/>
  <c r="L203" i="106" s="1"/>
  <c r="K475" i="106"/>
  <c r="K476" i="106" s="1"/>
  <c r="L477" i="106" s="1"/>
  <c r="M478" i="106" s="1"/>
  <c r="N479" i="106" s="1"/>
  <c r="O480" i="106" s="1"/>
  <c r="P481" i="106" s="1"/>
  <c r="Q482" i="106" s="1"/>
  <c r="R483" i="106" s="1"/>
  <c r="S484" i="106" s="1"/>
  <c r="T485" i="106" s="1"/>
  <c r="K346" i="106"/>
  <c r="K347" i="106" s="1"/>
  <c r="L155" i="106"/>
  <c r="M203" i="106" s="1"/>
  <c r="I539" i="105"/>
  <c r="I623" i="105"/>
  <c r="I428" i="105"/>
  <c r="I435" i="105" s="1"/>
  <c r="T807" i="101"/>
  <c r="J411" i="105"/>
  <c r="J823" i="105" s="1"/>
  <c r="I410" i="105"/>
  <c r="T807" i="107"/>
  <c r="I625" i="105"/>
  <c r="J540" i="105"/>
  <c r="J868" i="105" s="1"/>
  <c r="I551" i="105"/>
  <c r="I558" i="105" s="1"/>
  <c r="T807" i="103"/>
  <c r="T807" i="104"/>
  <c r="H807" i="105"/>
  <c r="S797" i="107"/>
  <c r="S797" i="103"/>
  <c r="H159" i="106"/>
  <c r="T159" i="107"/>
  <c r="Q797" i="100"/>
  <c r="Q962" i="100" s="1"/>
  <c r="T159" i="104"/>
  <c r="T159" i="101"/>
  <c r="T159" i="103"/>
  <c r="H159" i="105"/>
  <c r="J531" i="107"/>
  <c r="G555" i="105"/>
  <c r="M458" i="105"/>
  <c r="M459" i="105" s="1"/>
  <c r="N460" i="105" s="1"/>
  <c r="O461" i="105" s="1"/>
  <c r="P462" i="105" s="1"/>
  <c r="Q463" i="105" s="1"/>
  <c r="R464" i="105" s="1"/>
  <c r="S465" i="105" s="1"/>
  <c r="T466" i="105" s="1"/>
  <c r="M152" i="105"/>
  <c r="I550" i="105"/>
  <c r="I557" i="105" s="1"/>
  <c r="M329" i="105"/>
  <c r="M330" i="105" s="1"/>
  <c r="K153" i="105"/>
  <c r="K346" i="105"/>
  <c r="K347" i="105" s="1"/>
  <c r="L153" i="105"/>
  <c r="K475" i="105"/>
  <c r="K476" i="105" s="1"/>
  <c r="L477" i="105" s="1"/>
  <c r="M478" i="105" s="1"/>
  <c r="N479" i="105" s="1"/>
  <c r="O480" i="105" s="1"/>
  <c r="P481" i="105" s="1"/>
  <c r="Q482" i="105" s="1"/>
  <c r="R483" i="105" s="1"/>
  <c r="S484" i="105" s="1"/>
  <c r="T485" i="105" s="1"/>
  <c r="I617" i="105"/>
  <c r="I535" i="105"/>
  <c r="H406" i="106"/>
  <c r="H822" i="106"/>
  <c r="I616" i="105"/>
  <c r="I614" i="105"/>
  <c r="I215" i="105"/>
  <c r="K415" i="101"/>
  <c r="L415" i="101" s="1"/>
  <c r="I217" i="105"/>
  <c r="T153" i="100"/>
  <c r="I216" i="105"/>
  <c r="L346" i="106"/>
  <c r="L347" i="106" s="1"/>
  <c r="J441" i="106"/>
  <c r="J442" i="106" s="1"/>
  <c r="K443" i="106" s="1"/>
  <c r="L444" i="106" s="1"/>
  <c r="M445" i="106" s="1"/>
  <c r="N446" i="106" s="1"/>
  <c r="O447" i="106" s="1"/>
  <c r="P448" i="106" s="1"/>
  <c r="Q449" i="106" s="1"/>
  <c r="R450" i="106" s="1"/>
  <c r="S451" i="106" s="1"/>
  <c r="T452" i="106" s="1"/>
  <c r="I214" i="105"/>
  <c r="M155" i="106"/>
  <c r="N203" i="106" s="1"/>
  <c r="I213" i="105"/>
  <c r="S213" i="100"/>
  <c r="S214" i="100"/>
  <c r="S217" i="100"/>
  <c r="S216" i="100"/>
  <c r="S215" i="100"/>
  <c r="J154" i="106"/>
  <c r="K195" i="106" s="1"/>
  <c r="J492" i="106"/>
  <c r="J493" i="106" s="1"/>
  <c r="K494" i="106" s="1"/>
  <c r="L495" i="106" s="1"/>
  <c r="M496" i="106" s="1"/>
  <c r="N497" i="106" s="1"/>
  <c r="O498" i="106" s="1"/>
  <c r="P499" i="106" s="1"/>
  <c r="Q500" i="106" s="1"/>
  <c r="R501" i="106" s="1"/>
  <c r="S502" i="106" s="1"/>
  <c r="T503" i="106" s="1"/>
  <c r="J363" i="106"/>
  <c r="J364" i="106" s="1"/>
  <c r="J380" i="106"/>
  <c r="J381" i="106" s="1"/>
  <c r="J632" i="101"/>
  <c r="H599" i="105"/>
  <c r="H660" i="105" s="1"/>
  <c r="H676" i="105" s="1"/>
  <c r="H954" i="105" s="1"/>
  <c r="H548" i="105"/>
  <c r="H555" i="105" s="1"/>
  <c r="H554" i="105" s="1"/>
  <c r="I411" i="106"/>
  <c r="I823" i="106" s="1"/>
  <c r="H823" i="106"/>
  <c r="J151" i="106"/>
  <c r="H527" i="105"/>
  <c r="J824" i="101"/>
  <c r="H865" i="105"/>
  <c r="J429" i="101"/>
  <c r="J436" i="101" s="1"/>
  <c r="M509" i="106"/>
  <c r="M510" i="106" s="1"/>
  <c r="N511" i="106" s="1"/>
  <c r="O512" i="106" s="1"/>
  <c r="P513" i="106" s="1"/>
  <c r="Q514" i="106" s="1"/>
  <c r="R515" i="106" s="1"/>
  <c r="S516" i="106" s="1"/>
  <c r="T517" i="106" s="1"/>
  <c r="O65" i="106"/>
  <c r="O65" i="101"/>
  <c r="O65" i="103"/>
  <c r="O65" i="104"/>
  <c r="O65" i="105"/>
  <c r="O65" i="100"/>
  <c r="O65" i="107"/>
  <c r="P70" i="106"/>
  <c r="P70" i="42"/>
  <c r="P70" i="101"/>
  <c r="P70" i="103"/>
  <c r="P70" i="107"/>
  <c r="P70" i="100"/>
  <c r="P70" i="104"/>
  <c r="P70" i="105"/>
  <c r="Q66" i="104"/>
  <c r="Q66" i="107"/>
  <c r="Q66" i="105"/>
  <c r="Q66" i="106"/>
  <c r="Q66" i="103"/>
  <c r="Q66" i="101"/>
  <c r="Q66" i="100"/>
  <c r="Q66" i="42"/>
  <c r="P69" i="107"/>
  <c r="P69" i="100"/>
  <c r="P69" i="104"/>
  <c r="P69" i="105"/>
  <c r="P69" i="106"/>
  <c r="P69" i="42"/>
  <c r="P69" i="101"/>
  <c r="P69" i="103"/>
  <c r="P68" i="105"/>
  <c r="P68" i="103"/>
  <c r="P68" i="101"/>
  <c r="P68" i="104"/>
  <c r="P68" i="100"/>
  <c r="P68" i="42"/>
  <c r="P68" i="107"/>
  <c r="P68" i="106"/>
  <c r="P67" i="104"/>
  <c r="P67" i="106"/>
  <c r="P67" i="101"/>
  <c r="P67" i="107"/>
  <c r="P67" i="105"/>
  <c r="P67" i="103"/>
  <c r="P67" i="100"/>
  <c r="P67" i="42"/>
  <c r="H162" i="106"/>
  <c r="J312" i="106"/>
  <c r="J313" i="106" s="1"/>
  <c r="K109" i="106"/>
  <c r="K686" i="106" s="1"/>
  <c r="J536" i="105"/>
  <c r="J535" i="105" s="1"/>
  <c r="K634" i="101"/>
  <c r="I528" i="106"/>
  <c r="I527" i="106" s="1"/>
  <c r="H163" i="106"/>
  <c r="I824" i="105"/>
  <c r="I414" i="105"/>
  <c r="J415" i="105"/>
  <c r="J429" i="105" s="1"/>
  <c r="J436" i="105" s="1"/>
  <c r="I427" i="105"/>
  <c r="I434" i="105" s="1"/>
  <c r="H160" i="106"/>
  <c r="L475" i="106"/>
  <c r="L476" i="106" s="1"/>
  <c r="M477" i="106" s="1"/>
  <c r="N478" i="106" s="1"/>
  <c r="O479" i="106" s="1"/>
  <c r="P480" i="106" s="1"/>
  <c r="Q481" i="106" s="1"/>
  <c r="R482" i="106" s="1"/>
  <c r="S483" i="106" s="1"/>
  <c r="T484" i="106" s="1"/>
  <c r="H158" i="106"/>
  <c r="H959" i="106" s="1"/>
  <c r="H161" i="106"/>
  <c r="I822" i="105"/>
  <c r="I406" i="105"/>
  <c r="I528" i="105"/>
  <c r="I865" i="105" s="1"/>
  <c r="L155" i="105"/>
  <c r="M203" i="105" s="1"/>
  <c r="L509" i="105"/>
  <c r="L510" i="105" s="1"/>
  <c r="M511" i="105" s="1"/>
  <c r="N512" i="105" s="1"/>
  <c r="O513" i="105" s="1"/>
  <c r="P514" i="105" s="1"/>
  <c r="Q515" i="105" s="1"/>
  <c r="R516" i="105" s="1"/>
  <c r="S517" i="105" s="1"/>
  <c r="T518" i="105" s="1"/>
  <c r="L154" i="105"/>
  <c r="L492" i="105"/>
  <c r="L493" i="105" s="1"/>
  <c r="M494" i="105" s="1"/>
  <c r="N495" i="105" s="1"/>
  <c r="O496" i="105" s="1"/>
  <c r="P497" i="105" s="1"/>
  <c r="Q498" i="105" s="1"/>
  <c r="R499" i="105" s="1"/>
  <c r="S500" i="105" s="1"/>
  <c r="T501" i="105" s="1"/>
  <c r="L363" i="105"/>
  <c r="L364" i="105" s="1"/>
  <c r="L380" i="105"/>
  <c r="L381" i="105" s="1"/>
  <c r="J608" i="105"/>
  <c r="J607" i="105"/>
  <c r="J152" i="106"/>
  <c r="K179" i="106" s="1"/>
  <c r="J329" i="106"/>
  <c r="J330" i="106" s="1"/>
  <c r="J458" i="106"/>
  <c r="J459" i="106" s="1"/>
  <c r="T465" i="104"/>
  <c r="H531" i="106"/>
  <c r="H549" i="106"/>
  <c r="H556" i="106" s="1"/>
  <c r="H985" i="105"/>
  <c r="H163" i="105"/>
  <c r="T465" i="100"/>
  <c r="L153" i="106"/>
  <c r="H983" i="105"/>
  <c r="H161" i="105"/>
  <c r="H982" i="105"/>
  <c r="H160" i="105"/>
  <c r="J605" i="101"/>
  <c r="J607" i="101"/>
  <c r="K866" i="104"/>
  <c r="K607" i="104"/>
  <c r="I532" i="106"/>
  <c r="J460" i="106"/>
  <c r="K461" i="106" s="1"/>
  <c r="L462" i="106" s="1"/>
  <c r="M463" i="106" s="1"/>
  <c r="N464" i="106" s="1"/>
  <c r="O465" i="106" s="1"/>
  <c r="P466" i="106" s="1"/>
  <c r="Q467" i="106" s="1"/>
  <c r="R468" i="106" s="1"/>
  <c r="S469" i="106" s="1"/>
  <c r="T470" i="106" s="1"/>
  <c r="J151" i="105"/>
  <c r="J312" i="105"/>
  <c r="J313" i="105" s="1"/>
  <c r="J441" i="105"/>
  <c r="J442" i="105" s="1"/>
  <c r="K443" i="105" s="1"/>
  <c r="L444" i="105" s="1"/>
  <c r="M445" i="105" s="1"/>
  <c r="N446" i="105" s="1"/>
  <c r="O447" i="105" s="1"/>
  <c r="P448" i="105" s="1"/>
  <c r="Q449" i="105" s="1"/>
  <c r="R450" i="105" s="1"/>
  <c r="S451" i="105" s="1"/>
  <c r="T452" i="105" s="1"/>
  <c r="K109" i="105"/>
  <c r="K686" i="105" s="1"/>
  <c r="K532" i="107"/>
  <c r="K607" i="107" s="1"/>
  <c r="J607" i="107"/>
  <c r="I227" i="105"/>
  <c r="I242" i="105"/>
  <c r="I230" i="105"/>
  <c r="I236" i="105"/>
  <c r="I228" i="105"/>
  <c r="I221" i="105"/>
  <c r="I210" i="105"/>
  <c r="I234" i="105"/>
  <c r="I235" i="105"/>
  <c r="I208" i="105"/>
  <c r="I231" i="105"/>
  <c r="I224" i="105"/>
  <c r="I222" i="105"/>
  <c r="I223" i="105"/>
  <c r="I238" i="105"/>
  <c r="I243" i="105"/>
  <c r="I207" i="105"/>
  <c r="I229" i="105"/>
  <c r="I245" i="105"/>
  <c r="I237" i="105"/>
  <c r="I244" i="105"/>
  <c r="I220" i="105"/>
  <c r="I206" i="105"/>
  <c r="I241" i="105"/>
  <c r="I209" i="105"/>
  <c r="H158" i="105"/>
  <c r="H959" i="105" s="1"/>
  <c r="H984" i="105"/>
  <c r="H162" i="105"/>
  <c r="T465" i="107"/>
  <c r="H987" i="107"/>
  <c r="J407" i="105"/>
  <c r="J427" i="105" s="1"/>
  <c r="L635" i="104"/>
  <c r="T163" i="101"/>
  <c r="T163" i="104"/>
  <c r="I635" i="105"/>
  <c r="L869" i="104"/>
  <c r="J427" i="107"/>
  <c r="J434" i="107" s="1"/>
  <c r="J406" i="107"/>
  <c r="K407" i="107"/>
  <c r="L407" i="107" s="1"/>
  <c r="L406" i="107" s="1"/>
  <c r="T162" i="104"/>
  <c r="L543" i="104"/>
  <c r="L634" i="104"/>
  <c r="T158" i="104"/>
  <c r="T959" i="104" s="1"/>
  <c r="T158" i="101"/>
  <c r="T959" i="101" s="1"/>
  <c r="M544" i="104"/>
  <c r="M869" i="104" s="1"/>
  <c r="T160" i="104"/>
  <c r="T162" i="107"/>
  <c r="T161" i="104"/>
  <c r="T160" i="103"/>
  <c r="T160" i="101"/>
  <c r="T161" i="103"/>
  <c r="T158" i="103"/>
  <c r="T959" i="103" s="1"/>
  <c r="T163" i="107"/>
  <c r="T162" i="101"/>
  <c r="T161" i="101"/>
  <c r="T162" i="103"/>
  <c r="T163" i="103"/>
  <c r="T158" i="107"/>
  <c r="T959" i="107" s="1"/>
  <c r="T161" i="107"/>
  <c r="T160" i="107"/>
  <c r="J608" i="107"/>
  <c r="J549" i="107"/>
  <c r="J556" i="107" s="1"/>
  <c r="K552" i="101"/>
  <c r="K559" i="101" s="1"/>
  <c r="J866" i="107"/>
  <c r="K528" i="100"/>
  <c r="K548" i="100" s="1"/>
  <c r="I436" i="107"/>
  <c r="I431" i="107" s="1"/>
  <c r="I827" i="107" s="1"/>
  <c r="J828" i="107" s="1"/>
  <c r="K829" i="107" s="1"/>
  <c r="L830" i="107" s="1"/>
  <c r="M831" i="107" s="1"/>
  <c r="N832" i="107" s="1"/>
  <c r="O833" i="107" s="1"/>
  <c r="P834" i="107" s="1"/>
  <c r="Q835" i="107" s="1"/>
  <c r="R836" i="107" s="1"/>
  <c r="S837" i="107" s="1"/>
  <c r="T838" i="107" s="1"/>
  <c r="K608" i="104"/>
  <c r="K549" i="104"/>
  <c r="K556" i="104" s="1"/>
  <c r="I552" i="105"/>
  <c r="I559" i="105" s="1"/>
  <c r="L532" i="104"/>
  <c r="L866" i="104" s="1"/>
  <c r="I869" i="105"/>
  <c r="I543" i="105"/>
  <c r="I632" i="105"/>
  <c r="J544" i="105"/>
  <c r="J869" i="105" s="1"/>
  <c r="K540" i="100"/>
  <c r="K551" i="100" s="1"/>
  <c r="J605" i="105"/>
  <c r="L544" i="107"/>
  <c r="L543" i="107" s="1"/>
  <c r="K635" i="101"/>
  <c r="K543" i="101"/>
  <c r="L544" i="101"/>
  <c r="L552" i="101" s="1"/>
  <c r="J632" i="107"/>
  <c r="K559" i="107"/>
  <c r="J414" i="107"/>
  <c r="I536" i="106"/>
  <c r="J531" i="105"/>
  <c r="K869" i="107"/>
  <c r="J625" i="100"/>
  <c r="J551" i="100"/>
  <c r="J558" i="100" s="1"/>
  <c r="J549" i="105"/>
  <c r="J556" i="105" s="1"/>
  <c r="K635" i="107"/>
  <c r="K543" i="107"/>
  <c r="J626" i="100"/>
  <c r="J539" i="100"/>
  <c r="J866" i="105"/>
  <c r="K532" i="105"/>
  <c r="K634" i="107"/>
  <c r="K402" i="105"/>
  <c r="J867" i="107"/>
  <c r="K536" i="107"/>
  <c r="K550" i="107" s="1"/>
  <c r="K415" i="107"/>
  <c r="L415" i="107" s="1"/>
  <c r="J824" i="107"/>
  <c r="G554" i="105"/>
  <c r="G872" i="105" s="1"/>
  <c r="I552" i="106"/>
  <c r="I559" i="106" s="1"/>
  <c r="G988" i="107"/>
  <c r="H557" i="106"/>
  <c r="Q14" i="42"/>
  <c r="R13" i="42"/>
  <c r="Q15" i="42"/>
  <c r="Q17" i="42"/>
  <c r="Q16" i="42"/>
  <c r="J865" i="100"/>
  <c r="I660" i="100"/>
  <c r="I676" i="100" s="1"/>
  <c r="I954" i="100" s="1"/>
  <c r="J599" i="100"/>
  <c r="J548" i="100"/>
  <c r="J555" i="100" s="1"/>
  <c r="H551" i="106"/>
  <c r="H558" i="106" s="1"/>
  <c r="J544" i="106"/>
  <c r="J552" i="106" s="1"/>
  <c r="J598" i="100"/>
  <c r="I543" i="106"/>
  <c r="H539" i="106"/>
  <c r="I547" i="107"/>
  <c r="I540" i="106"/>
  <c r="G954" i="106"/>
  <c r="H535" i="106"/>
  <c r="J616" i="107"/>
  <c r="J550" i="107"/>
  <c r="J535" i="107"/>
  <c r="J614" i="107"/>
  <c r="I424" i="103"/>
  <c r="I554" i="100"/>
  <c r="I988" i="100" s="1"/>
  <c r="J535" i="101"/>
  <c r="J550" i="101"/>
  <c r="J557" i="101" s="1"/>
  <c r="J617" i="101"/>
  <c r="J867" i="101"/>
  <c r="K536" i="101"/>
  <c r="J616" i="101"/>
  <c r="H872" i="100"/>
  <c r="I873" i="100" s="1"/>
  <c r="J874" i="100" s="1"/>
  <c r="K875" i="100" s="1"/>
  <c r="L876" i="100" s="1"/>
  <c r="M877" i="100" s="1"/>
  <c r="N878" i="100" s="1"/>
  <c r="O879" i="100" s="1"/>
  <c r="P880" i="100" s="1"/>
  <c r="Q881" i="100" s="1"/>
  <c r="R882" i="100" s="1"/>
  <c r="S883" i="100" s="1"/>
  <c r="T884" i="100" s="1"/>
  <c r="L403" i="105"/>
  <c r="L402" i="105" s="1"/>
  <c r="K821" i="105"/>
  <c r="J551" i="105"/>
  <c r="J625" i="107"/>
  <c r="J539" i="107"/>
  <c r="I547" i="100"/>
  <c r="J551" i="107"/>
  <c r="J558" i="107" s="1"/>
  <c r="J623" i="107"/>
  <c r="J868" i="107"/>
  <c r="H988" i="107"/>
  <c r="J626" i="107"/>
  <c r="I660" i="107"/>
  <c r="I676" i="107" s="1"/>
  <c r="I954" i="107" s="1"/>
  <c r="I660" i="103"/>
  <c r="I676" i="103" s="1"/>
  <c r="I954" i="103" s="1"/>
  <c r="J429" i="100"/>
  <c r="J632" i="100"/>
  <c r="K415" i="100"/>
  <c r="J824" i="100"/>
  <c r="J414" i="100"/>
  <c r="H431" i="100"/>
  <c r="H827" i="100" s="1"/>
  <c r="I828" i="100" s="1"/>
  <c r="J829" i="100" s="1"/>
  <c r="K830" i="100" s="1"/>
  <c r="L831" i="100" s="1"/>
  <c r="M832" i="100" s="1"/>
  <c r="N833" i="100" s="1"/>
  <c r="O834" i="100" s="1"/>
  <c r="P835" i="100" s="1"/>
  <c r="Q836" i="100" s="1"/>
  <c r="R837" i="100" s="1"/>
  <c r="S838" i="100" s="1"/>
  <c r="T839" i="100" s="1"/>
  <c r="L417" i="103"/>
  <c r="I660" i="104"/>
  <c r="I676" i="104" s="1"/>
  <c r="I954" i="104" s="1"/>
  <c r="H431" i="101"/>
  <c r="H827" i="101" s="1"/>
  <c r="I828" i="101" s="1"/>
  <c r="J829" i="101" s="1"/>
  <c r="K830" i="101" s="1"/>
  <c r="L831" i="101" s="1"/>
  <c r="M832" i="101" s="1"/>
  <c r="N833" i="101" s="1"/>
  <c r="O834" i="101" s="1"/>
  <c r="P835" i="101" s="1"/>
  <c r="Q836" i="101" s="1"/>
  <c r="R837" i="101" s="1"/>
  <c r="S838" i="101" s="1"/>
  <c r="T839" i="101" s="1"/>
  <c r="J535" i="103"/>
  <c r="K536" i="103"/>
  <c r="J867" i="103"/>
  <c r="J616" i="103"/>
  <c r="J550" i="103"/>
  <c r="J557" i="103" s="1"/>
  <c r="J617" i="103"/>
  <c r="J527" i="107"/>
  <c r="J598" i="107"/>
  <c r="J596" i="107"/>
  <c r="K528" i="107"/>
  <c r="J865" i="107"/>
  <c r="J548" i="107"/>
  <c r="J599" i="107"/>
  <c r="I555" i="107"/>
  <c r="I554" i="107" s="1"/>
  <c r="I988" i="107" s="1"/>
  <c r="J402" i="103"/>
  <c r="J821" i="103"/>
  <c r="K403" i="103"/>
  <c r="J426" i="103"/>
  <c r="J433" i="103" s="1"/>
  <c r="H988" i="101"/>
  <c r="H872" i="101"/>
  <c r="I828" i="103"/>
  <c r="J829" i="103" s="1"/>
  <c r="K830" i="103" s="1"/>
  <c r="L831" i="103" s="1"/>
  <c r="M832" i="103" s="1"/>
  <c r="N833" i="103" s="1"/>
  <c r="O834" i="103" s="1"/>
  <c r="P835" i="103" s="1"/>
  <c r="Q836" i="103" s="1"/>
  <c r="R837" i="103" s="1"/>
  <c r="S838" i="103" s="1"/>
  <c r="T839" i="103" s="1"/>
  <c r="J823" i="100"/>
  <c r="J410" i="100"/>
  <c r="J428" i="100"/>
  <c r="K411" i="100"/>
  <c r="J623" i="100"/>
  <c r="L635" i="100"/>
  <c r="L869" i="100"/>
  <c r="M544" i="100"/>
  <c r="L552" i="100"/>
  <c r="L559" i="100" s="1"/>
  <c r="L543" i="100"/>
  <c r="L634" i="100"/>
  <c r="N319" i="104"/>
  <c r="N418" i="104" s="1"/>
  <c r="H987" i="104"/>
  <c r="H431" i="104"/>
  <c r="H827" i="104" s="1"/>
  <c r="Q336" i="101"/>
  <c r="K432" i="107"/>
  <c r="J427" i="101"/>
  <c r="J406" i="101"/>
  <c r="J822" i="101"/>
  <c r="K407" i="101"/>
  <c r="J614" i="101"/>
  <c r="J433" i="101"/>
  <c r="I436" i="104"/>
  <c r="G547" i="106"/>
  <c r="G555" i="106"/>
  <c r="G554" i="106" s="1"/>
  <c r="L417" i="107"/>
  <c r="S499" i="107"/>
  <c r="N370" i="100"/>
  <c r="N421" i="100" s="1"/>
  <c r="Q387" i="104"/>
  <c r="S387" i="101"/>
  <c r="S353" i="101"/>
  <c r="S387" i="103"/>
  <c r="N387" i="107"/>
  <c r="N422" i="107" s="1"/>
  <c r="S465" i="104"/>
  <c r="T499" i="104"/>
  <c r="S482" i="101"/>
  <c r="H828" i="104"/>
  <c r="I829" i="104" s="1"/>
  <c r="J830" i="104" s="1"/>
  <c r="K831" i="104" s="1"/>
  <c r="L832" i="104" s="1"/>
  <c r="M833" i="104" s="1"/>
  <c r="N834" i="104" s="1"/>
  <c r="O835" i="104" s="1"/>
  <c r="P836" i="104" s="1"/>
  <c r="Q837" i="104" s="1"/>
  <c r="R838" i="104" s="1"/>
  <c r="S839" i="104" s="1"/>
  <c r="T840" i="104" s="1"/>
  <c r="I556" i="103"/>
  <c r="I554" i="103" s="1"/>
  <c r="I547" i="103"/>
  <c r="N336" i="104"/>
  <c r="N419" i="104" s="1"/>
  <c r="N387" i="100"/>
  <c r="N422" i="100" s="1"/>
  <c r="F827" i="106"/>
  <c r="Q387" i="101"/>
  <c r="Q370" i="100"/>
  <c r="S336" i="104"/>
  <c r="I434" i="104"/>
  <c r="N353" i="104"/>
  <c r="N420" i="104" s="1"/>
  <c r="I433" i="104"/>
  <c r="Q465" i="100"/>
  <c r="H874" i="103"/>
  <c r="I875" i="103" s="1"/>
  <c r="J876" i="103" s="1"/>
  <c r="K877" i="103" s="1"/>
  <c r="L878" i="103" s="1"/>
  <c r="M879" i="103" s="1"/>
  <c r="N880" i="103" s="1"/>
  <c r="O881" i="103" s="1"/>
  <c r="P882" i="103" s="1"/>
  <c r="Q883" i="103" s="1"/>
  <c r="R884" i="103" s="1"/>
  <c r="S885" i="103" s="1"/>
  <c r="T886" i="103" s="1"/>
  <c r="Q387" i="103"/>
  <c r="J436" i="107"/>
  <c r="N370" i="103"/>
  <c r="N421" i="103" s="1"/>
  <c r="Q387" i="107"/>
  <c r="Q319" i="104"/>
  <c r="P482" i="107"/>
  <c r="J435" i="103"/>
  <c r="S353" i="104"/>
  <c r="S206" i="100"/>
  <c r="T735" i="106"/>
  <c r="T961" i="106" s="1"/>
  <c r="R499" i="100"/>
  <c r="J436" i="103"/>
  <c r="Q319" i="103"/>
  <c r="I434" i="100"/>
  <c r="S370" i="103"/>
  <c r="H398" i="106"/>
  <c r="H820" i="106"/>
  <c r="S465" i="100"/>
  <c r="I547" i="104"/>
  <c r="I555" i="104"/>
  <c r="I554" i="104" s="1"/>
  <c r="S499" i="103"/>
  <c r="L623" i="101"/>
  <c r="L410" i="101"/>
  <c r="L428" i="101"/>
  <c r="L823" i="101"/>
  <c r="M411" i="101"/>
  <c r="S499" i="101"/>
  <c r="L417" i="104"/>
  <c r="K410" i="107"/>
  <c r="K428" i="107"/>
  <c r="L411" i="107"/>
  <c r="K823" i="107"/>
  <c r="K623" i="107"/>
  <c r="J429" i="104"/>
  <c r="J414" i="104"/>
  <c r="J824" i="104"/>
  <c r="K415" i="104"/>
  <c r="J632" i="104"/>
  <c r="Q370" i="101"/>
  <c r="S517" i="104"/>
  <c r="S387" i="107"/>
  <c r="S517" i="103"/>
  <c r="I406" i="106"/>
  <c r="J407" i="106"/>
  <c r="I822" i="106"/>
  <c r="K402" i="107"/>
  <c r="K426" i="107"/>
  <c r="L403" i="107"/>
  <c r="K821" i="107"/>
  <c r="N319" i="107"/>
  <c r="N418" i="107" s="1"/>
  <c r="N319" i="101"/>
  <c r="N418" i="101" s="1"/>
  <c r="S319" i="104"/>
  <c r="N387" i="103"/>
  <c r="N422" i="103" s="1"/>
  <c r="Q370" i="107"/>
  <c r="H414" i="106"/>
  <c r="H824" i="106"/>
  <c r="I415" i="106"/>
  <c r="Q370" i="103"/>
  <c r="J402" i="100"/>
  <c r="J426" i="100"/>
  <c r="J821" i="100"/>
  <c r="K403" i="100"/>
  <c r="J605" i="100"/>
  <c r="Q353" i="101"/>
  <c r="I399" i="106"/>
  <c r="I829" i="107"/>
  <c r="S482" i="104"/>
  <c r="S336" i="107"/>
  <c r="L599" i="103"/>
  <c r="L527" i="103"/>
  <c r="L548" i="103"/>
  <c r="M528" i="103"/>
  <c r="L865" i="103"/>
  <c r="L598" i="103"/>
  <c r="I432" i="100"/>
  <c r="I424" i="100"/>
  <c r="J614" i="104"/>
  <c r="J406" i="104"/>
  <c r="J427" i="104"/>
  <c r="K407" i="104"/>
  <c r="J822" i="104"/>
  <c r="J821" i="104"/>
  <c r="J402" i="104"/>
  <c r="J426" i="104"/>
  <c r="K403" i="104"/>
  <c r="J605" i="104"/>
  <c r="H874" i="100"/>
  <c r="H873" i="104"/>
  <c r="I874" i="104" s="1"/>
  <c r="J875" i="104" s="1"/>
  <c r="K876" i="104" s="1"/>
  <c r="L877" i="104" s="1"/>
  <c r="M878" i="104" s="1"/>
  <c r="N879" i="104" s="1"/>
  <c r="O880" i="104" s="1"/>
  <c r="P881" i="104" s="1"/>
  <c r="Q882" i="104" s="1"/>
  <c r="R883" i="104" s="1"/>
  <c r="S884" i="104" s="1"/>
  <c r="T885" i="104" s="1"/>
  <c r="J548" i="101"/>
  <c r="J527" i="101"/>
  <c r="J865" i="101"/>
  <c r="K528" i="101"/>
  <c r="K596" i="101" s="1"/>
  <c r="J598" i="101"/>
  <c r="J599" i="101"/>
  <c r="J398" i="104"/>
  <c r="J425" i="104"/>
  <c r="K399" i="104"/>
  <c r="J820" i="104"/>
  <c r="J596" i="104"/>
  <c r="I432" i="104"/>
  <c r="I424" i="104"/>
  <c r="N353" i="107"/>
  <c r="N420" i="107" s="1"/>
  <c r="L417" i="100"/>
  <c r="Q319" i="101"/>
  <c r="K425" i="101"/>
  <c r="K398" i="101"/>
  <c r="L399" i="101"/>
  <c r="K820" i="101"/>
  <c r="J551" i="103"/>
  <c r="J558" i="103" s="1"/>
  <c r="J539" i="103"/>
  <c r="K540" i="103"/>
  <c r="K623" i="103" s="1"/>
  <c r="J868" i="103"/>
  <c r="J626" i="103"/>
  <c r="J625" i="103"/>
  <c r="I434" i="103"/>
  <c r="I987" i="103" s="1"/>
  <c r="T482" i="104"/>
  <c r="N319" i="103"/>
  <c r="N418" i="103" s="1"/>
  <c r="N353" i="101"/>
  <c r="N420" i="101" s="1"/>
  <c r="Q319" i="107"/>
  <c r="F987" i="105"/>
  <c r="F431" i="105"/>
  <c r="F827" i="105" s="1"/>
  <c r="S370" i="107"/>
  <c r="S353" i="103"/>
  <c r="R517" i="104"/>
  <c r="N353" i="103"/>
  <c r="N420" i="103" s="1"/>
  <c r="Q353" i="103"/>
  <c r="J822" i="100"/>
  <c r="J406" i="100"/>
  <c r="J427" i="100"/>
  <c r="K407" i="100"/>
  <c r="J614" i="100"/>
  <c r="N387" i="101"/>
  <c r="N422" i="101" s="1"/>
  <c r="Q370" i="104"/>
  <c r="H874" i="107"/>
  <c r="R448" i="100"/>
  <c r="H402" i="106"/>
  <c r="H821" i="106"/>
  <c r="I403" i="106"/>
  <c r="J548" i="104"/>
  <c r="J527" i="104"/>
  <c r="K528" i="104"/>
  <c r="J865" i="104"/>
  <c r="J599" i="104"/>
  <c r="J598" i="104"/>
  <c r="H872" i="103"/>
  <c r="H988" i="103"/>
  <c r="L425" i="107"/>
  <c r="L398" i="107"/>
  <c r="L820" i="107"/>
  <c r="M399" i="107"/>
  <c r="R517" i="100"/>
  <c r="T517" i="107"/>
  <c r="S448" i="107"/>
  <c r="J531" i="101"/>
  <c r="J549" i="101"/>
  <c r="J556" i="101" s="1"/>
  <c r="K532" i="101"/>
  <c r="J608" i="101"/>
  <c r="J866" i="101"/>
  <c r="J435" i="104"/>
  <c r="N387" i="104"/>
  <c r="N422" i="104" s="1"/>
  <c r="H548" i="106"/>
  <c r="H527" i="106"/>
  <c r="Q336" i="100"/>
  <c r="Q336" i="107"/>
  <c r="S336" i="103"/>
  <c r="H829" i="107"/>
  <c r="H829" i="103"/>
  <c r="N370" i="101"/>
  <c r="N421" i="101" s="1"/>
  <c r="N336" i="101"/>
  <c r="N419" i="101" s="1"/>
  <c r="N353" i="100"/>
  <c r="N420" i="100" s="1"/>
  <c r="J551" i="104"/>
  <c r="J558" i="104" s="1"/>
  <c r="J539" i="104"/>
  <c r="K540" i="104"/>
  <c r="K623" i="104" s="1"/>
  <c r="J868" i="104"/>
  <c r="J625" i="104"/>
  <c r="J626" i="104"/>
  <c r="H828" i="101"/>
  <c r="S482" i="103"/>
  <c r="Q336" i="103"/>
  <c r="P482" i="104"/>
  <c r="N370" i="104"/>
  <c r="N421" i="104" s="1"/>
  <c r="N370" i="107"/>
  <c r="N421" i="107" s="1"/>
  <c r="L417" i="101"/>
  <c r="S465" i="107"/>
  <c r="H873" i="101"/>
  <c r="I874" i="101" s="1"/>
  <c r="J875" i="101" s="1"/>
  <c r="K876" i="101" s="1"/>
  <c r="L877" i="101" s="1"/>
  <c r="M878" i="101" s="1"/>
  <c r="N879" i="101" s="1"/>
  <c r="O880" i="101" s="1"/>
  <c r="P881" i="101" s="1"/>
  <c r="Q882" i="101" s="1"/>
  <c r="R883" i="101" s="1"/>
  <c r="S884" i="101" s="1"/>
  <c r="T885" i="101" s="1"/>
  <c r="H828" i="100"/>
  <c r="S482" i="107"/>
  <c r="Q319" i="100"/>
  <c r="S319" i="101"/>
  <c r="R499" i="107"/>
  <c r="S370" i="101"/>
  <c r="I873" i="107"/>
  <c r="J874" i="107" s="1"/>
  <c r="K875" i="107" s="1"/>
  <c r="L876" i="107" s="1"/>
  <c r="M877" i="107" s="1"/>
  <c r="N878" i="107" s="1"/>
  <c r="O879" i="107" s="1"/>
  <c r="P880" i="107" s="1"/>
  <c r="Q881" i="107" s="1"/>
  <c r="R882" i="107" s="1"/>
  <c r="S883" i="107" s="1"/>
  <c r="T884" i="107" s="1"/>
  <c r="H872" i="104"/>
  <c r="H988" i="104"/>
  <c r="K433" i="105"/>
  <c r="J820" i="100"/>
  <c r="J398" i="100"/>
  <c r="J425" i="100"/>
  <c r="K399" i="100"/>
  <c r="J596" i="100"/>
  <c r="S353" i="107"/>
  <c r="H398" i="105"/>
  <c r="H425" i="105"/>
  <c r="H820" i="105"/>
  <c r="H596" i="105"/>
  <c r="I399" i="105"/>
  <c r="P482" i="101"/>
  <c r="K535" i="100"/>
  <c r="K867" i="100"/>
  <c r="K550" i="100"/>
  <c r="K557" i="100" s="1"/>
  <c r="L536" i="100"/>
  <c r="K616" i="100"/>
  <c r="K617" i="100"/>
  <c r="J433" i="105"/>
  <c r="I436" i="105"/>
  <c r="S387" i="104"/>
  <c r="S448" i="101"/>
  <c r="I555" i="101"/>
  <c r="I554" i="101" s="1"/>
  <c r="I547" i="101"/>
  <c r="Q353" i="107"/>
  <c r="H987" i="103"/>
  <c r="Q387" i="100"/>
  <c r="K398" i="103"/>
  <c r="K425" i="103"/>
  <c r="L399" i="103"/>
  <c r="K820" i="103"/>
  <c r="K596" i="103"/>
  <c r="J432" i="103"/>
  <c r="F988" i="105"/>
  <c r="F872" i="105"/>
  <c r="Q336" i="104"/>
  <c r="K531" i="100"/>
  <c r="K549" i="100"/>
  <c r="L532" i="100"/>
  <c r="L607" i="100" s="1"/>
  <c r="K866" i="100"/>
  <c r="K608" i="100"/>
  <c r="S370" i="104"/>
  <c r="K414" i="103"/>
  <c r="K429" i="103"/>
  <c r="L415" i="103"/>
  <c r="K824" i="103"/>
  <c r="I435" i="100"/>
  <c r="P482" i="103"/>
  <c r="N336" i="100"/>
  <c r="N419" i="100" s="1"/>
  <c r="K632" i="103"/>
  <c r="K552" i="103"/>
  <c r="K559" i="103" s="1"/>
  <c r="K543" i="103"/>
  <c r="L544" i="103"/>
  <c r="K869" i="103"/>
  <c r="K634" i="103"/>
  <c r="K635" i="103"/>
  <c r="L868" i="101"/>
  <c r="L551" i="101"/>
  <c r="L558" i="101" s="1"/>
  <c r="L539" i="101"/>
  <c r="L626" i="101"/>
  <c r="M540" i="101"/>
  <c r="L625" i="101"/>
  <c r="K435" i="101"/>
  <c r="Q353" i="100"/>
  <c r="I434" i="101"/>
  <c r="I431" i="101" s="1"/>
  <c r="I827" i="101" s="1"/>
  <c r="K426" i="101"/>
  <c r="K402" i="101"/>
  <c r="L403" i="101"/>
  <c r="K821" i="101"/>
  <c r="I424" i="101"/>
  <c r="L411" i="104"/>
  <c r="K428" i="104"/>
  <c r="K410" i="104"/>
  <c r="K823" i="104"/>
  <c r="S499" i="104"/>
  <c r="J435" i="107"/>
  <c r="S448" i="104"/>
  <c r="J433" i="107"/>
  <c r="I433" i="100"/>
  <c r="S319" i="107"/>
  <c r="S448" i="103"/>
  <c r="H987" i="100"/>
  <c r="P482" i="100"/>
  <c r="J531" i="103"/>
  <c r="J549" i="103"/>
  <c r="K532" i="103"/>
  <c r="K607" i="103" s="1"/>
  <c r="J608" i="103"/>
  <c r="J866" i="103"/>
  <c r="J605" i="103"/>
  <c r="N336" i="103"/>
  <c r="N419" i="103" s="1"/>
  <c r="J550" i="104"/>
  <c r="J557" i="104" s="1"/>
  <c r="J535" i="104"/>
  <c r="K536" i="104"/>
  <c r="J867" i="104"/>
  <c r="J616" i="104"/>
  <c r="J617" i="104"/>
  <c r="T353" i="104"/>
  <c r="K555" i="103"/>
  <c r="S465" i="101"/>
  <c r="G432" i="105"/>
  <c r="G424" i="105"/>
  <c r="K539" i="107"/>
  <c r="K551" i="107"/>
  <c r="L540" i="107"/>
  <c r="K868" i="107"/>
  <c r="K625" i="107"/>
  <c r="K626" i="107"/>
  <c r="I660" i="101"/>
  <c r="I676" i="101" s="1"/>
  <c r="I954" i="101" s="1"/>
  <c r="K823" i="103"/>
  <c r="K410" i="103"/>
  <c r="K428" i="103"/>
  <c r="L411" i="103"/>
  <c r="S465" i="103"/>
  <c r="Q353" i="104"/>
  <c r="N336" i="107"/>
  <c r="N419" i="107" s="1"/>
  <c r="N319" i="100"/>
  <c r="N418" i="100" s="1"/>
  <c r="J596" i="101"/>
  <c r="J432" i="101"/>
  <c r="J427" i="103"/>
  <c r="J406" i="103"/>
  <c r="J822" i="103"/>
  <c r="K407" i="103"/>
  <c r="J614" i="103"/>
  <c r="T983" i="107"/>
  <c r="T982" i="107"/>
  <c r="T984" i="107"/>
  <c r="T735" i="107"/>
  <c r="T961" i="107" s="1"/>
  <c r="T985" i="107"/>
  <c r="R962" i="107"/>
  <c r="R910" i="107"/>
  <c r="T735" i="105"/>
  <c r="T961" i="105" s="1"/>
  <c r="R962" i="104"/>
  <c r="R910" i="104"/>
  <c r="T735" i="104"/>
  <c r="T961" i="104" s="1"/>
  <c r="R910" i="103"/>
  <c r="R962" i="103"/>
  <c r="T984" i="104"/>
  <c r="T984" i="103"/>
  <c r="T982" i="103"/>
  <c r="T985" i="104"/>
  <c r="T982" i="104"/>
  <c r="T983" i="104"/>
  <c r="T985" i="103"/>
  <c r="T983" i="103"/>
  <c r="T735" i="103"/>
  <c r="T961" i="103" s="1"/>
  <c r="T982" i="101"/>
  <c r="T984" i="101"/>
  <c r="T983" i="101"/>
  <c r="T735" i="101"/>
  <c r="T961" i="101" s="1"/>
  <c r="T985" i="101"/>
  <c r="R962" i="101"/>
  <c r="R910" i="101"/>
  <c r="S222" i="100"/>
  <c r="S230" i="100"/>
  <c r="S235" i="100"/>
  <c r="S244" i="100"/>
  <c r="S231" i="100"/>
  <c r="S220" i="100"/>
  <c r="S242" i="100"/>
  <c r="T348" i="100"/>
  <c r="S229" i="100"/>
  <c r="S210" i="100"/>
  <c r="S228" i="100"/>
  <c r="S208" i="100"/>
  <c r="S237" i="100"/>
  <c r="S224" i="100"/>
  <c r="T735" i="100"/>
  <c r="T961" i="100" s="1"/>
  <c r="T475" i="100"/>
  <c r="T476" i="100" s="1"/>
  <c r="T346" i="100"/>
  <c r="T347" i="100" s="1"/>
  <c r="T477" i="100"/>
  <c r="S223" i="100"/>
  <c r="S241" i="100"/>
  <c r="S234" i="100"/>
  <c r="S221" i="100"/>
  <c r="S243" i="100"/>
  <c r="S245" i="100"/>
  <c r="S209" i="100"/>
  <c r="S238" i="100"/>
  <c r="S227" i="100"/>
  <c r="S207" i="100"/>
  <c r="S236" i="100"/>
  <c r="K138" i="42"/>
  <c r="M110" i="106" l="1"/>
  <c r="N110" i="106" s="1"/>
  <c r="N687" i="106" s="1"/>
  <c r="L687" i="106"/>
  <c r="L689" i="106"/>
  <c r="L346" i="105"/>
  <c r="L347" i="105" s="1"/>
  <c r="M348" i="105" s="1"/>
  <c r="N349" i="105" s="1"/>
  <c r="O350" i="105" s="1"/>
  <c r="P351" i="105" s="1"/>
  <c r="Q352" i="105" s="1"/>
  <c r="R353" i="105" s="1"/>
  <c r="S354" i="105" s="1"/>
  <c r="T355" i="105" s="1"/>
  <c r="L688" i="105"/>
  <c r="O111" i="106"/>
  <c r="O688" i="106" s="1"/>
  <c r="N688" i="106"/>
  <c r="N690" i="105"/>
  <c r="O113" i="105"/>
  <c r="M112" i="106"/>
  <c r="N179" i="105"/>
  <c r="M195" i="105"/>
  <c r="R788" i="100"/>
  <c r="R797" i="100" s="1"/>
  <c r="T788" i="101"/>
  <c r="H962" i="106"/>
  <c r="M187" i="106"/>
  <c r="T788" i="104"/>
  <c r="H788" i="105"/>
  <c r="H797" i="105" s="1"/>
  <c r="T788" i="103"/>
  <c r="T797" i="103" s="1"/>
  <c r="T788" i="107"/>
  <c r="T797" i="107" s="1"/>
  <c r="K411" i="105"/>
  <c r="K823" i="105" s="1"/>
  <c r="J428" i="105"/>
  <c r="J435" i="105" s="1"/>
  <c r="J539" i="105"/>
  <c r="J626" i="105"/>
  <c r="J410" i="105"/>
  <c r="K556" i="100"/>
  <c r="K540" i="105"/>
  <c r="K868" i="105" s="1"/>
  <c r="J625" i="105"/>
  <c r="J623" i="105"/>
  <c r="K421" i="105"/>
  <c r="K314" i="105"/>
  <c r="L315" i="105" s="1"/>
  <c r="M316" i="105" s="1"/>
  <c r="N317" i="105" s="1"/>
  <c r="O318" i="105" s="1"/>
  <c r="P319" i="105" s="1"/>
  <c r="Q320" i="105" s="1"/>
  <c r="R321" i="105" s="1"/>
  <c r="S322" i="105" s="1"/>
  <c r="T323" i="105" s="1"/>
  <c r="J418" i="105"/>
  <c r="K331" i="106"/>
  <c r="L332" i="106" s="1"/>
  <c r="M333" i="106" s="1"/>
  <c r="N334" i="106" s="1"/>
  <c r="O335" i="106" s="1"/>
  <c r="P336" i="106" s="1"/>
  <c r="Q337" i="106" s="1"/>
  <c r="R338" i="106" s="1"/>
  <c r="S339" i="106" s="1"/>
  <c r="T340" i="106" s="1"/>
  <c r="M382" i="105"/>
  <c r="N383" i="105" s="1"/>
  <c r="O384" i="105" s="1"/>
  <c r="P385" i="105" s="1"/>
  <c r="Q386" i="105" s="1"/>
  <c r="R387" i="105" s="1"/>
  <c r="S388" i="105" s="1"/>
  <c r="T389" i="105" s="1"/>
  <c r="L422" i="105"/>
  <c r="L348" i="106"/>
  <c r="M349" i="106" s="1"/>
  <c r="N350" i="106" s="1"/>
  <c r="O351" i="106" s="1"/>
  <c r="P352" i="106" s="1"/>
  <c r="Q353" i="106" s="1"/>
  <c r="R354" i="106" s="1"/>
  <c r="S355" i="106" s="1"/>
  <c r="T356" i="106" s="1"/>
  <c r="T320" i="100"/>
  <c r="M348" i="106"/>
  <c r="N349" i="106" s="1"/>
  <c r="O350" i="106" s="1"/>
  <c r="P351" i="106" s="1"/>
  <c r="Q352" i="106" s="1"/>
  <c r="R353" i="106" s="1"/>
  <c r="S354" i="106" s="1"/>
  <c r="T355" i="106" s="1"/>
  <c r="M365" i="105"/>
  <c r="N366" i="105" s="1"/>
  <c r="O367" i="105" s="1"/>
  <c r="P368" i="105" s="1"/>
  <c r="Q369" i="105" s="1"/>
  <c r="R370" i="105" s="1"/>
  <c r="S371" i="105" s="1"/>
  <c r="T372" i="105" s="1"/>
  <c r="L421" i="105"/>
  <c r="K314" i="106"/>
  <c r="L315" i="106" s="1"/>
  <c r="M316" i="106" s="1"/>
  <c r="N317" i="106" s="1"/>
  <c r="O318" i="106" s="1"/>
  <c r="P319" i="106" s="1"/>
  <c r="Q320" i="106" s="1"/>
  <c r="R321" i="106" s="1"/>
  <c r="S322" i="106" s="1"/>
  <c r="T323" i="106" s="1"/>
  <c r="K382" i="106"/>
  <c r="L383" i="106" s="1"/>
  <c r="M384" i="106" s="1"/>
  <c r="N385" i="106" s="1"/>
  <c r="O386" i="106" s="1"/>
  <c r="P387" i="106" s="1"/>
  <c r="Q388" i="106" s="1"/>
  <c r="R389" i="106" s="1"/>
  <c r="S390" i="106" s="1"/>
  <c r="T391" i="106" s="1"/>
  <c r="N331" i="105"/>
  <c r="O332" i="105" s="1"/>
  <c r="P333" i="105" s="1"/>
  <c r="Q334" i="105" s="1"/>
  <c r="R335" i="105" s="1"/>
  <c r="S336" i="105" s="1"/>
  <c r="T337" i="105" s="1"/>
  <c r="M419" i="105"/>
  <c r="T388" i="100"/>
  <c r="L348" i="105"/>
  <c r="M349" i="105" s="1"/>
  <c r="N350" i="105" s="1"/>
  <c r="O351" i="105" s="1"/>
  <c r="P352" i="105" s="1"/>
  <c r="Q353" i="105" s="1"/>
  <c r="R354" i="105" s="1"/>
  <c r="S355" i="105" s="1"/>
  <c r="T356" i="105" s="1"/>
  <c r="K420" i="105"/>
  <c r="K365" i="106"/>
  <c r="L366" i="106" s="1"/>
  <c r="M367" i="106" s="1"/>
  <c r="N368" i="106" s="1"/>
  <c r="O369" i="106" s="1"/>
  <c r="P370" i="106" s="1"/>
  <c r="Q371" i="106" s="1"/>
  <c r="R372" i="106" s="1"/>
  <c r="S373" i="106" s="1"/>
  <c r="T374" i="106" s="1"/>
  <c r="N174" i="105"/>
  <c r="T371" i="100"/>
  <c r="K168" i="105"/>
  <c r="K169" i="105"/>
  <c r="K170" i="105"/>
  <c r="K166" i="105"/>
  <c r="K171" i="105"/>
  <c r="K167" i="105"/>
  <c r="K177" i="106"/>
  <c r="K175" i="106"/>
  <c r="K178" i="106"/>
  <c r="K176" i="106"/>
  <c r="K174" i="106"/>
  <c r="K171" i="106"/>
  <c r="K167" i="106"/>
  <c r="K168" i="106"/>
  <c r="K169" i="106"/>
  <c r="K170" i="106"/>
  <c r="K166" i="106"/>
  <c r="M193" i="105"/>
  <c r="M190" i="105"/>
  <c r="P110" i="105"/>
  <c r="P687" i="105" s="1"/>
  <c r="M184" i="106"/>
  <c r="M198" i="105"/>
  <c r="M201" i="105"/>
  <c r="M199" i="105"/>
  <c r="M202" i="105"/>
  <c r="M200" i="105"/>
  <c r="K193" i="106"/>
  <c r="K190" i="106"/>
  <c r="K191" i="106"/>
  <c r="K194" i="106"/>
  <c r="K192" i="106"/>
  <c r="M192" i="105"/>
  <c r="M194" i="105"/>
  <c r="L187" i="105"/>
  <c r="L183" i="105"/>
  <c r="L184" i="105"/>
  <c r="L185" i="105"/>
  <c r="L182" i="105"/>
  <c r="L186" i="105"/>
  <c r="M111" i="105"/>
  <c r="Q113" i="106"/>
  <c r="Q690" i="106" s="1"/>
  <c r="N178" i="105"/>
  <c r="M186" i="106"/>
  <c r="M183" i="106"/>
  <c r="N199" i="106"/>
  <c r="N202" i="106"/>
  <c r="N200" i="106"/>
  <c r="N198" i="106"/>
  <c r="N201" i="106"/>
  <c r="L201" i="106"/>
  <c r="L199" i="106"/>
  <c r="L202" i="106"/>
  <c r="L198" i="106"/>
  <c r="L200" i="106"/>
  <c r="M191" i="105"/>
  <c r="N176" i="105"/>
  <c r="N177" i="105"/>
  <c r="M182" i="106"/>
  <c r="M201" i="106"/>
  <c r="M199" i="106"/>
  <c r="M202" i="106"/>
  <c r="M200" i="106"/>
  <c r="M198" i="106"/>
  <c r="O112" i="105"/>
  <c r="O689" i="105" s="1"/>
  <c r="N175" i="105"/>
  <c r="M185" i="106"/>
  <c r="L138" i="42"/>
  <c r="M138" i="42" s="1"/>
  <c r="N138" i="42" s="1"/>
  <c r="O138" i="42" s="1"/>
  <c r="P138" i="42" s="1"/>
  <c r="Q138" i="42" s="1"/>
  <c r="R138" i="42" s="1"/>
  <c r="S138" i="42" s="1"/>
  <c r="T138" i="42" s="1"/>
  <c r="M153" i="106"/>
  <c r="K312" i="106"/>
  <c r="K313" i="106" s="1"/>
  <c r="N509" i="106"/>
  <c r="N510" i="106" s="1"/>
  <c r="O511" i="106" s="1"/>
  <c r="P512" i="106" s="1"/>
  <c r="Q513" i="106" s="1"/>
  <c r="R514" i="106" s="1"/>
  <c r="S515" i="106" s="1"/>
  <c r="T516" i="106" s="1"/>
  <c r="K154" i="106"/>
  <c r="L195" i="106" s="1"/>
  <c r="J558" i="105"/>
  <c r="K363" i="106"/>
  <c r="K364" i="106" s="1"/>
  <c r="N329" i="105"/>
  <c r="N330" i="105" s="1"/>
  <c r="J616" i="105"/>
  <c r="N458" i="105"/>
  <c r="N459" i="105" s="1"/>
  <c r="O460" i="105" s="1"/>
  <c r="P461" i="105" s="1"/>
  <c r="Q462" i="105" s="1"/>
  <c r="R463" i="105" s="1"/>
  <c r="S464" i="105" s="1"/>
  <c r="T465" i="105" s="1"/>
  <c r="N152" i="105"/>
  <c r="S807" i="100"/>
  <c r="I807" i="105"/>
  <c r="I410" i="106"/>
  <c r="S159" i="100"/>
  <c r="T797" i="101"/>
  <c r="I159" i="106"/>
  <c r="I159" i="105"/>
  <c r="T797" i="104"/>
  <c r="J540" i="106"/>
  <c r="J414" i="105"/>
  <c r="K824" i="101"/>
  <c r="L475" i="105"/>
  <c r="L476" i="105" s="1"/>
  <c r="M477" i="105" s="1"/>
  <c r="N478" i="105" s="1"/>
  <c r="O479" i="105" s="1"/>
  <c r="P480" i="105" s="1"/>
  <c r="Q481" i="105" s="1"/>
  <c r="R482" i="105" s="1"/>
  <c r="S483" i="105" s="1"/>
  <c r="T484" i="105" s="1"/>
  <c r="K380" i="106"/>
  <c r="K381" i="106" s="1"/>
  <c r="J424" i="101"/>
  <c r="M155" i="105"/>
  <c r="N203" i="105" s="1"/>
  <c r="K414" i="101"/>
  <c r="K441" i="106"/>
  <c r="K442" i="106" s="1"/>
  <c r="L443" i="106" s="1"/>
  <c r="M444" i="106" s="1"/>
  <c r="N445" i="106" s="1"/>
  <c r="O446" i="106" s="1"/>
  <c r="P447" i="106" s="1"/>
  <c r="Q448" i="106" s="1"/>
  <c r="R449" i="106" s="1"/>
  <c r="S450" i="106" s="1"/>
  <c r="T451" i="106" s="1"/>
  <c r="K632" i="101"/>
  <c r="K429" i="101"/>
  <c r="K436" i="101" s="1"/>
  <c r="J216" i="105"/>
  <c r="J411" i="106"/>
  <c r="J823" i="106" s="1"/>
  <c r="J214" i="105"/>
  <c r="J217" i="105"/>
  <c r="L109" i="106"/>
  <c r="L686" i="106" s="1"/>
  <c r="J215" i="105"/>
  <c r="J213" i="105"/>
  <c r="N155" i="106"/>
  <c r="O203" i="106" s="1"/>
  <c r="G962" i="105"/>
  <c r="T217" i="100"/>
  <c r="T216" i="100"/>
  <c r="T213" i="100"/>
  <c r="T215" i="100"/>
  <c r="T214" i="100"/>
  <c r="K414" i="107"/>
  <c r="J399" i="106"/>
  <c r="J820" i="106" s="1"/>
  <c r="K492" i="106"/>
  <c r="K493" i="106" s="1"/>
  <c r="L494" i="106" s="1"/>
  <c r="M495" i="106" s="1"/>
  <c r="N496" i="106" s="1"/>
  <c r="O497" i="106" s="1"/>
  <c r="P498" i="106" s="1"/>
  <c r="Q499" i="106" s="1"/>
  <c r="R500" i="106" s="1"/>
  <c r="S501" i="106" s="1"/>
  <c r="T502" i="106" s="1"/>
  <c r="J550" i="105"/>
  <c r="J557" i="105" s="1"/>
  <c r="J406" i="105"/>
  <c r="H547" i="105"/>
  <c r="K407" i="105"/>
  <c r="K822" i="105" s="1"/>
  <c r="J614" i="105"/>
  <c r="K865" i="100"/>
  <c r="K536" i="105"/>
  <c r="K616" i="105" s="1"/>
  <c r="J867" i="105"/>
  <c r="J822" i="105"/>
  <c r="J617" i="105"/>
  <c r="P65" i="105"/>
  <c r="P65" i="107"/>
  <c r="J528" i="106"/>
  <c r="I599" i="105"/>
  <c r="I660" i="105" s="1"/>
  <c r="I676" i="105" s="1"/>
  <c r="I954" i="105" s="1"/>
  <c r="I527" i="105"/>
  <c r="P65" i="103"/>
  <c r="I548" i="106"/>
  <c r="I555" i="106" s="1"/>
  <c r="I598" i="105"/>
  <c r="M509" i="105"/>
  <c r="M510" i="105" s="1"/>
  <c r="N511" i="105" s="1"/>
  <c r="O512" i="105" s="1"/>
  <c r="P513" i="105" s="1"/>
  <c r="Q514" i="105" s="1"/>
  <c r="R515" i="105" s="1"/>
  <c r="S516" i="105" s="1"/>
  <c r="T517" i="105" s="1"/>
  <c r="P65" i="104"/>
  <c r="P65" i="101"/>
  <c r="I548" i="105"/>
  <c r="I547" i="105" s="1"/>
  <c r="K866" i="107"/>
  <c r="P65" i="106"/>
  <c r="K824" i="107"/>
  <c r="K549" i="107"/>
  <c r="K556" i="107" s="1"/>
  <c r="P65" i="100"/>
  <c r="R66" i="104"/>
  <c r="R66" i="101"/>
  <c r="R66" i="103"/>
  <c r="R66" i="105"/>
  <c r="R66" i="100"/>
  <c r="R66" i="42"/>
  <c r="R66" i="107"/>
  <c r="R66" i="106"/>
  <c r="Q69" i="103"/>
  <c r="Q69" i="42"/>
  <c r="Q69" i="101"/>
  <c r="Q69" i="106"/>
  <c r="Q69" i="105"/>
  <c r="Q69" i="107"/>
  <c r="Q69" i="100"/>
  <c r="Q69" i="104"/>
  <c r="Q67" i="103"/>
  <c r="Q67" i="106"/>
  <c r="Q67" i="42"/>
  <c r="Q67" i="100"/>
  <c r="Q67" i="105"/>
  <c r="Q67" i="104"/>
  <c r="Q67" i="101"/>
  <c r="Q67" i="107"/>
  <c r="Q70" i="104"/>
  <c r="Q70" i="107"/>
  <c r="Q70" i="42"/>
  <c r="Q70" i="100"/>
  <c r="Q70" i="103"/>
  <c r="Q70" i="106"/>
  <c r="Q70" i="105"/>
  <c r="Q70" i="101"/>
  <c r="Q68" i="101"/>
  <c r="Q68" i="107"/>
  <c r="Q68" i="106"/>
  <c r="Q68" i="100"/>
  <c r="Q68" i="104"/>
  <c r="Q68" i="42"/>
  <c r="Q68" i="103"/>
  <c r="Q68" i="105"/>
  <c r="I160" i="106"/>
  <c r="I163" i="106"/>
  <c r="I158" i="106"/>
  <c r="I959" i="106" s="1"/>
  <c r="K151" i="106"/>
  <c r="I162" i="106"/>
  <c r="K608" i="107"/>
  <c r="J528" i="105"/>
  <c r="J865" i="105" s="1"/>
  <c r="M346" i="106"/>
  <c r="M347" i="106" s="1"/>
  <c r="L532" i="107"/>
  <c r="L607" i="107" s="1"/>
  <c r="K605" i="107"/>
  <c r="M475" i="106"/>
  <c r="M476" i="106" s="1"/>
  <c r="N477" i="106" s="1"/>
  <c r="O478" i="106" s="1"/>
  <c r="P479" i="106" s="1"/>
  <c r="Q480" i="106" s="1"/>
  <c r="R481" i="106" s="1"/>
  <c r="S482" i="106" s="1"/>
  <c r="T483" i="106" s="1"/>
  <c r="K531" i="107"/>
  <c r="K415" i="105"/>
  <c r="J824" i="105"/>
  <c r="I161" i="106"/>
  <c r="L411" i="105"/>
  <c r="L823" i="105" s="1"/>
  <c r="M154" i="105"/>
  <c r="M492" i="105"/>
  <c r="M493" i="105" s="1"/>
  <c r="N494" i="105" s="1"/>
  <c r="O495" i="105" s="1"/>
  <c r="P496" i="105" s="1"/>
  <c r="Q497" i="105" s="1"/>
  <c r="R498" i="105" s="1"/>
  <c r="S499" i="105" s="1"/>
  <c r="T500" i="105" s="1"/>
  <c r="M363" i="105"/>
  <c r="M364" i="105" s="1"/>
  <c r="M380" i="105"/>
  <c r="M381" i="105" s="1"/>
  <c r="I161" i="105"/>
  <c r="I983" i="105"/>
  <c r="K152" i="106"/>
  <c r="L179" i="106" s="1"/>
  <c r="K329" i="106"/>
  <c r="K330" i="106" s="1"/>
  <c r="K458" i="106"/>
  <c r="K459" i="106" s="1"/>
  <c r="K605" i="101"/>
  <c r="K607" i="101"/>
  <c r="I163" i="105"/>
  <c r="I985" i="105"/>
  <c r="I162" i="105"/>
  <c r="I984" i="105"/>
  <c r="J243" i="105"/>
  <c r="J231" i="105"/>
  <c r="J237" i="105"/>
  <c r="J234" i="105"/>
  <c r="J222" i="105"/>
  <c r="J210" i="105"/>
  <c r="J238" i="105"/>
  <c r="J229" i="105"/>
  <c r="J235" i="105"/>
  <c r="J223" i="105"/>
  <c r="J208" i="105"/>
  <c r="J209" i="105"/>
  <c r="J206" i="105"/>
  <c r="J227" i="105"/>
  <c r="J221" i="105"/>
  <c r="J244" i="105"/>
  <c r="J228" i="105"/>
  <c r="J230" i="105"/>
  <c r="J220" i="105"/>
  <c r="J207" i="105"/>
  <c r="J224" i="105"/>
  <c r="J236" i="105"/>
  <c r="J242" i="105"/>
  <c r="J241" i="105"/>
  <c r="J245" i="105"/>
  <c r="I158" i="105"/>
  <c r="I959" i="105" s="1"/>
  <c r="I549" i="106"/>
  <c r="I556" i="106" s="1"/>
  <c r="I531" i="106"/>
  <c r="K460" i="106"/>
  <c r="L461" i="106" s="1"/>
  <c r="M462" i="106" s="1"/>
  <c r="N463" i="106" s="1"/>
  <c r="O464" i="106" s="1"/>
  <c r="P465" i="106" s="1"/>
  <c r="Q466" i="106" s="1"/>
  <c r="R467" i="106" s="1"/>
  <c r="S468" i="106" s="1"/>
  <c r="T469" i="106" s="1"/>
  <c r="J532" i="106"/>
  <c r="L532" i="105"/>
  <c r="L549" i="105" s="1"/>
  <c r="K607" i="105"/>
  <c r="M532" i="104"/>
  <c r="M607" i="104" s="1"/>
  <c r="L607" i="104"/>
  <c r="I160" i="105"/>
  <c r="I982" i="105"/>
  <c r="K151" i="105"/>
  <c r="K441" i="105"/>
  <c r="K442" i="105" s="1"/>
  <c r="L443" i="105" s="1"/>
  <c r="M444" i="105" s="1"/>
  <c r="N445" i="105" s="1"/>
  <c r="O446" i="105" s="1"/>
  <c r="P447" i="105" s="1"/>
  <c r="Q448" i="105" s="1"/>
  <c r="R449" i="105" s="1"/>
  <c r="S450" i="105" s="1"/>
  <c r="T451" i="105" s="1"/>
  <c r="K312" i="105"/>
  <c r="K313" i="105" s="1"/>
  <c r="L109" i="105"/>
  <c r="L686" i="105" s="1"/>
  <c r="H417" i="105"/>
  <c r="L531" i="104"/>
  <c r="J635" i="105"/>
  <c r="J632" i="105"/>
  <c r="L608" i="104"/>
  <c r="L549" i="104"/>
  <c r="L556" i="104" s="1"/>
  <c r="J543" i="105"/>
  <c r="L559" i="101"/>
  <c r="J424" i="107"/>
  <c r="M635" i="104"/>
  <c r="I987" i="107"/>
  <c r="M634" i="104"/>
  <c r="M552" i="104"/>
  <c r="M559" i="104" s="1"/>
  <c r="N544" i="104"/>
  <c r="N543" i="104" s="1"/>
  <c r="M543" i="104"/>
  <c r="L427" i="107"/>
  <c r="M407" i="107"/>
  <c r="M406" i="107" s="1"/>
  <c r="K822" i="107"/>
  <c r="K406" i="107"/>
  <c r="L822" i="107"/>
  <c r="K427" i="107"/>
  <c r="K434" i="107" s="1"/>
  <c r="S161" i="100"/>
  <c r="K625" i="100"/>
  <c r="S162" i="100"/>
  <c r="S160" i="100"/>
  <c r="S158" i="100"/>
  <c r="S959" i="100" s="1"/>
  <c r="S163" i="100"/>
  <c r="J552" i="105"/>
  <c r="J559" i="105" s="1"/>
  <c r="K544" i="105"/>
  <c r="K552" i="105" s="1"/>
  <c r="J634" i="105"/>
  <c r="L528" i="100"/>
  <c r="M528" i="100" s="1"/>
  <c r="K598" i="100"/>
  <c r="K527" i="100"/>
  <c r="K599" i="100"/>
  <c r="L634" i="107"/>
  <c r="L869" i="107"/>
  <c r="L635" i="101"/>
  <c r="L543" i="101"/>
  <c r="M544" i="107"/>
  <c r="M869" i="107" s="1"/>
  <c r="K605" i="105"/>
  <c r="L552" i="107"/>
  <c r="L559" i="107" s="1"/>
  <c r="L635" i="107"/>
  <c r="K558" i="107"/>
  <c r="K632" i="107"/>
  <c r="K429" i="107"/>
  <c r="K436" i="107" s="1"/>
  <c r="K625" i="105"/>
  <c r="K623" i="105"/>
  <c r="J559" i="106"/>
  <c r="K539" i="100"/>
  <c r="K626" i="100"/>
  <c r="K868" i="100"/>
  <c r="G988" i="105"/>
  <c r="K617" i="107"/>
  <c r="L540" i="100"/>
  <c r="L868" i="100" s="1"/>
  <c r="I551" i="106"/>
  <c r="I558" i="106" s="1"/>
  <c r="I539" i="106"/>
  <c r="K535" i="107"/>
  <c r="K626" i="105"/>
  <c r="L540" i="105"/>
  <c r="L868" i="105" s="1"/>
  <c r="M544" i="101"/>
  <c r="M543" i="101" s="1"/>
  <c r="J536" i="106"/>
  <c r="J550" i="106" s="1"/>
  <c r="I550" i="106"/>
  <c r="I557" i="106" s="1"/>
  <c r="L869" i="101"/>
  <c r="I535" i="106"/>
  <c r="L634" i="101"/>
  <c r="J660" i="100"/>
  <c r="J676" i="100" s="1"/>
  <c r="J954" i="100" s="1"/>
  <c r="K549" i="105"/>
  <c r="K556" i="105" s="1"/>
  <c r="K866" i="105"/>
  <c r="K608" i="105"/>
  <c r="J547" i="100"/>
  <c r="K531" i="105"/>
  <c r="K558" i="100"/>
  <c r="K544" i="106"/>
  <c r="L544" i="106" s="1"/>
  <c r="L536" i="107"/>
  <c r="L614" i="107" s="1"/>
  <c r="K614" i="107"/>
  <c r="K867" i="107"/>
  <c r="K616" i="107"/>
  <c r="L426" i="105"/>
  <c r="L433" i="105" s="1"/>
  <c r="J543" i="106"/>
  <c r="L821" i="105"/>
  <c r="M403" i="105"/>
  <c r="H954" i="106"/>
  <c r="J554" i="100"/>
  <c r="J988" i="100" s="1"/>
  <c r="R15" i="42"/>
  <c r="R16" i="42"/>
  <c r="R17" i="42"/>
  <c r="S13" i="42"/>
  <c r="R14" i="42"/>
  <c r="I872" i="100"/>
  <c r="J873" i="100" s="1"/>
  <c r="K874" i="100" s="1"/>
  <c r="L875" i="100" s="1"/>
  <c r="M876" i="100" s="1"/>
  <c r="N877" i="100" s="1"/>
  <c r="O878" i="100" s="1"/>
  <c r="P879" i="100" s="1"/>
  <c r="Q880" i="100" s="1"/>
  <c r="R881" i="100" s="1"/>
  <c r="S882" i="100" s="1"/>
  <c r="T883" i="100" s="1"/>
  <c r="J547" i="107"/>
  <c r="K557" i="107"/>
  <c r="J557" i="107"/>
  <c r="K551" i="105"/>
  <c r="K558" i="105" s="1"/>
  <c r="K539" i="105"/>
  <c r="J660" i="107"/>
  <c r="J676" i="107" s="1"/>
  <c r="J954" i="107" s="1"/>
  <c r="K535" i="101"/>
  <c r="K617" i="101"/>
  <c r="K867" i="101"/>
  <c r="K616" i="101"/>
  <c r="L536" i="101"/>
  <c r="K550" i="101"/>
  <c r="K557" i="101" s="1"/>
  <c r="Q910" i="100"/>
  <c r="T235" i="100"/>
  <c r="M623" i="101"/>
  <c r="G910" i="106"/>
  <c r="I872" i="107"/>
  <c r="J873" i="107" s="1"/>
  <c r="K874" i="107" s="1"/>
  <c r="L875" i="107" s="1"/>
  <c r="M876" i="107" s="1"/>
  <c r="N877" i="107" s="1"/>
  <c r="O878" i="107" s="1"/>
  <c r="P879" i="107" s="1"/>
  <c r="Q880" i="107" s="1"/>
  <c r="R881" i="107" s="1"/>
  <c r="S882" i="107" s="1"/>
  <c r="T883" i="107" s="1"/>
  <c r="J436" i="100"/>
  <c r="K429" i="100"/>
  <c r="K414" i="100"/>
  <c r="K632" i="100"/>
  <c r="L415" i="100"/>
  <c r="K824" i="100"/>
  <c r="K867" i="103"/>
  <c r="K616" i="103"/>
  <c r="L536" i="103"/>
  <c r="K535" i="103"/>
  <c r="K550" i="103"/>
  <c r="K557" i="103" s="1"/>
  <c r="K617" i="103"/>
  <c r="J660" i="103"/>
  <c r="J676" i="103" s="1"/>
  <c r="J954" i="103" s="1"/>
  <c r="J431" i="107"/>
  <c r="J827" i="107" s="1"/>
  <c r="K828" i="107" s="1"/>
  <c r="L829" i="107" s="1"/>
  <c r="M830" i="107" s="1"/>
  <c r="N831" i="107" s="1"/>
  <c r="O832" i="107" s="1"/>
  <c r="P833" i="107" s="1"/>
  <c r="Q834" i="107" s="1"/>
  <c r="R835" i="107" s="1"/>
  <c r="S836" i="107" s="1"/>
  <c r="T837" i="107" s="1"/>
  <c r="T231" i="100"/>
  <c r="K402" i="103"/>
  <c r="L403" i="103"/>
  <c r="K821" i="103"/>
  <c r="K426" i="103"/>
  <c r="K433" i="103" s="1"/>
  <c r="K596" i="107"/>
  <c r="K548" i="107"/>
  <c r="K598" i="107"/>
  <c r="K527" i="107"/>
  <c r="K599" i="107"/>
  <c r="L528" i="107"/>
  <c r="K865" i="107"/>
  <c r="J555" i="107"/>
  <c r="T222" i="100"/>
  <c r="T207" i="100"/>
  <c r="T244" i="100"/>
  <c r="M417" i="100"/>
  <c r="T206" i="100"/>
  <c r="J828" i="101"/>
  <c r="K829" i="101" s="1"/>
  <c r="L830" i="101" s="1"/>
  <c r="M831" i="101" s="1"/>
  <c r="N832" i="101" s="1"/>
  <c r="O833" i="101" s="1"/>
  <c r="P834" i="101" s="1"/>
  <c r="Q835" i="101" s="1"/>
  <c r="R836" i="101" s="1"/>
  <c r="S837" i="101" s="1"/>
  <c r="T838" i="101" s="1"/>
  <c r="T227" i="100"/>
  <c r="J434" i="103"/>
  <c r="J987" i="103" s="1"/>
  <c r="T466" i="103"/>
  <c r="G987" i="105"/>
  <c r="G431" i="105"/>
  <c r="G827" i="105" s="1"/>
  <c r="K616" i="104"/>
  <c r="K535" i="104"/>
  <c r="K550" i="104"/>
  <c r="K557" i="104" s="1"/>
  <c r="K867" i="104"/>
  <c r="L536" i="104"/>
  <c r="K617" i="104"/>
  <c r="T449" i="103"/>
  <c r="T320" i="107"/>
  <c r="L426" i="101"/>
  <c r="L402" i="101"/>
  <c r="L821" i="101"/>
  <c r="M403" i="101"/>
  <c r="R354" i="100"/>
  <c r="O337" i="100"/>
  <c r="O419" i="100" s="1"/>
  <c r="K436" i="103"/>
  <c r="T371" i="104"/>
  <c r="K432" i="103"/>
  <c r="I987" i="101"/>
  <c r="Q483" i="104"/>
  <c r="R337" i="103"/>
  <c r="T483" i="103"/>
  <c r="I829" i="101"/>
  <c r="O354" i="100"/>
  <c r="O420" i="100" s="1"/>
  <c r="O337" i="101"/>
  <c r="O419" i="101" s="1"/>
  <c r="O371" i="101"/>
  <c r="O421" i="101" s="1"/>
  <c r="T337" i="103"/>
  <c r="R337" i="107"/>
  <c r="R337" i="100"/>
  <c r="M425" i="107"/>
  <c r="M398" i="107"/>
  <c r="M820" i="107"/>
  <c r="N399" i="107"/>
  <c r="L432" i="107"/>
  <c r="I875" i="107"/>
  <c r="R371" i="104"/>
  <c r="O388" i="101"/>
  <c r="O422" i="101" s="1"/>
  <c r="O354" i="103"/>
  <c r="O420" i="103" s="1"/>
  <c r="M417" i="103"/>
  <c r="L425" i="101"/>
  <c r="L398" i="101"/>
  <c r="L820" i="101"/>
  <c r="M399" i="101"/>
  <c r="I987" i="104"/>
  <c r="I431" i="104"/>
  <c r="I827" i="104" s="1"/>
  <c r="J555" i="101"/>
  <c r="J554" i="101" s="1"/>
  <c r="J547" i="101"/>
  <c r="L555" i="103"/>
  <c r="T337" i="107"/>
  <c r="J830" i="107"/>
  <c r="R354" i="101"/>
  <c r="R371" i="107"/>
  <c r="O388" i="103"/>
  <c r="O422" i="103" s="1"/>
  <c r="K414" i="104"/>
  <c r="K429" i="104"/>
  <c r="L415" i="104"/>
  <c r="K824" i="104"/>
  <c r="K632" i="104"/>
  <c r="O509" i="106"/>
  <c r="O510" i="106" s="1"/>
  <c r="T500" i="101"/>
  <c r="T500" i="103"/>
  <c r="R320" i="103"/>
  <c r="T337" i="104"/>
  <c r="R371" i="100"/>
  <c r="R388" i="101"/>
  <c r="I988" i="103"/>
  <c r="I872" i="103"/>
  <c r="O388" i="107"/>
  <c r="O422" i="107" s="1"/>
  <c r="T388" i="103"/>
  <c r="T388" i="101"/>
  <c r="R388" i="104"/>
  <c r="K406" i="101"/>
  <c r="K427" i="101"/>
  <c r="L407" i="101"/>
  <c r="K822" i="101"/>
  <c r="K614" i="101"/>
  <c r="I431" i="103"/>
  <c r="I827" i="103" s="1"/>
  <c r="I828" i="104"/>
  <c r="J829" i="104" s="1"/>
  <c r="K830" i="104" s="1"/>
  <c r="L831" i="104" s="1"/>
  <c r="M832" i="104" s="1"/>
  <c r="N833" i="104" s="1"/>
  <c r="O834" i="104" s="1"/>
  <c r="P835" i="104" s="1"/>
  <c r="Q836" i="104" s="1"/>
  <c r="R837" i="104" s="1"/>
  <c r="S838" i="104" s="1"/>
  <c r="T839" i="104" s="1"/>
  <c r="O320" i="104"/>
  <c r="O418" i="104" s="1"/>
  <c r="J435" i="100"/>
  <c r="K406" i="103"/>
  <c r="K427" i="103"/>
  <c r="L407" i="103"/>
  <c r="K822" i="103"/>
  <c r="K614" i="103"/>
  <c r="K549" i="103"/>
  <c r="K531" i="103"/>
  <c r="L532" i="103"/>
  <c r="L607" i="103" s="1"/>
  <c r="K866" i="103"/>
  <c r="K608" i="103"/>
  <c r="K605" i="103"/>
  <c r="T500" i="104"/>
  <c r="K435" i="104"/>
  <c r="L543" i="103"/>
  <c r="L552" i="103"/>
  <c r="L559" i="103" s="1"/>
  <c r="L634" i="103"/>
  <c r="L635" i="103"/>
  <c r="M544" i="103"/>
  <c r="L869" i="103"/>
  <c r="Q483" i="103"/>
  <c r="J434" i="105"/>
  <c r="L550" i="100"/>
  <c r="L557" i="100" s="1"/>
  <c r="M536" i="100"/>
  <c r="L535" i="100"/>
  <c r="L867" i="100"/>
  <c r="L616" i="100"/>
  <c r="L617" i="100"/>
  <c r="Q483" i="101"/>
  <c r="K820" i="100"/>
  <c r="K425" i="100"/>
  <c r="K398" i="100"/>
  <c r="L399" i="100"/>
  <c r="K596" i="100"/>
  <c r="I873" i="104"/>
  <c r="J874" i="104" s="1"/>
  <c r="K875" i="104" s="1"/>
  <c r="L876" i="104" s="1"/>
  <c r="M877" i="104" s="1"/>
  <c r="N878" i="104" s="1"/>
  <c r="O879" i="104" s="1"/>
  <c r="P880" i="104" s="1"/>
  <c r="Q881" i="104" s="1"/>
  <c r="R882" i="104" s="1"/>
  <c r="S883" i="104" s="1"/>
  <c r="T884" i="104" s="1"/>
  <c r="T466" i="107"/>
  <c r="K625" i="104"/>
  <c r="K551" i="104"/>
  <c r="K558" i="104" s="1"/>
  <c r="K539" i="104"/>
  <c r="K868" i="104"/>
  <c r="L540" i="104"/>
  <c r="K626" i="104"/>
  <c r="I830" i="103"/>
  <c r="J831" i="103" s="1"/>
  <c r="K832" i="103" s="1"/>
  <c r="L833" i="103" s="1"/>
  <c r="M834" i="103" s="1"/>
  <c r="N835" i="103" s="1"/>
  <c r="O836" i="103" s="1"/>
  <c r="P837" i="103" s="1"/>
  <c r="Q838" i="103" s="1"/>
  <c r="R839" i="103" s="1"/>
  <c r="S840" i="103" s="1"/>
  <c r="T841" i="103" s="1"/>
  <c r="J660" i="104"/>
  <c r="J676" i="104" s="1"/>
  <c r="J954" i="104" s="1"/>
  <c r="J555" i="104"/>
  <c r="J554" i="104" s="1"/>
  <c r="J547" i="104"/>
  <c r="R354" i="103"/>
  <c r="T371" i="107"/>
  <c r="R320" i="107"/>
  <c r="O354" i="101"/>
  <c r="O420" i="101" s="1"/>
  <c r="O320" i="103"/>
  <c r="O418" i="103" s="1"/>
  <c r="J432" i="104"/>
  <c r="J424" i="104"/>
  <c r="L528" i="101"/>
  <c r="K548" i="101"/>
  <c r="K527" i="101"/>
  <c r="K865" i="101"/>
  <c r="K599" i="101"/>
  <c r="K598" i="101"/>
  <c r="K426" i="104"/>
  <c r="K402" i="104"/>
  <c r="L403" i="104"/>
  <c r="K821" i="104"/>
  <c r="K605" i="104"/>
  <c r="K822" i="104"/>
  <c r="K406" i="104"/>
  <c r="K427" i="104"/>
  <c r="L407" i="104"/>
  <c r="K614" i="104"/>
  <c r="J433" i="100"/>
  <c r="R371" i="103"/>
  <c r="M417" i="101"/>
  <c r="T388" i="107"/>
  <c r="T518" i="104"/>
  <c r="R371" i="101"/>
  <c r="L435" i="101"/>
  <c r="I988" i="104"/>
  <c r="I872" i="104"/>
  <c r="T371" i="103"/>
  <c r="T354" i="104"/>
  <c r="Q483" i="107"/>
  <c r="J987" i="107"/>
  <c r="R466" i="100"/>
  <c r="O354" i="104"/>
  <c r="O420" i="104" s="1"/>
  <c r="T354" i="101"/>
  <c r="O371" i="100"/>
  <c r="O421" i="100" s="1"/>
  <c r="I873" i="101"/>
  <c r="J874" i="101" s="1"/>
  <c r="K875" i="101" s="1"/>
  <c r="L876" i="101" s="1"/>
  <c r="M877" i="101" s="1"/>
  <c r="N878" i="101" s="1"/>
  <c r="O879" i="101" s="1"/>
  <c r="P880" i="101" s="1"/>
  <c r="Q881" i="101" s="1"/>
  <c r="R882" i="101" s="1"/>
  <c r="S883" i="101" s="1"/>
  <c r="T884" i="101" s="1"/>
  <c r="L823" i="103"/>
  <c r="L428" i="103"/>
  <c r="L410" i="103"/>
  <c r="M411" i="103"/>
  <c r="T466" i="101"/>
  <c r="J556" i="103"/>
  <c r="J554" i="103" s="1"/>
  <c r="J547" i="103"/>
  <c r="L823" i="104"/>
  <c r="L428" i="104"/>
  <c r="L410" i="104"/>
  <c r="M411" i="104"/>
  <c r="K433" i="101"/>
  <c r="L866" i="100"/>
  <c r="L531" i="100"/>
  <c r="L549" i="100"/>
  <c r="L556" i="100" s="1"/>
  <c r="M532" i="100"/>
  <c r="M607" i="100" s="1"/>
  <c r="L608" i="100"/>
  <c r="R337" i="104"/>
  <c r="J424" i="103"/>
  <c r="M399" i="103"/>
  <c r="L398" i="103"/>
  <c r="L820" i="103"/>
  <c r="L425" i="103"/>
  <c r="L596" i="103"/>
  <c r="R388" i="100"/>
  <c r="L824" i="107"/>
  <c r="L429" i="107"/>
  <c r="L414" i="107"/>
  <c r="M415" i="107"/>
  <c r="L632" i="107"/>
  <c r="I988" i="101"/>
  <c r="I872" i="101"/>
  <c r="J432" i="100"/>
  <c r="J424" i="100"/>
  <c r="T371" i="101"/>
  <c r="S500" i="107"/>
  <c r="T320" i="101"/>
  <c r="R320" i="100"/>
  <c r="T483" i="107"/>
  <c r="K866" i="101"/>
  <c r="K549" i="101"/>
  <c r="K556" i="101" s="1"/>
  <c r="K531" i="101"/>
  <c r="L532" i="101"/>
  <c r="K608" i="101"/>
  <c r="T449" i="107"/>
  <c r="I873" i="103"/>
  <c r="J874" i="103" s="1"/>
  <c r="K875" i="103" s="1"/>
  <c r="L876" i="103" s="1"/>
  <c r="M877" i="103" s="1"/>
  <c r="N878" i="103" s="1"/>
  <c r="O879" i="103" s="1"/>
  <c r="P880" i="103" s="1"/>
  <c r="Q881" i="103" s="1"/>
  <c r="R882" i="103" s="1"/>
  <c r="S883" i="103" s="1"/>
  <c r="T884" i="103" s="1"/>
  <c r="I402" i="106"/>
  <c r="I821" i="106"/>
  <c r="J403" i="106"/>
  <c r="K427" i="100"/>
  <c r="L407" i="100"/>
  <c r="K406" i="100"/>
  <c r="K822" i="100"/>
  <c r="K614" i="100"/>
  <c r="S518" i="104"/>
  <c r="T354" i="103"/>
  <c r="J660" i="101"/>
  <c r="J676" i="101" s="1"/>
  <c r="J954" i="101" s="1"/>
  <c r="J433" i="104"/>
  <c r="H988" i="105"/>
  <c r="H872" i="105"/>
  <c r="J434" i="104"/>
  <c r="I987" i="100"/>
  <c r="I398" i="106"/>
  <c r="I820" i="106"/>
  <c r="K547" i="100"/>
  <c r="K555" i="100"/>
  <c r="I824" i="106"/>
  <c r="I414" i="106"/>
  <c r="J415" i="106"/>
  <c r="M417" i="107"/>
  <c r="L426" i="107"/>
  <c r="L402" i="107"/>
  <c r="L821" i="107"/>
  <c r="M403" i="107"/>
  <c r="J406" i="106"/>
  <c r="J822" i="106"/>
  <c r="K407" i="106"/>
  <c r="T518" i="103"/>
  <c r="L428" i="107"/>
  <c r="L823" i="107"/>
  <c r="L410" i="107"/>
  <c r="M411" i="107"/>
  <c r="L623" i="107"/>
  <c r="T466" i="100"/>
  <c r="I431" i="100"/>
  <c r="I827" i="100" s="1"/>
  <c r="L632" i="101"/>
  <c r="L429" i="101"/>
  <c r="L414" i="101"/>
  <c r="L824" i="101"/>
  <c r="M415" i="101"/>
  <c r="O337" i="104"/>
  <c r="O419" i="104" s="1"/>
  <c r="T483" i="101"/>
  <c r="M417" i="104"/>
  <c r="O320" i="100"/>
  <c r="O418" i="100" s="1"/>
  <c r="O337" i="107"/>
  <c r="O419" i="107" s="1"/>
  <c r="R354" i="104"/>
  <c r="K435" i="103"/>
  <c r="L539" i="107"/>
  <c r="L551" i="107"/>
  <c r="L558" i="107" s="1"/>
  <c r="L868" i="107"/>
  <c r="M540" i="107"/>
  <c r="L625" i="107"/>
  <c r="L626" i="107"/>
  <c r="O337" i="103"/>
  <c r="O419" i="103" s="1"/>
  <c r="Q483" i="100"/>
  <c r="T449" i="104"/>
  <c r="H873" i="105"/>
  <c r="I874" i="105" s="1"/>
  <c r="J875" i="105" s="1"/>
  <c r="K876" i="105" s="1"/>
  <c r="L877" i="105" s="1"/>
  <c r="M878" i="105" s="1"/>
  <c r="N879" i="105" s="1"/>
  <c r="O880" i="105" s="1"/>
  <c r="P881" i="105" s="1"/>
  <c r="Q882" i="105" s="1"/>
  <c r="R883" i="105" s="1"/>
  <c r="S884" i="105" s="1"/>
  <c r="T885" i="105" s="1"/>
  <c r="M551" i="101"/>
  <c r="M558" i="101" s="1"/>
  <c r="M539" i="101"/>
  <c r="N540" i="101"/>
  <c r="M868" i="101"/>
  <c r="M625" i="101"/>
  <c r="M626" i="101"/>
  <c r="L414" i="103"/>
  <c r="L429" i="103"/>
  <c r="L824" i="103"/>
  <c r="M415" i="103"/>
  <c r="L632" i="103"/>
  <c r="G873" i="105"/>
  <c r="R354" i="107"/>
  <c r="T449" i="101"/>
  <c r="T388" i="104"/>
  <c r="I398" i="105"/>
  <c r="I425" i="105"/>
  <c r="I820" i="105"/>
  <c r="I596" i="105"/>
  <c r="J399" i="105"/>
  <c r="H424" i="105"/>
  <c r="H432" i="105"/>
  <c r="T354" i="107"/>
  <c r="I829" i="100"/>
  <c r="J830" i="100" s="1"/>
  <c r="K831" i="100" s="1"/>
  <c r="L832" i="100" s="1"/>
  <c r="M833" i="100" s="1"/>
  <c r="N834" i="100" s="1"/>
  <c r="O835" i="100" s="1"/>
  <c r="P836" i="100" s="1"/>
  <c r="Q837" i="100" s="1"/>
  <c r="R838" i="100" s="1"/>
  <c r="S839" i="100" s="1"/>
  <c r="T840" i="100" s="1"/>
  <c r="O371" i="107"/>
  <c r="O421" i="107" s="1"/>
  <c r="O371" i="104"/>
  <c r="O421" i="104" s="1"/>
  <c r="I830" i="107"/>
  <c r="H555" i="106"/>
  <c r="H554" i="106" s="1"/>
  <c r="H547" i="106"/>
  <c r="O388" i="104"/>
  <c r="O422" i="104" s="1"/>
  <c r="S518" i="100"/>
  <c r="K527" i="104"/>
  <c r="K548" i="104"/>
  <c r="L528" i="104"/>
  <c r="K865" i="104"/>
  <c r="K598" i="104"/>
  <c r="K599" i="104"/>
  <c r="S449" i="100"/>
  <c r="J434" i="100"/>
  <c r="G828" i="105"/>
  <c r="H829" i="105" s="1"/>
  <c r="I830" i="105" s="1"/>
  <c r="J831" i="105" s="1"/>
  <c r="K832" i="105" s="1"/>
  <c r="L833" i="105" s="1"/>
  <c r="M834" i="105" s="1"/>
  <c r="N835" i="105" s="1"/>
  <c r="O836" i="105" s="1"/>
  <c r="P837" i="105" s="1"/>
  <c r="Q838" i="105" s="1"/>
  <c r="R839" i="105" s="1"/>
  <c r="S840" i="105" s="1"/>
  <c r="T841" i="105" s="1"/>
  <c r="K539" i="103"/>
  <c r="K551" i="103"/>
  <c r="K558" i="103" s="1"/>
  <c r="L540" i="103"/>
  <c r="K626" i="103"/>
  <c r="K625" i="103"/>
  <c r="K868" i="103"/>
  <c r="K432" i="101"/>
  <c r="R320" i="101"/>
  <c r="O354" i="107"/>
  <c r="O420" i="107" s="1"/>
  <c r="K425" i="104"/>
  <c r="K398" i="104"/>
  <c r="L399" i="104"/>
  <c r="K820" i="104"/>
  <c r="K596" i="104"/>
  <c r="I875" i="100"/>
  <c r="M527" i="103"/>
  <c r="M548" i="103"/>
  <c r="M865" i="103"/>
  <c r="N528" i="103"/>
  <c r="M599" i="103"/>
  <c r="M598" i="103"/>
  <c r="T483" i="104"/>
  <c r="K605" i="100"/>
  <c r="K426" i="100"/>
  <c r="K402" i="100"/>
  <c r="L403" i="100"/>
  <c r="K821" i="100"/>
  <c r="T320" i="104"/>
  <c r="O320" i="101"/>
  <c r="O418" i="101" s="1"/>
  <c r="O320" i="107"/>
  <c r="O418" i="107" s="1"/>
  <c r="K433" i="107"/>
  <c r="J436" i="104"/>
  <c r="K435" i="107"/>
  <c r="M428" i="101"/>
  <c r="M410" i="101"/>
  <c r="M823" i="101"/>
  <c r="N411" i="101"/>
  <c r="G827" i="106"/>
  <c r="S500" i="100"/>
  <c r="R320" i="104"/>
  <c r="R388" i="107"/>
  <c r="O371" i="103"/>
  <c r="O421" i="103" s="1"/>
  <c r="R388" i="103"/>
  <c r="G828" i="106"/>
  <c r="H829" i="106" s="1"/>
  <c r="I830" i="106" s="1"/>
  <c r="J831" i="106" s="1"/>
  <c r="K832" i="106" s="1"/>
  <c r="L833" i="106" s="1"/>
  <c r="M834" i="106" s="1"/>
  <c r="N835" i="106" s="1"/>
  <c r="O836" i="106" s="1"/>
  <c r="P837" i="106" s="1"/>
  <c r="Q838" i="106" s="1"/>
  <c r="R839" i="106" s="1"/>
  <c r="S840" i="106" s="1"/>
  <c r="T841" i="106" s="1"/>
  <c r="O388" i="100"/>
  <c r="O422" i="100" s="1"/>
  <c r="T466" i="104"/>
  <c r="T500" i="107"/>
  <c r="J434" i="101"/>
  <c r="J987" i="101" s="1"/>
  <c r="R337" i="101"/>
  <c r="M869" i="100"/>
  <c r="M543" i="100"/>
  <c r="N544" i="100"/>
  <c r="M552" i="100"/>
  <c r="M559" i="100" s="1"/>
  <c r="M634" i="100"/>
  <c r="M635" i="100"/>
  <c r="K428" i="100"/>
  <c r="K410" i="100"/>
  <c r="L411" i="100"/>
  <c r="K823" i="100"/>
  <c r="K623" i="100"/>
  <c r="S910" i="107"/>
  <c r="S962" i="107"/>
  <c r="S910" i="103"/>
  <c r="S962" i="103"/>
  <c r="S962" i="104"/>
  <c r="S910" i="104"/>
  <c r="S910" i="101"/>
  <c r="S962" i="101"/>
  <c r="T210" i="100"/>
  <c r="T228" i="100"/>
  <c r="T237" i="100"/>
  <c r="T236" i="100"/>
  <c r="T220" i="100"/>
  <c r="T223" i="100"/>
  <c r="T245" i="100"/>
  <c r="T234" i="100"/>
  <c r="T221" i="100"/>
  <c r="T243" i="100"/>
  <c r="T224" i="100"/>
  <c r="T241" i="100"/>
  <c r="T208" i="100"/>
  <c r="T230" i="100"/>
  <c r="T242" i="100"/>
  <c r="T229" i="100"/>
  <c r="T209" i="100"/>
  <c r="T238" i="100"/>
  <c r="S984" i="100"/>
  <c r="S985" i="100"/>
  <c r="R962" i="100"/>
  <c r="R910" i="100"/>
  <c r="S983" i="100"/>
  <c r="S982" i="100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L177" i="37"/>
  <c r="M177" i="37"/>
  <c r="N177" i="37"/>
  <c r="O177" i="37"/>
  <c r="H183" i="37"/>
  <c r="G192" i="37"/>
  <c r="G200" i="37" s="1"/>
  <c r="R197" i="37"/>
  <c r="R198" i="37"/>
  <c r="G198" i="37" s="1"/>
  <c r="R199" i="37"/>
  <c r="H200" i="37"/>
  <c r="I200" i="37"/>
  <c r="J200" i="37"/>
  <c r="K200" i="37"/>
  <c r="L200" i="37"/>
  <c r="M200" i="37"/>
  <c r="N200" i="37"/>
  <c r="O200" i="37"/>
  <c r="P200" i="37"/>
  <c r="G203" i="37"/>
  <c r="H203" i="37"/>
  <c r="H211" i="37"/>
  <c r="I211" i="37" s="1"/>
  <c r="B212" i="37"/>
  <c r="F212" i="37"/>
  <c r="B213" i="37"/>
  <c r="F213" i="37"/>
  <c r="B214" i="37"/>
  <c r="F214" i="37"/>
  <c r="B215" i="37"/>
  <c r="F215" i="37"/>
  <c r="B216" i="37"/>
  <c r="F216" i="37"/>
  <c r="B217" i="37"/>
  <c r="F217" i="37"/>
  <c r="B218" i="37"/>
  <c r="F218" i="37"/>
  <c r="B219" i="37"/>
  <c r="F219" i="37"/>
  <c r="B220" i="37"/>
  <c r="F220" i="37"/>
  <c r="B221" i="37"/>
  <c r="F221" i="37"/>
  <c r="B222" i="37"/>
  <c r="F222" i="37"/>
  <c r="B223" i="37"/>
  <c r="F223" i="37"/>
  <c r="B224" i="37"/>
  <c r="F224" i="37"/>
  <c r="B225" i="37"/>
  <c r="F225" i="37"/>
  <c r="R225" i="37"/>
  <c r="B226" i="37"/>
  <c r="F226" i="37"/>
  <c r="R226" i="37"/>
  <c r="G226" i="37" s="1"/>
  <c r="B227" i="37"/>
  <c r="F227" i="37"/>
  <c r="R227" i="37"/>
  <c r="B228" i="37"/>
  <c r="F228" i="37"/>
  <c r="G228" i="37"/>
  <c r="H228" i="37"/>
  <c r="I228" i="37"/>
  <c r="J228" i="37"/>
  <c r="K228" i="37"/>
  <c r="L228" i="37"/>
  <c r="M228" i="37"/>
  <c r="N228" i="37"/>
  <c r="O228" i="37"/>
  <c r="P228" i="37"/>
  <c r="B229" i="37"/>
  <c r="F229" i="37"/>
  <c r="G231" i="37"/>
  <c r="H231" i="37"/>
  <c r="G232" i="37"/>
  <c r="H232" i="37" s="1"/>
  <c r="P111" i="106" l="1"/>
  <c r="P688" i="106" s="1"/>
  <c r="J539" i="106"/>
  <c r="K410" i="105"/>
  <c r="K428" i="105"/>
  <c r="M346" i="105"/>
  <c r="M347" i="105" s="1"/>
  <c r="M420" i="105" s="1"/>
  <c r="M688" i="105"/>
  <c r="M689" i="106"/>
  <c r="O690" i="105"/>
  <c r="P113" i="105"/>
  <c r="N112" i="106"/>
  <c r="O112" i="106" s="1"/>
  <c r="M687" i="106"/>
  <c r="O110" i="106"/>
  <c r="N195" i="105"/>
  <c r="O179" i="105"/>
  <c r="I962" i="106"/>
  <c r="N187" i="106"/>
  <c r="S788" i="100"/>
  <c r="K435" i="105"/>
  <c r="I788" i="105"/>
  <c r="J398" i="106"/>
  <c r="N348" i="106"/>
  <c r="O349" i="106" s="1"/>
  <c r="P350" i="106" s="1"/>
  <c r="Q351" i="106" s="1"/>
  <c r="R352" i="106" s="1"/>
  <c r="S353" i="106" s="1"/>
  <c r="T354" i="106" s="1"/>
  <c r="J551" i="106"/>
  <c r="L314" i="105"/>
  <c r="M315" i="105" s="1"/>
  <c r="N316" i="105" s="1"/>
  <c r="O317" i="105" s="1"/>
  <c r="P318" i="105" s="1"/>
  <c r="Q319" i="105" s="1"/>
  <c r="R320" i="105" s="1"/>
  <c r="S321" i="105" s="1"/>
  <c r="T322" i="105" s="1"/>
  <c r="K418" i="105"/>
  <c r="L331" i="106"/>
  <c r="M332" i="106" s="1"/>
  <c r="N333" i="106" s="1"/>
  <c r="O334" i="106" s="1"/>
  <c r="P335" i="106" s="1"/>
  <c r="Q336" i="106" s="1"/>
  <c r="R337" i="106" s="1"/>
  <c r="S338" i="106" s="1"/>
  <c r="T339" i="106" s="1"/>
  <c r="N186" i="106"/>
  <c r="N382" i="105"/>
  <c r="O383" i="105" s="1"/>
  <c r="P384" i="105" s="1"/>
  <c r="Q385" i="105" s="1"/>
  <c r="R386" i="105" s="1"/>
  <c r="S387" i="105" s="1"/>
  <c r="T388" i="105" s="1"/>
  <c r="M422" i="105"/>
  <c r="O331" i="105"/>
  <c r="P332" i="105" s="1"/>
  <c r="Q333" i="105" s="1"/>
  <c r="R334" i="105" s="1"/>
  <c r="S335" i="105" s="1"/>
  <c r="T336" i="105" s="1"/>
  <c r="N419" i="105"/>
  <c r="O175" i="105"/>
  <c r="L420" i="105"/>
  <c r="N365" i="105"/>
  <c r="O366" i="105" s="1"/>
  <c r="P367" i="105" s="1"/>
  <c r="Q368" i="105" s="1"/>
  <c r="R369" i="105" s="1"/>
  <c r="S370" i="105" s="1"/>
  <c r="T371" i="105" s="1"/>
  <c r="M421" i="105"/>
  <c r="L382" i="106"/>
  <c r="M383" i="106" s="1"/>
  <c r="N384" i="106" s="1"/>
  <c r="O385" i="106" s="1"/>
  <c r="P386" i="106" s="1"/>
  <c r="Q387" i="106" s="1"/>
  <c r="R388" i="106" s="1"/>
  <c r="S389" i="106" s="1"/>
  <c r="T390" i="106" s="1"/>
  <c r="L365" i="106"/>
  <c r="M366" i="106" s="1"/>
  <c r="N367" i="106" s="1"/>
  <c r="O368" i="106" s="1"/>
  <c r="P369" i="106" s="1"/>
  <c r="Q370" i="106" s="1"/>
  <c r="R371" i="106" s="1"/>
  <c r="S372" i="106" s="1"/>
  <c r="T373" i="106" s="1"/>
  <c r="L314" i="106"/>
  <c r="M315" i="106" s="1"/>
  <c r="N316" i="106" s="1"/>
  <c r="O317" i="106" s="1"/>
  <c r="P318" i="106" s="1"/>
  <c r="Q319" i="106" s="1"/>
  <c r="R320" i="106" s="1"/>
  <c r="S321" i="106" s="1"/>
  <c r="T322" i="106" s="1"/>
  <c r="N185" i="106"/>
  <c r="N190" i="105"/>
  <c r="N202" i="105"/>
  <c r="N199" i="105"/>
  <c r="N198" i="105"/>
  <c r="N200" i="105"/>
  <c r="N201" i="105"/>
  <c r="N183" i="106"/>
  <c r="N184" i="106"/>
  <c r="N193" i="105"/>
  <c r="P112" i="105"/>
  <c r="P689" i="105" s="1"/>
  <c r="O177" i="105"/>
  <c r="O174" i="105"/>
  <c r="L174" i="106"/>
  <c r="L177" i="106"/>
  <c r="L175" i="106"/>
  <c r="L178" i="106"/>
  <c r="L176" i="106"/>
  <c r="L168" i="106"/>
  <c r="L169" i="106"/>
  <c r="L170" i="106"/>
  <c r="L166" i="106"/>
  <c r="L171" i="106"/>
  <c r="L167" i="106"/>
  <c r="N182" i="106"/>
  <c r="N192" i="105"/>
  <c r="R113" i="106"/>
  <c r="R690" i="106" s="1"/>
  <c r="O176" i="105"/>
  <c r="O178" i="105"/>
  <c r="L169" i="105"/>
  <c r="L170" i="105"/>
  <c r="L166" i="105"/>
  <c r="L171" i="105"/>
  <c r="L167" i="105"/>
  <c r="L168" i="105"/>
  <c r="O202" i="106"/>
  <c r="O199" i="106"/>
  <c r="O198" i="106"/>
  <c r="O200" i="106"/>
  <c r="O201" i="106"/>
  <c r="L192" i="106"/>
  <c r="L191" i="106"/>
  <c r="L193" i="106"/>
  <c r="L194" i="106"/>
  <c r="L190" i="106"/>
  <c r="N194" i="105"/>
  <c r="N191" i="105"/>
  <c r="Q111" i="106"/>
  <c r="Q688" i="106" s="1"/>
  <c r="M184" i="105"/>
  <c r="M185" i="105"/>
  <c r="M186" i="105"/>
  <c r="M182" i="105"/>
  <c r="M183" i="105"/>
  <c r="M187" i="105"/>
  <c r="N111" i="105"/>
  <c r="Q110" i="105"/>
  <c r="Q687" i="105" s="1"/>
  <c r="P179" i="105"/>
  <c r="L312" i="106"/>
  <c r="L313" i="106" s="1"/>
  <c r="O152" i="105"/>
  <c r="O458" i="105"/>
  <c r="O459" i="105" s="1"/>
  <c r="P460" i="105" s="1"/>
  <c r="Q461" i="105" s="1"/>
  <c r="R462" i="105" s="1"/>
  <c r="S463" i="105" s="1"/>
  <c r="T464" i="105" s="1"/>
  <c r="K399" i="106"/>
  <c r="K820" i="106" s="1"/>
  <c r="K528" i="106"/>
  <c r="M109" i="106"/>
  <c r="J548" i="106"/>
  <c r="L441" i="106"/>
  <c r="L442" i="106" s="1"/>
  <c r="M443" i="106" s="1"/>
  <c r="N444" i="106" s="1"/>
  <c r="O445" i="106" s="1"/>
  <c r="P446" i="106" s="1"/>
  <c r="Q447" i="106" s="1"/>
  <c r="R448" i="106" s="1"/>
  <c r="S449" i="106" s="1"/>
  <c r="T450" i="106" s="1"/>
  <c r="N155" i="105"/>
  <c r="O203" i="105" s="1"/>
  <c r="P329" i="105"/>
  <c r="P330" i="105" s="1"/>
  <c r="O329" i="105"/>
  <c r="O330" i="105" s="1"/>
  <c r="N153" i="106"/>
  <c r="O187" i="106" s="1"/>
  <c r="M475" i="105"/>
  <c r="M476" i="105" s="1"/>
  <c r="N477" i="105" s="1"/>
  <c r="O478" i="105" s="1"/>
  <c r="P479" i="105" s="1"/>
  <c r="Q480" i="105" s="1"/>
  <c r="R481" i="105" s="1"/>
  <c r="S482" i="105" s="1"/>
  <c r="T483" i="105" s="1"/>
  <c r="J807" i="105"/>
  <c r="J159" i="105"/>
  <c r="J159" i="106"/>
  <c r="T159" i="100"/>
  <c r="T807" i="100"/>
  <c r="I797" i="105"/>
  <c r="S797" i="100"/>
  <c r="J410" i="106"/>
  <c r="N475" i="106"/>
  <c r="N476" i="106" s="1"/>
  <c r="O477" i="106" s="1"/>
  <c r="P478" i="106" s="1"/>
  <c r="Q479" i="106" s="1"/>
  <c r="R480" i="106" s="1"/>
  <c r="S481" i="106" s="1"/>
  <c r="T482" i="106" s="1"/>
  <c r="N346" i="106"/>
  <c r="N347" i="106" s="1"/>
  <c r="K867" i="105"/>
  <c r="M153" i="105"/>
  <c r="O155" i="106"/>
  <c r="P203" i="106" s="1"/>
  <c r="K406" i="105"/>
  <c r="K411" i="106"/>
  <c r="K410" i="106" s="1"/>
  <c r="K424" i="101"/>
  <c r="L549" i="107"/>
  <c r="L556" i="107" s="1"/>
  <c r="P152" i="105"/>
  <c r="K540" i="106"/>
  <c r="L151" i="106"/>
  <c r="L154" i="106"/>
  <c r="M195" i="106" s="1"/>
  <c r="P155" i="106"/>
  <c r="K216" i="105"/>
  <c r="K215" i="105"/>
  <c r="K214" i="105"/>
  <c r="K217" i="105"/>
  <c r="K213" i="105"/>
  <c r="J527" i="106"/>
  <c r="L363" i="106"/>
  <c r="L364" i="106" s="1"/>
  <c r="L492" i="106"/>
  <c r="L493" i="106" s="1"/>
  <c r="M494" i="106" s="1"/>
  <c r="N495" i="106" s="1"/>
  <c r="O496" i="106" s="1"/>
  <c r="P497" i="106" s="1"/>
  <c r="Q498" i="106" s="1"/>
  <c r="R499" i="106" s="1"/>
  <c r="S500" i="106" s="1"/>
  <c r="T501" i="106" s="1"/>
  <c r="N509" i="105"/>
  <c r="N510" i="105" s="1"/>
  <c r="O511" i="105" s="1"/>
  <c r="P512" i="105" s="1"/>
  <c r="Q513" i="105" s="1"/>
  <c r="R514" i="105" s="1"/>
  <c r="S515" i="105" s="1"/>
  <c r="T516" i="105" s="1"/>
  <c r="L380" i="106"/>
  <c r="L381" i="106" s="1"/>
  <c r="N869" i="104"/>
  <c r="O544" i="104"/>
  <c r="O869" i="104" s="1"/>
  <c r="K427" i="105"/>
  <c r="K434" i="105" s="1"/>
  <c r="M540" i="100"/>
  <c r="M539" i="100" s="1"/>
  <c r="L428" i="105"/>
  <c r="L435" i="105" s="1"/>
  <c r="L407" i="105"/>
  <c r="L427" i="105" s="1"/>
  <c r="Q65" i="106"/>
  <c r="L536" i="105"/>
  <c r="L867" i="105" s="1"/>
  <c r="K535" i="105"/>
  <c r="K614" i="105"/>
  <c r="L527" i="100"/>
  <c r="I555" i="105"/>
  <c r="I554" i="105" s="1"/>
  <c r="I988" i="105" s="1"/>
  <c r="K617" i="105"/>
  <c r="K550" i="105"/>
  <c r="K557" i="105" s="1"/>
  <c r="L605" i="107"/>
  <c r="L608" i="107"/>
  <c r="M549" i="104"/>
  <c r="M556" i="104" s="1"/>
  <c r="L865" i="100"/>
  <c r="K547" i="107"/>
  <c r="Q65" i="104"/>
  <c r="N407" i="107"/>
  <c r="O407" i="107" s="1"/>
  <c r="L598" i="100"/>
  <c r="P458" i="105"/>
  <c r="P459" i="105" s="1"/>
  <c r="Q460" i="105" s="1"/>
  <c r="R461" i="105" s="1"/>
  <c r="S462" i="105" s="1"/>
  <c r="T463" i="105" s="1"/>
  <c r="L866" i="107"/>
  <c r="J599" i="105"/>
  <c r="J660" i="105" s="1"/>
  <c r="J676" i="105" s="1"/>
  <c r="J954" i="105" s="1"/>
  <c r="Q65" i="105"/>
  <c r="Q65" i="100"/>
  <c r="Q65" i="107"/>
  <c r="M532" i="107"/>
  <c r="M607" i="107" s="1"/>
  <c r="J548" i="105"/>
  <c r="J555" i="105" s="1"/>
  <c r="J554" i="105" s="1"/>
  <c r="J988" i="105" s="1"/>
  <c r="J598" i="105"/>
  <c r="Q65" i="103"/>
  <c r="Q65" i="101"/>
  <c r="L531" i="107"/>
  <c r="J527" i="105"/>
  <c r="R69" i="107"/>
  <c r="R69" i="100"/>
  <c r="R69" i="42"/>
  <c r="R69" i="104"/>
  <c r="R69" i="105"/>
  <c r="R69" i="103"/>
  <c r="R69" i="106"/>
  <c r="R69" i="101"/>
  <c r="R67" i="103"/>
  <c r="R67" i="105"/>
  <c r="R67" i="100"/>
  <c r="R67" i="42"/>
  <c r="R67" i="106"/>
  <c r="R67" i="101"/>
  <c r="R67" i="107"/>
  <c r="R67" i="104"/>
  <c r="R68" i="104"/>
  <c r="R68" i="105"/>
  <c r="R68" i="101"/>
  <c r="R68" i="103"/>
  <c r="R68" i="100"/>
  <c r="R68" i="42"/>
  <c r="R68" i="107"/>
  <c r="R68" i="106"/>
  <c r="S66" i="105"/>
  <c r="S66" i="101"/>
  <c r="S66" i="107"/>
  <c r="S66" i="104"/>
  <c r="S66" i="42"/>
  <c r="S66" i="106"/>
  <c r="S66" i="100"/>
  <c r="S66" i="103"/>
  <c r="R70" i="104"/>
  <c r="R70" i="105"/>
  <c r="R70" i="101"/>
  <c r="R70" i="103"/>
  <c r="R70" i="106"/>
  <c r="R70" i="42"/>
  <c r="R70" i="107"/>
  <c r="R70" i="100"/>
  <c r="J163" i="106"/>
  <c r="P509" i="106"/>
  <c r="P510" i="106" s="1"/>
  <c r="Q511" i="106" s="1"/>
  <c r="R512" i="106" s="1"/>
  <c r="S513" i="106" s="1"/>
  <c r="T514" i="106" s="1"/>
  <c r="J160" i="106"/>
  <c r="H910" i="106"/>
  <c r="I954" i="106"/>
  <c r="M531" i="104"/>
  <c r="M427" i="107"/>
  <c r="N532" i="104"/>
  <c r="N607" i="104" s="1"/>
  <c r="M608" i="104"/>
  <c r="M822" i="107"/>
  <c r="K824" i="105"/>
  <c r="K429" i="105"/>
  <c r="K436" i="105" s="1"/>
  <c r="L415" i="105"/>
  <c r="K414" i="105"/>
  <c r="M866" i="104"/>
  <c r="J158" i="106"/>
  <c r="J959" i="106" s="1"/>
  <c r="N552" i="104"/>
  <c r="N559" i="104" s="1"/>
  <c r="J162" i="106"/>
  <c r="M411" i="105"/>
  <c r="M410" i="105" s="1"/>
  <c r="J161" i="106"/>
  <c r="L551" i="105"/>
  <c r="L558" i="105" s="1"/>
  <c r="L410" i="105"/>
  <c r="K528" i="105"/>
  <c r="K598" i="105" s="1"/>
  <c r="N634" i="104"/>
  <c r="L599" i="100"/>
  <c r="L548" i="100"/>
  <c r="L555" i="100" s="1"/>
  <c r="L605" i="105"/>
  <c r="M532" i="105"/>
  <c r="M607" i="105" s="1"/>
  <c r="L531" i="105"/>
  <c r="L608" i="105"/>
  <c r="N154" i="105"/>
  <c r="N380" i="105"/>
  <c r="N381" i="105" s="1"/>
  <c r="N492" i="105"/>
  <c r="N493" i="105" s="1"/>
  <c r="O494" i="105" s="1"/>
  <c r="P495" i="105" s="1"/>
  <c r="Q496" i="105" s="1"/>
  <c r="R497" i="105" s="1"/>
  <c r="S498" i="105" s="1"/>
  <c r="T499" i="105" s="1"/>
  <c r="N363" i="105"/>
  <c r="N364" i="105" s="1"/>
  <c r="J549" i="106"/>
  <c r="J556" i="106" s="1"/>
  <c r="J531" i="106"/>
  <c r="J160" i="105"/>
  <c r="J982" i="105"/>
  <c r="L152" i="106"/>
  <c r="M179" i="106" s="1"/>
  <c r="L329" i="106"/>
  <c r="L330" i="106" s="1"/>
  <c r="L458" i="106"/>
  <c r="L459" i="106" s="1"/>
  <c r="L605" i="101"/>
  <c r="L607" i="101"/>
  <c r="L551" i="100"/>
  <c r="L558" i="100" s="1"/>
  <c r="J983" i="105"/>
  <c r="J161" i="105"/>
  <c r="M109" i="105"/>
  <c r="M686" i="105" s="1"/>
  <c r="L151" i="105"/>
  <c r="L441" i="105"/>
  <c r="L442" i="105" s="1"/>
  <c r="M443" i="105" s="1"/>
  <c r="N444" i="105" s="1"/>
  <c r="O445" i="105" s="1"/>
  <c r="P446" i="105" s="1"/>
  <c r="Q447" i="105" s="1"/>
  <c r="R448" i="105" s="1"/>
  <c r="S449" i="105" s="1"/>
  <c r="T450" i="105" s="1"/>
  <c r="L312" i="105"/>
  <c r="L313" i="105" s="1"/>
  <c r="K235" i="105"/>
  <c r="K245" i="105"/>
  <c r="K236" i="105"/>
  <c r="K208" i="105"/>
  <c r="K210" i="105"/>
  <c r="K209" i="105"/>
  <c r="K244" i="105"/>
  <c r="K231" i="105"/>
  <c r="K207" i="105"/>
  <c r="K234" i="105"/>
  <c r="K224" i="105"/>
  <c r="K237" i="105"/>
  <c r="K227" i="105"/>
  <c r="K230" i="105"/>
  <c r="K242" i="105"/>
  <c r="K238" i="105"/>
  <c r="K220" i="105"/>
  <c r="K221" i="105"/>
  <c r="K223" i="105"/>
  <c r="K222" i="105"/>
  <c r="K241" i="105"/>
  <c r="K228" i="105"/>
  <c r="K206" i="105"/>
  <c r="K229" i="105"/>
  <c r="K243" i="105"/>
  <c r="L866" i="105"/>
  <c r="L607" i="105"/>
  <c r="J158" i="105"/>
  <c r="J959" i="105" s="1"/>
  <c r="K532" i="106"/>
  <c r="L460" i="106"/>
  <c r="M461" i="106" s="1"/>
  <c r="N462" i="106" s="1"/>
  <c r="O463" i="106" s="1"/>
  <c r="P464" i="106" s="1"/>
  <c r="Q465" i="106" s="1"/>
  <c r="R466" i="106" s="1"/>
  <c r="S467" i="106" s="1"/>
  <c r="T468" i="106" s="1"/>
  <c r="L626" i="100"/>
  <c r="M869" i="101"/>
  <c r="N544" i="107"/>
  <c r="N552" i="107" s="1"/>
  <c r="H962" i="105"/>
  <c r="H910" i="105"/>
  <c r="I417" i="105"/>
  <c r="N346" i="105"/>
  <c r="N347" i="105" s="1"/>
  <c r="J985" i="105"/>
  <c r="J163" i="105"/>
  <c r="J984" i="105"/>
  <c r="J162" i="105"/>
  <c r="L434" i="107"/>
  <c r="K424" i="107"/>
  <c r="N635" i="104"/>
  <c r="K559" i="105"/>
  <c r="K632" i="105"/>
  <c r="T163" i="100"/>
  <c r="L626" i="105"/>
  <c r="T158" i="100"/>
  <c r="T959" i="100" s="1"/>
  <c r="T162" i="100"/>
  <c r="L625" i="100"/>
  <c r="L539" i="100"/>
  <c r="N544" i="101"/>
  <c r="O544" i="101" s="1"/>
  <c r="M635" i="107"/>
  <c r="M543" i="107"/>
  <c r="T161" i="100"/>
  <c r="K543" i="105"/>
  <c r="M635" i="101"/>
  <c r="M552" i="101"/>
  <c r="M559" i="101" s="1"/>
  <c r="M634" i="107"/>
  <c r="M552" i="107"/>
  <c r="M559" i="107" s="1"/>
  <c r="L544" i="105"/>
  <c r="L635" i="105" s="1"/>
  <c r="K634" i="105"/>
  <c r="T160" i="100"/>
  <c r="M634" i="101"/>
  <c r="K869" i="105"/>
  <c r="K635" i="105"/>
  <c r="K660" i="100"/>
  <c r="K676" i="100" s="1"/>
  <c r="K954" i="100" s="1"/>
  <c r="J557" i="106"/>
  <c r="L867" i="107"/>
  <c r="L539" i="105"/>
  <c r="L625" i="105"/>
  <c r="M540" i="105"/>
  <c r="M626" i="105" s="1"/>
  <c r="L623" i="105"/>
  <c r="K660" i="107"/>
  <c r="K676" i="107" s="1"/>
  <c r="K954" i="107" s="1"/>
  <c r="I547" i="106"/>
  <c r="J558" i="106"/>
  <c r="L556" i="105"/>
  <c r="M544" i="106"/>
  <c r="J872" i="100"/>
  <c r="K873" i="100" s="1"/>
  <c r="L874" i="100" s="1"/>
  <c r="M875" i="100" s="1"/>
  <c r="N876" i="100" s="1"/>
  <c r="O877" i="100" s="1"/>
  <c r="P878" i="100" s="1"/>
  <c r="Q879" i="100" s="1"/>
  <c r="R880" i="100" s="1"/>
  <c r="S881" i="100" s="1"/>
  <c r="T882" i="100" s="1"/>
  <c r="I554" i="106"/>
  <c r="K536" i="106"/>
  <c r="J535" i="106"/>
  <c r="J431" i="103"/>
  <c r="J827" i="103" s="1"/>
  <c r="K828" i="103" s="1"/>
  <c r="L829" i="103" s="1"/>
  <c r="M830" i="103" s="1"/>
  <c r="N831" i="103" s="1"/>
  <c r="O832" i="103" s="1"/>
  <c r="P833" i="103" s="1"/>
  <c r="Q834" i="103" s="1"/>
  <c r="R835" i="103" s="1"/>
  <c r="S836" i="103" s="1"/>
  <c r="T837" i="103" s="1"/>
  <c r="M536" i="107"/>
  <c r="N536" i="107" s="1"/>
  <c r="J554" i="107"/>
  <c r="J988" i="107" s="1"/>
  <c r="L616" i="107"/>
  <c r="L535" i="107"/>
  <c r="K554" i="100"/>
  <c r="K988" i="100" s="1"/>
  <c r="L617" i="107"/>
  <c r="L550" i="107"/>
  <c r="L557" i="107" s="1"/>
  <c r="K552" i="106"/>
  <c r="K559" i="106" s="1"/>
  <c r="K543" i="106"/>
  <c r="L552" i="106"/>
  <c r="L543" i="106"/>
  <c r="N403" i="105"/>
  <c r="N402" i="105" s="1"/>
  <c r="M821" i="105"/>
  <c r="M402" i="105"/>
  <c r="M426" i="105"/>
  <c r="M433" i="105" s="1"/>
  <c r="S17" i="42"/>
  <c r="S14" i="42"/>
  <c r="T13" i="42"/>
  <c r="S16" i="42"/>
  <c r="S15" i="42"/>
  <c r="I183" i="37"/>
  <c r="AN874" i="105" s="1"/>
  <c r="AA873" i="107"/>
  <c r="AH873" i="101"/>
  <c r="AH828" i="101"/>
  <c r="AC828" i="106"/>
  <c r="AH873" i="107"/>
  <c r="AC829" i="107"/>
  <c r="AC828" i="105"/>
  <c r="AN828" i="101"/>
  <c r="AI828" i="101"/>
  <c r="AK874" i="100"/>
  <c r="AI828" i="100"/>
  <c r="AG873" i="105"/>
  <c r="Z828" i="101"/>
  <c r="AI828" i="106"/>
  <c r="AO828" i="107"/>
  <c r="AC828" i="107"/>
  <c r="AN828" i="107"/>
  <c r="AN828" i="105"/>
  <c r="AO828" i="105"/>
  <c r="Y873" i="105"/>
  <c r="AG873" i="106"/>
  <c r="AH873" i="103"/>
  <c r="AO873" i="103"/>
  <c r="Z828" i="104"/>
  <c r="AN829" i="100"/>
  <c r="AC828" i="100"/>
  <c r="Y873" i="100"/>
  <c r="Z828" i="106"/>
  <c r="AO828" i="101"/>
  <c r="AA828" i="106"/>
  <c r="Z874" i="105"/>
  <c r="Y828" i="107"/>
  <c r="AA874" i="107"/>
  <c r="AN873" i="105"/>
  <c r="AH828" i="105"/>
  <c r="AO873" i="105"/>
  <c r="AO829" i="105"/>
  <c r="AN828" i="106"/>
  <c r="AD829" i="106"/>
  <c r="Y828" i="106"/>
  <c r="AD873" i="103"/>
  <c r="AG829" i="104"/>
  <c r="AG873" i="101"/>
  <c r="Y873" i="101"/>
  <c r="AN828" i="100"/>
  <c r="AN873" i="100"/>
  <c r="AI829" i="100"/>
  <c r="AE828" i="106"/>
  <c r="Z829" i="105"/>
  <c r="AH829" i="107"/>
  <c r="AE828" i="100"/>
  <c r="Y828" i="104"/>
  <c r="Z873" i="105"/>
  <c r="Y828" i="105"/>
  <c r="AC828" i="101"/>
  <c r="AN829" i="107"/>
  <c r="AN829" i="105"/>
  <c r="AB873" i="106"/>
  <c r="AD828" i="105"/>
  <c r="AG874" i="101"/>
  <c r="AK828" i="101"/>
  <c r="AG828" i="104"/>
  <c r="AC874" i="100"/>
  <c r="AA828" i="101"/>
  <c r="AO828" i="104"/>
  <c r="Z829" i="107"/>
  <c r="AG828" i="100"/>
  <c r="AC873" i="105"/>
  <c r="AE828" i="104"/>
  <c r="AG828" i="101"/>
  <c r="AE873" i="101"/>
  <c r="AD873" i="101"/>
  <c r="AG874" i="100"/>
  <c r="AK829" i="105"/>
  <c r="AC874" i="101"/>
  <c r="AH828" i="106"/>
  <c r="AH828" i="107"/>
  <c r="AA829" i="104"/>
  <c r="AJ828" i="107"/>
  <c r="AF873" i="107"/>
  <c r="AN873" i="107"/>
  <c r="AC873" i="107"/>
  <c r="AE873" i="106"/>
  <c r="AN874" i="106"/>
  <c r="AD874" i="106"/>
  <c r="Z873" i="106"/>
  <c r="AJ873" i="106"/>
  <c r="AI873" i="106"/>
  <c r="AB873" i="105"/>
  <c r="AF828" i="105"/>
  <c r="AI829" i="105"/>
  <c r="AB829" i="106"/>
  <c r="AA828" i="105"/>
  <c r="AE873" i="104"/>
  <c r="AJ874" i="103"/>
  <c r="AE828" i="103"/>
  <c r="AF873" i="104"/>
  <c r="AK874" i="104"/>
  <c r="AK873" i="104"/>
  <c r="AN828" i="104"/>
  <c r="AJ829" i="103"/>
  <c r="Y829" i="103"/>
  <c r="Y828" i="103"/>
  <c r="AG873" i="103"/>
  <c r="AK829" i="103"/>
  <c r="AI874" i="104"/>
  <c r="AO873" i="104"/>
  <c r="AB829" i="103"/>
  <c r="AB828" i="103"/>
  <c r="AC828" i="103"/>
  <c r="AA873" i="104"/>
  <c r="AK874" i="103"/>
  <c r="AN873" i="103"/>
  <c r="AA828" i="103"/>
  <c r="AG828" i="103"/>
  <c r="AJ874" i="101"/>
  <c r="AF828" i="101"/>
  <c r="AH829" i="101"/>
  <c r="AH874" i="100"/>
  <c r="AB873" i="100"/>
  <c r="AF874" i="100"/>
  <c r="AF873" i="100"/>
  <c r="AA829" i="101"/>
  <c r="AH828" i="104"/>
  <c r="AE873" i="103"/>
  <c r="AK828" i="107"/>
  <c r="AD828" i="104"/>
  <c r="Y829" i="100"/>
  <c r="AC873" i="101"/>
  <c r="AC828" i="104"/>
  <c r="AH873" i="105"/>
  <c r="AA874" i="103"/>
  <c r="Z828" i="107"/>
  <c r="AI828" i="107"/>
  <c r="AD874" i="107"/>
  <c r="Y873" i="107"/>
  <c r="AJ828" i="106"/>
  <c r="AH873" i="106"/>
  <c r="AB829" i="105"/>
  <c r="AE873" i="105"/>
  <c r="AO829" i="103"/>
  <c r="AD873" i="104"/>
  <c r="AK828" i="103"/>
  <c r="AG829" i="105"/>
  <c r="AI874" i="101"/>
  <c r="AK873" i="105"/>
  <c r="AK828" i="104"/>
  <c r="Z874" i="103"/>
  <c r="AO828" i="100"/>
  <c r="AK873" i="100"/>
  <c r="AA873" i="101"/>
  <c r="AG829" i="100"/>
  <c r="Z873" i="101"/>
  <c r="AK828" i="100"/>
  <c r="AC873" i="100"/>
  <c r="AO828" i="106"/>
  <c r="Y828" i="101"/>
  <c r="AK828" i="105"/>
  <c r="AA828" i="100"/>
  <c r="AA828" i="104"/>
  <c r="AH874" i="101"/>
  <c r="AG874" i="107"/>
  <c r="AG873" i="107"/>
  <c r="AE873" i="107"/>
  <c r="AK873" i="106"/>
  <c r="AJ829" i="106"/>
  <c r="AD873" i="106"/>
  <c r="AA873" i="106"/>
  <c r="AJ874" i="106"/>
  <c r="AF873" i="105"/>
  <c r="AJ828" i="105"/>
  <c r="AI828" i="105"/>
  <c r="AB828" i="105"/>
  <c r="AJ873" i="105"/>
  <c r="AA873" i="105"/>
  <c r="AF874" i="104"/>
  <c r="AC874" i="103"/>
  <c r="AI828" i="103"/>
  <c r="AJ828" i="103"/>
  <c r="AN874" i="104"/>
  <c r="AF828" i="103"/>
  <c r="AI873" i="104"/>
  <c r="AJ828" i="104"/>
  <c r="Z873" i="104"/>
  <c r="AF829" i="104"/>
  <c r="Z828" i="103"/>
  <c r="AG829" i="103"/>
  <c r="AB829" i="101"/>
  <c r="AF828" i="100"/>
  <c r="AH873" i="100"/>
  <c r="AJ873" i="100"/>
  <c r="Z874" i="100"/>
  <c r="AD828" i="100"/>
  <c r="AJ829" i="100"/>
  <c r="AI874" i="100"/>
  <c r="Z828" i="100"/>
  <c r="AG828" i="105"/>
  <c r="AK829" i="106"/>
  <c r="Z874" i="107"/>
  <c r="AC829" i="101"/>
  <c r="AD828" i="101"/>
  <c r="AO873" i="101"/>
  <c r="AI873" i="103"/>
  <c r="AI828" i="104"/>
  <c r="AI873" i="107"/>
  <c r="AD873" i="107"/>
  <c r="AN874" i="107"/>
  <c r="AA828" i="107"/>
  <c r="AO873" i="106"/>
  <c r="AJ829" i="105"/>
  <c r="AI874" i="106"/>
  <c r="AG873" i="104"/>
  <c r="AC873" i="103"/>
  <c r="AO828" i="103"/>
  <c r="AH828" i="103"/>
  <c r="AK828" i="106"/>
  <c r="AK874" i="105"/>
  <c r="AJ873" i="104"/>
  <c r="Z873" i="103"/>
  <c r="AK873" i="101"/>
  <c r="Z873" i="107"/>
  <c r="AN873" i="101"/>
  <c r="AB873" i="107"/>
  <c r="AB874" i="106"/>
  <c r="AG828" i="106"/>
  <c r="AB873" i="104"/>
  <c r="Y828" i="100"/>
  <c r="AO873" i="100"/>
  <c r="AG828" i="107"/>
  <c r="AA873" i="103"/>
  <c r="AD828" i="107"/>
  <c r="AE828" i="101"/>
  <c r="AI874" i="103"/>
  <c r="Z828" i="105"/>
  <c r="AJ829" i="107"/>
  <c r="AI829" i="107"/>
  <c r="AF828" i="107"/>
  <c r="AJ874" i="107"/>
  <c r="AJ873" i="107"/>
  <c r="AE828" i="107"/>
  <c r="AK874" i="107"/>
  <c r="AK873" i="107"/>
  <c r="AO873" i="107"/>
  <c r="AF873" i="106"/>
  <c r="Y874" i="106"/>
  <c r="Y873" i="106"/>
  <c r="AB874" i="105"/>
  <c r="AF829" i="105"/>
  <c r="AI873" i="105"/>
  <c r="AB828" i="106"/>
  <c r="AC874" i="106"/>
  <c r="AJ873" i="103"/>
  <c r="AD829" i="103"/>
  <c r="Y873" i="104"/>
  <c r="Y873" i="103"/>
  <c r="AN829" i="103"/>
  <c r="AN828" i="103"/>
  <c r="AC873" i="104"/>
  <c r="AK873" i="103"/>
  <c r="AJ829" i="101"/>
  <c r="AJ873" i="101"/>
  <c r="AB828" i="101"/>
  <c r="AO829" i="101"/>
  <c r="AG829" i="101"/>
  <c r="AE873" i="100"/>
  <c r="AB828" i="100"/>
  <c r="AD873" i="100"/>
  <c r="AH828" i="100"/>
  <c r="Z873" i="100"/>
  <c r="AI829" i="106"/>
  <c r="AD873" i="105"/>
  <c r="AD828" i="106"/>
  <c r="AG873" i="100"/>
  <c r="AI873" i="101"/>
  <c r="AB828" i="107"/>
  <c r="AA829" i="107"/>
  <c r="AO874" i="107"/>
  <c r="AN873" i="106"/>
  <c r="AF874" i="105"/>
  <c r="AF828" i="106"/>
  <c r="AC873" i="106"/>
  <c r="AE828" i="105"/>
  <c r="AJ874" i="105"/>
  <c r="AA874" i="105"/>
  <c r="AB828" i="104"/>
  <c r="AH873" i="104"/>
  <c r="AF873" i="103"/>
  <c r="AN873" i="104"/>
  <c r="AD828" i="103"/>
  <c r="AB873" i="103"/>
  <c r="AA874" i="104"/>
  <c r="AF828" i="104"/>
  <c r="AJ828" i="101"/>
  <c r="AF874" i="101"/>
  <c r="AI873" i="100"/>
  <c r="AA873" i="100"/>
  <c r="AB873" i="101"/>
  <c r="AK829" i="101"/>
  <c r="AF829" i="100"/>
  <c r="AF873" i="101"/>
  <c r="AJ828" i="100"/>
  <c r="I203" i="37"/>
  <c r="AM872" i="101"/>
  <c r="AM872" i="107"/>
  <c r="AM872" i="103"/>
  <c r="AM872" i="104"/>
  <c r="AM872" i="105"/>
  <c r="AM872" i="106"/>
  <c r="AM872" i="100"/>
  <c r="AO872" i="105"/>
  <c r="AO872" i="103"/>
  <c r="AO872" i="107"/>
  <c r="AO872" i="106"/>
  <c r="AO872" i="104"/>
  <c r="AO872" i="100"/>
  <c r="AO872" i="101"/>
  <c r="AO827" i="105"/>
  <c r="AO827" i="106"/>
  <c r="AO827" i="107"/>
  <c r="AO827" i="100"/>
  <c r="AO827" i="103"/>
  <c r="AO827" i="104"/>
  <c r="AO827" i="101"/>
  <c r="G204" i="37"/>
  <c r="H204" i="37" s="1"/>
  <c r="AG827" i="105"/>
  <c r="AG827" i="107"/>
  <c r="AG827" i="101"/>
  <c r="AG827" i="104"/>
  <c r="AG827" i="103"/>
  <c r="AG827" i="100"/>
  <c r="AG827" i="106"/>
  <c r="AM827" i="100"/>
  <c r="AM827" i="106"/>
  <c r="AM827" i="104"/>
  <c r="AM827" i="107"/>
  <c r="AM827" i="101"/>
  <c r="AM827" i="105"/>
  <c r="AM827" i="103"/>
  <c r="L867" i="101"/>
  <c r="L616" i="101"/>
  <c r="M536" i="101"/>
  <c r="L550" i="101"/>
  <c r="L557" i="101" s="1"/>
  <c r="L535" i="101"/>
  <c r="L617" i="101"/>
  <c r="N623" i="101"/>
  <c r="K398" i="106"/>
  <c r="K660" i="104"/>
  <c r="K676" i="104" s="1"/>
  <c r="K954" i="104" s="1"/>
  <c r="K436" i="100"/>
  <c r="L824" i="100"/>
  <c r="L632" i="100"/>
  <c r="M415" i="100"/>
  <c r="L429" i="100"/>
  <c r="L436" i="100" s="1"/>
  <c r="L414" i="100"/>
  <c r="N417" i="101"/>
  <c r="J987" i="100"/>
  <c r="T982" i="100"/>
  <c r="L867" i="103"/>
  <c r="L535" i="103"/>
  <c r="L616" i="103"/>
  <c r="L550" i="103"/>
  <c r="L557" i="103" s="1"/>
  <c r="L617" i="103"/>
  <c r="M536" i="103"/>
  <c r="L527" i="107"/>
  <c r="L598" i="107"/>
  <c r="M528" i="107"/>
  <c r="L865" i="107"/>
  <c r="L548" i="107"/>
  <c r="L599" i="107"/>
  <c r="L596" i="107"/>
  <c r="K555" i="107"/>
  <c r="K554" i="107" s="1"/>
  <c r="K872" i="107" s="1"/>
  <c r="M403" i="103"/>
  <c r="L821" i="103"/>
  <c r="L402" i="103"/>
  <c r="L426" i="103"/>
  <c r="L433" i="103" s="1"/>
  <c r="J431" i="101"/>
  <c r="J827" i="101" s="1"/>
  <c r="K828" i="101" s="1"/>
  <c r="L829" i="101" s="1"/>
  <c r="M830" i="101" s="1"/>
  <c r="N831" i="101" s="1"/>
  <c r="O832" i="101" s="1"/>
  <c r="P833" i="101" s="1"/>
  <c r="Q834" i="101" s="1"/>
  <c r="R835" i="101" s="1"/>
  <c r="S836" i="101" s="1"/>
  <c r="T837" i="101" s="1"/>
  <c r="K660" i="101"/>
  <c r="K676" i="101" s="1"/>
  <c r="K954" i="101" s="1"/>
  <c r="N417" i="107"/>
  <c r="K987" i="107"/>
  <c r="P389" i="100"/>
  <c r="P422" i="100" s="1"/>
  <c r="M539" i="107"/>
  <c r="M868" i="107"/>
  <c r="N540" i="107"/>
  <c r="M551" i="107"/>
  <c r="M558" i="107" s="1"/>
  <c r="M625" i="107"/>
  <c r="M626" i="107"/>
  <c r="M410" i="107"/>
  <c r="N411" i="107"/>
  <c r="M428" i="107"/>
  <c r="M823" i="107"/>
  <c r="M623" i="107"/>
  <c r="L432" i="103"/>
  <c r="M398" i="103"/>
  <c r="M425" i="103"/>
  <c r="M820" i="103"/>
  <c r="N399" i="103"/>
  <c r="M596" i="103"/>
  <c r="L551" i="104"/>
  <c r="L558" i="104" s="1"/>
  <c r="L539" i="104"/>
  <c r="L868" i="104"/>
  <c r="M540" i="104"/>
  <c r="M623" i="104" s="1"/>
  <c r="L625" i="104"/>
  <c r="L626" i="104"/>
  <c r="K434" i="103"/>
  <c r="K987" i="103" s="1"/>
  <c r="J873" i="103"/>
  <c r="K874" i="103" s="1"/>
  <c r="L875" i="103" s="1"/>
  <c r="M876" i="103" s="1"/>
  <c r="N877" i="103" s="1"/>
  <c r="O878" i="103" s="1"/>
  <c r="P879" i="103" s="1"/>
  <c r="Q880" i="103" s="1"/>
  <c r="R881" i="103" s="1"/>
  <c r="S882" i="103" s="1"/>
  <c r="T883" i="103" s="1"/>
  <c r="L824" i="104"/>
  <c r="L429" i="104"/>
  <c r="L414" i="104"/>
  <c r="M415" i="104"/>
  <c r="L632" i="104"/>
  <c r="P355" i="103"/>
  <c r="P420" i="103" s="1"/>
  <c r="P389" i="101"/>
  <c r="P422" i="101" s="1"/>
  <c r="S372" i="104"/>
  <c r="T985" i="100"/>
  <c r="K435" i="100"/>
  <c r="S389" i="103"/>
  <c r="P372" i="103"/>
  <c r="P421" i="103" s="1"/>
  <c r="S389" i="107"/>
  <c r="S321" i="104"/>
  <c r="N823" i="101"/>
  <c r="N428" i="101"/>
  <c r="N410" i="101"/>
  <c r="O411" i="101"/>
  <c r="P321" i="107"/>
  <c r="P418" i="107" s="1"/>
  <c r="P321" i="101"/>
  <c r="P418" i="101" s="1"/>
  <c r="K433" i="100"/>
  <c r="L398" i="104"/>
  <c r="L425" i="104"/>
  <c r="L820" i="104"/>
  <c r="M399" i="104"/>
  <c r="L596" i="104"/>
  <c r="S321" i="101"/>
  <c r="L539" i="103"/>
  <c r="L551" i="103"/>
  <c r="L558" i="103" s="1"/>
  <c r="L868" i="103"/>
  <c r="M540" i="103"/>
  <c r="M623" i="103" s="1"/>
  <c r="L626" i="103"/>
  <c r="L625" i="103"/>
  <c r="K547" i="104"/>
  <c r="K555" i="104"/>
  <c r="K554" i="104" s="1"/>
  <c r="J831" i="107"/>
  <c r="P372" i="104"/>
  <c r="P421" i="104" s="1"/>
  <c r="P372" i="107"/>
  <c r="P421" i="107" s="1"/>
  <c r="I432" i="105"/>
  <c r="I424" i="105"/>
  <c r="L436" i="103"/>
  <c r="O540" i="101"/>
  <c r="N539" i="101"/>
  <c r="N551" i="101"/>
  <c r="N558" i="101" s="1"/>
  <c r="N868" i="101"/>
  <c r="N625" i="101"/>
  <c r="N626" i="101"/>
  <c r="S355" i="104"/>
  <c r="M551" i="100"/>
  <c r="M868" i="100"/>
  <c r="M626" i="100"/>
  <c r="M426" i="107"/>
  <c r="M402" i="107"/>
  <c r="M821" i="107"/>
  <c r="N403" i="107"/>
  <c r="T519" i="104"/>
  <c r="L822" i="100"/>
  <c r="L427" i="100"/>
  <c r="L406" i="100"/>
  <c r="M407" i="100"/>
  <c r="L614" i="100"/>
  <c r="J402" i="106"/>
  <c r="J821" i="106"/>
  <c r="K403" i="106"/>
  <c r="L866" i="101"/>
  <c r="L531" i="101"/>
  <c r="L549" i="101"/>
  <c r="L556" i="101" s="1"/>
  <c r="M532" i="101"/>
  <c r="L608" i="101"/>
  <c r="J431" i="100"/>
  <c r="J827" i="100" s="1"/>
  <c r="L436" i="107"/>
  <c r="S338" i="104"/>
  <c r="L623" i="104"/>
  <c r="J988" i="103"/>
  <c r="J872" i="103"/>
  <c r="P372" i="100"/>
  <c r="P421" i="100" s="1"/>
  <c r="S372" i="101"/>
  <c r="S372" i="103"/>
  <c r="K434" i="104"/>
  <c r="S321" i="107"/>
  <c r="S355" i="103"/>
  <c r="R484" i="101"/>
  <c r="L531" i="103"/>
  <c r="L549" i="103"/>
  <c r="L866" i="103"/>
  <c r="M532" i="103"/>
  <c r="M607" i="103" s="1"/>
  <c r="L608" i="103"/>
  <c r="L605" i="103"/>
  <c r="P321" i="104"/>
  <c r="P418" i="104" s="1"/>
  <c r="S389" i="101"/>
  <c r="S372" i="100"/>
  <c r="P511" i="106"/>
  <c r="Q512" i="106" s="1"/>
  <c r="R513" i="106" s="1"/>
  <c r="S514" i="106" s="1"/>
  <c r="T515" i="106" s="1"/>
  <c r="K436" i="104"/>
  <c r="J828" i="104"/>
  <c r="K829" i="104" s="1"/>
  <c r="L830" i="104" s="1"/>
  <c r="M831" i="104" s="1"/>
  <c r="N832" i="104" s="1"/>
  <c r="O833" i="104" s="1"/>
  <c r="P834" i="104" s="1"/>
  <c r="Q835" i="104" s="1"/>
  <c r="R836" i="104" s="1"/>
  <c r="S837" i="104" s="1"/>
  <c r="T838" i="104" s="1"/>
  <c r="J876" i="107"/>
  <c r="N398" i="107"/>
  <c r="N425" i="107"/>
  <c r="N820" i="107"/>
  <c r="O399" i="107"/>
  <c r="M432" i="107"/>
  <c r="M426" i="101"/>
  <c r="M402" i="101"/>
  <c r="M821" i="101"/>
  <c r="N403" i="101"/>
  <c r="H828" i="105"/>
  <c r="I829" i="105" s="1"/>
  <c r="J830" i="105" s="1"/>
  <c r="K831" i="105" s="1"/>
  <c r="L832" i="105" s="1"/>
  <c r="M833" i="105" s="1"/>
  <c r="N834" i="105" s="1"/>
  <c r="O835" i="105" s="1"/>
  <c r="P836" i="105" s="1"/>
  <c r="Q837" i="105" s="1"/>
  <c r="R838" i="105" s="1"/>
  <c r="S839" i="105" s="1"/>
  <c r="T840" i="105" s="1"/>
  <c r="T519" i="100"/>
  <c r="S355" i="107"/>
  <c r="P338" i="107"/>
  <c r="P419" i="107" s="1"/>
  <c r="L433" i="107"/>
  <c r="M549" i="100"/>
  <c r="M556" i="100" s="1"/>
  <c r="M531" i="100"/>
  <c r="N532" i="100"/>
  <c r="N607" i="100" s="1"/>
  <c r="M866" i="100"/>
  <c r="M608" i="100"/>
  <c r="L435" i="104"/>
  <c r="R484" i="107"/>
  <c r="L820" i="100"/>
  <c r="L425" i="100"/>
  <c r="L398" i="100"/>
  <c r="M399" i="100"/>
  <c r="M596" i="100" s="1"/>
  <c r="L596" i="100"/>
  <c r="P389" i="103"/>
  <c r="P422" i="103" s="1"/>
  <c r="S372" i="107"/>
  <c r="S355" i="101"/>
  <c r="K831" i="107"/>
  <c r="L832" i="107" s="1"/>
  <c r="M833" i="107" s="1"/>
  <c r="N834" i="107" s="1"/>
  <c r="O835" i="107" s="1"/>
  <c r="P836" i="107" s="1"/>
  <c r="Q837" i="107" s="1"/>
  <c r="R838" i="107" s="1"/>
  <c r="S839" i="107" s="1"/>
  <c r="T840" i="107" s="1"/>
  <c r="J988" i="101"/>
  <c r="J872" i="101"/>
  <c r="S338" i="100"/>
  <c r="S338" i="107"/>
  <c r="S338" i="103"/>
  <c r="N635" i="100"/>
  <c r="N869" i="100"/>
  <c r="N552" i="100"/>
  <c r="N559" i="100" s="1"/>
  <c r="O544" i="100"/>
  <c r="N543" i="100"/>
  <c r="N634" i="100"/>
  <c r="M555" i="103"/>
  <c r="J876" i="100"/>
  <c r="P389" i="104"/>
  <c r="P422" i="104" s="1"/>
  <c r="J398" i="105"/>
  <c r="J425" i="105"/>
  <c r="J820" i="105"/>
  <c r="J596" i="105"/>
  <c r="K399" i="105"/>
  <c r="H874" i="105"/>
  <c r="R484" i="100"/>
  <c r="P338" i="103"/>
  <c r="P419" i="103" s="1"/>
  <c r="K431" i="107"/>
  <c r="K827" i="107" s="1"/>
  <c r="P338" i="104"/>
  <c r="P419" i="104" s="1"/>
  <c r="L436" i="101"/>
  <c r="H827" i="106"/>
  <c r="I873" i="105"/>
  <c r="K424" i="100"/>
  <c r="K434" i="100"/>
  <c r="S321" i="100"/>
  <c r="T501" i="107"/>
  <c r="S389" i="100"/>
  <c r="M428" i="104"/>
  <c r="M410" i="104"/>
  <c r="M823" i="104"/>
  <c r="N411" i="104"/>
  <c r="L435" i="103"/>
  <c r="S467" i="100"/>
  <c r="J873" i="104"/>
  <c r="K874" i="104" s="1"/>
  <c r="L875" i="104" s="1"/>
  <c r="M876" i="104" s="1"/>
  <c r="N877" i="104" s="1"/>
  <c r="O878" i="104" s="1"/>
  <c r="P879" i="104" s="1"/>
  <c r="Q880" i="104" s="1"/>
  <c r="R881" i="104" s="1"/>
  <c r="S882" i="104" s="1"/>
  <c r="T883" i="104" s="1"/>
  <c r="L426" i="104"/>
  <c r="L402" i="104"/>
  <c r="L821" i="104"/>
  <c r="M403" i="104"/>
  <c r="L605" i="104"/>
  <c r="P321" i="103"/>
  <c r="P418" i="103" s="1"/>
  <c r="P355" i="101"/>
  <c r="P420" i="101" s="1"/>
  <c r="N536" i="100"/>
  <c r="M535" i="100"/>
  <c r="M550" i="100"/>
  <c r="M557" i="100" s="1"/>
  <c r="M867" i="100"/>
  <c r="M617" i="100"/>
  <c r="M616" i="100"/>
  <c r="M543" i="103"/>
  <c r="N544" i="103"/>
  <c r="M552" i="103"/>
  <c r="M559" i="103" s="1"/>
  <c r="M869" i="103"/>
  <c r="M634" i="103"/>
  <c r="M635" i="103"/>
  <c r="L427" i="101"/>
  <c r="L406" i="101"/>
  <c r="L822" i="101"/>
  <c r="M407" i="101"/>
  <c r="L614" i="101"/>
  <c r="S321" i="103"/>
  <c r="M865" i="100"/>
  <c r="M527" i="100"/>
  <c r="M548" i="100"/>
  <c r="N528" i="100"/>
  <c r="M598" i="100"/>
  <c r="M599" i="100"/>
  <c r="L424" i="107"/>
  <c r="P338" i="101"/>
  <c r="P419" i="101" s="1"/>
  <c r="P355" i="100"/>
  <c r="P420" i="100" s="1"/>
  <c r="K424" i="103"/>
  <c r="T983" i="100"/>
  <c r="T501" i="100"/>
  <c r="M435" i="101"/>
  <c r="N865" i="103"/>
  <c r="O528" i="103"/>
  <c r="N548" i="103"/>
  <c r="N527" i="103"/>
  <c r="N599" i="103"/>
  <c r="N598" i="103"/>
  <c r="K424" i="104"/>
  <c r="K432" i="104"/>
  <c r="P355" i="107"/>
  <c r="P420" i="107" s="1"/>
  <c r="L548" i="104"/>
  <c r="L527" i="104"/>
  <c r="M528" i="104"/>
  <c r="L865" i="104"/>
  <c r="L599" i="104"/>
  <c r="L598" i="104"/>
  <c r="P321" i="100"/>
  <c r="P418" i="100" s="1"/>
  <c r="J828" i="100"/>
  <c r="K829" i="100" s="1"/>
  <c r="L830" i="100" s="1"/>
  <c r="M831" i="100" s="1"/>
  <c r="N832" i="100" s="1"/>
  <c r="O833" i="100" s="1"/>
  <c r="P834" i="100" s="1"/>
  <c r="Q835" i="100" s="1"/>
  <c r="R836" i="100" s="1"/>
  <c r="S837" i="100" s="1"/>
  <c r="T838" i="100" s="1"/>
  <c r="K406" i="106"/>
  <c r="L407" i="106"/>
  <c r="K822" i="106"/>
  <c r="J873" i="101"/>
  <c r="K874" i="101" s="1"/>
  <c r="L875" i="101" s="1"/>
  <c r="M876" i="101" s="1"/>
  <c r="N877" i="101" s="1"/>
  <c r="O878" i="101" s="1"/>
  <c r="P879" i="101" s="1"/>
  <c r="Q880" i="101" s="1"/>
  <c r="R881" i="101" s="1"/>
  <c r="S882" i="101" s="1"/>
  <c r="T883" i="101" s="1"/>
  <c r="M823" i="103"/>
  <c r="M410" i="103"/>
  <c r="M428" i="103"/>
  <c r="N411" i="103"/>
  <c r="M434" i="107"/>
  <c r="L614" i="104"/>
  <c r="L427" i="104"/>
  <c r="L406" i="104"/>
  <c r="L822" i="104"/>
  <c r="M407" i="104"/>
  <c r="K433" i="104"/>
  <c r="L527" i="101"/>
  <c r="L548" i="101"/>
  <c r="L865" i="101"/>
  <c r="M528" i="101"/>
  <c r="L599" i="101"/>
  <c r="L598" i="101"/>
  <c r="M398" i="101"/>
  <c r="M425" i="101"/>
  <c r="M820" i="101"/>
  <c r="N399" i="101"/>
  <c r="R484" i="104"/>
  <c r="L433" i="101"/>
  <c r="L535" i="104"/>
  <c r="L550" i="104"/>
  <c r="L557" i="104" s="1"/>
  <c r="L867" i="104"/>
  <c r="M536" i="104"/>
  <c r="L616" i="104"/>
  <c r="L617" i="104"/>
  <c r="T984" i="100"/>
  <c r="L428" i="100"/>
  <c r="L410" i="100"/>
  <c r="L823" i="100"/>
  <c r="M411" i="100"/>
  <c r="L623" i="100"/>
  <c r="S338" i="101"/>
  <c r="K548" i="106"/>
  <c r="H828" i="106"/>
  <c r="I829" i="106" s="1"/>
  <c r="J830" i="106" s="1"/>
  <c r="K831" i="106" s="1"/>
  <c r="L832" i="106" s="1"/>
  <c r="M833" i="106" s="1"/>
  <c r="N834" i="106" s="1"/>
  <c r="O835" i="106" s="1"/>
  <c r="P836" i="106" s="1"/>
  <c r="Q837" i="106" s="1"/>
  <c r="R838" i="106" s="1"/>
  <c r="S839" i="106" s="1"/>
  <c r="T840" i="106" s="1"/>
  <c r="L426" i="100"/>
  <c r="L402" i="100"/>
  <c r="L821" i="100"/>
  <c r="M403" i="100"/>
  <c r="L605" i="100"/>
  <c r="T450" i="100"/>
  <c r="H987" i="105"/>
  <c r="H431" i="105"/>
  <c r="H827" i="105" s="1"/>
  <c r="M824" i="103"/>
  <c r="M414" i="103"/>
  <c r="M429" i="103"/>
  <c r="N415" i="103"/>
  <c r="M632" i="103"/>
  <c r="N417" i="100"/>
  <c r="M414" i="101"/>
  <c r="M429" i="101"/>
  <c r="N415" i="101"/>
  <c r="M824" i="101"/>
  <c r="M632" i="101"/>
  <c r="L435" i="107"/>
  <c r="J414" i="106"/>
  <c r="J824" i="106"/>
  <c r="K415" i="106"/>
  <c r="M824" i="107"/>
  <c r="M414" i="107"/>
  <c r="N415" i="107"/>
  <c r="M429" i="107"/>
  <c r="M632" i="107"/>
  <c r="L623" i="103"/>
  <c r="P355" i="104"/>
  <c r="P420" i="104" s="1"/>
  <c r="N427" i="107"/>
  <c r="K555" i="101"/>
  <c r="K554" i="101" s="1"/>
  <c r="K547" i="101"/>
  <c r="J987" i="104"/>
  <c r="J431" i="104"/>
  <c r="J827" i="104" s="1"/>
  <c r="N417" i="103"/>
  <c r="J988" i="104"/>
  <c r="J872" i="104"/>
  <c r="K432" i="100"/>
  <c r="R484" i="103"/>
  <c r="K660" i="103"/>
  <c r="K676" i="103" s="1"/>
  <c r="K954" i="103" s="1"/>
  <c r="K556" i="103"/>
  <c r="K554" i="103" s="1"/>
  <c r="K547" i="103"/>
  <c r="L427" i="103"/>
  <c r="L406" i="103"/>
  <c r="L822" i="103"/>
  <c r="M407" i="103"/>
  <c r="L614" i="103"/>
  <c r="N417" i="104"/>
  <c r="J828" i="103"/>
  <c r="K434" i="101"/>
  <c r="K987" i="101" s="1"/>
  <c r="S389" i="104"/>
  <c r="P389" i="107"/>
  <c r="P422" i="107" s="1"/>
  <c r="J555" i="106"/>
  <c r="L596" i="101"/>
  <c r="L432" i="101"/>
  <c r="P372" i="101"/>
  <c r="P421" i="101" s="1"/>
  <c r="J830" i="101"/>
  <c r="P338" i="100"/>
  <c r="P419" i="100" s="1"/>
  <c r="S355" i="100"/>
  <c r="T962" i="107"/>
  <c r="T910" i="107"/>
  <c r="T910" i="104"/>
  <c r="T962" i="104"/>
  <c r="T962" i="103"/>
  <c r="T910" i="103"/>
  <c r="T910" i="101"/>
  <c r="T962" i="101"/>
  <c r="G197" i="37"/>
  <c r="H226" i="37"/>
  <c r="I231" i="37"/>
  <c r="I226" i="37"/>
  <c r="J231" i="37"/>
  <c r="J211" i="37"/>
  <c r="I198" i="37"/>
  <c r="J203" i="37"/>
  <c r="J183" i="37"/>
  <c r="H197" i="37"/>
  <c r="I204" i="37"/>
  <c r="I232" i="37"/>
  <c r="H225" i="37"/>
  <c r="H198" i="37"/>
  <c r="G225" i="37"/>
  <c r="N348" i="105" l="1"/>
  <c r="O349" i="105" s="1"/>
  <c r="P350" i="105" s="1"/>
  <c r="Q351" i="105" s="1"/>
  <c r="R352" i="105" s="1"/>
  <c r="S353" i="105" s="1"/>
  <c r="T354" i="105" s="1"/>
  <c r="AH874" i="103"/>
  <c r="AE829" i="104"/>
  <c r="AO829" i="104"/>
  <c r="M151" i="106"/>
  <c r="M686" i="106"/>
  <c r="AK829" i="107"/>
  <c r="AG874" i="106"/>
  <c r="AN829" i="106"/>
  <c r="AH829" i="106"/>
  <c r="Y829" i="105"/>
  <c r="N109" i="106"/>
  <c r="N686" i="106" s="1"/>
  <c r="P112" i="106"/>
  <c r="P689" i="106" s="1"/>
  <c r="O689" i="106"/>
  <c r="N689" i="106"/>
  <c r="N153" i="105"/>
  <c r="N688" i="105"/>
  <c r="P690" i="105"/>
  <c r="Q113" i="105"/>
  <c r="O687" i="106"/>
  <c r="P110" i="106"/>
  <c r="N475" i="105"/>
  <c r="N476" i="105" s="1"/>
  <c r="O477" i="105" s="1"/>
  <c r="P478" i="105" s="1"/>
  <c r="Q479" i="105" s="1"/>
  <c r="R480" i="105" s="1"/>
  <c r="S481" i="105" s="1"/>
  <c r="T482" i="105" s="1"/>
  <c r="M312" i="106"/>
  <c r="M313" i="106" s="1"/>
  <c r="N314" i="106" s="1"/>
  <c r="O315" i="106" s="1"/>
  <c r="P316" i="106" s="1"/>
  <c r="Q317" i="106" s="1"/>
  <c r="R318" i="106" s="1"/>
  <c r="S319" i="106" s="1"/>
  <c r="T320" i="106" s="1"/>
  <c r="Q203" i="106"/>
  <c r="M441" i="106"/>
  <c r="M442" i="106" s="1"/>
  <c r="N443" i="106" s="1"/>
  <c r="O444" i="106" s="1"/>
  <c r="P445" i="106" s="1"/>
  <c r="Q446" i="106" s="1"/>
  <c r="R447" i="106" s="1"/>
  <c r="S448" i="106" s="1"/>
  <c r="T449" i="106" s="1"/>
  <c r="O195" i="105"/>
  <c r="T788" i="100"/>
  <c r="T797" i="100" s="1"/>
  <c r="T910" i="100" s="1"/>
  <c r="J910" i="106"/>
  <c r="J788" i="105"/>
  <c r="J797" i="105" s="1"/>
  <c r="P177" i="105"/>
  <c r="O348" i="105"/>
  <c r="P349" i="105" s="1"/>
  <c r="Q350" i="105" s="1"/>
  <c r="R351" i="105" s="1"/>
  <c r="S352" i="105" s="1"/>
  <c r="T353" i="105" s="1"/>
  <c r="N420" i="105"/>
  <c r="M365" i="106"/>
  <c r="N366" i="106" s="1"/>
  <c r="O367" i="106" s="1"/>
  <c r="P368" i="106" s="1"/>
  <c r="Q369" i="106" s="1"/>
  <c r="R370" i="106" s="1"/>
  <c r="S371" i="106" s="1"/>
  <c r="T372" i="106" s="1"/>
  <c r="M314" i="106"/>
  <c r="N315" i="106" s="1"/>
  <c r="O316" i="106" s="1"/>
  <c r="P317" i="106" s="1"/>
  <c r="Q318" i="106" s="1"/>
  <c r="R319" i="106" s="1"/>
  <c r="S320" i="106" s="1"/>
  <c r="T321" i="106" s="1"/>
  <c r="O382" i="105"/>
  <c r="P383" i="105" s="1"/>
  <c r="Q384" i="105" s="1"/>
  <c r="R385" i="105" s="1"/>
  <c r="S386" i="105" s="1"/>
  <c r="T387" i="105" s="1"/>
  <c r="N422" i="105"/>
  <c r="M382" i="106"/>
  <c r="N383" i="106" s="1"/>
  <c r="O384" i="106" s="1"/>
  <c r="P385" i="106" s="1"/>
  <c r="Q386" i="106" s="1"/>
  <c r="R387" i="106" s="1"/>
  <c r="S388" i="106" s="1"/>
  <c r="T389" i="106" s="1"/>
  <c r="P331" i="105"/>
  <c r="Q332" i="105" s="1"/>
  <c r="R333" i="105" s="1"/>
  <c r="S334" i="105" s="1"/>
  <c r="T335" i="105" s="1"/>
  <c r="O419" i="105"/>
  <c r="P174" i="105"/>
  <c r="M314" i="105"/>
  <c r="N315" i="105" s="1"/>
  <c r="O316" i="105" s="1"/>
  <c r="P317" i="105" s="1"/>
  <c r="Q318" i="105" s="1"/>
  <c r="R319" i="105" s="1"/>
  <c r="S320" i="105" s="1"/>
  <c r="T321" i="105" s="1"/>
  <c r="L418" i="105"/>
  <c r="Q331" i="105"/>
  <c r="R332" i="105" s="1"/>
  <c r="S333" i="105" s="1"/>
  <c r="T334" i="105" s="1"/>
  <c r="M331" i="106"/>
  <c r="N332" i="106" s="1"/>
  <c r="O333" i="106" s="1"/>
  <c r="P334" i="106" s="1"/>
  <c r="Q335" i="106" s="1"/>
  <c r="R336" i="106" s="1"/>
  <c r="S337" i="106" s="1"/>
  <c r="T338" i="106" s="1"/>
  <c r="O365" i="105"/>
  <c r="P366" i="105" s="1"/>
  <c r="Q367" i="105" s="1"/>
  <c r="R368" i="105" s="1"/>
  <c r="S369" i="105" s="1"/>
  <c r="T370" i="105" s="1"/>
  <c r="N421" i="105"/>
  <c r="O348" i="106"/>
  <c r="P349" i="106" s="1"/>
  <c r="Q350" i="106" s="1"/>
  <c r="R351" i="106" s="1"/>
  <c r="S352" i="106" s="1"/>
  <c r="T353" i="106" s="1"/>
  <c r="P175" i="105"/>
  <c r="AL873" i="107"/>
  <c r="AL827" i="107"/>
  <c r="AL872" i="107"/>
  <c r="AL828" i="107"/>
  <c r="R111" i="106"/>
  <c r="R688" i="106" s="1"/>
  <c r="Q199" i="106"/>
  <c r="Q201" i="106"/>
  <c r="Q112" i="105"/>
  <c r="Q689" i="105" s="1"/>
  <c r="O194" i="105"/>
  <c r="M175" i="106"/>
  <c r="M178" i="106"/>
  <c r="M176" i="106"/>
  <c r="M174" i="106"/>
  <c r="M177" i="106"/>
  <c r="M193" i="106"/>
  <c r="M191" i="106"/>
  <c r="M194" i="106"/>
  <c r="M192" i="106"/>
  <c r="M190" i="106"/>
  <c r="O200" i="105"/>
  <c r="O201" i="105"/>
  <c r="O199" i="105"/>
  <c r="O202" i="105"/>
  <c r="O198" i="105"/>
  <c r="M169" i="106"/>
  <c r="M170" i="106"/>
  <c r="M166" i="106"/>
  <c r="M171" i="106"/>
  <c r="M167" i="106"/>
  <c r="M168" i="106"/>
  <c r="P178" i="105"/>
  <c r="O193" i="105"/>
  <c r="P202" i="106"/>
  <c r="P198" i="106"/>
  <c r="P200" i="106"/>
  <c r="P201" i="106"/>
  <c r="P199" i="106"/>
  <c r="O185" i="106"/>
  <c r="O183" i="106"/>
  <c r="O186" i="106"/>
  <c r="O184" i="106"/>
  <c r="O182" i="106"/>
  <c r="R110" i="105"/>
  <c r="R687" i="105" s="1"/>
  <c r="Q176" i="105"/>
  <c r="Q177" i="105"/>
  <c r="Q178" i="105"/>
  <c r="Q179" i="105"/>
  <c r="Q174" i="105"/>
  <c r="Q175" i="105"/>
  <c r="S113" i="106"/>
  <c r="S690" i="106" s="1"/>
  <c r="Q198" i="106"/>
  <c r="O191" i="105"/>
  <c r="O192" i="105"/>
  <c r="M170" i="105"/>
  <c r="M166" i="105"/>
  <c r="M171" i="105"/>
  <c r="M167" i="105"/>
  <c r="M168" i="105"/>
  <c r="M169" i="105"/>
  <c r="N167" i="106"/>
  <c r="P176" i="105"/>
  <c r="N185" i="105"/>
  <c r="N186" i="105"/>
  <c r="N182" i="105"/>
  <c r="N187" i="105"/>
  <c r="N183" i="105"/>
  <c r="N184" i="105"/>
  <c r="O111" i="105"/>
  <c r="O153" i="105" s="1"/>
  <c r="Q200" i="106"/>
  <c r="Q202" i="106"/>
  <c r="O190" i="105"/>
  <c r="L399" i="106"/>
  <c r="L820" i="106" s="1"/>
  <c r="K527" i="106"/>
  <c r="L406" i="105"/>
  <c r="M407" i="105"/>
  <c r="M406" i="105" s="1"/>
  <c r="L528" i="106"/>
  <c r="M528" i="106" s="1"/>
  <c r="O155" i="105"/>
  <c r="P203" i="105" s="1"/>
  <c r="Q458" i="105"/>
  <c r="Q459" i="105" s="1"/>
  <c r="R460" i="105" s="1"/>
  <c r="S461" i="105" s="1"/>
  <c r="T462" i="105" s="1"/>
  <c r="N822" i="107"/>
  <c r="N406" i="107"/>
  <c r="K807" i="105"/>
  <c r="K159" i="106"/>
  <c r="K159" i="105"/>
  <c r="M625" i="100"/>
  <c r="N540" i="100"/>
  <c r="N551" i="100" s="1"/>
  <c r="N558" i="100" s="1"/>
  <c r="L822" i="105"/>
  <c r="N441" i="106"/>
  <c r="N442" i="106" s="1"/>
  <c r="O443" i="106" s="1"/>
  <c r="P444" i="106" s="1"/>
  <c r="Q445" i="106" s="1"/>
  <c r="R446" i="106" s="1"/>
  <c r="S447" i="106" s="1"/>
  <c r="T448" i="106" s="1"/>
  <c r="Z829" i="100"/>
  <c r="Z829" i="103"/>
  <c r="Y874" i="104"/>
  <c r="Z874" i="106"/>
  <c r="AD829" i="104"/>
  <c r="AB874" i="101"/>
  <c r="AC874" i="104"/>
  <c r="AJ829" i="104"/>
  <c r="AG874" i="103"/>
  <c r="AH874" i="106"/>
  <c r="AI829" i="104"/>
  <c r="AE874" i="101"/>
  <c r="AG874" i="105"/>
  <c r="AH829" i="104"/>
  <c r="Y829" i="104"/>
  <c r="AH874" i="104"/>
  <c r="AB874" i="104"/>
  <c r="AB874" i="100"/>
  <c r="AD874" i="100"/>
  <c r="Z829" i="101"/>
  <c r="Z874" i="104"/>
  <c r="AE829" i="103"/>
  <c r="AE829" i="105"/>
  <c r="AF829" i="106"/>
  <c r="AA874" i="106"/>
  <c r="AE874" i="106"/>
  <c r="AB829" i="107"/>
  <c r="Y874" i="100"/>
  <c r="AA829" i="103"/>
  <c r="AE874" i="104"/>
  <c r="AE874" i="107"/>
  <c r="AA829" i="100"/>
  <c r="AH829" i="100"/>
  <c r="AI829" i="101"/>
  <c r="Y874" i="103"/>
  <c r="AF874" i="103"/>
  <c r="AG874" i="104"/>
  <c r="AI874" i="105"/>
  <c r="AF874" i="106"/>
  <c r="AG829" i="107"/>
  <c r="AO874" i="101"/>
  <c r="Y829" i="101"/>
  <c r="AA874" i="101"/>
  <c r="AO874" i="103"/>
  <c r="Y829" i="107"/>
  <c r="AK829" i="104"/>
  <c r="AJ874" i="104"/>
  <c r="AH829" i="105"/>
  <c r="AD874" i="103"/>
  <c r="AE829" i="100"/>
  <c r="AC829" i="104"/>
  <c r="Y874" i="105"/>
  <c r="AN874" i="100"/>
  <c r="Y829" i="106"/>
  <c r="AH874" i="107"/>
  <c r="AE874" i="100"/>
  <c r="AD829" i="100"/>
  <c r="AD829" i="107"/>
  <c r="AJ874" i="100"/>
  <c r="AF829" i="101"/>
  <c r="AH829" i="103"/>
  <c r="AO874" i="104"/>
  <c r="AN829" i="104"/>
  <c r="AC874" i="107"/>
  <c r="AE829" i="107"/>
  <c r="AI874" i="107"/>
  <c r="AD829" i="101"/>
  <c r="AE874" i="103"/>
  <c r="AB874" i="107"/>
  <c r="AD874" i="105"/>
  <c r="AD874" i="104"/>
  <c r="Y874" i="107"/>
  <c r="Z829" i="104"/>
  <c r="AN874" i="101"/>
  <c r="AA874" i="100"/>
  <c r="AE829" i="101"/>
  <c r="AN874" i="103"/>
  <c r="AB874" i="103"/>
  <c r="AF829" i="103"/>
  <c r="AI829" i="103"/>
  <c r="AB829" i="104"/>
  <c r="AE874" i="105"/>
  <c r="AK874" i="106"/>
  <c r="AG829" i="106"/>
  <c r="AE829" i="106"/>
  <c r="AA829" i="105"/>
  <c r="AO874" i="106"/>
  <c r="AF874" i="107"/>
  <c r="AO829" i="106"/>
  <c r="AB829" i="100"/>
  <c r="AC829" i="103"/>
  <c r="AF829" i="107"/>
  <c r="AO874" i="100"/>
  <c r="Z829" i="106"/>
  <c r="AH874" i="105"/>
  <c r="AO829" i="100"/>
  <c r="AN829" i="101"/>
  <c r="Y874" i="101"/>
  <c r="AK829" i="100"/>
  <c r="AD874" i="101"/>
  <c r="AO874" i="105"/>
  <c r="AO829" i="107"/>
  <c r="AC829" i="100"/>
  <c r="AC829" i="106"/>
  <c r="AC829" i="105"/>
  <c r="AD829" i="105"/>
  <c r="AC874" i="105"/>
  <c r="Z874" i="101"/>
  <c r="AA829" i="106"/>
  <c r="P475" i="106"/>
  <c r="P476" i="106" s="1"/>
  <c r="Q477" i="106" s="1"/>
  <c r="R478" i="106" s="1"/>
  <c r="S479" i="106" s="1"/>
  <c r="T480" i="106" s="1"/>
  <c r="O634" i="104"/>
  <c r="L411" i="106"/>
  <c r="L410" i="106" s="1"/>
  <c r="K823" i="106"/>
  <c r="O346" i="106"/>
  <c r="O347" i="106" s="1"/>
  <c r="O635" i="104"/>
  <c r="O475" i="106"/>
  <c r="O476" i="106" s="1"/>
  <c r="P477" i="106" s="1"/>
  <c r="Q478" i="106" s="1"/>
  <c r="R479" i="106" s="1"/>
  <c r="S480" i="106" s="1"/>
  <c r="T481" i="106" s="1"/>
  <c r="O153" i="106"/>
  <c r="P187" i="106" s="1"/>
  <c r="M492" i="106"/>
  <c r="M493" i="106" s="1"/>
  <c r="N494" i="106" s="1"/>
  <c r="O495" i="106" s="1"/>
  <c r="P496" i="106" s="1"/>
  <c r="Q497" i="106" s="1"/>
  <c r="R498" i="106" s="1"/>
  <c r="S499" i="106" s="1"/>
  <c r="T500" i="106" s="1"/>
  <c r="P544" i="104"/>
  <c r="P552" i="104" s="1"/>
  <c r="O543" i="104"/>
  <c r="N154" i="106"/>
  <c r="O195" i="106" s="1"/>
  <c r="L616" i="105"/>
  <c r="O552" i="104"/>
  <c r="O559" i="104" s="1"/>
  <c r="M154" i="106"/>
  <c r="N195" i="106" s="1"/>
  <c r="M363" i="106"/>
  <c r="M364" i="106" s="1"/>
  <c r="J547" i="105"/>
  <c r="M380" i="106"/>
  <c r="M381" i="106" s="1"/>
  <c r="K551" i="106"/>
  <c r="K558" i="106" s="1"/>
  <c r="K539" i="106"/>
  <c r="L214" i="105"/>
  <c r="L213" i="105"/>
  <c r="L215" i="105"/>
  <c r="L217" i="105"/>
  <c r="L216" i="105"/>
  <c r="L540" i="106"/>
  <c r="Q155" i="106"/>
  <c r="R155" i="106"/>
  <c r="J547" i="106"/>
  <c r="N532" i="107"/>
  <c r="N607" i="107" s="1"/>
  <c r="M536" i="105"/>
  <c r="M550" i="105" s="1"/>
  <c r="L550" i="105"/>
  <c r="L557" i="105" s="1"/>
  <c r="I872" i="105"/>
  <c r="J873" i="105" s="1"/>
  <c r="K874" i="105" s="1"/>
  <c r="L875" i="105" s="1"/>
  <c r="M876" i="105" s="1"/>
  <c r="N877" i="105" s="1"/>
  <c r="O878" i="105" s="1"/>
  <c r="P879" i="105" s="1"/>
  <c r="Q880" i="105" s="1"/>
  <c r="R881" i="105" s="1"/>
  <c r="S882" i="105" s="1"/>
  <c r="T883" i="105" s="1"/>
  <c r="L614" i="105"/>
  <c r="L617" i="105"/>
  <c r="L535" i="105"/>
  <c r="Q509" i="106"/>
  <c r="Q510" i="106" s="1"/>
  <c r="R511" i="106" s="1"/>
  <c r="S512" i="106" s="1"/>
  <c r="T513" i="106" s="1"/>
  <c r="O509" i="105"/>
  <c r="O510" i="105" s="1"/>
  <c r="P511" i="105" s="1"/>
  <c r="Q512" i="105" s="1"/>
  <c r="R513" i="105" s="1"/>
  <c r="S514" i="105" s="1"/>
  <c r="T515" i="105" s="1"/>
  <c r="N635" i="107"/>
  <c r="N869" i="107"/>
  <c r="O544" i="107"/>
  <c r="O552" i="107" s="1"/>
  <c r="O559" i="107" s="1"/>
  <c r="Q152" i="105"/>
  <c r="Q329" i="105"/>
  <c r="Q330" i="105" s="1"/>
  <c r="I910" i="106"/>
  <c r="N634" i="101"/>
  <c r="M866" i="105"/>
  <c r="N869" i="101"/>
  <c r="R65" i="106"/>
  <c r="M531" i="107"/>
  <c r="M605" i="107"/>
  <c r="M608" i="107"/>
  <c r="M549" i="107"/>
  <c r="M556" i="107" s="1"/>
  <c r="M866" i="107"/>
  <c r="R65" i="100"/>
  <c r="R65" i="103"/>
  <c r="K599" i="105"/>
  <c r="K660" i="105" s="1"/>
  <c r="K676" i="105" s="1"/>
  <c r="K954" i="105" s="1"/>
  <c r="R65" i="107"/>
  <c r="N531" i="104"/>
  <c r="N544" i="106"/>
  <c r="M531" i="105"/>
  <c r="N532" i="105"/>
  <c r="N608" i="105" s="1"/>
  <c r="K527" i="105"/>
  <c r="R65" i="105"/>
  <c r="M549" i="105"/>
  <c r="M556" i="105" s="1"/>
  <c r="R65" i="104"/>
  <c r="R65" i="101"/>
  <c r="S69" i="104"/>
  <c r="S69" i="105"/>
  <c r="S69" i="103"/>
  <c r="S69" i="100"/>
  <c r="S69" i="106"/>
  <c r="S69" i="101"/>
  <c r="S69" i="107"/>
  <c r="S69" i="42"/>
  <c r="T66" i="103"/>
  <c r="T66" i="104"/>
  <c r="T66" i="42"/>
  <c r="T66" i="107"/>
  <c r="T66" i="105"/>
  <c r="T66" i="101"/>
  <c r="T66" i="106"/>
  <c r="T66" i="100"/>
  <c r="S67" i="105"/>
  <c r="S67" i="106"/>
  <c r="S67" i="107"/>
  <c r="S67" i="42"/>
  <c r="S67" i="101"/>
  <c r="S67" i="104"/>
  <c r="S67" i="100"/>
  <c r="S67" i="103"/>
  <c r="S68" i="100"/>
  <c r="S68" i="42"/>
  <c r="S68" i="107"/>
  <c r="S68" i="105"/>
  <c r="S68" i="104"/>
  <c r="S68" i="101"/>
  <c r="S68" i="106"/>
  <c r="S68" i="103"/>
  <c r="S70" i="104"/>
  <c r="S70" i="105"/>
  <c r="S70" i="101"/>
  <c r="S70" i="103"/>
  <c r="S70" i="107"/>
  <c r="S70" i="100"/>
  <c r="S70" i="106"/>
  <c r="S70" i="42"/>
  <c r="M558" i="100"/>
  <c r="N866" i="104"/>
  <c r="K548" i="105"/>
  <c r="K555" i="105" s="1"/>
  <c r="K554" i="105" s="1"/>
  <c r="K988" i="105" s="1"/>
  <c r="L824" i="105"/>
  <c r="M415" i="105"/>
  <c r="L429" i="105"/>
  <c r="L436" i="105" s="1"/>
  <c r="L414" i="105"/>
  <c r="N549" i="104"/>
  <c r="N556" i="104" s="1"/>
  <c r="M605" i="105"/>
  <c r="N426" i="105"/>
  <c r="N433" i="105" s="1"/>
  <c r="O532" i="104"/>
  <c r="O607" i="104" s="1"/>
  <c r="N608" i="104"/>
  <c r="M608" i="105"/>
  <c r="K865" i="105"/>
  <c r="L554" i="100"/>
  <c r="L988" i="100" s="1"/>
  <c r="L547" i="100"/>
  <c r="L528" i="105"/>
  <c r="L548" i="105" s="1"/>
  <c r="N411" i="105"/>
  <c r="N823" i="105" s="1"/>
  <c r="M823" i="105"/>
  <c r="M428" i="105"/>
  <c r="M435" i="105" s="1"/>
  <c r="L634" i="105"/>
  <c r="N543" i="107"/>
  <c r="K158" i="105"/>
  <c r="K959" i="105" s="1"/>
  <c r="N634" i="107"/>
  <c r="L660" i="100"/>
  <c r="L676" i="100" s="1"/>
  <c r="L954" i="100" s="1"/>
  <c r="J954" i="106"/>
  <c r="I962" i="105"/>
  <c r="I910" i="105"/>
  <c r="O154" i="105"/>
  <c r="O380" i="105"/>
  <c r="O381" i="105" s="1"/>
  <c r="O492" i="105"/>
  <c r="O493" i="105" s="1"/>
  <c r="P494" i="105" s="1"/>
  <c r="Q495" i="105" s="1"/>
  <c r="R496" i="105" s="1"/>
  <c r="S497" i="105" s="1"/>
  <c r="T498" i="105" s="1"/>
  <c r="O363" i="105"/>
  <c r="O364" i="105" s="1"/>
  <c r="N380" i="106"/>
  <c r="N381" i="106" s="1"/>
  <c r="K158" i="106"/>
  <c r="K959" i="106" s="1"/>
  <c r="K160" i="106"/>
  <c r="K161" i="106"/>
  <c r="K162" i="106"/>
  <c r="M151" i="105"/>
  <c r="M312" i="105"/>
  <c r="M313" i="105" s="1"/>
  <c r="M418" i="105" s="1"/>
  <c r="M441" i="105"/>
  <c r="M442" i="105" s="1"/>
  <c r="M152" i="106"/>
  <c r="N179" i="106" s="1"/>
  <c r="M458" i="106"/>
  <c r="M459" i="106" s="1"/>
  <c r="M329" i="106"/>
  <c r="M330" i="106" s="1"/>
  <c r="K984" i="105"/>
  <c r="K162" i="105"/>
  <c r="M605" i="101"/>
  <c r="M607" i="101"/>
  <c r="K163" i="106"/>
  <c r="K163" i="105"/>
  <c r="K985" i="105"/>
  <c r="K982" i="105"/>
  <c r="K160" i="105"/>
  <c r="K161" i="105"/>
  <c r="K983" i="105"/>
  <c r="L227" i="105"/>
  <c r="L224" i="105"/>
  <c r="L242" i="105"/>
  <c r="L229" i="105"/>
  <c r="L207" i="105"/>
  <c r="L243" i="105"/>
  <c r="L244" i="105"/>
  <c r="L241" i="105"/>
  <c r="L234" i="105"/>
  <c r="L235" i="105"/>
  <c r="L210" i="105"/>
  <c r="L209" i="105"/>
  <c r="L237" i="105"/>
  <c r="L230" i="105"/>
  <c r="L223" i="105"/>
  <c r="L231" i="105"/>
  <c r="L221" i="105"/>
  <c r="L220" i="105"/>
  <c r="L208" i="105"/>
  <c r="L236" i="105"/>
  <c r="L222" i="105"/>
  <c r="L245" i="105"/>
  <c r="L206" i="105"/>
  <c r="L228" i="105"/>
  <c r="L238" i="105"/>
  <c r="N109" i="105"/>
  <c r="N686" i="105" s="1"/>
  <c r="L532" i="106"/>
  <c r="M460" i="106"/>
  <c r="N461" i="106" s="1"/>
  <c r="O462" i="106" s="1"/>
  <c r="P463" i="106" s="1"/>
  <c r="Q464" i="106" s="1"/>
  <c r="R465" i="106" s="1"/>
  <c r="S466" i="106" s="1"/>
  <c r="T467" i="106" s="1"/>
  <c r="J417" i="105"/>
  <c r="K549" i="106"/>
  <c r="K556" i="106" s="1"/>
  <c r="K531" i="106"/>
  <c r="J872" i="107"/>
  <c r="K873" i="107" s="1"/>
  <c r="L874" i="107" s="1"/>
  <c r="M875" i="107" s="1"/>
  <c r="N876" i="107" s="1"/>
  <c r="O877" i="107" s="1"/>
  <c r="P878" i="107" s="1"/>
  <c r="Q879" i="107" s="1"/>
  <c r="R880" i="107" s="1"/>
  <c r="S881" i="107" s="1"/>
  <c r="T882" i="107" s="1"/>
  <c r="N635" i="101"/>
  <c r="N552" i="101"/>
  <c r="N559" i="101" s="1"/>
  <c r="N543" i="101"/>
  <c r="N559" i="107"/>
  <c r="J872" i="105"/>
  <c r="K873" i="105" s="1"/>
  <c r="L874" i="105" s="1"/>
  <c r="M875" i="105" s="1"/>
  <c r="N876" i="105" s="1"/>
  <c r="O877" i="105" s="1"/>
  <c r="P878" i="105" s="1"/>
  <c r="Q879" i="105" s="1"/>
  <c r="R880" i="105" s="1"/>
  <c r="S881" i="105" s="1"/>
  <c r="T882" i="105" s="1"/>
  <c r="M544" i="105"/>
  <c r="M634" i="105" s="1"/>
  <c r="L869" i="105"/>
  <c r="L632" i="105"/>
  <c r="L552" i="105"/>
  <c r="L559" i="105" s="1"/>
  <c r="L543" i="105"/>
  <c r="M623" i="105"/>
  <c r="J554" i="106"/>
  <c r="M616" i="107"/>
  <c r="M539" i="105"/>
  <c r="M867" i="107"/>
  <c r="M551" i="105"/>
  <c r="M558" i="105" s="1"/>
  <c r="M617" i="107"/>
  <c r="M550" i="107"/>
  <c r="M557" i="107" s="1"/>
  <c r="M868" i="105"/>
  <c r="M535" i="107"/>
  <c r="L547" i="107"/>
  <c r="M614" i="107"/>
  <c r="M625" i="105"/>
  <c r="N540" i="105"/>
  <c r="N821" i="105"/>
  <c r="O403" i="105"/>
  <c r="O821" i="105" s="1"/>
  <c r="K535" i="106"/>
  <c r="L536" i="106"/>
  <c r="M536" i="106" s="1"/>
  <c r="K550" i="106"/>
  <c r="K557" i="106" s="1"/>
  <c r="M543" i="106"/>
  <c r="M552" i="106"/>
  <c r="M559" i="106" s="1"/>
  <c r="K872" i="100"/>
  <c r="L873" i="100" s="1"/>
  <c r="M874" i="100" s="1"/>
  <c r="N875" i="100" s="1"/>
  <c r="O876" i="100" s="1"/>
  <c r="P877" i="100" s="1"/>
  <c r="Q878" i="100" s="1"/>
  <c r="R879" i="100" s="1"/>
  <c r="S880" i="100" s="1"/>
  <c r="T881" i="100" s="1"/>
  <c r="L660" i="107"/>
  <c r="L676" i="107" s="1"/>
  <c r="L954" i="107" s="1"/>
  <c r="L559" i="106"/>
  <c r="K431" i="103"/>
  <c r="K827" i="103" s="1"/>
  <c r="L828" i="103" s="1"/>
  <c r="M829" i="103" s="1"/>
  <c r="N830" i="103" s="1"/>
  <c r="O831" i="103" s="1"/>
  <c r="P832" i="103" s="1"/>
  <c r="Q833" i="103" s="1"/>
  <c r="R834" i="103" s="1"/>
  <c r="S835" i="103" s="1"/>
  <c r="T836" i="103" s="1"/>
  <c r="T15" i="42"/>
  <c r="T16" i="42"/>
  <c r="T14" i="42"/>
  <c r="T17" i="42"/>
  <c r="AM874" i="107"/>
  <c r="AM874" i="101"/>
  <c r="AM874" i="104"/>
  <c r="AM874" i="106"/>
  <c r="AM874" i="105"/>
  <c r="AM874" i="100"/>
  <c r="AM874" i="103"/>
  <c r="AM829" i="107"/>
  <c r="AM829" i="106"/>
  <c r="AM829" i="104"/>
  <c r="AM829" i="105"/>
  <c r="AM829" i="103"/>
  <c r="AM829" i="100"/>
  <c r="AM829" i="101"/>
  <c r="AM828" i="101"/>
  <c r="AM828" i="105"/>
  <c r="AM828" i="100"/>
  <c r="AM828" i="107"/>
  <c r="AM828" i="104"/>
  <c r="AM828" i="106"/>
  <c r="AM828" i="103"/>
  <c r="AM873" i="104"/>
  <c r="AM873" i="105"/>
  <c r="AM873" i="101"/>
  <c r="AM873" i="107"/>
  <c r="AM873" i="103"/>
  <c r="AM873" i="100"/>
  <c r="AM873" i="106"/>
  <c r="AN830" i="106"/>
  <c r="AG875" i="100"/>
  <c r="Z875" i="101"/>
  <c r="AG830" i="100"/>
  <c r="AH875" i="107"/>
  <c r="AH830" i="107"/>
  <c r="AA875" i="101"/>
  <c r="AA830" i="106"/>
  <c r="AI830" i="100"/>
  <c r="AG875" i="106"/>
  <c r="AK830" i="105"/>
  <c r="AA875" i="103"/>
  <c r="AG830" i="104"/>
  <c r="AB875" i="105"/>
  <c r="AC875" i="106"/>
  <c r="AB830" i="104"/>
  <c r="AF830" i="104"/>
  <c r="AF875" i="101"/>
  <c r="Z875" i="100"/>
  <c r="Z830" i="100"/>
  <c r="AB875" i="103"/>
  <c r="AD875" i="101"/>
  <c r="AI875" i="101"/>
  <c r="AA830" i="100"/>
  <c r="AN830" i="107"/>
  <c r="Z875" i="105"/>
  <c r="AG875" i="101"/>
  <c r="AO875" i="101"/>
  <c r="AJ875" i="104"/>
  <c r="AN875" i="100"/>
  <c r="AN875" i="101"/>
  <c r="AC830" i="107"/>
  <c r="AD830" i="105"/>
  <c r="AE875" i="101"/>
  <c r="Y830" i="107"/>
  <c r="Y875" i="105"/>
  <c r="AD830" i="107"/>
  <c r="AC830" i="105"/>
  <c r="AG830" i="106"/>
  <c r="AG875" i="105"/>
  <c r="AK830" i="100"/>
  <c r="Z830" i="107"/>
  <c r="AJ830" i="106"/>
  <c r="AK830" i="103"/>
  <c r="AA830" i="103"/>
  <c r="AG830" i="103"/>
  <c r="AF830" i="100"/>
  <c r="AD875" i="104"/>
  <c r="AK875" i="105"/>
  <c r="AC830" i="104"/>
  <c r="AH830" i="105"/>
  <c r="AO875" i="103"/>
  <c r="AO875" i="105"/>
  <c r="Y830" i="105"/>
  <c r="AD875" i="103"/>
  <c r="AD830" i="104"/>
  <c r="AI830" i="107"/>
  <c r="AE830" i="107"/>
  <c r="AO875" i="107"/>
  <c r="AF830" i="106"/>
  <c r="AF830" i="105"/>
  <c r="AE830" i="103"/>
  <c r="Y875" i="103"/>
  <c r="AC830" i="103"/>
  <c r="AO830" i="103"/>
  <c r="AN830" i="103"/>
  <c r="AC875" i="100"/>
  <c r="Z875" i="107"/>
  <c r="AC875" i="101"/>
  <c r="Y830" i="104"/>
  <c r="AI830" i="106"/>
  <c r="AH875" i="103"/>
  <c r="AN830" i="100"/>
  <c r="AC830" i="100"/>
  <c r="AO830" i="107"/>
  <c r="AN830" i="105"/>
  <c r="AO830" i="105"/>
  <c r="AG830" i="105"/>
  <c r="AH830" i="104"/>
  <c r="AK830" i="106"/>
  <c r="AN875" i="105"/>
  <c r="Y830" i="106"/>
  <c r="AA875" i="107"/>
  <c r="AE875" i="103"/>
  <c r="AA830" i="104"/>
  <c r="Y875" i="107"/>
  <c r="Y875" i="106"/>
  <c r="AE875" i="104"/>
  <c r="Y830" i="103"/>
  <c r="Y875" i="104"/>
  <c r="AE875" i="100"/>
  <c r="AJ875" i="100"/>
  <c r="AE830" i="106"/>
  <c r="AI875" i="106"/>
  <c r="AH875" i="104"/>
  <c r="AK830" i="107"/>
  <c r="AO830" i="106"/>
  <c r="AA875" i="105"/>
  <c r="Z875" i="104"/>
  <c r="AB830" i="100"/>
  <c r="Z830" i="106"/>
  <c r="AI875" i="103"/>
  <c r="AD875" i="105"/>
  <c r="AI830" i="104"/>
  <c r="AO830" i="104"/>
  <c r="Z830" i="104"/>
  <c r="AF830" i="107"/>
  <c r="AE875" i="106"/>
  <c r="AH875" i="106"/>
  <c r="AJ875" i="103"/>
  <c r="AF830" i="103"/>
  <c r="AH830" i="100"/>
  <c r="AJ875" i="106"/>
  <c r="AO875" i="104"/>
  <c r="AB875" i="101"/>
  <c r="AO830" i="101"/>
  <c r="AF830" i="101"/>
  <c r="AD830" i="101"/>
  <c r="AA830" i="101"/>
  <c r="AK830" i="104"/>
  <c r="AJ830" i="105"/>
  <c r="AG875" i="104"/>
  <c r="AN830" i="104"/>
  <c r="AJ875" i="101"/>
  <c r="AD830" i="100"/>
  <c r="AJ875" i="107"/>
  <c r="AB875" i="104"/>
  <c r="AC875" i="105"/>
  <c r="AH875" i="105"/>
  <c r="AJ830" i="107"/>
  <c r="AG875" i="107"/>
  <c r="AI875" i="105"/>
  <c r="AA875" i="104"/>
  <c r="AF875" i="100"/>
  <c r="AI875" i="100"/>
  <c r="AK875" i="100"/>
  <c r="AC875" i="107"/>
  <c r="AN875" i="103"/>
  <c r="AH830" i="103"/>
  <c r="AH875" i="100"/>
  <c r="AH830" i="101"/>
  <c r="AB830" i="101"/>
  <c r="AK875" i="101"/>
  <c r="Z875" i="103"/>
  <c r="AH875" i="101"/>
  <c r="Z830" i="105"/>
  <c r="Y875" i="101"/>
  <c r="AD875" i="107"/>
  <c r="AN875" i="107"/>
  <c r="AB830" i="107"/>
  <c r="AO875" i="106"/>
  <c r="AB830" i="105"/>
  <c r="AJ875" i="105"/>
  <c r="AA830" i="105"/>
  <c r="AD830" i="103"/>
  <c r="AK875" i="103"/>
  <c r="AA875" i="100"/>
  <c r="AE830" i="104"/>
  <c r="AD830" i="106"/>
  <c r="AB875" i="106"/>
  <c r="Y875" i="100"/>
  <c r="AK875" i="106"/>
  <c r="AF875" i="104"/>
  <c r="AC875" i="103"/>
  <c r="AI830" i="103"/>
  <c r="AI875" i="104"/>
  <c r="AD875" i="100"/>
  <c r="AC830" i="106"/>
  <c r="AK875" i="107"/>
  <c r="AD875" i="106"/>
  <c r="AB875" i="100"/>
  <c r="AE830" i="101"/>
  <c r="AN830" i="101"/>
  <c r="AI830" i="101"/>
  <c r="AC830" i="101"/>
  <c r="AB875" i="107"/>
  <c r="AO875" i="100"/>
  <c r="AG830" i="107"/>
  <c r="AA830" i="107"/>
  <c r="AF875" i="106"/>
  <c r="Z875" i="106"/>
  <c r="AF875" i="105"/>
  <c r="AK875" i="104"/>
  <c r="AJ830" i="103"/>
  <c r="AN875" i="104"/>
  <c r="AJ830" i="104"/>
  <c r="Z830" i="103"/>
  <c r="AH830" i="106"/>
  <c r="AE875" i="107"/>
  <c r="AA875" i="106"/>
  <c r="AB830" i="106"/>
  <c r="AE830" i="105"/>
  <c r="AC875" i="104"/>
  <c r="AE830" i="100"/>
  <c r="AI875" i="107"/>
  <c r="AF875" i="107"/>
  <c r="AN875" i="106"/>
  <c r="AI830" i="105"/>
  <c r="AF875" i="103"/>
  <c r="AG875" i="103"/>
  <c r="AB830" i="103"/>
  <c r="AJ830" i="100"/>
  <c r="AE875" i="105"/>
  <c r="AG830" i="101"/>
  <c r="AK830" i="101"/>
  <c r="AJ830" i="101"/>
  <c r="Y830" i="101"/>
  <c r="Z830" i="101"/>
  <c r="L398" i="106"/>
  <c r="Y830" i="100"/>
  <c r="AK874" i="101"/>
  <c r="AO830" i="100"/>
  <c r="M550" i="101"/>
  <c r="M557" i="101" s="1"/>
  <c r="M617" i="101"/>
  <c r="N536" i="101"/>
  <c r="M535" i="101"/>
  <c r="M867" i="101"/>
  <c r="M616" i="101"/>
  <c r="L424" i="103"/>
  <c r="L660" i="101"/>
  <c r="L676" i="101" s="1"/>
  <c r="L954" i="101" s="1"/>
  <c r="O417" i="104"/>
  <c r="O623" i="101"/>
  <c r="K988" i="107"/>
  <c r="L660" i="103"/>
  <c r="L676" i="103" s="1"/>
  <c r="L954" i="103" s="1"/>
  <c r="M429" i="100"/>
  <c r="M436" i="100" s="1"/>
  <c r="M414" i="100"/>
  <c r="M824" i="100"/>
  <c r="N415" i="100"/>
  <c r="M632" i="100"/>
  <c r="M535" i="103"/>
  <c r="M616" i="103"/>
  <c r="M550" i="103"/>
  <c r="M557" i="103" s="1"/>
  <c r="N536" i="103"/>
  <c r="M867" i="103"/>
  <c r="M617" i="103"/>
  <c r="M424" i="107"/>
  <c r="F797" i="105"/>
  <c r="F962" i="105" s="1"/>
  <c r="N403" i="103"/>
  <c r="M402" i="103"/>
  <c r="M821" i="103"/>
  <c r="M426" i="103"/>
  <c r="M433" i="103" s="1"/>
  <c r="M598" i="107"/>
  <c r="M599" i="107"/>
  <c r="M596" i="107"/>
  <c r="M548" i="107"/>
  <c r="N528" i="107"/>
  <c r="M527" i="107"/>
  <c r="M865" i="107"/>
  <c r="L555" i="107"/>
  <c r="L554" i="107" s="1"/>
  <c r="L872" i="107" s="1"/>
  <c r="L987" i="107"/>
  <c r="Q390" i="107"/>
  <c r="Q422" i="107" s="1"/>
  <c r="S485" i="103"/>
  <c r="K987" i="100"/>
  <c r="K431" i="100"/>
  <c r="K827" i="100" s="1"/>
  <c r="O822" i="107"/>
  <c r="O406" i="107"/>
  <c r="P407" i="107"/>
  <c r="O427" i="107"/>
  <c r="N531" i="107"/>
  <c r="N820" i="101"/>
  <c r="N398" i="101"/>
  <c r="O399" i="101"/>
  <c r="N425" i="101"/>
  <c r="Q322" i="100"/>
  <c r="Q418" i="100" s="1"/>
  <c r="L434" i="101"/>
  <c r="L987" i="101" s="1"/>
  <c r="T390" i="100"/>
  <c r="J432" i="105"/>
  <c r="J424" i="105"/>
  <c r="T339" i="107"/>
  <c r="L556" i="103"/>
  <c r="L554" i="103" s="1"/>
  <c r="L547" i="103"/>
  <c r="T373" i="103"/>
  <c r="T373" i="101"/>
  <c r="T356" i="104"/>
  <c r="N435" i="101"/>
  <c r="R509" i="106"/>
  <c r="R510" i="106" s="1"/>
  <c r="N551" i="107"/>
  <c r="N558" i="107" s="1"/>
  <c r="N539" i="107"/>
  <c r="N868" i="107"/>
  <c r="O540" i="107"/>
  <c r="N625" i="107"/>
  <c r="N626" i="107"/>
  <c r="T390" i="104"/>
  <c r="K829" i="103"/>
  <c r="M614" i="103"/>
  <c r="M406" i="103"/>
  <c r="M427" i="103"/>
  <c r="N407" i="103"/>
  <c r="M822" i="103"/>
  <c r="K872" i="101"/>
  <c r="K988" i="101"/>
  <c r="N434" i="107"/>
  <c r="Q356" i="104"/>
  <c r="Q420" i="104" s="1"/>
  <c r="N429" i="107"/>
  <c r="N824" i="107"/>
  <c r="N414" i="107"/>
  <c r="O415" i="107"/>
  <c r="N632" i="107"/>
  <c r="L433" i="100"/>
  <c r="M428" i="100"/>
  <c r="N411" i="100"/>
  <c r="M823" i="100"/>
  <c r="M410" i="100"/>
  <c r="M623" i="100"/>
  <c r="M535" i="104"/>
  <c r="M550" i="104"/>
  <c r="M557" i="104" s="1"/>
  <c r="M867" i="104"/>
  <c r="N536" i="104"/>
  <c r="M616" i="104"/>
  <c r="M617" i="104"/>
  <c r="S485" i="104"/>
  <c r="L434" i="104"/>
  <c r="N410" i="103"/>
  <c r="N428" i="103"/>
  <c r="N823" i="103"/>
  <c r="O411" i="103"/>
  <c r="L406" i="106"/>
  <c r="L822" i="106"/>
  <c r="M407" i="106"/>
  <c r="L660" i="104"/>
  <c r="L676" i="104" s="1"/>
  <c r="L954" i="104" s="1"/>
  <c r="L555" i="104"/>
  <c r="L554" i="104" s="1"/>
  <c r="L547" i="104"/>
  <c r="K987" i="104"/>
  <c r="K431" i="104"/>
  <c r="K827" i="104" s="1"/>
  <c r="O536" i="107"/>
  <c r="N535" i="107"/>
  <c r="N550" i="107"/>
  <c r="N867" i="107"/>
  <c r="N616" i="107"/>
  <c r="N617" i="107"/>
  <c r="N614" i="107"/>
  <c r="N865" i="100"/>
  <c r="N548" i="100"/>
  <c r="O528" i="100"/>
  <c r="N527" i="100"/>
  <c r="N599" i="100"/>
  <c r="N598" i="100"/>
  <c r="T322" i="103"/>
  <c r="M406" i="101"/>
  <c r="M427" i="101"/>
  <c r="M424" i="101" s="1"/>
  <c r="M822" i="101"/>
  <c r="N407" i="101"/>
  <c r="M614" i="101"/>
  <c r="N552" i="103"/>
  <c r="N559" i="103" s="1"/>
  <c r="N543" i="103"/>
  <c r="N869" i="103"/>
  <c r="O544" i="103"/>
  <c r="N634" i="103"/>
  <c r="N635" i="103"/>
  <c r="L433" i="104"/>
  <c r="M435" i="104"/>
  <c r="Q339" i="103"/>
  <c r="Q419" i="103" s="1"/>
  <c r="S485" i="100"/>
  <c r="L399" i="105"/>
  <c r="K425" i="105"/>
  <c r="K398" i="105"/>
  <c r="K596" i="105"/>
  <c r="K820" i="105"/>
  <c r="Q390" i="104"/>
  <c r="Q422" i="104" s="1"/>
  <c r="K431" i="101"/>
  <c r="K827" i="101" s="1"/>
  <c r="T339" i="103"/>
  <c r="K873" i="101"/>
  <c r="L874" i="101" s="1"/>
  <c r="M875" i="101" s="1"/>
  <c r="N876" i="101" s="1"/>
  <c r="O877" i="101" s="1"/>
  <c r="P878" i="101" s="1"/>
  <c r="Q879" i="101" s="1"/>
  <c r="R880" i="101" s="1"/>
  <c r="S881" i="101" s="1"/>
  <c r="T882" i="101" s="1"/>
  <c r="M433" i="101"/>
  <c r="K877" i="107"/>
  <c r="T356" i="103"/>
  <c r="T322" i="107"/>
  <c r="M433" i="107"/>
  <c r="Q373" i="107"/>
  <c r="Q421" i="107" s="1"/>
  <c r="Q373" i="104"/>
  <c r="Q421" i="104" s="1"/>
  <c r="M551" i="103"/>
  <c r="M558" i="103" s="1"/>
  <c r="M539" i="103"/>
  <c r="M868" i="103"/>
  <c r="N540" i="103"/>
  <c r="N623" i="103" s="1"/>
  <c r="M625" i="103"/>
  <c r="M626" i="103"/>
  <c r="Q322" i="101"/>
  <c r="Q418" i="101" s="1"/>
  <c r="Q322" i="107"/>
  <c r="Q418" i="107" s="1"/>
  <c r="M616" i="105"/>
  <c r="Q390" i="101"/>
  <c r="Q422" i="101" s="1"/>
  <c r="Q356" i="103"/>
  <c r="Q420" i="103" s="1"/>
  <c r="M539" i="104"/>
  <c r="M551" i="104"/>
  <c r="M558" i="104" s="1"/>
  <c r="N540" i="104"/>
  <c r="N623" i="104" s="1"/>
  <c r="M868" i="104"/>
  <c r="M625" i="104"/>
  <c r="M626" i="104"/>
  <c r="I827" i="106"/>
  <c r="T356" i="100"/>
  <c r="M436" i="103"/>
  <c r="L435" i="100"/>
  <c r="M527" i="101"/>
  <c r="M548" i="101"/>
  <c r="N528" i="101"/>
  <c r="M865" i="101"/>
  <c r="M599" i="101"/>
  <c r="M598" i="101"/>
  <c r="O598" i="103"/>
  <c r="O865" i="103"/>
  <c r="O548" i="103"/>
  <c r="P528" i="103"/>
  <c r="O527" i="103"/>
  <c r="O599" i="103"/>
  <c r="J874" i="105"/>
  <c r="I875" i="105"/>
  <c r="M425" i="100"/>
  <c r="M398" i="100"/>
  <c r="N399" i="100"/>
  <c r="M820" i="100"/>
  <c r="T373" i="100"/>
  <c r="T390" i="101"/>
  <c r="S485" i="101"/>
  <c r="M427" i="100"/>
  <c r="M822" i="100"/>
  <c r="M406" i="100"/>
  <c r="N407" i="100"/>
  <c r="M614" i="100"/>
  <c r="L434" i="105"/>
  <c r="I431" i="105"/>
  <c r="I827" i="105" s="1"/>
  <c r="I987" i="105"/>
  <c r="T322" i="101"/>
  <c r="M824" i="104"/>
  <c r="M414" i="104"/>
  <c r="M429" i="104"/>
  <c r="N415" i="104"/>
  <c r="M632" i="104"/>
  <c r="L424" i="101"/>
  <c r="K988" i="103"/>
  <c r="K872" i="103"/>
  <c r="K828" i="104"/>
  <c r="L829" i="104" s="1"/>
  <c r="M830" i="104" s="1"/>
  <c r="N831" i="104" s="1"/>
  <c r="O832" i="104" s="1"/>
  <c r="P833" i="104" s="1"/>
  <c r="Q834" i="104" s="1"/>
  <c r="R835" i="104" s="1"/>
  <c r="S836" i="104" s="1"/>
  <c r="T837" i="104" s="1"/>
  <c r="N414" i="101"/>
  <c r="N824" i="101"/>
  <c r="O415" i="101"/>
  <c r="N429" i="101"/>
  <c r="N632" i="101"/>
  <c r="M402" i="100"/>
  <c r="M426" i="100"/>
  <c r="M821" i="100"/>
  <c r="N403" i="100"/>
  <c r="M605" i="100"/>
  <c r="L555" i="101"/>
  <c r="L554" i="101" s="1"/>
  <c r="L547" i="101"/>
  <c r="M427" i="104"/>
  <c r="M406" i="104"/>
  <c r="M822" i="104"/>
  <c r="N407" i="104"/>
  <c r="M614" i="104"/>
  <c r="M435" i="103"/>
  <c r="Q356" i="100"/>
  <c r="Q420" i="100" s="1"/>
  <c r="Q339" i="101"/>
  <c r="Q419" i="101" s="1"/>
  <c r="M555" i="100"/>
  <c r="M547" i="100"/>
  <c r="M605" i="104"/>
  <c r="M426" i="104"/>
  <c r="M402" i="104"/>
  <c r="M821" i="104"/>
  <c r="N403" i="104"/>
  <c r="N823" i="104"/>
  <c r="N410" i="104"/>
  <c r="N428" i="104"/>
  <c r="O411" i="104"/>
  <c r="P544" i="101"/>
  <c r="O543" i="101"/>
  <c r="O552" i="101"/>
  <c r="O869" i="101"/>
  <c r="O635" i="101"/>
  <c r="O634" i="101"/>
  <c r="T322" i="100"/>
  <c r="I828" i="106"/>
  <c r="J829" i="106" s="1"/>
  <c r="K830" i="106" s="1"/>
  <c r="L831" i="106" s="1"/>
  <c r="M832" i="106" s="1"/>
  <c r="N833" i="106" s="1"/>
  <c r="O834" i="106" s="1"/>
  <c r="P835" i="106" s="1"/>
  <c r="Q836" i="106" s="1"/>
  <c r="R837" i="106" s="1"/>
  <c r="S838" i="106" s="1"/>
  <c r="T839" i="106" s="1"/>
  <c r="O417" i="103"/>
  <c r="N866" i="100"/>
  <c r="N531" i="100"/>
  <c r="N549" i="100"/>
  <c r="N556" i="100" s="1"/>
  <c r="O532" i="100"/>
  <c r="O607" i="100" s="1"/>
  <c r="N608" i="100"/>
  <c r="T356" i="107"/>
  <c r="O403" i="101"/>
  <c r="N426" i="101"/>
  <c r="N821" i="101"/>
  <c r="N402" i="101"/>
  <c r="N432" i="107"/>
  <c r="N532" i="103"/>
  <c r="N607" i="103" s="1"/>
  <c r="M531" i="103"/>
  <c r="M549" i="103"/>
  <c r="M866" i="103"/>
  <c r="M608" i="103"/>
  <c r="M605" i="103"/>
  <c r="Q373" i="100"/>
  <c r="Q421" i="100" s="1"/>
  <c r="K828" i="100"/>
  <c r="L829" i="100" s="1"/>
  <c r="M830" i="100" s="1"/>
  <c r="N831" i="100" s="1"/>
  <c r="O832" i="100" s="1"/>
  <c r="P833" i="100" s="1"/>
  <c r="Q834" i="100" s="1"/>
  <c r="R835" i="100" s="1"/>
  <c r="S836" i="100" s="1"/>
  <c r="T837" i="100" s="1"/>
  <c r="M866" i="101"/>
  <c r="M549" i="101"/>
  <c r="M556" i="101" s="1"/>
  <c r="M531" i="101"/>
  <c r="N532" i="101"/>
  <c r="M608" i="101"/>
  <c r="K821" i="106"/>
  <c r="K402" i="106"/>
  <c r="L403" i="106"/>
  <c r="L434" i="100"/>
  <c r="N402" i="107"/>
  <c r="N821" i="107"/>
  <c r="O403" i="107"/>
  <c r="N426" i="107"/>
  <c r="O626" i="101"/>
  <c r="O551" i="101"/>
  <c r="O558" i="101" s="1"/>
  <c r="P540" i="101"/>
  <c r="O539" i="101"/>
  <c r="O868" i="101"/>
  <c r="O625" i="101"/>
  <c r="M822" i="105"/>
  <c r="K832" i="107"/>
  <c r="M398" i="104"/>
  <c r="M425" i="104"/>
  <c r="M820" i="104"/>
  <c r="N399" i="104"/>
  <c r="M596" i="104"/>
  <c r="O417" i="107"/>
  <c r="O823" i="101"/>
  <c r="O428" i="101"/>
  <c r="O410" i="101"/>
  <c r="P411" i="101"/>
  <c r="T322" i="104"/>
  <c r="T390" i="107"/>
  <c r="Q373" i="103"/>
  <c r="Q421" i="103" s="1"/>
  <c r="T390" i="103"/>
  <c r="L431" i="107"/>
  <c r="L827" i="107" s="1"/>
  <c r="T373" i="104"/>
  <c r="L436" i="104"/>
  <c r="M432" i="103"/>
  <c r="L873" i="107"/>
  <c r="M874" i="107" s="1"/>
  <c r="N875" i="107" s="1"/>
  <c r="O876" i="107" s="1"/>
  <c r="P877" i="107" s="1"/>
  <c r="Q878" i="107" s="1"/>
  <c r="R879" i="107" s="1"/>
  <c r="S880" i="107" s="1"/>
  <c r="T881" i="107" s="1"/>
  <c r="M435" i="107"/>
  <c r="L434" i="103"/>
  <c r="L987" i="103" s="1"/>
  <c r="M436" i="107"/>
  <c r="L828" i="107"/>
  <c r="M829" i="107" s="1"/>
  <c r="N830" i="107" s="1"/>
  <c r="O831" i="107" s="1"/>
  <c r="P832" i="107" s="1"/>
  <c r="Q833" i="107" s="1"/>
  <c r="R834" i="107" s="1"/>
  <c r="S835" i="107" s="1"/>
  <c r="T836" i="107" s="1"/>
  <c r="P544" i="100"/>
  <c r="O552" i="100"/>
  <c r="O559" i="100" s="1"/>
  <c r="O869" i="100"/>
  <c r="O543" i="100"/>
  <c r="O635" i="100"/>
  <c r="O634" i="100"/>
  <c r="T339" i="100"/>
  <c r="S485" i="107"/>
  <c r="Q339" i="107"/>
  <c r="Q419" i="107" s="1"/>
  <c r="O425" i="107"/>
  <c r="O398" i="107"/>
  <c r="P399" i="107"/>
  <c r="O820" i="107"/>
  <c r="N868" i="100"/>
  <c r="K988" i="104"/>
  <c r="K872" i="104"/>
  <c r="L432" i="104"/>
  <c r="L424" i="104"/>
  <c r="Q339" i="100"/>
  <c r="Q419" i="100" s="1"/>
  <c r="K831" i="101"/>
  <c r="L832" i="101" s="1"/>
  <c r="M833" i="101" s="1"/>
  <c r="N834" i="101" s="1"/>
  <c r="O835" i="101" s="1"/>
  <c r="P836" i="101" s="1"/>
  <c r="Q837" i="101" s="1"/>
  <c r="R838" i="101" s="1"/>
  <c r="S839" i="101" s="1"/>
  <c r="T840" i="101" s="1"/>
  <c r="Q373" i="101"/>
  <c r="Q421" i="101" s="1"/>
  <c r="K873" i="104"/>
  <c r="L874" i="104" s="1"/>
  <c r="M875" i="104" s="1"/>
  <c r="N876" i="104" s="1"/>
  <c r="O877" i="104" s="1"/>
  <c r="P878" i="104" s="1"/>
  <c r="Q879" i="104" s="1"/>
  <c r="R880" i="104" s="1"/>
  <c r="S881" i="104" s="1"/>
  <c r="T882" i="104" s="1"/>
  <c r="K414" i="106"/>
  <c r="K824" i="106"/>
  <c r="L415" i="106"/>
  <c r="M436" i="101"/>
  <c r="N414" i="103"/>
  <c r="N429" i="103"/>
  <c r="N824" i="103"/>
  <c r="O415" i="103"/>
  <c r="N632" i="103"/>
  <c r="I828" i="105"/>
  <c r="J829" i="105" s="1"/>
  <c r="K830" i="105" s="1"/>
  <c r="L831" i="105" s="1"/>
  <c r="M832" i="105" s="1"/>
  <c r="N833" i="105" s="1"/>
  <c r="O834" i="105" s="1"/>
  <c r="P835" i="105" s="1"/>
  <c r="Q836" i="105" s="1"/>
  <c r="R837" i="105" s="1"/>
  <c r="S838" i="105" s="1"/>
  <c r="T839" i="105" s="1"/>
  <c r="K555" i="106"/>
  <c r="T339" i="101"/>
  <c r="M596" i="101"/>
  <c r="M432" i="101"/>
  <c r="O417" i="100"/>
  <c r="M865" i="104"/>
  <c r="N528" i="104"/>
  <c r="M548" i="104"/>
  <c r="M527" i="104"/>
  <c r="M598" i="104"/>
  <c r="M599" i="104"/>
  <c r="Q356" i="107"/>
  <c r="Q420" i="107" s="1"/>
  <c r="N555" i="103"/>
  <c r="M660" i="100"/>
  <c r="M676" i="100" s="1"/>
  <c r="M954" i="100" s="1"/>
  <c r="N867" i="100"/>
  <c r="N550" i="100"/>
  <c r="N557" i="100" s="1"/>
  <c r="N535" i="100"/>
  <c r="O536" i="100"/>
  <c r="N617" i="100"/>
  <c r="N616" i="100"/>
  <c r="Q356" i="101"/>
  <c r="Q420" i="101" s="1"/>
  <c r="Q322" i="103"/>
  <c r="Q418" i="103" s="1"/>
  <c r="T468" i="100"/>
  <c r="Q339" i="104"/>
  <c r="Q419" i="104" s="1"/>
  <c r="K877" i="100"/>
  <c r="T356" i="101"/>
  <c r="T373" i="107"/>
  <c r="Q390" i="103"/>
  <c r="Q422" i="103" s="1"/>
  <c r="L432" i="100"/>
  <c r="L424" i="100"/>
  <c r="Q322" i="104"/>
  <c r="Q418" i="104" s="1"/>
  <c r="K873" i="103"/>
  <c r="L874" i="103" s="1"/>
  <c r="M875" i="103" s="1"/>
  <c r="N876" i="103" s="1"/>
  <c r="O877" i="103" s="1"/>
  <c r="P878" i="103" s="1"/>
  <c r="Q879" i="103" s="1"/>
  <c r="R880" i="103" s="1"/>
  <c r="S881" i="103" s="1"/>
  <c r="T882" i="103" s="1"/>
  <c r="T339" i="104"/>
  <c r="O417" i="101"/>
  <c r="N820" i="103"/>
  <c r="O399" i="103"/>
  <c r="N425" i="103"/>
  <c r="N398" i="103"/>
  <c r="N596" i="103"/>
  <c r="N428" i="107"/>
  <c r="O411" i="107"/>
  <c r="N410" i="107"/>
  <c r="N823" i="107"/>
  <c r="N623" i="107"/>
  <c r="Q390" i="100"/>
  <c r="Q422" i="100" s="1"/>
  <c r="F962" i="106"/>
  <c r="F797" i="107"/>
  <c r="F910" i="107" s="1"/>
  <c r="J777" i="107"/>
  <c r="P777" i="107"/>
  <c r="T777" i="107"/>
  <c r="N777" i="107"/>
  <c r="I777" i="107"/>
  <c r="K777" i="107"/>
  <c r="Q777" i="107"/>
  <c r="H777" i="107"/>
  <c r="L777" i="107"/>
  <c r="G777" i="107"/>
  <c r="R777" i="107"/>
  <c r="M777" i="107"/>
  <c r="O777" i="107"/>
  <c r="S777" i="107"/>
  <c r="F801" i="107"/>
  <c r="S764" i="107"/>
  <c r="R764" i="107"/>
  <c r="I764" i="107"/>
  <c r="L764" i="107"/>
  <c r="O764" i="107"/>
  <c r="N764" i="107"/>
  <c r="P764" i="107"/>
  <c r="T764" i="107"/>
  <c r="G764" i="107"/>
  <c r="M764" i="107"/>
  <c r="K764" i="107"/>
  <c r="J764" i="107"/>
  <c r="H764" i="107"/>
  <c r="Q764" i="107"/>
  <c r="J753" i="107"/>
  <c r="T753" i="107"/>
  <c r="P753" i="107"/>
  <c r="N753" i="107"/>
  <c r="I753" i="107"/>
  <c r="K753" i="107"/>
  <c r="Q753" i="107"/>
  <c r="L753" i="107"/>
  <c r="H753" i="107"/>
  <c r="O753" i="107"/>
  <c r="R753" i="107"/>
  <c r="M753" i="107"/>
  <c r="S753" i="107"/>
  <c r="G753" i="107"/>
  <c r="G746" i="107"/>
  <c r="P746" i="107"/>
  <c r="L746" i="107"/>
  <c r="K746" i="107"/>
  <c r="T746" i="107"/>
  <c r="S746" i="107"/>
  <c r="R746" i="107"/>
  <c r="H746" i="107"/>
  <c r="Q746" i="107"/>
  <c r="O746" i="107"/>
  <c r="N746" i="107"/>
  <c r="M746" i="107"/>
  <c r="I746" i="107"/>
  <c r="J746" i="107"/>
  <c r="F798" i="107"/>
  <c r="P767" i="107"/>
  <c r="O767" i="107"/>
  <c r="J767" i="107"/>
  <c r="M767" i="107"/>
  <c r="L767" i="107"/>
  <c r="K767" i="107"/>
  <c r="Q767" i="107"/>
  <c r="T767" i="107"/>
  <c r="S767" i="107"/>
  <c r="N767" i="107"/>
  <c r="H767" i="107"/>
  <c r="G767" i="107"/>
  <c r="I767" i="107"/>
  <c r="R767" i="107"/>
  <c r="N766" i="107"/>
  <c r="R766" i="107"/>
  <c r="J766" i="107"/>
  <c r="O766" i="107"/>
  <c r="G766" i="107"/>
  <c r="T766" i="107"/>
  <c r="K766" i="107"/>
  <c r="Q766" i="107"/>
  <c r="P766" i="107"/>
  <c r="S766" i="107"/>
  <c r="H766" i="107"/>
  <c r="M766" i="107"/>
  <c r="L766" i="107"/>
  <c r="I766" i="107"/>
  <c r="N747" i="107"/>
  <c r="I747" i="107"/>
  <c r="L747" i="107"/>
  <c r="H747" i="107"/>
  <c r="J747" i="107"/>
  <c r="O747" i="107"/>
  <c r="S747" i="107"/>
  <c r="Q747" i="107"/>
  <c r="G747" i="107"/>
  <c r="K747" i="107"/>
  <c r="R747" i="107"/>
  <c r="M747" i="107"/>
  <c r="T747" i="107"/>
  <c r="P747" i="107"/>
  <c r="F799" i="107"/>
  <c r="Q752" i="107"/>
  <c r="I752" i="107"/>
  <c r="P752" i="107"/>
  <c r="H752" i="107"/>
  <c r="G752" i="107"/>
  <c r="M752" i="107"/>
  <c r="J752" i="107"/>
  <c r="T752" i="107"/>
  <c r="S752" i="107"/>
  <c r="R752" i="107"/>
  <c r="K752" i="107"/>
  <c r="L752" i="107"/>
  <c r="O752" i="107"/>
  <c r="N752" i="107"/>
  <c r="F800" i="107"/>
  <c r="M758" i="107"/>
  <c r="G758" i="107"/>
  <c r="T758" i="107"/>
  <c r="P758" i="107"/>
  <c r="S758" i="107"/>
  <c r="R758" i="107"/>
  <c r="L758" i="107"/>
  <c r="H758" i="107"/>
  <c r="J758" i="107"/>
  <c r="O758" i="107"/>
  <c r="N758" i="107"/>
  <c r="Q758" i="107"/>
  <c r="K758" i="107"/>
  <c r="I758" i="107"/>
  <c r="Q755" i="107"/>
  <c r="I755" i="107"/>
  <c r="N755" i="107"/>
  <c r="R755" i="107"/>
  <c r="P755" i="107"/>
  <c r="O755" i="107"/>
  <c r="L755" i="107"/>
  <c r="K755" i="107"/>
  <c r="J755" i="107"/>
  <c r="S755" i="107"/>
  <c r="H755" i="107"/>
  <c r="G755" i="107"/>
  <c r="T755" i="107"/>
  <c r="M755" i="107"/>
  <c r="T773" i="107"/>
  <c r="S773" i="107"/>
  <c r="R773" i="107"/>
  <c r="N773" i="107"/>
  <c r="P773" i="107"/>
  <c r="O773" i="107"/>
  <c r="J773" i="107"/>
  <c r="M773" i="107"/>
  <c r="I773" i="107"/>
  <c r="L773" i="107"/>
  <c r="K773" i="107"/>
  <c r="Q773" i="107"/>
  <c r="H773" i="107"/>
  <c r="G773" i="107"/>
  <c r="O754" i="107"/>
  <c r="G754" i="107"/>
  <c r="N754" i="107"/>
  <c r="S754" i="107"/>
  <c r="K754" i="107"/>
  <c r="J754" i="107"/>
  <c r="R754" i="107"/>
  <c r="T754" i="107"/>
  <c r="H754" i="107"/>
  <c r="M754" i="107"/>
  <c r="Q754" i="107"/>
  <c r="L754" i="107"/>
  <c r="I754" i="107"/>
  <c r="P754" i="107"/>
  <c r="N772" i="107"/>
  <c r="R772" i="107"/>
  <c r="J772" i="107"/>
  <c r="O772" i="107"/>
  <c r="G772" i="107"/>
  <c r="I772" i="107"/>
  <c r="H772" i="107"/>
  <c r="T772" i="107"/>
  <c r="K772" i="107"/>
  <c r="L772" i="107"/>
  <c r="Q772" i="107"/>
  <c r="P772" i="107"/>
  <c r="S772" i="107"/>
  <c r="M772" i="107"/>
  <c r="N759" i="107"/>
  <c r="I759" i="107"/>
  <c r="H759" i="107"/>
  <c r="L759" i="107"/>
  <c r="R759" i="107"/>
  <c r="P759" i="107"/>
  <c r="J759" i="107"/>
  <c r="S759" i="107"/>
  <c r="O759" i="107"/>
  <c r="Q759" i="107"/>
  <c r="K759" i="107"/>
  <c r="G759" i="107"/>
  <c r="M759" i="107"/>
  <c r="T759" i="107"/>
  <c r="R783" i="107"/>
  <c r="M783" i="107"/>
  <c r="O783" i="107"/>
  <c r="S783" i="107"/>
  <c r="H783" i="107"/>
  <c r="L783" i="107"/>
  <c r="N783" i="107"/>
  <c r="I783" i="107"/>
  <c r="G783" i="107"/>
  <c r="K783" i="107"/>
  <c r="J783" i="107"/>
  <c r="P783" i="107"/>
  <c r="T783" i="107"/>
  <c r="Q783" i="107"/>
  <c r="O782" i="107"/>
  <c r="N782" i="107"/>
  <c r="P782" i="107"/>
  <c r="T782" i="107"/>
  <c r="I782" i="107"/>
  <c r="K782" i="107"/>
  <c r="J782" i="107"/>
  <c r="H782" i="107"/>
  <c r="S782" i="107"/>
  <c r="G782" i="107"/>
  <c r="Q782" i="107"/>
  <c r="M782" i="107"/>
  <c r="R782" i="107"/>
  <c r="L782" i="107"/>
  <c r="F804" i="107"/>
  <c r="R748" i="107"/>
  <c r="J748" i="107"/>
  <c r="O748" i="107"/>
  <c r="G748" i="107"/>
  <c r="N748" i="107"/>
  <c r="S748" i="107"/>
  <c r="K748" i="107"/>
  <c r="Q748" i="107"/>
  <c r="T748" i="107"/>
  <c r="I748" i="107"/>
  <c r="H748" i="107"/>
  <c r="M748" i="107"/>
  <c r="P748" i="107"/>
  <c r="L748" i="107"/>
  <c r="H779" i="107"/>
  <c r="G779" i="107"/>
  <c r="I779" i="107"/>
  <c r="T779" i="107"/>
  <c r="S779" i="107"/>
  <c r="R779" i="107"/>
  <c r="N779" i="107"/>
  <c r="L779" i="107"/>
  <c r="P779" i="107"/>
  <c r="O779" i="107"/>
  <c r="J779" i="107"/>
  <c r="M779" i="107"/>
  <c r="K779" i="107"/>
  <c r="Q779" i="107"/>
  <c r="N749" i="107"/>
  <c r="R749" i="107"/>
  <c r="J749" i="107"/>
  <c r="Q749" i="107"/>
  <c r="I749" i="107"/>
  <c r="T749" i="107"/>
  <c r="S749" i="107"/>
  <c r="M749" i="107"/>
  <c r="P749" i="107"/>
  <c r="O749" i="107"/>
  <c r="H749" i="107"/>
  <c r="G749" i="107"/>
  <c r="L749" i="107"/>
  <c r="K749" i="107"/>
  <c r="N778" i="107"/>
  <c r="R778" i="107"/>
  <c r="J778" i="107"/>
  <c r="O778" i="107"/>
  <c r="G778" i="107"/>
  <c r="M778" i="107"/>
  <c r="L778" i="107"/>
  <c r="I778" i="107"/>
  <c r="H778" i="107"/>
  <c r="P778" i="107"/>
  <c r="T778" i="107"/>
  <c r="K778" i="107"/>
  <c r="Q778" i="107"/>
  <c r="S778" i="107"/>
  <c r="F803" i="107"/>
  <c r="O776" i="107"/>
  <c r="N776" i="107"/>
  <c r="P776" i="107"/>
  <c r="T776" i="107"/>
  <c r="R776" i="107"/>
  <c r="L776" i="107"/>
  <c r="K776" i="107"/>
  <c r="J776" i="107"/>
  <c r="H776" i="107"/>
  <c r="G776" i="107"/>
  <c r="Q776" i="107"/>
  <c r="M776" i="107"/>
  <c r="S776" i="107"/>
  <c r="I776" i="107"/>
  <c r="R765" i="107"/>
  <c r="M765" i="107"/>
  <c r="O765" i="107"/>
  <c r="S765" i="107"/>
  <c r="H765" i="107"/>
  <c r="N765" i="107"/>
  <c r="I765" i="107"/>
  <c r="G765" i="107"/>
  <c r="K765" i="107"/>
  <c r="J765" i="107"/>
  <c r="P765" i="107"/>
  <c r="T765" i="107"/>
  <c r="Q765" i="107"/>
  <c r="L765" i="107"/>
  <c r="J771" i="107"/>
  <c r="P771" i="107"/>
  <c r="T771" i="107"/>
  <c r="G771" i="107"/>
  <c r="Q771" i="107"/>
  <c r="H771" i="107"/>
  <c r="L771" i="107"/>
  <c r="N771" i="107"/>
  <c r="R771" i="107"/>
  <c r="M771" i="107"/>
  <c r="O771" i="107"/>
  <c r="S771" i="107"/>
  <c r="I771" i="107"/>
  <c r="K771" i="107"/>
  <c r="F802" i="107"/>
  <c r="G770" i="107"/>
  <c r="Q770" i="107"/>
  <c r="M770" i="107"/>
  <c r="J770" i="107"/>
  <c r="S770" i="107"/>
  <c r="R770" i="107"/>
  <c r="I770" i="107"/>
  <c r="L770" i="107"/>
  <c r="H770" i="107"/>
  <c r="O770" i="107"/>
  <c r="N770" i="107"/>
  <c r="P770" i="107"/>
  <c r="T770" i="107"/>
  <c r="K770" i="107"/>
  <c r="T761" i="107"/>
  <c r="S761" i="107"/>
  <c r="R761" i="107"/>
  <c r="N761" i="107"/>
  <c r="P761" i="107"/>
  <c r="O761" i="107"/>
  <c r="J761" i="107"/>
  <c r="M761" i="107"/>
  <c r="H761" i="107"/>
  <c r="G761" i="107"/>
  <c r="L761" i="107"/>
  <c r="K761" i="107"/>
  <c r="Q761" i="107"/>
  <c r="I761" i="107"/>
  <c r="P785" i="107"/>
  <c r="O785" i="107"/>
  <c r="J785" i="107"/>
  <c r="M785" i="107"/>
  <c r="L785" i="107"/>
  <c r="K785" i="107"/>
  <c r="Q785" i="107"/>
  <c r="H785" i="107"/>
  <c r="G785" i="107"/>
  <c r="I785" i="107"/>
  <c r="T785" i="107"/>
  <c r="S785" i="107"/>
  <c r="R785" i="107"/>
  <c r="N785" i="107"/>
  <c r="N760" i="107"/>
  <c r="S760" i="107"/>
  <c r="K760" i="107"/>
  <c r="R760" i="107"/>
  <c r="J760" i="107"/>
  <c r="O760" i="107"/>
  <c r="G760" i="107"/>
  <c r="Q760" i="107"/>
  <c r="T760" i="107"/>
  <c r="I760" i="107"/>
  <c r="H760" i="107"/>
  <c r="M760" i="107"/>
  <c r="P760" i="107"/>
  <c r="L760" i="107"/>
  <c r="N784" i="107"/>
  <c r="R784" i="107"/>
  <c r="J784" i="107"/>
  <c r="O784" i="107"/>
  <c r="G784" i="107"/>
  <c r="Q784" i="107"/>
  <c r="P784" i="107"/>
  <c r="S784" i="107"/>
  <c r="T784" i="107"/>
  <c r="M784" i="107"/>
  <c r="L784" i="107"/>
  <c r="K784" i="107"/>
  <c r="I784" i="107"/>
  <c r="H784" i="107"/>
  <c r="G759" i="105"/>
  <c r="Q759" i="105"/>
  <c r="P759" i="105"/>
  <c r="S759" i="105"/>
  <c r="R759" i="105"/>
  <c r="M759" i="105"/>
  <c r="L759" i="105"/>
  <c r="O759" i="105"/>
  <c r="N759" i="105"/>
  <c r="I759" i="105"/>
  <c r="H759" i="105"/>
  <c r="K759" i="105"/>
  <c r="T759" i="105"/>
  <c r="J759" i="105"/>
  <c r="O753" i="105"/>
  <c r="N753" i="105"/>
  <c r="I753" i="105"/>
  <c r="P753" i="105"/>
  <c r="K753" i="105"/>
  <c r="J753" i="105"/>
  <c r="L753" i="105"/>
  <c r="G753" i="105"/>
  <c r="Q753" i="105"/>
  <c r="H753" i="105"/>
  <c r="S753" i="105"/>
  <c r="R753" i="105"/>
  <c r="M753" i="105"/>
  <c r="T753" i="105"/>
  <c r="S765" i="105"/>
  <c r="R765" i="105"/>
  <c r="M765" i="105"/>
  <c r="T765" i="105"/>
  <c r="O765" i="105"/>
  <c r="N765" i="105"/>
  <c r="I765" i="105"/>
  <c r="P765" i="105"/>
  <c r="K765" i="105"/>
  <c r="J765" i="105"/>
  <c r="L765" i="105"/>
  <c r="G765" i="105"/>
  <c r="Q765" i="105"/>
  <c r="H765" i="105"/>
  <c r="Q758" i="105"/>
  <c r="M758" i="105"/>
  <c r="F800" i="105"/>
  <c r="I758" i="105"/>
  <c r="T758" i="105"/>
  <c r="S758" i="105"/>
  <c r="R758" i="105"/>
  <c r="P758" i="105"/>
  <c r="O758" i="105"/>
  <c r="N758" i="105"/>
  <c r="L758" i="105"/>
  <c r="K758" i="105"/>
  <c r="J758" i="105"/>
  <c r="H758" i="105"/>
  <c r="G758" i="105"/>
  <c r="R749" i="105"/>
  <c r="N749" i="105"/>
  <c r="J749" i="105"/>
  <c r="G749" i="105"/>
  <c r="T749" i="105"/>
  <c r="M749" i="105"/>
  <c r="Q749" i="105"/>
  <c r="K749" i="105"/>
  <c r="H749" i="105"/>
  <c r="O749" i="105"/>
  <c r="L749" i="105"/>
  <c r="S749" i="105"/>
  <c r="P749" i="105"/>
  <c r="I749" i="105"/>
  <c r="R766" i="105"/>
  <c r="N766" i="105"/>
  <c r="J766" i="105"/>
  <c r="S766" i="105"/>
  <c r="O766" i="105"/>
  <c r="K766" i="105"/>
  <c r="G766" i="105"/>
  <c r="H766" i="105"/>
  <c r="L766" i="105"/>
  <c r="I766" i="105"/>
  <c r="P766" i="105"/>
  <c r="M766" i="105"/>
  <c r="Q766" i="105"/>
  <c r="T766" i="105"/>
  <c r="O747" i="105"/>
  <c r="N747" i="105"/>
  <c r="I747" i="105"/>
  <c r="H747" i="105"/>
  <c r="K747" i="105"/>
  <c r="J747" i="105"/>
  <c r="T747" i="105"/>
  <c r="G747" i="105"/>
  <c r="Q747" i="105"/>
  <c r="P747" i="105"/>
  <c r="S747" i="105"/>
  <c r="M747" i="105"/>
  <c r="R747" i="105"/>
  <c r="L747" i="105"/>
  <c r="R773" i="105"/>
  <c r="N773" i="105"/>
  <c r="J773" i="105"/>
  <c r="G773" i="105"/>
  <c r="T773" i="105"/>
  <c r="M773" i="105"/>
  <c r="Q773" i="105"/>
  <c r="K773" i="105"/>
  <c r="H773" i="105"/>
  <c r="O773" i="105"/>
  <c r="L773" i="105"/>
  <c r="S773" i="105"/>
  <c r="P773" i="105"/>
  <c r="I773" i="105"/>
  <c r="J755" i="105"/>
  <c r="R755" i="105"/>
  <c r="N755" i="105"/>
  <c r="G755" i="105"/>
  <c r="L755" i="105"/>
  <c r="Q755" i="105"/>
  <c r="K755" i="105"/>
  <c r="P755" i="105"/>
  <c r="I755" i="105"/>
  <c r="O755" i="105"/>
  <c r="T755" i="105"/>
  <c r="M755" i="105"/>
  <c r="S755" i="105"/>
  <c r="H755" i="105"/>
  <c r="R748" i="105"/>
  <c r="N748" i="105"/>
  <c r="J748" i="105"/>
  <c r="K748" i="105"/>
  <c r="G748" i="105"/>
  <c r="S748" i="105"/>
  <c r="O748" i="105"/>
  <c r="H748" i="105"/>
  <c r="M748" i="105"/>
  <c r="L748" i="105"/>
  <c r="P748" i="105"/>
  <c r="Q748" i="105"/>
  <c r="T748" i="105"/>
  <c r="I748" i="105"/>
  <c r="R772" i="105"/>
  <c r="N772" i="105"/>
  <c r="J772" i="105"/>
  <c r="K772" i="105"/>
  <c r="G772" i="105"/>
  <c r="S772" i="105"/>
  <c r="O772" i="105"/>
  <c r="H772" i="105"/>
  <c r="M772" i="105"/>
  <c r="Q772" i="105"/>
  <c r="L772" i="105"/>
  <c r="P772" i="105"/>
  <c r="T772" i="105"/>
  <c r="I772" i="105"/>
  <c r="AL873" i="105"/>
  <c r="AL873" i="106"/>
  <c r="AL827" i="106"/>
  <c r="AL827" i="105"/>
  <c r="G783" i="105"/>
  <c r="Q783" i="105"/>
  <c r="P783" i="105"/>
  <c r="S783" i="105"/>
  <c r="R783" i="105"/>
  <c r="M783" i="105"/>
  <c r="L783" i="105"/>
  <c r="O783" i="105"/>
  <c r="N783" i="105"/>
  <c r="I783" i="105"/>
  <c r="H783" i="105"/>
  <c r="J783" i="105"/>
  <c r="K783" i="105"/>
  <c r="T783" i="105"/>
  <c r="F802" i="105"/>
  <c r="Q770" i="105"/>
  <c r="M770" i="105"/>
  <c r="I770" i="105"/>
  <c r="T770" i="105"/>
  <c r="S770" i="105"/>
  <c r="R770" i="105"/>
  <c r="P770" i="105"/>
  <c r="O770" i="105"/>
  <c r="N770" i="105"/>
  <c r="L770" i="105"/>
  <c r="K770" i="105"/>
  <c r="J770" i="105"/>
  <c r="H770" i="105"/>
  <c r="G770" i="105"/>
  <c r="S777" i="105"/>
  <c r="R777" i="105"/>
  <c r="M777" i="105"/>
  <c r="T777" i="105"/>
  <c r="O777" i="105"/>
  <c r="N777" i="105"/>
  <c r="I777" i="105"/>
  <c r="P777" i="105"/>
  <c r="K777" i="105"/>
  <c r="J777" i="105"/>
  <c r="L777" i="105"/>
  <c r="G777" i="105"/>
  <c r="Q777" i="105"/>
  <c r="H777" i="105"/>
  <c r="F799" i="105"/>
  <c r="Q752" i="105"/>
  <c r="T752" i="105"/>
  <c r="S752" i="105"/>
  <c r="R752" i="105"/>
  <c r="I752" i="105"/>
  <c r="P752" i="105"/>
  <c r="O752" i="105"/>
  <c r="N752" i="105"/>
  <c r="L752" i="105"/>
  <c r="K752" i="105"/>
  <c r="J752" i="105"/>
  <c r="M752" i="105"/>
  <c r="H752" i="105"/>
  <c r="G752" i="105"/>
  <c r="R761" i="105"/>
  <c r="N761" i="105"/>
  <c r="J761" i="105"/>
  <c r="G761" i="105"/>
  <c r="T761" i="105"/>
  <c r="M761" i="105"/>
  <c r="Q761" i="105"/>
  <c r="K761" i="105"/>
  <c r="H761" i="105"/>
  <c r="O761" i="105"/>
  <c r="L761" i="105"/>
  <c r="S761" i="105"/>
  <c r="P761" i="105"/>
  <c r="I761" i="105"/>
  <c r="J767" i="105"/>
  <c r="R767" i="105"/>
  <c r="N767" i="105"/>
  <c r="Q767" i="105"/>
  <c r="G767" i="105"/>
  <c r="L767" i="105"/>
  <c r="K767" i="105"/>
  <c r="P767" i="105"/>
  <c r="I767" i="105"/>
  <c r="O767" i="105"/>
  <c r="T767" i="105"/>
  <c r="M767" i="105"/>
  <c r="S767" i="105"/>
  <c r="H767" i="105"/>
  <c r="R754" i="105"/>
  <c r="N754" i="105"/>
  <c r="J754" i="105"/>
  <c r="S754" i="105"/>
  <c r="O754" i="105"/>
  <c r="K754" i="105"/>
  <c r="G754" i="105"/>
  <c r="H754" i="105"/>
  <c r="L754" i="105"/>
  <c r="I754" i="105"/>
  <c r="P754" i="105"/>
  <c r="M754" i="105"/>
  <c r="Q754" i="105"/>
  <c r="T754" i="105"/>
  <c r="R778" i="105"/>
  <c r="N778" i="105"/>
  <c r="J778" i="105"/>
  <c r="S778" i="105"/>
  <c r="O778" i="105"/>
  <c r="K778" i="105"/>
  <c r="G778" i="105"/>
  <c r="H778" i="105"/>
  <c r="L778" i="105"/>
  <c r="I778" i="105"/>
  <c r="P778" i="105"/>
  <c r="M778" i="105"/>
  <c r="Q778" i="105"/>
  <c r="T778" i="105"/>
  <c r="AL872" i="105"/>
  <c r="AL872" i="106"/>
  <c r="AL828" i="106"/>
  <c r="AL828" i="105"/>
  <c r="F797" i="104"/>
  <c r="F910" i="104" s="1"/>
  <c r="O771" i="105"/>
  <c r="N771" i="105"/>
  <c r="I771" i="105"/>
  <c r="H771" i="105"/>
  <c r="K771" i="105"/>
  <c r="J771" i="105"/>
  <c r="T771" i="105"/>
  <c r="G771" i="105"/>
  <c r="Q771" i="105"/>
  <c r="P771" i="105"/>
  <c r="S771" i="105"/>
  <c r="L771" i="105"/>
  <c r="R771" i="105"/>
  <c r="M771" i="105"/>
  <c r="Q746" i="105"/>
  <c r="M746" i="105"/>
  <c r="I746" i="105"/>
  <c r="T746" i="105"/>
  <c r="S746" i="105"/>
  <c r="R746" i="105"/>
  <c r="P746" i="105"/>
  <c r="O746" i="105"/>
  <c r="N746" i="105"/>
  <c r="L746" i="105"/>
  <c r="K746" i="105"/>
  <c r="J746" i="105"/>
  <c r="H746" i="105"/>
  <c r="G746" i="105"/>
  <c r="F798" i="105"/>
  <c r="M782" i="105"/>
  <c r="I782" i="105"/>
  <c r="T782" i="105"/>
  <c r="S782" i="105"/>
  <c r="R782" i="105"/>
  <c r="P782" i="105"/>
  <c r="O782" i="105"/>
  <c r="N782" i="105"/>
  <c r="Q782" i="105"/>
  <c r="L782" i="105"/>
  <c r="K782" i="105"/>
  <c r="J782" i="105"/>
  <c r="H782" i="105"/>
  <c r="G782" i="105"/>
  <c r="F804" i="105"/>
  <c r="F803" i="105"/>
  <c r="Q776" i="105"/>
  <c r="L776" i="105"/>
  <c r="K776" i="105"/>
  <c r="J776" i="105"/>
  <c r="I776" i="105"/>
  <c r="H776" i="105"/>
  <c r="G776" i="105"/>
  <c r="T776" i="105"/>
  <c r="S776" i="105"/>
  <c r="R776" i="105"/>
  <c r="M776" i="105"/>
  <c r="P776" i="105"/>
  <c r="O776" i="105"/>
  <c r="N776" i="105"/>
  <c r="F801" i="105"/>
  <c r="Q764" i="105"/>
  <c r="P764" i="105"/>
  <c r="O764" i="105"/>
  <c r="N764" i="105"/>
  <c r="L764" i="105"/>
  <c r="K764" i="105"/>
  <c r="J764" i="105"/>
  <c r="H764" i="105"/>
  <c r="G764" i="105"/>
  <c r="I764" i="105"/>
  <c r="M764" i="105"/>
  <c r="T764" i="105"/>
  <c r="S764" i="105"/>
  <c r="R764" i="105"/>
  <c r="R785" i="105"/>
  <c r="N785" i="105"/>
  <c r="J785" i="105"/>
  <c r="G785" i="105"/>
  <c r="T785" i="105"/>
  <c r="M785" i="105"/>
  <c r="Q785" i="105"/>
  <c r="K785" i="105"/>
  <c r="H785" i="105"/>
  <c r="O785" i="105"/>
  <c r="L785" i="105"/>
  <c r="S785" i="105"/>
  <c r="P785" i="105"/>
  <c r="I785" i="105"/>
  <c r="J779" i="105"/>
  <c r="R779" i="105"/>
  <c r="N779" i="105"/>
  <c r="G779" i="105"/>
  <c r="L779" i="105"/>
  <c r="K779" i="105"/>
  <c r="P779" i="105"/>
  <c r="I779" i="105"/>
  <c r="O779" i="105"/>
  <c r="T779" i="105"/>
  <c r="M779" i="105"/>
  <c r="Q779" i="105"/>
  <c r="S779" i="105"/>
  <c r="H779" i="105"/>
  <c r="R760" i="105"/>
  <c r="N760" i="105"/>
  <c r="J760" i="105"/>
  <c r="K760" i="105"/>
  <c r="G760" i="105"/>
  <c r="S760" i="105"/>
  <c r="O760" i="105"/>
  <c r="H760" i="105"/>
  <c r="M760" i="105"/>
  <c r="L760" i="105"/>
  <c r="Q760" i="105"/>
  <c r="P760" i="105"/>
  <c r="T760" i="105"/>
  <c r="I760" i="105"/>
  <c r="R784" i="105"/>
  <c r="N784" i="105"/>
  <c r="J784" i="105"/>
  <c r="K784" i="105"/>
  <c r="G784" i="105"/>
  <c r="S784" i="105"/>
  <c r="O784" i="105"/>
  <c r="Q784" i="105"/>
  <c r="H784" i="105"/>
  <c r="M784" i="105"/>
  <c r="L784" i="105"/>
  <c r="P784" i="105"/>
  <c r="T784" i="105"/>
  <c r="I784" i="105"/>
  <c r="K777" i="104"/>
  <c r="J777" i="104"/>
  <c r="H777" i="104"/>
  <c r="O777" i="104"/>
  <c r="T777" i="104"/>
  <c r="G777" i="104"/>
  <c r="Q777" i="104"/>
  <c r="M777" i="104"/>
  <c r="P777" i="104"/>
  <c r="S777" i="104"/>
  <c r="R777" i="104"/>
  <c r="I777" i="104"/>
  <c r="L777" i="104"/>
  <c r="N777" i="104"/>
  <c r="Q748" i="103"/>
  <c r="L748" i="103"/>
  <c r="G748" i="103"/>
  <c r="M748" i="103"/>
  <c r="H748" i="103"/>
  <c r="S748" i="103"/>
  <c r="K748" i="103"/>
  <c r="R748" i="103"/>
  <c r="P748" i="103"/>
  <c r="O748" i="103"/>
  <c r="J748" i="103"/>
  <c r="I748" i="103"/>
  <c r="N748" i="103"/>
  <c r="T748" i="103"/>
  <c r="G771" i="103"/>
  <c r="Q771" i="103"/>
  <c r="T771" i="103"/>
  <c r="K771" i="103"/>
  <c r="S771" i="103"/>
  <c r="R771" i="103"/>
  <c r="L771" i="103"/>
  <c r="N771" i="103"/>
  <c r="H771" i="103"/>
  <c r="J771" i="103"/>
  <c r="O771" i="103"/>
  <c r="M771" i="103"/>
  <c r="P771" i="103"/>
  <c r="I771" i="103"/>
  <c r="F803" i="103"/>
  <c r="O776" i="103"/>
  <c r="P776" i="103"/>
  <c r="N776" i="103"/>
  <c r="G776" i="103"/>
  <c r="L776" i="103"/>
  <c r="I776" i="103"/>
  <c r="Q776" i="103"/>
  <c r="T776" i="103"/>
  <c r="S776" i="103"/>
  <c r="J776" i="103"/>
  <c r="H776" i="103"/>
  <c r="R776" i="103"/>
  <c r="K776" i="103"/>
  <c r="M776" i="103"/>
  <c r="R785" i="104"/>
  <c r="J785" i="104"/>
  <c r="O785" i="104"/>
  <c r="G785" i="104"/>
  <c r="N785" i="104"/>
  <c r="K785" i="104"/>
  <c r="S785" i="104"/>
  <c r="L785" i="104"/>
  <c r="P785" i="104"/>
  <c r="H785" i="104"/>
  <c r="Q785" i="104"/>
  <c r="T785" i="104"/>
  <c r="I785" i="104"/>
  <c r="M785" i="104"/>
  <c r="F801" i="104"/>
  <c r="Q764" i="104"/>
  <c r="J764" i="104"/>
  <c r="I764" i="104"/>
  <c r="R764" i="104"/>
  <c r="P764" i="104"/>
  <c r="O764" i="104"/>
  <c r="L764" i="104"/>
  <c r="K764" i="104"/>
  <c r="N764" i="104"/>
  <c r="H764" i="104"/>
  <c r="G764" i="104"/>
  <c r="T764" i="104"/>
  <c r="S764" i="104"/>
  <c r="M764" i="104"/>
  <c r="AL828" i="104"/>
  <c r="AL828" i="103"/>
  <c r="Q778" i="103"/>
  <c r="L778" i="103"/>
  <c r="G778" i="103"/>
  <c r="H778" i="103"/>
  <c r="S778" i="103"/>
  <c r="M778" i="103"/>
  <c r="O778" i="103"/>
  <c r="R778" i="103"/>
  <c r="P778" i="103"/>
  <c r="N778" i="103"/>
  <c r="T778" i="103"/>
  <c r="K778" i="103"/>
  <c r="J778" i="103"/>
  <c r="I778" i="103"/>
  <c r="Q760" i="103"/>
  <c r="L760" i="103"/>
  <c r="G760" i="103"/>
  <c r="S760" i="103"/>
  <c r="M760" i="103"/>
  <c r="H760" i="103"/>
  <c r="I760" i="103"/>
  <c r="N760" i="103"/>
  <c r="O760" i="103"/>
  <c r="J760" i="103"/>
  <c r="P760" i="103"/>
  <c r="T760" i="103"/>
  <c r="K760" i="103"/>
  <c r="R760" i="103"/>
  <c r="O746" i="104"/>
  <c r="L746" i="104"/>
  <c r="M746" i="104"/>
  <c r="H746" i="104"/>
  <c r="S746" i="104"/>
  <c r="N746" i="104"/>
  <c r="K746" i="104"/>
  <c r="P746" i="104"/>
  <c r="T746" i="104"/>
  <c r="Q746" i="104"/>
  <c r="R746" i="104"/>
  <c r="G746" i="104"/>
  <c r="J746" i="104"/>
  <c r="I746" i="104"/>
  <c r="F798" i="104"/>
  <c r="G783" i="103"/>
  <c r="Q783" i="103"/>
  <c r="I783" i="103"/>
  <c r="K783" i="103"/>
  <c r="J783" i="103"/>
  <c r="S783" i="103"/>
  <c r="R783" i="103"/>
  <c r="L783" i="103"/>
  <c r="T783" i="103"/>
  <c r="O783" i="103"/>
  <c r="M783" i="103"/>
  <c r="P783" i="103"/>
  <c r="N783" i="103"/>
  <c r="H783" i="103"/>
  <c r="G765" i="104"/>
  <c r="M765" i="104"/>
  <c r="H765" i="104"/>
  <c r="K765" i="104"/>
  <c r="J765" i="104"/>
  <c r="I765" i="104"/>
  <c r="S765" i="104"/>
  <c r="R765" i="104"/>
  <c r="T765" i="104"/>
  <c r="Q765" i="104"/>
  <c r="O765" i="104"/>
  <c r="N765" i="104"/>
  <c r="L765" i="104"/>
  <c r="P765" i="104"/>
  <c r="G747" i="103"/>
  <c r="Q747" i="103"/>
  <c r="T747" i="103"/>
  <c r="S747" i="103"/>
  <c r="R747" i="103"/>
  <c r="L747" i="103"/>
  <c r="N747" i="103"/>
  <c r="K747" i="103"/>
  <c r="H747" i="103"/>
  <c r="J747" i="103"/>
  <c r="O747" i="103"/>
  <c r="M747" i="103"/>
  <c r="P747" i="103"/>
  <c r="I747" i="103"/>
  <c r="F800" i="103"/>
  <c r="O758" i="103"/>
  <c r="J758" i="103"/>
  <c r="L758" i="103"/>
  <c r="I758" i="103"/>
  <c r="Q758" i="103"/>
  <c r="H758" i="103"/>
  <c r="R758" i="103"/>
  <c r="K758" i="103"/>
  <c r="P758" i="103"/>
  <c r="G758" i="103"/>
  <c r="T758" i="103"/>
  <c r="S758" i="103"/>
  <c r="M758" i="103"/>
  <c r="N758" i="103"/>
  <c r="O782" i="103"/>
  <c r="J782" i="103"/>
  <c r="T782" i="103"/>
  <c r="S782" i="103"/>
  <c r="M782" i="103"/>
  <c r="P782" i="103"/>
  <c r="N782" i="103"/>
  <c r="G782" i="103"/>
  <c r="R782" i="103"/>
  <c r="K782" i="103"/>
  <c r="L782" i="103"/>
  <c r="I782" i="103"/>
  <c r="Q782" i="103"/>
  <c r="H782" i="103"/>
  <c r="F804" i="103"/>
  <c r="P761" i="103"/>
  <c r="K761" i="103"/>
  <c r="R761" i="103"/>
  <c r="L761" i="103"/>
  <c r="G761" i="103"/>
  <c r="Q761" i="103"/>
  <c r="O761" i="103"/>
  <c r="M761" i="103"/>
  <c r="T761" i="103"/>
  <c r="H761" i="103"/>
  <c r="I761" i="103"/>
  <c r="S761" i="103"/>
  <c r="N761" i="103"/>
  <c r="J761" i="103"/>
  <c r="P785" i="103"/>
  <c r="K785" i="103"/>
  <c r="R785" i="103"/>
  <c r="L785" i="103"/>
  <c r="G785" i="103"/>
  <c r="Q785" i="103"/>
  <c r="O785" i="103"/>
  <c r="S785" i="103"/>
  <c r="M785" i="103"/>
  <c r="T785" i="103"/>
  <c r="N785" i="103"/>
  <c r="J785" i="103"/>
  <c r="H785" i="103"/>
  <c r="I785" i="103"/>
  <c r="S748" i="104"/>
  <c r="N748" i="104"/>
  <c r="H748" i="104"/>
  <c r="R748" i="104"/>
  <c r="G748" i="104"/>
  <c r="P748" i="104"/>
  <c r="L748" i="104"/>
  <c r="K748" i="104"/>
  <c r="Q748" i="104"/>
  <c r="O748" i="104"/>
  <c r="M748" i="104"/>
  <c r="T748" i="104"/>
  <c r="J748" i="104"/>
  <c r="I748" i="104"/>
  <c r="R761" i="104"/>
  <c r="J761" i="104"/>
  <c r="O761" i="104"/>
  <c r="G761" i="104"/>
  <c r="S761" i="104"/>
  <c r="N761" i="104"/>
  <c r="K761" i="104"/>
  <c r="L761" i="104"/>
  <c r="P761" i="104"/>
  <c r="M761" i="104"/>
  <c r="Q761" i="104"/>
  <c r="T761" i="104"/>
  <c r="I761" i="104"/>
  <c r="H761" i="104"/>
  <c r="F800" i="104"/>
  <c r="M758" i="104"/>
  <c r="J758" i="104"/>
  <c r="L758" i="104"/>
  <c r="K758" i="104"/>
  <c r="N758" i="104"/>
  <c r="R758" i="104"/>
  <c r="H758" i="104"/>
  <c r="G758" i="104"/>
  <c r="P758" i="104"/>
  <c r="I758" i="104"/>
  <c r="T758" i="104"/>
  <c r="S758" i="104"/>
  <c r="Q758" i="104"/>
  <c r="O758" i="104"/>
  <c r="N773" i="104"/>
  <c r="S773" i="104"/>
  <c r="K773" i="104"/>
  <c r="G773" i="104"/>
  <c r="R773" i="104"/>
  <c r="O773" i="104"/>
  <c r="J773" i="104"/>
  <c r="L773" i="104"/>
  <c r="Q773" i="104"/>
  <c r="P773" i="104"/>
  <c r="M773" i="104"/>
  <c r="T773" i="104"/>
  <c r="I773" i="104"/>
  <c r="H773" i="104"/>
  <c r="N784" i="104"/>
  <c r="I784" i="104"/>
  <c r="L784" i="104"/>
  <c r="K784" i="104"/>
  <c r="M784" i="104"/>
  <c r="P784" i="104"/>
  <c r="J784" i="104"/>
  <c r="O784" i="104"/>
  <c r="H784" i="104"/>
  <c r="R784" i="104"/>
  <c r="T784" i="104"/>
  <c r="Q784" i="104"/>
  <c r="G784" i="104"/>
  <c r="S784" i="104"/>
  <c r="G759" i="104"/>
  <c r="P759" i="104"/>
  <c r="Q759" i="104"/>
  <c r="J759" i="104"/>
  <c r="S759" i="104"/>
  <c r="R759" i="104"/>
  <c r="H759" i="104"/>
  <c r="L759" i="104"/>
  <c r="K759" i="104"/>
  <c r="T759" i="104"/>
  <c r="O759" i="104"/>
  <c r="N759" i="104"/>
  <c r="M759" i="104"/>
  <c r="I759" i="104"/>
  <c r="Q766" i="103"/>
  <c r="L766" i="103"/>
  <c r="G766" i="103"/>
  <c r="S766" i="103"/>
  <c r="M766" i="103"/>
  <c r="H766" i="103"/>
  <c r="J766" i="103"/>
  <c r="I766" i="103"/>
  <c r="K766" i="103"/>
  <c r="N766" i="103"/>
  <c r="O766" i="103"/>
  <c r="R766" i="103"/>
  <c r="P766" i="103"/>
  <c r="T766" i="103"/>
  <c r="F799" i="103"/>
  <c r="O752" i="103"/>
  <c r="L752" i="103"/>
  <c r="I752" i="103"/>
  <c r="Q752" i="103"/>
  <c r="H752" i="103"/>
  <c r="R752" i="103"/>
  <c r="K752" i="103"/>
  <c r="J752" i="103"/>
  <c r="P752" i="103"/>
  <c r="N752" i="103"/>
  <c r="G752" i="103"/>
  <c r="T752" i="103"/>
  <c r="S752" i="103"/>
  <c r="M752" i="103"/>
  <c r="P779" i="103"/>
  <c r="K779" i="103"/>
  <c r="G779" i="103"/>
  <c r="R779" i="103"/>
  <c r="L779" i="103"/>
  <c r="S779" i="103"/>
  <c r="J779" i="103"/>
  <c r="H779" i="103"/>
  <c r="Q779" i="103"/>
  <c r="O779" i="103"/>
  <c r="N779" i="103"/>
  <c r="M779" i="103"/>
  <c r="T779" i="103"/>
  <c r="I779" i="103"/>
  <c r="AL827" i="104"/>
  <c r="AL827" i="103"/>
  <c r="Q784" i="103"/>
  <c r="L784" i="103"/>
  <c r="G784" i="103"/>
  <c r="S784" i="103"/>
  <c r="M784" i="103"/>
  <c r="H784" i="103"/>
  <c r="T784" i="103"/>
  <c r="I784" i="103"/>
  <c r="N784" i="103"/>
  <c r="O784" i="103"/>
  <c r="J784" i="103"/>
  <c r="R784" i="103"/>
  <c r="K784" i="103"/>
  <c r="P784" i="103"/>
  <c r="S783" i="104"/>
  <c r="R783" i="104"/>
  <c r="H783" i="104"/>
  <c r="T783" i="104"/>
  <c r="O783" i="104"/>
  <c r="N783" i="104"/>
  <c r="M783" i="104"/>
  <c r="Q783" i="104"/>
  <c r="G783" i="104"/>
  <c r="I783" i="104"/>
  <c r="K783" i="104"/>
  <c r="J783" i="104"/>
  <c r="L783" i="104"/>
  <c r="P783" i="104"/>
  <c r="Q754" i="103"/>
  <c r="L754" i="103"/>
  <c r="G754" i="103"/>
  <c r="H754" i="103"/>
  <c r="S754" i="103"/>
  <c r="M754" i="103"/>
  <c r="O754" i="103"/>
  <c r="R754" i="103"/>
  <c r="P754" i="103"/>
  <c r="N754" i="103"/>
  <c r="T754" i="103"/>
  <c r="J754" i="103"/>
  <c r="I754" i="103"/>
  <c r="K754" i="103"/>
  <c r="N766" i="104"/>
  <c r="I766" i="104"/>
  <c r="K766" i="104"/>
  <c r="H766" i="104"/>
  <c r="R766" i="104"/>
  <c r="M766" i="104"/>
  <c r="S766" i="104"/>
  <c r="O766" i="104"/>
  <c r="J766" i="104"/>
  <c r="T766" i="104"/>
  <c r="G766" i="104"/>
  <c r="Q766" i="104"/>
  <c r="L766" i="104"/>
  <c r="P766" i="104"/>
  <c r="J778" i="104"/>
  <c r="P778" i="104"/>
  <c r="L778" i="104"/>
  <c r="S778" i="104"/>
  <c r="Q778" i="104"/>
  <c r="H778" i="104"/>
  <c r="K778" i="104"/>
  <c r="N778" i="104"/>
  <c r="I778" i="104"/>
  <c r="G778" i="104"/>
  <c r="R778" i="104"/>
  <c r="M778" i="104"/>
  <c r="O778" i="104"/>
  <c r="T778" i="104"/>
  <c r="S777" i="103"/>
  <c r="R777" i="103"/>
  <c r="L777" i="103"/>
  <c r="I777" i="103"/>
  <c r="G777" i="103"/>
  <c r="O777" i="103"/>
  <c r="M777" i="103"/>
  <c r="P777" i="103"/>
  <c r="T777" i="103"/>
  <c r="N777" i="103"/>
  <c r="K777" i="103"/>
  <c r="H777" i="103"/>
  <c r="J777" i="103"/>
  <c r="Q777" i="103"/>
  <c r="P753" i="104"/>
  <c r="I753" i="104"/>
  <c r="L753" i="104"/>
  <c r="J753" i="104"/>
  <c r="M753" i="104"/>
  <c r="R753" i="104"/>
  <c r="K753" i="104"/>
  <c r="Q753" i="104"/>
  <c r="H753" i="104"/>
  <c r="O753" i="104"/>
  <c r="N753" i="104"/>
  <c r="T753" i="104"/>
  <c r="G753" i="104"/>
  <c r="S753" i="104"/>
  <c r="S765" i="103"/>
  <c r="R765" i="103"/>
  <c r="L765" i="103"/>
  <c r="N765" i="103"/>
  <c r="G765" i="103"/>
  <c r="Q765" i="103"/>
  <c r="O765" i="103"/>
  <c r="M765" i="103"/>
  <c r="P765" i="103"/>
  <c r="I765" i="103"/>
  <c r="T765" i="103"/>
  <c r="K765" i="103"/>
  <c r="H765" i="103"/>
  <c r="J765" i="103"/>
  <c r="F797" i="103"/>
  <c r="F801" i="103"/>
  <c r="H764" i="103"/>
  <c r="R764" i="103"/>
  <c r="K764" i="103"/>
  <c r="T764" i="103"/>
  <c r="S764" i="103"/>
  <c r="M764" i="103"/>
  <c r="O764" i="103"/>
  <c r="I764" i="103"/>
  <c r="Q764" i="103"/>
  <c r="P764" i="103"/>
  <c r="N764" i="103"/>
  <c r="G764" i="103"/>
  <c r="J764" i="103"/>
  <c r="L764" i="103"/>
  <c r="P767" i="103"/>
  <c r="K767" i="103"/>
  <c r="R767" i="103"/>
  <c r="L767" i="103"/>
  <c r="G767" i="103"/>
  <c r="N767" i="103"/>
  <c r="M767" i="103"/>
  <c r="T767" i="103"/>
  <c r="I767" i="103"/>
  <c r="O767" i="103"/>
  <c r="S767" i="103"/>
  <c r="J767" i="103"/>
  <c r="H767" i="103"/>
  <c r="Q767" i="103"/>
  <c r="S779" i="104"/>
  <c r="K779" i="104"/>
  <c r="R779" i="104"/>
  <c r="J779" i="104"/>
  <c r="O779" i="104"/>
  <c r="N779" i="104"/>
  <c r="G779" i="104"/>
  <c r="L779" i="104"/>
  <c r="I779" i="104"/>
  <c r="Q779" i="104"/>
  <c r="P779" i="104"/>
  <c r="M779" i="104"/>
  <c r="T779" i="104"/>
  <c r="H779" i="104"/>
  <c r="O754" i="104"/>
  <c r="H754" i="104"/>
  <c r="T754" i="104"/>
  <c r="G754" i="104"/>
  <c r="S754" i="104"/>
  <c r="L754" i="104"/>
  <c r="K754" i="104"/>
  <c r="N754" i="104"/>
  <c r="J754" i="104"/>
  <c r="Q754" i="104"/>
  <c r="P754" i="104"/>
  <c r="R754" i="104"/>
  <c r="M754" i="104"/>
  <c r="I754" i="104"/>
  <c r="F802" i="104"/>
  <c r="R770" i="104"/>
  <c r="J770" i="104"/>
  <c r="Q770" i="104"/>
  <c r="N770" i="104"/>
  <c r="I770" i="104"/>
  <c r="P770" i="104"/>
  <c r="O770" i="104"/>
  <c r="L770" i="104"/>
  <c r="K770" i="104"/>
  <c r="S770" i="104"/>
  <c r="H770" i="104"/>
  <c r="G770" i="104"/>
  <c r="T770" i="104"/>
  <c r="M770" i="104"/>
  <c r="O767" i="104"/>
  <c r="G767" i="104"/>
  <c r="N767" i="104"/>
  <c r="R767" i="104"/>
  <c r="K767" i="104"/>
  <c r="J767" i="104"/>
  <c r="S767" i="104"/>
  <c r="Q767" i="104"/>
  <c r="L767" i="104"/>
  <c r="I767" i="104"/>
  <c r="P767" i="104"/>
  <c r="M767" i="104"/>
  <c r="H767" i="104"/>
  <c r="T767" i="104"/>
  <c r="S771" i="104"/>
  <c r="R771" i="104"/>
  <c r="L771" i="104"/>
  <c r="M771" i="104"/>
  <c r="O771" i="104"/>
  <c r="N771" i="104"/>
  <c r="Q771" i="104"/>
  <c r="H771" i="104"/>
  <c r="K771" i="104"/>
  <c r="J771" i="104"/>
  <c r="I771" i="104"/>
  <c r="G771" i="104"/>
  <c r="T771" i="104"/>
  <c r="P771" i="104"/>
  <c r="P755" i="103"/>
  <c r="K755" i="103"/>
  <c r="G755" i="103"/>
  <c r="R755" i="103"/>
  <c r="L755" i="103"/>
  <c r="J755" i="103"/>
  <c r="H755" i="103"/>
  <c r="Q755" i="103"/>
  <c r="O755" i="103"/>
  <c r="S755" i="103"/>
  <c r="I755" i="103"/>
  <c r="N755" i="103"/>
  <c r="M755" i="103"/>
  <c r="T755" i="103"/>
  <c r="N749" i="104"/>
  <c r="P749" i="104"/>
  <c r="M749" i="104"/>
  <c r="O749" i="104"/>
  <c r="I749" i="104"/>
  <c r="L749" i="104"/>
  <c r="G749" i="104"/>
  <c r="S749" i="104"/>
  <c r="T749" i="104"/>
  <c r="K749" i="104"/>
  <c r="H749" i="104"/>
  <c r="Q749" i="104"/>
  <c r="R749" i="104"/>
  <c r="J749" i="104"/>
  <c r="AL873" i="103"/>
  <c r="AL873" i="104"/>
  <c r="AL872" i="103"/>
  <c r="AL872" i="104"/>
  <c r="Q772" i="104"/>
  <c r="K772" i="104"/>
  <c r="L772" i="104"/>
  <c r="J772" i="104"/>
  <c r="S772" i="104"/>
  <c r="O772" i="104"/>
  <c r="R772" i="104"/>
  <c r="M772" i="104"/>
  <c r="P772" i="104"/>
  <c r="G772" i="104"/>
  <c r="N772" i="104"/>
  <c r="I772" i="104"/>
  <c r="H772" i="104"/>
  <c r="T772" i="104"/>
  <c r="P747" i="104"/>
  <c r="I747" i="104"/>
  <c r="L747" i="104"/>
  <c r="O747" i="104"/>
  <c r="M747" i="104"/>
  <c r="R747" i="104"/>
  <c r="K747" i="104"/>
  <c r="Q747" i="104"/>
  <c r="S747" i="104"/>
  <c r="J747" i="104"/>
  <c r="N747" i="104"/>
  <c r="T747" i="104"/>
  <c r="G747" i="104"/>
  <c r="H747" i="104"/>
  <c r="N760" i="104"/>
  <c r="I760" i="104"/>
  <c r="L760" i="104"/>
  <c r="S760" i="104"/>
  <c r="M760" i="104"/>
  <c r="H760" i="104"/>
  <c r="J760" i="104"/>
  <c r="O760" i="104"/>
  <c r="P760" i="104"/>
  <c r="R760" i="104"/>
  <c r="T760" i="104"/>
  <c r="Q760" i="104"/>
  <c r="G760" i="104"/>
  <c r="K760" i="104"/>
  <c r="Q772" i="103"/>
  <c r="L772" i="103"/>
  <c r="G772" i="103"/>
  <c r="M772" i="103"/>
  <c r="H772" i="103"/>
  <c r="S772" i="103"/>
  <c r="K772" i="103"/>
  <c r="R772" i="103"/>
  <c r="P772" i="103"/>
  <c r="T772" i="103"/>
  <c r="I772" i="103"/>
  <c r="N772" i="103"/>
  <c r="O772" i="103"/>
  <c r="J772" i="103"/>
  <c r="K753" i="103"/>
  <c r="H753" i="103"/>
  <c r="J753" i="103"/>
  <c r="O753" i="103"/>
  <c r="T753" i="103"/>
  <c r="G753" i="103"/>
  <c r="Q753" i="103"/>
  <c r="N753" i="103"/>
  <c r="P753" i="103"/>
  <c r="S753" i="103"/>
  <c r="R753" i="103"/>
  <c r="L753" i="103"/>
  <c r="I753" i="103"/>
  <c r="M753" i="103"/>
  <c r="F799" i="104"/>
  <c r="S752" i="104"/>
  <c r="Q752" i="104"/>
  <c r="N752" i="104"/>
  <c r="R752" i="104"/>
  <c r="O752" i="104"/>
  <c r="L752" i="104"/>
  <c r="M752" i="104"/>
  <c r="H752" i="104"/>
  <c r="G752" i="104"/>
  <c r="J752" i="104"/>
  <c r="I752" i="104"/>
  <c r="K752" i="104"/>
  <c r="P752" i="104"/>
  <c r="T752" i="104"/>
  <c r="G759" i="103"/>
  <c r="Q759" i="103"/>
  <c r="I759" i="103"/>
  <c r="H759" i="103"/>
  <c r="S759" i="103"/>
  <c r="R759" i="103"/>
  <c r="L759" i="103"/>
  <c r="T759" i="103"/>
  <c r="K759" i="103"/>
  <c r="J759" i="103"/>
  <c r="O759" i="103"/>
  <c r="M759" i="103"/>
  <c r="P759" i="103"/>
  <c r="N759" i="103"/>
  <c r="P746" i="103"/>
  <c r="N746" i="103"/>
  <c r="G746" i="103"/>
  <c r="O746" i="103"/>
  <c r="L746" i="103"/>
  <c r="I746" i="103"/>
  <c r="Q746" i="103"/>
  <c r="J746" i="103"/>
  <c r="T746" i="103"/>
  <c r="M746" i="103"/>
  <c r="H746" i="103"/>
  <c r="R746" i="103"/>
  <c r="K746" i="103"/>
  <c r="S746" i="103"/>
  <c r="F798" i="103"/>
  <c r="F802" i="103"/>
  <c r="P770" i="103"/>
  <c r="N770" i="103"/>
  <c r="G770" i="103"/>
  <c r="L770" i="103"/>
  <c r="I770" i="103"/>
  <c r="Q770" i="103"/>
  <c r="T770" i="103"/>
  <c r="H770" i="103"/>
  <c r="R770" i="103"/>
  <c r="K770" i="103"/>
  <c r="J770" i="103"/>
  <c r="O770" i="103"/>
  <c r="S770" i="103"/>
  <c r="M770" i="103"/>
  <c r="P749" i="103"/>
  <c r="K749" i="103"/>
  <c r="L749" i="103"/>
  <c r="G749" i="103"/>
  <c r="R749" i="103"/>
  <c r="S749" i="103"/>
  <c r="H749" i="103"/>
  <c r="I749" i="103"/>
  <c r="N749" i="103"/>
  <c r="J749" i="103"/>
  <c r="T749" i="103"/>
  <c r="Q749" i="103"/>
  <c r="O749" i="103"/>
  <c r="M749" i="103"/>
  <c r="P773" i="103"/>
  <c r="K773" i="103"/>
  <c r="L773" i="103"/>
  <c r="G773" i="103"/>
  <c r="R773" i="103"/>
  <c r="S773" i="103"/>
  <c r="H773" i="103"/>
  <c r="I773" i="103"/>
  <c r="N773" i="103"/>
  <c r="J773" i="103"/>
  <c r="M773" i="103"/>
  <c r="Q773" i="103"/>
  <c r="O773" i="103"/>
  <c r="T773" i="103"/>
  <c r="F803" i="104"/>
  <c r="T776" i="104"/>
  <c r="S776" i="104"/>
  <c r="R776" i="104"/>
  <c r="N776" i="104"/>
  <c r="P776" i="104"/>
  <c r="O776" i="104"/>
  <c r="J776" i="104"/>
  <c r="M776" i="104"/>
  <c r="H776" i="104"/>
  <c r="I776" i="104"/>
  <c r="L776" i="104"/>
  <c r="K776" i="104"/>
  <c r="Q776" i="104"/>
  <c r="G776" i="104"/>
  <c r="S755" i="104"/>
  <c r="K755" i="104"/>
  <c r="R755" i="104"/>
  <c r="J755" i="104"/>
  <c r="G755" i="104"/>
  <c r="O755" i="104"/>
  <c r="N755" i="104"/>
  <c r="L755" i="104"/>
  <c r="I755" i="104"/>
  <c r="P755" i="104"/>
  <c r="M755" i="104"/>
  <c r="Q755" i="104"/>
  <c r="T755" i="104"/>
  <c r="H755" i="104"/>
  <c r="R782" i="104"/>
  <c r="P782" i="104"/>
  <c r="O782" i="104"/>
  <c r="I782" i="104"/>
  <c r="L782" i="104"/>
  <c r="K782" i="104"/>
  <c r="N782" i="104"/>
  <c r="S782" i="104"/>
  <c r="H782" i="104"/>
  <c r="G782" i="104"/>
  <c r="T782" i="104"/>
  <c r="Q782" i="104"/>
  <c r="J782" i="104"/>
  <c r="M782" i="104"/>
  <c r="F804" i="104"/>
  <c r="AL828" i="100"/>
  <c r="AL828" i="101"/>
  <c r="G785" i="101"/>
  <c r="Q785" i="101"/>
  <c r="P785" i="101"/>
  <c r="S785" i="101"/>
  <c r="R785" i="101"/>
  <c r="L785" i="101"/>
  <c r="J785" i="101"/>
  <c r="O785" i="101"/>
  <c r="M785" i="101"/>
  <c r="T785" i="101"/>
  <c r="N785" i="101"/>
  <c r="K785" i="101"/>
  <c r="H785" i="101"/>
  <c r="I785" i="101"/>
  <c r="AL873" i="100"/>
  <c r="AL873" i="101"/>
  <c r="R746" i="101"/>
  <c r="M746" i="101"/>
  <c r="G746" i="101"/>
  <c r="P746" i="101"/>
  <c r="Q746" i="101"/>
  <c r="S746" i="101"/>
  <c r="I746" i="101"/>
  <c r="N746" i="101"/>
  <c r="H746" i="101"/>
  <c r="K746" i="101"/>
  <c r="O746" i="101"/>
  <c r="J746" i="101"/>
  <c r="T746" i="101"/>
  <c r="L746" i="101"/>
  <c r="F798" i="101"/>
  <c r="F801" i="101"/>
  <c r="R764" i="101"/>
  <c r="L764" i="101"/>
  <c r="M764" i="101"/>
  <c r="H764" i="101"/>
  <c r="Q764" i="101"/>
  <c r="K764" i="101"/>
  <c r="N764" i="101"/>
  <c r="G764" i="101"/>
  <c r="T764" i="101"/>
  <c r="S764" i="101"/>
  <c r="J764" i="101"/>
  <c r="P764" i="101"/>
  <c r="I764" i="101"/>
  <c r="O764" i="101"/>
  <c r="F797" i="101"/>
  <c r="T752" i="101"/>
  <c r="N752" i="101"/>
  <c r="G752" i="101"/>
  <c r="I752" i="101"/>
  <c r="H752" i="101"/>
  <c r="Q752" i="101"/>
  <c r="M752" i="101"/>
  <c r="R752" i="101"/>
  <c r="P752" i="101"/>
  <c r="J752" i="101"/>
  <c r="S752" i="101"/>
  <c r="O752" i="101"/>
  <c r="F799" i="101"/>
  <c r="K752" i="101"/>
  <c r="L752" i="101"/>
  <c r="G779" i="101"/>
  <c r="Q779" i="101"/>
  <c r="P779" i="101"/>
  <c r="H779" i="101"/>
  <c r="S779" i="101"/>
  <c r="R779" i="101"/>
  <c r="L779" i="101"/>
  <c r="N779" i="101"/>
  <c r="O779" i="101"/>
  <c r="M779" i="101"/>
  <c r="T779" i="101"/>
  <c r="J779" i="101"/>
  <c r="K779" i="101"/>
  <c r="I779" i="101"/>
  <c r="Q772" i="101"/>
  <c r="J772" i="101"/>
  <c r="L772" i="101"/>
  <c r="I772" i="101"/>
  <c r="O772" i="101"/>
  <c r="H772" i="101"/>
  <c r="K772" i="101"/>
  <c r="T772" i="101"/>
  <c r="S772" i="101"/>
  <c r="M772" i="101"/>
  <c r="P772" i="101"/>
  <c r="G772" i="101"/>
  <c r="R772" i="101"/>
  <c r="N772" i="101"/>
  <c r="K767" i="101"/>
  <c r="H767" i="101"/>
  <c r="I767" i="101"/>
  <c r="G767" i="101"/>
  <c r="Q767" i="101"/>
  <c r="P767" i="101"/>
  <c r="S767" i="101"/>
  <c r="R767" i="101"/>
  <c r="L767" i="101"/>
  <c r="N767" i="101"/>
  <c r="O767" i="101"/>
  <c r="M767" i="101"/>
  <c r="T767" i="101"/>
  <c r="J767" i="101"/>
  <c r="O761" i="101"/>
  <c r="M761" i="101"/>
  <c r="T761" i="101"/>
  <c r="N761" i="101"/>
  <c r="S761" i="101"/>
  <c r="R761" i="101"/>
  <c r="L761" i="101"/>
  <c r="K761" i="101"/>
  <c r="H761" i="101"/>
  <c r="I761" i="101"/>
  <c r="G761" i="101"/>
  <c r="Q761" i="101"/>
  <c r="P761" i="101"/>
  <c r="J761" i="101"/>
  <c r="J778" i="101"/>
  <c r="Q778" i="101"/>
  <c r="H778" i="101"/>
  <c r="R778" i="101"/>
  <c r="T778" i="101"/>
  <c r="M778" i="101"/>
  <c r="N778" i="101"/>
  <c r="G778" i="101"/>
  <c r="L778" i="101"/>
  <c r="I778" i="101"/>
  <c r="O778" i="101"/>
  <c r="S778" i="101"/>
  <c r="P778" i="101"/>
  <c r="K778" i="101"/>
  <c r="AL872" i="100"/>
  <c r="AL872" i="101"/>
  <c r="G755" i="101"/>
  <c r="N755" i="101"/>
  <c r="J755" i="101"/>
  <c r="K755" i="101"/>
  <c r="S755" i="101"/>
  <c r="R755" i="101"/>
  <c r="T755" i="101"/>
  <c r="I755" i="101"/>
  <c r="O755" i="101"/>
  <c r="M755" i="101"/>
  <c r="L755" i="101"/>
  <c r="Q755" i="101"/>
  <c r="H755" i="101"/>
  <c r="P755" i="101"/>
  <c r="F803" i="101"/>
  <c r="N776" i="101"/>
  <c r="G776" i="101"/>
  <c r="T776" i="101"/>
  <c r="H776" i="101"/>
  <c r="J776" i="101"/>
  <c r="P776" i="101"/>
  <c r="I776" i="101"/>
  <c r="Q776" i="101"/>
  <c r="K776" i="101"/>
  <c r="S776" i="101"/>
  <c r="R776" i="101"/>
  <c r="L776" i="101"/>
  <c r="M776" i="101"/>
  <c r="O776" i="101"/>
  <c r="N782" i="101"/>
  <c r="G782" i="101"/>
  <c r="T782" i="101"/>
  <c r="H782" i="101"/>
  <c r="L782" i="101"/>
  <c r="J782" i="101"/>
  <c r="P782" i="101"/>
  <c r="I782" i="101"/>
  <c r="Q782" i="101"/>
  <c r="K782" i="101"/>
  <c r="S782" i="101"/>
  <c r="R782" i="101"/>
  <c r="M782" i="101"/>
  <c r="O782" i="101"/>
  <c r="F804" i="101"/>
  <c r="K749" i="101"/>
  <c r="H749" i="101"/>
  <c r="I749" i="101"/>
  <c r="O749" i="101"/>
  <c r="L749" i="101"/>
  <c r="G749" i="101"/>
  <c r="N749" i="101"/>
  <c r="Q749" i="101"/>
  <c r="S749" i="101"/>
  <c r="R749" i="101"/>
  <c r="T749" i="101"/>
  <c r="J749" i="101"/>
  <c r="M749" i="101"/>
  <c r="P749" i="101"/>
  <c r="N771" i="101"/>
  <c r="L771" i="101"/>
  <c r="G771" i="101"/>
  <c r="S771" i="101"/>
  <c r="R771" i="101"/>
  <c r="H771" i="101"/>
  <c r="M771" i="101"/>
  <c r="T771" i="101"/>
  <c r="I771" i="101"/>
  <c r="J771" i="101"/>
  <c r="P771" i="101"/>
  <c r="K771" i="101"/>
  <c r="Q771" i="101"/>
  <c r="O771" i="101"/>
  <c r="Q753" i="101"/>
  <c r="K753" i="101"/>
  <c r="N753" i="101"/>
  <c r="S753" i="101"/>
  <c r="P753" i="101"/>
  <c r="J753" i="101"/>
  <c r="M753" i="101"/>
  <c r="O753" i="101"/>
  <c r="G753" i="101"/>
  <c r="R753" i="101"/>
  <c r="I753" i="101"/>
  <c r="H753" i="101"/>
  <c r="L753" i="101"/>
  <c r="T753" i="101"/>
  <c r="R748" i="101"/>
  <c r="M748" i="101"/>
  <c r="T748" i="101"/>
  <c r="S748" i="101"/>
  <c r="J748" i="101"/>
  <c r="L748" i="101"/>
  <c r="G748" i="101"/>
  <c r="H748" i="101"/>
  <c r="Q748" i="101"/>
  <c r="K748" i="101"/>
  <c r="P748" i="101"/>
  <c r="N748" i="101"/>
  <c r="O748" i="101"/>
  <c r="I748" i="101"/>
  <c r="F800" i="101"/>
  <c r="O758" i="101"/>
  <c r="M758" i="101"/>
  <c r="R758" i="101"/>
  <c r="L758" i="101"/>
  <c r="P758" i="101"/>
  <c r="H758" i="101"/>
  <c r="N758" i="101"/>
  <c r="G758" i="101"/>
  <c r="I758" i="101"/>
  <c r="J758" i="101"/>
  <c r="S758" i="101"/>
  <c r="T758" i="101"/>
  <c r="Q758" i="101"/>
  <c r="K758" i="101"/>
  <c r="F802" i="101"/>
  <c r="Q770" i="101"/>
  <c r="K770" i="101"/>
  <c r="H770" i="101"/>
  <c r="J770" i="101"/>
  <c r="P770" i="101"/>
  <c r="I770" i="101"/>
  <c r="R770" i="101"/>
  <c r="L770" i="101"/>
  <c r="M770" i="101"/>
  <c r="S770" i="101"/>
  <c r="N770" i="101"/>
  <c r="G770" i="101"/>
  <c r="T770" i="101"/>
  <c r="O770" i="101"/>
  <c r="N765" i="101"/>
  <c r="L765" i="101"/>
  <c r="H765" i="101"/>
  <c r="G765" i="101"/>
  <c r="S765" i="101"/>
  <c r="R765" i="101"/>
  <c r="J765" i="101"/>
  <c r="O765" i="101"/>
  <c r="M765" i="101"/>
  <c r="T765" i="101"/>
  <c r="P765" i="101"/>
  <c r="Q765" i="101"/>
  <c r="K765" i="101"/>
  <c r="I765" i="101"/>
  <c r="M754" i="101"/>
  <c r="K754" i="101"/>
  <c r="L754" i="101"/>
  <c r="I754" i="101"/>
  <c r="G754" i="101"/>
  <c r="P754" i="101"/>
  <c r="O754" i="101"/>
  <c r="H754" i="101"/>
  <c r="Q754" i="101"/>
  <c r="R754" i="101"/>
  <c r="T754" i="101"/>
  <c r="S754" i="101"/>
  <c r="J754" i="101"/>
  <c r="N754" i="101"/>
  <c r="AL827" i="100"/>
  <c r="AL827" i="101"/>
  <c r="N783" i="101"/>
  <c r="L783" i="101"/>
  <c r="R783" i="101"/>
  <c r="H783" i="101"/>
  <c r="G783" i="101"/>
  <c r="S783" i="101"/>
  <c r="M783" i="101"/>
  <c r="T783" i="101"/>
  <c r="P783" i="101"/>
  <c r="I783" i="101"/>
  <c r="J783" i="101"/>
  <c r="Q783" i="101"/>
  <c r="O783" i="101"/>
  <c r="K783" i="101"/>
  <c r="Q747" i="101"/>
  <c r="K747" i="101"/>
  <c r="N747" i="101"/>
  <c r="L747" i="101"/>
  <c r="M747" i="101"/>
  <c r="O747" i="101"/>
  <c r="G747" i="101"/>
  <c r="J747" i="101"/>
  <c r="I747" i="101"/>
  <c r="H747" i="101"/>
  <c r="S747" i="101"/>
  <c r="P747" i="101"/>
  <c r="T747" i="101"/>
  <c r="R747" i="101"/>
  <c r="N777" i="101"/>
  <c r="L777" i="101"/>
  <c r="S777" i="101"/>
  <c r="R777" i="101"/>
  <c r="H777" i="101"/>
  <c r="G777" i="101"/>
  <c r="J777" i="101"/>
  <c r="K777" i="101"/>
  <c r="O777" i="101"/>
  <c r="M777" i="101"/>
  <c r="T777" i="101"/>
  <c r="Q777" i="101"/>
  <c r="P777" i="101"/>
  <c r="I777" i="101"/>
  <c r="O773" i="101"/>
  <c r="M773" i="101"/>
  <c r="T773" i="101"/>
  <c r="J773" i="101"/>
  <c r="N773" i="101"/>
  <c r="K773" i="101"/>
  <c r="H773" i="101"/>
  <c r="I773" i="101"/>
  <c r="G773" i="101"/>
  <c r="Q773" i="101"/>
  <c r="P773" i="101"/>
  <c r="S773" i="101"/>
  <c r="R773" i="101"/>
  <c r="L773" i="101"/>
  <c r="P759" i="101"/>
  <c r="T759" i="101"/>
  <c r="R759" i="101"/>
  <c r="H759" i="101"/>
  <c r="Q759" i="101"/>
  <c r="K759" i="101"/>
  <c r="N759" i="101"/>
  <c r="L759" i="101"/>
  <c r="M759" i="101"/>
  <c r="O759" i="101"/>
  <c r="G759" i="101"/>
  <c r="J759" i="101"/>
  <c r="I759" i="101"/>
  <c r="S759" i="101"/>
  <c r="Q766" i="101"/>
  <c r="J766" i="101"/>
  <c r="P766" i="101"/>
  <c r="N766" i="101"/>
  <c r="G766" i="101"/>
  <c r="H766" i="101"/>
  <c r="R766" i="101"/>
  <c r="T766" i="101"/>
  <c r="S766" i="101"/>
  <c r="M766" i="101"/>
  <c r="L766" i="101"/>
  <c r="I766" i="101"/>
  <c r="O766" i="101"/>
  <c r="K766" i="101"/>
  <c r="M760" i="101"/>
  <c r="H760" i="101"/>
  <c r="Q760" i="101"/>
  <c r="R760" i="101"/>
  <c r="P760" i="101"/>
  <c r="N760" i="101"/>
  <c r="I760" i="101"/>
  <c r="G760" i="101"/>
  <c r="T760" i="101"/>
  <c r="S760" i="101"/>
  <c r="J760" i="101"/>
  <c r="K760" i="101"/>
  <c r="O760" i="101"/>
  <c r="L760" i="101"/>
  <c r="Q784" i="101"/>
  <c r="J784" i="101"/>
  <c r="T784" i="101"/>
  <c r="S784" i="101"/>
  <c r="M784" i="101"/>
  <c r="N784" i="101"/>
  <c r="I784" i="101"/>
  <c r="O784" i="101"/>
  <c r="R784" i="101"/>
  <c r="P784" i="101"/>
  <c r="G784" i="101"/>
  <c r="L784" i="101"/>
  <c r="K784" i="101"/>
  <c r="H784" i="101"/>
  <c r="O767" i="100"/>
  <c r="N767" i="100"/>
  <c r="I767" i="100"/>
  <c r="T767" i="100"/>
  <c r="S767" i="100"/>
  <c r="R767" i="100"/>
  <c r="M767" i="100"/>
  <c r="K767" i="100"/>
  <c r="J767" i="100"/>
  <c r="P767" i="100"/>
  <c r="G767" i="100"/>
  <c r="Q767" i="100"/>
  <c r="L767" i="100"/>
  <c r="H767" i="100"/>
  <c r="S773" i="100"/>
  <c r="R773" i="100"/>
  <c r="M773" i="100"/>
  <c r="H773" i="100"/>
  <c r="G773" i="100"/>
  <c r="L773" i="100"/>
  <c r="O773" i="100"/>
  <c r="N773" i="100"/>
  <c r="I773" i="100"/>
  <c r="T773" i="100"/>
  <c r="K773" i="100"/>
  <c r="J773" i="100"/>
  <c r="P773" i="100"/>
  <c r="Q773" i="100"/>
  <c r="J753" i="100"/>
  <c r="I753" i="100"/>
  <c r="H753" i="100"/>
  <c r="G753" i="100"/>
  <c r="T753" i="100"/>
  <c r="S753" i="100"/>
  <c r="R753" i="100"/>
  <c r="N753" i="100"/>
  <c r="Q753" i="100"/>
  <c r="P753" i="100"/>
  <c r="O753" i="100"/>
  <c r="M753" i="100"/>
  <c r="L753" i="100"/>
  <c r="K753" i="100"/>
  <c r="J777" i="100"/>
  <c r="I777" i="100"/>
  <c r="H777" i="100"/>
  <c r="G777" i="100"/>
  <c r="T777" i="100"/>
  <c r="S777" i="100"/>
  <c r="R777" i="100"/>
  <c r="N777" i="100"/>
  <c r="Q777" i="100"/>
  <c r="P777" i="100"/>
  <c r="O777" i="100"/>
  <c r="M777" i="100"/>
  <c r="L777" i="100"/>
  <c r="K777" i="100"/>
  <c r="P754" i="100"/>
  <c r="O754" i="100"/>
  <c r="N754" i="100"/>
  <c r="I754" i="100"/>
  <c r="L754" i="100"/>
  <c r="K754" i="100"/>
  <c r="J754" i="100"/>
  <c r="H754" i="100"/>
  <c r="G754" i="100"/>
  <c r="Q754" i="100"/>
  <c r="T754" i="100"/>
  <c r="S754" i="100"/>
  <c r="R754" i="100"/>
  <c r="M754" i="100"/>
  <c r="P778" i="100"/>
  <c r="O778" i="100"/>
  <c r="N778" i="100"/>
  <c r="I778" i="100"/>
  <c r="L778" i="100"/>
  <c r="K778" i="100"/>
  <c r="J778" i="100"/>
  <c r="H778" i="100"/>
  <c r="G778" i="100"/>
  <c r="Q778" i="100"/>
  <c r="T778" i="100"/>
  <c r="S778" i="100"/>
  <c r="R778" i="100"/>
  <c r="M778" i="100"/>
  <c r="K749" i="100"/>
  <c r="J749" i="100"/>
  <c r="P749" i="100"/>
  <c r="N749" i="100"/>
  <c r="T749" i="100"/>
  <c r="G749" i="100"/>
  <c r="Q749" i="100"/>
  <c r="L749" i="100"/>
  <c r="S749" i="100"/>
  <c r="R749" i="100"/>
  <c r="M749" i="100"/>
  <c r="H749" i="100"/>
  <c r="O749" i="100"/>
  <c r="I749" i="100"/>
  <c r="J759" i="100"/>
  <c r="I759" i="100"/>
  <c r="H759" i="100"/>
  <c r="G759" i="100"/>
  <c r="N759" i="100"/>
  <c r="T759" i="100"/>
  <c r="S759" i="100"/>
  <c r="R759" i="100"/>
  <c r="Q759" i="100"/>
  <c r="P759" i="100"/>
  <c r="O759" i="100"/>
  <c r="M759" i="100"/>
  <c r="L759" i="100"/>
  <c r="K759" i="100"/>
  <c r="J783" i="100"/>
  <c r="I783" i="100"/>
  <c r="H783" i="100"/>
  <c r="G783" i="100"/>
  <c r="N783" i="100"/>
  <c r="T783" i="100"/>
  <c r="S783" i="100"/>
  <c r="R783" i="100"/>
  <c r="Q783" i="100"/>
  <c r="P783" i="100"/>
  <c r="O783" i="100"/>
  <c r="M783" i="100"/>
  <c r="L783" i="100"/>
  <c r="K783" i="100"/>
  <c r="H760" i="100"/>
  <c r="G760" i="100"/>
  <c r="Q760" i="100"/>
  <c r="T760" i="100"/>
  <c r="S760" i="100"/>
  <c r="R760" i="100"/>
  <c r="M760" i="100"/>
  <c r="P760" i="100"/>
  <c r="O760" i="100"/>
  <c r="N760" i="100"/>
  <c r="I760" i="100"/>
  <c r="L760" i="100"/>
  <c r="K760" i="100"/>
  <c r="J760" i="100"/>
  <c r="H784" i="100"/>
  <c r="G784" i="100"/>
  <c r="Q784" i="100"/>
  <c r="T784" i="100"/>
  <c r="S784" i="100"/>
  <c r="R784" i="100"/>
  <c r="M784" i="100"/>
  <c r="P784" i="100"/>
  <c r="O784" i="100"/>
  <c r="N784" i="100"/>
  <c r="I784" i="100"/>
  <c r="L784" i="100"/>
  <c r="K784" i="100"/>
  <c r="J784" i="100"/>
  <c r="K779" i="100"/>
  <c r="J779" i="100"/>
  <c r="P779" i="100"/>
  <c r="S779" i="100"/>
  <c r="R779" i="100"/>
  <c r="H779" i="100"/>
  <c r="O779" i="100"/>
  <c r="I779" i="100"/>
  <c r="T779" i="100"/>
  <c r="G779" i="100"/>
  <c r="Q779" i="100"/>
  <c r="L779" i="100"/>
  <c r="M779" i="100"/>
  <c r="N779" i="100"/>
  <c r="S962" i="100"/>
  <c r="S910" i="100"/>
  <c r="S761" i="100"/>
  <c r="R761" i="100"/>
  <c r="M761" i="100"/>
  <c r="H761" i="100"/>
  <c r="L761" i="100"/>
  <c r="O761" i="100"/>
  <c r="N761" i="100"/>
  <c r="I761" i="100"/>
  <c r="T761" i="100"/>
  <c r="G761" i="100"/>
  <c r="K761" i="100"/>
  <c r="J761" i="100"/>
  <c r="P761" i="100"/>
  <c r="Q761" i="100"/>
  <c r="F801" i="100"/>
  <c r="N764" i="100"/>
  <c r="I764" i="100"/>
  <c r="H764" i="100"/>
  <c r="O764" i="100"/>
  <c r="M764" i="100"/>
  <c r="L764" i="100"/>
  <c r="J764" i="100"/>
  <c r="T764" i="100"/>
  <c r="K764" i="100"/>
  <c r="R764" i="100"/>
  <c r="S764" i="100"/>
  <c r="Q764" i="100"/>
  <c r="P764" i="100"/>
  <c r="G764" i="100"/>
  <c r="R782" i="100"/>
  <c r="M782" i="100"/>
  <c r="L782" i="100"/>
  <c r="S782" i="100"/>
  <c r="P782" i="100"/>
  <c r="N782" i="100"/>
  <c r="I782" i="100"/>
  <c r="H782" i="100"/>
  <c r="O782" i="100"/>
  <c r="Q782" i="100"/>
  <c r="J782" i="100"/>
  <c r="T782" i="100"/>
  <c r="K782" i="100"/>
  <c r="G782" i="100"/>
  <c r="F804" i="100"/>
  <c r="F803" i="100"/>
  <c r="J776" i="100"/>
  <c r="T776" i="100"/>
  <c r="K776" i="100"/>
  <c r="N776" i="100"/>
  <c r="H776" i="100"/>
  <c r="Q776" i="100"/>
  <c r="P776" i="100"/>
  <c r="G776" i="100"/>
  <c r="O776" i="100"/>
  <c r="R776" i="100"/>
  <c r="M776" i="100"/>
  <c r="L776" i="100"/>
  <c r="S776" i="100"/>
  <c r="I776" i="100"/>
  <c r="F802" i="100"/>
  <c r="J770" i="100"/>
  <c r="T770" i="100"/>
  <c r="K770" i="100"/>
  <c r="H770" i="100"/>
  <c r="Q770" i="100"/>
  <c r="P770" i="100"/>
  <c r="G770" i="100"/>
  <c r="N770" i="100"/>
  <c r="I770" i="100"/>
  <c r="O770" i="100"/>
  <c r="R770" i="100"/>
  <c r="M770" i="100"/>
  <c r="L770" i="100"/>
  <c r="S770" i="100"/>
  <c r="J765" i="100"/>
  <c r="N765" i="100"/>
  <c r="I765" i="100"/>
  <c r="H765" i="100"/>
  <c r="G765" i="100"/>
  <c r="T765" i="100"/>
  <c r="S765" i="100"/>
  <c r="R765" i="100"/>
  <c r="Q765" i="100"/>
  <c r="P765" i="100"/>
  <c r="O765" i="100"/>
  <c r="M765" i="100"/>
  <c r="L765" i="100"/>
  <c r="K765" i="100"/>
  <c r="P766" i="100"/>
  <c r="O766" i="100"/>
  <c r="N766" i="100"/>
  <c r="I766" i="100"/>
  <c r="L766" i="100"/>
  <c r="K766" i="100"/>
  <c r="J766" i="100"/>
  <c r="H766" i="100"/>
  <c r="G766" i="100"/>
  <c r="Q766" i="100"/>
  <c r="T766" i="100"/>
  <c r="S766" i="100"/>
  <c r="R766" i="100"/>
  <c r="M766" i="100"/>
  <c r="K785" i="100"/>
  <c r="J785" i="100"/>
  <c r="P785" i="100"/>
  <c r="O785" i="100"/>
  <c r="T785" i="100"/>
  <c r="G785" i="100"/>
  <c r="Q785" i="100"/>
  <c r="L785" i="100"/>
  <c r="I785" i="100"/>
  <c r="S785" i="100"/>
  <c r="R785" i="100"/>
  <c r="M785" i="100"/>
  <c r="H785" i="100"/>
  <c r="N785" i="100"/>
  <c r="S755" i="100"/>
  <c r="R755" i="100"/>
  <c r="M755" i="100"/>
  <c r="H755" i="100"/>
  <c r="J755" i="100"/>
  <c r="P755" i="100"/>
  <c r="G755" i="100"/>
  <c r="L755" i="100"/>
  <c r="O755" i="100"/>
  <c r="N755" i="100"/>
  <c r="I755" i="100"/>
  <c r="T755" i="100"/>
  <c r="K755" i="100"/>
  <c r="Q755" i="100"/>
  <c r="F797" i="100"/>
  <c r="F800" i="100"/>
  <c r="J758" i="100"/>
  <c r="T758" i="100"/>
  <c r="K758" i="100"/>
  <c r="I758" i="100"/>
  <c r="O758" i="100"/>
  <c r="Q758" i="100"/>
  <c r="P758" i="100"/>
  <c r="G758" i="100"/>
  <c r="N758" i="100"/>
  <c r="H758" i="100"/>
  <c r="R758" i="100"/>
  <c r="M758" i="100"/>
  <c r="L758" i="100"/>
  <c r="S758" i="100"/>
  <c r="F799" i="100"/>
  <c r="R752" i="100"/>
  <c r="M752" i="100"/>
  <c r="L752" i="100"/>
  <c r="S752" i="100"/>
  <c r="Q752" i="100"/>
  <c r="N752" i="100"/>
  <c r="I752" i="100"/>
  <c r="H752" i="100"/>
  <c r="O752" i="100"/>
  <c r="G752" i="100"/>
  <c r="J752" i="100"/>
  <c r="T752" i="100"/>
  <c r="K752" i="100"/>
  <c r="P752" i="100"/>
  <c r="R746" i="100"/>
  <c r="M746" i="100"/>
  <c r="L746" i="100"/>
  <c r="S746" i="100"/>
  <c r="Q746" i="100"/>
  <c r="G746" i="100"/>
  <c r="N746" i="100"/>
  <c r="I746" i="100"/>
  <c r="H746" i="100"/>
  <c r="O746" i="100"/>
  <c r="P746" i="100"/>
  <c r="J746" i="100"/>
  <c r="T746" i="100"/>
  <c r="K746" i="100"/>
  <c r="F798" i="100"/>
  <c r="J747" i="100"/>
  <c r="I747" i="100"/>
  <c r="H747" i="100"/>
  <c r="G747" i="100"/>
  <c r="T747" i="100"/>
  <c r="S747" i="100"/>
  <c r="R747" i="100"/>
  <c r="Q747" i="100"/>
  <c r="P747" i="100"/>
  <c r="O747" i="100"/>
  <c r="N747" i="100"/>
  <c r="M747" i="100"/>
  <c r="L747" i="100"/>
  <c r="K747" i="100"/>
  <c r="J771" i="100"/>
  <c r="I771" i="100"/>
  <c r="H771" i="100"/>
  <c r="G771" i="100"/>
  <c r="T771" i="100"/>
  <c r="S771" i="100"/>
  <c r="R771" i="100"/>
  <c r="Q771" i="100"/>
  <c r="P771" i="100"/>
  <c r="O771" i="100"/>
  <c r="N771" i="100"/>
  <c r="M771" i="100"/>
  <c r="L771" i="100"/>
  <c r="K771" i="100"/>
  <c r="H748" i="100"/>
  <c r="G748" i="100"/>
  <c r="Q748" i="100"/>
  <c r="T748" i="100"/>
  <c r="S748" i="100"/>
  <c r="R748" i="100"/>
  <c r="M748" i="100"/>
  <c r="P748" i="100"/>
  <c r="O748" i="100"/>
  <c r="N748" i="100"/>
  <c r="I748" i="100"/>
  <c r="L748" i="100"/>
  <c r="K748" i="100"/>
  <c r="J748" i="100"/>
  <c r="H772" i="100"/>
  <c r="G772" i="100"/>
  <c r="Q772" i="100"/>
  <c r="T772" i="100"/>
  <c r="S772" i="100"/>
  <c r="R772" i="100"/>
  <c r="M772" i="100"/>
  <c r="P772" i="100"/>
  <c r="O772" i="100"/>
  <c r="N772" i="100"/>
  <c r="I772" i="100"/>
  <c r="L772" i="100"/>
  <c r="K772" i="100"/>
  <c r="J772" i="100"/>
  <c r="N176" i="37"/>
  <c r="L176" i="37"/>
  <c r="O176" i="37"/>
  <c r="M176" i="37"/>
  <c r="J198" i="37"/>
  <c r="K183" i="37"/>
  <c r="K203" i="37"/>
  <c r="J232" i="37"/>
  <c r="I225" i="37"/>
  <c r="I197" i="37"/>
  <c r="J204" i="37"/>
  <c r="J226" i="37"/>
  <c r="K231" i="37"/>
  <c r="K211" i="37"/>
  <c r="Q112" i="106" l="1"/>
  <c r="Q689" i="106" s="1"/>
  <c r="N536" i="105"/>
  <c r="M795" i="104"/>
  <c r="N151" i="106"/>
  <c r="N170" i="106"/>
  <c r="O109" i="106"/>
  <c r="O686" i="106" s="1"/>
  <c r="N169" i="106"/>
  <c r="N312" i="106"/>
  <c r="N313" i="106" s="1"/>
  <c r="N168" i="106"/>
  <c r="N171" i="106"/>
  <c r="N166" i="106"/>
  <c r="O421" i="105"/>
  <c r="P419" i="105"/>
  <c r="P687" i="106"/>
  <c r="Q110" i="106"/>
  <c r="R112" i="106"/>
  <c r="O346" i="105"/>
  <c r="O347" i="105" s="1"/>
  <c r="P348" i="105" s="1"/>
  <c r="Q349" i="105" s="1"/>
  <c r="R350" i="105" s="1"/>
  <c r="S351" i="105" s="1"/>
  <c r="T352" i="105" s="1"/>
  <c r="O688" i="105"/>
  <c r="Q690" i="105"/>
  <c r="R113" i="105"/>
  <c r="I789" i="105"/>
  <c r="I789" i="100"/>
  <c r="I798" i="100" s="1"/>
  <c r="T795" i="100"/>
  <c r="H795" i="100"/>
  <c r="S795" i="100"/>
  <c r="O795" i="101"/>
  <c r="G795" i="101"/>
  <c r="H789" i="101"/>
  <c r="G795" i="104"/>
  <c r="K795" i="104"/>
  <c r="K804" i="104" s="1"/>
  <c r="P795" i="104"/>
  <c r="P804" i="104" s="1"/>
  <c r="K789" i="103"/>
  <c r="P789" i="103"/>
  <c r="J795" i="103"/>
  <c r="Q789" i="104"/>
  <c r="N789" i="104"/>
  <c r="J789" i="105"/>
  <c r="G795" i="107"/>
  <c r="G804" i="107" s="1"/>
  <c r="K795" i="107"/>
  <c r="N795" i="107"/>
  <c r="Q789" i="107"/>
  <c r="T789" i="107"/>
  <c r="G789" i="107"/>
  <c r="R203" i="106"/>
  <c r="P195" i="105"/>
  <c r="K788" i="105"/>
  <c r="T795" i="104"/>
  <c r="O795" i="104"/>
  <c r="K795" i="100"/>
  <c r="S795" i="101"/>
  <c r="S789" i="101"/>
  <c r="S789" i="103"/>
  <c r="S798" i="103" s="1"/>
  <c r="I969" i="106"/>
  <c r="H789" i="105"/>
  <c r="H798" i="105" s="1"/>
  <c r="S789" i="100"/>
  <c r="S798" i="100" s="1"/>
  <c r="J795" i="101"/>
  <c r="Q789" i="101"/>
  <c r="L789" i="103"/>
  <c r="L798" i="103" s="1"/>
  <c r="L795" i="107"/>
  <c r="L804" i="107" s="1"/>
  <c r="I789" i="107"/>
  <c r="P789" i="100"/>
  <c r="P798" i="100" s="1"/>
  <c r="N789" i="100"/>
  <c r="N798" i="100" s="1"/>
  <c r="L789" i="100"/>
  <c r="L798" i="100" s="1"/>
  <c r="J795" i="100"/>
  <c r="I795" i="100"/>
  <c r="I804" i="100" s="1"/>
  <c r="L795" i="100"/>
  <c r="M795" i="101"/>
  <c r="M804" i="101" s="1"/>
  <c r="Q795" i="101"/>
  <c r="L795" i="101"/>
  <c r="L804" i="101" s="1"/>
  <c r="N795" i="101"/>
  <c r="N804" i="101" s="1"/>
  <c r="J789" i="101"/>
  <c r="J798" i="101" s="1"/>
  <c r="N789" i="101"/>
  <c r="P789" i="101"/>
  <c r="P798" i="101" s="1"/>
  <c r="J795" i="104"/>
  <c r="J804" i="104" s="1"/>
  <c r="J917" i="104" s="1"/>
  <c r="H795" i="104"/>
  <c r="H804" i="104" s="1"/>
  <c r="H917" i="104" s="1"/>
  <c r="L795" i="104"/>
  <c r="R795" i="104"/>
  <c r="R804" i="104" s="1"/>
  <c r="R969" i="104" s="1"/>
  <c r="R789" i="103"/>
  <c r="J789" i="103"/>
  <c r="J798" i="103" s="1"/>
  <c r="O789" i="103"/>
  <c r="Q795" i="103"/>
  <c r="R795" i="103"/>
  <c r="R804" i="103" s="1"/>
  <c r="M795" i="103"/>
  <c r="M804" i="103" s="1"/>
  <c r="O795" i="103"/>
  <c r="J789" i="104"/>
  <c r="J798" i="104" s="1"/>
  <c r="T789" i="104"/>
  <c r="T798" i="104" s="1"/>
  <c r="S789" i="104"/>
  <c r="S798" i="104" s="1"/>
  <c r="O789" i="104"/>
  <c r="K795" i="105"/>
  <c r="K789" i="105"/>
  <c r="K798" i="105" s="1"/>
  <c r="R795" i="107"/>
  <c r="R804" i="107" s="1"/>
  <c r="R917" i="107" s="1"/>
  <c r="S795" i="107"/>
  <c r="S804" i="107" s="1"/>
  <c r="I795" i="107"/>
  <c r="I804" i="107" s="1"/>
  <c r="I969" i="107" s="1"/>
  <c r="O795" i="107"/>
  <c r="M789" i="107"/>
  <c r="M798" i="107" s="1"/>
  <c r="H789" i="107"/>
  <c r="H798" i="107" s="1"/>
  <c r="K789" i="107"/>
  <c r="K798" i="107" s="1"/>
  <c r="J789" i="100"/>
  <c r="K795" i="101"/>
  <c r="K804" i="101" s="1"/>
  <c r="T789" i="101"/>
  <c r="T798" i="101" s="1"/>
  <c r="R789" i="101"/>
  <c r="R798" i="101" s="1"/>
  <c r="T789" i="103"/>
  <c r="H795" i="103"/>
  <c r="H804" i="103" s="1"/>
  <c r="K795" i="103"/>
  <c r="K804" i="103" s="1"/>
  <c r="I789" i="104"/>
  <c r="I798" i="104" s="1"/>
  <c r="L789" i="104"/>
  <c r="J795" i="105"/>
  <c r="J804" i="105" s="1"/>
  <c r="K789" i="100"/>
  <c r="K798" i="100" s="1"/>
  <c r="O789" i="100"/>
  <c r="O798" i="100" s="1"/>
  <c r="G789" i="100"/>
  <c r="M789" i="100"/>
  <c r="M798" i="100" s="1"/>
  <c r="G795" i="100"/>
  <c r="G804" i="100" s="1"/>
  <c r="Q795" i="100"/>
  <c r="Q804" i="100" s="1"/>
  <c r="N795" i="100"/>
  <c r="M795" i="100"/>
  <c r="M804" i="100" s="1"/>
  <c r="R795" i="101"/>
  <c r="R804" i="101" s="1"/>
  <c r="I795" i="101"/>
  <c r="I804" i="101" s="1"/>
  <c r="H795" i="101"/>
  <c r="O789" i="101"/>
  <c r="I789" i="101"/>
  <c r="I798" i="101" s="1"/>
  <c r="G789" i="101"/>
  <c r="G798" i="101" s="1"/>
  <c r="Q795" i="104"/>
  <c r="S795" i="104"/>
  <c r="S804" i="104" s="1"/>
  <c r="I795" i="104"/>
  <c r="I804" i="104" s="1"/>
  <c r="H789" i="103"/>
  <c r="H798" i="103" s="1"/>
  <c r="Q789" i="103"/>
  <c r="G789" i="103"/>
  <c r="G798" i="103" s="1"/>
  <c r="I795" i="103"/>
  <c r="I804" i="103" s="1"/>
  <c r="G795" i="103"/>
  <c r="S795" i="103"/>
  <c r="G789" i="104"/>
  <c r="G798" i="104" s="1"/>
  <c r="P789" i="104"/>
  <c r="P798" i="104" s="1"/>
  <c r="H789" i="104"/>
  <c r="H798" i="104" s="1"/>
  <c r="G795" i="105"/>
  <c r="G804" i="105" s="1"/>
  <c r="I795" i="105"/>
  <c r="I804" i="105" s="1"/>
  <c r="G789" i="105"/>
  <c r="G798" i="105" s="1"/>
  <c r="M795" i="107"/>
  <c r="M804" i="107" s="1"/>
  <c r="H795" i="107"/>
  <c r="H804" i="107" s="1"/>
  <c r="T795" i="107"/>
  <c r="T804" i="107" s="1"/>
  <c r="N789" i="107"/>
  <c r="R789" i="107"/>
  <c r="L789" i="107"/>
  <c r="L798" i="107" s="1"/>
  <c r="P795" i="103"/>
  <c r="P804" i="103" s="1"/>
  <c r="T789" i="100"/>
  <c r="T798" i="100" s="1"/>
  <c r="H789" i="100"/>
  <c r="H798" i="100" s="1"/>
  <c r="Q789" i="100"/>
  <c r="Q798" i="100" s="1"/>
  <c r="R789" i="100"/>
  <c r="O795" i="100"/>
  <c r="O804" i="100" s="1"/>
  <c r="P795" i="100"/>
  <c r="P804" i="100" s="1"/>
  <c r="R795" i="100"/>
  <c r="R804" i="100" s="1"/>
  <c r="P795" i="101"/>
  <c r="P804" i="101" s="1"/>
  <c r="P969" i="101" s="1"/>
  <c r="T795" i="101"/>
  <c r="T804" i="101" s="1"/>
  <c r="T969" i="101" s="1"/>
  <c r="L789" i="101"/>
  <c r="L798" i="101" s="1"/>
  <c r="K789" i="101"/>
  <c r="K798" i="101" s="1"/>
  <c r="M789" i="101"/>
  <c r="N795" i="104"/>
  <c r="M789" i="103"/>
  <c r="M798" i="103" s="1"/>
  <c r="I789" i="103"/>
  <c r="I798" i="103" s="1"/>
  <c r="N789" i="103"/>
  <c r="N798" i="103" s="1"/>
  <c r="L795" i="103"/>
  <c r="L804" i="103" s="1"/>
  <c r="L917" i="103" s="1"/>
  <c r="N795" i="103"/>
  <c r="N804" i="103" s="1"/>
  <c r="N917" i="103" s="1"/>
  <c r="T795" i="103"/>
  <c r="T804" i="103" s="1"/>
  <c r="R789" i="104"/>
  <c r="K789" i="104"/>
  <c r="M789" i="104"/>
  <c r="M798" i="104" s="1"/>
  <c r="H795" i="105"/>
  <c r="H804" i="105" s="1"/>
  <c r="H917" i="105" s="1"/>
  <c r="Q795" i="107"/>
  <c r="Q804" i="107" s="1"/>
  <c r="J795" i="107"/>
  <c r="P795" i="107"/>
  <c r="P804" i="107" s="1"/>
  <c r="J789" i="107"/>
  <c r="J798" i="107" s="1"/>
  <c r="O789" i="107"/>
  <c r="O798" i="107" s="1"/>
  <c r="S789" i="107"/>
  <c r="P789" i="107"/>
  <c r="P798" i="107" s="1"/>
  <c r="K954" i="106"/>
  <c r="M399" i="106"/>
  <c r="O475" i="105"/>
  <c r="O476" i="105" s="1"/>
  <c r="P477" i="105" s="1"/>
  <c r="Q478" i="105" s="1"/>
  <c r="R479" i="105" s="1"/>
  <c r="S480" i="105" s="1"/>
  <c r="T481" i="105" s="1"/>
  <c r="N382" i="106"/>
  <c r="O383" i="106" s="1"/>
  <c r="P384" i="106" s="1"/>
  <c r="Q385" i="106" s="1"/>
  <c r="R386" i="106" s="1"/>
  <c r="S387" i="106" s="1"/>
  <c r="T388" i="106" s="1"/>
  <c r="N539" i="100"/>
  <c r="N407" i="105"/>
  <c r="N614" i="105" s="1"/>
  <c r="P382" i="105"/>
  <c r="Q383" i="105" s="1"/>
  <c r="R384" i="105" s="1"/>
  <c r="S385" i="105" s="1"/>
  <c r="T386" i="105" s="1"/>
  <c r="O422" i="105"/>
  <c r="R331" i="105"/>
  <c r="S332" i="105" s="1"/>
  <c r="T333" i="105" s="1"/>
  <c r="Q419" i="105"/>
  <c r="P348" i="106"/>
  <c r="Q349" i="106" s="1"/>
  <c r="R350" i="106" s="1"/>
  <c r="S351" i="106" s="1"/>
  <c r="T352" i="106" s="1"/>
  <c r="K809" i="100"/>
  <c r="H812" i="100"/>
  <c r="N626" i="100"/>
  <c r="N660" i="100" s="1"/>
  <c r="N676" i="100" s="1"/>
  <c r="N954" i="100" s="1"/>
  <c r="O540" i="100"/>
  <c r="M427" i="105"/>
  <c r="M434" i="105" s="1"/>
  <c r="L823" i="106"/>
  <c r="N331" i="106"/>
  <c r="O332" i="106" s="1"/>
  <c r="P333" i="106" s="1"/>
  <c r="Q334" i="106" s="1"/>
  <c r="R335" i="106" s="1"/>
  <c r="S336" i="106" s="1"/>
  <c r="T337" i="106" s="1"/>
  <c r="O382" i="106"/>
  <c r="P383" i="106" s="1"/>
  <c r="Q384" i="106" s="1"/>
  <c r="R385" i="106" s="1"/>
  <c r="S386" i="106" s="1"/>
  <c r="T387" i="106" s="1"/>
  <c r="N365" i="106"/>
  <c r="O366" i="106" s="1"/>
  <c r="P367" i="106" s="1"/>
  <c r="Q368" i="106" s="1"/>
  <c r="R369" i="106" s="1"/>
  <c r="S370" i="106" s="1"/>
  <c r="T371" i="106" s="1"/>
  <c r="O314" i="106"/>
  <c r="P315" i="106" s="1"/>
  <c r="Q316" i="106" s="1"/>
  <c r="R317" i="106" s="1"/>
  <c r="S318" i="106" s="1"/>
  <c r="T319" i="106" s="1"/>
  <c r="N625" i="100"/>
  <c r="N812" i="104"/>
  <c r="P811" i="101"/>
  <c r="Q810" i="104"/>
  <c r="R811" i="103"/>
  <c r="O811" i="105"/>
  <c r="R811" i="105"/>
  <c r="J809" i="105"/>
  <c r="S809" i="105"/>
  <c r="T810" i="105"/>
  <c r="P812" i="107"/>
  <c r="Q812" i="107"/>
  <c r="M809" i="107"/>
  <c r="K810" i="107"/>
  <c r="O809" i="100"/>
  <c r="R809" i="100"/>
  <c r="T812" i="100"/>
  <c r="L812" i="100"/>
  <c r="Q811" i="100"/>
  <c r="K811" i="100"/>
  <c r="R811" i="101"/>
  <c r="K811" i="101"/>
  <c r="N812" i="101"/>
  <c r="M812" i="104"/>
  <c r="R812" i="104"/>
  <c r="G811" i="104"/>
  <c r="J810" i="104"/>
  <c r="J811" i="103"/>
  <c r="N809" i="103"/>
  <c r="Q809" i="100"/>
  <c r="M811" i="100"/>
  <c r="O811" i="100"/>
  <c r="R810" i="101"/>
  <c r="M812" i="101"/>
  <c r="H809" i="101"/>
  <c r="K809" i="104"/>
  <c r="H812" i="103"/>
  <c r="Q812" i="100"/>
  <c r="K810" i="103"/>
  <c r="O812" i="103"/>
  <c r="P812" i="103"/>
  <c r="N811" i="103"/>
  <c r="L811" i="103"/>
  <c r="L809" i="105"/>
  <c r="P810" i="100"/>
  <c r="N811" i="101"/>
  <c r="J810" i="101"/>
  <c r="T809" i="101"/>
  <c r="R809" i="104"/>
  <c r="Q810" i="103"/>
  <c r="R811" i="104"/>
  <c r="L809" i="103"/>
  <c r="Q811" i="105"/>
  <c r="L811" i="105"/>
  <c r="O809" i="105"/>
  <c r="G812" i="105"/>
  <c r="N810" i="105"/>
  <c r="I811" i="107"/>
  <c r="O811" i="107"/>
  <c r="N809" i="107"/>
  <c r="R809" i="107"/>
  <c r="G810" i="107"/>
  <c r="O810" i="107"/>
  <c r="T809" i="100"/>
  <c r="H809" i="100"/>
  <c r="S809" i="100"/>
  <c r="I812" i="100"/>
  <c r="G812" i="100"/>
  <c r="M812" i="100"/>
  <c r="R811" i="100"/>
  <c r="G811" i="100"/>
  <c r="L811" i="100"/>
  <c r="P811" i="100"/>
  <c r="L810" i="100"/>
  <c r="Q810" i="100"/>
  <c r="T810" i="100"/>
  <c r="I810" i="100"/>
  <c r="P809" i="101"/>
  <c r="R810" i="103"/>
  <c r="I812" i="103"/>
  <c r="N811" i="104"/>
  <c r="T810" i="104"/>
  <c r="P812" i="105"/>
  <c r="H810" i="105"/>
  <c r="H811" i="107"/>
  <c r="T812" i="107"/>
  <c r="J812" i="107"/>
  <c r="I809" i="107"/>
  <c r="T810" i="107"/>
  <c r="L809" i="100"/>
  <c r="P812" i="100"/>
  <c r="H811" i="100"/>
  <c r="N810" i="100"/>
  <c r="H811" i="101"/>
  <c r="O810" i="101"/>
  <c r="Q812" i="101"/>
  <c r="K812" i="101"/>
  <c r="L809" i="101"/>
  <c r="S809" i="101"/>
  <c r="M809" i="101"/>
  <c r="G809" i="101"/>
  <c r="T812" i="104"/>
  <c r="I812" i="104"/>
  <c r="G812" i="104"/>
  <c r="S812" i="104"/>
  <c r="T809" i="104"/>
  <c r="J809" i="104"/>
  <c r="L809" i="104"/>
  <c r="Q809" i="104"/>
  <c r="I810" i="103"/>
  <c r="P810" i="103"/>
  <c r="T810" i="103"/>
  <c r="K810" i="100"/>
  <c r="S810" i="100"/>
  <c r="T810" i="101"/>
  <c r="K810" i="101"/>
  <c r="P812" i="101"/>
  <c r="R812" i="101"/>
  <c r="H809" i="104"/>
  <c r="J810" i="103"/>
  <c r="G812" i="103"/>
  <c r="H811" i="103"/>
  <c r="M809" i="103"/>
  <c r="R809" i="103"/>
  <c r="M812" i="105"/>
  <c r="J810" i="105"/>
  <c r="K811" i="107"/>
  <c r="J809" i="100"/>
  <c r="I809" i="100"/>
  <c r="N812" i="100"/>
  <c r="R812" i="100"/>
  <c r="S811" i="100"/>
  <c r="I811" i="100"/>
  <c r="M810" i="100"/>
  <c r="G810" i="100"/>
  <c r="S811" i="101"/>
  <c r="I811" i="101"/>
  <c r="H810" i="101"/>
  <c r="S810" i="101"/>
  <c r="I812" i="101"/>
  <c r="P809" i="100"/>
  <c r="G809" i="100"/>
  <c r="N809" i="100"/>
  <c r="M809" i="100"/>
  <c r="K812" i="100"/>
  <c r="O812" i="100"/>
  <c r="J812" i="100"/>
  <c r="S812" i="100"/>
  <c r="T811" i="100"/>
  <c r="J811" i="100"/>
  <c r="N811" i="100"/>
  <c r="O810" i="100"/>
  <c r="R810" i="100"/>
  <c r="J810" i="100"/>
  <c r="J811" i="101"/>
  <c r="Q811" i="101"/>
  <c r="G811" i="101"/>
  <c r="M811" i="101"/>
  <c r="L810" i="101"/>
  <c r="G810" i="101"/>
  <c r="P810" i="101"/>
  <c r="Q810" i="101"/>
  <c r="H812" i="101"/>
  <c r="O812" i="101"/>
  <c r="S812" i="101"/>
  <c r="G812" i="101"/>
  <c r="O809" i="101"/>
  <c r="R809" i="101"/>
  <c r="I809" i="101"/>
  <c r="H812" i="104"/>
  <c r="P812" i="104"/>
  <c r="O812" i="104"/>
  <c r="K812" i="104"/>
  <c r="I809" i="104"/>
  <c r="M809" i="104"/>
  <c r="N809" i="104"/>
  <c r="M810" i="103"/>
  <c r="S810" i="103"/>
  <c r="G810" i="103"/>
  <c r="H810" i="103"/>
  <c r="T812" i="103"/>
  <c r="S812" i="103"/>
  <c r="J812" i="103"/>
  <c r="K812" i="103"/>
  <c r="P811" i="104"/>
  <c r="K811" i="104"/>
  <c r="T811" i="104"/>
  <c r="N810" i="104"/>
  <c r="K810" i="104"/>
  <c r="L810" i="104"/>
  <c r="T811" i="103"/>
  <c r="O811" i="103"/>
  <c r="G811" i="103"/>
  <c r="S809" i="103"/>
  <c r="P809" i="103"/>
  <c r="H809" i="103"/>
  <c r="O809" i="103"/>
  <c r="M811" i="105"/>
  <c r="H811" i="105"/>
  <c r="S811" i="105"/>
  <c r="G809" i="105"/>
  <c r="K809" i="105"/>
  <c r="P809" i="105"/>
  <c r="T809" i="105"/>
  <c r="T812" i="105"/>
  <c r="K812" i="105"/>
  <c r="N812" i="105"/>
  <c r="M810" i="105"/>
  <c r="Q810" i="105"/>
  <c r="K810" i="105"/>
  <c r="O810" i="105"/>
  <c r="L811" i="107"/>
  <c r="T811" i="107"/>
  <c r="S811" i="107"/>
  <c r="G812" i="107"/>
  <c r="K812" i="107"/>
  <c r="R812" i="107"/>
  <c r="O809" i="107"/>
  <c r="S809" i="107"/>
  <c r="G809" i="107"/>
  <c r="Q809" i="107"/>
  <c r="S810" i="107"/>
  <c r="H810" i="107"/>
  <c r="I810" i="107"/>
  <c r="J810" i="107"/>
  <c r="M812" i="103"/>
  <c r="L812" i="103"/>
  <c r="I811" i="104"/>
  <c r="Q811" i="104"/>
  <c r="L811" i="104"/>
  <c r="H811" i="104"/>
  <c r="S810" i="104"/>
  <c r="O810" i="104"/>
  <c r="R810" i="104"/>
  <c r="I810" i="104"/>
  <c r="K811" i="103"/>
  <c r="M811" i="103"/>
  <c r="T809" i="103"/>
  <c r="J809" i="103"/>
  <c r="Q809" i="103"/>
  <c r="P811" i="105"/>
  <c r="G811" i="105"/>
  <c r="J811" i="105"/>
  <c r="H809" i="105"/>
  <c r="I809" i="105"/>
  <c r="Q809" i="105"/>
  <c r="H812" i="105"/>
  <c r="O812" i="105"/>
  <c r="Q812" i="105"/>
  <c r="R812" i="105"/>
  <c r="R810" i="105"/>
  <c r="G810" i="105"/>
  <c r="P810" i="105"/>
  <c r="Q811" i="107"/>
  <c r="R811" i="107"/>
  <c r="N811" i="107"/>
  <c r="H812" i="107"/>
  <c r="L812" i="107"/>
  <c r="N812" i="107"/>
  <c r="L809" i="107"/>
  <c r="T809" i="107"/>
  <c r="H809" i="107"/>
  <c r="M810" i="107"/>
  <c r="L810" i="107"/>
  <c r="N810" i="107"/>
  <c r="H810" i="100"/>
  <c r="T811" i="101"/>
  <c r="O811" i="101"/>
  <c r="L811" i="101"/>
  <c r="I810" i="101"/>
  <c r="M810" i="101"/>
  <c r="N810" i="101"/>
  <c r="L812" i="101"/>
  <c r="T812" i="101"/>
  <c r="J812" i="101"/>
  <c r="K809" i="101"/>
  <c r="J809" i="101"/>
  <c r="Q809" i="101"/>
  <c r="N809" i="101"/>
  <c r="Q812" i="104"/>
  <c r="L812" i="104"/>
  <c r="J812" i="104"/>
  <c r="P809" i="104"/>
  <c r="G809" i="104"/>
  <c r="O809" i="104"/>
  <c r="S809" i="104"/>
  <c r="L810" i="103"/>
  <c r="N810" i="103"/>
  <c r="O810" i="103"/>
  <c r="N812" i="103"/>
  <c r="Q812" i="103"/>
  <c r="R812" i="103"/>
  <c r="M811" i="104"/>
  <c r="J811" i="104"/>
  <c r="S811" i="104"/>
  <c r="O811" i="104"/>
  <c r="G810" i="104"/>
  <c r="H810" i="104"/>
  <c r="M810" i="104"/>
  <c r="P810" i="104"/>
  <c r="I811" i="103"/>
  <c r="P811" i="103"/>
  <c r="S811" i="103"/>
  <c r="Q811" i="103"/>
  <c r="G809" i="103"/>
  <c r="K809" i="103"/>
  <c r="I809" i="103"/>
  <c r="T811" i="105"/>
  <c r="I811" i="105"/>
  <c r="K811" i="105"/>
  <c r="N811" i="105"/>
  <c r="M809" i="105"/>
  <c r="N809" i="105"/>
  <c r="R809" i="105"/>
  <c r="S812" i="105"/>
  <c r="I812" i="105"/>
  <c r="L812" i="105"/>
  <c r="J812" i="105"/>
  <c r="S810" i="105"/>
  <c r="L810" i="105"/>
  <c r="I810" i="105"/>
  <c r="P811" i="107"/>
  <c r="M811" i="107"/>
  <c r="J811" i="107"/>
  <c r="G811" i="107"/>
  <c r="M812" i="107"/>
  <c r="S812" i="107"/>
  <c r="O812" i="107"/>
  <c r="I812" i="107"/>
  <c r="K809" i="107"/>
  <c r="J809" i="107"/>
  <c r="P809" i="107"/>
  <c r="R810" i="107"/>
  <c r="Q810" i="107"/>
  <c r="P810" i="107"/>
  <c r="M791" i="100"/>
  <c r="M800" i="100" s="1"/>
  <c r="M965" i="100" s="1"/>
  <c r="R793" i="107"/>
  <c r="R802" i="107" s="1"/>
  <c r="AL829" i="107"/>
  <c r="AL874" i="107"/>
  <c r="I794" i="104"/>
  <c r="I803" i="104" s="1"/>
  <c r="O794" i="104"/>
  <c r="O803" i="104" s="1"/>
  <c r="M793" i="107"/>
  <c r="O794" i="100"/>
  <c r="O803" i="100" s="1"/>
  <c r="O968" i="100" s="1"/>
  <c r="N791" i="100"/>
  <c r="N800" i="100" s="1"/>
  <c r="N965" i="100" s="1"/>
  <c r="O791" i="100"/>
  <c r="O800" i="100" s="1"/>
  <c r="O913" i="100" s="1"/>
  <c r="H793" i="101"/>
  <c r="H802" i="101" s="1"/>
  <c r="H915" i="101" s="1"/>
  <c r="M791" i="101"/>
  <c r="M800" i="101" s="1"/>
  <c r="M913" i="101" s="1"/>
  <c r="G804" i="101"/>
  <c r="H794" i="101"/>
  <c r="H803" i="101" s="1"/>
  <c r="G794" i="104"/>
  <c r="G803" i="104" s="1"/>
  <c r="G968" i="104" s="1"/>
  <c r="N793" i="103"/>
  <c r="N802" i="103" s="1"/>
  <c r="P798" i="103"/>
  <c r="N792" i="103"/>
  <c r="N801" i="103" s="1"/>
  <c r="N793" i="107"/>
  <c r="N802" i="107" s="1"/>
  <c r="N915" i="107" s="1"/>
  <c r="G794" i="107"/>
  <c r="G803" i="107" s="1"/>
  <c r="G916" i="107" s="1"/>
  <c r="N177" i="106"/>
  <c r="N174" i="106"/>
  <c r="N175" i="106"/>
  <c r="N176" i="106"/>
  <c r="N178" i="106"/>
  <c r="P111" i="105"/>
  <c r="O186" i="105"/>
  <c r="O182" i="105"/>
  <c r="O187" i="105"/>
  <c r="O183" i="105"/>
  <c r="O184" i="105"/>
  <c r="O185" i="105"/>
  <c r="R199" i="106"/>
  <c r="T113" i="106"/>
  <c r="T690" i="106" s="1"/>
  <c r="S203" i="106"/>
  <c r="S199" i="106"/>
  <c r="S200" i="106"/>
  <c r="S201" i="106"/>
  <c r="S202" i="106"/>
  <c r="S198" i="106"/>
  <c r="P192" i="105"/>
  <c r="P194" i="105"/>
  <c r="N171" i="105"/>
  <c r="N167" i="105"/>
  <c r="N168" i="105"/>
  <c r="N169" i="105"/>
  <c r="N170" i="105"/>
  <c r="N166" i="105"/>
  <c r="O171" i="106"/>
  <c r="O169" i="106"/>
  <c r="P191" i="105"/>
  <c r="P193" i="105"/>
  <c r="O193" i="106"/>
  <c r="O190" i="106"/>
  <c r="O191" i="106"/>
  <c r="O194" i="106"/>
  <c r="O192" i="106"/>
  <c r="P186" i="106"/>
  <c r="P184" i="106"/>
  <c r="P182" i="106"/>
  <c r="P185" i="106"/>
  <c r="P183" i="106"/>
  <c r="P201" i="105"/>
  <c r="P199" i="105"/>
  <c r="P202" i="105"/>
  <c r="P200" i="105"/>
  <c r="P198" i="105"/>
  <c r="R201" i="106"/>
  <c r="R198" i="106"/>
  <c r="R112" i="105"/>
  <c r="R689" i="105" s="1"/>
  <c r="N191" i="106"/>
  <c r="N194" i="106"/>
  <c r="N192" i="106"/>
  <c r="N190" i="106"/>
  <c r="N193" i="106"/>
  <c r="R200" i="106"/>
  <c r="R202" i="106"/>
  <c r="S110" i="105"/>
  <c r="S687" i="105" s="1"/>
  <c r="R177" i="105"/>
  <c r="R178" i="105"/>
  <c r="R174" i="105"/>
  <c r="R179" i="105"/>
  <c r="R175" i="105"/>
  <c r="R176" i="105"/>
  <c r="P190" i="105"/>
  <c r="S111" i="106"/>
  <c r="S688" i="106" s="1"/>
  <c r="N399" i="106"/>
  <c r="N398" i="106" s="1"/>
  <c r="O151" i="106"/>
  <c r="K794" i="104"/>
  <c r="K803" i="104" s="1"/>
  <c r="L548" i="106"/>
  <c r="L555" i="106" s="1"/>
  <c r="S794" i="100"/>
  <c r="S803" i="100" s="1"/>
  <c r="S968" i="100" s="1"/>
  <c r="H794" i="100"/>
  <c r="H803" i="100" s="1"/>
  <c r="H968" i="100" s="1"/>
  <c r="T804" i="104"/>
  <c r="T917" i="104" s="1"/>
  <c r="L527" i="106"/>
  <c r="L791" i="100"/>
  <c r="L800" i="100" s="1"/>
  <c r="L965" i="100" s="1"/>
  <c r="J791" i="100"/>
  <c r="J800" i="100" s="1"/>
  <c r="J965" i="100" s="1"/>
  <c r="J793" i="100"/>
  <c r="J802" i="100" s="1"/>
  <c r="L794" i="100"/>
  <c r="L803" i="100" s="1"/>
  <c r="L916" i="100" s="1"/>
  <c r="G794" i="100"/>
  <c r="G803" i="100" s="1"/>
  <c r="G916" i="100" s="1"/>
  <c r="N794" i="100"/>
  <c r="N803" i="100" s="1"/>
  <c r="N968" i="100" s="1"/>
  <c r="T804" i="100"/>
  <c r="S804" i="100"/>
  <c r="K791" i="101"/>
  <c r="K800" i="101" s="1"/>
  <c r="H791" i="101"/>
  <c r="H800" i="101" s="1"/>
  <c r="O804" i="101"/>
  <c r="L794" i="101"/>
  <c r="L803" i="101" s="1"/>
  <c r="Q794" i="101"/>
  <c r="Q803" i="101" s="1"/>
  <c r="T792" i="101"/>
  <c r="T801" i="101" s="1"/>
  <c r="R792" i="101"/>
  <c r="R801" i="101" s="1"/>
  <c r="H798" i="101"/>
  <c r="M804" i="104"/>
  <c r="G804" i="104"/>
  <c r="S794" i="104"/>
  <c r="S803" i="104" s="1"/>
  <c r="S793" i="103"/>
  <c r="S802" i="103" s="1"/>
  <c r="S915" i="103" s="1"/>
  <c r="I793" i="103"/>
  <c r="I802" i="103" s="1"/>
  <c r="K798" i="103"/>
  <c r="S793" i="104"/>
  <c r="S802" i="104" s="1"/>
  <c r="S967" i="104" s="1"/>
  <c r="O792" i="103"/>
  <c r="O801" i="103" s="1"/>
  <c r="O914" i="103" s="1"/>
  <c r="K792" i="103"/>
  <c r="K801" i="103" s="1"/>
  <c r="K966" i="103" s="1"/>
  <c r="J804" i="103"/>
  <c r="G792" i="105"/>
  <c r="G801" i="105" s="1"/>
  <c r="J798" i="105"/>
  <c r="I793" i="107"/>
  <c r="I802" i="107" s="1"/>
  <c r="I794" i="107"/>
  <c r="I803" i="107" s="1"/>
  <c r="L793" i="107"/>
  <c r="L802" i="107" s="1"/>
  <c r="L967" i="107" s="1"/>
  <c r="I791" i="104"/>
  <c r="I800" i="104" s="1"/>
  <c r="I913" i="104" s="1"/>
  <c r="N798" i="104"/>
  <c r="H792" i="104"/>
  <c r="H801" i="104" s="1"/>
  <c r="O792" i="104"/>
  <c r="O801" i="104" s="1"/>
  <c r="H794" i="103"/>
  <c r="H803" i="103" s="1"/>
  <c r="L794" i="107"/>
  <c r="L803" i="107" s="1"/>
  <c r="L968" i="107" s="1"/>
  <c r="N794" i="107"/>
  <c r="N803" i="107" s="1"/>
  <c r="Q798" i="107"/>
  <c r="O793" i="100"/>
  <c r="O802" i="100" s="1"/>
  <c r="K804" i="100"/>
  <c r="J792" i="100"/>
  <c r="J801" i="100" s="1"/>
  <c r="K804" i="107"/>
  <c r="N804" i="107"/>
  <c r="G798" i="107"/>
  <c r="J793" i="101"/>
  <c r="J802" i="101" s="1"/>
  <c r="S804" i="101"/>
  <c r="M794" i="101"/>
  <c r="M803" i="101" s="1"/>
  <c r="G790" i="101"/>
  <c r="G799" i="101" s="1"/>
  <c r="G912" i="101" s="1"/>
  <c r="S798" i="101"/>
  <c r="O804" i="104"/>
  <c r="I790" i="100"/>
  <c r="I799" i="100" s="1"/>
  <c r="I964" i="100" s="1"/>
  <c r="J798" i="100"/>
  <c r="G790" i="100"/>
  <c r="G799" i="100" s="1"/>
  <c r="G964" i="100" s="1"/>
  <c r="N790" i="100"/>
  <c r="N799" i="100" s="1"/>
  <c r="N912" i="100" s="1"/>
  <c r="K790" i="101"/>
  <c r="K799" i="101" s="1"/>
  <c r="Q790" i="101"/>
  <c r="Q799" i="101" s="1"/>
  <c r="P790" i="104"/>
  <c r="P799" i="104" s="1"/>
  <c r="G790" i="104"/>
  <c r="G799" i="104" s="1"/>
  <c r="O790" i="104"/>
  <c r="O799" i="104" s="1"/>
  <c r="S790" i="104"/>
  <c r="S799" i="104" s="1"/>
  <c r="G790" i="103"/>
  <c r="G799" i="103" s="1"/>
  <c r="K790" i="103"/>
  <c r="K799" i="103" s="1"/>
  <c r="R791" i="104"/>
  <c r="R800" i="104" s="1"/>
  <c r="R965" i="104" s="1"/>
  <c r="S791" i="103"/>
  <c r="S800" i="103" s="1"/>
  <c r="K791" i="103"/>
  <c r="K800" i="103" s="1"/>
  <c r="Q798" i="104"/>
  <c r="L790" i="100"/>
  <c r="L799" i="100" s="1"/>
  <c r="L964" i="100" s="1"/>
  <c r="P790" i="100"/>
  <c r="P799" i="100" s="1"/>
  <c r="P964" i="100" s="1"/>
  <c r="M790" i="100"/>
  <c r="M799" i="100" s="1"/>
  <c r="M964" i="100" s="1"/>
  <c r="L793" i="100"/>
  <c r="L802" i="100" s="1"/>
  <c r="T794" i="107"/>
  <c r="T803" i="107" s="1"/>
  <c r="L794" i="104"/>
  <c r="L803" i="104" s="1"/>
  <c r="M793" i="103"/>
  <c r="M802" i="103" s="1"/>
  <c r="O793" i="104"/>
  <c r="O802" i="104" s="1"/>
  <c r="J790" i="103"/>
  <c r="J799" i="103" s="1"/>
  <c r="T791" i="104"/>
  <c r="T800" i="104" s="1"/>
  <c r="H791" i="104"/>
  <c r="H800" i="104" s="1"/>
  <c r="P791" i="103"/>
  <c r="P800" i="103" s="1"/>
  <c r="P965" i="103" s="1"/>
  <c r="Q791" i="103"/>
  <c r="Q800" i="103" s="1"/>
  <c r="Q965" i="103" s="1"/>
  <c r="R794" i="103"/>
  <c r="R803" i="103" s="1"/>
  <c r="R916" i="103" s="1"/>
  <c r="H790" i="105"/>
  <c r="H799" i="105" s="1"/>
  <c r="H964" i="105" s="1"/>
  <c r="J793" i="107"/>
  <c r="J802" i="107" s="1"/>
  <c r="J915" i="107" s="1"/>
  <c r="M791" i="107"/>
  <c r="M800" i="107" s="1"/>
  <c r="T790" i="107"/>
  <c r="T799" i="107" s="1"/>
  <c r="H793" i="105"/>
  <c r="H802" i="105" s="1"/>
  <c r="K790" i="107"/>
  <c r="K799" i="107" s="1"/>
  <c r="T798" i="107"/>
  <c r="H792" i="107"/>
  <c r="H801" i="107" s="1"/>
  <c r="I798" i="105"/>
  <c r="M548" i="106"/>
  <c r="M527" i="106"/>
  <c r="N531" i="105"/>
  <c r="N363" i="106"/>
  <c r="N364" i="106" s="1"/>
  <c r="N492" i="106"/>
  <c r="N493" i="106" s="1"/>
  <c r="O494" i="106" s="1"/>
  <c r="P495" i="106" s="1"/>
  <c r="Q496" i="106" s="1"/>
  <c r="R497" i="106" s="1"/>
  <c r="S498" i="106" s="1"/>
  <c r="T499" i="106" s="1"/>
  <c r="P109" i="106"/>
  <c r="P686" i="106" s="1"/>
  <c r="K790" i="105"/>
  <c r="K799" i="105" s="1"/>
  <c r="K964" i="105" s="1"/>
  <c r="L807" i="105"/>
  <c r="K797" i="105"/>
  <c r="O441" i="106"/>
  <c r="O442" i="106" s="1"/>
  <c r="P443" i="106" s="1"/>
  <c r="Q444" i="106" s="1"/>
  <c r="R445" i="106" s="1"/>
  <c r="S446" i="106" s="1"/>
  <c r="T447" i="106" s="1"/>
  <c r="K791" i="105"/>
  <c r="K800" i="105" s="1"/>
  <c r="O312" i="106"/>
  <c r="O313" i="106" s="1"/>
  <c r="K794" i="105"/>
  <c r="K803" i="105" s="1"/>
  <c r="K793" i="105"/>
  <c r="K802" i="105" s="1"/>
  <c r="K792" i="105"/>
  <c r="K801" i="105" s="1"/>
  <c r="K914" i="105" s="1"/>
  <c r="K804" i="105"/>
  <c r="I793" i="100"/>
  <c r="I802" i="100" s="1"/>
  <c r="L792" i="100"/>
  <c r="L801" i="100" s="1"/>
  <c r="N793" i="101"/>
  <c r="N802" i="101" s="1"/>
  <c r="N967" i="101" s="1"/>
  <c r="J791" i="101"/>
  <c r="J800" i="101" s="1"/>
  <c r="J965" i="101" s="1"/>
  <c r="J804" i="101"/>
  <c r="N790" i="101"/>
  <c r="N799" i="101" s="1"/>
  <c r="M793" i="104"/>
  <c r="M802" i="104" s="1"/>
  <c r="J793" i="104"/>
  <c r="J802" i="104" s="1"/>
  <c r="I790" i="103"/>
  <c r="I799" i="103" s="1"/>
  <c r="Q791" i="107"/>
  <c r="Q800" i="107" s="1"/>
  <c r="I798" i="107"/>
  <c r="O792" i="107"/>
  <c r="O801" i="107" s="1"/>
  <c r="K790" i="100"/>
  <c r="K799" i="100" s="1"/>
  <c r="K964" i="100" s="1"/>
  <c r="O790" i="100"/>
  <c r="O799" i="100" s="1"/>
  <c r="O964" i="100" s="1"/>
  <c r="Q790" i="100"/>
  <c r="Q799" i="100" s="1"/>
  <c r="Q964" i="100" s="1"/>
  <c r="R790" i="100"/>
  <c r="R799" i="100" s="1"/>
  <c r="R912" i="100" s="1"/>
  <c r="G791" i="100"/>
  <c r="G800" i="100" s="1"/>
  <c r="G965" i="100" s="1"/>
  <c r="I791" i="100"/>
  <c r="I800" i="100" s="1"/>
  <c r="I913" i="100" s="1"/>
  <c r="M793" i="100"/>
  <c r="M802" i="100" s="1"/>
  <c r="N793" i="100"/>
  <c r="N802" i="100" s="1"/>
  <c r="H793" i="100"/>
  <c r="H802" i="100" s="1"/>
  <c r="M794" i="100"/>
  <c r="M803" i="100" s="1"/>
  <c r="M916" i="100" s="1"/>
  <c r="P794" i="100"/>
  <c r="P803" i="100" s="1"/>
  <c r="P916" i="100" s="1"/>
  <c r="K794" i="100"/>
  <c r="K803" i="100" s="1"/>
  <c r="K968" i="100" s="1"/>
  <c r="J804" i="100"/>
  <c r="L804" i="100"/>
  <c r="P792" i="100"/>
  <c r="P801" i="100" s="1"/>
  <c r="K792" i="100"/>
  <c r="K801" i="100" s="1"/>
  <c r="M792" i="100"/>
  <c r="M801" i="100" s="1"/>
  <c r="N792" i="100"/>
  <c r="N801" i="100" s="1"/>
  <c r="O793" i="101"/>
  <c r="O802" i="101" s="1"/>
  <c r="S793" i="101"/>
  <c r="S802" i="101" s="1"/>
  <c r="I793" i="101"/>
  <c r="I802" i="101" s="1"/>
  <c r="K793" i="101"/>
  <c r="K802" i="101" s="1"/>
  <c r="Q791" i="101"/>
  <c r="Q800" i="101" s="1"/>
  <c r="I791" i="101"/>
  <c r="I800" i="101" s="1"/>
  <c r="P791" i="101"/>
  <c r="P800" i="101" s="1"/>
  <c r="O791" i="101"/>
  <c r="O800" i="101" s="1"/>
  <c r="Q804" i="101"/>
  <c r="R794" i="101"/>
  <c r="R803" i="101" s="1"/>
  <c r="I794" i="101"/>
  <c r="I803" i="101" s="1"/>
  <c r="T794" i="101"/>
  <c r="T803" i="101" s="1"/>
  <c r="P790" i="101"/>
  <c r="P799" i="101" s="1"/>
  <c r="H790" i="101"/>
  <c r="H799" i="101" s="1"/>
  <c r="T790" i="101"/>
  <c r="T799" i="101" s="1"/>
  <c r="P792" i="101"/>
  <c r="P801" i="101" s="1"/>
  <c r="G792" i="101"/>
  <c r="G801" i="101" s="1"/>
  <c r="H792" i="101"/>
  <c r="H801" i="101" s="1"/>
  <c r="N798" i="101"/>
  <c r="L804" i="104"/>
  <c r="L969" i="104" s="1"/>
  <c r="Q794" i="104"/>
  <c r="Q803" i="104" s="1"/>
  <c r="Q968" i="104" s="1"/>
  <c r="H794" i="104"/>
  <c r="H803" i="104" s="1"/>
  <c r="H968" i="104" s="1"/>
  <c r="P794" i="104"/>
  <c r="P803" i="104" s="1"/>
  <c r="P916" i="104" s="1"/>
  <c r="T794" i="104"/>
  <c r="T803" i="104" s="1"/>
  <c r="T968" i="104" s="1"/>
  <c r="O793" i="103"/>
  <c r="O802" i="103" s="1"/>
  <c r="H793" i="103"/>
  <c r="H802" i="103" s="1"/>
  <c r="L793" i="103"/>
  <c r="L802" i="103" s="1"/>
  <c r="R798" i="103"/>
  <c r="O798" i="103"/>
  <c r="K790" i="104"/>
  <c r="K799" i="104" s="1"/>
  <c r="H790" i="104"/>
  <c r="H799" i="104" s="1"/>
  <c r="H912" i="104" s="1"/>
  <c r="R790" i="104"/>
  <c r="R799" i="104" s="1"/>
  <c r="T793" i="104"/>
  <c r="T802" i="104" s="1"/>
  <c r="K793" i="104"/>
  <c r="K802" i="104" s="1"/>
  <c r="I793" i="104"/>
  <c r="I802" i="104" s="1"/>
  <c r="R793" i="104"/>
  <c r="R802" i="104" s="1"/>
  <c r="L792" i="103"/>
  <c r="L801" i="103" s="1"/>
  <c r="P792" i="103"/>
  <c r="P801" i="103" s="1"/>
  <c r="M792" i="103"/>
  <c r="M801" i="103" s="1"/>
  <c r="R792" i="103"/>
  <c r="R801" i="103" s="1"/>
  <c r="M790" i="103"/>
  <c r="M799" i="103" s="1"/>
  <c r="N790" i="103"/>
  <c r="N799" i="103" s="1"/>
  <c r="R790" i="103"/>
  <c r="R799" i="103" s="1"/>
  <c r="L790" i="103"/>
  <c r="L799" i="103" s="1"/>
  <c r="Q791" i="104"/>
  <c r="Q800" i="104" s="1"/>
  <c r="P791" i="104"/>
  <c r="P800" i="104" s="1"/>
  <c r="N791" i="104"/>
  <c r="N800" i="104" s="1"/>
  <c r="M791" i="104"/>
  <c r="M800" i="104" s="1"/>
  <c r="Q804" i="103"/>
  <c r="O804" i="103"/>
  <c r="T791" i="103"/>
  <c r="T800" i="103" s="1"/>
  <c r="R791" i="103"/>
  <c r="R800" i="103" s="1"/>
  <c r="L791" i="103"/>
  <c r="L800" i="103" s="1"/>
  <c r="O798" i="104"/>
  <c r="S792" i="104"/>
  <c r="S801" i="104" s="1"/>
  <c r="N792" i="104"/>
  <c r="N801" i="104" s="1"/>
  <c r="P792" i="104"/>
  <c r="P801" i="104" s="1"/>
  <c r="Q792" i="104"/>
  <c r="Q801" i="104" s="1"/>
  <c r="M794" i="103"/>
  <c r="M803" i="103" s="1"/>
  <c r="J794" i="103"/>
  <c r="J803" i="103" s="1"/>
  <c r="I794" i="103"/>
  <c r="I803" i="103" s="1"/>
  <c r="P794" i="103"/>
  <c r="P803" i="103" s="1"/>
  <c r="H792" i="105"/>
  <c r="H801" i="105" s="1"/>
  <c r="G794" i="105"/>
  <c r="G803" i="105" s="1"/>
  <c r="J790" i="105"/>
  <c r="J799" i="105" s="1"/>
  <c r="J793" i="105"/>
  <c r="J802" i="105" s="1"/>
  <c r="H964" i="106"/>
  <c r="I791" i="105"/>
  <c r="I800" i="105" s="1"/>
  <c r="I965" i="105" s="1"/>
  <c r="K793" i="107"/>
  <c r="K802" i="107" s="1"/>
  <c r="K915" i="107" s="1"/>
  <c r="O793" i="107"/>
  <c r="O802" i="107" s="1"/>
  <c r="Q793" i="107"/>
  <c r="Q802" i="107" s="1"/>
  <c r="Q915" i="107" s="1"/>
  <c r="S794" i="107"/>
  <c r="S803" i="107" s="1"/>
  <c r="H794" i="107"/>
  <c r="H803" i="107" s="1"/>
  <c r="H916" i="107" s="1"/>
  <c r="R794" i="107"/>
  <c r="R803" i="107" s="1"/>
  <c r="O794" i="107"/>
  <c r="O803" i="107" s="1"/>
  <c r="O968" i="107" s="1"/>
  <c r="O804" i="107"/>
  <c r="N791" i="107"/>
  <c r="N800" i="107" s="1"/>
  <c r="L791" i="107"/>
  <c r="L800" i="107" s="1"/>
  <c r="T791" i="107"/>
  <c r="T800" i="107" s="1"/>
  <c r="R790" i="107"/>
  <c r="R799" i="107" s="1"/>
  <c r="M790" i="107"/>
  <c r="M799" i="107" s="1"/>
  <c r="I790" i="107"/>
  <c r="I799" i="107" s="1"/>
  <c r="J792" i="107"/>
  <c r="J801" i="107" s="1"/>
  <c r="J966" i="107" s="1"/>
  <c r="T792" i="107"/>
  <c r="T801" i="107" s="1"/>
  <c r="L792" i="107"/>
  <c r="L801" i="107" s="1"/>
  <c r="L966" i="107" s="1"/>
  <c r="O532" i="107"/>
  <c r="O607" i="107" s="1"/>
  <c r="Q793" i="100"/>
  <c r="Q802" i="100" s="1"/>
  <c r="G792" i="100"/>
  <c r="G801" i="100" s="1"/>
  <c r="I792" i="100"/>
  <c r="I801" i="100" s="1"/>
  <c r="J790" i="101"/>
  <c r="J799" i="101" s="1"/>
  <c r="Q798" i="101"/>
  <c r="T798" i="103"/>
  <c r="I791" i="103"/>
  <c r="I800" i="103" s="1"/>
  <c r="L798" i="104"/>
  <c r="Q794" i="103"/>
  <c r="Q803" i="103" s="1"/>
  <c r="J791" i="105"/>
  <c r="J800" i="105" s="1"/>
  <c r="H791" i="107"/>
  <c r="H800" i="107" s="1"/>
  <c r="P790" i="107"/>
  <c r="P799" i="107" s="1"/>
  <c r="G792" i="107"/>
  <c r="G801" i="107" s="1"/>
  <c r="K915" i="106"/>
  <c r="G798" i="100"/>
  <c r="T790" i="100"/>
  <c r="T799" i="100" s="1"/>
  <c r="T912" i="100" s="1"/>
  <c r="H790" i="100"/>
  <c r="H799" i="100" s="1"/>
  <c r="H964" i="100" s="1"/>
  <c r="S790" i="100"/>
  <c r="S799" i="100" s="1"/>
  <c r="S964" i="100" s="1"/>
  <c r="R791" i="100"/>
  <c r="R800" i="100" s="1"/>
  <c r="R965" i="100" s="1"/>
  <c r="P791" i="100"/>
  <c r="P800" i="100" s="1"/>
  <c r="P913" i="100" s="1"/>
  <c r="K791" i="100"/>
  <c r="K800" i="100" s="1"/>
  <c r="K965" i="100" s="1"/>
  <c r="R793" i="100"/>
  <c r="R802" i="100" s="1"/>
  <c r="G793" i="100"/>
  <c r="G802" i="100" s="1"/>
  <c r="K793" i="100"/>
  <c r="K802" i="100" s="1"/>
  <c r="I794" i="100"/>
  <c r="I803" i="100" s="1"/>
  <c r="I968" i="100" s="1"/>
  <c r="R794" i="100"/>
  <c r="R803" i="100" s="1"/>
  <c r="R968" i="100" s="1"/>
  <c r="Q794" i="100"/>
  <c r="Q803" i="100" s="1"/>
  <c r="Q968" i="100" s="1"/>
  <c r="T794" i="100"/>
  <c r="T803" i="100" s="1"/>
  <c r="T968" i="100" s="1"/>
  <c r="N804" i="100"/>
  <c r="Q792" i="100"/>
  <c r="Q801" i="100" s="1"/>
  <c r="T792" i="100"/>
  <c r="T801" i="100" s="1"/>
  <c r="O792" i="100"/>
  <c r="O801" i="100" s="1"/>
  <c r="T793" i="101"/>
  <c r="T802" i="101" s="1"/>
  <c r="M793" i="101"/>
  <c r="M802" i="101" s="1"/>
  <c r="P793" i="101"/>
  <c r="P802" i="101" s="1"/>
  <c r="Q793" i="101"/>
  <c r="Q802" i="101" s="1"/>
  <c r="T791" i="101"/>
  <c r="T800" i="101" s="1"/>
  <c r="G791" i="101"/>
  <c r="G800" i="101" s="1"/>
  <c r="L791" i="101"/>
  <c r="L800" i="101" s="1"/>
  <c r="H804" i="101"/>
  <c r="O794" i="101"/>
  <c r="O803" i="101" s="1"/>
  <c r="S794" i="101"/>
  <c r="S803" i="101" s="1"/>
  <c r="P794" i="101"/>
  <c r="P803" i="101" s="1"/>
  <c r="G794" i="101"/>
  <c r="G803" i="101" s="1"/>
  <c r="O790" i="101"/>
  <c r="O799" i="101" s="1"/>
  <c r="R790" i="101"/>
  <c r="R799" i="101" s="1"/>
  <c r="I790" i="101"/>
  <c r="I799" i="101" s="1"/>
  <c r="J792" i="101"/>
  <c r="J801" i="101" s="1"/>
  <c r="N792" i="101"/>
  <c r="N801" i="101" s="1"/>
  <c r="M792" i="101"/>
  <c r="M801" i="101" s="1"/>
  <c r="O798" i="101"/>
  <c r="Q804" i="104"/>
  <c r="Q969" i="104" s="1"/>
  <c r="M794" i="104"/>
  <c r="M803" i="104" s="1"/>
  <c r="N794" i="104"/>
  <c r="N803" i="104" s="1"/>
  <c r="N968" i="104" s="1"/>
  <c r="J793" i="103"/>
  <c r="J802" i="103" s="1"/>
  <c r="T793" i="103"/>
  <c r="T802" i="103" s="1"/>
  <c r="G793" i="103"/>
  <c r="G802" i="103" s="1"/>
  <c r="Q798" i="103"/>
  <c r="I790" i="104"/>
  <c r="I799" i="104" s="1"/>
  <c r="M790" i="104"/>
  <c r="M799" i="104" s="1"/>
  <c r="N790" i="104"/>
  <c r="N799" i="104" s="1"/>
  <c r="G793" i="104"/>
  <c r="G802" i="104" s="1"/>
  <c r="L793" i="104"/>
  <c r="L802" i="104" s="1"/>
  <c r="L967" i="104" s="1"/>
  <c r="N793" i="104"/>
  <c r="N802" i="104" s="1"/>
  <c r="J792" i="103"/>
  <c r="J801" i="103" s="1"/>
  <c r="J966" i="103" s="1"/>
  <c r="Q792" i="103"/>
  <c r="Q801" i="103" s="1"/>
  <c r="Q966" i="103" s="1"/>
  <c r="S792" i="103"/>
  <c r="S801" i="103" s="1"/>
  <c r="H792" i="103"/>
  <c r="H801" i="103" s="1"/>
  <c r="H966" i="103" s="1"/>
  <c r="S790" i="103"/>
  <c r="S799" i="103" s="1"/>
  <c r="P790" i="103"/>
  <c r="P799" i="103" s="1"/>
  <c r="H790" i="103"/>
  <c r="H799" i="103" s="1"/>
  <c r="O790" i="103"/>
  <c r="O799" i="103" s="1"/>
  <c r="S791" i="104"/>
  <c r="S800" i="104" s="1"/>
  <c r="G791" i="104"/>
  <c r="G800" i="104" s="1"/>
  <c r="K791" i="104"/>
  <c r="K800" i="104" s="1"/>
  <c r="G804" i="103"/>
  <c r="S804" i="103"/>
  <c r="N791" i="103"/>
  <c r="N800" i="103" s="1"/>
  <c r="G791" i="103"/>
  <c r="G800" i="103" s="1"/>
  <c r="H791" i="103"/>
  <c r="H800" i="103" s="1"/>
  <c r="J791" i="103"/>
  <c r="J800" i="103" s="1"/>
  <c r="T792" i="104"/>
  <c r="T801" i="104" s="1"/>
  <c r="K792" i="104"/>
  <c r="K801" i="104" s="1"/>
  <c r="R792" i="104"/>
  <c r="R801" i="104" s="1"/>
  <c r="K794" i="103"/>
  <c r="K803" i="103" s="1"/>
  <c r="S794" i="103"/>
  <c r="S803" i="103" s="1"/>
  <c r="L794" i="103"/>
  <c r="L803" i="103" s="1"/>
  <c r="O794" i="103"/>
  <c r="O803" i="103" s="1"/>
  <c r="J792" i="105"/>
  <c r="J801" i="105" s="1"/>
  <c r="H794" i="105"/>
  <c r="H803" i="105" s="1"/>
  <c r="G968" i="106"/>
  <c r="G790" i="105"/>
  <c r="G799" i="105" s="1"/>
  <c r="I793" i="105"/>
  <c r="I802" i="105" s="1"/>
  <c r="G791" i="105"/>
  <c r="G800" i="105" s="1"/>
  <c r="T793" i="107"/>
  <c r="T802" i="107" s="1"/>
  <c r="H793" i="107"/>
  <c r="H802" i="107" s="1"/>
  <c r="H967" i="107" s="1"/>
  <c r="S793" i="107"/>
  <c r="S802" i="107" s="1"/>
  <c r="G793" i="107"/>
  <c r="G802" i="107" s="1"/>
  <c r="M794" i="107"/>
  <c r="M803" i="107" s="1"/>
  <c r="J794" i="107"/>
  <c r="J803" i="107" s="1"/>
  <c r="I791" i="107"/>
  <c r="I800" i="107" s="1"/>
  <c r="O791" i="107"/>
  <c r="O800" i="107" s="1"/>
  <c r="R791" i="107"/>
  <c r="R800" i="107" s="1"/>
  <c r="G791" i="107"/>
  <c r="G800" i="107" s="1"/>
  <c r="O790" i="107"/>
  <c r="O799" i="107" s="1"/>
  <c r="O964" i="107" s="1"/>
  <c r="S790" i="107"/>
  <c r="S799" i="107" s="1"/>
  <c r="G790" i="107"/>
  <c r="G799" i="107" s="1"/>
  <c r="Q790" i="107"/>
  <c r="Q799" i="107" s="1"/>
  <c r="Q964" i="107" s="1"/>
  <c r="N798" i="107"/>
  <c r="R798" i="107"/>
  <c r="K792" i="107"/>
  <c r="K801" i="107" s="1"/>
  <c r="P792" i="107"/>
  <c r="P801" i="107" s="1"/>
  <c r="I792" i="107"/>
  <c r="I801" i="107" s="1"/>
  <c r="N605" i="107"/>
  <c r="N608" i="107"/>
  <c r="N549" i="107"/>
  <c r="N556" i="107" s="1"/>
  <c r="N528" i="106"/>
  <c r="R792" i="100"/>
  <c r="R801" i="100" s="1"/>
  <c r="R793" i="101"/>
  <c r="R802" i="101" s="1"/>
  <c r="R915" i="101" s="1"/>
  <c r="I792" i="101"/>
  <c r="I801" i="101" s="1"/>
  <c r="Q792" i="101"/>
  <c r="Q801" i="101" s="1"/>
  <c r="R793" i="103"/>
  <c r="R802" i="103" s="1"/>
  <c r="R915" i="103" s="1"/>
  <c r="P793" i="103"/>
  <c r="P802" i="103" s="1"/>
  <c r="P967" i="103" s="1"/>
  <c r="P793" i="104"/>
  <c r="P802" i="104" s="1"/>
  <c r="O791" i="104"/>
  <c r="O800" i="104" s="1"/>
  <c r="O965" i="104" s="1"/>
  <c r="J791" i="104"/>
  <c r="J800" i="104" s="1"/>
  <c r="M792" i="104"/>
  <c r="M801" i="104" s="1"/>
  <c r="J792" i="104"/>
  <c r="J801" i="104" s="1"/>
  <c r="N794" i="103"/>
  <c r="N803" i="103" s="1"/>
  <c r="J794" i="105"/>
  <c r="J803" i="105" s="1"/>
  <c r="P791" i="107"/>
  <c r="P800" i="107" s="1"/>
  <c r="J790" i="107"/>
  <c r="J799" i="107" s="1"/>
  <c r="S792" i="107"/>
  <c r="S801" i="107" s="1"/>
  <c r="R798" i="100"/>
  <c r="J790" i="100"/>
  <c r="J799" i="100" s="1"/>
  <c r="J964" i="100" s="1"/>
  <c r="S791" i="100"/>
  <c r="S800" i="100" s="1"/>
  <c r="S913" i="100" s="1"/>
  <c r="H791" i="100"/>
  <c r="H800" i="100" s="1"/>
  <c r="H913" i="100" s="1"/>
  <c r="Q791" i="100"/>
  <c r="Q800" i="100" s="1"/>
  <c r="Q913" i="100" s="1"/>
  <c r="T791" i="100"/>
  <c r="T800" i="100" s="1"/>
  <c r="T913" i="100" s="1"/>
  <c r="S793" i="100"/>
  <c r="S802" i="100" s="1"/>
  <c r="P793" i="100"/>
  <c r="P802" i="100" s="1"/>
  <c r="T793" i="100"/>
  <c r="T802" i="100" s="1"/>
  <c r="J794" i="100"/>
  <c r="J803" i="100" s="1"/>
  <c r="J968" i="100" s="1"/>
  <c r="S792" i="100"/>
  <c r="S801" i="100" s="1"/>
  <c r="H792" i="100"/>
  <c r="H801" i="100" s="1"/>
  <c r="G793" i="101"/>
  <c r="G802" i="101" s="1"/>
  <c r="L793" i="101"/>
  <c r="L802" i="101" s="1"/>
  <c r="S791" i="101"/>
  <c r="S800" i="101" s="1"/>
  <c r="N791" i="101"/>
  <c r="N800" i="101" s="1"/>
  <c r="R791" i="101"/>
  <c r="R800" i="101" s="1"/>
  <c r="K794" i="101"/>
  <c r="K803" i="101" s="1"/>
  <c r="K916" i="101" s="1"/>
  <c r="J794" i="101"/>
  <c r="J803" i="101" s="1"/>
  <c r="J916" i="101" s="1"/>
  <c r="N794" i="101"/>
  <c r="N803" i="101" s="1"/>
  <c r="N968" i="101" s="1"/>
  <c r="L790" i="101"/>
  <c r="L799" i="101" s="1"/>
  <c r="S790" i="101"/>
  <c r="S799" i="101" s="1"/>
  <c r="S912" i="101" s="1"/>
  <c r="M790" i="101"/>
  <c r="M799" i="101" s="1"/>
  <c r="O792" i="101"/>
  <c r="O801" i="101" s="1"/>
  <c r="O966" i="101" s="1"/>
  <c r="S792" i="101"/>
  <c r="S801" i="101" s="1"/>
  <c r="K792" i="101"/>
  <c r="K801" i="101" s="1"/>
  <c r="L792" i="101"/>
  <c r="L801" i="101" s="1"/>
  <c r="L914" i="101" s="1"/>
  <c r="M798" i="101"/>
  <c r="N804" i="104"/>
  <c r="N969" i="104" s="1"/>
  <c r="J794" i="104"/>
  <c r="J803" i="104" s="1"/>
  <c r="J968" i="104" s="1"/>
  <c r="R794" i="104"/>
  <c r="R803" i="104" s="1"/>
  <c r="K793" i="103"/>
  <c r="K802" i="103" s="1"/>
  <c r="Q793" i="103"/>
  <c r="Q802" i="103" s="1"/>
  <c r="T790" i="104"/>
  <c r="T799" i="104" s="1"/>
  <c r="T912" i="104" s="1"/>
  <c r="J790" i="104"/>
  <c r="J799" i="104" s="1"/>
  <c r="J964" i="104" s="1"/>
  <c r="L790" i="104"/>
  <c r="L799" i="104" s="1"/>
  <c r="L912" i="104" s="1"/>
  <c r="Q790" i="104"/>
  <c r="Q799" i="104" s="1"/>
  <c r="Q964" i="104" s="1"/>
  <c r="H793" i="104"/>
  <c r="H802" i="104" s="1"/>
  <c r="Q793" i="104"/>
  <c r="Q802" i="104" s="1"/>
  <c r="G792" i="103"/>
  <c r="G801" i="103" s="1"/>
  <c r="I792" i="103"/>
  <c r="I801" i="103" s="1"/>
  <c r="T792" i="103"/>
  <c r="T801" i="103" s="1"/>
  <c r="T790" i="103"/>
  <c r="T799" i="103" s="1"/>
  <c r="Q790" i="103"/>
  <c r="Q799" i="103" s="1"/>
  <c r="L791" i="104"/>
  <c r="L800" i="104" s="1"/>
  <c r="M791" i="103"/>
  <c r="M800" i="103" s="1"/>
  <c r="O791" i="103"/>
  <c r="O800" i="103" s="1"/>
  <c r="O913" i="103" s="1"/>
  <c r="R798" i="104"/>
  <c r="K798" i="104"/>
  <c r="G792" i="104"/>
  <c r="G801" i="104" s="1"/>
  <c r="L792" i="104"/>
  <c r="L801" i="104" s="1"/>
  <c r="I792" i="104"/>
  <c r="I801" i="104" s="1"/>
  <c r="T794" i="103"/>
  <c r="T803" i="103" s="1"/>
  <c r="G794" i="103"/>
  <c r="G803" i="103" s="1"/>
  <c r="I792" i="105"/>
  <c r="I801" i="105" s="1"/>
  <c r="I966" i="105" s="1"/>
  <c r="I794" i="105"/>
  <c r="I803" i="105" s="1"/>
  <c r="I968" i="105" s="1"/>
  <c r="I790" i="105"/>
  <c r="I799" i="105" s="1"/>
  <c r="I964" i="105" s="1"/>
  <c r="G793" i="105"/>
  <c r="G802" i="105" s="1"/>
  <c r="H791" i="105"/>
  <c r="H800" i="105" s="1"/>
  <c r="P793" i="107"/>
  <c r="P802" i="107" s="1"/>
  <c r="P915" i="107" s="1"/>
  <c r="Q794" i="107"/>
  <c r="Q803" i="107" s="1"/>
  <c r="Q968" i="107" s="1"/>
  <c r="K794" i="107"/>
  <c r="K803" i="107" s="1"/>
  <c r="K968" i="107" s="1"/>
  <c r="P794" i="107"/>
  <c r="P803" i="107" s="1"/>
  <c r="P968" i="107" s="1"/>
  <c r="J804" i="107"/>
  <c r="N790" i="107"/>
  <c r="N799" i="107" s="1"/>
  <c r="K791" i="107"/>
  <c r="K800" i="107" s="1"/>
  <c r="J791" i="107"/>
  <c r="J800" i="107" s="1"/>
  <c r="S791" i="107"/>
  <c r="S800" i="107" s="1"/>
  <c r="L790" i="107"/>
  <c r="L799" i="107" s="1"/>
  <c r="H790" i="107"/>
  <c r="H799" i="107" s="1"/>
  <c r="S798" i="107"/>
  <c r="Q792" i="107"/>
  <c r="Q801" i="107" s="1"/>
  <c r="M792" i="107"/>
  <c r="M801" i="107" s="1"/>
  <c r="N792" i="107"/>
  <c r="N801" i="107" s="1"/>
  <c r="R792" i="107"/>
  <c r="R801" i="107" s="1"/>
  <c r="N866" i="107"/>
  <c r="L159" i="106"/>
  <c r="L159" i="105"/>
  <c r="Q153" i="106"/>
  <c r="O532" i="105"/>
  <c r="O549" i="105" s="1"/>
  <c r="N607" i="105"/>
  <c r="P346" i="106"/>
  <c r="P347" i="106" s="1"/>
  <c r="N866" i="105"/>
  <c r="N549" i="105"/>
  <c r="N556" i="105" s="1"/>
  <c r="N605" i="105"/>
  <c r="P153" i="106"/>
  <c r="Q187" i="106" s="1"/>
  <c r="O634" i="107"/>
  <c r="O869" i="107"/>
  <c r="P635" i="104"/>
  <c r="P869" i="104"/>
  <c r="P559" i="104"/>
  <c r="O543" i="107"/>
  <c r="P509" i="105"/>
  <c r="P510" i="105" s="1"/>
  <c r="Q511" i="105" s="1"/>
  <c r="R512" i="105" s="1"/>
  <c r="S513" i="105" s="1"/>
  <c r="T514" i="105" s="1"/>
  <c r="P544" i="107"/>
  <c r="Q544" i="107" s="1"/>
  <c r="P155" i="105"/>
  <c r="Q203" i="105" s="1"/>
  <c r="O635" i="107"/>
  <c r="N543" i="106"/>
  <c r="N428" i="105"/>
  <c r="N435" i="105" s="1"/>
  <c r="Q544" i="104"/>
  <c r="R544" i="104" s="1"/>
  <c r="R543" i="104" s="1"/>
  <c r="M617" i="105"/>
  <c r="M535" i="105"/>
  <c r="L555" i="105"/>
  <c r="L554" i="105" s="1"/>
  <c r="L988" i="105" s="1"/>
  <c r="M614" i="105"/>
  <c r="M867" i="105"/>
  <c r="P543" i="104"/>
  <c r="P634" i="104"/>
  <c r="M411" i="106"/>
  <c r="M410" i="106" s="1"/>
  <c r="M540" i="106"/>
  <c r="R329" i="105"/>
  <c r="R330" i="105" s="1"/>
  <c r="R458" i="105"/>
  <c r="R459" i="105" s="1"/>
  <c r="S460" i="105" s="1"/>
  <c r="T461" i="105" s="1"/>
  <c r="L539" i="106"/>
  <c r="R152" i="105"/>
  <c r="M213" i="105"/>
  <c r="M215" i="105"/>
  <c r="M216" i="105"/>
  <c r="M214" i="105"/>
  <c r="M217" i="105"/>
  <c r="S155" i="106"/>
  <c r="L551" i="106"/>
  <c r="L558" i="106" s="1"/>
  <c r="O866" i="104"/>
  <c r="L872" i="100"/>
  <c r="M873" i="100" s="1"/>
  <c r="N874" i="100" s="1"/>
  <c r="O875" i="100" s="1"/>
  <c r="P876" i="100" s="1"/>
  <c r="Q877" i="100" s="1"/>
  <c r="R878" i="100" s="1"/>
  <c r="S879" i="100" s="1"/>
  <c r="T880" i="100" s="1"/>
  <c r="M557" i="105"/>
  <c r="O531" i="104"/>
  <c r="N410" i="105"/>
  <c r="O549" i="104"/>
  <c r="O556" i="104" s="1"/>
  <c r="O608" i="104"/>
  <c r="P532" i="104"/>
  <c r="P607" i="104" s="1"/>
  <c r="M554" i="100"/>
  <c r="M872" i="100" s="1"/>
  <c r="J962" i="106"/>
  <c r="M543" i="105"/>
  <c r="N552" i="106"/>
  <c r="N559" i="106" s="1"/>
  <c r="O544" i="106"/>
  <c r="S65" i="101"/>
  <c r="S65" i="107"/>
  <c r="S65" i="103"/>
  <c r="S65" i="106"/>
  <c r="S65" i="100"/>
  <c r="S65" i="104"/>
  <c r="S65" i="105"/>
  <c r="T67" i="101"/>
  <c r="T67" i="104"/>
  <c r="T67" i="107"/>
  <c r="T67" i="106"/>
  <c r="T67" i="42"/>
  <c r="T67" i="105"/>
  <c r="T67" i="103"/>
  <c r="T67" i="100"/>
  <c r="T69" i="101"/>
  <c r="T69" i="103"/>
  <c r="T69" i="100"/>
  <c r="T69" i="104"/>
  <c r="T69" i="42"/>
  <c r="T69" i="107"/>
  <c r="T69" i="105"/>
  <c r="T69" i="106"/>
  <c r="T68" i="103"/>
  <c r="T68" i="101"/>
  <c r="T68" i="107"/>
  <c r="T68" i="106"/>
  <c r="T68" i="100"/>
  <c r="T68" i="104"/>
  <c r="T68" i="42"/>
  <c r="T68" i="105"/>
  <c r="T70" i="101"/>
  <c r="T70" i="103"/>
  <c r="T70" i="107"/>
  <c r="T70" i="100"/>
  <c r="T70" i="104"/>
  <c r="T70" i="105"/>
  <c r="T70" i="106"/>
  <c r="T70" i="42"/>
  <c r="L598" i="105"/>
  <c r="L865" i="105"/>
  <c r="L527" i="105"/>
  <c r="K547" i="105"/>
  <c r="L599" i="105"/>
  <c r="L660" i="105" s="1"/>
  <c r="L676" i="105" s="1"/>
  <c r="L954" i="105" s="1"/>
  <c r="O540" i="105"/>
  <c r="O625" i="105" s="1"/>
  <c r="M824" i="105"/>
  <c r="M429" i="105"/>
  <c r="M436" i="105" s="1"/>
  <c r="M414" i="105"/>
  <c r="N415" i="105"/>
  <c r="Q509" i="105"/>
  <c r="Q510" i="105" s="1"/>
  <c r="R511" i="105" s="1"/>
  <c r="S512" i="105" s="1"/>
  <c r="T513" i="105" s="1"/>
  <c r="L535" i="106"/>
  <c r="L547" i="105"/>
  <c r="L158" i="105"/>
  <c r="L959" i="105" s="1"/>
  <c r="K872" i="105"/>
  <c r="L873" i="105" s="1"/>
  <c r="M874" i="105" s="1"/>
  <c r="N875" i="105" s="1"/>
  <c r="O876" i="105" s="1"/>
  <c r="P877" i="105" s="1"/>
  <c r="Q878" i="105" s="1"/>
  <c r="R879" i="105" s="1"/>
  <c r="S880" i="105" s="1"/>
  <c r="T881" i="105" s="1"/>
  <c r="P363" i="105"/>
  <c r="P364" i="105" s="1"/>
  <c r="P154" i="105"/>
  <c r="P380" i="105"/>
  <c r="P381" i="105" s="1"/>
  <c r="P492" i="105"/>
  <c r="P493" i="105" s="1"/>
  <c r="Q494" i="105" s="1"/>
  <c r="R495" i="105" s="1"/>
  <c r="S496" i="105" s="1"/>
  <c r="T497" i="105" s="1"/>
  <c r="O411" i="105"/>
  <c r="P365" i="105"/>
  <c r="Q366" i="105" s="1"/>
  <c r="R367" i="105" s="1"/>
  <c r="S368" i="105" s="1"/>
  <c r="T369" i="105" s="1"/>
  <c r="O380" i="106"/>
  <c r="O381" i="106" s="1"/>
  <c r="O492" i="106"/>
  <c r="O493" i="106" s="1"/>
  <c r="P494" i="106" s="1"/>
  <c r="Q495" i="106" s="1"/>
  <c r="R496" i="106" s="1"/>
  <c r="S497" i="106" s="1"/>
  <c r="T498" i="106" s="1"/>
  <c r="O363" i="106"/>
  <c r="O364" i="106" s="1"/>
  <c r="O154" i="106"/>
  <c r="P195" i="106" s="1"/>
  <c r="K417" i="105"/>
  <c r="N443" i="105"/>
  <c r="O444" i="105" s="1"/>
  <c r="P445" i="105" s="1"/>
  <c r="Q446" i="105" s="1"/>
  <c r="R447" i="105" s="1"/>
  <c r="S448" i="105" s="1"/>
  <c r="T449" i="105" s="1"/>
  <c r="N314" i="105"/>
  <c r="O315" i="105" s="1"/>
  <c r="P316" i="105" s="1"/>
  <c r="Q317" i="105" s="1"/>
  <c r="R318" i="105" s="1"/>
  <c r="S319" i="105" s="1"/>
  <c r="T320" i="105" s="1"/>
  <c r="N151" i="105"/>
  <c r="N312" i="105"/>
  <c r="N313" i="105" s="1"/>
  <c r="N441" i="105"/>
  <c r="N442" i="105" s="1"/>
  <c r="O559" i="101"/>
  <c r="M869" i="105"/>
  <c r="J962" i="105"/>
  <c r="J910" i="105"/>
  <c r="L162" i="106"/>
  <c r="L549" i="106"/>
  <c r="L556" i="106" s="1"/>
  <c r="L531" i="106"/>
  <c r="L162" i="105"/>
  <c r="L984" i="105"/>
  <c r="L983" i="105"/>
  <c r="L161" i="105"/>
  <c r="N152" i="106"/>
  <c r="O179" i="106" s="1"/>
  <c r="N458" i="106"/>
  <c r="N459" i="106" s="1"/>
  <c r="N329" i="106"/>
  <c r="N330" i="106" s="1"/>
  <c r="M236" i="105"/>
  <c r="M231" i="105"/>
  <c r="M220" i="105"/>
  <c r="M238" i="105"/>
  <c r="M229" i="105"/>
  <c r="M234" i="105"/>
  <c r="M209" i="105"/>
  <c r="M207" i="105"/>
  <c r="M244" i="105"/>
  <c r="M237" i="105"/>
  <c r="M242" i="105"/>
  <c r="M206" i="105"/>
  <c r="M241" i="105"/>
  <c r="M245" i="105"/>
  <c r="M223" i="105"/>
  <c r="M235" i="105"/>
  <c r="M208" i="105"/>
  <c r="M224" i="105"/>
  <c r="M243" i="105"/>
  <c r="M228" i="105"/>
  <c r="M222" i="105"/>
  <c r="M227" i="105"/>
  <c r="M230" i="105"/>
  <c r="M221" i="105"/>
  <c r="M210" i="105"/>
  <c r="L160" i="105"/>
  <c r="L982" i="105"/>
  <c r="N605" i="101"/>
  <c r="N607" i="101"/>
  <c r="N544" i="105"/>
  <c r="N634" i="105" s="1"/>
  <c r="L158" i="106"/>
  <c r="L959" i="106" s="1"/>
  <c r="L161" i="106"/>
  <c r="L163" i="105"/>
  <c r="L985" i="105"/>
  <c r="M528" i="105"/>
  <c r="M599" i="105" s="1"/>
  <c r="P153" i="105"/>
  <c r="O109" i="105"/>
  <c r="O686" i="105" s="1"/>
  <c r="O608" i="105"/>
  <c r="L163" i="106"/>
  <c r="L160" i="106"/>
  <c r="M532" i="106"/>
  <c r="N460" i="106"/>
  <c r="O461" i="106" s="1"/>
  <c r="P462" i="106" s="1"/>
  <c r="Q463" i="106" s="1"/>
  <c r="R464" i="106" s="1"/>
  <c r="S465" i="106" s="1"/>
  <c r="T466" i="106" s="1"/>
  <c r="M635" i="105"/>
  <c r="M552" i="105"/>
  <c r="M559" i="105" s="1"/>
  <c r="M632" i="105"/>
  <c r="F962" i="104"/>
  <c r="N557" i="107"/>
  <c r="M547" i="107"/>
  <c r="L550" i="106"/>
  <c r="N623" i="105"/>
  <c r="N551" i="105"/>
  <c r="N558" i="105" s="1"/>
  <c r="N539" i="105"/>
  <c r="N626" i="105"/>
  <c r="P403" i="105"/>
  <c r="Q403" i="105" s="1"/>
  <c r="N625" i="105"/>
  <c r="N868" i="105"/>
  <c r="M660" i="107"/>
  <c r="M676" i="107" s="1"/>
  <c r="M954" i="107" s="1"/>
  <c r="K547" i="106"/>
  <c r="O402" i="105"/>
  <c r="O426" i="105"/>
  <c r="O433" i="105" s="1"/>
  <c r="K554" i="106"/>
  <c r="Q475" i="106"/>
  <c r="Q476" i="106" s="1"/>
  <c r="R477" i="106" s="1"/>
  <c r="S478" i="106" s="1"/>
  <c r="T479" i="106" s="1"/>
  <c r="M398" i="106"/>
  <c r="M820" i="106"/>
  <c r="M424" i="103"/>
  <c r="AM830" i="104"/>
  <c r="AM830" i="103"/>
  <c r="AM830" i="100"/>
  <c r="AM830" i="107"/>
  <c r="AM830" i="101"/>
  <c r="AM830" i="106"/>
  <c r="AM830" i="105"/>
  <c r="P623" i="101"/>
  <c r="AM875" i="103"/>
  <c r="AM875" i="106"/>
  <c r="AM875" i="100"/>
  <c r="AM875" i="104"/>
  <c r="AM875" i="101"/>
  <c r="AM875" i="107"/>
  <c r="AM875" i="105"/>
  <c r="AD831" i="106"/>
  <c r="AN831" i="100"/>
  <c r="Y876" i="101"/>
  <c r="AJ876" i="101"/>
  <c r="Z831" i="106"/>
  <c r="AO876" i="100"/>
  <c r="AI876" i="100"/>
  <c r="Y831" i="105"/>
  <c r="AN876" i="100"/>
  <c r="AK876" i="100"/>
  <c r="AJ831" i="100"/>
  <c r="AC876" i="105"/>
  <c r="AN876" i="101"/>
  <c r="AN876" i="105"/>
  <c r="AD876" i="103"/>
  <c r="AF876" i="101"/>
  <c r="AD876" i="106"/>
  <c r="AK831" i="106"/>
  <c r="AE876" i="107"/>
  <c r="AC876" i="100"/>
  <c r="AO876" i="101"/>
  <c r="AF831" i="106"/>
  <c r="AH831" i="104"/>
  <c r="AI876" i="101"/>
  <c r="AJ831" i="105"/>
  <c r="AF831" i="103"/>
  <c r="AI831" i="101"/>
  <c r="AE831" i="107"/>
  <c r="AN876" i="104"/>
  <c r="AB831" i="103"/>
  <c r="AE876" i="103"/>
  <c r="AA876" i="104"/>
  <c r="AD831" i="103"/>
  <c r="AF831" i="100"/>
  <c r="AN831" i="101"/>
  <c r="AC876" i="107"/>
  <c r="AH876" i="104"/>
  <c r="AB831" i="104"/>
  <c r="AA876" i="100"/>
  <c r="AB831" i="101"/>
  <c r="AA876" i="103"/>
  <c r="AI831" i="100"/>
  <c r="AC831" i="103"/>
  <c r="AE831" i="104"/>
  <c r="AO831" i="105"/>
  <c r="AB831" i="107"/>
  <c r="AE831" i="105"/>
  <c r="AB831" i="106"/>
  <c r="AG876" i="107"/>
  <c r="AK876" i="107"/>
  <c r="AA831" i="107"/>
  <c r="AJ831" i="106"/>
  <c r="AH876" i="106"/>
  <c r="AG876" i="103"/>
  <c r="AA831" i="103"/>
  <c r="AD876" i="101"/>
  <c r="AO831" i="107"/>
  <c r="AO876" i="105"/>
  <c r="AH831" i="107"/>
  <c r="AE876" i="105"/>
  <c r="AD876" i="107"/>
  <c r="AF831" i="104"/>
  <c r="AG876" i="105"/>
  <c r="AH876" i="105"/>
  <c r="AF831" i="105"/>
  <c r="Z831" i="100"/>
  <c r="AG831" i="101"/>
  <c r="AC831" i="101"/>
  <c r="Z831" i="101"/>
  <c r="AF876" i="103"/>
  <c r="AO876" i="104"/>
  <c r="AI831" i="107"/>
  <c r="AA876" i="106"/>
  <c r="AK831" i="107"/>
  <c r="AG831" i="107"/>
  <c r="Z831" i="103"/>
  <c r="AB831" i="105"/>
  <c r="AA876" i="101"/>
  <c r="AB876" i="105"/>
  <c r="AJ876" i="105"/>
  <c r="AJ876" i="104"/>
  <c r="AJ831" i="104"/>
  <c r="AB831" i="100"/>
  <c r="AH831" i="103"/>
  <c r="Z876" i="106"/>
  <c r="AF876" i="105"/>
  <c r="AA876" i="105"/>
  <c r="AN876" i="103"/>
  <c r="AB876" i="101"/>
  <c r="AI831" i="105"/>
  <c r="Z831" i="104"/>
  <c r="AA831" i="106"/>
  <c r="AC831" i="100"/>
  <c r="AC831" i="106"/>
  <c r="AJ876" i="103"/>
  <c r="AK831" i="103"/>
  <c r="Z876" i="105"/>
  <c r="AN831" i="105"/>
  <c r="AH876" i="103"/>
  <c r="AN831" i="106"/>
  <c r="Z876" i="103"/>
  <c r="Y831" i="100"/>
  <c r="AG876" i="100"/>
  <c r="AH831" i="106"/>
  <c r="AF876" i="106"/>
  <c r="AO876" i="103"/>
  <c r="Y831" i="106"/>
  <c r="AH831" i="105"/>
  <c r="AB876" i="107"/>
  <c r="AC831" i="104"/>
  <c r="AD831" i="107"/>
  <c r="Y831" i="103"/>
  <c r="Z876" i="104"/>
  <c r="AB876" i="100"/>
  <c r="AI876" i="103"/>
  <c r="AN831" i="107"/>
  <c r="AB876" i="104"/>
  <c r="AI876" i="107"/>
  <c r="AE876" i="106"/>
  <c r="AC876" i="103"/>
  <c r="AC831" i="105"/>
  <c r="AJ876" i="107"/>
  <c r="AA831" i="101"/>
  <c r="AK831" i="100"/>
  <c r="AJ831" i="103"/>
  <c r="AE831" i="103"/>
  <c r="AO876" i="106"/>
  <c r="AE876" i="100"/>
  <c r="AJ876" i="106"/>
  <c r="Z876" i="100"/>
  <c r="AJ876" i="100"/>
  <c r="AE831" i="101"/>
  <c r="Y876" i="106"/>
  <c r="AI831" i="103"/>
  <c r="AB876" i="103"/>
  <c r="AO831" i="106"/>
  <c r="AH876" i="101"/>
  <c r="AO831" i="103"/>
  <c r="AF876" i="100"/>
  <c r="Y831" i="101"/>
  <c r="AH831" i="101"/>
  <c r="AD831" i="101"/>
  <c r="AK831" i="101"/>
  <c r="AG876" i="101"/>
  <c r="AO831" i="104"/>
  <c r="AA831" i="100"/>
  <c r="Y876" i="107"/>
  <c r="AD876" i="104"/>
  <c r="AI876" i="104"/>
  <c r="AG831" i="103"/>
  <c r="AO831" i="100"/>
  <c r="AI831" i="106"/>
  <c r="AK876" i="105"/>
  <c r="AA831" i="104"/>
  <c r="AC831" i="107"/>
  <c r="AC876" i="101"/>
  <c r="AF831" i="107"/>
  <c r="AN876" i="106"/>
  <c r="Z876" i="107"/>
  <c r="Y831" i="104"/>
  <c r="AI831" i="104"/>
  <c r="AA876" i="107"/>
  <c r="Z876" i="101"/>
  <c r="AE831" i="100"/>
  <c r="AE831" i="106"/>
  <c r="AG831" i="106"/>
  <c r="AK876" i="106"/>
  <c r="AK876" i="104"/>
  <c r="AK876" i="103"/>
  <c r="AO876" i="107"/>
  <c r="AG876" i="104"/>
  <c r="Y876" i="105"/>
  <c r="AK831" i="105"/>
  <c r="AD831" i="105"/>
  <c r="AG831" i="104"/>
  <c r="AH876" i="107"/>
  <c r="AG876" i="106"/>
  <c r="AH831" i="100"/>
  <c r="AE876" i="104"/>
  <c r="AB876" i="106"/>
  <c r="Y876" i="100"/>
  <c r="AG831" i="105"/>
  <c r="AG831" i="100"/>
  <c r="AI876" i="106"/>
  <c r="AC876" i="106"/>
  <c r="AH876" i="100"/>
  <c r="AD876" i="100"/>
  <c r="AD831" i="100"/>
  <c r="AN876" i="107"/>
  <c r="Z831" i="105"/>
  <c r="Z831" i="107"/>
  <c r="AK831" i="104"/>
  <c r="AA831" i="105"/>
  <c r="Y876" i="104"/>
  <c r="AC876" i="104"/>
  <c r="Y831" i="107"/>
  <c r="AF831" i="101"/>
  <c r="AO831" i="101"/>
  <c r="AD831" i="104"/>
  <c r="AN831" i="104"/>
  <c r="AN831" i="103"/>
  <c r="AK876" i="101"/>
  <c r="AF876" i="107"/>
  <c r="AE876" i="101"/>
  <c r="AI876" i="105"/>
  <c r="AJ831" i="101"/>
  <c r="AJ831" i="107"/>
  <c r="AF876" i="104"/>
  <c r="Y876" i="103"/>
  <c r="AD876" i="105"/>
  <c r="N550" i="101"/>
  <c r="N557" i="101" s="1"/>
  <c r="N616" i="101"/>
  <c r="N867" i="101"/>
  <c r="N535" i="101"/>
  <c r="N617" i="101"/>
  <c r="O536" i="101"/>
  <c r="L431" i="101"/>
  <c r="L827" i="101" s="1"/>
  <c r="M828" i="101" s="1"/>
  <c r="N829" i="101" s="1"/>
  <c r="O830" i="101" s="1"/>
  <c r="P831" i="101" s="1"/>
  <c r="Q832" i="101" s="1"/>
  <c r="R833" i="101" s="1"/>
  <c r="S834" i="101" s="1"/>
  <c r="T835" i="101" s="1"/>
  <c r="F910" i="105"/>
  <c r="L988" i="107"/>
  <c r="M660" i="104"/>
  <c r="M676" i="104" s="1"/>
  <c r="M954" i="104" s="1"/>
  <c r="N824" i="100"/>
  <c r="N429" i="100"/>
  <c r="N436" i="100" s="1"/>
  <c r="O415" i="100"/>
  <c r="N632" i="100"/>
  <c r="N414" i="100"/>
  <c r="M987" i="107"/>
  <c r="J827" i="106"/>
  <c r="K828" i="106" s="1"/>
  <c r="L829" i="106" s="1"/>
  <c r="M830" i="106" s="1"/>
  <c r="N831" i="106" s="1"/>
  <c r="O832" i="106" s="1"/>
  <c r="P833" i="106" s="1"/>
  <c r="Q834" i="106" s="1"/>
  <c r="R835" i="106" s="1"/>
  <c r="S836" i="106" s="1"/>
  <c r="T837" i="106" s="1"/>
  <c r="L431" i="100"/>
  <c r="L827" i="100" s="1"/>
  <c r="M828" i="100" s="1"/>
  <c r="N829" i="100" s="1"/>
  <c r="O830" i="100" s="1"/>
  <c r="P831" i="100" s="1"/>
  <c r="Q832" i="100" s="1"/>
  <c r="R833" i="100" s="1"/>
  <c r="S834" i="100" s="1"/>
  <c r="T835" i="100" s="1"/>
  <c r="N550" i="103"/>
  <c r="N557" i="103" s="1"/>
  <c r="O536" i="103"/>
  <c r="N867" i="103"/>
  <c r="N616" i="103"/>
  <c r="N535" i="103"/>
  <c r="N617" i="103"/>
  <c r="M535" i="106"/>
  <c r="N536" i="106"/>
  <c r="M550" i="106"/>
  <c r="M660" i="103"/>
  <c r="M676" i="103" s="1"/>
  <c r="M954" i="103" s="1"/>
  <c r="T962" i="100"/>
  <c r="F910" i="106"/>
  <c r="O403" i="103"/>
  <c r="N821" i="103"/>
  <c r="N426" i="103"/>
  <c r="N433" i="103" s="1"/>
  <c r="N402" i="103"/>
  <c r="O528" i="107"/>
  <c r="N598" i="107"/>
  <c r="N596" i="107"/>
  <c r="N865" i="107"/>
  <c r="N548" i="107"/>
  <c r="N527" i="107"/>
  <c r="N599" i="107"/>
  <c r="M555" i="107"/>
  <c r="M554" i="107" s="1"/>
  <c r="M988" i="107" s="1"/>
  <c r="N424" i="107"/>
  <c r="L431" i="103"/>
  <c r="L827" i="103" s="1"/>
  <c r="M828" i="103" s="1"/>
  <c r="N829" i="103" s="1"/>
  <c r="O830" i="103" s="1"/>
  <c r="P831" i="103" s="1"/>
  <c r="Q832" i="103" s="1"/>
  <c r="R833" i="103" s="1"/>
  <c r="S834" i="103" s="1"/>
  <c r="T835" i="103" s="1"/>
  <c r="M431" i="107"/>
  <c r="M827" i="107" s="1"/>
  <c r="N828" i="107" s="1"/>
  <c r="O829" i="107" s="1"/>
  <c r="P830" i="107" s="1"/>
  <c r="Q831" i="107" s="1"/>
  <c r="R832" i="107" s="1"/>
  <c r="S833" i="107" s="1"/>
  <c r="T834" i="107" s="1"/>
  <c r="R391" i="100"/>
  <c r="R422" i="100" s="1"/>
  <c r="R340" i="100"/>
  <c r="R419" i="100" s="1"/>
  <c r="N402" i="100"/>
  <c r="N821" i="100"/>
  <c r="O403" i="100"/>
  <c r="N426" i="100"/>
  <c r="N605" i="100"/>
  <c r="F962" i="107"/>
  <c r="O398" i="103"/>
  <c r="P399" i="103"/>
  <c r="O425" i="103"/>
  <c r="O820" i="103"/>
  <c r="O596" i="103"/>
  <c r="L988" i="101"/>
  <c r="L872" i="101"/>
  <c r="P417" i="104"/>
  <c r="P417" i="103"/>
  <c r="R374" i="101"/>
  <c r="R421" i="101" s="1"/>
  <c r="T486" i="107"/>
  <c r="M828" i="107"/>
  <c r="P410" i="101"/>
  <c r="P428" i="101"/>
  <c r="P823" i="101"/>
  <c r="Q411" i="101"/>
  <c r="L833" i="107"/>
  <c r="L987" i="100"/>
  <c r="R374" i="100"/>
  <c r="R421" i="100" s="1"/>
  <c r="O532" i="103"/>
  <c r="O607" i="103" s="1"/>
  <c r="N866" i="103"/>
  <c r="N549" i="103"/>
  <c r="N531" i="103"/>
  <c r="N608" i="103"/>
  <c r="N605" i="103"/>
  <c r="O426" i="101"/>
  <c r="O402" i="101"/>
  <c r="O821" i="101"/>
  <c r="P403" i="101"/>
  <c r="P532" i="100"/>
  <c r="P607" i="100" s="1"/>
  <c r="O866" i="100"/>
  <c r="O531" i="100"/>
  <c r="O549" i="100"/>
  <c r="O556" i="100" s="1"/>
  <c r="O608" i="100"/>
  <c r="M873" i="107"/>
  <c r="N874" i="107" s="1"/>
  <c r="O875" i="107" s="1"/>
  <c r="P876" i="107" s="1"/>
  <c r="Q877" i="107" s="1"/>
  <c r="R878" i="107" s="1"/>
  <c r="S879" i="107" s="1"/>
  <c r="T880" i="107" s="1"/>
  <c r="N435" i="104"/>
  <c r="N820" i="100"/>
  <c r="N398" i="100"/>
  <c r="N425" i="100"/>
  <c r="O399" i="100"/>
  <c r="N596" i="100"/>
  <c r="K875" i="105"/>
  <c r="O555" i="103"/>
  <c r="M555" i="101"/>
  <c r="M554" i="101" s="1"/>
  <c r="M547" i="101"/>
  <c r="R374" i="104"/>
  <c r="R421" i="104" s="1"/>
  <c r="R374" i="107"/>
  <c r="R421" i="107" s="1"/>
  <c r="L398" i="105"/>
  <c r="L425" i="105"/>
  <c r="M399" i="105"/>
  <c r="L820" i="105"/>
  <c r="L596" i="105"/>
  <c r="R552" i="104"/>
  <c r="N406" i="101"/>
  <c r="N427" i="101"/>
  <c r="N424" i="101" s="1"/>
  <c r="N822" i="101"/>
  <c r="O407" i="101"/>
  <c r="N614" i="101"/>
  <c r="O598" i="100"/>
  <c r="P528" i="100"/>
  <c r="O548" i="100"/>
  <c r="O527" i="100"/>
  <c r="O865" i="100"/>
  <c r="O599" i="100"/>
  <c r="S509" i="106"/>
  <c r="S510" i="106" s="1"/>
  <c r="M434" i="103"/>
  <c r="M987" i="103" s="1"/>
  <c r="N596" i="101"/>
  <c r="P822" i="107"/>
  <c r="P427" i="107"/>
  <c r="Q407" i="107"/>
  <c r="P406" i="107"/>
  <c r="T486" i="103"/>
  <c r="R391" i="107"/>
  <c r="R422" i="107" s="1"/>
  <c r="M660" i="101"/>
  <c r="M676" i="101" s="1"/>
  <c r="M954" i="101" s="1"/>
  <c r="J828" i="106"/>
  <c r="R357" i="103"/>
  <c r="R420" i="103" s="1"/>
  <c r="R391" i="101"/>
  <c r="R422" i="101" s="1"/>
  <c r="P417" i="107"/>
  <c r="N868" i="103"/>
  <c r="N539" i="103"/>
  <c r="N551" i="103"/>
  <c r="N558" i="103" s="1"/>
  <c r="O540" i="103"/>
  <c r="O623" i="103" s="1"/>
  <c r="N626" i="103"/>
  <c r="N625" i="103"/>
  <c r="L828" i="101"/>
  <c r="N555" i="100"/>
  <c r="N554" i="100" s="1"/>
  <c r="N547" i="100"/>
  <c r="L828" i="104"/>
  <c r="M829" i="104" s="1"/>
  <c r="N830" i="104" s="1"/>
  <c r="O831" i="104" s="1"/>
  <c r="P832" i="104" s="1"/>
  <c r="Q833" i="104" s="1"/>
  <c r="R834" i="104" s="1"/>
  <c r="S835" i="104" s="1"/>
  <c r="T836" i="104" s="1"/>
  <c r="L988" i="104"/>
  <c r="L872" i="104"/>
  <c r="O410" i="103"/>
  <c r="O428" i="103"/>
  <c r="P411" i="103"/>
  <c r="O823" i="103"/>
  <c r="N623" i="100"/>
  <c r="N410" i="100"/>
  <c r="O411" i="100"/>
  <c r="N823" i="100"/>
  <c r="N428" i="100"/>
  <c r="N436" i="107"/>
  <c r="R357" i="104"/>
  <c r="R420" i="104" s="1"/>
  <c r="L873" i="101"/>
  <c r="M874" i="101" s="1"/>
  <c r="N875" i="101" s="1"/>
  <c r="O876" i="101" s="1"/>
  <c r="P877" i="101" s="1"/>
  <c r="Q878" i="101" s="1"/>
  <c r="R879" i="101" s="1"/>
  <c r="S880" i="101" s="1"/>
  <c r="T881" i="101" s="1"/>
  <c r="L872" i="103"/>
  <c r="L988" i="103"/>
  <c r="N432" i="101"/>
  <c r="M434" i="104"/>
  <c r="O410" i="107"/>
  <c r="O823" i="107"/>
  <c r="O428" i="107"/>
  <c r="P411" i="107"/>
  <c r="O623" i="107"/>
  <c r="R391" i="103"/>
  <c r="R422" i="103" s="1"/>
  <c r="M555" i="104"/>
  <c r="M554" i="104" s="1"/>
  <c r="M547" i="104"/>
  <c r="L873" i="104"/>
  <c r="M874" i="104" s="1"/>
  <c r="N875" i="104" s="1"/>
  <c r="O876" i="104" s="1"/>
  <c r="P877" i="104" s="1"/>
  <c r="Q878" i="104" s="1"/>
  <c r="R879" i="104" s="1"/>
  <c r="S880" i="104" s="1"/>
  <c r="T881" i="104" s="1"/>
  <c r="O435" i="101"/>
  <c r="M432" i="104"/>
  <c r="M424" i="104"/>
  <c r="P551" i="101"/>
  <c r="P558" i="101" s="1"/>
  <c r="P539" i="101"/>
  <c r="Q540" i="101"/>
  <c r="P868" i="101"/>
  <c r="P625" i="101"/>
  <c r="P626" i="101"/>
  <c r="N433" i="107"/>
  <c r="M556" i="103"/>
  <c r="M554" i="103" s="1"/>
  <c r="M547" i="103"/>
  <c r="N605" i="104"/>
  <c r="N821" i="104"/>
  <c r="O403" i="104"/>
  <c r="N426" i="104"/>
  <c r="N402" i="104"/>
  <c r="N614" i="104"/>
  <c r="N406" i="104"/>
  <c r="N427" i="104"/>
  <c r="N822" i="104"/>
  <c r="O407" i="104"/>
  <c r="N436" i="101"/>
  <c r="N414" i="104"/>
  <c r="N429" i="104"/>
  <c r="O415" i="104"/>
  <c r="N824" i="104"/>
  <c r="N632" i="104"/>
  <c r="M424" i="100"/>
  <c r="M434" i="100"/>
  <c r="M432" i="100"/>
  <c r="N539" i="104"/>
  <c r="N551" i="104"/>
  <c r="N558" i="104" s="1"/>
  <c r="O540" i="104"/>
  <c r="O623" i="104" s="1"/>
  <c r="N868" i="104"/>
  <c r="N626" i="104"/>
  <c r="N625" i="104"/>
  <c r="R323" i="107"/>
  <c r="R418" i="107" s="1"/>
  <c r="R323" i="101"/>
  <c r="R418" i="101" s="1"/>
  <c r="L878" i="107"/>
  <c r="R391" i="104"/>
  <c r="R422" i="104" s="1"/>
  <c r="T486" i="100"/>
  <c r="R340" i="103"/>
  <c r="R419" i="103" s="1"/>
  <c r="O869" i="103"/>
  <c r="P544" i="103"/>
  <c r="O543" i="103"/>
  <c r="O552" i="103"/>
  <c r="O559" i="103" s="1"/>
  <c r="O634" i="103"/>
  <c r="O635" i="103"/>
  <c r="M434" i="101"/>
  <c r="T486" i="104"/>
  <c r="N617" i="104"/>
  <c r="N550" i="104"/>
  <c r="N557" i="104" s="1"/>
  <c r="N535" i="104"/>
  <c r="N867" i="104"/>
  <c r="O536" i="104"/>
  <c r="N616" i="104"/>
  <c r="M435" i="100"/>
  <c r="O414" i="107"/>
  <c r="P415" i="107"/>
  <c r="O429" i="107"/>
  <c r="O824" i="107"/>
  <c r="O632" i="107"/>
  <c r="O539" i="107"/>
  <c r="O868" i="107"/>
  <c r="P540" i="107"/>
  <c r="O551" i="107"/>
  <c r="O558" i="107" s="1"/>
  <c r="O625" i="107"/>
  <c r="O626" i="107"/>
  <c r="J431" i="105"/>
  <c r="J827" i="105" s="1"/>
  <c r="J987" i="105"/>
  <c r="R323" i="100"/>
  <c r="R418" i="100" s="1"/>
  <c r="O820" i="101"/>
  <c r="P399" i="101"/>
  <c r="O398" i="101"/>
  <c r="O425" i="101"/>
  <c r="R357" i="107"/>
  <c r="R420" i="107" s="1"/>
  <c r="P415" i="103"/>
  <c r="O414" i="103"/>
  <c r="O429" i="103"/>
  <c r="O824" i="103"/>
  <c r="O632" i="103"/>
  <c r="L987" i="104"/>
  <c r="L431" i="104"/>
  <c r="L827" i="104" s="1"/>
  <c r="O626" i="100"/>
  <c r="O868" i="100"/>
  <c r="O551" i="100"/>
  <c r="O558" i="100" s="1"/>
  <c r="O539" i="100"/>
  <c r="P540" i="100"/>
  <c r="O625" i="100"/>
  <c r="P820" i="107"/>
  <c r="P398" i="107"/>
  <c r="P425" i="107"/>
  <c r="Q399" i="107"/>
  <c r="P869" i="101"/>
  <c r="Q544" i="101"/>
  <c r="P552" i="101"/>
  <c r="P559" i="101" s="1"/>
  <c r="P543" i="101"/>
  <c r="P634" i="101"/>
  <c r="P635" i="101"/>
  <c r="M433" i="104"/>
  <c r="N435" i="107"/>
  <c r="N432" i="103"/>
  <c r="R323" i="104"/>
  <c r="R418" i="104" s="1"/>
  <c r="P869" i="107"/>
  <c r="P634" i="107"/>
  <c r="L878" i="100"/>
  <c r="R340" i="104"/>
  <c r="R419" i="104" s="1"/>
  <c r="R323" i="103"/>
  <c r="R418" i="103" s="1"/>
  <c r="R357" i="101"/>
  <c r="R420" i="101" s="1"/>
  <c r="O535" i="100"/>
  <c r="O550" i="100"/>
  <c r="O557" i="100" s="1"/>
  <c r="P536" i="100"/>
  <c r="O867" i="100"/>
  <c r="O616" i="100"/>
  <c r="O617" i="100"/>
  <c r="N865" i="104"/>
  <c r="O528" i="104"/>
  <c r="N548" i="104"/>
  <c r="N527" i="104"/>
  <c r="N599" i="104"/>
  <c r="N598" i="104"/>
  <c r="N436" i="103"/>
  <c r="L414" i="106"/>
  <c r="M415" i="106"/>
  <c r="L824" i="106"/>
  <c r="O432" i="107"/>
  <c r="R340" i="107"/>
  <c r="R419" i="107" s="1"/>
  <c r="P869" i="100"/>
  <c r="P552" i="100"/>
  <c r="P559" i="100" s="1"/>
  <c r="P543" i="100"/>
  <c r="Q544" i="100"/>
  <c r="P634" i="100"/>
  <c r="P635" i="100"/>
  <c r="R374" i="103"/>
  <c r="R421" i="103" s="1"/>
  <c r="N425" i="104"/>
  <c r="N820" i="104"/>
  <c r="O399" i="104"/>
  <c r="N398" i="104"/>
  <c r="N596" i="104"/>
  <c r="O821" i="107"/>
  <c r="O426" i="107"/>
  <c r="P403" i="107"/>
  <c r="O402" i="107"/>
  <c r="O605" i="107"/>
  <c r="L821" i="106"/>
  <c r="L402" i="106"/>
  <c r="M403" i="106"/>
  <c r="N866" i="101"/>
  <c r="O532" i="101"/>
  <c r="N549" i="101"/>
  <c r="N556" i="101" s="1"/>
  <c r="N531" i="101"/>
  <c r="N608" i="101"/>
  <c r="N433" i="101"/>
  <c r="O823" i="104"/>
  <c r="P411" i="104"/>
  <c r="O428" i="104"/>
  <c r="O410" i="104"/>
  <c r="R340" i="101"/>
  <c r="R419" i="101" s="1"/>
  <c r="R357" i="100"/>
  <c r="R420" i="100" s="1"/>
  <c r="M433" i="100"/>
  <c r="O632" i="101"/>
  <c r="O414" i="101"/>
  <c r="O429" i="101"/>
  <c r="P415" i="101"/>
  <c r="O824" i="101"/>
  <c r="L873" i="103"/>
  <c r="M874" i="103" s="1"/>
  <c r="N875" i="103" s="1"/>
  <c r="O876" i="103" s="1"/>
  <c r="P877" i="103" s="1"/>
  <c r="Q878" i="103" s="1"/>
  <c r="R879" i="103" s="1"/>
  <c r="S880" i="103" s="1"/>
  <c r="T881" i="103" s="1"/>
  <c r="M436" i="104"/>
  <c r="J828" i="105"/>
  <c r="K829" i="105" s="1"/>
  <c r="L830" i="105" s="1"/>
  <c r="M831" i="105" s="1"/>
  <c r="N832" i="105" s="1"/>
  <c r="O833" i="105" s="1"/>
  <c r="P834" i="105" s="1"/>
  <c r="Q835" i="105" s="1"/>
  <c r="R836" i="105" s="1"/>
  <c r="S837" i="105" s="1"/>
  <c r="T838" i="105" s="1"/>
  <c r="N406" i="100"/>
  <c r="N427" i="100"/>
  <c r="O407" i="100"/>
  <c r="N822" i="100"/>
  <c r="N614" i="100"/>
  <c r="T486" i="101"/>
  <c r="J876" i="105"/>
  <c r="P598" i="103"/>
  <c r="Q528" i="103"/>
  <c r="P548" i="103"/>
  <c r="P865" i="103"/>
  <c r="P527" i="103"/>
  <c r="P599" i="103"/>
  <c r="N527" i="101"/>
  <c r="N548" i="101"/>
  <c r="O528" i="101"/>
  <c r="N865" i="101"/>
  <c r="N599" i="101"/>
  <c r="N598" i="101"/>
  <c r="N867" i="105"/>
  <c r="N550" i="105"/>
  <c r="N557" i="105" s="1"/>
  <c r="N535" i="105"/>
  <c r="N616" i="105"/>
  <c r="N617" i="105"/>
  <c r="O536" i="105"/>
  <c r="P417" i="101"/>
  <c r="K432" i="105"/>
  <c r="K424" i="105"/>
  <c r="O616" i="107"/>
  <c r="O550" i="107"/>
  <c r="O557" i="107" s="1"/>
  <c r="O867" i="107"/>
  <c r="P536" i="107"/>
  <c r="O535" i="107"/>
  <c r="O617" i="107"/>
  <c r="O614" i="107"/>
  <c r="M406" i="106"/>
  <c r="M822" i="106"/>
  <c r="N407" i="106"/>
  <c r="N435" i="103"/>
  <c r="N822" i="103"/>
  <c r="O407" i="103"/>
  <c r="N427" i="103"/>
  <c r="N406" i="103"/>
  <c r="N614" i="103"/>
  <c r="L830" i="103"/>
  <c r="S511" i="106"/>
  <c r="T512" i="106" s="1"/>
  <c r="P417" i="100"/>
  <c r="O866" i="107"/>
  <c r="O549" i="107"/>
  <c r="O531" i="107"/>
  <c r="P532" i="107"/>
  <c r="P607" i="107" s="1"/>
  <c r="O608" i="107"/>
  <c r="O434" i="107"/>
  <c r="L828" i="100"/>
  <c r="F814" i="105"/>
  <c r="F814" i="107"/>
  <c r="F967" i="107"/>
  <c r="F915" i="107"/>
  <c r="M802" i="107"/>
  <c r="F964" i="107"/>
  <c r="F912" i="107"/>
  <c r="F969" i="107"/>
  <c r="F917" i="107"/>
  <c r="F965" i="107"/>
  <c r="F913" i="107"/>
  <c r="F963" i="107"/>
  <c r="F911" i="107"/>
  <c r="F966" i="107"/>
  <c r="F914" i="107"/>
  <c r="F968" i="107"/>
  <c r="F916" i="107"/>
  <c r="F968" i="106"/>
  <c r="F916" i="106"/>
  <c r="AL874" i="105"/>
  <c r="AL874" i="106"/>
  <c r="F968" i="105"/>
  <c r="F916" i="105"/>
  <c r="F964" i="105"/>
  <c r="F912" i="105"/>
  <c r="F964" i="106"/>
  <c r="F912" i="106"/>
  <c r="F966" i="106"/>
  <c r="F914" i="106"/>
  <c r="F965" i="105"/>
  <c r="F913" i="105"/>
  <c r="F966" i="105"/>
  <c r="F914" i="105"/>
  <c r="F969" i="105"/>
  <c r="F917" i="105"/>
  <c r="F963" i="105"/>
  <c r="F911" i="105"/>
  <c r="F967" i="105"/>
  <c r="F915" i="105"/>
  <c r="F967" i="106"/>
  <c r="F915" i="106"/>
  <c r="AL829" i="105"/>
  <c r="AL829" i="106"/>
  <c r="F965" i="106"/>
  <c r="F913" i="106"/>
  <c r="F969" i="106"/>
  <c r="F917" i="106"/>
  <c r="F814" i="106"/>
  <c r="F963" i="106"/>
  <c r="F911" i="106"/>
  <c r="F917" i="103"/>
  <c r="F969" i="103"/>
  <c r="AL874" i="103"/>
  <c r="AL874" i="104"/>
  <c r="F969" i="104"/>
  <c r="F917" i="104"/>
  <c r="F911" i="103"/>
  <c r="F963" i="103"/>
  <c r="F964" i="104"/>
  <c r="F912" i="104"/>
  <c r="F814" i="104"/>
  <c r="F910" i="103"/>
  <c r="F814" i="103"/>
  <c r="F962" i="103"/>
  <c r="F965" i="104"/>
  <c r="F913" i="104"/>
  <c r="F912" i="103"/>
  <c r="F964" i="103"/>
  <c r="F966" i="104"/>
  <c r="F914" i="104"/>
  <c r="F916" i="103"/>
  <c r="F968" i="103"/>
  <c r="F967" i="104"/>
  <c r="F915" i="104"/>
  <c r="AL829" i="104"/>
  <c r="AL829" i="103"/>
  <c r="F968" i="104"/>
  <c r="F916" i="104"/>
  <c r="F915" i="103"/>
  <c r="F967" i="103"/>
  <c r="F914" i="103"/>
  <c r="F966" i="103"/>
  <c r="F913" i="103"/>
  <c r="F965" i="103"/>
  <c r="F963" i="104"/>
  <c r="F911" i="104"/>
  <c r="AL829" i="100"/>
  <c r="AL829" i="101"/>
  <c r="F968" i="101"/>
  <c r="F916" i="101"/>
  <c r="F969" i="101"/>
  <c r="F917" i="101"/>
  <c r="AL874" i="100"/>
  <c r="AL874" i="101"/>
  <c r="F965" i="101"/>
  <c r="F913" i="101"/>
  <c r="F964" i="101"/>
  <c r="F912" i="101"/>
  <c r="F966" i="101"/>
  <c r="F914" i="101"/>
  <c r="F967" i="101"/>
  <c r="F915" i="101"/>
  <c r="F962" i="101"/>
  <c r="F814" i="101"/>
  <c r="F910" i="101"/>
  <c r="F963" i="101"/>
  <c r="F911" i="101"/>
  <c r="F963" i="100"/>
  <c r="F911" i="100"/>
  <c r="F965" i="100"/>
  <c r="F913" i="100"/>
  <c r="F968" i="100"/>
  <c r="F916" i="100"/>
  <c r="H804" i="100"/>
  <c r="F964" i="100"/>
  <c r="F912" i="100"/>
  <c r="F962" i="100"/>
  <c r="F910" i="100"/>
  <c r="F814" i="100"/>
  <c r="F967" i="100"/>
  <c r="F915" i="100"/>
  <c r="F969" i="100"/>
  <c r="F917" i="100"/>
  <c r="F966" i="100"/>
  <c r="F914" i="100"/>
  <c r="J225" i="37"/>
  <c r="K232" i="37"/>
  <c r="L211" i="37"/>
  <c r="K226" i="37"/>
  <c r="L231" i="37"/>
  <c r="K204" i="37"/>
  <c r="J197" i="37"/>
  <c r="L183" i="37"/>
  <c r="K198" i="37"/>
  <c r="L203" i="37"/>
  <c r="O420" i="105" l="1"/>
  <c r="O167" i="106"/>
  <c r="O166" i="106"/>
  <c r="O170" i="106"/>
  <c r="O168" i="106"/>
  <c r="N822" i="105"/>
  <c r="O531" i="105"/>
  <c r="N406" i="105"/>
  <c r="N427" i="105"/>
  <c r="O407" i="105"/>
  <c r="N820" i="106"/>
  <c r="R690" i="105"/>
  <c r="S113" i="105"/>
  <c r="R689" i="106"/>
  <c r="S112" i="106"/>
  <c r="Q687" i="106"/>
  <c r="R110" i="106"/>
  <c r="P475" i="105"/>
  <c r="P476" i="105" s="1"/>
  <c r="Q477" i="105" s="1"/>
  <c r="R478" i="105" s="1"/>
  <c r="S479" i="105" s="1"/>
  <c r="T480" i="105" s="1"/>
  <c r="P688" i="105"/>
  <c r="R187" i="106"/>
  <c r="Q195" i="105"/>
  <c r="L788" i="105"/>
  <c r="L797" i="105" s="1"/>
  <c r="L789" i="105"/>
  <c r="L798" i="105" s="1"/>
  <c r="L911" i="105" s="1"/>
  <c r="L795" i="105"/>
  <c r="L804" i="105" s="1"/>
  <c r="L969" i="105" s="1"/>
  <c r="P552" i="107"/>
  <c r="P559" i="107" s="1"/>
  <c r="P346" i="105"/>
  <c r="P347" i="105" s="1"/>
  <c r="P420" i="105" s="1"/>
  <c r="P543" i="107"/>
  <c r="P635" i="107"/>
  <c r="P314" i="106"/>
  <c r="Q315" i="106" s="1"/>
  <c r="R316" i="106" s="1"/>
  <c r="S317" i="106" s="1"/>
  <c r="T318" i="106" s="1"/>
  <c r="P382" i="106"/>
  <c r="Q383" i="106" s="1"/>
  <c r="R384" i="106" s="1"/>
  <c r="S385" i="106" s="1"/>
  <c r="T386" i="106" s="1"/>
  <c r="Q382" i="105"/>
  <c r="R383" i="105" s="1"/>
  <c r="S384" i="105" s="1"/>
  <c r="T385" i="105" s="1"/>
  <c r="P422" i="105"/>
  <c r="S331" i="105"/>
  <c r="T332" i="105" s="1"/>
  <c r="R419" i="105"/>
  <c r="O314" i="105"/>
  <c r="P315" i="105" s="1"/>
  <c r="Q316" i="105" s="1"/>
  <c r="R317" i="105" s="1"/>
  <c r="S318" i="105" s="1"/>
  <c r="T319" i="105" s="1"/>
  <c r="N418" i="105"/>
  <c r="M988" i="100"/>
  <c r="O365" i="106"/>
  <c r="P366" i="106" s="1"/>
  <c r="Q367" i="106" s="1"/>
  <c r="R368" i="106" s="1"/>
  <c r="S369" i="106" s="1"/>
  <c r="T370" i="106" s="1"/>
  <c r="P365" i="106"/>
  <c r="Q366" i="106" s="1"/>
  <c r="R367" i="106" s="1"/>
  <c r="S368" i="106" s="1"/>
  <c r="T369" i="106" s="1"/>
  <c r="P421" i="105"/>
  <c r="Q348" i="106"/>
  <c r="R349" i="106" s="1"/>
  <c r="S350" i="106" s="1"/>
  <c r="T351" i="106" s="1"/>
  <c r="K1082" i="105"/>
  <c r="AL830" i="107"/>
  <c r="AL875" i="107"/>
  <c r="K1079" i="105"/>
  <c r="K1080" i="105"/>
  <c r="K1079" i="106"/>
  <c r="O168" i="105"/>
  <c r="O169" i="105"/>
  <c r="O170" i="105"/>
  <c r="O166" i="105"/>
  <c r="O171" i="105"/>
  <c r="O167" i="105"/>
  <c r="R182" i="106"/>
  <c r="Q193" i="105"/>
  <c r="Q190" i="105"/>
  <c r="P193" i="106"/>
  <c r="P194" i="106"/>
  <c r="P190" i="106"/>
  <c r="P192" i="106"/>
  <c r="P191" i="106"/>
  <c r="Q198" i="105"/>
  <c r="Q201" i="105"/>
  <c r="Q199" i="105"/>
  <c r="Q202" i="105"/>
  <c r="Q200" i="105"/>
  <c r="J1080" i="107"/>
  <c r="T111" i="106"/>
  <c r="T688" i="106" s="1"/>
  <c r="R186" i="106"/>
  <c r="Q192" i="105"/>
  <c r="Q194" i="105"/>
  <c r="O174" i="106"/>
  <c r="O175" i="106"/>
  <c r="O177" i="106"/>
  <c r="O176" i="106"/>
  <c r="O178" i="106"/>
  <c r="R183" i="106"/>
  <c r="R185" i="106"/>
  <c r="Q191" i="105"/>
  <c r="S112" i="105"/>
  <c r="S689" i="105" s="1"/>
  <c r="T200" i="106"/>
  <c r="T201" i="106"/>
  <c r="T202" i="106"/>
  <c r="T198" i="106"/>
  <c r="T203" i="106"/>
  <c r="T199" i="106"/>
  <c r="Q111" i="105"/>
  <c r="Q688" i="105" s="1"/>
  <c r="P187" i="105"/>
  <c r="P183" i="105"/>
  <c r="P184" i="105"/>
  <c r="P185" i="105"/>
  <c r="P182" i="105"/>
  <c r="P186" i="105"/>
  <c r="Q185" i="106"/>
  <c r="Q186" i="106"/>
  <c r="Q183" i="106"/>
  <c r="Q182" i="106"/>
  <c r="Q184" i="106"/>
  <c r="P168" i="106"/>
  <c r="P169" i="106"/>
  <c r="P170" i="106"/>
  <c r="P166" i="106"/>
  <c r="P171" i="106"/>
  <c r="P167" i="106"/>
  <c r="R184" i="106"/>
  <c r="T110" i="105"/>
  <c r="T687" i="105" s="1"/>
  <c r="S178" i="105"/>
  <c r="S174" i="105"/>
  <c r="S179" i="105"/>
  <c r="S175" i="105"/>
  <c r="S176" i="105"/>
  <c r="S177" i="105"/>
  <c r="O605" i="105"/>
  <c r="P532" i="105"/>
  <c r="P607" i="105" s="1"/>
  <c r="N540" i="106"/>
  <c r="O866" i="105"/>
  <c r="O607" i="105"/>
  <c r="P441" i="106"/>
  <c r="P442" i="106" s="1"/>
  <c r="Q443" i="106" s="1"/>
  <c r="R444" i="106" s="1"/>
  <c r="S445" i="106" s="1"/>
  <c r="T446" i="106" s="1"/>
  <c r="M555" i="106"/>
  <c r="P151" i="106"/>
  <c r="K1081" i="105"/>
  <c r="J1078" i="100"/>
  <c r="P312" i="106"/>
  <c r="P313" i="106" s="1"/>
  <c r="O556" i="107"/>
  <c r="Q346" i="106"/>
  <c r="Q347" i="106" s="1"/>
  <c r="K1078" i="106"/>
  <c r="K1078" i="105"/>
  <c r="K1082" i="106"/>
  <c r="K1081" i="106"/>
  <c r="J1081" i="100"/>
  <c r="J1079" i="107"/>
  <c r="J1082" i="107"/>
  <c r="J1080" i="100"/>
  <c r="N1081" i="107"/>
  <c r="N1079" i="107"/>
  <c r="N1082" i="107"/>
  <c r="N1080" i="107"/>
  <c r="N1078" i="107"/>
  <c r="H1079" i="106"/>
  <c r="H1080" i="106"/>
  <c r="H1081" i="106"/>
  <c r="H1082" i="106"/>
  <c r="H1078" i="106"/>
  <c r="R1078" i="103"/>
  <c r="R1080" i="103"/>
  <c r="R1082" i="103"/>
  <c r="R1081" i="103"/>
  <c r="R1079" i="103"/>
  <c r="K1081" i="104"/>
  <c r="K1080" i="104"/>
  <c r="K1078" i="104"/>
  <c r="K1079" i="104"/>
  <c r="K1082" i="104"/>
  <c r="T1081" i="107"/>
  <c r="T1079" i="107"/>
  <c r="T1078" i="107"/>
  <c r="T1082" i="107"/>
  <c r="T1080" i="107"/>
  <c r="H1079" i="105"/>
  <c r="H1080" i="105"/>
  <c r="H1081" i="105"/>
  <c r="H1082" i="105"/>
  <c r="H1078" i="105"/>
  <c r="J1078" i="103"/>
  <c r="J1081" i="103"/>
  <c r="J1082" i="103"/>
  <c r="J1080" i="103"/>
  <c r="J1079" i="103"/>
  <c r="Q1081" i="104"/>
  <c r="Q1080" i="104"/>
  <c r="Q1082" i="104"/>
  <c r="Q1079" i="104"/>
  <c r="Q1078" i="104"/>
  <c r="S1080" i="107"/>
  <c r="S1082" i="107"/>
  <c r="S1078" i="107"/>
  <c r="S1079" i="107"/>
  <c r="S1081" i="107"/>
  <c r="G1078" i="105"/>
  <c r="G1081" i="105"/>
  <c r="G1079" i="105"/>
  <c r="G1082" i="105"/>
  <c r="G1080" i="105"/>
  <c r="S1079" i="103"/>
  <c r="S1078" i="103"/>
  <c r="S1081" i="103"/>
  <c r="S1082" i="103"/>
  <c r="S1080" i="103"/>
  <c r="N1080" i="104"/>
  <c r="N1082" i="104"/>
  <c r="N1078" i="104"/>
  <c r="N1081" i="104"/>
  <c r="N1079" i="104"/>
  <c r="I1082" i="101"/>
  <c r="I1079" i="101"/>
  <c r="I1078" i="101"/>
  <c r="I1080" i="101"/>
  <c r="I1081" i="101"/>
  <c r="Q1082" i="100"/>
  <c r="Q1079" i="100"/>
  <c r="Q1081" i="100"/>
  <c r="Q1080" i="100"/>
  <c r="Q1078" i="100"/>
  <c r="M1078" i="100"/>
  <c r="M1081" i="100"/>
  <c r="M1079" i="100"/>
  <c r="M1080" i="100"/>
  <c r="M1082" i="100"/>
  <c r="T1078" i="101"/>
  <c r="T1081" i="101"/>
  <c r="T1080" i="101"/>
  <c r="T1079" i="101"/>
  <c r="T1082" i="101"/>
  <c r="J1079" i="101"/>
  <c r="J1078" i="101"/>
  <c r="J1082" i="101"/>
  <c r="J1081" i="101"/>
  <c r="J1080" i="101"/>
  <c r="I1079" i="100"/>
  <c r="I1080" i="100"/>
  <c r="I1081" i="100"/>
  <c r="I1078" i="100"/>
  <c r="I1082" i="100"/>
  <c r="S1082" i="101"/>
  <c r="S1081" i="101"/>
  <c r="S1079" i="101"/>
  <c r="S1078" i="101"/>
  <c r="S1080" i="101"/>
  <c r="I1080" i="107"/>
  <c r="I1079" i="107"/>
  <c r="I1082" i="107"/>
  <c r="I1081" i="107"/>
  <c r="I1078" i="107"/>
  <c r="N1079" i="103"/>
  <c r="N1082" i="103"/>
  <c r="N1081" i="103"/>
  <c r="N1078" i="103"/>
  <c r="N1080" i="103"/>
  <c r="P1081" i="107"/>
  <c r="P1082" i="107"/>
  <c r="P1078" i="107"/>
  <c r="P1079" i="107"/>
  <c r="P1080" i="107"/>
  <c r="L1079" i="104"/>
  <c r="L1080" i="104"/>
  <c r="L1078" i="104"/>
  <c r="L1081" i="104"/>
  <c r="L1082" i="104"/>
  <c r="O1082" i="107"/>
  <c r="O1078" i="107"/>
  <c r="O1079" i="107"/>
  <c r="O1080" i="107"/>
  <c r="O1081" i="107"/>
  <c r="J1079" i="106"/>
  <c r="J1080" i="106"/>
  <c r="J1081" i="106"/>
  <c r="J1082" i="106"/>
  <c r="J1078" i="106"/>
  <c r="O1080" i="103"/>
  <c r="O1082" i="103"/>
  <c r="O1079" i="103"/>
  <c r="O1078" i="103"/>
  <c r="O1081" i="103"/>
  <c r="M1079" i="104"/>
  <c r="M1078" i="104"/>
  <c r="M1081" i="104"/>
  <c r="M1080" i="104"/>
  <c r="M1082" i="104"/>
  <c r="R1080" i="101"/>
  <c r="R1082" i="101"/>
  <c r="R1081" i="101"/>
  <c r="R1079" i="101"/>
  <c r="R1078" i="101"/>
  <c r="S1078" i="100"/>
  <c r="S1081" i="100"/>
  <c r="S1079" i="100"/>
  <c r="S1080" i="100"/>
  <c r="S1082" i="100"/>
  <c r="O1078" i="100"/>
  <c r="O1079" i="100"/>
  <c r="O1081" i="100"/>
  <c r="O1082" i="100"/>
  <c r="O1080" i="100"/>
  <c r="L1082" i="100"/>
  <c r="L1078" i="100"/>
  <c r="L1081" i="100"/>
  <c r="L1080" i="100"/>
  <c r="L1079" i="100"/>
  <c r="H1079" i="101"/>
  <c r="H1078" i="101"/>
  <c r="H1082" i="101"/>
  <c r="H1080" i="101"/>
  <c r="H1081" i="101"/>
  <c r="G1079" i="103"/>
  <c r="G1078" i="103"/>
  <c r="G1081" i="103"/>
  <c r="G1080" i="103"/>
  <c r="G1082" i="103"/>
  <c r="S1079" i="104"/>
  <c r="S1082" i="104"/>
  <c r="S1078" i="104"/>
  <c r="S1080" i="104"/>
  <c r="S1081" i="104"/>
  <c r="G1080" i="104"/>
  <c r="G1079" i="104"/>
  <c r="G1081" i="104"/>
  <c r="G1082" i="104"/>
  <c r="G1078" i="104"/>
  <c r="N1082" i="101"/>
  <c r="N1080" i="101"/>
  <c r="N1081" i="101"/>
  <c r="N1078" i="101"/>
  <c r="N1079" i="101"/>
  <c r="K1078" i="101"/>
  <c r="K1081" i="101"/>
  <c r="K1079" i="101"/>
  <c r="K1082" i="101"/>
  <c r="K1080" i="101"/>
  <c r="G1080" i="100"/>
  <c r="G1081" i="100"/>
  <c r="G1078" i="100"/>
  <c r="G1082" i="100"/>
  <c r="G1079" i="100"/>
  <c r="G1080" i="101"/>
  <c r="G1082" i="101"/>
  <c r="G1079" i="101"/>
  <c r="G1078" i="101"/>
  <c r="G1081" i="101"/>
  <c r="L1082" i="101"/>
  <c r="L1078" i="101"/>
  <c r="L1081" i="101"/>
  <c r="L1080" i="101"/>
  <c r="L1079" i="101"/>
  <c r="Q109" i="106"/>
  <c r="Q686" i="106" s="1"/>
  <c r="L1078" i="105"/>
  <c r="M1078" i="107"/>
  <c r="M1082" i="107"/>
  <c r="M1079" i="107"/>
  <c r="M1080" i="107"/>
  <c r="M1081" i="107"/>
  <c r="J1078" i="105"/>
  <c r="J1081" i="105"/>
  <c r="J1080" i="105"/>
  <c r="J1082" i="105"/>
  <c r="J1079" i="105"/>
  <c r="M1080" i="103"/>
  <c r="M1082" i="103"/>
  <c r="M1081" i="103"/>
  <c r="M1079" i="103"/>
  <c r="M1078" i="103"/>
  <c r="R1079" i="104"/>
  <c r="R1080" i="104"/>
  <c r="R1082" i="104"/>
  <c r="R1078" i="104"/>
  <c r="R1081" i="104"/>
  <c r="J1081" i="107"/>
  <c r="J1078" i="107"/>
  <c r="G1080" i="106"/>
  <c r="G1081" i="106"/>
  <c r="G1079" i="106"/>
  <c r="G1078" i="106"/>
  <c r="G1082" i="106"/>
  <c r="L1082" i="107"/>
  <c r="L1080" i="107"/>
  <c r="L1078" i="107"/>
  <c r="L1081" i="107"/>
  <c r="L1079" i="107"/>
  <c r="I1080" i="105"/>
  <c r="I1079" i="105"/>
  <c r="I1081" i="105"/>
  <c r="I1078" i="105"/>
  <c r="I1082" i="105"/>
  <c r="T1079" i="103"/>
  <c r="T1081" i="103"/>
  <c r="T1080" i="103"/>
  <c r="T1078" i="103"/>
  <c r="T1082" i="103"/>
  <c r="J1080" i="104"/>
  <c r="J1078" i="104"/>
  <c r="J1081" i="104"/>
  <c r="J1079" i="104"/>
  <c r="J1082" i="104"/>
  <c r="Q1080" i="107"/>
  <c r="Q1081" i="107"/>
  <c r="Q1082" i="107"/>
  <c r="Q1079" i="107"/>
  <c r="Q1078" i="107"/>
  <c r="H1079" i="103"/>
  <c r="H1080" i="103"/>
  <c r="H1081" i="103"/>
  <c r="H1078" i="103"/>
  <c r="H1082" i="103"/>
  <c r="I1080" i="104"/>
  <c r="I1079" i="104"/>
  <c r="I1078" i="104"/>
  <c r="I1082" i="104"/>
  <c r="I1081" i="104"/>
  <c r="O1079" i="101"/>
  <c r="O1082" i="101"/>
  <c r="O1078" i="101"/>
  <c r="O1080" i="101"/>
  <c r="O1081" i="101"/>
  <c r="H1081" i="100"/>
  <c r="H1078" i="100"/>
  <c r="H1080" i="100"/>
  <c r="H1082" i="100"/>
  <c r="H1079" i="100"/>
  <c r="K1079" i="100"/>
  <c r="K1078" i="100"/>
  <c r="K1081" i="100"/>
  <c r="K1080" i="100"/>
  <c r="K1082" i="100"/>
  <c r="P1082" i="100"/>
  <c r="P1081" i="100"/>
  <c r="P1079" i="100"/>
  <c r="P1078" i="100"/>
  <c r="P1080" i="100"/>
  <c r="J1079" i="100"/>
  <c r="P1078" i="101"/>
  <c r="P1080" i="101"/>
  <c r="P1079" i="101"/>
  <c r="P1082" i="101"/>
  <c r="P1081" i="101"/>
  <c r="I1079" i="103"/>
  <c r="I1080" i="103"/>
  <c r="I1078" i="103"/>
  <c r="I1082" i="103"/>
  <c r="I1081" i="103"/>
  <c r="Q1082" i="101"/>
  <c r="Q1079" i="101"/>
  <c r="Q1080" i="101"/>
  <c r="Q1078" i="101"/>
  <c r="Q1081" i="101"/>
  <c r="K1080" i="106"/>
  <c r="R1078" i="107"/>
  <c r="R1079" i="107"/>
  <c r="R1082" i="107"/>
  <c r="R1081" i="107"/>
  <c r="R1080" i="107"/>
  <c r="L1078" i="103"/>
  <c r="L1080" i="103"/>
  <c r="L1081" i="103"/>
  <c r="L1082" i="103"/>
  <c r="L1079" i="103"/>
  <c r="H1078" i="104"/>
  <c r="H1081" i="104"/>
  <c r="H1080" i="104"/>
  <c r="H1079" i="104"/>
  <c r="H1082" i="104"/>
  <c r="K1079" i="107"/>
  <c r="K1082" i="107"/>
  <c r="K1080" i="107"/>
  <c r="K1078" i="107"/>
  <c r="K1081" i="107"/>
  <c r="H1082" i="107"/>
  <c r="H1079" i="107"/>
  <c r="H1081" i="107"/>
  <c r="H1080" i="107"/>
  <c r="H1078" i="107"/>
  <c r="Q1079" i="103"/>
  <c r="Q1081" i="103"/>
  <c r="Q1082" i="103"/>
  <c r="Q1080" i="103"/>
  <c r="Q1078" i="103"/>
  <c r="T1081" i="104"/>
  <c r="T1079" i="104"/>
  <c r="T1080" i="104"/>
  <c r="T1078" i="104"/>
  <c r="T1082" i="104"/>
  <c r="G1082" i="107"/>
  <c r="G1079" i="107"/>
  <c r="G1081" i="107"/>
  <c r="G1080" i="107"/>
  <c r="G1078" i="107"/>
  <c r="I1082" i="106"/>
  <c r="I1080" i="106"/>
  <c r="I1081" i="106"/>
  <c r="I1078" i="106"/>
  <c r="I1079" i="106"/>
  <c r="P1082" i="103"/>
  <c r="P1081" i="103"/>
  <c r="P1079" i="103"/>
  <c r="P1078" i="103"/>
  <c r="P1080" i="103"/>
  <c r="T1082" i="100"/>
  <c r="T1081" i="100"/>
  <c r="T1078" i="100"/>
  <c r="T1080" i="100"/>
  <c r="T1079" i="100"/>
  <c r="R1079" i="100"/>
  <c r="R1080" i="100"/>
  <c r="R1081" i="100"/>
  <c r="R1078" i="100"/>
  <c r="R1082" i="100"/>
  <c r="J1082" i="100"/>
  <c r="K1081" i="103"/>
  <c r="K1079" i="103"/>
  <c r="K1080" i="103"/>
  <c r="K1082" i="103"/>
  <c r="K1078" i="103"/>
  <c r="O1078" i="104"/>
  <c r="O1080" i="104"/>
  <c r="O1081" i="104"/>
  <c r="O1079" i="104"/>
  <c r="O1082" i="104"/>
  <c r="P1078" i="104"/>
  <c r="P1080" i="104"/>
  <c r="P1079" i="104"/>
  <c r="P1082" i="104"/>
  <c r="P1081" i="104"/>
  <c r="N1078" i="100"/>
  <c r="N1081" i="100"/>
  <c r="N1079" i="100"/>
  <c r="N1080" i="100"/>
  <c r="N1082" i="100"/>
  <c r="M1080" i="101"/>
  <c r="M1078" i="101"/>
  <c r="M1082" i="101"/>
  <c r="M1079" i="101"/>
  <c r="M1081" i="101"/>
  <c r="Q346" i="105"/>
  <c r="Q347" i="105" s="1"/>
  <c r="L1081" i="105"/>
  <c r="L1079" i="105"/>
  <c r="L1082" i="105"/>
  <c r="L1080" i="105"/>
  <c r="O528" i="106"/>
  <c r="N527" i="106"/>
  <c r="L1082" i="106"/>
  <c r="L1080" i="106"/>
  <c r="L1078" i="106"/>
  <c r="L1079" i="106"/>
  <c r="L1081" i="106"/>
  <c r="N548" i="106"/>
  <c r="N555" i="106" s="1"/>
  <c r="O399" i="106"/>
  <c r="O820" i="106" s="1"/>
  <c r="M807" i="105"/>
  <c r="S544" i="104"/>
  <c r="S543" i="104" s="1"/>
  <c r="O556" i="105"/>
  <c r="O458" i="106"/>
  <c r="O459" i="106" s="1"/>
  <c r="P460" i="106" s="1"/>
  <c r="Q461" i="106" s="1"/>
  <c r="R462" i="106" s="1"/>
  <c r="S463" i="106" s="1"/>
  <c r="T464" i="106" s="1"/>
  <c r="M159" i="106"/>
  <c r="L963" i="106"/>
  <c r="L969" i="106"/>
  <c r="L964" i="106"/>
  <c r="L967" i="106"/>
  <c r="L966" i="106"/>
  <c r="L968" i="106"/>
  <c r="L965" i="106"/>
  <c r="R634" i="104"/>
  <c r="R869" i="104"/>
  <c r="Q635" i="104"/>
  <c r="R635" i="104"/>
  <c r="M159" i="105"/>
  <c r="L791" i="105"/>
  <c r="L800" i="105" s="1"/>
  <c r="L913" i="105" s="1"/>
  <c r="L794" i="105"/>
  <c r="L803" i="105" s="1"/>
  <c r="L916" i="105" s="1"/>
  <c r="L792" i="105"/>
  <c r="L801" i="105" s="1"/>
  <c r="L914" i="105" s="1"/>
  <c r="L793" i="105"/>
  <c r="L802" i="105" s="1"/>
  <c r="L967" i="105" s="1"/>
  <c r="L790" i="105"/>
  <c r="L799" i="105" s="1"/>
  <c r="L912" i="105" s="1"/>
  <c r="P544" i="106"/>
  <c r="O543" i="106"/>
  <c r="O552" i="106"/>
  <c r="O559" i="106" s="1"/>
  <c r="Q153" i="105"/>
  <c r="Q634" i="104"/>
  <c r="Q552" i="104"/>
  <c r="Q559" i="104" s="1"/>
  <c r="O152" i="106"/>
  <c r="P179" i="106" s="1"/>
  <c r="Q869" i="104"/>
  <c r="Q155" i="105"/>
  <c r="R203" i="105" s="1"/>
  <c r="Q543" i="104"/>
  <c r="S152" i="105"/>
  <c r="Q475" i="105"/>
  <c r="Q476" i="105" s="1"/>
  <c r="R477" i="105" s="1"/>
  <c r="S478" i="105" s="1"/>
  <c r="T479" i="105" s="1"/>
  <c r="O329" i="106"/>
  <c r="O330" i="106" s="1"/>
  <c r="P531" i="104"/>
  <c r="N411" i="106"/>
  <c r="M823" i="106"/>
  <c r="S458" i="105"/>
  <c r="S459" i="105" s="1"/>
  <c r="T460" i="105" s="1"/>
  <c r="S329" i="105"/>
  <c r="S330" i="105" s="1"/>
  <c r="M551" i="106"/>
  <c r="M558" i="106" s="1"/>
  <c r="M539" i="106"/>
  <c r="T155" i="106"/>
  <c r="N214" i="105"/>
  <c r="N216" i="105"/>
  <c r="N213" i="105"/>
  <c r="N215" i="105"/>
  <c r="N217" i="105"/>
  <c r="P109" i="105"/>
  <c r="P686" i="105" s="1"/>
  <c r="Q532" i="104"/>
  <c r="Q607" i="104" s="1"/>
  <c r="L872" i="105"/>
  <c r="M873" i="105" s="1"/>
  <c r="N874" i="105" s="1"/>
  <c r="O875" i="105" s="1"/>
  <c r="P876" i="105" s="1"/>
  <c r="Q877" i="105" s="1"/>
  <c r="R878" i="105" s="1"/>
  <c r="S879" i="105" s="1"/>
  <c r="T880" i="105" s="1"/>
  <c r="P608" i="104"/>
  <c r="P549" i="104"/>
  <c r="P556" i="104" s="1"/>
  <c r="O544" i="105"/>
  <c r="O869" i="105" s="1"/>
  <c r="P866" i="104"/>
  <c r="P866" i="105"/>
  <c r="T65" i="100"/>
  <c r="L547" i="106"/>
  <c r="T65" i="107"/>
  <c r="P549" i="105"/>
  <c r="P556" i="105" s="1"/>
  <c r="O539" i="105"/>
  <c r="O626" i="105"/>
  <c r="O623" i="105"/>
  <c r="P608" i="105"/>
  <c r="P531" i="105"/>
  <c r="O551" i="105"/>
  <c r="O558" i="105" s="1"/>
  <c r="O868" i="105"/>
  <c r="T65" i="105"/>
  <c r="Q532" i="105"/>
  <c r="Q607" i="105" s="1"/>
  <c r="P540" i="105"/>
  <c r="P625" i="105" s="1"/>
  <c r="T65" i="104"/>
  <c r="T65" i="103"/>
  <c r="T65" i="106"/>
  <c r="T65" i="101"/>
  <c r="N632" i="105"/>
  <c r="N869" i="105"/>
  <c r="N543" i="105"/>
  <c r="N635" i="105"/>
  <c r="N552" i="105"/>
  <c r="N559" i="105" s="1"/>
  <c r="N824" i="105"/>
  <c r="O415" i="105"/>
  <c r="N429" i="105"/>
  <c r="N436" i="105" s="1"/>
  <c r="N414" i="105"/>
  <c r="L557" i="106"/>
  <c r="L554" i="106" s="1"/>
  <c r="L954" i="106"/>
  <c r="M660" i="105"/>
  <c r="M676" i="105" s="1"/>
  <c r="M954" i="105" s="1"/>
  <c r="K962" i="105"/>
  <c r="K910" i="105"/>
  <c r="Q365" i="105"/>
  <c r="R366" i="105" s="1"/>
  <c r="S367" i="105" s="1"/>
  <c r="T368" i="105" s="1"/>
  <c r="P411" i="105"/>
  <c r="O823" i="105"/>
  <c r="O410" i="105"/>
  <c r="O428" i="105"/>
  <c r="O435" i="105" s="1"/>
  <c r="Q154" i="105"/>
  <c r="Q380" i="105"/>
  <c r="Q381" i="105" s="1"/>
  <c r="Q422" i="105" s="1"/>
  <c r="Q363" i="105"/>
  <c r="Q364" i="105" s="1"/>
  <c r="Q492" i="105"/>
  <c r="Q493" i="105" s="1"/>
  <c r="R494" i="105" s="1"/>
  <c r="S495" i="105" s="1"/>
  <c r="T496" i="105" s="1"/>
  <c r="K910" i="106"/>
  <c r="K962" i="106"/>
  <c r="M158" i="105"/>
  <c r="M959" i="105" s="1"/>
  <c r="P492" i="106"/>
  <c r="P493" i="106" s="1"/>
  <c r="Q494" i="106" s="1"/>
  <c r="R495" i="106" s="1"/>
  <c r="S496" i="106" s="1"/>
  <c r="T497" i="106" s="1"/>
  <c r="P380" i="106"/>
  <c r="P381" i="106" s="1"/>
  <c r="P154" i="106"/>
  <c r="Q195" i="106" s="1"/>
  <c r="P363" i="106"/>
  <c r="P364" i="106" s="1"/>
  <c r="O605" i="101"/>
  <c r="O607" i="101"/>
  <c r="M162" i="106"/>
  <c r="M865" i="105"/>
  <c r="M548" i="105"/>
  <c r="M555" i="105" s="1"/>
  <c r="M554" i="105" s="1"/>
  <c r="M872" i="105" s="1"/>
  <c r="M527" i="105"/>
  <c r="L417" i="105"/>
  <c r="M982" i="105"/>
  <c r="M160" i="105"/>
  <c r="P152" i="106"/>
  <c r="Q179" i="106" s="1"/>
  <c r="O331" i="106"/>
  <c r="O443" i="105"/>
  <c r="P444" i="105" s="1"/>
  <c r="Q445" i="105" s="1"/>
  <c r="R446" i="105" s="1"/>
  <c r="S447" i="105" s="1"/>
  <c r="T448" i="105" s="1"/>
  <c r="N528" i="105"/>
  <c r="R153" i="106"/>
  <c r="O151" i="105"/>
  <c r="O441" i="105"/>
  <c r="O442" i="105" s="1"/>
  <c r="O312" i="105"/>
  <c r="O313" i="105" s="1"/>
  <c r="M160" i="106"/>
  <c r="M158" i="106"/>
  <c r="M959" i="106" s="1"/>
  <c r="M163" i="106"/>
  <c r="M161" i="105"/>
  <c r="M983" i="105"/>
  <c r="M984" i="105"/>
  <c r="M162" i="105"/>
  <c r="O460" i="106"/>
  <c r="P461" i="106" s="1"/>
  <c r="Q462" i="106" s="1"/>
  <c r="R463" i="106" s="1"/>
  <c r="S464" i="106" s="1"/>
  <c r="T465" i="106" s="1"/>
  <c r="N532" i="106"/>
  <c r="N206" i="105"/>
  <c r="N237" i="105"/>
  <c r="N210" i="105"/>
  <c r="N222" i="105"/>
  <c r="N231" i="105"/>
  <c r="N209" i="105"/>
  <c r="N208" i="105"/>
  <c r="N243" i="105"/>
  <c r="N242" i="105"/>
  <c r="N244" i="105"/>
  <c r="N238" i="105"/>
  <c r="N241" i="105"/>
  <c r="N223" i="105"/>
  <c r="N207" i="105"/>
  <c r="N221" i="105"/>
  <c r="N235" i="105"/>
  <c r="N230" i="105"/>
  <c r="N229" i="105"/>
  <c r="N228" i="105"/>
  <c r="N236" i="105"/>
  <c r="N224" i="105"/>
  <c r="N245" i="105"/>
  <c r="N234" i="105"/>
  <c r="N220" i="105"/>
  <c r="N227" i="105"/>
  <c r="M531" i="106"/>
  <c r="M549" i="106"/>
  <c r="M556" i="106" s="1"/>
  <c r="M985" i="105"/>
  <c r="M163" i="105"/>
  <c r="M161" i="106"/>
  <c r="M598" i="105"/>
  <c r="R475" i="106"/>
  <c r="R476" i="106" s="1"/>
  <c r="S477" i="106" s="1"/>
  <c r="T478" i="106" s="1"/>
  <c r="R346" i="106"/>
  <c r="R347" i="106" s="1"/>
  <c r="P821" i="105"/>
  <c r="Q967" i="107"/>
  <c r="P402" i="105"/>
  <c r="P605" i="105"/>
  <c r="P426" i="105"/>
  <c r="P433" i="105" s="1"/>
  <c r="N660" i="107"/>
  <c r="N676" i="107" s="1"/>
  <c r="N954" i="107" s="1"/>
  <c r="M431" i="103"/>
  <c r="M827" i="103" s="1"/>
  <c r="N828" i="103" s="1"/>
  <c r="O829" i="103" s="1"/>
  <c r="P830" i="103" s="1"/>
  <c r="Q831" i="103" s="1"/>
  <c r="R832" i="103" s="1"/>
  <c r="S833" i="103" s="1"/>
  <c r="T834" i="103" s="1"/>
  <c r="K912" i="105"/>
  <c r="N916" i="104"/>
  <c r="J967" i="107"/>
  <c r="M872" i="107"/>
  <c r="N873" i="107" s="1"/>
  <c r="O874" i="107" s="1"/>
  <c r="P875" i="107" s="1"/>
  <c r="Q876" i="107" s="1"/>
  <c r="R877" i="107" s="1"/>
  <c r="S878" i="107" s="1"/>
  <c r="T879" i="107" s="1"/>
  <c r="Y832" i="103"/>
  <c r="AK832" i="107"/>
  <c r="AB832" i="105"/>
  <c r="AO832" i="107"/>
  <c r="AC877" i="100"/>
  <c r="Y877" i="107"/>
  <c r="AO877" i="106"/>
  <c r="AH877" i="104"/>
  <c r="Y877" i="101"/>
  <c r="AA832" i="106"/>
  <c r="AO832" i="100"/>
  <c r="AI877" i="106"/>
  <c r="AB832" i="104"/>
  <c r="Z832" i="103"/>
  <c r="AG877" i="106"/>
  <c r="AO877" i="107"/>
  <c r="AE832" i="105"/>
  <c r="AE877" i="106"/>
  <c r="AD877" i="101"/>
  <c r="AC832" i="104"/>
  <c r="AJ832" i="100"/>
  <c r="AK877" i="104"/>
  <c r="Z877" i="101"/>
  <c r="AA832" i="101"/>
  <c r="AK832" i="105"/>
  <c r="AF877" i="106"/>
  <c r="Y832" i="107"/>
  <c r="AK877" i="107"/>
  <c r="AA877" i="105"/>
  <c r="AD877" i="100"/>
  <c r="AE877" i="107"/>
  <c r="AO832" i="105"/>
  <c r="AG832" i="104"/>
  <c r="Z877" i="100"/>
  <c r="AF832" i="105"/>
  <c r="AN877" i="104"/>
  <c r="AC832" i="105"/>
  <c r="AJ877" i="100"/>
  <c r="AG832" i="107"/>
  <c r="AD877" i="103"/>
  <c r="AF877" i="107"/>
  <c r="AF832" i="103"/>
  <c r="AC877" i="106"/>
  <c r="AA832" i="107"/>
  <c r="Y832" i="100"/>
  <c r="AK877" i="106"/>
  <c r="AF832" i="101"/>
  <c r="AN832" i="103"/>
  <c r="AE832" i="100"/>
  <c r="AI877" i="103"/>
  <c r="AF832" i="104"/>
  <c r="AJ832" i="106"/>
  <c r="AB832" i="101"/>
  <c r="AD877" i="105"/>
  <c r="AJ832" i="103"/>
  <c r="AO877" i="105"/>
  <c r="AD877" i="106"/>
  <c r="AK832" i="104"/>
  <c r="AA877" i="100"/>
  <c r="AN877" i="100"/>
  <c r="AK832" i="106"/>
  <c r="AI832" i="104"/>
  <c r="Z832" i="107"/>
  <c r="AI832" i="101"/>
  <c r="Z832" i="105"/>
  <c r="AK832" i="100"/>
  <c r="AE877" i="105"/>
  <c r="Z832" i="104"/>
  <c r="AE832" i="103"/>
  <c r="AG832" i="105"/>
  <c r="AC832" i="107"/>
  <c r="Z877" i="106"/>
  <c r="AI832" i="103"/>
  <c r="AO877" i="101"/>
  <c r="AN877" i="103"/>
  <c r="AF877" i="103"/>
  <c r="AI832" i="106"/>
  <c r="AF877" i="101"/>
  <c r="AI877" i="101"/>
  <c r="AB832" i="100"/>
  <c r="AG832" i="101"/>
  <c r="AG877" i="100"/>
  <c r="AN877" i="105"/>
  <c r="AJ832" i="105"/>
  <c r="AG832" i="100"/>
  <c r="AN832" i="106"/>
  <c r="Z832" i="106"/>
  <c r="AB877" i="105"/>
  <c r="AC832" i="100"/>
  <c r="AN832" i="107"/>
  <c r="AF832" i="106"/>
  <c r="AD832" i="107"/>
  <c r="AE877" i="100"/>
  <c r="Y832" i="101"/>
  <c r="AG877" i="107"/>
  <c r="AB832" i="103"/>
  <c r="AF832" i="107"/>
  <c r="AA832" i="105"/>
  <c r="Z877" i="104"/>
  <c r="AH877" i="107"/>
  <c r="AI877" i="104"/>
  <c r="AC877" i="104"/>
  <c r="AE832" i="101"/>
  <c r="AJ877" i="103"/>
  <c r="AN877" i="106"/>
  <c r="AG877" i="104"/>
  <c r="AK877" i="101"/>
  <c r="AN832" i="100"/>
  <c r="AK877" i="105"/>
  <c r="AA832" i="100"/>
  <c r="Y877" i="106"/>
  <c r="AG877" i="103"/>
  <c r="Y832" i="104"/>
  <c r="AJ877" i="107"/>
  <c r="AG832" i="103"/>
  <c r="AH832" i="107"/>
  <c r="AE832" i="107"/>
  <c r="AJ832" i="107"/>
  <c r="AC832" i="103"/>
  <c r="AH832" i="101"/>
  <c r="Z877" i="107"/>
  <c r="AD832" i="106"/>
  <c r="AA877" i="107"/>
  <c r="AC877" i="101"/>
  <c r="Z832" i="100"/>
  <c r="AJ877" i="101"/>
  <c r="AA877" i="101"/>
  <c r="AN832" i="104"/>
  <c r="AH877" i="105"/>
  <c r="AJ832" i="104"/>
  <c r="AH877" i="100"/>
  <c r="Y877" i="104"/>
  <c r="AB832" i="107"/>
  <c r="Z832" i="101"/>
  <c r="AD832" i="105"/>
  <c r="AF832" i="100"/>
  <c r="AH832" i="105"/>
  <c r="AA877" i="106"/>
  <c r="AB877" i="100"/>
  <c r="AH877" i="103"/>
  <c r="AG877" i="105"/>
  <c r="AJ877" i="106"/>
  <c r="AH832" i="104"/>
  <c r="AG832" i="106"/>
  <c r="AI832" i="105"/>
  <c r="AB877" i="103"/>
  <c r="AB877" i="104"/>
  <c r="Y832" i="105"/>
  <c r="AH832" i="106"/>
  <c r="Y832" i="106"/>
  <c r="AD832" i="103"/>
  <c r="AC832" i="101"/>
  <c r="AC832" i="106"/>
  <c r="AI877" i="107"/>
  <c r="AC877" i="107"/>
  <c r="AD832" i="101"/>
  <c r="AC877" i="105"/>
  <c r="AJ877" i="105"/>
  <c r="AN832" i="105"/>
  <c r="AA877" i="104"/>
  <c r="AB877" i="107"/>
  <c r="AD877" i="107"/>
  <c r="AO832" i="103"/>
  <c r="AA832" i="104"/>
  <c r="AB832" i="106"/>
  <c r="AO832" i="101"/>
  <c r="AN832" i="101"/>
  <c r="AD832" i="100"/>
  <c r="AG877" i="101"/>
  <c r="AI832" i="107"/>
  <c r="AE877" i="101"/>
  <c r="AE832" i="104"/>
  <c r="AK877" i="103"/>
  <c r="AJ877" i="104"/>
  <c r="AC877" i="103"/>
  <c r="AE877" i="104"/>
  <c r="AH877" i="101"/>
  <c r="AJ832" i="101"/>
  <c r="AI877" i="100"/>
  <c r="AO877" i="103"/>
  <c r="AO832" i="104"/>
  <c r="AA877" i="103"/>
  <c r="Y877" i="105"/>
  <c r="AN877" i="101"/>
  <c r="AI832" i="100"/>
  <c r="AK877" i="100"/>
  <c r="AO877" i="100"/>
  <c r="AN877" i="107"/>
  <c r="Z877" i="105"/>
  <c r="AH877" i="106"/>
  <c r="AH832" i="100"/>
  <c r="AD832" i="104"/>
  <c r="Y877" i="100"/>
  <c r="Y877" i="103"/>
  <c r="AO832" i="106"/>
  <c r="AF877" i="104"/>
  <c r="AK832" i="101"/>
  <c r="AE877" i="103"/>
  <c r="AK832" i="103"/>
  <c r="AB877" i="101"/>
  <c r="Z877" i="103"/>
  <c r="AB877" i="106"/>
  <c r="AF877" i="105"/>
  <c r="AI877" i="105"/>
  <c r="AA832" i="103"/>
  <c r="AO877" i="104"/>
  <c r="AE832" i="106"/>
  <c r="AD877" i="104"/>
  <c r="AH832" i="103"/>
  <c r="AF877" i="100"/>
  <c r="AM876" i="107"/>
  <c r="AM876" i="105"/>
  <c r="AM876" i="100"/>
  <c r="AM876" i="101"/>
  <c r="AM876" i="103"/>
  <c r="AM876" i="106"/>
  <c r="AM876" i="104"/>
  <c r="AM831" i="107"/>
  <c r="AM831" i="104"/>
  <c r="AM831" i="103"/>
  <c r="AM831" i="100"/>
  <c r="AM831" i="105"/>
  <c r="AM831" i="106"/>
  <c r="AM831" i="101"/>
  <c r="M431" i="101"/>
  <c r="M827" i="101" s="1"/>
  <c r="N828" i="101" s="1"/>
  <c r="O829" i="101" s="1"/>
  <c r="P830" i="101" s="1"/>
  <c r="Q831" i="101" s="1"/>
  <c r="R832" i="101" s="1"/>
  <c r="S833" i="101" s="1"/>
  <c r="T834" i="101" s="1"/>
  <c r="M987" i="101"/>
  <c r="P536" i="101"/>
  <c r="O867" i="101"/>
  <c r="O617" i="101"/>
  <c r="O550" i="101"/>
  <c r="O557" i="101" s="1"/>
  <c r="O535" i="101"/>
  <c r="O616" i="101"/>
  <c r="R968" i="103"/>
  <c r="L969" i="103"/>
  <c r="J969" i="104"/>
  <c r="H964" i="104"/>
  <c r="H965" i="100"/>
  <c r="L913" i="100"/>
  <c r="L917" i="104"/>
  <c r="N915" i="101"/>
  <c r="N969" i="103"/>
  <c r="K966" i="105"/>
  <c r="O632" i="100"/>
  <c r="O429" i="100"/>
  <c r="O436" i="100" s="1"/>
  <c r="O414" i="100"/>
  <c r="P415" i="100"/>
  <c r="O824" i="100"/>
  <c r="N987" i="107"/>
  <c r="O550" i="103"/>
  <c r="O557" i="103" s="1"/>
  <c r="P536" i="103"/>
  <c r="O616" i="103"/>
  <c r="O867" i="103"/>
  <c r="O535" i="103"/>
  <c r="O617" i="103"/>
  <c r="R916" i="100"/>
  <c r="Q917" i="104"/>
  <c r="M557" i="106"/>
  <c r="T964" i="104"/>
  <c r="N550" i="106"/>
  <c r="N535" i="106"/>
  <c r="O536" i="106"/>
  <c r="S967" i="103"/>
  <c r="K913" i="100"/>
  <c r="J914" i="103"/>
  <c r="P915" i="103"/>
  <c r="K914" i="103"/>
  <c r="P913" i="103"/>
  <c r="G916" i="106"/>
  <c r="T964" i="100"/>
  <c r="P912" i="100"/>
  <c r="Q916" i="104"/>
  <c r="N917" i="104"/>
  <c r="J912" i="104"/>
  <c r="J913" i="101"/>
  <c r="Q916" i="100"/>
  <c r="I913" i="105"/>
  <c r="Q965" i="100"/>
  <c r="L968" i="100"/>
  <c r="M912" i="100"/>
  <c r="R967" i="101"/>
  <c r="J912" i="100"/>
  <c r="Q912" i="100"/>
  <c r="J968" i="101"/>
  <c r="Q916" i="107"/>
  <c r="R969" i="107"/>
  <c r="G968" i="107"/>
  <c r="P965" i="100"/>
  <c r="G968" i="100"/>
  <c r="H912" i="105"/>
  <c r="O965" i="100"/>
  <c r="N916" i="100"/>
  <c r="H969" i="105"/>
  <c r="O912" i="107"/>
  <c r="H968" i="107"/>
  <c r="K916" i="107"/>
  <c r="L914" i="107"/>
  <c r="S965" i="100"/>
  <c r="M968" i="100"/>
  <c r="O965" i="103"/>
  <c r="I917" i="106"/>
  <c r="H915" i="107"/>
  <c r="K912" i="100"/>
  <c r="Q913" i="103"/>
  <c r="G916" i="104"/>
  <c r="K967" i="107"/>
  <c r="I965" i="104"/>
  <c r="J914" i="107"/>
  <c r="H914" i="103"/>
  <c r="H912" i="100"/>
  <c r="P968" i="104"/>
  <c r="F918" i="106"/>
  <c r="I914" i="105"/>
  <c r="Q912" i="107"/>
  <c r="L915" i="107"/>
  <c r="R913" i="100"/>
  <c r="N967" i="107"/>
  <c r="L966" i="101"/>
  <c r="K968" i="101"/>
  <c r="R913" i="104"/>
  <c r="Q912" i="104"/>
  <c r="R967" i="103"/>
  <c r="I916" i="105"/>
  <c r="O916" i="107"/>
  <c r="I917" i="107"/>
  <c r="O912" i="100"/>
  <c r="O914" i="101"/>
  <c r="M965" i="101"/>
  <c r="H916" i="104"/>
  <c r="S915" i="104"/>
  <c r="T969" i="104"/>
  <c r="H912" i="106"/>
  <c r="L916" i="107"/>
  <c r="M913" i="100"/>
  <c r="L915" i="104"/>
  <c r="K967" i="106"/>
  <c r="N555" i="107"/>
  <c r="N554" i="107" s="1"/>
  <c r="N872" i="107" s="1"/>
  <c r="N547" i="107"/>
  <c r="O865" i="107"/>
  <c r="O599" i="107"/>
  <c r="O548" i="107"/>
  <c r="O547" i="107" s="1"/>
  <c r="O598" i="107"/>
  <c r="P528" i="107"/>
  <c r="O596" i="107"/>
  <c r="O527" i="107"/>
  <c r="O426" i="103"/>
  <c r="O433" i="103" s="1"/>
  <c r="O402" i="103"/>
  <c r="P403" i="103"/>
  <c r="O821" i="103"/>
  <c r="G964" i="101"/>
  <c r="P967" i="107"/>
  <c r="H967" i="101"/>
  <c r="K916" i="100"/>
  <c r="I965" i="100"/>
  <c r="J916" i="100"/>
  <c r="S964" i="101"/>
  <c r="R917" i="104"/>
  <c r="I912" i="105"/>
  <c r="F918" i="107"/>
  <c r="J913" i="100"/>
  <c r="G912" i="100"/>
  <c r="T917" i="101"/>
  <c r="J916" i="104"/>
  <c r="N660" i="101"/>
  <c r="N676" i="101" s="1"/>
  <c r="N954" i="101" s="1"/>
  <c r="O660" i="100"/>
  <c r="O676" i="100" s="1"/>
  <c r="O954" i="100" s="1"/>
  <c r="S912" i="100"/>
  <c r="R964" i="100"/>
  <c r="N660" i="104"/>
  <c r="N676" i="104" s="1"/>
  <c r="N954" i="104" s="1"/>
  <c r="M829" i="100"/>
  <c r="N830" i="100" s="1"/>
  <c r="O831" i="100" s="1"/>
  <c r="P832" i="100" s="1"/>
  <c r="Q833" i="100" s="1"/>
  <c r="R834" i="100" s="1"/>
  <c r="S835" i="100" s="1"/>
  <c r="T836" i="100" s="1"/>
  <c r="N406" i="106"/>
  <c r="N822" i="106"/>
  <c r="O407" i="106"/>
  <c r="O865" i="101"/>
  <c r="O527" i="101"/>
  <c r="O548" i="101"/>
  <c r="P528" i="101"/>
  <c r="O598" i="101"/>
  <c r="O599" i="101"/>
  <c r="R528" i="103"/>
  <c r="Q548" i="103"/>
  <c r="Q865" i="103"/>
  <c r="Q527" i="103"/>
  <c r="Q599" i="103"/>
  <c r="Q598" i="103"/>
  <c r="N424" i="100"/>
  <c r="N434" i="100"/>
  <c r="P823" i="104"/>
  <c r="P410" i="104"/>
  <c r="P428" i="104"/>
  <c r="Q411" i="104"/>
  <c r="M402" i="106"/>
  <c r="M821" i="106"/>
  <c r="N403" i="106"/>
  <c r="P402" i="107"/>
  <c r="P821" i="107"/>
  <c r="P426" i="107"/>
  <c r="Q403" i="107"/>
  <c r="P605" i="107"/>
  <c r="Q869" i="100"/>
  <c r="R544" i="100"/>
  <c r="Q543" i="100"/>
  <c r="Q552" i="100"/>
  <c r="Q559" i="100" s="1"/>
  <c r="Q634" i="100"/>
  <c r="Q635" i="100"/>
  <c r="S341" i="107"/>
  <c r="S419" i="107" s="1"/>
  <c r="M824" i="106"/>
  <c r="M414" i="106"/>
  <c r="N415" i="106"/>
  <c r="N555" i="104"/>
  <c r="N554" i="104" s="1"/>
  <c r="N547" i="104"/>
  <c r="S358" i="101"/>
  <c r="S420" i="101" s="1"/>
  <c r="M879" i="100"/>
  <c r="P824" i="103"/>
  <c r="P414" i="103"/>
  <c r="Q415" i="103"/>
  <c r="P429" i="103"/>
  <c r="P632" i="103"/>
  <c r="S358" i="107"/>
  <c r="S420" i="107" s="1"/>
  <c r="O596" i="101"/>
  <c r="Q417" i="100"/>
  <c r="P869" i="103"/>
  <c r="Q544" i="103"/>
  <c r="P552" i="103"/>
  <c r="P559" i="103" s="1"/>
  <c r="P543" i="103"/>
  <c r="P635" i="103"/>
  <c r="P634" i="103"/>
  <c r="S341" i="103"/>
  <c r="S419" i="103" s="1"/>
  <c r="S324" i="101"/>
  <c r="S418" i="101" s="1"/>
  <c r="O539" i="104"/>
  <c r="O868" i="104"/>
  <c r="P540" i="104"/>
  <c r="O551" i="104"/>
  <c r="O558" i="104" s="1"/>
  <c r="O625" i="104"/>
  <c r="O626" i="104"/>
  <c r="O406" i="104"/>
  <c r="O427" i="104"/>
  <c r="P407" i="104"/>
  <c r="O822" i="104"/>
  <c r="O614" i="104"/>
  <c r="P403" i="104"/>
  <c r="O426" i="104"/>
  <c r="O402" i="104"/>
  <c r="O821" i="104"/>
  <c r="O605" i="104"/>
  <c r="K827" i="106"/>
  <c r="P823" i="103"/>
  <c r="P428" i="103"/>
  <c r="Q411" i="103"/>
  <c r="P410" i="103"/>
  <c r="O868" i="103"/>
  <c r="P540" i="103"/>
  <c r="O539" i="103"/>
  <c r="O551" i="103"/>
  <c r="O558" i="103" s="1"/>
  <c r="O625" i="103"/>
  <c r="O626" i="103"/>
  <c r="S392" i="101"/>
  <c r="S422" i="101" s="1"/>
  <c r="K829" i="106"/>
  <c r="L830" i="106" s="1"/>
  <c r="M831" i="106" s="1"/>
  <c r="N832" i="106" s="1"/>
  <c r="O833" i="106" s="1"/>
  <c r="P834" i="106" s="1"/>
  <c r="Q835" i="106" s="1"/>
  <c r="R836" i="106" s="1"/>
  <c r="S837" i="106" s="1"/>
  <c r="T838" i="106" s="1"/>
  <c r="P599" i="100"/>
  <c r="P548" i="100"/>
  <c r="Q528" i="100"/>
  <c r="P527" i="100"/>
  <c r="P865" i="100"/>
  <c r="P598" i="100"/>
  <c r="N432" i="100"/>
  <c r="N873" i="100"/>
  <c r="O874" i="100" s="1"/>
  <c r="P875" i="100" s="1"/>
  <c r="Q876" i="100" s="1"/>
  <c r="R877" i="100" s="1"/>
  <c r="S878" i="100" s="1"/>
  <c r="T879" i="100" s="1"/>
  <c r="R411" i="101"/>
  <c r="Q823" i="101"/>
  <c r="Q410" i="101"/>
  <c r="Q428" i="101"/>
  <c r="N829" i="107"/>
  <c r="O830" i="107" s="1"/>
  <c r="P831" i="107" s="1"/>
  <c r="Q832" i="107" s="1"/>
  <c r="R833" i="107" s="1"/>
  <c r="S834" i="107" s="1"/>
  <c r="T835" i="107" s="1"/>
  <c r="O605" i="100"/>
  <c r="O402" i="100"/>
  <c r="P403" i="100"/>
  <c r="O821" i="100"/>
  <c r="O426" i="100"/>
  <c r="Q821" i="105"/>
  <c r="Q402" i="105"/>
  <c r="Q426" i="105"/>
  <c r="R403" i="105"/>
  <c r="S392" i="100"/>
  <c r="S422" i="100" s="1"/>
  <c r="N434" i="103"/>
  <c r="N987" i="103" s="1"/>
  <c r="P616" i="107"/>
  <c r="Q536" i="107"/>
  <c r="P550" i="107"/>
  <c r="P557" i="107" s="1"/>
  <c r="P535" i="107"/>
  <c r="P867" i="107"/>
  <c r="P617" i="107"/>
  <c r="P614" i="107"/>
  <c r="O550" i="105"/>
  <c r="O557" i="105" s="1"/>
  <c r="O535" i="105"/>
  <c r="O616" i="105"/>
  <c r="O867" i="105"/>
  <c r="O617" i="105"/>
  <c r="P536" i="105"/>
  <c r="N555" i="101"/>
  <c r="N554" i="101" s="1"/>
  <c r="N547" i="101"/>
  <c r="O433" i="107"/>
  <c r="O398" i="104"/>
  <c r="P399" i="104"/>
  <c r="O425" i="104"/>
  <c r="O820" i="104"/>
  <c r="O596" i="104"/>
  <c r="S375" i="103"/>
  <c r="S421" i="103" s="1"/>
  <c r="O424" i="107"/>
  <c r="O599" i="104"/>
  <c r="O527" i="104"/>
  <c r="O548" i="104"/>
  <c r="O865" i="104"/>
  <c r="P528" i="104"/>
  <c r="O598" i="104"/>
  <c r="M988" i="101"/>
  <c r="M872" i="101"/>
  <c r="P551" i="100"/>
  <c r="P558" i="100" s="1"/>
  <c r="P868" i="100"/>
  <c r="P539" i="100"/>
  <c r="Q540" i="100"/>
  <c r="P625" i="100"/>
  <c r="P626" i="100"/>
  <c r="O432" i="101"/>
  <c r="S324" i="100"/>
  <c r="S418" i="100" s="1"/>
  <c r="O550" i="104"/>
  <c r="O557" i="104" s="1"/>
  <c r="O867" i="104"/>
  <c r="O535" i="104"/>
  <c r="P536" i="104"/>
  <c r="O617" i="104"/>
  <c r="O616" i="104"/>
  <c r="S392" i="104"/>
  <c r="S422" i="104" s="1"/>
  <c r="Q417" i="101"/>
  <c r="M987" i="100"/>
  <c r="O824" i="104"/>
  <c r="O414" i="104"/>
  <c r="O429" i="104"/>
  <c r="P415" i="104"/>
  <c r="O632" i="104"/>
  <c r="M872" i="103"/>
  <c r="M988" i="103"/>
  <c r="M987" i="104"/>
  <c r="M431" i="104"/>
  <c r="M827" i="104" s="1"/>
  <c r="N435" i="100"/>
  <c r="O435" i="103"/>
  <c r="N988" i="100"/>
  <c r="N872" i="100"/>
  <c r="N434" i="101"/>
  <c r="N987" i="101" s="1"/>
  <c r="M398" i="105"/>
  <c r="M425" i="105"/>
  <c r="M820" i="105"/>
  <c r="N399" i="105"/>
  <c r="M596" i="105"/>
  <c r="S375" i="107"/>
  <c r="S421" i="107" s="1"/>
  <c r="S375" i="104"/>
  <c r="S421" i="104" s="1"/>
  <c r="L876" i="105"/>
  <c r="O433" i="101"/>
  <c r="O866" i="103"/>
  <c r="P532" i="103"/>
  <c r="P607" i="103" s="1"/>
  <c r="O531" i="103"/>
  <c r="O549" i="103"/>
  <c r="O608" i="103"/>
  <c r="O605" i="103"/>
  <c r="S375" i="100"/>
  <c r="S421" i="100" s="1"/>
  <c r="Q623" i="101"/>
  <c r="M873" i="101"/>
  <c r="N874" i="101" s="1"/>
  <c r="O875" i="101" s="1"/>
  <c r="P876" i="101" s="1"/>
  <c r="Q877" i="101" s="1"/>
  <c r="R878" i="101" s="1"/>
  <c r="S879" i="101" s="1"/>
  <c r="T880" i="101" s="1"/>
  <c r="P866" i="107"/>
  <c r="P531" i="107"/>
  <c r="P549" i="107"/>
  <c r="P556" i="107" s="1"/>
  <c r="Q532" i="107"/>
  <c r="Q607" i="107" s="1"/>
  <c r="P608" i="107"/>
  <c r="M831" i="103"/>
  <c r="O822" i="103"/>
  <c r="P407" i="103"/>
  <c r="O427" i="103"/>
  <c r="O406" i="103"/>
  <c r="O614" i="103"/>
  <c r="K987" i="105"/>
  <c r="K431" i="105"/>
  <c r="K827" i="105" s="1"/>
  <c r="K877" i="105"/>
  <c r="P824" i="101"/>
  <c r="P429" i="101"/>
  <c r="P414" i="101"/>
  <c r="Q415" i="101"/>
  <c r="P632" i="101"/>
  <c r="O866" i="101"/>
  <c r="O549" i="101"/>
  <c r="O556" i="101" s="1"/>
  <c r="P532" i="101"/>
  <c r="O531" i="101"/>
  <c r="O608" i="101"/>
  <c r="P535" i="100"/>
  <c r="Q536" i="100"/>
  <c r="P550" i="100"/>
  <c r="P557" i="100" s="1"/>
  <c r="P867" i="100"/>
  <c r="P617" i="100"/>
  <c r="P616" i="100"/>
  <c r="Q417" i="103"/>
  <c r="Q869" i="107"/>
  <c r="R544" i="107"/>
  <c r="Q552" i="107"/>
  <c r="Q559" i="107" s="1"/>
  <c r="Q543" i="107"/>
  <c r="Q634" i="107"/>
  <c r="Q635" i="107"/>
  <c r="N424" i="103"/>
  <c r="R399" i="107"/>
  <c r="Q398" i="107"/>
  <c r="Q425" i="107"/>
  <c r="Q820" i="107"/>
  <c r="M828" i="104"/>
  <c r="N829" i="104" s="1"/>
  <c r="O830" i="104" s="1"/>
  <c r="P831" i="104" s="1"/>
  <c r="Q832" i="104" s="1"/>
  <c r="R833" i="104" s="1"/>
  <c r="S834" i="104" s="1"/>
  <c r="T835" i="104" s="1"/>
  <c r="O436" i="103"/>
  <c r="O436" i="107"/>
  <c r="Q417" i="104"/>
  <c r="Q417" i="107"/>
  <c r="N436" i="104"/>
  <c r="N434" i="104"/>
  <c r="N431" i="107"/>
  <c r="N827" i="107" s="1"/>
  <c r="M988" i="104"/>
  <c r="M872" i="104"/>
  <c r="P410" i="107"/>
  <c r="Q411" i="107"/>
  <c r="P428" i="107"/>
  <c r="P823" i="107"/>
  <c r="P623" i="107"/>
  <c r="O406" i="105"/>
  <c r="O427" i="105"/>
  <c r="O614" i="105"/>
  <c r="O822" i="105"/>
  <c r="P407" i="105"/>
  <c r="N434" i="105"/>
  <c r="S358" i="104"/>
  <c r="S420" i="104" s="1"/>
  <c r="Q822" i="107"/>
  <c r="Q427" i="107"/>
  <c r="R407" i="107"/>
  <c r="Q406" i="107"/>
  <c r="T511" i="106"/>
  <c r="L432" i="105"/>
  <c r="L424" i="105"/>
  <c r="P608" i="100"/>
  <c r="P866" i="100"/>
  <c r="Q532" i="100"/>
  <c r="Q607" i="100" s="1"/>
  <c r="P549" i="100"/>
  <c r="P556" i="100" s="1"/>
  <c r="P531" i="100"/>
  <c r="Q403" i="101"/>
  <c r="P402" i="101"/>
  <c r="P821" i="101"/>
  <c r="P426" i="101"/>
  <c r="P435" i="101"/>
  <c r="O432" i="103"/>
  <c r="P555" i="103"/>
  <c r="O822" i="100"/>
  <c r="O406" i="100"/>
  <c r="O427" i="100"/>
  <c r="P407" i="100"/>
  <c r="O614" i="100"/>
  <c r="O436" i="101"/>
  <c r="S358" i="100"/>
  <c r="S420" i="100" s="1"/>
  <c r="S341" i="101"/>
  <c r="S419" i="101" s="1"/>
  <c r="O435" i="104"/>
  <c r="N432" i="104"/>
  <c r="N424" i="104"/>
  <c r="S324" i="103"/>
  <c r="S418" i="103" s="1"/>
  <c r="S341" i="104"/>
  <c r="S419" i="104" s="1"/>
  <c r="S324" i="104"/>
  <c r="S418" i="104" s="1"/>
  <c r="Q634" i="101"/>
  <c r="Q543" i="101"/>
  <c r="Q635" i="101"/>
  <c r="Q552" i="101"/>
  <c r="Q559" i="101" s="1"/>
  <c r="Q869" i="101"/>
  <c r="R544" i="101"/>
  <c r="P432" i="107"/>
  <c r="P398" i="101"/>
  <c r="P820" i="101"/>
  <c r="Q399" i="101"/>
  <c r="P425" i="101"/>
  <c r="K828" i="105"/>
  <c r="L829" i="105" s="1"/>
  <c r="M830" i="105" s="1"/>
  <c r="N831" i="105" s="1"/>
  <c r="O832" i="105" s="1"/>
  <c r="P833" i="105" s="1"/>
  <c r="Q834" i="105" s="1"/>
  <c r="R835" i="105" s="1"/>
  <c r="S836" i="105" s="1"/>
  <c r="T837" i="105" s="1"/>
  <c r="P551" i="107"/>
  <c r="P558" i="107" s="1"/>
  <c r="Q540" i="107"/>
  <c r="P539" i="107"/>
  <c r="P868" i="107"/>
  <c r="P626" i="107"/>
  <c r="P625" i="107"/>
  <c r="P414" i="107"/>
  <c r="P824" i="107"/>
  <c r="P429" i="107"/>
  <c r="Q415" i="107"/>
  <c r="P632" i="107"/>
  <c r="M879" i="107"/>
  <c r="S324" i="107"/>
  <c r="S418" i="107" s="1"/>
  <c r="M431" i="100"/>
  <c r="M827" i="100" s="1"/>
  <c r="N433" i="104"/>
  <c r="Q626" i="101"/>
  <c r="Q539" i="101"/>
  <c r="Q868" i="101"/>
  <c r="R540" i="101"/>
  <c r="Q551" i="101"/>
  <c r="Q558" i="101" s="1"/>
  <c r="Q625" i="101"/>
  <c r="S392" i="103"/>
  <c r="S422" i="103" s="1"/>
  <c r="O435" i="107"/>
  <c r="M873" i="103"/>
  <c r="N874" i="103" s="1"/>
  <c r="O875" i="103" s="1"/>
  <c r="P876" i="103" s="1"/>
  <c r="Q877" i="103" s="1"/>
  <c r="R878" i="103" s="1"/>
  <c r="S879" i="103" s="1"/>
  <c r="T880" i="103" s="1"/>
  <c r="O428" i="100"/>
  <c r="O410" i="100"/>
  <c r="O823" i="100"/>
  <c r="P411" i="100"/>
  <c r="O623" i="100"/>
  <c r="M873" i="104"/>
  <c r="N874" i="104" s="1"/>
  <c r="O875" i="104" s="1"/>
  <c r="P876" i="104" s="1"/>
  <c r="Q877" i="104" s="1"/>
  <c r="R878" i="104" s="1"/>
  <c r="S879" i="104" s="1"/>
  <c r="T880" i="104" s="1"/>
  <c r="M829" i="101"/>
  <c r="S358" i="103"/>
  <c r="S420" i="103" s="1"/>
  <c r="S392" i="107"/>
  <c r="S422" i="107" s="1"/>
  <c r="P434" i="107"/>
  <c r="T509" i="106"/>
  <c r="T510" i="106" s="1"/>
  <c r="O555" i="100"/>
  <c r="O554" i="100" s="1"/>
  <c r="O547" i="100"/>
  <c r="O822" i="101"/>
  <c r="O406" i="101"/>
  <c r="O427" i="101"/>
  <c r="P407" i="101"/>
  <c r="O614" i="101"/>
  <c r="T544" i="104"/>
  <c r="O820" i="100"/>
  <c r="O398" i="100"/>
  <c r="O425" i="100"/>
  <c r="P399" i="100"/>
  <c r="O596" i="100"/>
  <c r="N660" i="103"/>
  <c r="N676" i="103" s="1"/>
  <c r="N954" i="103" s="1"/>
  <c r="N556" i="103"/>
  <c r="N554" i="103" s="1"/>
  <c r="N547" i="103"/>
  <c r="M834" i="107"/>
  <c r="S375" i="101"/>
  <c r="S421" i="101" s="1"/>
  <c r="P820" i="103"/>
  <c r="P398" i="103"/>
  <c r="Q399" i="103"/>
  <c r="P425" i="103"/>
  <c r="P596" i="103"/>
  <c r="N433" i="100"/>
  <c r="S341" i="100"/>
  <c r="S419" i="100" s="1"/>
  <c r="O913" i="104"/>
  <c r="H969" i="104"/>
  <c r="T916" i="104"/>
  <c r="P916" i="107"/>
  <c r="F918" i="104"/>
  <c r="G914" i="107"/>
  <c r="G966" i="107"/>
  <c r="K963" i="107"/>
  <c r="K911" i="107"/>
  <c r="K814" i="107"/>
  <c r="M963" i="107"/>
  <c r="M911" i="107"/>
  <c r="M814" i="107"/>
  <c r="M964" i="107"/>
  <c r="M912" i="107"/>
  <c r="L965" i="107"/>
  <c r="L913" i="107"/>
  <c r="G917" i="107"/>
  <c r="G969" i="107"/>
  <c r="G915" i="107"/>
  <c r="G967" i="107"/>
  <c r="T967" i="107"/>
  <c r="T915" i="107"/>
  <c r="N963" i="107"/>
  <c r="N911" i="107"/>
  <c r="N814" i="107"/>
  <c r="R966" i="107"/>
  <c r="R914" i="107"/>
  <c r="P963" i="107"/>
  <c r="P911" i="107"/>
  <c r="P814" i="107"/>
  <c r="Q963" i="107"/>
  <c r="Q911" i="107"/>
  <c r="Q814" i="107"/>
  <c r="P964" i="107"/>
  <c r="P912" i="107"/>
  <c r="P969" i="107"/>
  <c r="P917" i="107"/>
  <c r="R967" i="107"/>
  <c r="R915" i="107"/>
  <c r="G913" i="107"/>
  <c r="G965" i="107"/>
  <c r="K966" i="107"/>
  <c r="K914" i="107"/>
  <c r="T964" i="107"/>
  <c r="T912" i="107"/>
  <c r="J965" i="107"/>
  <c r="J913" i="107"/>
  <c r="M969" i="107"/>
  <c r="M917" i="107"/>
  <c r="I968" i="107"/>
  <c r="I916" i="107"/>
  <c r="R965" i="107"/>
  <c r="R913" i="107"/>
  <c r="H966" i="107"/>
  <c r="H914" i="107"/>
  <c r="R964" i="107"/>
  <c r="R912" i="107"/>
  <c r="N965" i="107"/>
  <c r="N913" i="107"/>
  <c r="L969" i="107"/>
  <c r="L917" i="107"/>
  <c r="T968" i="107"/>
  <c r="T916" i="107"/>
  <c r="S915" i="107"/>
  <c r="S967" i="107"/>
  <c r="O969" i="107"/>
  <c r="O917" i="107"/>
  <c r="N966" i="107"/>
  <c r="N914" i="107"/>
  <c r="J964" i="107"/>
  <c r="J912" i="107"/>
  <c r="P965" i="107"/>
  <c r="P913" i="107"/>
  <c r="J969" i="107"/>
  <c r="J917" i="107"/>
  <c r="S916" i="107"/>
  <c r="S968" i="107"/>
  <c r="O967" i="107"/>
  <c r="O915" i="107"/>
  <c r="I965" i="107"/>
  <c r="I913" i="107"/>
  <c r="L963" i="107"/>
  <c r="L911" i="107"/>
  <c r="L814" i="107"/>
  <c r="O963" i="107"/>
  <c r="O911" i="107"/>
  <c r="O814" i="107"/>
  <c r="L964" i="107"/>
  <c r="L912" i="107"/>
  <c r="K965" i="107"/>
  <c r="K913" i="107"/>
  <c r="M967" i="107"/>
  <c r="M915" i="107"/>
  <c r="T966" i="107"/>
  <c r="T914" i="107"/>
  <c r="O965" i="107"/>
  <c r="O913" i="107"/>
  <c r="S914" i="107"/>
  <c r="S966" i="107"/>
  <c r="G911" i="107"/>
  <c r="G963" i="107"/>
  <c r="G814" i="107"/>
  <c r="H963" i="107"/>
  <c r="H911" i="107"/>
  <c r="H814" i="107"/>
  <c r="N964" i="107"/>
  <c r="N912" i="107"/>
  <c r="N969" i="107"/>
  <c r="N917" i="107"/>
  <c r="J968" i="107"/>
  <c r="J916" i="107"/>
  <c r="R963" i="107"/>
  <c r="R911" i="107"/>
  <c r="R814" i="107"/>
  <c r="G912" i="107"/>
  <c r="G964" i="107"/>
  <c r="M966" i="107"/>
  <c r="M914" i="107"/>
  <c r="T963" i="107"/>
  <c r="T911" i="107"/>
  <c r="T814" i="107"/>
  <c r="I963" i="107"/>
  <c r="I911" i="107"/>
  <c r="I814" i="107"/>
  <c r="K964" i="107"/>
  <c r="K912" i="107"/>
  <c r="H965" i="107"/>
  <c r="H913" i="107"/>
  <c r="Q969" i="107"/>
  <c r="Q917" i="107"/>
  <c r="R968" i="107"/>
  <c r="R916" i="107"/>
  <c r="S917" i="107"/>
  <c r="S969" i="107"/>
  <c r="I966" i="107"/>
  <c r="I914" i="107"/>
  <c r="M965" i="107"/>
  <c r="M913" i="107"/>
  <c r="T969" i="107"/>
  <c r="T917" i="107"/>
  <c r="I967" i="107"/>
  <c r="I915" i="107"/>
  <c r="F918" i="105"/>
  <c r="O966" i="107"/>
  <c r="O914" i="107"/>
  <c r="I964" i="107"/>
  <c r="I912" i="107"/>
  <c r="T965" i="107"/>
  <c r="T913" i="107"/>
  <c r="K969" i="107"/>
  <c r="K917" i="107"/>
  <c r="M968" i="107"/>
  <c r="M916" i="107"/>
  <c r="Q966" i="107"/>
  <c r="Q914" i="107"/>
  <c r="Q965" i="107"/>
  <c r="Q913" i="107"/>
  <c r="P966" i="107"/>
  <c r="P914" i="107"/>
  <c r="S911" i="107"/>
  <c r="S963" i="107"/>
  <c r="S814" i="107"/>
  <c r="J963" i="107"/>
  <c r="J911" i="107"/>
  <c r="J814" i="107"/>
  <c r="H964" i="107"/>
  <c r="H912" i="107"/>
  <c r="S913" i="107"/>
  <c r="S965" i="107"/>
  <c r="H969" i="107"/>
  <c r="H917" i="107"/>
  <c r="N968" i="107"/>
  <c r="N916" i="107"/>
  <c r="S912" i="107"/>
  <c r="S964" i="107"/>
  <c r="J913" i="105"/>
  <c r="J965" i="105"/>
  <c r="G964" i="106"/>
  <c r="G912" i="106"/>
  <c r="I915" i="106"/>
  <c r="I967" i="106"/>
  <c r="I967" i="105"/>
  <c r="I915" i="105"/>
  <c r="G912" i="105"/>
  <c r="G964" i="105"/>
  <c r="H968" i="105"/>
  <c r="H916" i="105"/>
  <c r="J966" i="105"/>
  <c r="J914" i="105"/>
  <c r="G966" i="106"/>
  <c r="G914" i="106"/>
  <c r="G967" i="106"/>
  <c r="G915" i="106"/>
  <c r="J915" i="105"/>
  <c r="J967" i="105"/>
  <c r="K969" i="105"/>
  <c r="K917" i="105"/>
  <c r="G916" i="105"/>
  <c r="G968" i="105"/>
  <c r="J911" i="105"/>
  <c r="J963" i="105"/>
  <c r="J814" i="105"/>
  <c r="I913" i="106"/>
  <c r="I965" i="106"/>
  <c r="J917" i="105"/>
  <c r="J969" i="105"/>
  <c r="K969" i="106"/>
  <c r="K917" i="106"/>
  <c r="J963" i="106"/>
  <c r="J911" i="106"/>
  <c r="J814" i="106"/>
  <c r="AL875" i="105"/>
  <c r="AL875" i="106"/>
  <c r="T965" i="100"/>
  <c r="O916" i="100"/>
  <c r="L964" i="104"/>
  <c r="O966" i="103"/>
  <c r="Q914" i="103"/>
  <c r="I914" i="106"/>
  <c r="I966" i="106"/>
  <c r="H967" i="106"/>
  <c r="H915" i="106"/>
  <c r="G963" i="105"/>
  <c r="G911" i="105"/>
  <c r="G814" i="105"/>
  <c r="H965" i="105"/>
  <c r="H913" i="105"/>
  <c r="K963" i="106"/>
  <c r="K911" i="106"/>
  <c r="K814" i="106"/>
  <c r="K968" i="106"/>
  <c r="K916" i="106"/>
  <c r="H963" i="105"/>
  <c r="H911" i="105"/>
  <c r="H814" i="105"/>
  <c r="J964" i="106"/>
  <c r="J912" i="106"/>
  <c r="I964" i="106"/>
  <c r="I912" i="106"/>
  <c r="J965" i="106"/>
  <c r="J913" i="106"/>
  <c r="G914" i="105"/>
  <c r="G966" i="105"/>
  <c r="J969" i="106"/>
  <c r="J917" i="106"/>
  <c r="S916" i="100"/>
  <c r="H966" i="106"/>
  <c r="H914" i="106"/>
  <c r="K967" i="105"/>
  <c r="K915" i="105"/>
  <c r="G965" i="106"/>
  <c r="G913" i="106"/>
  <c r="G969" i="105"/>
  <c r="G917" i="105"/>
  <c r="J967" i="106"/>
  <c r="J915" i="106"/>
  <c r="K963" i="105"/>
  <c r="K911" i="105"/>
  <c r="K814" i="105"/>
  <c r="H966" i="105"/>
  <c r="H914" i="105"/>
  <c r="G969" i="106"/>
  <c r="G917" i="106"/>
  <c r="J966" i="106"/>
  <c r="J914" i="106"/>
  <c r="G967" i="105"/>
  <c r="G915" i="105"/>
  <c r="J968" i="106"/>
  <c r="J916" i="106"/>
  <c r="H965" i="106"/>
  <c r="H913" i="106"/>
  <c r="AL830" i="106"/>
  <c r="AL830" i="105"/>
  <c r="I963" i="105"/>
  <c r="I911" i="105"/>
  <c r="I814" i="105"/>
  <c r="I969" i="105"/>
  <c r="I917" i="105"/>
  <c r="H969" i="106"/>
  <c r="H917" i="106"/>
  <c r="I963" i="106"/>
  <c r="I911" i="106"/>
  <c r="I814" i="106"/>
  <c r="K964" i="106"/>
  <c r="K912" i="106"/>
  <c r="J964" i="105"/>
  <c r="J912" i="105"/>
  <c r="I916" i="106"/>
  <c r="I968" i="106"/>
  <c r="K968" i="105"/>
  <c r="K916" i="105"/>
  <c r="K965" i="105"/>
  <c r="K913" i="105"/>
  <c r="K966" i="106"/>
  <c r="K914" i="106"/>
  <c r="G965" i="105"/>
  <c r="G913" i="105"/>
  <c r="H963" i="106"/>
  <c r="H911" i="106"/>
  <c r="H814" i="106"/>
  <c r="G963" i="106"/>
  <c r="G911" i="106"/>
  <c r="G814" i="106"/>
  <c r="H967" i="105"/>
  <c r="H915" i="105"/>
  <c r="H968" i="106"/>
  <c r="H916" i="106"/>
  <c r="J968" i="105"/>
  <c r="J916" i="105"/>
  <c r="K965" i="106"/>
  <c r="K913" i="106"/>
  <c r="J966" i="104"/>
  <c r="J914" i="104"/>
  <c r="S913" i="103"/>
  <c r="S965" i="103"/>
  <c r="H969" i="103"/>
  <c r="H917" i="103"/>
  <c r="Q965" i="104"/>
  <c r="Q913" i="104"/>
  <c r="N912" i="103"/>
  <c r="N964" i="103"/>
  <c r="G914" i="103"/>
  <c r="G966" i="103"/>
  <c r="G964" i="104"/>
  <c r="G912" i="104"/>
  <c r="L963" i="103"/>
  <c r="L911" i="103"/>
  <c r="L814" i="103"/>
  <c r="K911" i="103"/>
  <c r="K963" i="103"/>
  <c r="K814" i="103"/>
  <c r="L967" i="103"/>
  <c r="L915" i="103"/>
  <c r="I969" i="104"/>
  <c r="I917" i="104"/>
  <c r="O963" i="104"/>
  <c r="O911" i="104"/>
  <c r="O814" i="104"/>
  <c r="G916" i="103"/>
  <c r="G968" i="103"/>
  <c r="G966" i="104"/>
  <c r="G914" i="104"/>
  <c r="G967" i="104"/>
  <c r="G915" i="104"/>
  <c r="S916" i="103"/>
  <c r="S968" i="103"/>
  <c r="R966" i="104"/>
  <c r="R914" i="104"/>
  <c r="N913" i="103"/>
  <c r="N965" i="103"/>
  <c r="H913" i="104"/>
  <c r="H965" i="104"/>
  <c r="Q964" i="103"/>
  <c r="Q912" i="103"/>
  <c r="M966" i="103"/>
  <c r="M914" i="103"/>
  <c r="I967" i="104"/>
  <c r="I915" i="104"/>
  <c r="G911" i="103"/>
  <c r="G963" i="103"/>
  <c r="G814" i="103"/>
  <c r="H963" i="103"/>
  <c r="H911" i="103"/>
  <c r="H814" i="103"/>
  <c r="K915" i="103"/>
  <c r="K967" i="103"/>
  <c r="G969" i="104"/>
  <c r="G917" i="104"/>
  <c r="I963" i="103"/>
  <c r="I911" i="103"/>
  <c r="I814" i="103"/>
  <c r="J916" i="103"/>
  <c r="J968" i="103"/>
  <c r="N966" i="104"/>
  <c r="N914" i="104"/>
  <c r="R913" i="103"/>
  <c r="R965" i="103"/>
  <c r="R917" i="103"/>
  <c r="R969" i="103"/>
  <c r="K965" i="104"/>
  <c r="K913" i="104"/>
  <c r="S912" i="103"/>
  <c r="S964" i="103"/>
  <c r="P915" i="104"/>
  <c r="P967" i="104"/>
  <c r="R964" i="104"/>
  <c r="R912" i="104"/>
  <c r="O911" i="103"/>
  <c r="O963" i="103"/>
  <c r="O814" i="103"/>
  <c r="R911" i="103"/>
  <c r="R963" i="103"/>
  <c r="R814" i="103"/>
  <c r="G915" i="103"/>
  <c r="G967" i="103"/>
  <c r="AL830" i="104"/>
  <c r="AL830" i="103"/>
  <c r="P968" i="100"/>
  <c r="N916" i="103"/>
  <c r="N968" i="103"/>
  <c r="O966" i="104"/>
  <c r="O914" i="104"/>
  <c r="H911" i="104"/>
  <c r="H963" i="104"/>
  <c r="H814" i="104"/>
  <c r="R963" i="104"/>
  <c r="R911" i="104"/>
  <c r="R814" i="104"/>
  <c r="J917" i="103"/>
  <c r="J969" i="103"/>
  <c r="M965" i="104"/>
  <c r="M913" i="104"/>
  <c r="M964" i="103"/>
  <c r="M912" i="103"/>
  <c r="Q967" i="104"/>
  <c r="Q915" i="104"/>
  <c r="P912" i="104"/>
  <c r="P964" i="104"/>
  <c r="H967" i="103"/>
  <c r="H915" i="103"/>
  <c r="S969" i="104"/>
  <c r="S917" i="104"/>
  <c r="M965" i="103"/>
  <c r="M913" i="103"/>
  <c r="G963" i="104"/>
  <c r="G911" i="104"/>
  <c r="G814" i="104"/>
  <c r="G912" i="103"/>
  <c r="G964" i="103"/>
  <c r="K916" i="103"/>
  <c r="K968" i="103"/>
  <c r="K966" i="104"/>
  <c r="K914" i="104"/>
  <c r="N963" i="104"/>
  <c r="N911" i="104"/>
  <c r="N814" i="104"/>
  <c r="J913" i="103"/>
  <c r="J965" i="103"/>
  <c r="S917" i="103"/>
  <c r="S969" i="103"/>
  <c r="T913" i="104"/>
  <c r="T965" i="104"/>
  <c r="J912" i="103"/>
  <c r="J964" i="103"/>
  <c r="P966" i="103"/>
  <c r="P914" i="103"/>
  <c r="K967" i="104"/>
  <c r="K915" i="104"/>
  <c r="N964" i="104"/>
  <c r="N912" i="104"/>
  <c r="M967" i="103"/>
  <c r="M915" i="103"/>
  <c r="S968" i="104"/>
  <c r="S916" i="104"/>
  <c r="M969" i="104"/>
  <c r="M917" i="104"/>
  <c r="M968" i="103"/>
  <c r="M916" i="103"/>
  <c r="S966" i="104"/>
  <c r="S914" i="104"/>
  <c r="K963" i="104"/>
  <c r="K911" i="104"/>
  <c r="K814" i="104"/>
  <c r="I963" i="104"/>
  <c r="I911" i="104"/>
  <c r="I814" i="104"/>
  <c r="T965" i="103"/>
  <c r="T913" i="103"/>
  <c r="Q969" i="103"/>
  <c r="Q917" i="103"/>
  <c r="G965" i="104"/>
  <c r="G913" i="104"/>
  <c r="O912" i="103"/>
  <c r="O964" i="103"/>
  <c r="F918" i="103"/>
  <c r="T967" i="103"/>
  <c r="T915" i="103"/>
  <c r="L916" i="104"/>
  <c r="L968" i="104"/>
  <c r="I964" i="103"/>
  <c r="I912" i="103"/>
  <c r="AL875" i="103"/>
  <c r="AL875" i="104"/>
  <c r="Q968" i="103"/>
  <c r="Q916" i="103"/>
  <c r="H914" i="104"/>
  <c r="H966" i="104"/>
  <c r="I965" i="103"/>
  <c r="I913" i="103"/>
  <c r="P969" i="103"/>
  <c r="P917" i="103"/>
  <c r="N965" i="104"/>
  <c r="N913" i="104"/>
  <c r="L964" i="103"/>
  <c r="L912" i="103"/>
  <c r="T966" i="103"/>
  <c r="T914" i="103"/>
  <c r="O967" i="104"/>
  <c r="O915" i="104"/>
  <c r="S964" i="104"/>
  <c r="S912" i="104"/>
  <c r="P963" i="103"/>
  <c r="P911" i="103"/>
  <c r="P814" i="103"/>
  <c r="T963" i="103"/>
  <c r="T911" i="103"/>
  <c r="T814" i="103"/>
  <c r="O915" i="103"/>
  <c r="O967" i="103"/>
  <c r="M968" i="104"/>
  <c r="M916" i="104"/>
  <c r="T968" i="103"/>
  <c r="T916" i="103"/>
  <c r="T911" i="104"/>
  <c r="T963" i="104"/>
  <c r="T814" i="104"/>
  <c r="T969" i="103"/>
  <c r="T917" i="103"/>
  <c r="M963" i="103"/>
  <c r="M911" i="103"/>
  <c r="M814" i="103"/>
  <c r="J965" i="104"/>
  <c r="J913" i="104"/>
  <c r="O916" i="103"/>
  <c r="O968" i="103"/>
  <c r="T914" i="104"/>
  <c r="T966" i="104"/>
  <c r="H965" i="103"/>
  <c r="H913" i="103"/>
  <c r="G917" i="103"/>
  <c r="G969" i="103"/>
  <c r="T964" i="103"/>
  <c r="T912" i="103"/>
  <c r="L966" i="103"/>
  <c r="L914" i="103"/>
  <c r="T915" i="104"/>
  <c r="T967" i="104"/>
  <c r="M964" i="104"/>
  <c r="M912" i="104"/>
  <c r="Q963" i="103"/>
  <c r="Q911" i="103"/>
  <c r="Q814" i="103"/>
  <c r="N915" i="103"/>
  <c r="N967" i="103"/>
  <c r="O968" i="104"/>
  <c r="O916" i="104"/>
  <c r="P917" i="104"/>
  <c r="P969" i="104"/>
  <c r="S914" i="103"/>
  <c r="S966" i="103"/>
  <c r="I967" i="103"/>
  <c r="I915" i="103"/>
  <c r="P968" i="103"/>
  <c r="P916" i="103"/>
  <c r="Q966" i="104"/>
  <c r="Q914" i="104"/>
  <c r="O917" i="103"/>
  <c r="O969" i="103"/>
  <c r="S965" i="104"/>
  <c r="S913" i="104"/>
  <c r="H964" i="103"/>
  <c r="H912" i="103"/>
  <c r="N914" i="103"/>
  <c r="N966" i="103"/>
  <c r="J911" i="103"/>
  <c r="J963" i="103"/>
  <c r="J814" i="103"/>
  <c r="J915" i="103"/>
  <c r="J967" i="103"/>
  <c r="R968" i="104"/>
  <c r="R916" i="104"/>
  <c r="O969" i="104"/>
  <c r="O917" i="104"/>
  <c r="I916" i="100"/>
  <c r="N964" i="100"/>
  <c r="H968" i="103"/>
  <c r="H916" i="103"/>
  <c r="M966" i="104"/>
  <c r="M914" i="104"/>
  <c r="P911" i="104"/>
  <c r="P963" i="104"/>
  <c r="P814" i="104"/>
  <c r="K913" i="103"/>
  <c r="K965" i="103"/>
  <c r="K917" i="103"/>
  <c r="K969" i="103"/>
  <c r="P913" i="104"/>
  <c r="P965" i="104"/>
  <c r="R912" i="103"/>
  <c r="R964" i="103"/>
  <c r="I966" i="103"/>
  <c r="I914" i="103"/>
  <c r="H915" i="104"/>
  <c r="H967" i="104"/>
  <c r="O964" i="104"/>
  <c r="O912" i="104"/>
  <c r="K968" i="104"/>
  <c r="K916" i="104"/>
  <c r="L914" i="104"/>
  <c r="L966" i="104"/>
  <c r="K912" i="103"/>
  <c r="K964" i="103"/>
  <c r="I966" i="104"/>
  <c r="I914" i="104"/>
  <c r="S963" i="104"/>
  <c r="S911" i="104"/>
  <c r="S814" i="104"/>
  <c r="N911" i="103"/>
  <c r="N963" i="103"/>
  <c r="N814" i="103"/>
  <c r="L968" i="103"/>
  <c r="L916" i="103"/>
  <c r="L911" i="104"/>
  <c r="L963" i="104"/>
  <c r="L814" i="104"/>
  <c r="J963" i="104"/>
  <c r="J911" i="104"/>
  <c r="J814" i="104"/>
  <c r="G913" i="103"/>
  <c r="G965" i="103"/>
  <c r="I969" i="103"/>
  <c r="I917" i="103"/>
  <c r="L913" i="104"/>
  <c r="L965" i="104"/>
  <c r="R914" i="103"/>
  <c r="R966" i="103"/>
  <c r="R967" i="104"/>
  <c r="R915" i="104"/>
  <c r="I964" i="104"/>
  <c r="I912" i="104"/>
  <c r="Q967" i="103"/>
  <c r="Q915" i="103"/>
  <c r="I968" i="104"/>
  <c r="I916" i="104"/>
  <c r="K969" i="104"/>
  <c r="K917" i="104"/>
  <c r="N967" i="104"/>
  <c r="N915" i="104"/>
  <c r="I968" i="103"/>
  <c r="I916" i="103"/>
  <c r="P914" i="104"/>
  <c r="P966" i="104"/>
  <c r="M963" i="104"/>
  <c r="M911" i="104"/>
  <c r="M814" i="104"/>
  <c r="Q963" i="104"/>
  <c r="Q911" i="104"/>
  <c r="Q814" i="104"/>
  <c r="L965" i="103"/>
  <c r="L913" i="103"/>
  <c r="M969" i="103"/>
  <c r="M917" i="103"/>
  <c r="P964" i="103"/>
  <c r="P912" i="103"/>
  <c r="J967" i="104"/>
  <c r="J915" i="104"/>
  <c r="M967" i="104"/>
  <c r="M915" i="104"/>
  <c r="K964" i="104"/>
  <c r="K912" i="104"/>
  <c r="S911" i="103"/>
  <c r="S963" i="103"/>
  <c r="S814" i="103"/>
  <c r="L912" i="100"/>
  <c r="G913" i="100"/>
  <c r="P917" i="101"/>
  <c r="N916" i="101"/>
  <c r="H916" i="100"/>
  <c r="AL875" i="100"/>
  <c r="AL875" i="101"/>
  <c r="P963" i="101"/>
  <c r="P911" i="101"/>
  <c r="P814" i="101"/>
  <c r="O912" i="101"/>
  <c r="O964" i="101"/>
  <c r="N969" i="101"/>
  <c r="N917" i="101"/>
  <c r="L963" i="101"/>
  <c r="L911" i="101"/>
  <c r="L814" i="101"/>
  <c r="H968" i="101"/>
  <c r="H916" i="101"/>
  <c r="I965" i="101"/>
  <c r="I913" i="101"/>
  <c r="L964" i="101"/>
  <c r="L912" i="101"/>
  <c r="N966" i="101"/>
  <c r="N914" i="101"/>
  <c r="S916" i="101"/>
  <c r="S968" i="101"/>
  <c r="R969" i="101"/>
  <c r="R917" i="101"/>
  <c r="R965" i="101"/>
  <c r="R913" i="101"/>
  <c r="Q963" i="101"/>
  <c r="Q911" i="101"/>
  <c r="Q814" i="101"/>
  <c r="T963" i="101"/>
  <c r="T911" i="101"/>
  <c r="T814" i="101"/>
  <c r="H966" i="101"/>
  <c r="H914" i="101"/>
  <c r="H964" i="101"/>
  <c r="H912" i="101"/>
  <c r="T968" i="101"/>
  <c r="T916" i="101"/>
  <c r="L969" i="101"/>
  <c r="L917" i="101"/>
  <c r="L913" i="101"/>
  <c r="L965" i="101"/>
  <c r="P967" i="101"/>
  <c r="P915" i="101"/>
  <c r="I966" i="101"/>
  <c r="I914" i="101"/>
  <c r="K964" i="101"/>
  <c r="K912" i="101"/>
  <c r="Q916" i="101"/>
  <c r="Q968" i="101"/>
  <c r="K969" i="101"/>
  <c r="K917" i="101"/>
  <c r="Q965" i="101"/>
  <c r="Q913" i="101"/>
  <c r="O915" i="101"/>
  <c r="O967" i="101"/>
  <c r="G911" i="101"/>
  <c r="G963" i="101"/>
  <c r="G814" i="101"/>
  <c r="O911" i="101"/>
  <c r="O963" i="101"/>
  <c r="O814" i="101"/>
  <c r="S917" i="101"/>
  <c r="S969" i="101"/>
  <c r="M914" i="101"/>
  <c r="M966" i="101"/>
  <c r="I969" i="101"/>
  <c r="I917" i="101"/>
  <c r="G915" i="101"/>
  <c r="G967" i="101"/>
  <c r="Q915" i="101"/>
  <c r="Q967" i="101"/>
  <c r="T966" i="101"/>
  <c r="T914" i="101"/>
  <c r="J969" i="101"/>
  <c r="J917" i="101"/>
  <c r="T916" i="100"/>
  <c r="I912" i="100"/>
  <c r="N913" i="100"/>
  <c r="N963" i="101"/>
  <c r="N911" i="101"/>
  <c r="N814" i="101"/>
  <c r="J966" i="101"/>
  <c r="J914" i="101"/>
  <c r="I964" i="101"/>
  <c r="I912" i="101"/>
  <c r="O916" i="101"/>
  <c r="O968" i="101"/>
  <c r="N965" i="101"/>
  <c r="N913" i="101"/>
  <c r="J967" i="101"/>
  <c r="J915" i="101"/>
  <c r="G914" i="101"/>
  <c r="G966" i="101"/>
  <c r="P964" i="101"/>
  <c r="P912" i="101"/>
  <c r="I968" i="101"/>
  <c r="I916" i="101"/>
  <c r="Q969" i="101"/>
  <c r="Q917" i="101"/>
  <c r="G913" i="101"/>
  <c r="G965" i="101"/>
  <c r="M967" i="101"/>
  <c r="M915" i="101"/>
  <c r="M968" i="101"/>
  <c r="M916" i="101"/>
  <c r="H913" i="101"/>
  <c r="H965" i="101"/>
  <c r="M963" i="101"/>
  <c r="M911" i="101"/>
  <c r="M814" i="101"/>
  <c r="K963" i="101"/>
  <c r="K911" i="101"/>
  <c r="K814" i="101"/>
  <c r="R966" i="101"/>
  <c r="R914" i="101"/>
  <c r="N964" i="101"/>
  <c r="N912" i="101"/>
  <c r="L968" i="101"/>
  <c r="L916" i="101"/>
  <c r="O917" i="101"/>
  <c r="O969" i="101"/>
  <c r="O913" i="101"/>
  <c r="O965" i="101"/>
  <c r="K967" i="101"/>
  <c r="K915" i="101"/>
  <c r="J963" i="101"/>
  <c r="J911" i="101"/>
  <c r="J814" i="101"/>
  <c r="P968" i="101"/>
  <c r="P916" i="101"/>
  <c r="T964" i="101"/>
  <c r="T912" i="101"/>
  <c r="S911" i="101"/>
  <c r="S963" i="101"/>
  <c r="S814" i="101"/>
  <c r="J964" i="101"/>
  <c r="J912" i="101"/>
  <c r="S915" i="101"/>
  <c r="S967" i="101"/>
  <c r="S914" i="101"/>
  <c r="S966" i="101"/>
  <c r="AL830" i="100"/>
  <c r="AL830" i="101"/>
  <c r="F918" i="101"/>
  <c r="R964" i="101"/>
  <c r="R912" i="101"/>
  <c r="G916" i="101"/>
  <c r="G968" i="101"/>
  <c r="H969" i="101"/>
  <c r="H917" i="101"/>
  <c r="S913" i="101"/>
  <c r="S965" i="101"/>
  <c r="L967" i="101"/>
  <c r="L915" i="101"/>
  <c r="R963" i="101"/>
  <c r="R911" i="101"/>
  <c r="R814" i="101"/>
  <c r="H963" i="101"/>
  <c r="H911" i="101"/>
  <c r="H814" i="101"/>
  <c r="P966" i="101"/>
  <c r="P914" i="101"/>
  <c r="R968" i="101"/>
  <c r="R916" i="101"/>
  <c r="M969" i="101"/>
  <c r="M917" i="101"/>
  <c r="T965" i="101"/>
  <c r="T913" i="101"/>
  <c r="T967" i="101"/>
  <c r="T915" i="101"/>
  <c r="K965" i="101"/>
  <c r="K913" i="101"/>
  <c r="Q966" i="101"/>
  <c r="Q914" i="101"/>
  <c r="Q964" i="101"/>
  <c r="Q912" i="101"/>
  <c r="G917" i="101"/>
  <c r="G969" i="101"/>
  <c r="P965" i="101"/>
  <c r="P913" i="101"/>
  <c r="I967" i="101"/>
  <c r="I915" i="101"/>
  <c r="I963" i="101"/>
  <c r="I911" i="101"/>
  <c r="I814" i="101"/>
  <c r="K966" i="101"/>
  <c r="K914" i="101"/>
  <c r="M964" i="101"/>
  <c r="M912" i="101"/>
  <c r="O966" i="100"/>
  <c r="O914" i="100"/>
  <c r="Q966" i="100"/>
  <c r="Q914" i="100"/>
  <c r="G969" i="100"/>
  <c r="G917" i="100"/>
  <c r="I911" i="100"/>
  <c r="I963" i="100"/>
  <c r="I814" i="100"/>
  <c r="N966" i="100"/>
  <c r="N914" i="100"/>
  <c r="L969" i="100"/>
  <c r="L917" i="100"/>
  <c r="G966" i="100"/>
  <c r="G914" i="100"/>
  <c r="J967" i="100"/>
  <c r="J915" i="100"/>
  <c r="G963" i="100"/>
  <c r="G911" i="100"/>
  <c r="G814" i="100"/>
  <c r="K963" i="100"/>
  <c r="K911" i="100"/>
  <c r="K814" i="100"/>
  <c r="J966" i="100"/>
  <c r="J914" i="100"/>
  <c r="O969" i="100"/>
  <c r="O917" i="100"/>
  <c r="O967" i="100"/>
  <c r="O915" i="100"/>
  <c r="M969" i="100"/>
  <c r="M917" i="100"/>
  <c r="K967" i="100"/>
  <c r="K915" i="100"/>
  <c r="M966" i="100"/>
  <c r="M914" i="100"/>
  <c r="I917" i="100"/>
  <c r="I969" i="100"/>
  <c r="H967" i="100"/>
  <c r="H915" i="100"/>
  <c r="Q963" i="100"/>
  <c r="Q911" i="100"/>
  <c r="Q814" i="100"/>
  <c r="T963" i="100"/>
  <c r="T911" i="100"/>
  <c r="T814" i="100"/>
  <c r="I966" i="100"/>
  <c r="I914" i="100"/>
  <c r="S969" i="100"/>
  <c r="S917" i="100"/>
  <c r="Q967" i="100"/>
  <c r="Q915" i="100"/>
  <c r="S966" i="100"/>
  <c r="S914" i="100"/>
  <c r="K969" i="100"/>
  <c r="K917" i="100"/>
  <c r="S967" i="100"/>
  <c r="S915" i="100"/>
  <c r="N963" i="100"/>
  <c r="N911" i="100"/>
  <c r="N814" i="100"/>
  <c r="N969" i="100"/>
  <c r="N917" i="100"/>
  <c r="G967" i="100"/>
  <c r="G915" i="100"/>
  <c r="S963" i="100"/>
  <c r="S911" i="100"/>
  <c r="S814" i="100"/>
  <c r="J963" i="100"/>
  <c r="J911" i="100"/>
  <c r="J814" i="100"/>
  <c r="K966" i="100"/>
  <c r="K914" i="100"/>
  <c r="J969" i="100"/>
  <c r="J917" i="100"/>
  <c r="N967" i="100"/>
  <c r="N915" i="100"/>
  <c r="L966" i="100"/>
  <c r="L914" i="100"/>
  <c r="H969" i="100"/>
  <c r="H917" i="100"/>
  <c r="I915" i="100"/>
  <c r="I967" i="100"/>
  <c r="M963" i="100"/>
  <c r="M911" i="100"/>
  <c r="M814" i="100"/>
  <c r="O963" i="100"/>
  <c r="O911" i="100"/>
  <c r="O814" i="100"/>
  <c r="R969" i="100"/>
  <c r="R917" i="100"/>
  <c r="T967" i="100"/>
  <c r="T915" i="100"/>
  <c r="T966" i="100"/>
  <c r="T914" i="100"/>
  <c r="Q969" i="100"/>
  <c r="Q917" i="100"/>
  <c r="R967" i="100"/>
  <c r="R915" i="100"/>
  <c r="P966" i="100"/>
  <c r="P914" i="100"/>
  <c r="M967" i="100"/>
  <c r="M915" i="100"/>
  <c r="F918" i="100"/>
  <c r="R963" i="100"/>
  <c r="R911" i="100"/>
  <c r="R814" i="100"/>
  <c r="H963" i="100"/>
  <c r="H911" i="100"/>
  <c r="H814" i="100"/>
  <c r="R966" i="100"/>
  <c r="R914" i="100"/>
  <c r="T969" i="100"/>
  <c r="T917" i="100"/>
  <c r="L967" i="100"/>
  <c r="L915" i="100"/>
  <c r="H966" i="100"/>
  <c r="H914" i="100"/>
  <c r="P969" i="100"/>
  <c r="P917" i="100"/>
  <c r="P967" i="100"/>
  <c r="P915" i="100"/>
  <c r="L963" i="100"/>
  <c r="L911" i="100"/>
  <c r="L814" i="100"/>
  <c r="P963" i="100"/>
  <c r="P911" i="100"/>
  <c r="P814" i="100"/>
  <c r="L204" i="37"/>
  <c r="K197" i="37"/>
  <c r="L229" i="37"/>
  <c r="L226" i="37"/>
  <c r="AM877" i="101" s="1"/>
  <c r="M211" i="37"/>
  <c r="M231" i="37"/>
  <c r="M203" i="37"/>
  <c r="M183" i="37"/>
  <c r="L201" i="37"/>
  <c r="L198" i="37"/>
  <c r="AM832" i="106" s="1"/>
  <c r="L232" i="37"/>
  <c r="K225" i="37"/>
  <c r="Q348" i="105" l="1"/>
  <c r="R349" i="105" s="1"/>
  <c r="S350" i="105" s="1"/>
  <c r="T351" i="105" s="1"/>
  <c r="S689" i="106"/>
  <c r="T112" i="106"/>
  <c r="T689" i="106" s="1"/>
  <c r="R687" i="106"/>
  <c r="S110" i="106"/>
  <c r="S690" i="105"/>
  <c r="T113" i="105"/>
  <c r="T690" i="105" s="1"/>
  <c r="S187" i="106"/>
  <c r="R195" i="105"/>
  <c r="M788" i="105"/>
  <c r="M789" i="105"/>
  <c r="M798" i="105" s="1"/>
  <c r="M795" i="105"/>
  <c r="Q382" i="106"/>
  <c r="R383" i="106" s="1"/>
  <c r="S384" i="106" s="1"/>
  <c r="T385" i="106" s="1"/>
  <c r="O548" i="106"/>
  <c r="O555" i="106" s="1"/>
  <c r="O540" i="106"/>
  <c r="O539" i="106" s="1"/>
  <c r="P331" i="106"/>
  <c r="Q332" i="106" s="1"/>
  <c r="R333" i="106" s="1"/>
  <c r="S334" i="106" s="1"/>
  <c r="T335" i="106" s="1"/>
  <c r="S348" i="106"/>
  <c r="T349" i="106" s="1"/>
  <c r="N551" i="106"/>
  <c r="N539" i="106"/>
  <c r="T331" i="105"/>
  <c r="S419" i="105"/>
  <c r="R348" i="105"/>
  <c r="S349" i="105" s="1"/>
  <c r="T350" i="105" s="1"/>
  <c r="Q420" i="105"/>
  <c r="R348" i="106"/>
  <c r="S349" i="106" s="1"/>
  <c r="T350" i="106" s="1"/>
  <c r="Q314" i="106"/>
  <c r="R315" i="106" s="1"/>
  <c r="S316" i="106" s="1"/>
  <c r="T317" i="106" s="1"/>
  <c r="P314" i="105"/>
  <c r="Q315" i="105" s="1"/>
  <c r="R316" i="105" s="1"/>
  <c r="S317" i="105" s="1"/>
  <c r="T318" i="105" s="1"/>
  <c r="O418" i="105"/>
  <c r="Q365" i="106"/>
  <c r="R366" i="106" s="1"/>
  <c r="S367" i="106" s="1"/>
  <c r="T368" i="106" s="1"/>
  <c r="Q421" i="105"/>
  <c r="AL831" i="107"/>
  <c r="AP832" i="107"/>
  <c r="AP877" i="107"/>
  <c r="AL876" i="107"/>
  <c r="T179" i="105"/>
  <c r="T175" i="105"/>
  <c r="T176" i="105"/>
  <c r="T174" i="105"/>
  <c r="T177" i="105"/>
  <c r="T178" i="105"/>
  <c r="R111" i="105"/>
  <c r="R688" i="105" s="1"/>
  <c r="Q184" i="105"/>
  <c r="Q185" i="105"/>
  <c r="Q186" i="105"/>
  <c r="Q182" i="105"/>
  <c r="Q183" i="105"/>
  <c r="Q187" i="105"/>
  <c r="R190" i="105"/>
  <c r="S184" i="106"/>
  <c r="S186" i="106"/>
  <c r="P528" i="106"/>
  <c r="P169" i="105"/>
  <c r="P170" i="105"/>
  <c r="P166" i="105"/>
  <c r="P171" i="105"/>
  <c r="P167" i="105"/>
  <c r="P168" i="105"/>
  <c r="P178" i="106"/>
  <c r="P176" i="106"/>
  <c r="P174" i="106"/>
  <c r="P177" i="106"/>
  <c r="P175" i="106"/>
  <c r="Q169" i="106"/>
  <c r="Q170" i="106"/>
  <c r="Q166" i="106"/>
  <c r="Q171" i="106"/>
  <c r="Q167" i="106"/>
  <c r="Q168" i="106"/>
  <c r="R193" i="105"/>
  <c r="T112" i="105"/>
  <c r="T689" i="105" s="1"/>
  <c r="S183" i="106"/>
  <c r="S185" i="106"/>
  <c r="O527" i="106"/>
  <c r="R192" i="105"/>
  <c r="Q176" i="106"/>
  <c r="Q177" i="106"/>
  <c r="Q178" i="106"/>
  <c r="Q175" i="106"/>
  <c r="Q174" i="106"/>
  <c r="Q190" i="106"/>
  <c r="Q193" i="106"/>
  <c r="Q191" i="106"/>
  <c r="Q194" i="106"/>
  <c r="Q192" i="106"/>
  <c r="R200" i="105"/>
  <c r="R201" i="105"/>
  <c r="R202" i="105"/>
  <c r="R199" i="105"/>
  <c r="R198" i="105"/>
  <c r="R194" i="105"/>
  <c r="R191" i="105"/>
  <c r="S182" i="106"/>
  <c r="S634" i="104"/>
  <c r="S869" i="104"/>
  <c r="S635" i="104"/>
  <c r="S552" i="104"/>
  <c r="S559" i="104" s="1"/>
  <c r="Q151" i="106"/>
  <c r="Q441" i="106"/>
  <c r="Q442" i="106" s="1"/>
  <c r="R443" i="106" s="1"/>
  <c r="S444" i="106" s="1"/>
  <c r="T445" i="106" s="1"/>
  <c r="Q312" i="106"/>
  <c r="Q313" i="106" s="1"/>
  <c r="R109" i="106"/>
  <c r="R686" i="106" s="1"/>
  <c r="R155" i="105"/>
  <c r="S203" i="105" s="1"/>
  <c r="P151" i="105"/>
  <c r="R492" i="105"/>
  <c r="R493" i="105" s="1"/>
  <c r="S494" i="105" s="1"/>
  <c r="T495" i="105" s="1"/>
  <c r="Q544" i="106"/>
  <c r="R544" i="106" s="1"/>
  <c r="R552" i="106" s="1"/>
  <c r="P552" i="106"/>
  <c r="P559" i="106" s="1"/>
  <c r="P543" i="106"/>
  <c r="N807" i="105"/>
  <c r="N1079" i="105" s="1"/>
  <c r="P399" i="106"/>
  <c r="N159" i="105"/>
  <c r="M1082" i="106"/>
  <c r="M1080" i="106"/>
  <c r="M1078" i="106"/>
  <c r="M1079" i="106"/>
  <c r="M1081" i="106"/>
  <c r="O398" i="106"/>
  <c r="M1078" i="105"/>
  <c r="M1082" i="105"/>
  <c r="M1081" i="105"/>
  <c r="M1079" i="105"/>
  <c r="M1080" i="105"/>
  <c r="L966" i="105"/>
  <c r="N159" i="106"/>
  <c r="M804" i="105"/>
  <c r="M797" i="105"/>
  <c r="M790" i="105"/>
  <c r="M799" i="105" s="1"/>
  <c r="M794" i="105"/>
  <c r="M803" i="105" s="1"/>
  <c r="M791" i="105"/>
  <c r="M800" i="105" s="1"/>
  <c r="M792" i="105"/>
  <c r="M801" i="105" s="1"/>
  <c r="M793" i="105"/>
  <c r="M802" i="105" s="1"/>
  <c r="O634" i="105"/>
  <c r="P329" i="106"/>
  <c r="P330" i="106" s="1"/>
  <c r="Q866" i="104"/>
  <c r="O635" i="105"/>
  <c r="P458" i="106"/>
  <c r="P459" i="106" s="1"/>
  <c r="Q460" i="106" s="1"/>
  <c r="R461" i="106" s="1"/>
  <c r="S462" i="106" s="1"/>
  <c r="T463" i="106" s="1"/>
  <c r="Q154" i="106"/>
  <c r="R195" i="106" s="1"/>
  <c r="O411" i="106"/>
  <c r="O410" i="106" s="1"/>
  <c r="R509" i="105"/>
  <c r="R510" i="105" s="1"/>
  <c r="S511" i="105" s="1"/>
  <c r="T512" i="105" s="1"/>
  <c r="R559" i="104"/>
  <c r="Q608" i="104"/>
  <c r="Q531" i="104"/>
  <c r="Q549" i="105"/>
  <c r="Q556" i="105" s="1"/>
  <c r="O543" i="105"/>
  <c r="O632" i="105"/>
  <c r="R532" i="104"/>
  <c r="R607" i="104" s="1"/>
  <c r="P544" i="105"/>
  <c r="P634" i="105" s="1"/>
  <c r="R380" i="105"/>
  <c r="R381" i="105" s="1"/>
  <c r="Q549" i="104"/>
  <c r="Q556" i="104" s="1"/>
  <c r="O552" i="105"/>
  <c r="O559" i="105" s="1"/>
  <c r="Q380" i="106"/>
  <c r="Q381" i="106" s="1"/>
  <c r="T329" i="105"/>
  <c r="T330" i="105" s="1"/>
  <c r="T458" i="105"/>
  <c r="T459" i="105" s="1"/>
  <c r="T152" i="105"/>
  <c r="N410" i="106"/>
  <c r="L916" i="106"/>
  <c r="Q109" i="105"/>
  <c r="Q686" i="105" s="1"/>
  <c r="M954" i="106"/>
  <c r="P312" i="105"/>
  <c r="P313" i="105" s="1"/>
  <c r="P441" i="105"/>
  <c r="P442" i="105" s="1"/>
  <c r="Q443" i="105" s="1"/>
  <c r="R444" i="105" s="1"/>
  <c r="S445" i="105" s="1"/>
  <c r="T446" i="105" s="1"/>
  <c r="N823" i="106"/>
  <c r="M547" i="106"/>
  <c r="R154" i="105"/>
  <c r="R363" i="105"/>
  <c r="R364" i="105" s="1"/>
  <c r="M554" i="106"/>
  <c r="Q492" i="106"/>
  <c r="Q493" i="106" s="1"/>
  <c r="R494" i="106" s="1"/>
  <c r="S495" i="106" s="1"/>
  <c r="T496" i="106" s="1"/>
  <c r="Q363" i="106"/>
  <c r="Q364" i="106" s="1"/>
  <c r="N558" i="106"/>
  <c r="O215" i="105"/>
  <c r="O213" i="105"/>
  <c r="O217" i="105"/>
  <c r="O214" i="105"/>
  <c r="O216" i="105"/>
  <c r="S153" i="106"/>
  <c r="L917" i="106"/>
  <c r="L968" i="105"/>
  <c r="P868" i="105"/>
  <c r="P551" i="105"/>
  <c r="P558" i="105" s="1"/>
  <c r="P626" i="105"/>
  <c r="P539" i="105"/>
  <c r="Q540" i="105"/>
  <c r="Q626" i="105" s="1"/>
  <c r="R532" i="105"/>
  <c r="R607" i="105" s="1"/>
  <c r="Q608" i="105"/>
  <c r="Q866" i="105"/>
  <c r="Q605" i="105"/>
  <c r="L963" i="105"/>
  <c r="Q531" i="105"/>
  <c r="L911" i="106"/>
  <c r="L917" i="105"/>
  <c r="L915" i="106"/>
  <c r="L965" i="105"/>
  <c r="M547" i="105"/>
  <c r="O824" i="105"/>
  <c r="O414" i="105"/>
  <c r="P415" i="105"/>
  <c r="Q415" i="105" s="1"/>
  <c r="O429" i="105"/>
  <c r="O436" i="105" s="1"/>
  <c r="L913" i="106"/>
  <c r="S475" i="106"/>
  <c r="S476" i="106" s="1"/>
  <c r="T477" i="106" s="1"/>
  <c r="L912" i="106"/>
  <c r="S346" i="106"/>
  <c r="S347" i="106" s="1"/>
  <c r="L915" i="105"/>
  <c r="M988" i="105"/>
  <c r="L964" i="105"/>
  <c r="L814" i="105"/>
  <c r="L814" i="106"/>
  <c r="L914" i="106"/>
  <c r="R382" i="105"/>
  <c r="S383" i="105" s="1"/>
  <c r="T384" i="105" s="1"/>
  <c r="P823" i="105"/>
  <c r="P623" i="105"/>
  <c r="P410" i="105"/>
  <c r="P428" i="105"/>
  <c r="P435" i="105" s="1"/>
  <c r="R365" i="105"/>
  <c r="S366" i="105" s="1"/>
  <c r="T367" i="105" s="1"/>
  <c r="Q411" i="105"/>
  <c r="M417" i="105"/>
  <c r="R154" i="106"/>
  <c r="S195" i="106" s="1"/>
  <c r="N158" i="105"/>
  <c r="N959" i="105" s="1"/>
  <c r="N160" i="105"/>
  <c r="N982" i="105"/>
  <c r="N985" i="105"/>
  <c r="N163" i="105"/>
  <c r="N954" i="106"/>
  <c r="O532" i="106"/>
  <c r="N549" i="106"/>
  <c r="N556" i="106" s="1"/>
  <c r="N531" i="106"/>
  <c r="N162" i="106"/>
  <c r="N163" i="106"/>
  <c r="Q458" i="106"/>
  <c r="Q459" i="106" s="1"/>
  <c r="P605" i="101"/>
  <c r="P607" i="101"/>
  <c r="N162" i="105"/>
  <c r="N984" i="105"/>
  <c r="N160" i="106"/>
  <c r="O208" i="105"/>
  <c r="O238" i="105"/>
  <c r="O237" i="105"/>
  <c r="O227" i="105"/>
  <c r="O243" i="105"/>
  <c r="O245" i="105"/>
  <c r="O234" i="105"/>
  <c r="O222" i="105"/>
  <c r="O207" i="105"/>
  <c r="O206" i="105"/>
  <c r="O224" i="105"/>
  <c r="O230" i="105"/>
  <c r="O235" i="105"/>
  <c r="O229" i="105"/>
  <c r="O209" i="105"/>
  <c r="O221" i="105"/>
  <c r="O242" i="105"/>
  <c r="O236" i="105"/>
  <c r="O223" i="105"/>
  <c r="O231" i="105"/>
  <c r="O241" i="105"/>
  <c r="O210" i="105"/>
  <c r="O228" i="105"/>
  <c r="O220" i="105"/>
  <c r="O244" i="105"/>
  <c r="N865" i="105"/>
  <c r="N527" i="105"/>
  <c r="N548" i="105"/>
  <c r="N599" i="105"/>
  <c r="N660" i="105" s="1"/>
  <c r="N676" i="105" s="1"/>
  <c r="N954" i="105" s="1"/>
  <c r="N598" i="105"/>
  <c r="N158" i="106"/>
  <c r="N959" i="106" s="1"/>
  <c r="N161" i="106"/>
  <c r="P332" i="106"/>
  <c r="L910" i="105"/>
  <c r="L962" i="105"/>
  <c r="L910" i="106"/>
  <c r="L962" i="106"/>
  <c r="N161" i="105"/>
  <c r="N983" i="105"/>
  <c r="P443" i="105"/>
  <c r="O528" i="105"/>
  <c r="O660" i="107"/>
  <c r="O676" i="107" s="1"/>
  <c r="O954" i="107" s="1"/>
  <c r="O424" i="103"/>
  <c r="N988" i="107"/>
  <c r="R623" i="101"/>
  <c r="AH878" i="103"/>
  <c r="AD878" i="106"/>
  <c r="AK833" i="104"/>
  <c r="AN878" i="106"/>
  <c r="AA878" i="105"/>
  <c r="AF833" i="103"/>
  <c r="AM877" i="106"/>
  <c r="AE878" i="107"/>
  <c r="AC878" i="105"/>
  <c r="AK833" i="103"/>
  <c r="AB878" i="107"/>
  <c r="AH833" i="103"/>
  <c r="AN878" i="101"/>
  <c r="AB878" i="100"/>
  <c r="AH833" i="107"/>
  <c r="AE833" i="101"/>
  <c r="AH833" i="100"/>
  <c r="AD833" i="106"/>
  <c r="Y878" i="103"/>
  <c r="AO878" i="100"/>
  <c r="AB833" i="101"/>
  <c r="AG833" i="104"/>
  <c r="AI833" i="107"/>
  <c r="Y833" i="104"/>
  <c r="AM832" i="101"/>
  <c r="Y878" i="101"/>
  <c r="AH878" i="100"/>
  <c r="AE878" i="104"/>
  <c r="AA878" i="101"/>
  <c r="Z878" i="106"/>
  <c r="AH833" i="105"/>
  <c r="AG878" i="104"/>
  <c r="AJ878" i="104"/>
  <c r="AJ878" i="105"/>
  <c r="AG833" i="100"/>
  <c r="Z833" i="101"/>
  <c r="AO833" i="103"/>
  <c r="Z833" i="105"/>
  <c r="AK833" i="106"/>
  <c r="AA833" i="106"/>
  <c r="AM832" i="107"/>
  <c r="AN878" i="105"/>
  <c r="Y878" i="100"/>
  <c r="AO833" i="101"/>
  <c r="AK833" i="101"/>
  <c r="AI878" i="103"/>
  <c r="AC878" i="101"/>
  <c r="AO878" i="103"/>
  <c r="AF833" i="100"/>
  <c r="AM832" i="105"/>
  <c r="Y833" i="103"/>
  <c r="AC878" i="100"/>
  <c r="AI878" i="105"/>
  <c r="AE833" i="107"/>
  <c r="AF833" i="107"/>
  <c r="Z878" i="100"/>
  <c r="AH833" i="104"/>
  <c r="AA833" i="103"/>
  <c r="AO833" i="100"/>
  <c r="AE878" i="105"/>
  <c r="AK878" i="105"/>
  <c r="AB878" i="105"/>
  <c r="AO878" i="104"/>
  <c r="AB833" i="107"/>
  <c r="AA878" i="100"/>
  <c r="AD878" i="100"/>
  <c r="AF878" i="105"/>
  <c r="AF878" i="103"/>
  <c r="AG833" i="106"/>
  <c r="AB878" i="103"/>
  <c r="AM877" i="107"/>
  <c r="AF878" i="104"/>
  <c r="AK878" i="103"/>
  <c r="AC833" i="104"/>
  <c r="Y833" i="105"/>
  <c r="AG833" i="101"/>
  <c r="AK833" i="105"/>
  <c r="AD833" i="101"/>
  <c r="AJ878" i="106"/>
  <c r="AD878" i="103"/>
  <c r="AM877" i="105"/>
  <c r="AA878" i="103"/>
  <c r="AN878" i="104"/>
  <c r="AC833" i="107"/>
  <c r="AD878" i="107"/>
  <c r="AM877" i="100"/>
  <c r="AK878" i="104"/>
  <c r="AC833" i="103"/>
  <c r="AI833" i="103"/>
  <c r="AN878" i="107"/>
  <c r="AJ833" i="103"/>
  <c r="AI878" i="106"/>
  <c r="AG878" i="101"/>
  <c r="AD878" i="101"/>
  <c r="AM877" i="103"/>
  <c r="AC833" i="100"/>
  <c r="AH878" i="107"/>
  <c r="AF833" i="106"/>
  <c r="AH833" i="106"/>
  <c r="AM832" i="103"/>
  <c r="AH878" i="101"/>
  <c r="AN833" i="105"/>
  <c r="AB833" i="106"/>
  <c r="AI833" i="106"/>
  <c r="AE878" i="100"/>
  <c r="AN833" i="103"/>
  <c r="AO878" i="101"/>
  <c r="AA878" i="104"/>
  <c r="AJ878" i="103"/>
  <c r="AM832" i="104"/>
  <c r="AH833" i="101"/>
  <c r="AO833" i="104"/>
  <c r="AE833" i="103"/>
  <c r="AD833" i="104"/>
  <c r="AK878" i="106"/>
  <c r="AC878" i="103"/>
  <c r="Z833" i="107"/>
  <c r="AE833" i="105"/>
  <c r="AE878" i="106"/>
  <c r="AO833" i="106"/>
  <c r="Y833" i="106"/>
  <c r="AG878" i="100"/>
  <c r="AD833" i="105"/>
  <c r="Y833" i="101"/>
  <c r="AN833" i="101"/>
  <c r="AG833" i="105"/>
  <c r="AG878" i="107"/>
  <c r="AA833" i="101"/>
  <c r="AD833" i="100"/>
  <c r="AI833" i="104"/>
  <c r="AC833" i="106"/>
  <c r="AJ833" i="107"/>
  <c r="AJ833" i="106"/>
  <c r="AM832" i="100"/>
  <c r="AN833" i="104"/>
  <c r="Z833" i="104"/>
  <c r="AM877" i="104"/>
  <c r="AG878" i="103"/>
  <c r="AD833" i="103"/>
  <c r="AN833" i="107"/>
  <c r="AF878" i="107"/>
  <c r="AI833" i="105"/>
  <c r="AE833" i="100"/>
  <c r="AO833" i="107"/>
  <c r="AJ833" i="101"/>
  <c r="AN833" i="106"/>
  <c r="Y878" i="106"/>
  <c r="AK878" i="100"/>
  <c r="AB878" i="101"/>
  <c r="AO878" i="105"/>
  <c r="AG833" i="107"/>
  <c r="AO878" i="107"/>
  <c r="AF878" i="106"/>
  <c r="AO833" i="105"/>
  <c r="Y833" i="107"/>
  <c r="AB833" i="103"/>
  <c r="AF833" i="104"/>
  <c r="AJ878" i="107"/>
  <c r="Y878" i="107"/>
  <c r="AJ833" i="100"/>
  <c r="AA833" i="100"/>
  <c r="AA833" i="105"/>
  <c r="AC833" i="105"/>
  <c r="AB878" i="106"/>
  <c r="Z833" i="100"/>
  <c r="AJ833" i="104"/>
  <c r="AI833" i="100"/>
  <c r="AH878" i="105"/>
  <c r="AK878" i="101"/>
  <c r="AB833" i="105"/>
  <c r="AN878" i="103"/>
  <c r="Z833" i="106"/>
  <c r="AA878" i="106"/>
  <c r="Y878" i="104"/>
  <c r="AD878" i="105"/>
  <c r="AK878" i="107"/>
  <c r="AB833" i="100"/>
  <c r="AE878" i="101"/>
  <c r="AJ833" i="105"/>
  <c r="Z878" i="105"/>
  <c r="AD878" i="104"/>
  <c r="AA833" i="104"/>
  <c r="AC878" i="104"/>
  <c r="AK833" i="100"/>
  <c r="AN878" i="100"/>
  <c r="Z878" i="107"/>
  <c r="AA833" i="107"/>
  <c r="AC878" i="106"/>
  <c r="Y878" i="105"/>
  <c r="Z878" i="101"/>
  <c r="AE833" i="106"/>
  <c r="AH878" i="104"/>
  <c r="AI833" i="101"/>
  <c r="AD833" i="107"/>
  <c r="AE833" i="104"/>
  <c r="AI878" i="100"/>
  <c r="AE878" i="103"/>
  <c r="Z878" i="104"/>
  <c r="Z833" i="103"/>
  <c r="AI878" i="107"/>
  <c r="AG878" i="106"/>
  <c r="AF833" i="101"/>
  <c r="AI878" i="104"/>
  <c r="AK833" i="107"/>
  <c r="AC878" i="107"/>
  <c r="AF878" i="100"/>
  <c r="AG878" i="105"/>
  <c r="AG833" i="103"/>
  <c r="AB878" i="104"/>
  <c r="AH878" i="106"/>
  <c r="AJ878" i="100"/>
  <c r="Y833" i="100"/>
  <c r="AA878" i="107"/>
  <c r="AC833" i="101"/>
  <c r="AJ878" i="101"/>
  <c r="AO878" i="106"/>
  <c r="AI878" i="101"/>
  <c r="AF833" i="105"/>
  <c r="O660" i="103"/>
  <c r="O676" i="103" s="1"/>
  <c r="O954" i="103" s="1"/>
  <c r="P867" i="101"/>
  <c r="P550" i="101"/>
  <c r="P557" i="101" s="1"/>
  <c r="P617" i="101"/>
  <c r="P535" i="101"/>
  <c r="P616" i="101"/>
  <c r="Q536" i="101"/>
  <c r="P632" i="100"/>
  <c r="P414" i="100"/>
  <c r="Q415" i="100"/>
  <c r="P824" i="100"/>
  <c r="P429" i="100"/>
  <c r="P436" i="100" s="1"/>
  <c r="N431" i="101"/>
  <c r="N827" i="101" s="1"/>
  <c r="O828" i="101" s="1"/>
  <c r="P829" i="101" s="1"/>
  <c r="Q830" i="101" s="1"/>
  <c r="R831" i="101" s="1"/>
  <c r="S832" i="101" s="1"/>
  <c r="T833" i="101" s="1"/>
  <c r="N557" i="106"/>
  <c r="P596" i="101"/>
  <c r="Q536" i="103"/>
  <c r="P867" i="103"/>
  <c r="P550" i="103"/>
  <c r="P557" i="103" s="1"/>
  <c r="P535" i="103"/>
  <c r="P616" i="103"/>
  <c r="P617" i="103"/>
  <c r="P536" i="106"/>
  <c r="O550" i="106"/>
  <c r="O535" i="106"/>
  <c r="R417" i="104"/>
  <c r="P424" i="107"/>
  <c r="Q403" i="103"/>
  <c r="P821" i="103"/>
  <c r="P426" i="103"/>
  <c r="P433" i="103" s="1"/>
  <c r="P402" i="103"/>
  <c r="O555" i="107"/>
  <c r="O554" i="107" s="1"/>
  <c r="O988" i="107" s="1"/>
  <c r="P596" i="107"/>
  <c r="P548" i="107"/>
  <c r="P547" i="107" s="1"/>
  <c r="P865" i="107"/>
  <c r="P599" i="107"/>
  <c r="Q528" i="107"/>
  <c r="P598" i="107"/>
  <c r="P527" i="107"/>
  <c r="O431" i="107"/>
  <c r="O827" i="107" s="1"/>
  <c r="P828" i="107" s="1"/>
  <c r="Q829" i="107" s="1"/>
  <c r="R830" i="107" s="1"/>
  <c r="S831" i="107" s="1"/>
  <c r="T832" i="107" s="1"/>
  <c r="L827" i="106"/>
  <c r="M828" i="106" s="1"/>
  <c r="N829" i="106" s="1"/>
  <c r="O830" i="106" s="1"/>
  <c r="P831" i="106" s="1"/>
  <c r="Q832" i="106" s="1"/>
  <c r="R833" i="106" s="1"/>
  <c r="S834" i="106" s="1"/>
  <c r="T835" i="106" s="1"/>
  <c r="T376" i="101"/>
  <c r="T421" i="101" s="1"/>
  <c r="N988" i="103"/>
  <c r="N872" i="103"/>
  <c r="O434" i="101"/>
  <c r="O987" i="101" s="1"/>
  <c r="O872" i="100"/>
  <c r="O988" i="100"/>
  <c r="N830" i="101"/>
  <c r="P436" i="107"/>
  <c r="Q551" i="107"/>
  <c r="Q558" i="107" s="1"/>
  <c r="Q539" i="107"/>
  <c r="Q868" i="107"/>
  <c r="R540" i="107"/>
  <c r="Q626" i="107"/>
  <c r="Q625" i="107"/>
  <c r="P432" i="101"/>
  <c r="T325" i="104"/>
  <c r="T418" i="104" s="1"/>
  <c r="T342" i="104"/>
  <c r="T419" i="104" s="1"/>
  <c r="T325" i="103"/>
  <c r="T418" i="103" s="1"/>
  <c r="N987" i="104"/>
  <c r="N431" i="104"/>
  <c r="N827" i="104" s="1"/>
  <c r="Q866" i="100"/>
  <c r="Q549" i="100"/>
  <c r="Q556" i="100" s="1"/>
  <c r="R532" i="100"/>
  <c r="R607" i="100" s="1"/>
  <c r="Q531" i="100"/>
  <c r="Q608" i="100"/>
  <c r="Q410" i="107"/>
  <c r="R411" i="107"/>
  <c r="Q428" i="107"/>
  <c r="Q823" i="107"/>
  <c r="Q623" i="107"/>
  <c r="O828" i="107"/>
  <c r="Q432" i="107"/>
  <c r="O434" i="103"/>
  <c r="O987" i="103" s="1"/>
  <c r="Q866" i="107"/>
  <c r="Q531" i="107"/>
  <c r="Q549" i="107"/>
  <c r="Q556" i="107" s="1"/>
  <c r="R532" i="107"/>
  <c r="R607" i="107" s="1"/>
  <c r="Q608" i="107"/>
  <c r="P531" i="103"/>
  <c r="Q532" i="103"/>
  <c r="Q607" i="103" s="1"/>
  <c r="P866" i="103"/>
  <c r="P549" i="103"/>
  <c r="P608" i="103"/>
  <c r="P605" i="103"/>
  <c r="N873" i="103"/>
  <c r="O874" i="103" s="1"/>
  <c r="P875" i="103" s="1"/>
  <c r="Q876" i="103" s="1"/>
  <c r="R877" i="103" s="1"/>
  <c r="S878" i="103" s="1"/>
  <c r="T879" i="103" s="1"/>
  <c r="T325" i="100"/>
  <c r="T418" i="100" s="1"/>
  <c r="Q551" i="100"/>
  <c r="Q558" i="100" s="1"/>
  <c r="Q539" i="100"/>
  <c r="R540" i="100"/>
  <c r="Q868" i="100"/>
  <c r="Q625" i="100"/>
  <c r="Q626" i="100"/>
  <c r="N873" i="101"/>
  <c r="O874" i="101" s="1"/>
  <c r="P875" i="101" s="1"/>
  <c r="Q876" i="101" s="1"/>
  <c r="R877" i="101" s="1"/>
  <c r="S878" i="101" s="1"/>
  <c r="T879" i="101" s="1"/>
  <c r="O555" i="104"/>
  <c r="O554" i="104" s="1"/>
  <c r="O547" i="104"/>
  <c r="O424" i="104"/>
  <c r="O432" i="104"/>
  <c r="Q616" i="107"/>
  <c r="Q867" i="107"/>
  <c r="R536" i="107"/>
  <c r="R614" i="107" s="1"/>
  <c r="Q535" i="107"/>
  <c r="Q550" i="107"/>
  <c r="Q557" i="107" s="1"/>
  <c r="Q617" i="107"/>
  <c r="Q614" i="107"/>
  <c r="Q433" i="105"/>
  <c r="P868" i="103"/>
  <c r="Q540" i="103"/>
  <c r="Q623" i="103" s="1"/>
  <c r="P551" i="103"/>
  <c r="P558" i="103" s="1"/>
  <c r="P539" i="103"/>
  <c r="P626" i="103"/>
  <c r="P625" i="103"/>
  <c r="P623" i="103"/>
  <c r="O433" i="104"/>
  <c r="P406" i="104"/>
  <c r="P822" i="104"/>
  <c r="P427" i="104"/>
  <c r="Q407" i="104"/>
  <c r="P614" i="104"/>
  <c r="T325" i="101"/>
  <c r="T418" i="101" s="1"/>
  <c r="T359" i="107"/>
  <c r="T420" i="107" s="1"/>
  <c r="N880" i="100"/>
  <c r="T359" i="101"/>
  <c r="T420" i="101" s="1"/>
  <c r="T342" i="107"/>
  <c r="T419" i="107" s="1"/>
  <c r="Q823" i="104"/>
  <c r="Q410" i="104"/>
  <c r="Q428" i="104"/>
  <c r="R411" i="104"/>
  <c r="Q555" i="103"/>
  <c r="O660" i="101"/>
  <c r="O676" i="101" s="1"/>
  <c r="O954" i="101" s="1"/>
  <c r="O406" i="106"/>
  <c r="O822" i="106"/>
  <c r="P407" i="106"/>
  <c r="P432" i="103"/>
  <c r="N835" i="107"/>
  <c r="T393" i="103"/>
  <c r="T422" i="103" s="1"/>
  <c r="N828" i="100"/>
  <c r="O829" i="100" s="1"/>
  <c r="P830" i="100" s="1"/>
  <c r="Q831" i="100" s="1"/>
  <c r="R832" i="100" s="1"/>
  <c r="S833" i="100" s="1"/>
  <c r="T834" i="100" s="1"/>
  <c r="T325" i="107"/>
  <c r="T418" i="107" s="1"/>
  <c r="Q425" i="101"/>
  <c r="Q820" i="101"/>
  <c r="Q398" i="101"/>
  <c r="R399" i="101"/>
  <c r="R822" i="107"/>
  <c r="R427" i="107"/>
  <c r="S407" i="107"/>
  <c r="R406" i="107"/>
  <c r="O873" i="107"/>
  <c r="P874" i="107" s="1"/>
  <c r="Q875" i="107" s="1"/>
  <c r="R876" i="107" s="1"/>
  <c r="S877" i="107" s="1"/>
  <c r="T878" i="107" s="1"/>
  <c r="R552" i="107"/>
  <c r="R559" i="107" s="1"/>
  <c r="R543" i="107"/>
  <c r="S544" i="107"/>
  <c r="R869" i="107"/>
  <c r="R635" i="107"/>
  <c r="R634" i="107"/>
  <c r="Q414" i="101"/>
  <c r="R415" i="101"/>
  <c r="Q824" i="101"/>
  <c r="Q429" i="101"/>
  <c r="Q632" i="101"/>
  <c r="P822" i="103"/>
  <c r="P406" i="103"/>
  <c r="Q407" i="103"/>
  <c r="P427" i="103"/>
  <c r="P614" i="103"/>
  <c r="T376" i="100"/>
  <c r="T421" i="100" s="1"/>
  <c r="T376" i="104"/>
  <c r="T421" i="104" s="1"/>
  <c r="T376" i="107"/>
  <c r="T421" i="107" s="1"/>
  <c r="M432" i="105"/>
  <c r="M424" i="105"/>
  <c r="O873" i="100"/>
  <c r="P874" i="100" s="1"/>
  <c r="Q875" i="100" s="1"/>
  <c r="R876" i="100" s="1"/>
  <c r="S877" i="100" s="1"/>
  <c r="T878" i="100" s="1"/>
  <c r="N828" i="104"/>
  <c r="O829" i="104" s="1"/>
  <c r="P830" i="104" s="1"/>
  <c r="Q831" i="104" s="1"/>
  <c r="R832" i="104" s="1"/>
  <c r="S833" i="104" s="1"/>
  <c r="T834" i="104" s="1"/>
  <c r="R417" i="100"/>
  <c r="T376" i="103"/>
  <c r="T421" i="103" s="1"/>
  <c r="Q399" i="104"/>
  <c r="P425" i="104"/>
  <c r="P398" i="104"/>
  <c r="P820" i="104"/>
  <c r="P596" i="104"/>
  <c r="P867" i="105"/>
  <c r="P550" i="105"/>
  <c r="P557" i="105" s="1"/>
  <c r="P535" i="105"/>
  <c r="P616" i="105"/>
  <c r="P617" i="105"/>
  <c r="Q536" i="105"/>
  <c r="T393" i="100"/>
  <c r="T422" i="100" s="1"/>
  <c r="P821" i="100"/>
  <c r="Q403" i="100"/>
  <c r="P426" i="100"/>
  <c r="P402" i="100"/>
  <c r="P605" i="100"/>
  <c r="P426" i="104"/>
  <c r="P402" i="104"/>
  <c r="Q403" i="104"/>
  <c r="P821" i="104"/>
  <c r="P605" i="104"/>
  <c r="O434" i="104"/>
  <c r="Q634" i="103"/>
  <c r="Q869" i="103"/>
  <c r="Q543" i="103"/>
  <c r="R544" i="103"/>
  <c r="Q552" i="103"/>
  <c r="Q559" i="103" s="1"/>
  <c r="Q635" i="103"/>
  <c r="P435" i="104"/>
  <c r="R599" i="103"/>
  <c r="R548" i="103"/>
  <c r="R865" i="103"/>
  <c r="R527" i="103"/>
  <c r="S528" i="103"/>
  <c r="R598" i="103"/>
  <c r="Q596" i="103"/>
  <c r="Q398" i="103"/>
  <c r="Q425" i="103"/>
  <c r="Q820" i="103"/>
  <c r="R399" i="103"/>
  <c r="P425" i="100"/>
  <c r="P398" i="100"/>
  <c r="P820" i="100"/>
  <c r="Q399" i="100"/>
  <c r="P596" i="100"/>
  <c r="T393" i="107"/>
  <c r="T422" i="107" s="1"/>
  <c r="O435" i="100"/>
  <c r="R626" i="101"/>
  <c r="R539" i="101"/>
  <c r="R551" i="101"/>
  <c r="R558" i="101" s="1"/>
  <c r="S540" i="101"/>
  <c r="R868" i="101"/>
  <c r="R625" i="101"/>
  <c r="R417" i="107"/>
  <c r="N880" i="107"/>
  <c r="S544" i="101"/>
  <c r="R552" i="101"/>
  <c r="R559" i="101" s="1"/>
  <c r="R543" i="101"/>
  <c r="R869" i="101"/>
  <c r="R635" i="101"/>
  <c r="R634" i="101"/>
  <c r="T342" i="101"/>
  <c r="T419" i="101" s="1"/>
  <c r="T359" i="100"/>
  <c r="T420" i="100" s="1"/>
  <c r="P822" i="100"/>
  <c r="P427" i="100"/>
  <c r="Q407" i="100"/>
  <c r="P406" i="100"/>
  <c r="P614" i="100"/>
  <c r="Q821" i="101"/>
  <c r="Q402" i="101"/>
  <c r="R403" i="101"/>
  <c r="Q426" i="101"/>
  <c r="L431" i="105"/>
  <c r="L827" i="105" s="1"/>
  <c r="L987" i="105"/>
  <c r="Q434" i="107"/>
  <c r="T359" i="104"/>
  <c r="T420" i="104" s="1"/>
  <c r="O434" i="105"/>
  <c r="N873" i="104"/>
  <c r="O874" i="104" s="1"/>
  <c r="P875" i="104" s="1"/>
  <c r="Q876" i="104" s="1"/>
  <c r="R877" i="104" s="1"/>
  <c r="S878" i="104" s="1"/>
  <c r="T879" i="104" s="1"/>
  <c r="R398" i="107"/>
  <c r="R425" i="107"/>
  <c r="R820" i="107"/>
  <c r="S399" i="107"/>
  <c r="P660" i="100"/>
  <c r="P676" i="100" s="1"/>
  <c r="P954" i="100" s="1"/>
  <c r="Q617" i="100"/>
  <c r="R536" i="100"/>
  <c r="Q867" i="100"/>
  <c r="Q535" i="100"/>
  <c r="Q550" i="100"/>
  <c r="Q557" i="100" s="1"/>
  <c r="Q616" i="100"/>
  <c r="O987" i="107"/>
  <c r="P608" i="101"/>
  <c r="P549" i="101"/>
  <c r="P556" i="101" s="1"/>
  <c r="Q532" i="101"/>
  <c r="P866" i="101"/>
  <c r="P531" i="101"/>
  <c r="O556" i="103"/>
  <c r="O554" i="103" s="1"/>
  <c r="O547" i="103"/>
  <c r="M877" i="105"/>
  <c r="P824" i="104"/>
  <c r="Q415" i="104"/>
  <c r="P429" i="104"/>
  <c r="P414" i="104"/>
  <c r="P632" i="104"/>
  <c r="Q528" i="104"/>
  <c r="P548" i="104"/>
  <c r="P527" i="104"/>
  <c r="P599" i="104"/>
  <c r="P865" i="104"/>
  <c r="P598" i="104"/>
  <c r="O660" i="104"/>
  <c r="O676" i="104" s="1"/>
  <c r="O954" i="104" s="1"/>
  <c r="N988" i="101"/>
  <c r="N872" i="101"/>
  <c r="R428" i="101"/>
  <c r="R823" i="101"/>
  <c r="R410" i="101"/>
  <c r="S411" i="101"/>
  <c r="Q865" i="100"/>
  <c r="R528" i="100"/>
  <c r="Q527" i="100"/>
  <c r="Q548" i="100"/>
  <c r="Q599" i="100"/>
  <c r="Q598" i="100"/>
  <c r="T393" i="101"/>
  <c r="T422" i="101" s="1"/>
  <c r="Q823" i="103"/>
  <c r="Q410" i="103"/>
  <c r="Q428" i="103"/>
  <c r="R411" i="103"/>
  <c r="P868" i="104"/>
  <c r="Q540" i="104"/>
  <c r="Q623" i="104" s="1"/>
  <c r="P551" i="104"/>
  <c r="P558" i="104" s="1"/>
  <c r="P539" i="104"/>
  <c r="P626" i="104"/>
  <c r="P625" i="104"/>
  <c r="P436" i="103"/>
  <c r="N431" i="103"/>
  <c r="N827" i="103" s="1"/>
  <c r="N988" i="104"/>
  <c r="N872" i="104"/>
  <c r="R869" i="100"/>
  <c r="S544" i="100"/>
  <c r="R552" i="100"/>
  <c r="R559" i="100" s="1"/>
  <c r="R543" i="100"/>
  <c r="R634" i="100"/>
  <c r="R635" i="100"/>
  <c r="Q402" i="107"/>
  <c r="R403" i="107"/>
  <c r="Q821" i="107"/>
  <c r="Q426" i="107"/>
  <c r="Q605" i="107"/>
  <c r="N402" i="106"/>
  <c r="N821" i="106"/>
  <c r="O403" i="106"/>
  <c r="P548" i="101"/>
  <c r="Q528" i="101"/>
  <c r="Q596" i="101" s="1"/>
  <c r="P527" i="101"/>
  <c r="P865" i="101"/>
  <c r="P598" i="101"/>
  <c r="P599" i="101"/>
  <c r="T342" i="100"/>
  <c r="T419" i="100" s="1"/>
  <c r="O432" i="100"/>
  <c r="O424" i="100"/>
  <c r="T634" i="104"/>
  <c r="T552" i="104"/>
  <c r="T543" i="104"/>
  <c r="T869" i="104"/>
  <c r="T635" i="104"/>
  <c r="P822" i="101"/>
  <c r="Q407" i="101"/>
  <c r="P427" i="101"/>
  <c r="P406" i="101"/>
  <c r="P614" i="101"/>
  <c r="T359" i="103"/>
  <c r="T420" i="103" s="1"/>
  <c r="Q411" i="100"/>
  <c r="P428" i="100"/>
  <c r="P410" i="100"/>
  <c r="P823" i="100"/>
  <c r="P623" i="100"/>
  <c r="Q414" i="107"/>
  <c r="R415" i="107"/>
  <c r="Q429" i="107"/>
  <c r="Q824" i="107"/>
  <c r="Q632" i="107"/>
  <c r="R417" i="103"/>
  <c r="O434" i="100"/>
  <c r="P433" i="101"/>
  <c r="P406" i="105"/>
  <c r="P427" i="105"/>
  <c r="P822" i="105"/>
  <c r="P614" i="105"/>
  <c r="Q407" i="105"/>
  <c r="P435" i="107"/>
  <c r="N873" i="105"/>
  <c r="O874" i="105" s="1"/>
  <c r="P875" i="105" s="1"/>
  <c r="Q876" i="105" s="1"/>
  <c r="R877" i="105" s="1"/>
  <c r="S878" i="105" s="1"/>
  <c r="T879" i="105" s="1"/>
  <c r="P436" i="101"/>
  <c r="L878" i="105"/>
  <c r="L828" i="105"/>
  <c r="M829" i="105" s="1"/>
  <c r="N830" i="105" s="1"/>
  <c r="O831" i="105" s="1"/>
  <c r="P832" i="105" s="1"/>
  <c r="Q833" i="105" s="1"/>
  <c r="R834" i="105" s="1"/>
  <c r="S835" i="105" s="1"/>
  <c r="T836" i="105" s="1"/>
  <c r="N832" i="103"/>
  <c r="O833" i="103" s="1"/>
  <c r="P834" i="103" s="1"/>
  <c r="Q835" i="103" s="1"/>
  <c r="R836" i="103" s="1"/>
  <c r="S837" i="103" s="1"/>
  <c r="T838" i="103" s="1"/>
  <c r="N398" i="105"/>
  <c r="N425" i="105"/>
  <c r="N596" i="105"/>
  <c r="N820" i="105"/>
  <c r="O399" i="105"/>
  <c r="O436" i="104"/>
  <c r="T393" i="104"/>
  <c r="T422" i="104" s="1"/>
  <c r="P617" i="104"/>
  <c r="P550" i="104"/>
  <c r="P557" i="104" s="1"/>
  <c r="P535" i="104"/>
  <c r="Q536" i="104"/>
  <c r="P867" i="104"/>
  <c r="P616" i="104"/>
  <c r="O424" i="101"/>
  <c r="R426" i="105"/>
  <c r="R402" i="105"/>
  <c r="R821" i="105"/>
  <c r="S403" i="105"/>
  <c r="O433" i="100"/>
  <c r="Q435" i="101"/>
  <c r="N987" i="100"/>
  <c r="N431" i="100"/>
  <c r="N827" i="100" s="1"/>
  <c r="P555" i="100"/>
  <c r="P554" i="100" s="1"/>
  <c r="P547" i="100"/>
  <c r="P435" i="103"/>
  <c r="L828" i="106"/>
  <c r="R417" i="101"/>
  <c r="T342" i="103"/>
  <c r="T419" i="103" s="1"/>
  <c r="Q429" i="103"/>
  <c r="R415" i="103"/>
  <c r="Q414" i="103"/>
  <c r="Q824" i="103"/>
  <c r="Q632" i="103"/>
  <c r="N414" i="106"/>
  <c r="N824" i="106"/>
  <c r="O415" i="106"/>
  <c r="P433" i="107"/>
  <c r="P623" i="104"/>
  <c r="O555" i="101"/>
  <c r="O554" i="101" s="1"/>
  <c r="O547" i="101"/>
  <c r="L918" i="104"/>
  <c r="J918" i="104"/>
  <c r="J918" i="103"/>
  <c r="G918" i="104"/>
  <c r="R918" i="107"/>
  <c r="O918" i="107"/>
  <c r="P918" i="107"/>
  <c r="G918" i="106"/>
  <c r="J918" i="107"/>
  <c r="S918" i="107"/>
  <c r="T918" i="107"/>
  <c r="Q918" i="107"/>
  <c r="N918" i="107"/>
  <c r="K918" i="107"/>
  <c r="I918" i="107"/>
  <c r="H918" i="107"/>
  <c r="G918" i="107"/>
  <c r="M918" i="107"/>
  <c r="S918" i="103"/>
  <c r="L918" i="107"/>
  <c r="AP877" i="105"/>
  <c r="AP877" i="106"/>
  <c r="I918" i="106"/>
  <c r="K918" i="105"/>
  <c r="K918" i="106"/>
  <c r="G918" i="105"/>
  <c r="J918" i="106"/>
  <c r="J918" i="105"/>
  <c r="AL831" i="105"/>
  <c r="AL831" i="106"/>
  <c r="O918" i="103"/>
  <c r="H918" i="106"/>
  <c r="H918" i="105"/>
  <c r="AP832" i="106"/>
  <c r="AP832" i="105"/>
  <c r="AL876" i="105"/>
  <c r="AL876" i="106"/>
  <c r="N918" i="103"/>
  <c r="I918" i="105"/>
  <c r="M918" i="104"/>
  <c r="AP832" i="104"/>
  <c r="AP832" i="103"/>
  <c r="Q918" i="104"/>
  <c r="Q918" i="103"/>
  <c r="I918" i="104"/>
  <c r="R918" i="104"/>
  <c r="H918" i="104"/>
  <c r="R918" i="103"/>
  <c r="AP877" i="103"/>
  <c r="AP877" i="104"/>
  <c r="AL831" i="104"/>
  <c r="AL831" i="103"/>
  <c r="AL876" i="103"/>
  <c r="AL876" i="104"/>
  <c r="S918" i="104"/>
  <c r="M918" i="103"/>
  <c r="I918" i="103"/>
  <c r="H918" i="103"/>
  <c r="G918" i="103"/>
  <c r="L918" i="103"/>
  <c r="P918" i="103"/>
  <c r="N918" i="104"/>
  <c r="P918" i="104"/>
  <c r="T918" i="104"/>
  <c r="T918" i="103"/>
  <c r="K918" i="104"/>
  <c r="O918" i="104"/>
  <c r="K918" i="103"/>
  <c r="H918" i="101"/>
  <c r="J918" i="101"/>
  <c r="O918" i="101"/>
  <c r="L918" i="101"/>
  <c r="P918" i="101"/>
  <c r="AP832" i="100"/>
  <c r="AP832" i="101"/>
  <c r="S918" i="101"/>
  <c r="M918" i="101"/>
  <c r="Q918" i="101"/>
  <c r="AP877" i="100"/>
  <c r="AP877" i="101"/>
  <c r="AL831" i="100"/>
  <c r="AL831" i="101"/>
  <c r="AL876" i="100"/>
  <c r="AL876" i="101"/>
  <c r="L918" i="100"/>
  <c r="I918" i="100"/>
  <c r="I918" i="101"/>
  <c r="R918" i="101"/>
  <c r="K918" i="101"/>
  <c r="N918" i="101"/>
  <c r="G918" i="101"/>
  <c r="T918" i="101"/>
  <c r="S918" i="100"/>
  <c r="P918" i="100"/>
  <c r="R918" i="100"/>
  <c r="M918" i="100"/>
  <c r="G918" i="100"/>
  <c r="O918" i="100"/>
  <c r="Q918" i="100"/>
  <c r="K918" i="100"/>
  <c r="H918" i="100"/>
  <c r="T918" i="100"/>
  <c r="J918" i="100"/>
  <c r="N918" i="100"/>
  <c r="M226" i="37"/>
  <c r="N231" i="37"/>
  <c r="N211" i="37"/>
  <c r="M229" i="37"/>
  <c r="M204" i="37"/>
  <c r="L197" i="37"/>
  <c r="M201" i="37"/>
  <c r="M198" i="37"/>
  <c r="N203" i="37"/>
  <c r="N183" i="37"/>
  <c r="L225" i="37"/>
  <c r="M232" i="37"/>
  <c r="T559" i="104" l="1"/>
  <c r="R153" i="105"/>
  <c r="R346" i="105"/>
  <c r="R347" i="105" s="1"/>
  <c r="R407" i="105" s="1"/>
  <c r="S687" i="106"/>
  <c r="T110" i="106"/>
  <c r="T687" i="106" s="1"/>
  <c r="T187" i="106"/>
  <c r="S195" i="105"/>
  <c r="N788" i="105"/>
  <c r="N797" i="105" s="1"/>
  <c r="N795" i="105"/>
  <c r="N789" i="105"/>
  <c r="N798" i="105" s="1"/>
  <c r="P540" i="106"/>
  <c r="P527" i="106"/>
  <c r="T348" i="106"/>
  <c r="P548" i="106"/>
  <c r="P555" i="106" s="1"/>
  <c r="S365" i="105"/>
  <c r="T366" i="105" s="1"/>
  <c r="R421" i="105"/>
  <c r="T419" i="105"/>
  <c r="O551" i="106"/>
  <c r="O558" i="106" s="1"/>
  <c r="R314" i="106"/>
  <c r="S315" i="106" s="1"/>
  <c r="T316" i="106" s="1"/>
  <c r="P543" i="105"/>
  <c r="Q528" i="106"/>
  <c r="S382" i="105"/>
  <c r="T383" i="105" s="1"/>
  <c r="R422" i="105"/>
  <c r="Q331" i="106"/>
  <c r="R332" i="106" s="1"/>
  <c r="S333" i="106" s="1"/>
  <c r="T334" i="106" s="1"/>
  <c r="P411" i="106"/>
  <c r="P410" i="106" s="1"/>
  <c r="R365" i="106"/>
  <c r="S366" i="106" s="1"/>
  <c r="T367" i="106" s="1"/>
  <c r="Q314" i="105"/>
  <c r="R315" i="105" s="1"/>
  <c r="S316" i="105" s="1"/>
  <c r="T317" i="105" s="1"/>
  <c r="P418" i="105"/>
  <c r="R382" i="106"/>
  <c r="S383" i="106" s="1"/>
  <c r="T384" i="106" s="1"/>
  <c r="AL832" i="107"/>
  <c r="AP878" i="107"/>
  <c r="AL877" i="107"/>
  <c r="AP833" i="107"/>
  <c r="S192" i="106"/>
  <c r="S193" i="106"/>
  <c r="S194" i="106"/>
  <c r="S191" i="106"/>
  <c r="S190" i="106"/>
  <c r="S191" i="105"/>
  <c r="S192" i="105"/>
  <c r="T185" i="106"/>
  <c r="T182" i="106"/>
  <c r="S190" i="105"/>
  <c r="S111" i="105"/>
  <c r="R185" i="105"/>
  <c r="R186" i="105"/>
  <c r="R182" i="105"/>
  <c r="R187" i="105"/>
  <c r="R183" i="105"/>
  <c r="R184" i="105"/>
  <c r="R475" i="105"/>
  <c r="R476" i="105" s="1"/>
  <c r="S477" i="105" s="1"/>
  <c r="T478" i="105" s="1"/>
  <c r="Q170" i="105"/>
  <c r="Q166" i="105"/>
  <c r="Q171" i="105"/>
  <c r="Q167" i="105"/>
  <c r="Q168" i="105"/>
  <c r="Q169" i="105"/>
  <c r="R191" i="106"/>
  <c r="R194" i="106"/>
  <c r="R192" i="106"/>
  <c r="R190" i="106"/>
  <c r="R193" i="106"/>
  <c r="R170" i="106"/>
  <c r="R166" i="106"/>
  <c r="R171" i="106"/>
  <c r="R167" i="106"/>
  <c r="R168" i="106"/>
  <c r="R169" i="106"/>
  <c r="T184" i="106"/>
  <c r="T186" i="106"/>
  <c r="S194" i="105"/>
  <c r="S200" i="105"/>
  <c r="S201" i="105"/>
  <c r="S199" i="105"/>
  <c r="S202" i="105"/>
  <c r="S198" i="105"/>
  <c r="T183" i="106"/>
  <c r="S193" i="105"/>
  <c r="S532" i="104"/>
  <c r="S607" i="104" s="1"/>
  <c r="R543" i="106"/>
  <c r="Q543" i="106"/>
  <c r="Q552" i="106"/>
  <c r="Q559" i="106" s="1"/>
  <c r="Q399" i="106"/>
  <c r="S544" i="106"/>
  <c r="N1080" i="105"/>
  <c r="R441" i="106"/>
  <c r="R442" i="106" s="1"/>
  <c r="S443" i="106" s="1"/>
  <c r="T444" i="106" s="1"/>
  <c r="R312" i="106"/>
  <c r="R313" i="106" s="1"/>
  <c r="S109" i="106"/>
  <c r="S686" i="106" s="1"/>
  <c r="R151" i="106"/>
  <c r="R109" i="105"/>
  <c r="P398" i="106"/>
  <c r="R380" i="106"/>
  <c r="R381" i="106" s="1"/>
  <c r="P820" i="106"/>
  <c r="S492" i="105"/>
  <c r="S493" i="105" s="1"/>
  <c r="T494" i="105" s="1"/>
  <c r="N1081" i="105"/>
  <c r="N1082" i="105"/>
  <c r="N1078" i="105"/>
  <c r="P528" i="105"/>
  <c r="P548" i="105" s="1"/>
  <c r="N790" i="105"/>
  <c r="N799" i="105" s="1"/>
  <c r="N792" i="105"/>
  <c r="N801" i="105" s="1"/>
  <c r="O807" i="105"/>
  <c r="N804" i="105"/>
  <c r="N1080" i="106"/>
  <c r="N1082" i="106"/>
  <c r="N1081" i="106"/>
  <c r="N1079" i="106"/>
  <c r="N1078" i="106"/>
  <c r="S154" i="105"/>
  <c r="O159" i="106"/>
  <c r="N791" i="105"/>
  <c r="N800" i="105" s="1"/>
  <c r="S380" i="105"/>
  <c r="S381" i="105" s="1"/>
  <c r="O159" i="105"/>
  <c r="N794" i="105"/>
  <c r="N803" i="105" s="1"/>
  <c r="S363" i="105"/>
  <c r="S364" i="105" s="1"/>
  <c r="P221" i="105"/>
  <c r="N793" i="105"/>
  <c r="N802" i="105" s="1"/>
  <c r="O823" i="106"/>
  <c r="Q544" i="105"/>
  <c r="Q552" i="105" s="1"/>
  <c r="Q152" i="106"/>
  <c r="R179" i="106" s="1"/>
  <c r="P869" i="105"/>
  <c r="P635" i="105"/>
  <c r="P552" i="105"/>
  <c r="P559" i="105" s="1"/>
  <c r="Q329" i="106"/>
  <c r="Q330" i="106" s="1"/>
  <c r="R152" i="106"/>
  <c r="S179" i="106" s="1"/>
  <c r="R866" i="105"/>
  <c r="P230" i="105"/>
  <c r="O162" i="106"/>
  <c r="P220" i="105"/>
  <c r="S509" i="105"/>
  <c r="S510" i="105" s="1"/>
  <c r="T511" i="105" s="1"/>
  <c r="S155" i="105"/>
  <c r="T203" i="105" s="1"/>
  <c r="R531" i="104"/>
  <c r="P244" i="105"/>
  <c r="P227" i="105"/>
  <c r="Q551" i="105"/>
  <c r="Q558" i="105" s="1"/>
  <c r="Q625" i="105"/>
  <c r="R608" i="104"/>
  <c r="R866" i="104"/>
  <c r="Q312" i="105"/>
  <c r="Q313" i="105" s="1"/>
  <c r="Q441" i="105"/>
  <c r="Q442" i="105" s="1"/>
  <c r="R443" i="105" s="1"/>
  <c r="S444" i="105" s="1"/>
  <c r="T445" i="105" s="1"/>
  <c r="P208" i="105"/>
  <c r="R363" i="106"/>
  <c r="R364" i="106" s="1"/>
  <c r="R549" i="104"/>
  <c r="R556" i="104" s="1"/>
  <c r="Q151" i="105"/>
  <c r="R492" i="106"/>
  <c r="R493" i="106" s="1"/>
  <c r="S494" i="106" s="1"/>
  <c r="T495" i="106" s="1"/>
  <c r="P224" i="105"/>
  <c r="P632" i="105"/>
  <c r="O158" i="106"/>
  <c r="O959" i="106" s="1"/>
  <c r="O160" i="106"/>
  <c r="O163" i="106"/>
  <c r="R605" i="105"/>
  <c r="P228" i="105"/>
  <c r="P238" i="105"/>
  <c r="P241" i="105"/>
  <c r="P237" i="105"/>
  <c r="P222" i="105"/>
  <c r="P245" i="105"/>
  <c r="O161" i="106"/>
  <c r="T363" i="105"/>
  <c r="T364" i="105" s="1"/>
  <c r="P243" i="105"/>
  <c r="P209" i="105"/>
  <c r="P231" i="105"/>
  <c r="P234" i="105"/>
  <c r="P223" i="105"/>
  <c r="P207" i="105"/>
  <c r="T492" i="105"/>
  <c r="T493" i="105" s="1"/>
  <c r="P210" i="105"/>
  <c r="P235" i="105"/>
  <c r="P229" i="105"/>
  <c r="P206" i="105"/>
  <c r="P242" i="105"/>
  <c r="P236" i="105"/>
  <c r="T153" i="106"/>
  <c r="P213" i="105"/>
  <c r="P215" i="105"/>
  <c r="P214" i="105"/>
  <c r="P217" i="105"/>
  <c r="P216" i="105"/>
  <c r="R549" i="105"/>
  <c r="R556" i="105" s="1"/>
  <c r="R531" i="105"/>
  <c r="S532" i="105"/>
  <c r="S607" i="105" s="1"/>
  <c r="R608" i="105"/>
  <c r="Q539" i="105"/>
  <c r="R540" i="105"/>
  <c r="S540" i="105" s="1"/>
  <c r="S626" i="105" s="1"/>
  <c r="Q868" i="105"/>
  <c r="L918" i="105"/>
  <c r="Q540" i="106"/>
  <c r="T346" i="106"/>
  <c r="T347" i="106" s="1"/>
  <c r="T475" i="106"/>
  <c r="T476" i="106" s="1"/>
  <c r="P539" i="106"/>
  <c r="P824" i="105"/>
  <c r="P429" i="105"/>
  <c r="P436" i="105" s="1"/>
  <c r="P414" i="105"/>
  <c r="L918" i="106"/>
  <c r="P551" i="106"/>
  <c r="N554" i="106"/>
  <c r="N547" i="106"/>
  <c r="T365" i="105"/>
  <c r="R415" i="105"/>
  <c r="S415" i="105" s="1"/>
  <c r="Q429" i="105"/>
  <c r="Q414" i="105"/>
  <c r="R411" i="105"/>
  <c r="Q428" i="105"/>
  <c r="Q435" i="105" s="1"/>
  <c r="Q410" i="105"/>
  <c r="Q823" i="105"/>
  <c r="Q623" i="105"/>
  <c r="Q824" i="105"/>
  <c r="T382" i="105"/>
  <c r="S492" i="106"/>
  <c r="S493" i="106" s="1"/>
  <c r="T494" i="106" s="1"/>
  <c r="S363" i="106"/>
  <c r="S364" i="106" s="1"/>
  <c r="S154" i="106"/>
  <c r="T195" i="106" s="1"/>
  <c r="S380" i="106"/>
  <c r="S381" i="106" s="1"/>
  <c r="O599" i="105"/>
  <c r="O660" i="105" s="1"/>
  <c r="O676" i="105" s="1"/>
  <c r="O954" i="105" s="1"/>
  <c r="O865" i="105"/>
  <c r="O548" i="105"/>
  <c r="O527" i="105"/>
  <c r="O598" i="105"/>
  <c r="Q333" i="106"/>
  <c r="O162" i="105"/>
  <c r="O984" i="105"/>
  <c r="M963" i="105"/>
  <c r="M911" i="105"/>
  <c r="M910" i="105"/>
  <c r="M962" i="105"/>
  <c r="M814" i="105"/>
  <c r="R460" i="106"/>
  <c r="S461" i="106" s="1"/>
  <c r="T462" i="106" s="1"/>
  <c r="M965" i="106"/>
  <c r="M913" i="106"/>
  <c r="M969" i="106"/>
  <c r="M917" i="106"/>
  <c r="O158" i="105"/>
  <c r="O959" i="105" s="1"/>
  <c r="M967" i="105"/>
  <c r="M915" i="105"/>
  <c r="M914" i="105"/>
  <c r="M966" i="105"/>
  <c r="M963" i="106"/>
  <c r="M911" i="106"/>
  <c r="M967" i="106"/>
  <c r="M915" i="106"/>
  <c r="Q605" i="101"/>
  <c r="Q607" i="101"/>
  <c r="Q444" i="105"/>
  <c r="O163" i="105"/>
  <c r="O985" i="105"/>
  <c r="M965" i="105"/>
  <c r="M913" i="105"/>
  <c r="M964" i="105"/>
  <c r="M912" i="105"/>
  <c r="M914" i="106"/>
  <c r="M966" i="106"/>
  <c r="M910" i="106"/>
  <c r="M814" i="106"/>
  <c r="M962" i="106"/>
  <c r="P532" i="106"/>
  <c r="O549" i="106"/>
  <c r="O556" i="106" s="1"/>
  <c r="O531" i="106"/>
  <c r="N417" i="105"/>
  <c r="N555" i="105"/>
  <c r="N554" i="105" s="1"/>
  <c r="N547" i="105"/>
  <c r="O160" i="105"/>
  <c r="O982" i="105"/>
  <c r="O161" i="105"/>
  <c r="O983" i="105"/>
  <c r="M916" i="105"/>
  <c r="M968" i="105"/>
  <c r="M917" i="105"/>
  <c r="M969" i="105"/>
  <c r="M968" i="106"/>
  <c r="M916" i="106"/>
  <c r="M964" i="106"/>
  <c r="M912" i="106"/>
  <c r="P660" i="107"/>
  <c r="P676" i="107" s="1"/>
  <c r="P954" i="107" s="1"/>
  <c r="O431" i="103"/>
  <c r="O827" i="103" s="1"/>
  <c r="P828" i="103" s="1"/>
  <c r="Q829" i="103" s="1"/>
  <c r="R830" i="103" s="1"/>
  <c r="S831" i="103" s="1"/>
  <c r="T832" i="103" s="1"/>
  <c r="P660" i="101"/>
  <c r="P676" i="101" s="1"/>
  <c r="P954" i="101" s="1"/>
  <c r="Q550" i="101"/>
  <c r="Q557" i="101" s="1"/>
  <c r="Q535" i="101"/>
  <c r="Q617" i="101"/>
  <c r="Q867" i="101"/>
  <c r="R536" i="101"/>
  <c r="Q616" i="101"/>
  <c r="Q632" i="100"/>
  <c r="Q824" i="100"/>
  <c r="Q429" i="100"/>
  <c r="Q436" i="100" s="1"/>
  <c r="Q414" i="100"/>
  <c r="R415" i="100"/>
  <c r="O557" i="106"/>
  <c r="Q867" i="103"/>
  <c r="Q617" i="103"/>
  <c r="R536" i="103"/>
  <c r="Q550" i="103"/>
  <c r="Q557" i="103" s="1"/>
  <c r="Q616" i="103"/>
  <c r="Q535" i="103"/>
  <c r="Q536" i="106"/>
  <c r="P535" i="106"/>
  <c r="P550" i="106"/>
  <c r="O872" i="107"/>
  <c r="P873" i="107" s="1"/>
  <c r="Q874" i="107" s="1"/>
  <c r="R875" i="107" s="1"/>
  <c r="S876" i="107" s="1"/>
  <c r="T877" i="107" s="1"/>
  <c r="O431" i="101"/>
  <c r="O827" i="101" s="1"/>
  <c r="P828" i="101" s="1"/>
  <c r="Q829" i="101" s="1"/>
  <c r="R830" i="101" s="1"/>
  <c r="S831" i="101" s="1"/>
  <c r="T832" i="101" s="1"/>
  <c r="P555" i="107"/>
  <c r="P554" i="107" s="1"/>
  <c r="P988" i="107" s="1"/>
  <c r="Q548" i="107"/>
  <c r="Q599" i="107"/>
  <c r="Q527" i="107"/>
  <c r="R528" i="107"/>
  <c r="Q598" i="107"/>
  <c r="Q596" i="107"/>
  <c r="Q865" i="107"/>
  <c r="R403" i="103"/>
  <c r="Q426" i="103"/>
  <c r="Q433" i="103" s="1"/>
  <c r="Q402" i="103"/>
  <c r="Q821" i="103"/>
  <c r="P987" i="107"/>
  <c r="Q424" i="107"/>
  <c r="O872" i="101"/>
  <c r="O988" i="101"/>
  <c r="Q436" i="103"/>
  <c r="O828" i="100"/>
  <c r="P829" i="100" s="1"/>
  <c r="Q830" i="100" s="1"/>
  <c r="R831" i="100" s="1"/>
  <c r="S832" i="100" s="1"/>
  <c r="T833" i="100" s="1"/>
  <c r="N432" i="105"/>
  <c r="N424" i="105"/>
  <c r="Q411" i="106"/>
  <c r="Q614" i="105"/>
  <c r="Q406" i="105"/>
  <c r="Q427" i="105"/>
  <c r="Q822" i="105"/>
  <c r="Q436" i="107"/>
  <c r="P555" i="101"/>
  <c r="P554" i="101" s="1"/>
  <c r="P547" i="101"/>
  <c r="S869" i="100"/>
  <c r="S552" i="100"/>
  <c r="S559" i="100" s="1"/>
  <c r="S543" i="100"/>
  <c r="T544" i="100"/>
  <c r="S634" i="100"/>
  <c r="S635" i="100"/>
  <c r="O873" i="104"/>
  <c r="P874" i="104" s="1"/>
  <c r="Q875" i="104" s="1"/>
  <c r="R876" i="104" s="1"/>
  <c r="S877" i="104" s="1"/>
  <c r="T878" i="104" s="1"/>
  <c r="S823" i="101"/>
  <c r="S428" i="101"/>
  <c r="S410" i="101"/>
  <c r="T411" i="101"/>
  <c r="P436" i="104"/>
  <c r="N878" i="105"/>
  <c r="O988" i="103"/>
  <c r="O872" i="103"/>
  <c r="Q660" i="100"/>
  <c r="Q676" i="100" s="1"/>
  <c r="Q954" i="100" s="1"/>
  <c r="M828" i="105"/>
  <c r="N829" i="105" s="1"/>
  <c r="O830" i="105" s="1"/>
  <c r="P831" i="105" s="1"/>
  <c r="Q832" i="105" s="1"/>
  <c r="R833" i="105" s="1"/>
  <c r="S834" i="105" s="1"/>
  <c r="T835" i="105" s="1"/>
  <c r="O881" i="107"/>
  <c r="R820" i="103"/>
  <c r="S399" i="103"/>
  <c r="R425" i="103"/>
  <c r="R398" i="103"/>
  <c r="R596" i="103"/>
  <c r="R869" i="103"/>
  <c r="R543" i="103"/>
  <c r="S544" i="103"/>
  <c r="R552" i="103"/>
  <c r="R559" i="103" s="1"/>
  <c r="R635" i="103"/>
  <c r="R634" i="103"/>
  <c r="P433" i="104"/>
  <c r="P424" i="104"/>
  <c r="P432" i="104"/>
  <c r="Q614" i="103"/>
  <c r="Q427" i="103"/>
  <c r="Q822" i="103"/>
  <c r="Q406" i="103"/>
  <c r="R407" i="103"/>
  <c r="S543" i="107"/>
  <c r="S552" i="107"/>
  <c r="S559" i="107" s="1"/>
  <c r="T544" i="107"/>
  <c r="S869" i="107"/>
  <c r="S635" i="107"/>
  <c r="S634" i="107"/>
  <c r="R540" i="103"/>
  <c r="R623" i="103" s="1"/>
  <c r="Q551" i="103"/>
  <c r="Q558" i="103" s="1"/>
  <c r="Q868" i="103"/>
  <c r="Q539" i="103"/>
  <c r="Q626" i="103"/>
  <c r="Q625" i="103"/>
  <c r="S417" i="100"/>
  <c r="O828" i="104"/>
  <c r="P829" i="104" s="1"/>
  <c r="Q830" i="104" s="1"/>
  <c r="R831" i="104" s="1"/>
  <c r="S832" i="104" s="1"/>
  <c r="T833" i="104" s="1"/>
  <c r="S417" i="103"/>
  <c r="R551" i="107"/>
  <c r="R558" i="107" s="1"/>
  <c r="R539" i="107"/>
  <c r="S540" i="107"/>
  <c r="R868" i="107"/>
  <c r="R625" i="107"/>
  <c r="R626" i="107"/>
  <c r="S866" i="104"/>
  <c r="S549" i="104"/>
  <c r="S531" i="104"/>
  <c r="T532" i="104"/>
  <c r="T607" i="104" s="1"/>
  <c r="S608" i="104"/>
  <c r="S623" i="101"/>
  <c r="S821" i="105"/>
  <c r="S426" i="105"/>
  <c r="S402" i="105"/>
  <c r="T403" i="105"/>
  <c r="R433" i="105"/>
  <c r="Q535" i="104"/>
  <c r="Q550" i="104"/>
  <c r="Q557" i="104" s="1"/>
  <c r="R536" i="104"/>
  <c r="Q867" i="104"/>
  <c r="Q617" i="104"/>
  <c r="Q616" i="104"/>
  <c r="O398" i="105"/>
  <c r="O425" i="105"/>
  <c r="O820" i="105"/>
  <c r="O596" i="105"/>
  <c r="P399" i="105"/>
  <c r="M879" i="105"/>
  <c r="P431" i="107"/>
  <c r="P827" i="107" s="1"/>
  <c r="R429" i="107"/>
  <c r="R824" i="107"/>
  <c r="R414" i="107"/>
  <c r="S415" i="107"/>
  <c r="R632" i="107"/>
  <c r="O431" i="100"/>
  <c r="O827" i="100" s="1"/>
  <c r="O821" i="106"/>
  <c r="O402" i="106"/>
  <c r="P403" i="106"/>
  <c r="R821" i="107"/>
  <c r="R426" i="107"/>
  <c r="R402" i="107"/>
  <c r="S403" i="107"/>
  <c r="R605" i="107"/>
  <c r="Q555" i="100"/>
  <c r="Q554" i="100" s="1"/>
  <c r="Q547" i="100"/>
  <c r="P547" i="104"/>
  <c r="P555" i="104"/>
  <c r="P554" i="104" s="1"/>
  <c r="Q824" i="104"/>
  <c r="R415" i="104"/>
  <c r="Q429" i="104"/>
  <c r="Q414" i="104"/>
  <c r="Q632" i="104"/>
  <c r="R432" i="107"/>
  <c r="S625" i="101"/>
  <c r="T540" i="101"/>
  <c r="S539" i="101"/>
  <c r="S868" i="101"/>
  <c r="S551" i="101"/>
  <c r="S558" i="101" s="1"/>
  <c r="S626" i="101"/>
  <c r="P433" i="100"/>
  <c r="Q535" i="105"/>
  <c r="Q550" i="105"/>
  <c r="Q557" i="105" s="1"/>
  <c r="Q617" i="105"/>
  <c r="Q867" i="105"/>
  <c r="R536" i="105"/>
  <c r="Q616" i="105"/>
  <c r="Q425" i="104"/>
  <c r="Q820" i="104"/>
  <c r="R399" i="104"/>
  <c r="Q398" i="104"/>
  <c r="Q596" i="104"/>
  <c r="M987" i="105"/>
  <c r="M431" i="105"/>
  <c r="M827" i="105" s="1"/>
  <c r="R414" i="101"/>
  <c r="R429" i="101"/>
  <c r="S415" i="101"/>
  <c r="R824" i="101"/>
  <c r="R632" i="101"/>
  <c r="O836" i="107"/>
  <c r="P406" i="106"/>
  <c r="P822" i="106"/>
  <c r="Q407" i="106"/>
  <c r="O881" i="100"/>
  <c r="Q406" i="104"/>
  <c r="Q822" i="104"/>
  <c r="Q427" i="104"/>
  <c r="R407" i="104"/>
  <c r="Q614" i="104"/>
  <c r="O872" i="104"/>
  <c r="O988" i="104"/>
  <c r="Q549" i="103"/>
  <c r="Q866" i="103"/>
  <c r="Q531" i="103"/>
  <c r="R532" i="103"/>
  <c r="R607" i="103" s="1"/>
  <c r="Q608" i="103"/>
  <c r="Q605" i="103"/>
  <c r="O873" i="103"/>
  <c r="P874" i="103" s="1"/>
  <c r="Q875" i="103" s="1"/>
  <c r="R876" i="103" s="1"/>
  <c r="S877" i="103" s="1"/>
  <c r="T878" i="103" s="1"/>
  <c r="P435" i="100"/>
  <c r="P434" i="101"/>
  <c r="P431" i="101" s="1"/>
  <c r="P827" i="101" s="1"/>
  <c r="O828" i="103"/>
  <c r="Q868" i="104"/>
  <c r="Q551" i="104"/>
  <c r="Q558" i="104" s="1"/>
  <c r="R540" i="104"/>
  <c r="R623" i="104" s="1"/>
  <c r="Q539" i="104"/>
  <c r="Q625" i="104"/>
  <c r="Q626" i="104"/>
  <c r="R410" i="103"/>
  <c r="R428" i="103"/>
  <c r="R823" i="103"/>
  <c r="S411" i="103"/>
  <c r="O873" i="101"/>
  <c r="P874" i="101" s="1"/>
  <c r="Q875" i="101" s="1"/>
  <c r="R876" i="101" s="1"/>
  <c r="S877" i="101" s="1"/>
  <c r="T878" i="101" s="1"/>
  <c r="Q866" i="101"/>
  <c r="Q549" i="101"/>
  <c r="Q556" i="101" s="1"/>
  <c r="R532" i="101"/>
  <c r="Q531" i="101"/>
  <c r="Q608" i="101"/>
  <c r="Q433" i="101"/>
  <c r="Q822" i="100"/>
  <c r="Q427" i="100"/>
  <c r="Q406" i="100"/>
  <c r="R407" i="100"/>
  <c r="Q614" i="100"/>
  <c r="R555" i="103"/>
  <c r="M827" i="106"/>
  <c r="Q821" i="104"/>
  <c r="Q426" i="104"/>
  <c r="Q402" i="104"/>
  <c r="R403" i="104"/>
  <c r="Q605" i="104"/>
  <c r="Q821" i="100"/>
  <c r="Q402" i="100"/>
  <c r="Q426" i="100"/>
  <c r="R403" i="100"/>
  <c r="Q605" i="100"/>
  <c r="S822" i="107"/>
  <c r="S406" i="107"/>
  <c r="T407" i="107"/>
  <c r="S427" i="107"/>
  <c r="R398" i="101"/>
  <c r="R425" i="101"/>
  <c r="R820" i="101"/>
  <c r="S399" i="101"/>
  <c r="Q432" i="101"/>
  <c r="S417" i="107"/>
  <c r="S411" i="104"/>
  <c r="R428" i="104"/>
  <c r="R410" i="104"/>
  <c r="R823" i="104"/>
  <c r="S417" i="101"/>
  <c r="P434" i="104"/>
  <c r="R535" i="107"/>
  <c r="R550" i="107"/>
  <c r="R557" i="107" s="1"/>
  <c r="R867" i="107"/>
  <c r="S536" i="107"/>
  <c r="R616" i="107"/>
  <c r="R617" i="107"/>
  <c r="O987" i="104"/>
  <c r="O431" i="104"/>
  <c r="O827" i="104" s="1"/>
  <c r="P660" i="103"/>
  <c r="P676" i="103" s="1"/>
  <c r="P954" i="103" s="1"/>
  <c r="R866" i="107"/>
  <c r="R549" i="107"/>
  <c r="R556" i="107" s="1"/>
  <c r="R531" i="107"/>
  <c r="S532" i="107"/>
  <c r="S607" i="107" s="1"/>
  <c r="R608" i="107"/>
  <c r="Q435" i="107"/>
  <c r="R866" i="100"/>
  <c r="R531" i="100"/>
  <c r="R549" i="100"/>
  <c r="R556" i="100" s="1"/>
  <c r="S532" i="100"/>
  <c r="S607" i="100" s="1"/>
  <c r="R608" i="100"/>
  <c r="S417" i="104"/>
  <c r="P424" i="101"/>
  <c r="P873" i="100"/>
  <c r="Q874" i="100" s="1"/>
  <c r="R875" i="100" s="1"/>
  <c r="S876" i="100" s="1"/>
  <c r="T877" i="100" s="1"/>
  <c r="O414" i="106"/>
  <c r="P415" i="106"/>
  <c r="O824" i="106"/>
  <c r="R824" i="103"/>
  <c r="S415" i="103"/>
  <c r="R429" i="103"/>
  <c r="R414" i="103"/>
  <c r="R632" i="103"/>
  <c r="M829" i="106"/>
  <c r="N830" i="106" s="1"/>
  <c r="O831" i="106" s="1"/>
  <c r="P832" i="106" s="1"/>
  <c r="Q833" i="106" s="1"/>
  <c r="R834" i="106" s="1"/>
  <c r="S835" i="106" s="1"/>
  <c r="T836" i="106" s="1"/>
  <c r="P988" i="100"/>
  <c r="P872" i="100"/>
  <c r="P434" i="105"/>
  <c r="O987" i="100"/>
  <c r="Q823" i="100"/>
  <c r="Q410" i="100"/>
  <c r="R411" i="100"/>
  <c r="Q428" i="100"/>
  <c r="Q623" i="100"/>
  <c r="Q614" i="101"/>
  <c r="Q427" i="101"/>
  <c r="Q424" i="101" s="1"/>
  <c r="Q406" i="101"/>
  <c r="R407" i="101"/>
  <c r="Q822" i="101"/>
  <c r="Q527" i="101"/>
  <c r="R528" i="101"/>
  <c r="R596" i="101" s="1"/>
  <c r="Q548" i="101"/>
  <c r="Q865" i="101"/>
  <c r="Q599" i="101"/>
  <c r="Q598" i="101"/>
  <c r="Q433" i="107"/>
  <c r="Q435" i="103"/>
  <c r="R599" i="100"/>
  <c r="R865" i="100"/>
  <c r="S528" i="100"/>
  <c r="R527" i="100"/>
  <c r="R548" i="100"/>
  <c r="R598" i="100"/>
  <c r="R435" i="101"/>
  <c r="P660" i="104"/>
  <c r="P676" i="104" s="1"/>
  <c r="P954" i="104" s="1"/>
  <c r="Q598" i="104"/>
  <c r="Q548" i="104"/>
  <c r="Q599" i="104"/>
  <c r="Q527" i="104"/>
  <c r="Q865" i="104"/>
  <c r="R528" i="104"/>
  <c r="R535" i="100"/>
  <c r="R867" i="100"/>
  <c r="R550" i="100"/>
  <c r="R557" i="100" s="1"/>
  <c r="S536" i="100"/>
  <c r="R617" i="100"/>
  <c r="R616" i="100"/>
  <c r="S820" i="107"/>
  <c r="T399" i="107"/>
  <c r="S398" i="107"/>
  <c r="S425" i="107"/>
  <c r="R821" i="101"/>
  <c r="R402" i="101"/>
  <c r="S403" i="101"/>
  <c r="R426" i="101"/>
  <c r="P434" i="100"/>
  <c r="S869" i="101"/>
  <c r="T544" i="101"/>
  <c r="S634" i="101"/>
  <c r="S543" i="101"/>
  <c r="S552" i="101"/>
  <c r="S559" i="101" s="1"/>
  <c r="S635" i="101"/>
  <c r="Q820" i="100"/>
  <c r="Q398" i="100"/>
  <c r="Q425" i="100"/>
  <c r="R399" i="100"/>
  <c r="Q596" i="100"/>
  <c r="P432" i="100"/>
  <c r="P424" i="100"/>
  <c r="Q432" i="103"/>
  <c r="S865" i="103"/>
  <c r="T528" i="103"/>
  <c r="S527" i="103"/>
  <c r="S548" i="103"/>
  <c r="S599" i="103"/>
  <c r="S598" i="103"/>
  <c r="P434" i="103"/>
  <c r="P987" i="103" s="1"/>
  <c r="Q436" i="101"/>
  <c r="R434" i="107"/>
  <c r="P424" i="103"/>
  <c r="Q435" i="104"/>
  <c r="R868" i="100"/>
  <c r="S540" i="100"/>
  <c r="R551" i="100"/>
  <c r="R558" i="100" s="1"/>
  <c r="R539" i="100"/>
  <c r="R626" i="100"/>
  <c r="R625" i="100"/>
  <c r="P556" i="103"/>
  <c r="P554" i="103" s="1"/>
  <c r="P547" i="103"/>
  <c r="P829" i="107"/>
  <c r="Q830" i="107" s="1"/>
  <c r="R831" i="107" s="1"/>
  <c r="S832" i="107" s="1"/>
  <c r="T833" i="107" s="1"/>
  <c r="R410" i="107"/>
  <c r="R823" i="107"/>
  <c r="R428" i="107"/>
  <c r="S411" i="107"/>
  <c r="R623" i="107"/>
  <c r="O831" i="101"/>
  <c r="AP833" i="105"/>
  <c r="AP833" i="106"/>
  <c r="AL877" i="105"/>
  <c r="AL877" i="106"/>
  <c r="AL832" i="105"/>
  <c r="AL832" i="106"/>
  <c r="AP878" i="105"/>
  <c r="AP878" i="106"/>
  <c r="AL877" i="103"/>
  <c r="AL877" i="104"/>
  <c r="AL832" i="103"/>
  <c r="AL832" i="104"/>
  <c r="AP833" i="103"/>
  <c r="AP833" i="104"/>
  <c r="AP878" i="103"/>
  <c r="AP878" i="104"/>
  <c r="AL832" i="100"/>
  <c r="AL832" i="101"/>
  <c r="AP833" i="100"/>
  <c r="AP833" i="101"/>
  <c r="AL877" i="100"/>
  <c r="AL877" i="101"/>
  <c r="AP878" i="100"/>
  <c r="AP878" i="101"/>
  <c r="N198" i="37"/>
  <c r="O203" i="37"/>
  <c r="O183" i="37"/>
  <c r="N201" i="37"/>
  <c r="O211" i="37"/>
  <c r="N226" i="37"/>
  <c r="O231" i="37"/>
  <c r="N229" i="37"/>
  <c r="M225" i="37"/>
  <c r="N232" i="37"/>
  <c r="M197" i="37"/>
  <c r="N204" i="37"/>
  <c r="O954" i="106" l="1"/>
  <c r="Q527" i="106"/>
  <c r="R420" i="105"/>
  <c r="S348" i="105"/>
  <c r="T349" i="105" s="1"/>
  <c r="R312" i="105"/>
  <c r="R313" i="105" s="1"/>
  <c r="R686" i="105"/>
  <c r="S475" i="105"/>
  <c r="S476" i="105" s="1"/>
  <c r="T477" i="105" s="1"/>
  <c r="S688" i="105"/>
  <c r="T195" i="105"/>
  <c r="O788" i="105"/>
  <c r="O797" i="105" s="1"/>
  <c r="O789" i="105"/>
  <c r="O795" i="105"/>
  <c r="O911" i="106"/>
  <c r="P558" i="106"/>
  <c r="S109" i="105"/>
  <c r="R441" i="105"/>
  <c r="R442" i="105" s="1"/>
  <c r="S443" i="105" s="1"/>
  <c r="T444" i="105" s="1"/>
  <c r="R151" i="105"/>
  <c r="R559" i="106"/>
  <c r="Q548" i="106"/>
  <c r="Q555" i="106" s="1"/>
  <c r="Q236" i="105"/>
  <c r="S314" i="105"/>
  <c r="T315" i="105" s="1"/>
  <c r="T365" i="106"/>
  <c r="S382" i="106"/>
  <c r="T383" i="106" s="1"/>
  <c r="S314" i="106"/>
  <c r="T315" i="106" s="1"/>
  <c r="P527" i="105"/>
  <c r="R314" i="105"/>
  <c r="S315" i="105" s="1"/>
  <c r="T316" i="105" s="1"/>
  <c r="Q418" i="105"/>
  <c r="P598" i="105"/>
  <c r="P865" i="105"/>
  <c r="T382" i="106"/>
  <c r="R528" i="106"/>
  <c r="S365" i="106"/>
  <c r="T366" i="106" s="1"/>
  <c r="P823" i="106"/>
  <c r="P599" i="105"/>
  <c r="P660" i="105" s="1"/>
  <c r="P676" i="105" s="1"/>
  <c r="P954" i="105" s="1"/>
  <c r="T421" i="105"/>
  <c r="R331" i="106"/>
  <c r="S332" i="106" s="1"/>
  <c r="T333" i="106" s="1"/>
  <c r="S421" i="105"/>
  <c r="S422" i="105"/>
  <c r="AL833" i="107"/>
  <c r="AL878" i="107"/>
  <c r="AP879" i="107"/>
  <c r="AP834" i="107"/>
  <c r="T194" i="106"/>
  <c r="T190" i="106"/>
  <c r="T192" i="106"/>
  <c r="T193" i="106"/>
  <c r="T191" i="106"/>
  <c r="T198" i="105"/>
  <c r="T201" i="105"/>
  <c r="T199" i="105"/>
  <c r="T202" i="105"/>
  <c r="T200" i="105"/>
  <c r="T191" i="105"/>
  <c r="T193" i="105"/>
  <c r="S170" i="105"/>
  <c r="R177" i="106"/>
  <c r="R175" i="106"/>
  <c r="R178" i="106"/>
  <c r="R176" i="106"/>
  <c r="R174" i="106"/>
  <c r="S171" i="106"/>
  <c r="S167" i="106"/>
  <c r="S168" i="106"/>
  <c r="S169" i="106"/>
  <c r="S170" i="106"/>
  <c r="S166" i="106"/>
  <c r="T111" i="105"/>
  <c r="T688" i="105" s="1"/>
  <c r="S186" i="105"/>
  <c r="S182" i="105"/>
  <c r="S187" i="105"/>
  <c r="S183" i="105"/>
  <c r="S184" i="105"/>
  <c r="S185" i="105"/>
  <c r="S153" i="105"/>
  <c r="S346" i="105"/>
  <c r="S347" i="105" s="1"/>
  <c r="T190" i="105"/>
  <c r="S177" i="106"/>
  <c r="S175" i="106"/>
  <c r="S178" i="106"/>
  <c r="S176" i="106"/>
  <c r="S174" i="106"/>
  <c r="R399" i="106"/>
  <c r="R171" i="105"/>
  <c r="R167" i="105"/>
  <c r="R168" i="105"/>
  <c r="R169" i="105"/>
  <c r="R170" i="105"/>
  <c r="R166" i="105"/>
  <c r="T192" i="105"/>
  <c r="T194" i="105"/>
  <c r="S543" i="106"/>
  <c r="Q820" i="106"/>
  <c r="Q398" i="106"/>
  <c r="S552" i="106"/>
  <c r="S559" i="106" s="1"/>
  <c r="Q869" i="105"/>
  <c r="T544" i="106"/>
  <c r="Q528" i="105"/>
  <c r="Q598" i="105" s="1"/>
  <c r="Q214" i="105"/>
  <c r="R329" i="106"/>
  <c r="R330" i="106" s="1"/>
  <c r="Q543" i="105"/>
  <c r="T109" i="106"/>
  <c r="T686" i="106" s="1"/>
  <c r="S312" i="106"/>
  <c r="S313" i="106" s="1"/>
  <c r="S151" i="106"/>
  <c r="S441" i="106"/>
  <c r="S442" i="106" s="1"/>
  <c r="T443" i="106" s="1"/>
  <c r="P163" i="106"/>
  <c r="T154" i="105"/>
  <c r="T380" i="105"/>
  <c r="T381" i="105" s="1"/>
  <c r="T422" i="105" s="1"/>
  <c r="Q210" i="105"/>
  <c r="P162" i="106"/>
  <c r="P163" i="105"/>
  <c r="P158" i="106"/>
  <c r="P959" i="106" s="1"/>
  <c r="Q234" i="105"/>
  <c r="O1080" i="105"/>
  <c r="O1081" i="105"/>
  <c r="O1078" i="105"/>
  <c r="O1079" i="105"/>
  <c r="O1082" i="105"/>
  <c r="Q244" i="105"/>
  <c r="P807" i="105"/>
  <c r="P160" i="106"/>
  <c r="O1078" i="106"/>
  <c r="O1079" i="106"/>
  <c r="O1082" i="106"/>
  <c r="O1081" i="106"/>
  <c r="O1080" i="106"/>
  <c r="Q220" i="105"/>
  <c r="Q241" i="105"/>
  <c r="P158" i="105"/>
  <c r="P959" i="105" s="1"/>
  <c r="Q207" i="105"/>
  <c r="Q229" i="105"/>
  <c r="Q227" i="105"/>
  <c r="Q242" i="105"/>
  <c r="Q237" i="105"/>
  <c r="Q231" i="105"/>
  <c r="P159" i="105"/>
  <c r="O962" i="106"/>
  <c r="O967" i="106"/>
  <c r="O912" i="106"/>
  <c r="O965" i="106"/>
  <c r="R458" i="106"/>
  <c r="R459" i="106" s="1"/>
  <c r="S460" i="106" s="1"/>
  <c r="T461" i="106" s="1"/>
  <c r="P161" i="106"/>
  <c r="Q245" i="105"/>
  <c r="Q230" i="105"/>
  <c r="Q235" i="105"/>
  <c r="Q243" i="105"/>
  <c r="Q223" i="105"/>
  <c r="Q209" i="105"/>
  <c r="Q217" i="105"/>
  <c r="Q216" i="105"/>
  <c r="Q215" i="105"/>
  <c r="S458" i="106"/>
  <c r="S459" i="106" s="1"/>
  <c r="Q238" i="105"/>
  <c r="Q228" i="105"/>
  <c r="Q208" i="105"/>
  <c r="Q206" i="105"/>
  <c r="Q221" i="105"/>
  <c r="Q222" i="105"/>
  <c r="Q224" i="105"/>
  <c r="Q213" i="105"/>
  <c r="Q559" i="105"/>
  <c r="O804" i="105"/>
  <c r="O798" i="105"/>
  <c r="O793" i="105"/>
  <c r="O802" i="105" s="1"/>
  <c r="O794" i="105"/>
  <c r="O803" i="105" s="1"/>
  <c r="O790" i="105"/>
  <c r="O799" i="105" s="1"/>
  <c r="O792" i="105"/>
  <c r="O801" i="105" s="1"/>
  <c r="O791" i="105"/>
  <c r="O800" i="105" s="1"/>
  <c r="P159" i="106"/>
  <c r="S556" i="104"/>
  <c r="R544" i="105"/>
  <c r="R552" i="105" s="1"/>
  <c r="R559" i="105" s="1"/>
  <c r="S608" i="105"/>
  <c r="Q634" i="105"/>
  <c r="Q632" i="105"/>
  <c r="Q635" i="105"/>
  <c r="T532" i="105"/>
  <c r="T607" i="105" s="1"/>
  <c r="P983" i="105"/>
  <c r="T155" i="105"/>
  <c r="T509" i="105"/>
  <c r="T510" i="105" s="1"/>
  <c r="R527" i="106"/>
  <c r="R548" i="106"/>
  <c r="R555" i="106" s="1"/>
  <c r="P985" i="105"/>
  <c r="P984" i="105"/>
  <c r="P160" i="105"/>
  <c r="P161" i="105"/>
  <c r="S441" i="105"/>
  <c r="S442" i="105" s="1"/>
  <c r="T443" i="105" s="1"/>
  <c r="P982" i="105"/>
  <c r="P162" i="105"/>
  <c r="S866" i="105"/>
  <c r="S549" i="105"/>
  <c r="S556" i="105" s="1"/>
  <c r="S551" i="105"/>
  <c r="S531" i="105"/>
  <c r="S605" i="105"/>
  <c r="P555" i="105"/>
  <c r="P554" i="105" s="1"/>
  <c r="P988" i="105" s="1"/>
  <c r="S625" i="105"/>
  <c r="S868" i="105"/>
  <c r="T540" i="105"/>
  <c r="T625" i="105" s="1"/>
  <c r="S539" i="105"/>
  <c r="R625" i="105"/>
  <c r="R539" i="105"/>
  <c r="R868" i="105"/>
  <c r="R551" i="105"/>
  <c r="R558" i="105" s="1"/>
  <c r="R626" i="105"/>
  <c r="Q539" i="106"/>
  <c r="Q551" i="106"/>
  <c r="Q558" i="106" s="1"/>
  <c r="R540" i="106"/>
  <c r="Q436" i="105"/>
  <c r="P547" i="105"/>
  <c r="O547" i="106"/>
  <c r="O554" i="106"/>
  <c r="S824" i="105"/>
  <c r="S429" i="105"/>
  <c r="S414" i="105"/>
  <c r="T415" i="105"/>
  <c r="R824" i="105"/>
  <c r="R414" i="105"/>
  <c r="R429" i="105"/>
  <c r="R436" i="105" s="1"/>
  <c r="S411" i="105"/>
  <c r="R410" i="105"/>
  <c r="R428" i="105"/>
  <c r="R435" i="105" s="1"/>
  <c r="R623" i="105"/>
  <c r="R823" i="105"/>
  <c r="P417" i="105"/>
  <c r="T363" i="106"/>
  <c r="T364" i="106" s="1"/>
  <c r="T154" i="106"/>
  <c r="T492" i="106"/>
  <c r="T493" i="106" s="1"/>
  <c r="T380" i="106"/>
  <c r="T381" i="106" s="1"/>
  <c r="R605" i="101"/>
  <c r="R607" i="101"/>
  <c r="P531" i="106"/>
  <c r="P549" i="106"/>
  <c r="P556" i="106" s="1"/>
  <c r="Q532" i="106"/>
  <c r="P954" i="106"/>
  <c r="O417" i="105"/>
  <c r="N966" i="105"/>
  <c r="N914" i="105"/>
  <c r="N964" i="105"/>
  <c r="N912" i="105"/>
  <c r="M918" i="105"/>
  <c r="N964" i="106"/>
  <c r="N912" i="106"/>
  <c r="N965" i="106"/>
  <c r="N913" i="106"/>
  <c r="M918" i="106"/>
  <c r="N916" i="105"/>
  <c r="N968" i="105"/>
  <c r="N965" i="105"/>
  <c r="N913" i="105"/>
  <c r="N968" i="106"/>
  <c r="N916" i="106"/>
  <c r="N969" i="106"/>
  <c r="N917" i="106"/>
  <c r="O555" i="105"/>
  <c r="O554" i="105" s="1"/>
  <c r="O547" i="105"/>
  <c r="R445" i="105"/>
  <c r="Q599" i="105"/>
  <c r="N963" i="105"/>
  <c r="N911" i="105"/>
  <c r="N969" i="105"/>
  <c r="N917" i="105"/>
  <c r="N910" i="106"/>
  <c r="N814" i="106"/>
  <c r="N962" i="106"/>
  <c r="N911" i="106"/>
  <c r="N963" i="106"/>
  <c r="R334" i="106"/>
  <c r="N988" i="105"/>
  <c r="N872" i="105"/>
  <c r="O873" i="105" s="1"/>
  <c r="P874" i="105" s="1"/>
  <c r="Q875" i="105" s="1"/>
  <c r="R876" i="105" s="1"/>
  <c r="S877" i="105" s="1"/>
  <c r="T878" i="105" s="1"/>
  <c r="Q548" i="105"/>
  <c r="Q555" i="105" s="1"/>
  <c r="Q554" i="105" s="1"/>
  <c r="R528" i="105"/>
  <c r="N967" i="105"/>
  <c r="N915" i="105"/>
  <c r="N962" i="105"/>
  <c r="N910" i="105"/>
  <c r="N814" i="105"/>
  <c r="N966" i="106"/>
  <c r="N914" i="106"/>
  <c r="N967" i="106"/>
  <c r="N915" i="106"/>
  <c r="Q660" i="107"/>
  <c r="Q676" i="107" s="1"/>
  <c r="Q954" i="107" s="1"/>
  <c r="Q424" i="103"/>
  <c r="Q660" i="103"/>
  <c r="Q676" i="103" s="1"/>
  <c r="Q954" i="103" s="1"/>
  <c r="R535" i="101"/>
  <c r="R616" i="101"/>
  <c r="S536" i="101"/>
  <c r="R550" i="101"/>
  <c r="R557" i="101" s="1"/>
  <c r="R867" i="101"/>
  <c r="R617" i="101"/>
  <c r="N827" i="106"/>
  <c r="O828" i="106" s="1"/>
  <c r="P829" i="106" s="1"/>
  <c r="Q830" i="106" s="1"/>
  <c r="R831" i="106" s="1"/>
  <c r="S832" i="106" s="1"/>
  <c r="T833" i="106" s="1"/>
  <c r="R429" i="100"/>
  <c r="R436" i="100" s="1"/>
  <c r="R414" i="100"/>
  <c r="S415" i="100"/>
  <c r="R632" i="100"/>
  <c r="R824" i="100"/>
  <c r="T417" i="101"/>
  <c r="P987" i="101"/>
  <c r="Q660" i="104"/>
  <c r="Q676" i="104" s="1"/>
  <c r="Q954" i="104" s="1"/>
  <c r="Q660" i="101"/>
  <c r="Q676" i="101" s="1"/>
  <c r="Q954" i="101" s="1"/>
  <c r="T417" i="100"/>
  <c r="P557" i="106"/>
  <c r="R867" i="103"/>
  <c r="R616" i="103"/>
  <c r="S536" i="103"/>
  <c r="R617" i="103"/>
  <c r="R550" i="103"/>
  <c r="R557" i="103" s="1"/>
  <c r="R535" i="103"/>
  <c r="P987" i="100"/>
  <c r="Q550" i="106"/>
  <c r="Q535" i="106"/>
  <c r="R536" i="106"/>
  <c r="Q987" i="107"/>
  <c r="P872" i="107"/>
  <c r="Q873" i="107" s="1"/>
  <c r="R874" i="107" s="1"/>
  <c r="S875" i="107" s="1"/>
  <c r="T876" i="107" s="1"/>
  <c r="R821" i="103"/>
  <c r="R402" i="103"/>
  <c r="S403" i="103"/>
  <c r="R426" i="103"/>
  <c r="R433" i="103" s="1"/>
  <c r="R596" i="107"/>
  <c r="R527" i="107"/>
  <c r="R598" i="107"/>
  <c r="R548" i="107"/>
  <c r="R547" i="107" s="1"/>
  <c r="R599" i="107"/>
  <c r="R865" i="107"/>
  <c r="S528" i="107"/>
  <c r="Q547" i="107"/>
  <c r="Q555" i="107"/>
  <c r="Q554" i="107" s="1"/>
  <c r="Q872" i="107" s="1"/>
  <c r="R660" i="100"/>
  <c r="R676" i="100" s="1"/>
  <c r="R954" i="100" s="1"/>
  <c r="T417" i="104"/>
  <c r="Q431" i="107"/>
  <c r="Q827" i="107" s="1"/>
  <c r="R828" i="107" s="1"/>
  <c r="S829" i="107" s="1"/>
  <c r="T830" i="107" s="1"/>
  <c r="T865" i="103"/>
  <c r="T548" i="103"/>
  <c r="T527" i="103"/>
  <c r="T599" i="103"/>
  <c r="T598" i="103"/>
  <c r="S432" i="107"/>
  <c r="T536" i="100"/>
  <c r="S550" i="100"/>
  <c r="S557" i="100" s="1"/>
  <c r="S867" i="100"/>
  <c r="S535" i="100"/>
  <c r="S616" i="100"/>
  <c r="S617" i="100"/>
  <c r="P988" i="101"/>
  <c r="P872" i="101"/>
  <c r="S528" i="104"/>
  <c r="R548" i="104"/>
  <c r="R599" i="104"/>
  <c r="R527" i="104"/>
  <c r="R865" i="104"/>
  <c r="R598" i="104"/>
  <c r="S550" i="107"/>
  <c r="S557" i="107" s="1"/>
  <c r="S867" i="107"/>
  <c r="T536" i="107"/>
  <c r="T614" i="107" s="1"/>
  <c r="S535" i="107"/>
  <c r="S616" i="107"/>
  <c r="S617" i="107"/>
  <c r="R402" i="100"/>
  <c r="R821" i="100"/>
  <c r="S403" i="100"/>
  <c r="R426" i="100"/>
  <c r="R605" i="100"/>
  <c r="S433" i="105"/>
  <c r="Q434" i="105"/>
  <c r="N431" i="105"/>
  <c r="N827" i="105" s="1"/>
  <c r="N987" i="105"/>
  <c r="Q828" i="101"/>
  <c r="R829" i="101" s="1"/>
  <c r="S830" i="101" s="1"/>
  <c r="T831" i="101" s="1"/>
  <c r="S823" i="107"/>
  <c r="S428" i="107"/>
  <c r="T411" i="107"/>
  <c r="S410" i="107"/>
  <c r="S623" i="107"/>
  <c r="R433" i="101"/>
  <c r="Q547" i="104"/>
  <c r="Q555" i="104"/>
  <c r="Q554" i="104" s="1"/>
  <c r="S528" i="101"/>
  <c r="R527" i="101"/>
  <c r="R865" i="101"/>
  <c r="R548" i="101"/>
  <c r="R598" i="101"/>
  <c r="R599" i="101"/>
  <c r="R822" i="101"/>
  <c r="R406" i="101"/>
  <c r="R427" i="101"/>
  <c r="R424" i="101" s="1"/>
  <c r="S407" i="101"/>
  <c r="R614" i="101"/>
  <c r="Q435" i="100"/>
  <c r="S531" i="100"/>
  <c r="S549" i="100"/>
  <c r="S556" i="100" s="1"/>
  <c r="T532" i="100"/>
  <c r="T607" i="100" s="1"/>
  <c r="S866" i="100"/>
  <c r="S608" i="100"/>
  <c r="R432" i="101"/>
  <c r="T822" i="107"/>
  <c r="T406" i="107"/>
  <c r="T427" i="107"/>
  <c r="Q433" i="100"/>
  <c r="Q433" i="104"/>
  <c r="R435" i="103"/>
  <c r="S532" i="103"/>
  <c r="S607" i="103" s="1"/>
  <c r="R866" i="103"/>
  <c r="R549" i="103"/>
  <c r="R531" i="103"/>
  <c r="R608" i="103"/>
  <c r="R605" i="103"/>
  <c r="P873" i="104"/>
  <c r="Q874" i="104" s="1"/>
  <c r="R875" i="104" s="1"/>
  <c r="S876" i="104" s="1"/>
  <c r="T877" i="104" s="1"/>
  <c r="Q434" i="104"/>
  <c r="P837" i="107"/>
  <c r="T868" i="101"/>
  <c r="T551" i="101"/>
  <c r="T558" i="101" s="1"/>
  <c r="T539" i="101"/>
  <c r="T626" i="101"/>
  <c r="T625" i="101"/>
  <c r="R824" i="104"/>
  <c r="S415" i="104"/>
  <c r="R414" i="104"/>
  <c r="R429" i="104"/>
  <c r="R632" i="104"/>
  <c r="Q872" i="100"/>
  <c r="Q988" i="100"/>
  <c r="S605" i="107"/>
  <c r="S821" i="107"/>
  <c r="T403" i="107"/>
  <c r="S426" i="107"/>
  <c r="S402" i="107"/>
  <c r="P402" i="106"/>
  <c r="P821" i="106"/>
  <c r="Q403" i="106"/>
  <c r="S414" i="107"/>
  <c r="T415" i="107"/>
  <c r="S429" i="107"/>
  <c r="S824" i="107"/>
  <c r="S632" i="107"/>
  <c r="Q828" i="107"/>
  <c r="P596" i="105"/>
  <c r="P398" i="105"/>
  <c r="P425" i="105"/>
  <c r="P820" i="105"/>
  <c r="Q399" i="105"/>
  <c r="T821" i="105"/>
  <c r="T426" i="105"/>
  <c r="T402" i="105"/>
  <c r="S551" i="107"/>
  <c r="S558" i="107" s="1"/>
  <c r="T540" i="107"/>
  <c r="S539" i="107"/>
  <c r="S868" i="107"/>
  <c r="S625" i="107"/>
  <c r="S626" i="107"/>
  <c r="P431" i="103"/>
  <c r="P827" i="103" s="1"/>
  <c r="T417" i="107"/>
  <c r="Q434" i="103"/>
  <c r="Q987" i="103" s="1"/>
  <c r="P987" i="104"/>
  <c r="P431" i="104"/>
  <c r="P827" i="104" s="1"/>
  <c r="R432" i="103"/>
  <c r="S614" i="107"/>
  <c r="Q432" i="100"/>
  <c r="T528" i="100"/>
  <c r="S548" i="100"/>
  <c r="S865" i="100"/>
  <c r="S527" i="100"/>
  <c r="S599" i="100"/>
  <c r="S598" i="100"/>
  <c r="S434" i="107"/>
  <c r="Q406" i="106"/>
  <c r="Q822" i="106"/>
  <c r="R407" i="106"/>
  <c r="N880" i="105"/>
  <c r="O432" i="105"/>
  <c r="O424" i="105"/>
  <c r="T549" i="104"/>
  <c r="T556" i="104" s="1"/>
  <c r="T531" i="104"/>
  <c r="T866" i="104"/>
  <c r="T608" i="104"/>
  <c r="P873" i="103"/>
  <c r="Q874" i="103" s="1"/>
  <c r="R875" i="103" s="1"/>
  <c r="S876" i="103" s="1"/>
  <c r="T877" i="103" s="1"/>
  <c r="T823" i="101"/>
  <c r="T428" i="101"/>
  <c r="T410" i="101"/>
  <c r="P832" i="101"/>
  <c r="S868" i="100"/>
  <c r="S551" i="100"/>
  <c r="S558" i="100" s="1"/>
  <c r="S539" i="100"/>
  <c r="T540" i="100"/>
  <c r="S626" i="100"/>
  <c r="S625" i="100"/>
  <c r="S555" i="103"/>
  <c r="R425" i="100"/>
  <c r="R820" i="100"/>
  <c r="S399" i="100"/>
  <c r="R398" i="100"/>
  <c r="R596" i="100"/>
  <c r="S821" i="101"/>
  <c r="T403" i="101"/>
  <c r="S426" i="101"/>
  <c r="S402" i="101"/>
  <c r="R555" i="100"/>
  <c r="R554" i="100" s="1"/>
  <c r="R547" i="100"/>
  <c r="S411" i="100"/>
  <c r="R428" i="100"/>
  <c r="R410" i="100"/>
  <c r="R823" i="100"/>
  <c r="R623" i="100"/>
  <c r="R436" i="103"/>
  <c r="T623" i="101"/>
  <c r="S549" i="107"/>
  <c r="S556" i="107" s="1"/>
  <c r="S531" i="107"/>
  <c r="T532" i="107"/>
  <c r="T607" i="107" s="1"/>
  <c r="S866" i="107"/>
  <c r="S608" i="107"/>
  <c r="R435" i="104"/>
  <c r="S407" i="100"/>
  <c r="R406" i="100"/>
  <c r="R427" i="100"/>
  <c r="R822" i="100"/>
  <c r="R614" i="100"/>
  <c r="T417" i="103"/>
  <c r="S414" i="101"/>
  <c r="S429" i="101"/>
  <c r="T415" i="101"/>
  <c r="S824" i="101"/>
  <c r="S632" i="101"/>
  <c r="R820" i="104"/>
  <c r="S399" i="104"/>
  <c r="R398" i="104"/>
  <c r="R425" i="104"/>
  <c r="R596" i="104"/>
  <c r="S536" i="104"/>
  <c r="R550" i="104"/>
  <c r="R557" i="104" s="1"/>
  <c r="R535" i="104"/>
  <c r="R867" i="104"/>
  <c r="R617" i="104"/>
  <c r="R616" i="104"/>
  <c r="R868" i="103"/>
  <c r="S540" i="103"/>
  <c r="S623" i="103" s="1"/>
  <c r="R551" i="103"/>
  <c r="R558" i="103" s="1"/>
  <c r="R539" i="103"/>
  <c r="R625" i="103"/>
  <c r="R626" i="103"/>
  <c r="R406" i="103"/>
  <c r="R822" i="103"/>
  <c r="S407" i="103"/>
  <c r="R427" i="103"/>
  <c r="R614" i="103"/>
  <c r="O879" i="105"/>
  <c r="S435" i="101"/>
  <c r="Q823" i="106"/>
  <c r="Q410" i="106"/>
  <c r="R411" i="106"/>
  <c r="P872" i="103"/>
  <c r="P988" i="103"/>
  <c r="Q555" i="101"/>
  <c r="Q554" i="101" s="1"/>
  <c r="Q547" i="101"/>
  <c r="P414" i="106"/>
  <c r="P824" i="106"/>
  <c r="Q415" i="106"/>
  <c r="Q424" i="100"/>
  <c r="Q434" i="100"/>
  <c r="Q556" i="103"/>
  <c r="Q554" i="103" s="1"/>
  <c r="Q547" i="103"/>
  <c r="R822" i="104"/>
  <c r="R427" i="104"/>
  <c r="R406" i="104"/>
  <c r="S407" i="104"/>
  <c r="R614" i="104"/>
  <c r="Q432" i="104"/>
  <c r="Q424" i="104"/>
  <c r="Q436" i="104"/>
  <c r="R436" i="107"/>
  <c r="P873" i="101"/>
  <c r="Q874" i="101" s="1"/>
  <c r="R875" i="101" s="1"/>
  <c r="S876" i="101" s="1"/>
  <c r="T877" i="101" s="1"/>
  <c r="R424" i="107"/>
  <c r="R435" i="107"/>
  <c r="T634" i="101"/>
  <c r="T635" i="101"/>
  <c r="T552" i="101"/>
  <c r="T559" i="101" s="1"/>
  <c r="T543" i="101"/>
  <c r="T869" i="101"/>
  <c r="P431" i="100"/>
  <c r="P827" i="100" s="1"/>
  <c r="T820" i="107"/>
  <c r="T425" i="107"/>
  <c r="T398" i="107"/>
  <c r="Q434" i="101"/>
  <c r="Q431" i="101" s="1"/>
  <c r="Q827" i="101" s="1"/>
  <c r="Q873" i="100"/>
  <c r="R874" i="100" s="1"/>
  <c r="S875" i="100" s="1"/>
  <c r="T876" i="100" s="1"/>
  <c r="T415" i="103"/>
  <c r="S824" i="103"/>
  <c r="S414" i="103"/>
  <c r="S429" i="103"/>
  <c r="S632" i="103"/>
  <c r="P828" i="104"/>
  <c r="Q829" i="104" s="1"/>
  <c r="R830" i="104" s="1"/>
  <c r="S831" i="104" s="1"/>
  <c r="T832" i="104" s="1"/>
  <c r="S428" i="104"/>
  <c r="S410" i="104"/>
  <c r="T411" i="104"/>
  <c r="S823" i="104"/>
  <c r="S398" i="101"/>
  <c r="S425" i="101"/>
  <c r="S820" i="101"/>
  <c r="T399" i="101"/>
  <c r="R821" i="104"/>
  <c r="S403" i="104"/>
  <c r="R426" i="104"/>
  <c r="R402" i="104"/>
  <c r="R605" i="104"/>
  <c r="N828" i="106"/>
  <c r="R866" i="101"/>
  <c r="R549" i="101"/>
  <c r="R556" i="101" s="1"/>
  <c r="S532" i="101"/>
  <c r="S607" i="101" s="1"/>
  <c r="R531" i="101"/>
  <c r="R608" i="101"/>
  <c r="S428" i="103"/>
  <c r="S823" i="103"/>
  <c r="S410" i="103"/>
  <c r="T411" i="103"/>
  <c r="S540" i="104"/>
  <c r="S623" i="104" s="1"/>
  <c r="R868" i="104"/>
  <c r="R539" i="104"/>
  <c r="R551" i="104"/>
  <c r="R558" i="104" s="1"/>
  <c r="R625" i="104"/>
  <c r="R626" i="104"/>
  <c r="P829" i="103"/>
  <c r="Q830" i="103" s="1"/>
  <c r="R831" i="103" s="1"/>
  <c r="S832" i="103" s="1"/>
  <c r="T833" i="103" s="1"/>
  <c r="P882" i="100"/>
  <c r="R436" i="101"/>
  <c r="N828" i="105"/>
  <c r="O829" i="105" s="1"/>
  <c r="P830" i="105" s="1"/>
  <c r="Q831" i="105" s="1"/>
  <c r="R832" i="105" s="1"/>
  <c r="S833" i="105" s="1"/>
  <c r="T834" i="105" s="1"/>
  <c r="R867" i="105"/>
  <c r="R550" i="105"/>
  <c r="R557" i="105" s="1"/>
  <c r="R535" i="105"/>
  <c r="R617" i="105"/>
  <c r="R616" i="105"/>
  <c r="S536" i="105"/>
  <c r="P988" i="104"/>
  <c r="P872" i="104"/>
  <c r="R433" i="107"/>
  <c r="P828" i="100"/>
  <c r="Q829" i="100" s="1"/>
  <c r="R830" i="100" s="1"/>
  <c r="S831" i="100" s="1"/>
  <c r="T832" i="100" s="1"/>
  <c r="T869" i="107"/>
  <c r="T552" i="107"/>
  <c r="T559" i="107" s="1"/>
  <c r="T543" i="107"/>
  <c r="T634" i="107"/>
  <c r="T635" i="107"/>
  <c r="S552" i="103"/>
  <c r="S559" i="103" s="1"/>
  <c r="T544" i="103"/>
  <c r="S869" i="103"/>
  <c r="S543" i="103"/>
  <c r="S635" i="103"/>
  <c r="S634" i="103"/>
  <c r="S425" i="103"/>
  <c r="T399" i="103"/>
  <c r="S820" i="103"/>
  <c r="S398" i="103"/>
  <c r="S596" i="103"/>
  <c r="P882" i="107"/>
  <c r="T552" i="100"/>
  <c r="T559" i="100" s="1"/>
  <c r="T869" i="100"/>
  <c r="T543" i="100"/>
  <c r="T635" i="100"/>
  <c r="T634" i="100"/>
  <c r="R406" i="105"/>
  <c r="R427" i="105"/>
  <c r="R822" i="105"/>
  <c r="R614" i="105"/>
  <c r="S407" i="105"/>
  <c r="AL878" i="105"/>
  <c r="AL878" i="106"/>
  <c r="AP879" i="105"/>
  <c r="AP879" i="106"/>
  <c r="AP834" i="105"/>
  <c r="AP834" i="106"/>
  <c r="AL833" i="105"/>
  <c r="AL833" i="106"/>
  <c r="AL878" i="103"/>
  <c r="AL878" i="104"/>
  <c r="AP879" i="104"/>
  <c r="AP879" i="103"/>
  <c r="AP834" i="103"/>
  <c r="AP834" i="104"/>
  <c r="AL833" i="103"/>
  <c r="AL833" i="104"/>
  <c r="AL878" i="100"/>
  <c r="AL878" i="101"/>
  <c r="AP879" i="100"/>
  <c r="AP879" i="101"/>
  <c r="AP834" i="100"/>
  <c r="AP834" i="101"/>
  <c r="AL833" i="100"/>
  <c r="AL833" i="101"/>
  <c r="P183" i="37"/>
  <c r="O201" i="37"/>
  <c r="O198" i="37"/>
  <c r="P203" i="37"/>
  <c r="N225" i="37"/>
  <c r="O232" i="37"/>
  <c r="O204" i="37"/>
  <c r="N197" i="37"/>
  <c r="P211" i="37"/>
  <c r="P231" i="37"/>
  <c r="O229" i="37"/>
  <c r="O226" i="37"/>
  <c r="S166" i="105" l="1"/>
  <c r="S686" i="105"/>
  <c r="R543" i="105"/>
  <c r="S312" i="105"/>
  <c r="S313" i="105" s="1"/>
  <c r="S418" i="105" s="1"/>
  <c r="S167" i="105"/>
  <c r="S169" i="105"/>
  <c r="S171" i="105"/>
  <c r="S168" i="105"/>
  <c r="S215" i="105" s="1"/>
  <c r="S151" i="105"/>
  <c r="T109" i="105"/>
  <c r="T166" i="105" s="1"/>
  <c r="P788" i="105"/>
  <c r="P789" i="105"/>
  <c r="P795" i="105"/>
  <c r="P804" i="105" s="1"/>
  <c r="P917" i="105" s="1"/>
  <c r="P963" i="106"/>
  <c r="R209" i="105"/>
  <c r="Q865" i="105"/>
  <c r="R220" i="105"/>
  <c r="R418" i="105"/>
  <c r="T348" i="105"/>
  <c r="S420" i="105"/>
  <c r="Q527" i="105"/>
  <c r="R532" i="106"/>
  <c r="T314" i="105"/>
  <c r="S331" i="106"/>
  <c r="T332" i="106" s="1"/>
  <c r="AP880" i="107"/>
  <c r="AP835" i="107"/>
  <c r="AL834" i="107"/>
  <c r="AL879" i="107"/>
  <c r="R820" i="106"/>
  <c r="R398" i="106"/>
  <c r="T168" i="106"/>
  <c r="T169" i="106"/>
  <c r="T170" i="106"/>
  <c r="T166" i="106"/>
  <c r="T171" i="106"/>
  <c r="T167" i="106"/>
  <c r="T187" i="105"/>
  <c r="T183" i="105"/>
  <c r="T184" i="105"/>
  <c r="T185" i="105"/>
  <c r="T182" i="105"/>
  <c r="T186" i="105"/>
  <c r="T153" i="105"/>
  <c r="T475" i="105"/>
  <c r="T476" i="105" s="1"/>
  <c r="T536" i="105" s="1"/>
  <c r="T346" i="105"/>
  <c r="T347" i="105" s="1"/>
  <c r="T549" i="105"/>
  <c r="R634" i="105"/>
  <c r="T543" i="106"/>
  <c r="T552" i="106"/>
  <c r="T559" i="106" s="1"/>
  <c r="Q982" i="105"/>
  <c r="T605" i="105"/>
  <c r="T608" i="105"/>
  <c r="S544" i="105"/>
  <c r="S635" i="105" s="1"/>
  <c r="R869" i="105"/>
  <c r="R229" i="105"/>
  <c r="T866" i="105"/>
  <c r="R632" i="105"/>
  <c r="T531" i="105"/>
  <c r="R635" i="105"/>
  <c r="R217" i="105"/>
  <c r="R228" i="105"/>
  <c r="R215" i="105"/>
  <c r="R245" i="105"/>
  <c r="S528" i="106"/>
  <c r="R207" i="105"/>
  <c r="T314" i="106"/>
  <c r="S399" i="106"/>
  <c r="T151" i="106"/>
  <c r="T441" i="106"/>
  <c r="T442" i="106" s="1"/>
  <c r="T312" i="106"/>
  <c r="T313" i="106" s="1"/>
  <c r="R223" i="105"/>
  <c r="R216" i="105"/>
  <c r="R206" i="105"/>
  <c r="R237" i="105"/>
  <c r="R243" i="105"/>
  <c r="R238" i="105"/>
  <c r="R241" i="105"/>
  <c r="R222" i="105"/>
  <c r="R210" i="105"/>
  <c r="S152" i="106"/>
  <c r="T179" i="106" s="1"/>
  <c r="R214" i="105"/>
  <c r="R208" i="105"/>
  <c r="R234" i="105"/>
  <c r="R236" i="105"/>
  <c r="R242" i="105"/>
  <c r="R230" i="105"/>
  <c r="T151" i="105"/>
  <c r="R224" i="105"/>
  <c r="R231" i="105"/>
  <c r="S329" i="106"/>
  <c r="S330" i="106" s="1"/>
  <c r="R213" i="105"/>
  <c r="R227" i="105"/>
  <c r="R221" i="105"/>
  <c r="R244" i="105"/>
  <c r="R235" i="105"/>
  <c r="Q158" i="105"/>
  <c r="Q959" i="105" s="1"/>
  <c r="O914" i="106"/>
  <c r="O966" i="106"/>
  <c r="O910" i="106"/>
  <c r="Q158" i="106"/>
  <c r="Q959" i="106" s="1"/>
  <c r="Q160" i="106"/>
  <c r="Q160" i="105"/>
  <c r="Q984" i="105"/>
  <c r="Q983" i="105"/>
  <c r="O917" i="106"/>
  <c r="O969" i="106"/>
  <c r="S548" i="106"/>
  <c r="O915" i="106"/>
  <c r="Q159" i="105"/>
  <c r="Q807" i="105"/>
  <c r="P1079" i="105"/>
  <c r="P1082" i="105"/>
  <c r="P1078" i="105"/>
  <c r="P1081" i="105"/>
  <c r="P1080" i="105"/>
  <c r="Q161" i="106"/>
  <c r="Q162" i="105"/>
  <c r="Q161" i="105"/>
  <c r="Q163" i="106"/>
  <c r="Q985" i="105"/>
  <c r="Q162" i="106"/>
  <c r="P1079" i="106"/>
  <c r="P1080" i="106"/>
  <c r="P1082" i="106"/>
  <c r="P1081" i="106"/>
  <c r="P1078" i="106"/>
  <c r="Q660" i="105"/>
  <c r="Q676" i="105" s="1"/>
  <c r="Q954" i="105" s="1"/>
  <c r="O968" i="106"/>
  <c r="O916" i="106"/>
  <c r="P969" i="106"/>
  <c r="P910" i="106"/>
  <c r="P912" i="106"/>
  <c r="P968" i="106"/>
  <c r="P966" i="106"/>
  <c r="P965" i="106"/>
  <c r="P967" i="106"/>
  <c r="P797" i="105"/>
  <c r="P910" i="105" s="1"/>
  <c r="P798" i="105"/>
  <c r="P793" i="105"/>
  <c r="P802" i="105" s="1"/>
  <c r="P794" i="105"/>
  <c r="P803" i="105" s="1"/>
  <c r="P791" i="105"/>
  <c r="P800" i="105" s="1"/>
  <c r="P965" i="105" s="1"/>
  <c r="P790" i="105"/>
  <c r="P799" i="105" s="1"/>
  <c r="P792" i="105"/>
  <c r="P801" i="105" s="1"/>
  <c r="P914" i="105" s="1"/>
  <c r="Q163" i="105"/>
  <c r="Q159" i="106"/>
  <c r="O913" i="106"/>
  <c r="O964" i="106"/>
  <c r="T312" i="105"/>
  <c r="T313" i="105" s="1"/>
  <c r="T441" i="105"/>
  <c r="T442" i="105" s="1"/>
  <c r="O963" i="106"/>
  <c r="P872" i="105"/>
  <c r="Q873" i="105" s="1"/>
  <c r="R874" i="105" s="1"/>
  <c r="S875" i="105" s="1"/>
  <c r="T876" i="105" s="1"/>
  <c r="S558" i="105"/>
  <c r="O814" i="106"/>
  <c r="Q547" i="105"/>
  <c r="S242" i="105"/>
  <c r="T556" i="105"/>
  <c r="T868" i="105"/>
  <c r="T551" i="105"/>
  <c r="T558" i="105" s="1"/>
  <c r="T626" i="105"/>
  <c r="T539" i="105"/>
  <c r="R539" i="106"/>
  <c r="R551" i="106"/>
  <c r="R558" i="106" s="1"/>
  <c r="S540" i="106"/>
  <c r="S539" i="106" s="1"/>
  <c r="P554" i="106"/>
  <c r="P547" i="106"/>
  <c r="N918" i="105"/>
  <c r="S436" i="105"/>
  <c r="S428" i="105"/>
  <c r="S435" i="105" s="1"/>
  <c r="S410" i="105"/>
  <c r="S623" i="105"/>
  <c r="S823" i="105"/>
  <c r="T411" i="105"/>
  <c r="T824" i="105"/>
  <c r="T429" i="105"/>
  <c r="T436" i="105" s="1"/>
  <c r="T414" i="105"/>
  <c r="S335" i="106"/>
  <c r="T336" i="106" s="1"/>
  <c r="S446" i="105"/>
  <c r="R599" i="105"/>
  <c r="R598" i="105"/>
  <c r="O914" i="105"/>
  <c r="O966" i="105"/>
  <c r="O913" i="105"/>
  <c r="O965" i="105"/>
  <c r="T152" i="106"/>
  <c r="T329" i="106"/>
  <c r="T330" i="106" s="1"/>
  <c r="T458" i="106"/>
  <c r="T459" i="106" s="1"/>
  <c r="N918" i="106"/>
  <c r="R531" i="106"/>
  <c r="O915" i="105"/>
  <c r="O967" i="105"/>
  <c r="O962" i="105"/>
  <c r="O814" i="105"/>
  <c r="O910" i="105"/>
  <c r="T460" i="106"/>
  <c r="R865" i="105"/>
  <c r="R548" i="105"/>
  <c r="R555" i="105" s="1"/>
  <c r="R554" i="105" s="1"/>
  <c r="R527" i="105"/>
  <c r="S528" i="105"/>
  <c r="O963" i="105"/>
  <c r="O911" i="105"/>
  <c r="O912" i="105"/>
  <c r="O964" i="105"/>
  <c r="Q417" i="105"/>
  <c r="O872" i="105"/>
  <c r="P873" i="105" s="1"/>
  <c r="Q874" i="105" s="1"/>
  <c r="R875" i="105" s="1"/>
  <c r="S876" i="105" s="1"/>
  <c r="T877" i="105" s="1"/>
  <c r="O988" i="105"/>
  <c r="O968" i="105"/>
  <c r="O916" i="105"/>
  <c r="O917" i="105"/>
  <c r="O969" i="105"/>
  <c r="Q531" i="106"/>
  <c r="Q954" i="106"/>
  <c r="Q549" i="106"/>
  <c r="Q556" i="106" s="1"/>
  <c r="R660" i="107"/>
  <c r="R676" i="107" s="1"/>
  <c r="R954" i="107" s="1"/>
  <c r="Q431" i="100"/>
  <c r="Q827" i="100" s="1"/>
  <c r="R828" i="100" s="1"/>
  <c r="S829" i="100" s="1"/>
  <c r="T830" i="100" s="1"/>
  <c r="AA884" i="105"/>
  <c r="AJ834" i="106"/>
  <c r="AH834" i="100"/>
  <c r="AC879" i="103"/>
  <c r="AF880" i="105"/>
  <c r="AD836" i="107"/>
  <c r="AB833" i="104"/>
  <c r="AK838" i="107"/>
  <c r="AN879" i="105"/>
  <c r="AN833" i="100"/>
  <c r="AJ835" i="105"/>
  <c r="Z878" i="103"/>
  <c r="AF878" i="101"/>
  <c r="AD837" i="107"/>
  <c r="AD834" i="105"/>
  <c r="Z840" i="105"/>
  <c r="AI882" i="101"/>
  <c r="AD886" i="104"/>
  <c r="AK836" i="107"/>
  <c r="Y834" i="104"/>
  <c r="AF884" i="107"/>
  <c r="AO835" i="106"/>
  <c r="AE836" i="106"/>
  <c r="AB839" i="105"/>
  <c r="Y886" i="103"/>
  <c r="AI835" i="100"/>
  <c r="AG885" i="106"/>
  <c r="AB882" i="103"/>
  <c r="AK836" i="104"/>
  <c r="AF834" i="101"/>
  <c r="Y838" i="106"/>
  <c r="AE885" i="106"/>
  <c r="AN834" i="103"/>
  <c r="AJ885" i="106"/>
  <c r="AH885" i="104"/>
  <c r="AB836" i="101"/>
  <c r="AK840" i="104"/>
  <c r="AA840" i="101"/>
  <c r="AH885" i="100"/>
  <c r="AK881" i="104"/>
  <c r="AH879" i="100"/>
  <c r="AA879" i="104"/>
  <c r="AK883" i="104"/>
  <c r="AG838" i="105"/>
  <c r="AE838" i="105"/>
  <c r="AB837" i="104"/>
  <c r="AC834" i="101"/>
  <c r="Y840" i="106"/>
  <c r="AO884" i="100"/>
  <c r="AJ884" i="107"/>
  <c r="AG881" i="107"/>
  <c r="AG883" i="107"/>
  <c r="AC838" i="101"/>
  <c r="Y835" i="106"/>
  <c r="AB839" i="100"/>
  <c r="AA879" i="106"/>
  <c r="AA834" i="103"/>
  <c r="AE837" i="103"/>
  <c r="AD884" i="104"/>
  <c r="AD885" i="106"/>
  <c r="AF836" i="100"/>
  <c r="AG840" i="105"/>
  <c r="AA839" i="104"/>
  <c r="AO835" i="107"/>
  <c r="AG884" i="104"/>
  <c r="Z885" i="106"/>
  <c r="AH835" i="103"/>
  <c r="AO840" i="103"/>
  <c r="AE841" i="106"/>
  <c r="Z883" i="103"/>
  <c r="AA841" i="106"/>
  <c r="AJ835" i="100"/>
  <c r="AI836" i="100"/>
  <c r="AG839" i="107"/>
  <c r="AI881" i="100"/>
  <c r="Z879" i="107"/>
  <c r="AC838" i="106"/>
  <c r="AJ886" i="105"/>
  <c r="AB837" i="101"/>
  <c r="AN835" i="106"/>
  <c r="AI879" i="101"/>
  <c r="AH839" i="103"/>
  <c r="AD882" i="106"/>
  <c r="AG884" i="100"/>
  <c r="AL883" i="101"/>
  <c r="AH836" i="101"/>
  <c r="AH840" i="104"/>
  <c r="AG886" i="104"/>
  <c r="AF834" i="106"/>
  <c r="AJ886" i="100"/>
  <c r="AH840" i="105"/>
  <c r="Z884" i="101"/>
  <c r="AD886" i="105"/>
  <c r="AH835" i="105"/>
  <c r="Y841" i="103"/>
  <c r="AE879" i="106"/>
  <c r="AC882" i="107"/>
  <c r="AI880" i="107"/>
  <c r="AH835" i="101"/>
  <c r="Y839" i="104"/>
  <c r="AE884" i="101"/>
  <c r="Y835" i="103"/>
  <c r="AF886" i="106"/>
  <c r="AO837" i="104"/>
  <c r="AM839" i="105"/>
  <c r="AN835" i="101"/>
  <c r="AB841" i="105"/>
  <c r="Y886" i="104"/>
  <c r="AE834" i="106"/>
  <c r="AJ885" i="100"/>
  <c r="AL840" i="107"/>
  <c r="AD883" i="105"/>
  <c r="AP884" i="105"/>
  <c r="AL841" i="104"/>
  <c r="AE879" i="104"/>
  <c r="AC880" i="101"/>
  <c r="Y886" i="107"/>
  <c r="AG881" i="100"/>
  <c r="AC882" i="104"/>
  <c r="AH841" i="106"/>
  <c r="AJ841" i="101"/>
  <c r="AC838" i="107"/>
  <c r="AK879" i="101"/>
  <c r="AB883" i="104"/>
  <c r="AG884" i="106"/>
  <c r="AF838" i="105"/>
  <c r="AK837" i="104"/>
  <c r="AH883" i="101"/>
  <c r="AA839" i="107"/>
  <c r="Z881" i="100"/>
  <c r="AM879" i="103"/>
  <c r="AB879" i="100"/>
  <c r="AK840" i="103"/>
  <c r="AB885" i="104"/>
  <c r="AB841" i="101"/>
  <c r="AM841" i="107"/>
  <c r="AJ882" i="103"/>
  <c r="AA837" i="107"/>
  <c r="AC881" i="100"/>
  <c r="AN883" i="107"/>
  <c r="AM886" i="100"/>
  <c r="AC837" i="106"/>
  <c r="AA884" i="103"/>
  <c r="AF840" i="100"/>
  <c r="AJ880" i="103"/>
  <c r="AC883" i="106"/>
  <c r="AH886" i="107"/>
  <c r="AD881" i="101"/>
  <c r="AL838" i="100"/>
  <c r="AI841" i="107"/>
  <c r="AJ884" i="103"/>
  <c r="AE835" i="103"/>
  <c r="AJ879" i="103"/>
  <c r="AN883" i="106"/>
  <c r="AM885" i="100"/>
  <c r="AL838" i="107"/>
  <c r="AM882" i="103"/>
  <c r="AP837" i="101"/>
  <c r="AB886" i="100"/>
  <c r="AD879" i="100"/>
  <c r="AK836" i="103"/>
  <c r="AG880" i="106"/>
  <c r="AJ840" i="100"/>
  <c r="AP886" i="103"/>
  <c r="Y840" i="101"/>
  <c r="AO837" i="100"/>
  <c r="AK835" i="105"/>
  <c r="AK885" i="106"/>
  <c r="AH838" i="103"/>
  <c r="Y835" i="107"/>
  <c r="AP839" i="106"/>
  <c r="AN840" i="104"/>
  <c r="AF841" i="106"/>
  <c r="AF882" i="100"/>
  <c r="AO834" i="103"/>
  <c r="AF881" i="106"/>
  <c r="AI834" i="101"/>
  <c r="AL840" i="105"/>
  <c r="AE840" i="100"/>
  <c r="AF886" i="105"/>
  <c r="AF883" i="100"/>
  <c r="AO836" i="105"/>
  <c r="AB880" i="105"/>
  <c r="AA880" i="106"/>
  <c r="AB836" i="104"/>
  <c r="AG882" i="101"/>
  <c r="AF838" i="101"/>
  <c r="AJ881" i="105"/>
  <c r="AO835" i="105"/>
  <c r="AF836" i="103"/>
  <c r="AH885" i="107"/>
  <c r="AJ885" i="103"/>
  <c r="AO840" i="100"/>
  <c r="AJ840" i="104"/>
  <c r="Z837" i="100"/>
  <c r="AA835" i="100"/>
  <c r="AE880" i="105"/>
  <c r="Y885" i="100"/>
  <c r="AL885" i="104"/>
  <c r="AK882" i="101"/>
  <c r="Z839" i="100"/>
  <c r="AF839" i="106"/>
  <c r="AH881" i="103"/>
  <c r="AO886" i="106"/>
  <c r="AJ836" i="103"/>
  <c r="AC886" i="107"/>
  <c r="AB883" i="103"/>
  <c r="AN883" i="103"/>
  <c r="AN885" i="105"/>
  <c r="AL884" i="101"/>
  <c r="AP884" i="107"/>
  <c r="AD881" i="104"/>
  <c r="Z883" i="104"/>
  <c r="AF835" i="107"/>
  <c r="AD839" i="105"/>
  <c r="AM884" i="105"/>
  <c r="AI883" i="101"/>
  <c r="AG837" i="105"/>
  <c r="Y839" i="103"/>
  <c r="AE880" i="104"/>
  <c r="AK883" i="106"/>
  <c r="AD841" i="104"/>
  <c r="AJ835" i="106"/>
  <c r="AP840" i="107"/>
  <c r="AN838" i="105"/>
  <c r="AC880" i="105"/>
  <c r="AP838" i="106"/>
  <c r="Y884" i="103"/>
  <c r="AF884" i="101"/>
  <c r="AB881" i="105"/>
  <c r="AP837" i="103"/>
  <c r="AO882" i="106"/>
  <c r="AB838" i="103"/>
  <c r="AE882" i="101"/>
  <c r="AD838" i="106"/>
  <c r="AN884" i="101"/>
  <c r="AJ839" i="106"/>
  <c r="AI836" i="103"/>
  <c r="AL882" i="104"/>
  <c r="AD834" i="100"/>
  <c r="AB879" i="107"/>
  <c r="Y883" i="100"/>
  <c r="AE839" i="100"/>
  <c r="Z885" i="103"/>
  <c r="AC886" i="103"/>
  <c r="AH883" i="106"/>
  <c r="AG841" i="103"/>
  <c r="AP838" i="103"/>
  <c r="AO882" i="103"/>
  <c r="AK883" i="103"/>
  <c r="AC835" i="101"/>
  <c r="AP838" i="105"/>
  <c r="Z835" i="101"/>
  <c r="AB834" i="106"/>
  <c r="AA880" i="105"/>
  <c r="AI835" i="103"/>
  <c r="AG886" i="100"/>
  <c r="AG841" i="105"/>
  <c r="Z885" i="101"/>
  <c r="AO840" i="101"/>
  <c r="AE882" i="107"/>
  <c r="Z841" i="103"/>
  <c r="AI884" i="100"/>
  <c r="Z839" i="103"/>
  <c r="AN838" i="104"/>
  <c r="AL839" i="106"/>
  <c r="AA841" i="100"/>
  <c r="AH837" i="101"/>
  <c r="AK884" i="106"/>
  <c r="AA885" i="104"/>
  <c r="AG883" i="104"/>
  <c r="Y882" i="104"/>
  <c r="AF839" i="103"/>
  <c r="AC840" i="107"/>
  <c r="AB837" i="106"/>
  <c r="AM840" i="104"/>
  <c r="AO883" i="104"/>
  <c r="AN881" i="106"/>
  <c r="AJ886" i="104"/>
  <c r="AN839" i="103"/>
  <c r="AB834" i="105"/>
  <c r="AH839" i="100"/>
  <c r="AG884" i="101"/>
  <c r="AJ885" i="101"/>
  <c r="AN835" i="104"/>
  <c r="AP837" i="105"/>
  <c r="AI835" i="105"/>
  <c r="AJ879" i="106"/>
  <c r="AE882" i="106"/>
  <c r="AK881" i="107"/>
  <c r="AJ839" i="107"/>
  <c r="AP883" i="105"/>
  <c r="AJ839" i="104"/>
  <c r="AG880" i="107"/>
  <c r="AG879" i="103"/>
  <c r="Y881" i="107"/>
  <c r="AJ838" i="103"/>
  <c r="Z838" i="104"/>
  <c r="AN841" i="105"/>
  <c r="AO885" i="103"/>
  <c r="AL886" i="103"/>
  <c r="AB880" i="103"/>
  <c r="AN835" i="100"/>
  <c r="AA883" i="107"/>
  <c r="AA837" i="100"/>
  <c r="AO884" i="105"/>
  <c r="Z884" i="105"/>
  <c r="AD837" i="105"/>
  <c r="AK879" i="105"/>
  <c r="AK879" i="106"/>
  <c r="Z834" i="104"/>
  <c r="AB886" i="104"/>
  <c r="AA882" i="106"/>
  <c r="AN840" i="101"/>
  <c r="AH839" i="107"/>
  <c r="AF882" i="105"/>
  <c r="AC883" i="101"/>
  <c r="AM882" i="100"/>
  <c r="AF879" i="103"/>
  <c r="AG835" i="105"/>
  <c r="AC834" i="105"/>
  <c r="AH881" i="101"/>
  <c r="AB841" i="107"/>
  <c r="AP841" i="107"/>
  <c r="AH839" i="101"/>
  <c r="AI834" i="106"/>
  <c r="AJ882" i="104"/>
  <c r="AH881" i="106"/>
  <c r="Y885" i="104"/>
  <c r="AA886" i="101"/>
  <c r="AH837" i="105"/>
  <c r="AG881" i="101"/>
  <c r="Z879" i="101"/>
  <c r="AA879" i="107"/>
  <c r="AE879" i="105"/>
  <c r="AH880" i="104"/>
  <c r="AM884" i="107"/>
  <c r="AC840" i="100"/>
  <c r="AI840" i="106"/>
  <c r="AD841" i="106"/>
  <c r="AK884" i="100"/>
  <c r="AC881" i="107"/>
  <c r="Y880" i="104"/>
  <c r="AK885" i="104"/>
  <c r="AK841" i="107"/>
  <c r="Z885" i="105"/>
  <c r="AN886" i="105"/>
  <c r="AP885" i="105"/>
  <c r="Z886" i="103"/>
  <c r="AM882" i="106"/>
  <c r="AH838" i="107"/>
  <c r="AP882" i="100"/>
  <c r="AE886" i="107"/>
  <c r="AN841" i="103"/>
  <c r="Y885" i="101"/>
  <c r="AH841" i="104"/>
  <c r="AK839" i="100"/>
  <c r="AI834" i="107"/>
  <c r="AL886" i="100"/>
  <c r="AI885" i="106"/>
  <c r="AM884" i="104"/>
  <c r="AA879" i="105"/>
  <c r="AD884" i="101"/>
  <c r="AJ840" i="106"/>
  <c r="AC840" i="101"/>
  <c r="AF834" i="100"/>
  <c r="AC879" i="104"/>
  <c r="Z886" i="106"/>
  <c r="AP885" i="104"/>
  <c r="AA884" i="101"/>
  <c r="AO885" i="101"/>
  <c r="AJ886" i="101"/>
  <c r="AJ879" i="100"/>
  <c r="AN886" i="107"/>
  <c r="AE881" i="106"/>
  <c r="AD883" i="107"/>
  <c r="AE881" i="103"/>
  <c r="Z840" i="107"/>
  <c r="AK881" i="101"/>
  <c r="AB836" i="106"/>
  <c r="Y841" i="104"/>
  <c r="Z879" i="103"/>
  <c r="AC885" i="104"/>
  <c r="AN835" i="105"/>
  <c r="AJ834" i="105"/>
  <c r="AN880" i="106"/>
  <c r="AO886" i="103"/>
  <c r="AO841" i="104"/>
  <c r="AF839" i="100"/>
  <c r="AA835" i="103"/>
  <c r="Y882" i="107"/>
  <c r="AJ884" i="100"/>
  <c r="Z881" i="103"/>
  <c r="AC838" i="105"/>
  <c r="Y837" i="104"/>
  <c r="AE837" i="104"/>
  <c r="AM879" i="100"/>
  <c r="AC839" i="103"/>
  <c r="AL884" i="106"/>
  <c r="AE884" i="106"/>
  <c r="AB886" i="101"/>
  <c r="AP837" i="104"/>
  <c r="AP886" i="101"/>
  <c r="AK835" i="100"/>
  <c r="AC882" i="105"/>
  <c r="AG879" i="104"/>
  <c r="AH880" i="106"/>
  <c r="Y886" i="105"/>
  <c r="AM839" i="104"/>
  <c r="AN840" i="106"/>
  <c r="AK839" i="105"/>
  <c r="AF841" i="103"/>
  <c r="AO879" i="107"/>
  <c r="AA886" i="106"/>
  <c r="AN883" i="104"/>
  <c r="Z879" i="105"/>
  <c r="AB838" i="106"/>
  <c r="AI841" i="105"/>
  <c r="AD841" i="100"/>
  <c r="AD879" i="107"/>
  <c r="Z836" i="103"/>
  <c r="AD840" i="106"/>
  <c r="AD839" i="101"/>
  <c r="AI837" i="105"/>
  <c r="AE838" i="107"/>
  <c r="AO834" i="100"/>
  <c r="AO883" i="106"/>
  <c r="AG881" i="106"/>
  <c r="AD837" i="100"/>
  <c r="AA882" i="101"/>
  <c r="AI838" i="106"/>
  <c r="Y835" i="104"/>
  <c r="AI881" i="107"/>
  <c r="AE834" i="107"/>
  <c r="Y886" i="100"/>
  <c r="AJ881" i="107"/>
  <c r="Y840" i="104"/>
  <c r="AP841" i="104"/>
  <c r="AO841" i="101"/>
  <c r="AP839" i="105"/>
  <c r="AI879" i="103"/>
  <c r="Z881" i="104"/>
  <c r="AD885" i="100"/>
  <c r="AO884" i="104"/>
  <c r="AM883" i="105"/>
  <c r="AC839" i="105"/>
  <c r="AM838" i="104"/>
  <c r="AA881" i="103"/>
  <c r="AI836" i="107"/>
  <c r="AP839" i="107"/>
  <c r="AD880" i="105"/>
  <c r="AG879" i="106"/>
  <c r="AI885" i="107"/>
  <c r="AE841" i="101"/>
  <c r="AH838" i="105"/>
  <c r="AN836" i="106"/>
  <c r="AH836" i="105"/>
  <c r="Z883" i="106"/>
  <c r="Y883" i="107"/>
  <c r="Z880" i="106"/>
  <c r="AC834" i="103"/>
  <c r="AN836" i="101"/>
  <c r="AL885" i="101"/>
  <c r="AG838" i="101"/>
  <c r="AL882" i="100"/>
  <c r="AJ836" i="105"/>
  <c r="AM834" i="105"/>
  <c r="AG883" i="100"/>
  <c r="AM841" i="100"/>
  <c r="AE882" i="103"/>
  <c r="AG837" i="104"/>
  <c r="AK885" i="103"/>
  <c r="AE881" i="104"/>
  <c r="AH886" i="106"/>
  <c r="AO886" i="107"/>
  <c r="AN838" i="103"/>
  <c r="AC881" i="104"/>
  <c r="AE838" i="104"/>
  <c r="Y839" i="106"/>
  <c r="AA837" i="101"/>
  <c r="AF836" i="107"/>
  <c r="AE880" i="106"/>
  <c r="AC836" i="103"/>
  <c r="AL882" i="105"/>
  <c r="AJ837" i="104"/>
  <c r="AH879" i="104"/>
  <c r="AK879" i="103"/>
  <c r="AC841" i="103"/>
  <c r="AB885" i="107"/>
  <c r="Y883" i="105"/>
  <c r="AB884" i="105"/>
  <c r="AD884" i="105"/>
  <c r="AE840" i="101"/>
  <c r="AK880" i="105"/>
  <c r="Y837" i="107"/>
  <c r="Y880" i="107"/>
  <c r="AE837" i="106"/>
  <c r="AA839" i="100"/>
  <c r="AH839" i="104"/>
  <c r="AH886" i="105"/>
  <c r="AB880" i="100"/>
  <c r="AJ885" i="104"/>
  <c r="AG882" i="104"/>
  <c r="AH841" i="107"/>
  <c r="AA885" i="105"/>
  <c r="AL884" i="103"/>
  <c r="AC836" i="100"/>
  <c r="AA836" i="107"/>
  <c r="AA883" i="100"/>
  <c r="AJ884" i="105"/>
  <c r="AO883" i="101"/>
  <c r="AP840" i="100"/>
  <c r="AB885" i="103"/>
  <c r="AF884" i="106"/>
  <c r="AD880" i="104"/>
  <c r="AH834" i="106"/>
  <c r="AK879" i="100"/>
  <c r="AC879" i="101"/>
  <c r="AI837" i="100"/>
  <c r="AE886" i="105"/>
  <c r="AF879" i="106"/>
  <c r="AK834" i="107"/>
  <c r="AN880" i="107"/>
  <c r="AM883" i="106"/>
  <c r="AF841" i="107"/>
  <c r="AO838" i="104"/>
  <c r="AI836" i="101"/>
  <c r="AP882" i="103"/>
  <c r="AN880" i="101"/>
  <c r="AM886" i="104"/>
  <c r="AO881" i="105"/>
  <c r="AC886" i="100"/>
  <c r="AH882" i="105"/>
  <c r="Y882" i="101"/>
  <c r="AG886" i="103"/>
  <c r="AM835" i="103"/>
  <c r="AF880" i="107"/>
  <c r="AK880" i="107"/>
  <c r="AF882" i="104"/>
  <c r="AG834" i="105"/>
  <c r="AD837" i="104"/>
  <c r="AP883" i="101"/>
  <c r="AB885" i="101"/>
  <c r="AJ839" i="101"/>
  <c r="AK883" i="107"/>
  <c r="AF835" i="106"/>
  <c r="AA882" i="107"/>
  <c r="AD882" i="103"/>
  <c r="AJ883" i="101"/>
  <c r="Z838" i="103"/>
  <c r="Y880" i="105"/>
  <c r="Z835" i="103"/>
  <c r="AD881" i="100"/>
  <c r="Y841" i="100"/>
  <c r="AK839" i="101"/>
  <c r="AP837" i="106"/>
  <c r="AI883" i="103"/>
  <c r="AO884" i="106"/>
  <c r="AD834" i="107"/>
  <c r="AH882" i="104"/>
  <c r="AF879" i="104"/>
  <c r="AD835" i="107"/>
  <c r="AG840" i="106"/>
  <c r="AM840" i="101"/>
  <c r="AG839" i="100"/>
  <c r="AO880" i="105"/>
  <c r="AH879" i="105"/>
  <c r="AH879" i="107"/>
  <c r="AG837" i="101"/>
  <c r="AD838" i="101"/>
  <c r="AI837" i="106"/>
  <c r="AA837" i="105"/>
  <c r="AE879" i="103"/>
  <c r="AK880" i="104"/>
  <c r="Y879" i="107"/>
  <c r="Z837" i="101"/>
  <c r="AK838" i="101"/>
  <c r="AN883" i="101"/>
  <c r="AL837" i="103"/>
  <c r="AF881" i="103"/>
  <c r="AA835" i="105"/>
  <c r="AA886" i="104"/>
  <c r="AF884" i="103"/>
  <c r="AM884" i="101"/>
  <c r="AE840" i="106"/>
  <c r="AI883" i="105"/>
  <c r="AK841" i="101"/>
  <c r="AE879" i="101"/>
  <c r="AG886" i="107"/>
  <c r="AL883" i="100"/>
  <c r="AL883" i="103"/>
  <c r="AD885" i="105"/>
  <c r="AM885" i="103"/>
  <c r="AF839" i="107"/>
  <c r="AM834" i="107"/>
  <c r="AA834" i="100"/>
  <c r="AE879" i="100"/>
  <c r="AJ879" i="105"/>
  <c r="AF880" i="101"/>
  <c r="AF881" i="101"/>
  <c r="AH837" i="106"/>
  <c r="AH882" i="101"/>
  <c r="AM884" i="100"/>
  <c r="AE837" i="107"/>
  <c r="AE883" i="107"/>
  <c r="AE840" i="103"/>
  <c r="AA881" i="107"/>
  <c r="AG838" i="104"/>
  <c r="AG836" i="101"/>
  <c r="AL839" i="104"/>
  <c r="Z880" i="103"/>
  <c r="AL839" i="103"/>
  <c r="AB836" i="103"/>
  <c r="AD879" i="105"/>
  <c r="Z884" i="107"/>
  <c r="AF883" i="105"/>
  <c r="AE839" i="105"/>
  <c r="Z839" i="105"/>
  <c r="AO841" i="107"/>
  <c r="AB840" i="105"/>
  <c r="AD880" i="106"/>
  <c r="AN879" i="100"/>
  <c r="AP839" i="104"/>
  <c r="AF840" i="104"/>
  <c r="AI841" i="106"/>
  <c r="AD886" i="100"/>
  <c r="AL884" i="104"/>
  <c r="Y835" i="100"/>
  <c r="Y879" i="105"/>
  <c r="AF883" i="101"/>
  <c r="AH884" i="103"/>
  <c r="AO839" i="106"/>
  <c r="AB886" i="103"/>
  <c r="AN882" i="100"/>
  <c r="AB883" i="107"/>
  <c r="AP882" i="107"/>
  <c r="AO881" i="101"/>
  <c r="AA838" i="100"/>
  <c r="AC840" i="105"/>
  <c r="Z839" i="107"/>
  <c r="AH837" i="107"/>
  <c r="AD835" i="106"/>
  <c r="AN885" i="106"/>
  <c r="AO886" i="100"/>
  <c r="Y884" i="104"/>
  <c r="AO837" i="105"/>
  <c r="AM837" i="100"/>
  <c r="AN834" i="101"/>
  <c r="AJ839" i="100"/>
  <c r="AJ841" i="103"/>
  <c r="Y885" i="106"/>
  <c r="Z834" i="107"/>
  <c r="AB884" i="107"/>
  <c r="AH840" i="101"/>
  <c r="AG882" i="105"/>
  <c r="AC836" i="101"/>
  <c r="AB835" i="107"/>
  <c r="AN882" i="106"/>
  <c r="AE886" i="100"/>
  <c r="AI886" i="107"/>
  <c r="AF839" i="104"/>
  <c r="AJ886" i="103"/>
  <c r="AN841" i="104"/>
  <c r="AO882" i="105"/>
  <c r="AC836" i="105"/>
  <c r="AF880" i="106"/>
  <c r="AN885" i="104"/>
  <c r="AL884" i="107"/>
  <c r="Y839" i="105"/>
  <c r="AB883" i="101"/>
  <c r="AK841" i="105"/>
  <c r="AH834" i="104"/>
  <c r="AD881" i="106"/>
  <c r="AD880" i="107"/>
  <c r="AM883" i="104"/>
  <c r="AD837" i="103"/>
  <c r="AM841" i="104"/>
  <c r="Z835" i="100"/>
  <c r="Z881" i="101"/>
  <c r="AM882" i="101"/>
  <c r="AO834" i="105"/>
  <c r="AP884" i="104"/>
  <c r="AH837" i="103"/>
  <c r="AH839" i="106"/>
  <c r="AB840" i="104"/>
  <c r="AF841" i="104"/>
  <c r="Y882" i="106"/>
  <c r="AA837" i="103"/>
  <c r="AO883" i="107"/>
  <c r="AM837" i="103"/>
  <c r="AI835" i="101"/>
  <c r="AB886" i="105"/>
  <c r="AH886" i="103"/>
  <c r="AI838" i="101"/>
  <c r="AC835" i="104"/>
  <c r="AI886" i="104"/>
  <c r="AM880" i="106"/>
  <c r="AL838" i="104"/>
  <c r="AC885" i="103"/>
  <c r="AO837" i="101"/>
  <c r="AA884" i="100"/>
  <c r="AH836" i="103"/>
  <c r="AE880" i="101"/>
  <c r="AL837" i="100"/>
  <c r="AN839" i="105"/>
  <c r="Z882" i="103"/>
  <c r="AA840" i="105"/>
  <c r="AE881" i="100"/>
  <c r="AL882" i="106"/>
  <c r="AG885" i="103"/>
  <c r="AP841" i="100"/>
  <c r="AA839" i="101"/>
  <c r="AC880" i="106"/>
  <c r="AB885" i="100"/>
  <c r="AA882" i="104"/>
  <c r="AB880" i="106"/>
  <c r="AB839" i="106"/>
  <c r="AP885" i="101"/>
  <c r="AB841" i="104"/>
  <c r="AA841" i="101"/>
  <c r="AB836" i="105"/>
  <c r="AB837" i="103"/>
  <c r="AO879" i="106"/>
  <c r="AD886" i="103"/>
  <c r="AD840" i="101"/>
  <c r="AJ840" i="105"/>
  <c r="Y883" i="104"/>
  <c r="AF884" i="100"/>
  <c r="AH880" i="101"/>
  <c r="AM880" i="104"/>
  <c r="AK880" i="106"/>
  <c r="AD884" i="103"/>
  <c r="AI840" i="100"/>
  <c r="AL840" i="106"/>
  <c r="Z840" i="106"/>
  <c r="AC837" i="103"/>
  <c r="AD879" i="104"/>
  <c r="AP886" i="100"/>
  <c r="AG834" i="107"/>
  <c r="AF883" i="107"/>
  <c r="AG835" i="104"/>
  <c r="AA840" i="107"/>
  <c r="AD839" i="106"/>
  <c r="AN881" i="107"/>
  <c r="AE886" i="104"/>
  <c r="AO879" i="105"/>
  <c r="AA882" i="100"/>
  <c r="AG885" i="101"/>
  <c r="AE838" i="101"/>
  <c r="Y880" i="101"/>
  <c r="AP882" i="105"/>
  <c r="AC835" i="100"/>
  <c r="AM835" i="104"/>
  <c r="AH836" i="100"/>
  <c r="AA879" i="100"/>
  <c r="AF837" i="104"/>
  <c r="AF839" i="105"/>
  <c r="AD840" i="105"/>
  <c r="Z882" i="105"/>
  <c r="AO835" i="100"/>
  <c r="AM879" i="106"/>
  <c r="Z883" i="107"/>
  <c r="Z840" i="104"/>
  <c r="AN841" i="106"/>
  <c r="AJ882" i="101"/>
  <c r="AJ837" i="106"/>
  <c r="AC837" i="107"/>
  <c r="AB884" i="100"/>
  <c r="Y838" i="103"/>
  <c r="AF834" i="107"/>
  <c r="Y838" i="105"/>
  <c r="AC838" i="100"/>
  <c r="AG885" i="105"/>
  <c r="AC841" i="101"/>
  <c r="AF879" i="101"/>
  <c r="AG835" i="106"/>
  <c r="AE885" i="101"/>
  <c r="AM886" i="101"/>
  <c r="AF841" i="101"/>
  <c r="AB835" i="104"/>
  <c r="Y880" i="100"/>
  <c r="AA886" i="100"/>
  <c r="AI880" i="106"/>
  <c r="AD883" i="100"/>
  <c r="AB835" i="101"/>
  <c r="AG835" i="101"/>
  <c r="AP886" i="105"/>
  <c r="AG836" i="105"/>
  <c r="AD879" i="103"/>
  <c r="AH835" i="100"/>
  <c r="AG838" i="103"/>
  <c r="AB881" i="101"/>
  <c r="AE838" i="100"/>
  <c r="AD834" i="101"/>
  <c r="AE837" i="101"/>
  <c r="AN882" i="107"/>
  <c r="AP840" i="103"/>
  <c r="AH834" i="103"/>
  <c r="Y834" i="105"/>
  <c r="AM837" i="106"/>
  <c r="AN838" i="106"/>
  <c r="AO841" i="105"/>
  <c r="AD881" i="105"/>
  <c r="AP886" i="107"/>
  <c r="AF882" i="106"/>
  <c r="AM885" i="106"/>
  <c r="Z835" i="104"/>
  <c r="AI838" i="105"/>
  <c r="AB838" i="100"/>
  <c r="AP883" i="103"/>
  <c r="AI838" i="103"/>
  <c r="AC882" i="106"/>
  <c r="AB882" i="106"/>
  <c r="AD840" i="103"/>
  <c r="AD886" i="107"/>
  <c r="AC841" i="106"/>
  <c r="AB835" i="106"/>
  <c r="AM841" i="105"/>
  <c r="AF880" i="103"/>
  <c r="AA879" i="101"/>
  <c r="AJ834" i="103"/>
  <c r="Z839" i="106"/>
  <c r="AN837" i="101"/>
  <c r="AK886" i="101"/>
  <c r="Z838" i="107"/>
  <c r="AM839" i="107"/>
  <c r="AH879" i="103"/>
  <c r="AK886" i="104"/>
  <c r="AL885" i="106"/>
  <c r="AH884" i="107"/>
  <c r="Z836" i="100"/>
  <c r="AO840" i="107"/>
  <c r="AL840" i="104"/>
  <c r="Y884" i="107"/>
  <c r="AA883" i="104"/>
  <c r="AM838" i="103"/>
  <c r="AF886" i="104"/>
  <c r="AM835" i="100"/>
  <c r="AA881" i="101"/>
  <c r="AA883" i="105"/>
  <c r="AC838" i="103"/>
  <c r="AF886" i="107"/>
  <c r="AN885" i="107"/>
  <c r="AJ884" i="104"/>
  <c r="AJ835" i="107"/>
  <c r="Z841" i="106"/>
  <c r="AD882" i="105"/>
  <c r="AE836" i="101"/>
  <c r="AE834" i="105"/>
  <c r="AI879" i="104"/>
  <c r="AO841" i="103"/>
  <c r="AE885" i="104"/>
  <c r="Z886" i="107"/>
  <c r="AB882" i="101"/>
  <c r="AP882" i="101"/>
  <c r="AK883" i="101"/>
  <c r="AJ835" i="104"/>
  <c r="AE835" i="104"/>
  <c r="AD835" i="104"/>
  <c r="AI879" i="106"/>
  <c r="AH884" i="106"/>
  <c r="AE884" i="100"/>
  <c r="AC879" i="100"/>
  <c r="AB880" i="101"/>
  <c r="AE840" i="107"/>
  <c r="AJ837" i="101"/>
  <c r="AD834" i="104"/>
  <c r="AN879" i="101"/>
  <c r="AN837" i="105"/>
  <c r="AF838" i="103"/>
  <c r="AL837" i="106"/>
  <c r="AE838" i="106"/>
  <c r="Z883" i="101"/>
  <c r="Z840" i="100"/>
  <c r="AE836" i="103"/>
  <c r="AB884" i="104"/>
  <c r="AA834" i="104"/>
  <c r="AC886" i="104"/>
  <c r="AI836" i="106"/>
  <c r="AK838" i="105"/>
  <c r="AB884" i="101"/>
  <c r="AL837" i="107"/>
  <c r="AA881" i="104"/>
  <c r="AB879" i="105"/>
  <c r="AM834" i="100"/>
  <c r="AJ882" i="107"/>
  <c r="AP838" i="101"/>
  <c r="AL841" i="101"/>
  <c r="AO836" i="106"/>
  <c r="Y884" i="101"/>
  <c r="Y885" i="107"/>
  <c r="AK881" i="103"/>
  <c r="Y836" i="105"/>
  <c r="Z879" i="106"/>
  <c r="AI882" i="106"/>
  <c r="AF841" i="100"/>
  <c r="AB839" i="101"/>
  <c r="AF838" i="104"/>
  <c r="AM834" i="103"/>
  <c r="AI883" i="106"/>
  <c r="Z882" i="106"/>
  <c r="AP883" i="106"/>
  <c r="AM879" i="107"/>
  <c r="AL882" i="103"/>
  <c r="AK882" i="103"/>
  <c r="Y841" i="107"/>
  <c r="Z880" i="105"/>
  <c r="AH883" i="100"/>
  <c r="AD884" i="106"/>
  <c r="AD881" i="107"/>
  <c r="AD839" i="103"/>
  <c r="AC885" i="105"/>
  <c r="AG886" i="105"/>
  <c r="AK837" i="101"/>
  <c r="AP884" i="100"/>
  <c r="AD841" i="103"/>
  <c r="AC885" i="107"/>
  <c r="AK836" i="100"/>
  <c r="AI840" i="107"/>
  <c r="AO834" i="101"/>
  <c r="AI838" i="104"/>
  <c r="AF885" i="104"/>
  <c r="AK882" i="104"/>
  <c r="Y836" i="103"/>
  <c r="AO884" i="107"/>
  <c r="AK838" i="106"/>
  <c r="AN885" i="103"/>
  <c r="AA840" i="100"/>
  <c r="AC834" i="100"/>
  <c r="AJ840" i="103"/>
  <c r="AB835" i="103"/>
  <c r="Y840" i="107"/>
  <c r="AK837" i="106"/>
  <c r="AO837" i="106"/>
  <c r="AI885" i="105"/>
  <c r="AC883" i="100"/>
  <c r="AN881" i="105"/>
  <c r="AI886" i="106"/>
  <c r="AC835" i="107"/>
  <c r="Z840" i="101"/>
  <c r="AJ840" i="107"/>
  <c r="AH885" i="103"/>
  <c r="AA840" i="103"/>
  <c r="AP837" i="107"/>
  <c r="AC882" i="100"/>
  <c r="AE834" i="103"/>
  <c r="AB885" i="106"/>
  <c r="AK884" i="105"/>
  <c r="AE840" i="105"/>
  <c r="Z882" i="101"/>
  <c r="AK841" i="106"/>
  <c r="Y879" i="101"/>
  <c r="AE880" i="103"/>
  <c r="AM841" i="103"/>
  <c r="AK841" i="100"/>
  <c r="AP841" i="101"/>
  <c r="AB885" i="105"/>
  <c r="AC883" i="104"/>
  <c r="AC879" i="107"/>
  <c r="AN834" i="105"/>
  <c r="AD882" i="101"/>
  <c r="AH885" i="105"/>
  <c r="AE883" i="101"/>
  <c r="AH884" i="104"/>
  <c r="AI841" i="103"/>
  <c r="AH885" i="106"/>
  <c r="Z834" i="103"/>
  <c r="AM882" i="107"/>
  <c r="AN838" i="100"/>
  <c r="AK838" i="104"/>
  <c r="AE885" i="103"/>
  <c r="Z837" i="107"/>
  <c r="AN879" i="103"/>
  <c r="Z885" i="100"/>
  <c r="AB879" i="106"/>
  <c r="Z879" i="104"/>
  <c r="AF836" i="101"/>
  <c r="AL837" i="101"/>
  <c r="Y841" i="106"/>
  <c r="Z837" i="104"/>
  <c r="AD886" i="101"/>
  <c r="AI884" i="106"/>
  <c r="AL883" i="107"/>
  <c r="AF835" i="103"/>
  <c r="AC841" i="105"/>
  <c r="AD885" i="103"/>
  <c r="AA886" i="103"/>
  <c r="AM883" i="100"/>
  <c r="Y885" i="103"/>
  <c r="AC885" i="101"/>
  <c r="AJ841" i="104"/>
  <c r="AP838" i="107"/>
  <c r="AE839" i="103"/>
  <c r="AD886" i="106"/>
  <c r="AI884" i="107"/>
  <c r="AN882" i="103"/>
  <c r="AG834" i="101"/>
  <c r="AJ883" i="103"/>
  <c r="Z841" i="101"/>
  <c r="AD882" i="107"/>
  <c r="AM838" i="107"/>
  <c r="AM834" i="106"/>
  <c r="AK881" i="100"/>
  <c r="AI883" i="100"/>
  <c r="AL841" i="105"/>
  <c r="AH841" i="100"/>
  <c r="Z886" i="101"/>
  <c r="AF837" i="100"/>
  <c r="AB879" i="101"/>
  <c r="AI885" i="100"/>
  <c r="AL841" i="103"/>
  <c r="Y840" i="103"/>
  <c r="AH882" i="100"/>
  <c r="AJ839" i="105"/>
  <c r="Z884" i="103"/>
  <c r="AP839" i="100"/>
  <c r="Z834" i="100"/>
  <c r="Z834" i="106"/>
  <c r="AI879" i="107"/>
  <c r="AH834" i="105"/>
  <c r="Y836" i="101"/>
  <c r="AJ841" i="105"/>
  <c r="AB838" i="105"/>
  <c r="AC834" i="106"/>
  <c r="AC835" i="105"/>
  <c r="AM879" i="105"/>
  <c r="AC884" i="105"/>
  <c r="Y840" i="105"/>
  <c r="AE840" i="104"/>
  <c r="AK884" i="104"/>
  <c r="AG836" i="103"/>
  <c r="AJ879" i="104"/>
  <c r="AD836" i="106"/>
  <c r="AO838" i="105"/>
  <c r="AG836" i="104"/>
  <c r="Y840" i="100"/>
  <c r="AN835" i="103"/>
  <c r="AG879" i="101"/>
  <c r="AK836" i="105"/>
  <c r="AF885" i="106"/>
  <c r="AG883" i="106"/>
  <c r="AH837" i="100"/>
  <c r="AG840" i="104"/>
  <c r="Z885" i="104"/>
  <c r="AM879" i="104"/>
  <c r="AM839" i="103"/>
  <c r="AH841" i="103"/>
  <c r="AD881" i="103"/>
  <c r="AL838" i="106"/>
  <c r="AO836" i="103"/>
  <c r="Y880" i="103"/>
  <c r="AM886" i="106"/>
  <c r="AG882" i="106"/>
  <c r="Y881" i="103"/>
  <c r="AL838" i="105"/>
  <c r="AL885" i="103"/>
  <c r="AG837" i="107"/>
  <c r="AP882" i="104"/>
  <c r="AD837" i="101"/>
  <c r="AO839" i="101"/>
  <c r="AG883" i="103"/>
  <c r="AB840" i="107"/>
  <c r="AA880" i="103"/>
  <c r="AK834" i="105"/>
  <c r="AC884" i="106"/>
  <c r="AN839" i="106"/>
  <c r="AN841" i="100"/>
  <c r="AC841" i="104"/>
  <c r="AK834" i="100"/>
  <c r="AI839" i="103"/>
  <c r="AE838" i="103"/>
  <c r="AK885" i="100"/>
  <c r="AE841" i="107"/>
  <c r="AF837" i="106"/>
  <c r="AM838" i="106"/>
  <c r="AE839" i="106"/>
  <c r="Z835" i="105"/>
  <c r="AO879" i="101"/>
  <c r="AL838" i="103"/>
  <c r="AO880" i="104"/>
  <c r="AC841" i="100"/>
  <c r="AG886" i="101"/>
  <c r="AM840" i="105"/>
  <c r="Z883" i="100"/>
  <c r="AC835" i="103"/>
  <c r="AO885" i="100"/>
  <c r="AG885" i="104"/>
  <c r="AJ885" i="105"/>
  <c r="AB838" i="104"/>
  <c r="AO884" i="101"/>
  <c r="AO880" i="107"/>
  <c r="Z880" i="101"/>
  <c r="AI834" i="105"/>
  <c r="AP886" i="104"/>
  <c r="Z839" i="101"/>
  <c r="AG881" i="103"/>
  <c r="AD840" i="100"/>
  <c r="AB836" i="107"/>
  <c r="AN886" i="106"/>
  <c r="AN881" i="100"/>
  <c r="AE883" i="106"/>
  <c r="AF885" i="103"/>
  <c r="AO841" i="106"/>
  <c r="Y841" i="101"/>
  <c r="AH835" i="106"/>
  <c r="AE885" i="107"/>
  <c r="AD882" i="100"/>
  <c r="AM886" i="107"/>
  <c r="AO835" i="101"/>
  <c r="AE839" i="104"/>
  <c r="AD885" i="101"/>
  <c r="AM837" i="107"/>
  <c r="Y881" i="106"/>
  <c r="AE835" i="105"/>
  <c r="AG834" i="104"/>
  <c r="AP886" i="106"/>
  <c r="AN836" i="104"/>
  <c r="AC882" i="101"/>
  <c r="AB834" i="101"/>
  <c r="AL884" i="105"/>
  <c r="AF885" i="101"/>
  <c r="AM840" i="103"/>
  <c r="AO879" i="103"/>
  <c r="AC880" i="107"/>
  <c r="AC881" i="101"/>
  <c r="AF836" i="106"/>
  <c r="AF838" i="100"/>
  <c r="Z841" i="104"/>
  <c r="AF879" i="107"/>
  <c r="AA835" i="106"/>
  <c r="AE882" i="100"/>
  <c r="AK886" i="107"/>
  <c r="Z880" i="107"/>
  <c r="AK840" i="101"/>
  <c r="AD836" i="100"/>
  <c r="AK834" i="104"/>
  <c r="AG835" i="103"/>
  <c r="AC840" i="103"/>
  <c r="AD883" i="104"/>
  <c r="AD885" i="107"/>
  <c r="AP884" i="101"/>
  <c r="AJ841" i="100"/>
  <c r="AB838" i="101"/>
  <c r="AC885" i="106"/>
  <c r="AH881" i="107"/>
  <c r="AA836" i="100"/>
  <c r="AE836" i="104"/>
  <c r="Y834" i="101"/>
  <c r="AO838" i="107"/>
  <c r="AA836" i="101"/>
  <c r="AD838" i="107"/>
  <c r="Y884" i="106"/>
  <c r="Y886" i="106"/>
  <c r="AL838" i="101"/>
  <c r="AN838" i="107"/>
  <c r="AK886" i="105"/>
  <c r="Y883" i="106"/>
  <c r="AA841" i="103"/>
  <c r="AN879" i="104"/>
  <c r="AO840" i="104"/>
  <c r="AL840" i="101"/>
  <c r="AB837" i="105"/>
  <c r="AA836" i="105"/>
  <c r="Z836" i="107"/>
  <c r="AH886" i="104"/>
  <c r="AC840" i="104"/>
  <c r="AI839" i="101"/>
  <c r="AD838" i="104"/>
  <c r="AK882" i="106"/>
  <c r="AF835" i="104"/>
  <c r="AN834" i="106"/>
  <c r="AP884" i="106"/>
  <c r="Z834" i="101"/>
  <c r="AM839" i="100"/>
  <c r="AN839" i="100"/>
  <c r="AO880" i="101"/>
  <c r="AG841" i="100"/>
  <c r="AG835" i="107"/>
  <c r="AM885" i="107"/>
  <c r="AF881" i="105"/>
  <c r="Z836" i="101"/>
  <c r="AJ881" i="100"/>
  <c r="AF883" i="106"/>
  <c r="AM837" i="105"/>
  <c r="AC886" i="101"/>
  <c r="AE839" i="107"/>
  <c r="AG834" i="106"/>
  <c r="AD884" i="100"/>
  <c r="AK835" i="103"/>
  <c r="AI837" i="103"/>
  <c r="AL839" i="107"/>
  <c r="AB837" i="100"/>
  <c r="AA836" i="104"/>
  <c r="AM840" i="106"/>
  <c r="AN884" i="100"/>
  <c r="AN839" i="107"/>
  <c r="AI834" i="100"/>
  <c r="AO879" i="100"/>
  <c r="AP841" i="103"/>
  <c r="AD840" i="104"/>
  <c r="AG841" i="106"/>
  <c r="Y884" i="105"/>
  <c r="AI881" i="103"/>
  <c r="AO837" i="103"/>
  <c r="AL886" i="107"/>
  <c r="AC879" i="106"/>
  <c r="AC884" i="100"/>
  <c r="Y838" i="100"/>
  <c r="AO882" i="101"/>
  <c r="AI840" i="101"/>
  <c r="Z881" i="105"/>
  <c r="AJ880" i="101"/>
  <c r="AK885" i="107"/>
  <c r="AL883" i="104"/>
  <c r="AP885" i="100"/>
  <c r="AF840" i="107"/>
  <c r="AN883" i="105"/>
  <c r="AK838" i="100"/>
  <c r="AN834" i="100"/>
  <c r="AG885" i="107"/>
  <c r="AG834" i="100"/>
  <c r="AA879" i="103"/>
  <c r="AH883" i="107"/>
  <c r="AK839" i="106"/>
  <c r="AH841" i="105"/>
  <c r="AM885" i="101"/>
  <c r="AF880" i="100"/>
  <c r="AI886" i="100"/>
  <c r="AH834" i="107"/>
  <c r="AC835" i="106"/>
  <c r="AP837" i="100"/>
  <c r="AM840" i="107"/>
  <c r="AD839" i="104"/>
  <c r="AG879" i="105"/>
  <c r="AB882" i="105"/>
  <c r="AM834" i="104"/>
  <c r="AF880" i="104"/>
  <c r="AH838" i="106"/>
  <c r="Z886" i="105"/>
  <c r="Z839" i="104"/>
  <c r="AE836" i="107"/>
  <c r="AA881" i="100"/>
  <c r="AF835" i="100"/>
  <c r="AH840" i="103"/>
  <c r="AJ835" i="103"/>
  <c r="AI835" i="106"/>
  <c r="Y836" i="106"/>
  <c r="AJ838" i="105"/>
  <c r="AD838" i="103"/>
  <c r="AJ883" i="100"/>
  <c r="AE841" i="103"/>
  <c r="AO882" i="104"/>
  <c r="AP840" i="106"/>
  <c r="AJ841" i="106"/>
  <c r="AD841" i="101"/>
  <c r="AJ880" i="100"/>
  <c r="AL883" i="106"/>
  <c r="Z882" i="104"/>
  <c r="AF879" i="105"/>
  <c r="AL837" i="104"/>
  <c r="AJ835" i="101"/>
  <c r="AA885" i="103"/>
  <c r="AN840" i="107"/>
  <c r="AG836" i="100"/>
  <c r="AI882" i="100"/>
  <c r="AO880" i="100"/>
  <c r="AC886" i="105"/>
  <c r="AE841" i="100"/>
  <c r="AM839" i="101"/>
  <c r="AJ882" i="100"/>
  <c r="AL840" i="103"/>
  <c r="AF837" i="107"/>
  <c r="AI882" i="107"/>
  <c r="AG838" i="100"/>
  <c r="Z838" i="106"/>
  <c r="AI886" i="105"/>
  <c r="AB840" i="100"/>
  <c r="Y838" i="107"/>
  <c r="AJ881" i="103"/>
  <c r="AJ882" i="105"/>
  <c r="AJ881" i="101"/>
  <c r="AI838" i="100"/>
  <c r="AB841" i="106"/>
  <c r="AL885" i="100"/>
  <c r="AG837" i="103"/>
  <c r="AF884" i="104"/>
  <c r="AK883" i="100"/>
  <c r="AF840" i="101"/>
  <c r="AB883" i="105"/>
  <c r="AN836" i="105"/>
  <c r="AH834" i="101"/>
  <c r="AM880" i="105"/>
  <c r="AE884" i="104"/>
  <c r="AF885" i="100"/>
  <c r="AC836" i="104"/>
  <c r="AE834" i="101"/>
  <c r="Y839" i="100"/>
  <c r="AC881" i="103"/>
  <c r="AK841" i="103"/>
  <c r="AH879" i="101"/>
  <c r="AJ879" i="101"/>
  <c r="Y881" i="100"/>
  <c r="AA838" i="105"/>
  <c r="AE883" i="103"/>
  <c r="AN837" i="104"/>
  <c r="AM885" i="105"/>
  <c r="AH883" i="104"/>
  <c r="AC837" i="105"/>
  <c r="AD882" i="104"/>
  <c r="AC885" i="100"/>
  <c r="AJ837" i="105"/>
  <c r="AC837" i="100"/>
  <c r="AJ841" i="107"/>
  <c r="AN886" i="101"/>
  <c r="AB840" i="103"/>
  <c r="AF837" i="105"/>
  <c r="AM879" i="101"/>
  <c r="AJ883" i="104"/>
  <c r="AL885" i="105"/>
  <c r="AN840" i="100"/>
  <c r="AA885" i="101"/>
  <c r="AI837" i="104"/>
  <c r="AH886" i="100"/>
  <c r="AH880" i="100"/>
  <c r="AK882" i="100"/>
  <c r="AA882" i="103"/>
  <c r="AN884" i="105"/>
  <c r="AC839" i="100"/>
  <c r="AB881" i="103"/>
  <c r="AA880" i="100"/>
  <c r="AH836" i="107"/>
  <c r="AM835" i="105"/>
  <c r="AA884" i="107"/>
  <c r="AF841" i="105"/>
  <c r="AC884" i="101"/>
  <c r="AA840" i="106"/>
  <c r="AO838" i="101"/>
  <c r="AA884" i="104"/>
  <c r="AF881" i="104"/>
  <c r="AB882" i="100"/>
  <c r="AI883" i="104"/>
  <c r="AJ838" i="100"/>
  <c r="AN840" i="105"/>
  <c r="AJ838" i="101"/>
  <c r="AF881" i="107"/>
  <c r="Y834" i="107"/>
  <c r="AE879" i="107"/>
  <c r="AH884" i="100"/>
  <c r="AC839" i="107"/>
  <c r="AC883" i="105"/>
  <c r="AF884" i="105"/>
  <c r="AP838" i="100"/>
  <c r="AP839" i="101"/>
  <c r="Y836" i="107"/>
  <c r="Z879" i="100"/>
  <c r="AM885" i="104"/>
  <c r="Z884" i="106"/>
  <c r="AB882" i="107"/>
  <c r="AD838" i="105"/>
  <c r="AI882" i="103"/>
  <c r="AI840" i="104"/>
  <c r="AE882" i="105"/>
  <c r="AM880" i="103"/>
  <c r="AH884" i="105"/>
  <c r="AG884" i="105"/>
  <c r="AM884" i="103"/>
  <c r="AM886" i="105"/>
  <c r="Y837" i="105"/>
  <c r="AC836" i="107"/>
  <c r="AO881" i="107"/>
  <c r="AH882" i="107"/>
  <c r="AI837" i="101"/>
  <c r="AH886" i="101"/>
  <c r="AA883" i="101"/>
  <c r="AG839" i="103"/>
  <c r="AO885" i="104"/>
  <c r="AN886" i="100"/>
  <c r="AJ886" i="107"/>
  <c r="Z883" i="105"/>
  <c r="AD883" i="103"/>
  <c r="AH837" i="104"/>
  <c r="AF840" i="106"/>
  <c r="AN884" i="107"/>
  <c r="AO882" i="107"/>
  <c r="AC880" i="104"/>
  <c r="AA834" i="105"/>
  <c r="Y884" i="100"/>
  <c r="AB841" i="100"/>
  <c r="AE841" i="104"/>
  <c r="AJ838" i="104"/>
  <c r="AL886" i="104"/>
  <c r="Y879" i="104"/>
  <c r="AI882" i="104"/>
  <c r="AH839" i="105"/>
  <c r="AP840" i="105"/>
  <c r="AK839" i="104"/>
  <c r="AM886" i="103"/>
  <c r="AB834" i="104"/>
  <c r="Z836" i="105"/>
  <c r="AH879" i="106"/>
  <c r="AG837" i="100"/>
  <c r="AM834" i="101"/>
  <c r="AF839" i="101"/>
  <c r="AG880" i="103"/>
  <c r="AA885" i="107"/>
  <c r="AG879" i="100"/>
  <c r="AF885" i="107"/>
  <c r="AK883" i="105"/>
  <c r="AB839" i="104"/>
  <c r="AK836" i="101"/>
  <c r="AI839" i="107"/>
  <c r="AG835" i="100"/>
  <c r="AC880" i="103"/>
  <c r="Z886" i="100"/>
  <c r="AA885" i="106"/>
  <c r="AA886" i="107"/>
  <c r="AN836" i="100"/>
  <c r="AH836" i="104"/>
  <c r="Z841" i="107"/>
  <c r="AF837" i="101"/>
  <c r="AM882" i="105"/>
  <c r="AE880" i="107"/>
  <c r="AG883" i="101"/>
  <c r="AO886" i="105"/>
  <c r="AI886" i="103"/>
  <c r="AK840" i="106"/>
  <c r="AO835" i="104"/>
  <c r="AO880" i="103"/>
  <c r="Z882" i="107"/>
  <c r="AB886" i="107"/>
  <c r="AC839" i="104"/>
  <c r="AH840" i="106"/>
  <c r="AC839" i="101"/>
  <c r="AE881" i="107"/>
  <c r="AK886" i="100"/>
  <c r="AN883" i="100"/>
  <c r="AK879" i="104"/>
  <c r="AN879" i="107"/>
  <c r="AG841" i="104"/>
  <c r="AI835" i="104"/>
  <c r="AC882" i="103"/>
  <c r="AJ883" i="105"/>
  <c r="AI880" i="103"/>
  <c r="AJ834" i="107"/>
  <c r="AD835" i="103"/>
  <c r="Y879" i="100"/>
  <c r="AE880" i="100"/>
  <c r="AL886" i="101"/>
  <c r="AG841" i="101"/>
  <c r="AI884" i="103"/>
  <c r="AN886" i="104"/>
  <c r="AA834" i="106"/>
  <c r="AH882" i="106"/>
  <c r="AE839" i="101"/>
  <c r="AJ838" i="107"/>
  <c r="Z836" i="106"/>
  <c r="AB835" i="100"/>
  <c r="AJ834" i="100"/>
  <c r="AF834" i="104"/>
  <c r="AL885" i="107"/>
  <c r="AN837" i="103"/>
  <c r="Y838" i="104"/>
  <c r="AA835" i="101"/>
  <c r="AP841" i="105"/>
  <c r="AC834" i="104"/>
  <c r="AG834" i="103"/>
  <c r="AE881" i="105"/>
  <c r="AM880" i="100"/>
  <c r="AN881" i="104"/>
  <c r="AB881" i="106"/>
  <c r="AG839" i="101"/>
  <c r="Z837" i="105"/>
  <c r="AK835" i="104"/>
  <c r="AD835" i="101"/>
  <c r="Z886" i="104"/>
  <c r="AJ884" i="106"/>
  <c r="Y879" i="103"/>
  <c r="AI884" i="101"/>
  <c r="AI839" i="106"/>
  <c r="AF886" i="103"/>
  <c r="AN836" i="107"/>
  <c r="AA836" i="103"/>
  <c r="AK882" i="107"/>
  <c r="AO886" i="101"/>
  <c r="AM838" i="100"/>
  <c r="AN837" i="106"/>
  <c r="Z884" i="104"/>
  <c r="AF840" i="103"/>
  <c r="AE883" i="104"/>
  <c r="AB882" i="104"/>
  <c r="AG886" i="106"/>
  <c r="AI839" i="104"/>
  <c r="AO836" i="101"/>
  <c r="AD883" i="101"/>
  <c r="AG840" i="103"/>
  <c r="AB834" i="103"/>
  <c r="AO839" i="103"/>
  <c r="Z882" i="100"/>
  <c r="AA841" i="107"/>
  <c r="AG841" i="107"/>
  <c r="AO840" i="105"/>
  <c r="AO883" i="105"/>
  <c r="AF886" i="101"/>
  <c r="AO837" i="107"/>
  <c r="AA881" i="106"/>
  <c r="AF886" i="100"/>
  <c r="AA883" i="103"/>
  <c r="AC837" i="104"/>
  <c r="AI839" i="100"/>
  <c r="AN882" i="105"/>
  <c r="Z834" i="105"/>
  <c r="AA835" i="104"/>
  <c r="AC836" i="106"/>
  <c r="AI839" i="105"/>
  <c r="AE884" i="103"/>
  <c r="AL841" i="100"/>
  <c r="AD836" i="105"/>
  <c r="AN885" i="100"/>
  <c r="AP883" i="107"/>
  <c r="AJ881" i="104"/>
  <c r="AG840" i="107"/>
  <c r="AD837" i="106"/>
  <c r="AJ838" i="106"/>
  <c r="AG838" i="107"/>
  <c r="AN880" i="100"/>
  <c r="AP883" i="104"/>
  <c r="AN882" i="104"/>
  <c r="AI881" i="101"/>
  <c r="AA837" i="104"/>
  <c r="AO883" i="103"/>
  <c r="AJ886" i="106"/>
  <c r="AJ883" i="107"/>
  <c r="AA882" i="105"/>
  <c r="AN880" i="104"/>
  <c r="AK880" i="100"/>
  <c r="Y838" i="101"/>
  <c r="AI880" i="101"/>
  <c r="AP885" i="103"/>
  <c r="AK837" i="103"/>
  <c r="AH881" i="104"/>
  <c r="Z885" i="107"/>
  <c r="AK884" i="107"/>
  <c r="AN834" i="107"/>
  <c r="Y835" i="101"/>
  <c r="AL886" i="105"/>
  <c r="AI841" i="100"/>
  <c r="AH838" i="101"/>
  <c r="AO883" i="100"/>
  <c r="AO835" i="103"/>
  <c r="AF881" i="100"/>
  <c r="AN836" i="103"/>
  <c r="Y839" i="107"/>
  <c r="AN881" i="101"/>
  <c r="AK885" i="101"/>
  <c r="AO836" i="100"/>
  <c r="AA884" i="106"/>
  <c r="AB886" i="106"/>
  <c r="AI885" i="103"/>
  <c r="AP840" i="104"/>
  <c r="AL839" i="101"/>
  <c r="AL841" i="107"/>
  <c r="AA880" i="101"/>
  <c r="AN879" i="106"/>
  <c r="AN837" i="107"/>
  <c r="AB879" i="104"/>
  <c r="AM838" i="105"/>
  <c r="AF882" i="103"/>
  <c r="Y883" i="103"/>
  <c r="AP841" i="106"/>
  <c r="Y834" i="100"/>
  <c r="AN884" i="106"/>
  <c r="AD834" i="103"/>
  <c r="AK835" i="107"/>
  <c r="AK839" i="107"/>
  <c r="AF836" i="104"/>
  <c r="AI836" i="104"/>
  <c r="AN880" i="105"/>
  <c r="AH881" i="100"/>
  <c r="AD884" i="107"/>
  <c r="AJ880" i="104"/>
  <c r="AB880" i="104"/>
  <c r="AC840" i="106"/>
  <c r="AE886" i="101"/>
  <c r="AF838" i="106"/>
  <c r="Y837" i="103"/>
  <c r="AO881" i="104"/>
  <c r="AA885" i="100"/>
  <c r="Y881" i="104"/>
  <c r="AO884" i="103"/>
  <c r="AO839" i="100"/>
  <c r="AK884" i="101"/>
  <c r="AH835" i="104"/>
  <c r="AO839" i="107"/>
  <c r="AJ837" i="103"/>
  <c r="AJ882" i="106"/>
  <c r="AH883" i="103"/>
  <c r="AD839" i="100"/>
  <c r="AJ884" i="101"/>
  <c r="AC881" i="105"/>
  <c r="AN834" i="104"/>
  <c r="AK837" i="105"/>
  <c r="AM883" i="107"/>
  <c r="AJ837" i="100"/>
  <c r="Y882" i="103"/>
  <c r="AO839" i="105"/>
  <c r="AC884" i="103"/>
  <c r="AE886" i="106"/>
  <c r="AE836" i="100"/>
  <c r="Z835" i="107"/>
  <c r="AB834" i="107"/>
  <c r="AN839" i="101"/>
  <c r="AN881" i="103"/>
  <c r="AA839" i="106"/>
  <c r="AD836" i="103"/>
  <c r="AK835" i="106"/>
  <c r="AD834" i="106"/>
  <c r="AD885" i="104"/>
  <c r="AE884" i="105"/>
  <c r="AH838" i="104"/>
  <c r="AM835" i="101"/>
  <c r="AI884" i="105"/>
  <c r="AB840" i="101"/>
  <c r="AG881" i="104"/>
  <c r="AO836" i="107"/>
  <c r="AE835" i="100"/>
  <c r="AM882" i="104"/>
  <c r="AE837" i="105"/>
  <c r="AE883" i="105"/>
  <c r="AC883" i="103"/>
  <c r="AA838" i="101"/>
  <c r="AO834" i="104"/>
  <c r="AH880" i="103"/>
  <c r="AD879" i="106"/>
  <c r="AI881" i="105"/>
  <c r="AK837" i="100"/>
  <c r="Z838" i="105"/>
  <c r="AL839" i="105"/>
  <c r="AG836" i="107"/>
  <c r="AJ879" i="107"/>
  <c r="AK838" i="103"/>
  <c r="Z840" i="103"/>
  <c r="AL884" i="100"/>
  <c r="AO834" i="107"/>
  <c r="AO836" i="104"/>
  <c r="AJ836" i="104"/>
  <c r="AN885" i="101"/>
  <c r="AO885" i="107"/>
  <c r="AJ836" i="107"/>
  <c r="AG840" i="100"/>
  <c r="AB840" i="106"/>
  <c r="AK841" i="104"/>
  <c r="AK882" i="105"/>
  <c r="Y836" i="100"/>
  <c r="AI879" i="105"/>
  <c r="AJ839" i="103"/>
  <c r="AJ836" i="106"/>
  <c r="AM837" i="104"/>
  <c r="AA839" i="105"/>
  <c r="AP840" i="101"/>
  <c r="AG881" i="105"/>
  <c r="AC881" i="106"/>
  <c r="AJ885" i="107"/>
  <c r="AG883" i="105"/>
  <c r="AA836" i="106"/>
  <c r="AG839" i="105"/>
  <c r="AG837" i="106"/>
  <c r="AB883" i="100"/>
  <c r="AI834" i="104"/>
  <c r="AB881" i="104"/>
  <c r="AO881" i="106"/>
  <c r="AJ834" i="101"/>
  <c r="AA834" i="101"/>
  <c r="AI840" i="105"/>
  <c r="Y882" i="105"/>
  <c r="AB838" i="107"/>
  <c r="AB879" i="103"/>
  <c r="AO881" i="103"/>
  <c r="AN837" i="100"/>
  <c r="AL883" i="105"/>
  <c r="Y881" i="101"/>
  <c r="AB835" i="105"/>
  <c r="AJ836" i="100"/>
  <c r="AI882" i="105"/>
  <c r="AF882" i="107"/>
  <c r="AO838" i="103"/>
  <c r="AN884" i="103"/>
  <c r="AA838" i="106"/>
  <c r="AH840" i="100"/>
  <c r="AO834" i="106"/>
  <c r="AO880" i="106"/>
  <c r="AH880" i="105"/>
  <c r="AK881" i="105"/>
  <c r="AJ883" i="106"/>
  <c r="AF883" i="103"/>
  <c r="AK885" i="105"/>
  <c r="AC838" i="104"/>
  <c r="AO879" i="104"/>
  <c r="AP882" i="106"/>
  <c r="AK839" i="103"/>
  <c r="AM884" i="106"/>
  <c r="AA841" i="104"/>
  <c r="AN841" i="101"/>
  <c r="AK835" i="101"/>
  <c r="AI881" i="106"/>
  <c r="AG884" i="107"/>
  <c r="AG880" i="104"/>
  <c r="AC886" i="106"/>
  <c r="AI883" i="107"/>
  <c r="AK836" i="106"/>
  <c r="AO838" i="100"/>
  <c r="Y883" i="101"/>
  <c r="AE837" i="100"/>
  <c r="AL841" i="106"/>
  <c r="AE885" i="100"/>
  <c r="AN884" i="104"/>
  <c r="Z881" i="107"/>
  <c r="AN886" i="103"/>
  <c r="AN838" i="101"/>
  <c r="AH841" i="101"/>
  <c r="AA880" i="104"/>
  <c r="AC879" i="105"/>
  <c r="AB881" i="100"/>
  <c r="AN840" i="103"/>
  <c r="AB883" i="106"/>
  <c r="AE881" i="101"/>
  <c r="AN841" i="107"/>
  <c r="AG838" i="106"/>
  <c r="AE885" i="105"/>
  <c r="AF834" i="103"/>
  <c r="AA838" i="107"/>
  <c r="Y881" i="105"/>
  <c r="AI881" i="104"/>
  <c r="Y882" i="100"/>
  <c r="AI838" i="107"/>
  <c r="Y837" i="100"/>
  <c r="AH884" i="101"/>
  <c r="AM835" i="107"/>
  <c r="AG885" i="100"/>
  <c r="AK881" i="106"/>
  <c r="AL886" i="106"/>
  <c r="AA880" i="107"/>
  <c r="AD836" i="101"/>
  <c r="AO840" i="106"/>
  <c r="AI886" i="101"/>
  <c r="AH840" i="107"/>
  <c r="AH881" i="105"/>
  <c r="AL837" i="105"/>
  <c r="AG880" i="100"/>
  <c r="AB881" i="107"/>
  <c r="AI841" i="101"/>
  <c r="AG836" i="106"/>
  <c r="Z841" i="105"/>
  <c r="AF837" i="103"/>
  <c r="AD880" i="100"/>
  <c r="AA838" i="103"/>
  <c r="AA834" i="107"/>
  <c r="AG839" i="104"/>
  <c r="AK886" i="103"/>
  <c r="Z838" i="101"/>
  <c r="AJ840" i="101"/>
  <c r="AG879" i="107"/>
  <c r="AF879" i="100"/>
  <c r="AC884" i="104"/>
  <c r="AM883" i="103"/>
  <c r="AE835" i="101"/>
  <c r="AB884" i="103"/>
  <c r="AM835" i="106"/>
  <c r="AP885" i="106"/>
  <c r="AE884" i="107"/>
  <c r="AG882" i="103"/>
  <c r="AC841" i="107"/>
  <c r="AN882" i="101"/>
  <c r="AE836" i="105"/>
  <c r="AF835" i="101"/>
  <c r="AI885" i="104"/>
  <c r="AI837" i="107"/>
  <c r="AK886" i="106"/>
  <c r="AK884" i="103"/>
  <c r="AK840" i="100"/>
  <c r="AA840" i="104"/>
  <c r="AJ834" i="104"/>
  <c r="AB841" i="103"/>
  <c r="AB884" i="106"/>
  <c r="AK840" i="105"/>
  <c r="AM883" i="101"/>
  <c r="AJ836" i="101"/>
  <c r="Z841" i="100"/>
  <c r="AE834" i="100"/>
  <c r="AB837" i="107"/>
  <c r="AB839" i="107"/>
  <c r="AE835" i="107"/>
  <c r="AG882" i="100"/>
  <c r="AD838" i="100"/>
  <c r="AG884" i="103"/>
  <c r="AD841" i="105"/>
  <c r="AD835" i="100"/>
  <c r="AK834" i="103"/>
  <c r="AP883" i="100"/>
  <c r="Y879" i="106"/>
  <c r="AF883" i="104"/>
  <c r="AH885" i="101"/>
  <c r="AG840" i="101"/>
  <c r="Z836" i="104"/>
  <c r="AG839" i="106"/>
  <c r="Z880" i="100"/>
  <c r="AA881" i="105"/>
  <c r="AJ837" i="107"/>
  <c r="AP839" i="103"/>
  <c r="AO885" i="106"/>
  <c r="AO838" i="106"/>
  <c r="AM840" i="100"/>
  <c r="AC837" i="101"/>
  <c r="AI880" i="105"/>
  <c r="AI840" i="103"/>
  <c r="AI884" i="104"/>
  <c r="AB880" i="107"/>
  <c r="AI841" i="104"/>
  <c r="AK880" i="103"/>
  <c r="AD840" i="107"/>
  <c r="AF836" i="105"/>
  <c r="AG880" i="105"/>
  <c r="AF835" i="105"/>
  <c r="AA835" i="107"/>
  <c r="AC834" i="107"/>
  <c r="AA886" i="105"/>
  <c r="Y837" i="101"/>
  <c r="AA841" i="105"/>
  <c r="AK879" i="107"/>
  <c r="AI835" i="107"/>
  <c r="Z880" i="104"/>
  <c r="AC883" i="107"/>
  <c r="AC884" i="107"/>
  <c r="AK834" i="101"/>
  <c r="Y885" i="105"/>
  <c r="AP838" i="104"/>
  <c r="Y836" i="104"/>
  <c r="AE834" i="104"/>
  <c r="AJ880" i="107"/>
  <c r="AA839" i="103"/>
  <c r="AG882" i="107"/>
  <c r="Y837" i="106"/>
  <c r="Z837" i="106"/>
  <c r="AA838" i="104"/>
  <c r="AM880" i="101"/>
  <c r="AK834" i="106"/>
  <c r="AB834" i="100"/>
  <c r="AE883" i="100"/>
  <c r="AC880" i="100"/>
  <c r="AF840" i="105"/>
  <c r="AN839" i="104"/>
  <c r="AE886" i="103"/>
  <c r="Y886" i="101"/>
  <c r="Y835" i="105"/>
  <c r="AO881" i="100"/>
  <c r="AH835" i="107"/>
  <c r="Z837" i="103"/>
  <c r="AH883" i="105"/>
  <c r="AH836" i="106"/>
  <c r="AM837" i="101"/>
  <c r="AB839" i="103"/>
  <c r="AN880" i="103"/>
  <c r="AJ881" i="106"/>
  <c r="AL839" i="100"/>
  <c r="AC839" i="106"/>
  <c r="AE841" i="105"/>
  <c r="AK880" i="101"/>
  <c r="AD839" i="107"/>
  <c r="AN835" i="107"/>
  <c r="AD880" i="103"/>
  <c r="AE835" i="106"/>
  <c r="AM880" i="107"/>
  <c r="AB836" i="100"/>
  <c r="AD836" i="104"/>
  <c r="AL840" i="100"/>
  <c r="AI879" i="100"/>
  <c r="Z881" i="106"/>
  <c r="AI880" i="104"/>
  <c r="Y841" i="105"/>
  <c r="AI885" i="101"/>
  <c r="Y839" i="101"/>
  <c r="Z835" i="106"/>
  <c r="AI880" i="100"/>
  <c r="AA883" i="106"/>
  <c r="AI834" i="103"/>
  <c r="AL882" i="101"/>
  <c r="AP884" i="103"/>
  <c r="AM839" i="106"/>
  <c r="AK837" i="107"/>
  <c r="AD883" i="106"/>
  <c r="AP885" i="107"/>
  <c r="AO885" i="105"/>
  <c r="AM841" i="106"/>
  <c r="AF882" i="101"/>
  <c r="AH838" i="100"/>
  <c r="Y834" i="103"/>
  <c r="AF834" i="105"/>
  <c r="AJ880" i="106"/>
  <c r="AL882" i="107"/>
  <c r="Z838" i="100"/>
  <c r="AD841" i="107"/>
  <c r="AF885" i="105"/>
  <c r="AF838" i="107"/>
  <c r="AI836" i="105"/>
  <c r="AJ880" i="105"/>
  <c r="AO886" i="104"/>
  <c r="AO841" i="100"/>
  <c r="AM838" i="101"/>
  <c r="AD879" i="101"/>
  <c r="AD880" i="101"/>
  <c r="AD835" i="105"/>
  <c r="Y880" i="106"/>
  <c r="Z884" i="100"/>
  <c r="AO882" i="100"/>
  <c r="AM841" i="101"/>
  <c r="AH882" i="103"/>
  <c r="AO839" i="104"/>
  <c r="AE882" i="104"/>
  <c r="Y834" i="106"/>
  <c r="AH880" i="107"/>
  <c r="AG880" i="101"/>
  <c r="AK840" i="107"/>
  <c r="AA837" i="106"/>
  <c r="T536" i="101"/>
  <c r="S616" i="101"/>
  <c r="S535" i="101"/>
  <c r="S867" i="101"/>
  <c r="S617" i="101"/>
  <c r="S550" i="101"/>
  <c r="S557" i="101" s="1"/>
  <c r="S632" i="105"/>
  <c r="S596" i="101"/>
  <c r="Q988" i="107"/>
  <c r="S429" i="100"/>
  <c r="S436" i="100" s="1"/>
  <c r="S632" i="100"/>
  <c r="S414" i="100"/>
  <c r="S824" i="100"/>
  <c r="T415" i="100"/>
  <c r="Q431" i="103"/>
  <c r="Q827" i="103" s="1"/>
  <c r="R828" i="103" s="1"/>
  <c r="S829" i="103" s="1"/>
  <c r="T830" i="103" s="1"/>
  <c r="T536" i="103"/>
  <c r="S616" i="103"/>
  <c r="S867" i="103"/>
  <c r="S617" i="103"/>
  <c r="S550" i="103"/>
  <c r="S557" i="103" s="1"/>
  <c r="S535" i="103"/>
  <c r="R550" i="106"/>
  <c r="R535" i="106"/>
  <c r="S536" i="106"/>
  <c r="Q557" i="106"/>
  <c r="R987" i="107"/>
  <c r="Q987" i="101"/>
  <c r="S596" i="107"/>
  <c r="S527" i="107"/>
  <c r="S865" i="107"/>
  <c r="S598" i="107"/>
  <c r="T528" i="107"/>
  <c r="S548" i="107"/>
  <c r="S547" i="107" s="1"/>
  <c r="S599" i="107"/>
  <c r="R555" i="107"/>
  <c r="R554" i="107" s="1"/>
  <c r="R988" i="107" s="1"/>
  <c r="S426" i="103"/>
  <c r="S433" i="103" s="1"/>
  <c r="S402" i="103"/>
  <c r="S821" i="103"/>
  <c r="T403" i="103"/>
  <c r="R660" i="101"/>
  <c r="R676" i="101" s="1"/>
  <c r="R954" i="101" s="1"/>
  <c r="R431" i="107"/>
  <c r="R827" i="107" s="1"/>
  <c r="S828" i="107" s="1"/>
  <c r="T829" i="107" s="1"/>
  <c r="Q988" i="101"/>
  <c r="Q872" i="101"/>
  <c r="T869" i="103"/>
  <c r="T543" i="103"/>
  <c r="T552" i="103"/>
  <c r="T559" i="103" s="1"/>
  <c r="T635" i="103"/>
  <c r="T634" i="103"/>
  <c r="S435" i="103"/>
  <c r="T866" i="107"/>
  <c r="T531" i="107"/>
  <c r="T549" i="107"/>
  <c r="T556" i="107" s="1"/>
  <c r="T608" i="107"/>
  <c r="R432" i="100"/>
  <c r="T551" i="100"/>
  <c r="T558" i="100" s="1"/>
  <c r="T868" i="100"/>
  <c r="T539" i="100"/>
  <c r="T626" i="100"/>
  <c r="T625" i="100"/>
  <c r="T435" i="101"/>
  <c r="R873" i="100"/>
  <c r="S874" i="100" s="1"/>
  <c r="T875" i="100" s="1"/>
  <c r="T415" i="104"/>
  <c r="S824" i="104"/>
  <c r="S414" i="104"/>
  <c r="S429" i="104"/>
  <c r="S632" i="104"/>
  <c r="S822" i="101"/>
  <c r="S406" i="101"/>
  <c r="T407" i="101"/>
  <c r="S427" i="101"/>
  <c r="S424" i="101" s="1"/>
  <c r="S614" i="101"/>
  <c r="T867" i="107"/>
  <c r="T550" i="107"/>
  <c r="T557" i="107" s="1"/>
  <c r="T535" i="107"/>
  <c r="T617" i="107"/>
  <c r="T616" i="107"/>
  <c r="R555" i="104"/>
  <c r="R554" i="104" s="1"/>
  <c r="R547" i="104"/>
  <c r="S822" i="105"/>
  <c r="S406" i="105"/>
  <c r="S427" i="105"/>
  <c r="S614" i="105"/>
  <c r="Q883" i="107"/>
  <c r="T820" i="103"/>
  <c r="T398" i="103"/>
  <c r="T425" i="103"/>
  <c r="T596" i="103"/>
  <c r="T410" i="103"/>
  <c r="T823" i="103"/>
  <c r="T428" i="103"/>
  <c r="O829" i="106"/>
  <c r="P830" i="106" s="1"/>
  <c r="Q831" i="106" s="1"/>
  <c r="R832" i="106" s="1"/>
  <c r="S833" i="106" s="1"/>
  <c r="T834" i="106" s="1"/>
  <c r="T403" i="104"/>
  <c r="S402" i="104"/>
  <c r="S426" i="104"/>
  <c r="S821" i="104"/>
  <c r="S605" i="104"/>
  <c r="T820" i="101"/>
  <c r="T425" i="101"/>
  <c r="T398" i="101"/>
  <c r="T428" i="104"/>
  <c r="T823" i="104"/>
  <c r="T410" i="104"/>
  <c r="T432" i="107"/>
  <c r="Q414" i="106"/>
  <c r="Q824" i="106"/>
  <c r="R415" i="106"/>
  <c r="Q873" i="103"/>
  <c r="R874" i="103" s="1"/>
  <c r="S875" i="103" s="1"/>
  <c r="T876" i="103" s="1"/>
  <c r="P880" i="105"/>
  <c r="S822" i="103"/>
  <c r="S427" i="103"/>
  <c r="T407" i="103"/>
  <c r="S406" i="103"/>
  <c r="S614" i="103"/>
  <c r="S867" i="104"/>
  <c r="S535" i="104"/>
  <c r="S550" i="104"/>
  <c r="S557" i="104" s="1"/>
  <c r="T536" i="104"/>
  <c r="S616" i="104"/>
  <c r="S617" i="104"/>
  <c r="S436" i="101"/>
  <c r="R435" i="100"/>
  <c r="S433" i="101"/>
  <c r="Q872" i="105"/>
  <c r="Q988" i="105"/>
  <c r="Q398" i="105"/>
  <c r="Q425" i="105"/>
  <c r="Q820" i="105"/>
  <c r="Q596" i="105"/>
  <c r="R399" i="105"/>
  <c r="Q402" i="106"/>
  <c r="Q821" i="106"/>
  <c r="R403" i="106"/>
  <c r="R660" i="103"/>
  <c r="R676" i="103" s="1"/>
  <c r="R954" i="103" s="1"/>
  <c r="R556" i="103"/>
  <c r="R554" i="103" s="1"/>
  <c r="R547" i="103"/>
  <c r="R434" i="101"/>
  <c r="R987" i="101" s="1"/>
  <c r="T428" i="107"/>
  <c r="T823" i="107"/>
  <c r="T410" i="107"/>
  <c r="T623" i="107"/>
  <c r="S426" i="100"/>
  <c r="S402" i="100"/>
  <c r="S821" i="100"/>
  <c r="T403" i="100"/>
  <c r="S605" i="100"/>
  <c r="S598" i="104"/>
  <c r="S865" i="104"/>
  <c r="T528" i="104"/>
  <c r="S527" i="104"/>
  <c r="S548" i="104"/>
  <c r="S599" i="104"/>
  <c r="T617" i="100"/>
  <c r="T535" i="100"/>
  <c r="T867" i="100"/>
  <c r="T550" i="100"/>
  <c r="T557" i="100" s="1"/>
  <c r="T616" i="100"/>
  <c r="Q873" i="104"/>
  <c r="R874" i="104" s="1"/>
  <c r="S875" i="104" s="1"/>
  <c r="T876" i="104" s="1"/>
  <c r="R433" i="104"/>
  <c r="Q828" i="100"/>
  <c r="S822" i="104"/>
  <c r="S406" i="104"/>
  <c r="T407" i="104"/>
  <c r="S427" i="104"/>
  <c r="S614" i="104"/>
  <c r="R434" i="103"/>
  <c r="R987" i="103" s="1"/>
  <c r="S398" i="104"/>
  <c r="T399" i="104"/>
  <c r="S425" i="104"/>
  <c r="S820" i="104"/>
  <c r="S596" i="104"/>
  <c r="T632" i="101"/>
  <c r="T824" i="101"/>
  <c r="T414" i="101"/>
  <c r="T429" i="101"/>
  <c r="S822" i="100"/>
  <c r="T407" i="100"/>
  <c r="S427" i="100"/>
  <c r="S406" i="100"/>
  <c r="S614" i="100"/>
  <c r="R988" i="100"/>
  <c r="R872" i="100"/>
  <c r="Q833" i="101"/>
  <c r="Q828" i="103"/>
  <c r="R433" i="100"/>
  <c r="R873" i="107"/>
  <c r="S874" i="107" s="1"/>
  <c r="T875" i="107" s="1"/>
  <c r="S535" i="105"/>
  <c r="S550" i="105"/>
  <c r="S557" i="105" s="1"/>
  <c r="S616" i="105"/>
  <c r="S617" i="105"/>
  <c r="S867" i="105"/>
  <c r="Q883" i="100"/>
  <c r="S531" i="101"/>
  <c r="T532" i="101"/>
  <c r="S549" i="101"/>
  <c r="S556" i="101" s="1"/>
  <c r="S866" i="101"/>
  <c r="S608" i="101"/>
  <c r="T824" i="103"/>
  <c r="T414" i="103"/>
  <c r="T429" i="103"/>
  <c r="T632" i="103"/>
  <c r="Q987" i="104"/>
  <c r="Q431" i="104"/>
  <c r="Q827" i="104" s="1"/>
  <c r="R434" i="104"/>
  <c r="Q988" i="103"/>
  <c r="Q872" i="103"/>
  <c r="R410" i="106"/>
  <c r="S411" i="106"/>
  <c r="R823" i="106"/>
  <c r="T540" i="103"/>
  <c r="S539" i="103"/>
  <c r="S551" i="103"/>
  <c r="S558" i="103" s="1"/>
  <c r="S868" i="103"/>
  <c r="S625" i="103"/>
  <c r="S626" i="103"/>
  <c r="R424" i="104"/>
  <c r="R432" i="104"/>
  <c r="R424" i="100"/>
  <c r="R434" i="100"/>
  <c r="S410" i="100"/>
  <c r="S428" i="100"/>
  <c r="S823" i="100"/>
  <c r="T411" i="100"/>
  <c r="S623" i="100"/>
  <c r="T426" i="101"/>
  <c r="T402" i="101"/>
  <c r="T821" i="101"/>
  <c r="S820" i="100"/>
  <c r="S398" i="100"/>
  <c r="T399" i="100"/>
  <c r="S425" i="100"/>
  <c r="S596" i="100"/>
  <c r="O881" i="105"/>
  <c r="Q987" i="100"/>
  <c r="T551" i="107"/>
  <c r="T558" i="107" s="1"/>
  <c r="T539" i="107"/>
  <c r="T868" i="107"/>
  <c r="T625" i="107"/>
  <c r="T626" i="107"/>
  <c r="T433" i="105"/>
  <c r="S436" i="107"/>
  <c r="R436" i="104"/>
  <c r="T434" i="107"/>
  <c r="S865" i="101"/>
  <c r="S548" i="101"/>
  <c r="S527" i="101"/>
  <c r="T528" i="101"/>
  <c r="S598" i="101"/>
  <c r="S599" i="101"/>
  <c r="S435" i="107"/>
  <c r="O827" i="106"/>
  <c r="Q873" i="101"/>
  <c r="R874" i="101" s="1"/>
  <c r="S875" i="101" s="1"/>
  <c r="T876" i="101" s="1"/>
  <c r="T555" i="103"/>
  <c r="R434" i="105"/>
  <c r="O987" i="105"/>
  <c r="O431" i="105"/>
  <c r="O827" i="105" s="1"/>
  <c r="T598" i="100"/>
  <c r="T548" i="100"/>
  <c r="T527" i="100"/>
  <c r="T865" i="100"/>
  <c r="T599" i="100"/>
  <c r="T821" i="107"/>
  <c r="T426" i="107"/>
  <c r="T402" i="107"/>
  <c r="T605" i="107"/>
  <c r="Q838" i="107"/>
  <c r="T549" i="100"/>
  <c r="T556" i="100" s="1"/>
  <c r="T531" i="100"/>
  <c r="T866" i="100"/>
  <c r="T608" i="100"/>
  <c r="Q988" i="104"/>
  <c r="Q872" i="104"/>
  <c r="S660" i="100"/>
  <c r="S676" i="100" s="1"/>
  <c r="S954" i="100" s="1"/>
  <c r="S432" i="103"/>
  <c r="S868" i="104"/>
  <c r="T540" i="104"/>
  <c r="T623" i="104" s="1"/>
  <c r="S539" i="104"/>
  <c r="S551" i="104"/>
  <c r="S558" i="104" s="1"/>
  <c r="S626" i="104"/>
  <c r="S625" i="104"/>
  <c r="S432" i="101"/>
  <c r="R828" i="101"/>
  <c r="S829" i="101" s="1"/>
  <c r="T830" i="101" s="1"/>
  <c r="S435" i="104"/>
  <c r="S436" i="103"/>
  <c r="S605" i="101"/>
  <c r="S555" i="106"/>
  <c r="R406" i="106"/>
  <c r="R822" i="106"/>
  <c r="S407" i="106"/>
  <c r="S555" i="100"/>
  <c r="S554" i="100" s="1"/>
  <c r="S547" i="100"/>
  <c r="R424" i="103"/>
  <c r="Q828" i="104"/>
  <c r="R829" i="104" s="1"/>
  <c r="S830" i="104" s="1"/>
  <c r="T831" i="104" s="1"/>
  <c r="P432" i="105"/>
  <c r="P424" i="105"/>
  <c r="R829" i="107"/>
  <c r="T429" i="107"/>
  <c r="T824" i="107"/>
  <c r="T414" i="107"/>
  <c r="T632" i="107"/>
  <c r="S433" i="107"/>
  <c r="T532" i="103"/>
  <c r="T607" i="103" s="1"/>
  <c r="S549" i="103"/>
  <c r="S531" i="103"/>
  <c r="S866" i="103"/>
  <c r="S608" i="103"/>
  <c r="S605" i="103"/>
  <c r="R555" i="101"/>
  <c r="R554" i="101" s="1"/>
  <c r="R547" i="101"/>
  <c r="O828" i="105"/>
  <c r="P829" i="105" s="1"/>
  <c r="Q830" i="105" s="1"/>
  <c r="R831" i="105" s="1"/>
  <c r="S832" i="105" s="1"/>
  <c r="T833" i="105" s="1"/>
  <c r="R660" i="104"/>
  <c r="R676" i="104" s="1"/>
  <c r="R954" i="104" s="1"/>
  <c r="S424" i="107"/>
  <c r="AP880" i="106"/>
  <c r="AP880" i="105"/>
  <c r="AP835" i="105"/>
  <c r="AP835" i="106"/>
  <c r="AL834" i="105"/>
  <c r="AL834" i="106"/>
  <c r="AL879" i="106"/>
  <c r="AL879" i="105"/>
  <c r="AP880" i="104"/>
  <c r="AP880" i="103"/>
  <c r="AP835" i="103"/>
  <c r="AP835" i="104"/>
  <c r="AL834" i="103"/>
  <c r="AL834" i="104"/>
  <c r="AL879" i="104"/>
  <c r="AL879" i="103"/>
  <c r="AL834" i="100"/>
  <c r="AL834" i="101"/>
  <c r="AP835" i="100"/>
  <c r="AP835" i="101"/>
  <c r="AP880" i="100"/>
  <c r="AP880" i="101"/>
  <c r="AL879" i="100"/>
  <c r="AL879" i="101"/>
  <c r="P232" i="37"/>
  <c r="P225" i="37" s="1"/>
  <c r="O225" i="37"/>
  <c r="P201" i="37"/>
  <c r="P198" i="37"/>
  <c r="AM836" i="101" s="1"/>
  <c r="P204" i="37"/>
  <c r="P197" i="37" s="1"/>
  <c r="O197" i="37"/>
  <c r="P229" i="37"/>
  <c r="P226" i="37"/>
  <c r="AM881" i="100" s="1"/>
  <c r="T171" i="105" l="1"/>
  <c r="T420" i="105"/>
  <c r="T170" i="105"/>
  <c r="T168" i="105"/>
  <c r="S214" i="105"/>
  <c r="T418" i="105"/>
  <c r="S216" i="105"/>
  <c r="S220" i="105"/>
  <c r="S210" i="105"/>
  <c r="S230" i="105"/>
  <c r="S241" i="105"/>
  <c r="S238" i="105"/>
  <c r="T169" i="105"/>
  <c r="T686" i="105"/>
  <c r="T528" i="106"/>
  <c r="S206" i="105"/>
  <c r="S228" i="105"/>
  <c r="S235" i="105"/>
  <c r="S221" i="105"/>
  <c r="S243" i="105"/>
  <c r="S224" i="105"/>
  <c r="S223" i="105"/>
  <c r="S236" i="105"/>
  <c r="S217" i="105"/>
  <c r="S227" i="105"/>
  <c r="S208" i="105"/>
  <c r="S222" i="105"/>
  <c r="S231" i="105"/>
  <c r="S207" i="105"/>
  <c r="S245" i="105"/>
  <c r="S229" i="105"/>
  <c r="S237" i="105"/>
  <c r="S209" i="105"/>
  <c r="S234" i="105"/>
  <c r="S213" i="105"/>
  <c r="S244" i="105"/>
  <c r="T167" i="105"/>
  <c r="T215" i="105" s="1"/>
  <c r="Q788" i="105"/>
  <c r="Q795" i="105"/>
  <c r="Q804" i="105" s="1"/>
  <c r="Q969" i="105" s="1"/>
  <c r="Q789" i="105"/>
  <c r="Q798" i="105" s="1"/>
  <c r="Q911" i="105" s="1"/>
  <c r="Q910" i="106"/>
  <c r="Q917" i="106"/>
  <c r="Q911" i="106"/>
  <c r="T544" i="105"/>
  <c r="T869" i="105" s="1"/>
  <c r="S552" i="105"/>
  <c r="S559" i="105" s="1"/>
  <c r="T331" i="106"/>
  <c r="T407" i="105"/>
  <c r="T822" i="105" s="1"/>
  <c r="S869" i="105"/>
  <c r="S543" i="105"/>
  <c r="S532" i="106"/>
  <c r="R549" i="106"/>
  <c r="R556" i="106" s="1"/>
  <c r="S634" i="105"/>
  <c r="P911" i="106"/>
  <c r="AL835" i="107"/>
  <c r="AL880" i="107"/>
  <c r="AL836" i="107"/>
  <c r="AL881" i="107"/>
  <c r="T175" i="106"/>
  <c r="T178" i="106"/>
  <c r="T176" i="106"/>
  <c r="T174" i="106"/>
  <c r="T177" i="106"/>
  <c r="R982" i="105"/>
  <c r="R983" i="105"/>
  <c r="R660" i="105"/>
  <c r="R676" i="105" s="1"/>
  <c r="R954" i="105" s="1"/>
  <c r="R158" i="105"/>
  <c r="R959" i="105" s="1"/>
  <c r="T399" i="106"/>
  <c r="R162" i="105"/>
  <c r="R159" i="105"/>
  <c r="P964" i="106"/>
  <c r="R984" i="105"/>
  <c r="R163" i="105"/>
  <c r="R985" i="105"/>
  <c r="O918" i="106"/>
  <c r="R160" i="105"/>
  <c r="R161" i="105"/>
  <c r="S527" i="106"/>
  <c r="S820" i="106"/>
  <c r="S398" i="106"/>
  <c r="R807" i="105"/>
  <c r="R1082" i="105" s="1"/>
  <c r="P913" i="106"/>
  <c r="P962" i="106"/>
  <c r="P912" i="105"/>
  <c r="P964" i="105"/>
  <c r="P911" i="105"/>
  <c r="P963" i="105"/>
  <c r="R158" i="106"/>
  <c r="R959" i="106" s="1"/>
  <c r="P914" i="106"/>
  <c r="Q797" i="105"/>
  <c r="Q910" i="105" s="1"/>
  <c r="P915" i="105"/>
  <c r="P967" i="105"/>
  <c r="T527" i="106"/>
  <c r="R163" i="106"/>
  <c r="Q1079" i="106"/>
  <c r="Q1082" i="106"/>
  <c r="Q1080" i="106"/>
  <c r="Q1081" i="106"/>
  <c r="Q1078" i="106"/>
  <c r="T548" i="106"/>
  <c r="T555" i="106" s="1"/>
  <c r="P915" i="106"/>
  <c r="R159" i="106"/>
  <c r="R160" i="106"/>
  <c r="Q1080" i="105"/>
  <c r="Q1079" i="105"/>
  <c r="Q1081" i="105"/>
  <c r="Q1078" i="105"/>
  <c r="Q1082" i="105"/>
  <c r="R162" i="106"/>
  <c r="R161" i="106"/>
  <c r="P814" i="106"/>
  <c r="Q790" i="105"/>
  <c r="Q799" i="105" s="1"/>
  <c r="Q964" i="105" s="1"/>
  <c r="R417" i="105"/>
  <c r="P968" i="105"/>
  <c r="P916" i="105"/>
  <c r="Q794" i="105"/>
  <c r="Q803" i="105" s="1"/>
  <c r="Q968" i="105" s="1"/>
  <c r="Q913" i="106"/>
  <c r="Q914" i="106"/>
  <c r="Q964" i="106"/>
  <c r="Q967" i="106"/>
  <c r="Q916" i="106"/>
  <c r="P917" i="106"/>
  <c r="P916" i="106"/>
  <c r="Q791" i="105"/>
  <c r="Q800" i="105" s="1"/>
  <c r="Q965" i="105" s="1"/>
  <c r="Q792" i="105"/>
  <c r="Q801" i="105" s="1"/>
  <c r="Q966" i="105" s="1"/>
  <c r="Q793" i="105"/>
  <c r="Q802" i="105" s="1"/>
  <c r="Q967" i="105" s="1"/>
  <c r="P962" i="105"/>
  <c r="S160" i="105"/>
  <c r="T222" i="105"/>
  <c r="T241" i="105"/>
  <c r="T224" i="105"/>
  <c r="T213" i="105"/>
  <c r="T206" i="105"/>
  <c r="T237" i="105"/>
  <c r="T208" i="105"/>
  <c r="T228" i="105"/>
  <c r="T227" i="105"/>
  <c r="P966" i="105"/>
  <c r="P913" i="105"/>
  <c r="Q554" i="106"/>
  <c r="P969" i="105"/>
  <c r="P814" i="105"/>
  <c r="S551" i="106"/>
  <c r="S558" i="106" s="1"/>
  <c r="T540" i="106"/>
  <c r="R547" i="105"/>
  <c r="Q547" i="106"/>
  <c r="R954" i="106"/>
  <c r="T823" i="105"/>
  <c r="T428" i="105"/>
  <c r="T435" i="105" s="1"/>
  <c r="T410" i="105"/>
  <c r="T623" i="105"/>
  <c r="T605" i="101"/>
  <c r="T607" i="101"/>
  <c r="S549" i="106"/>
  <c r="S531" i="106"/>
  <c r="O918" i="105"/>
  <c r="T532" i="106"/>
  <c r="T447" i="105"/>
  <c r="S599" i="105"/>
  <c r="S660" i="105" s="1"/>
  <c r="S676" i="105" s="1"/>
  <c r="S954" i="105" s="1"/>
  <c r="S598" i="105"/>
  <c r="S548" i="105"/>
  <c r="S555" i="105" s="1"/>
  <c r="T528" i="105"/>
  <c r="S527" i="105"/>
  <c r="S865" i="105"/>
  <c r="S660" i="107"/>
  <c r="S676" i="107" s="1"/>
  <c r="S954" i="107" s="1"/>
  <c r="R872" i="107"/>
  <c r="S873" i="107" s="1"/>
  <c r="T874" i="107" s="1"/>
  <c r="AM836" i="107"/>
  <c r="AM836" i="103"/>
  <c r="AM881" i="107"/>
  <c r="AM881" i="106"/>
  <c r="AM836" i="100"/>
  <c r="AM881" i="104"/>
  <c r="AM836" i="104"/>
  <c r="AP881" i="107"/>
  <c r="AM878" i="103"/>
  <c r="AM878" i="101"/>
  <c r="AM878" i="100"/>
  <c r="AM878" i="105"/>
  <c r="AM878" i="107"/>
  <c r="AM878" i="104"/>
  <c r="AM878" i="106"/>
  <c r="AP836" i="107"/>
  <c r="AM833" i="106"/>
  <c r="AM833" i="107"/>
  <c r="AM833" i="105"/>
  <c r="AM833" i="104"/>
  <c r="AM833" i="100"/>
  <c r="AM833" i="101"/>
  <c r="AM833" i="103"/>
  <c r="AM881" i="105"/>
  <c r="AM881" i="103"/>
  <c r="AM836" i="105"/>
  <c r="AM881" i="101"/>
  <c r="AM836" i="106"/>
  <c r="T867" i="101"/>
  <c r="T617" i="101"/>
  <c r="T550" i="101"/>
  <c r="T557" i="101" s="1"/>
  <c r="T616" i="101"/>
  <c r="T535" i="101"/>
  <c r="T635" i="105"/>
  <c r="S660" i="103"/>
  <c r="S676" i="103" s="1"/>
  <c r="S954" i="103" s="1"/>
  <c r="T632" i="100"/>
  <c r="T429" i="100"/>
  <c r="T414" i="100"/>
  <c r="T824" i="100"/>
  <c r="S987" i="107"/>
  <c r="R431" i="103"/>
  <c r="R827" i="103" s="1"/>
  <c r="S828" i="103" s="1"/>
  <c r="T829" i="103" s="1"/>
  <c r="S424" i="103"/>
  <c r="S535" i="106"/>
  <c r="T536" i="106"/>
  <c r="S550" i="106"/>
  <c r="T867" i="103"/>
  <c r="T550" i="103"/>
  <c r="T557" i="103" s="1"/>
  <c r="T535" i="103"/>
  <c r="T617" i="103"/>
  <c r="T616" i="103"/>
  <c r="R431" i="101"/>
  <c r="R827" i="101" s="1"/>
  <c r="S828" i="101" s="1"/>
  <c r="T829" i="101" s="1"/>
  <c r="R557" i="106"/>
  <c r="R547" i="106"/>
  <c r="G227" i="37"/>
  <c r="AN872" i="100" s="1"/>
  <c r="T865" i="107"/>
  <c r="T599" i="107"/>
  <c r="T527" i="107"/>
  <c r="T596" i="107"/>
  <c r="T598" i="107"/>
  <c r="T548" i="107"/>
  <c r="S660" i="101"/>
  <c r="S676" i="101" s="1"/>
  <c r="S954" i="101" s="1"/>
  <c r="T821" i="103"/>
  <c r="T426" i="103"/>
  <c r="T433" i="103" s="1"/>
  <c r="T402" i="103"/>
  <c r="S555" i="107"/>
  <c r="S554" i="107" s="1"/>
  <c r="S988" i="107" s="1"/>
  <c r="R431" i="100"/>
  <c r="R827" i="100" s="1"/>
  <c r="S828" i="100" s="1"/>
  <c r="T829" i="100" s="1"/>
  <c r="R872" i="101"/>
  <c r="R988" i="101"/>
  <c r="S556" i="103"/>
  <c r="S554" i="103" s="1"/>
  <c r="S547" i="103"/>
  <c r="T866" i="103"/>
  <c r="T531" i="103"/>
  <c r="T549" i="103"/>
  <c r="T608" i="103"/>
  <c r="T605" i="103"/>
  <c r="S872" i="100"/>
  <c r="S988" i="100"/>
  <c r="T433" i="107"/>
  <c r="T555" i="100"/>
  <c r="T554" i="100" s="1"/>
  <c r="T547" i="100"/>
  <c r="P828" i="106"/>
  <c r="Q829" i="106" s="1"/>
  <c r="R830" i="106" s="1"/>
  <c r="S831" i="106" s="1"/>
  <c r="T832" i="106" s="1"/>
  <c r="T865" i="101"/>
  <c r="T527" i="101"/>
  <c r="T548" i="101"/>
  <c r="T598" i="101"/>
  <c r="T599" i="101"/>
  <c r="T539" i="103"/>
  <c r="T551" i="103"/>
  <c r="T558" i="103" s="1"/>
  <c r="T868" i="103"/>
  <c r="T625" i="103"/>
  <c r="T626" i="103"/>
  <c r="R873" i="103"/>
  <c r="S874" i="103" s="1"/>
  <c r="T875" i="103" s="1"/>
  <c r="R828" i="104"/>
  <c r="S829" i="104" s="1"/>
  <c r="T830" i="104" s="1"/>
  <c r="T436" i="103"/>
  <c r="S873" i="100"/>
  <c r="T874" i="100" s="1"/>
  <c r="S424" i="100"/>
  <c r="S434" i="100"/>
  <c r="S434" i="104"/>
  <c r="S660" i="104"/>
  <c r="S676" i="104" s="1"/>
  <c r="S954" i="104" s="1"/>
  <c r="T548" i="104"/>
  <c r="T865" i="104"/>
  <c r="T527" i="104"/>
  <c r="T598" i="104"/>
  <c r="T599" i="104"/>
  <c r="T821" i="100"/>
  <c r="T426" i="100"/>
  <c r="T402" i="100"/>
  <c r="T605" i="100"/>
  <c r="T435" i="107"/>
  <c r="R988" i="103"/>
  <c r="R872" i="103"/>
  <c r="T822" i="103"/>
  <c r="T427" i="103"/>
  <c r="T406" i="103"/>
  <c r="T614" i="103"/>
  <c r="T432" i="101"/>
  <c r="T432" i="103"/>
  <c r="R884" i="107"/>
  <c r="R988" i="104"/>
  <c r="R872" i="104"/>
  <c r="S434" i="101"/>
  <c r="S431" i="101" s="1"/>
  <c r="S827" i="101" s="1"/>
  <c r="P987" i="105"/>
  <c r="P431" i="105"/>
  <c r="P827" i="105" s="1"/>
  <c r="R873" i="104"/>
  <c r="S874" i="104" s="1"/>
  <c r="T875" i="104" s="1"/>
  <c r="R839" i="107"/>
  <c r="T660" i="100"/>
  <c r="T676" i="100" s="1"/>
  <c r="T954" i="100" s="1"/>
  <c r="S431" i="107"/>
  <c r="S827" i="107" s="1"/>
  <c r="P882" i="105"/>
  <c r="S432" i="100"/>
  <c r="T433" i="101"/>
  <c r="S435" i="100"/>
  <c r="T535" i="105"/>
  <c r="T550" i="105"/>
  <c r="T557" i="105" s="1"/>
  <c r="T867" i="105"/>
  <c r="T617" i="105"/>
  <c r="T616" i="105"/>
  <c r="R829" i="103"/>
  <c r="T427" i="100"/>
  <c r="T406" i="100"/>
  <c r="T822" i="100"/>
  <c r="T614" i="100"/>
  <c r="S432" i="104"/>
  <c r="S424" i="104"/>
  <c r="T427" i="104"/>
  <c r="T406" i="104"/>
  <c r="T822" i="104"/>
  <c r="T614" i="104"/>
  <c r="R829" i="100"/>
  <c r="S547" i="104"/>
  <c r="S555" i="104"/>
  <c r="S554" i="104" s="1"/>
  <c r="R402" i="106"/>
  <c r="R821" i="106"/>
  <c r="S403" i="106"/>
  <c r="Q432" i="105"/>
  <c r="Q424" i="105"/>
  <c r="S434" i="103"/>
  <c r="S987" i="103" s="1"/>
  <c r="R414" i="106"/>
  <c r="R824" i="106"/>
  <c r="S415" i="106"/>
  <c r="T435" i="104"/>
  <c r="S433" i="104"/>
  <c r="T623" i="103"/>
  <c r="T406" i="105"/>
  <c r="T614" i="105"/>
  <c r="T822" i="101"/>
  <c r="T427" i="101"/>
  <c r="T424" i="101" s="1"/>
  <c r="T406" i="101"/>
  <c r="T614" i="101"/>
  <c r="P828" i="105"/>
  <c r="Q829" i="105" s="1"/>
  <c r="R830" i="105" s="1"/>
  <c r="S831" i="105" s="1"/>
  <c r="T832" i="105" s="1"/>
  <c r="S555" i="101"/>
  <c r="S554" i="101" s="1"/>
  <c r="S547" i="101"/>
  <c r="T820" i="100"/>
  <c r="T398" i="100"/>
  <c r="T425" i="100"/>
  <c r="T596" i="100"/>
  <c r="S410" i="106"/>
  <c r="T411" i="106"/>
  <c r="S823" i="106"/>
  <c r="R884" i="100"/>
  <c r="T425" i="104"/>
  <c r="T398" i="104"/>
  <c r="T820" i="104"/>
  <c r="T596" i="104"/>
  <c r="R820" i="105"/>
  <c r="R398" i="105"/>
  <c r="R425" i="105"/>
  <c r="R596" i="105"/>
  <c r="S399" i="105"/>
  <c r="R873" i="105"/>
  <c r="S874" i="105" s="1"/>
  <c r="T875" i="105" s="1"/>
  <c r="T867" i="104"/>
  <c r="T535" i="104"/>
  <c r="T550" i="104"/>
  <c r="T557" i="104" s="1"/>
  <c r="T616" i="104"/>
  <c r="T617" i="104"/>
  <c r="T424" i="107"/>
  <c r="T596" i="101"/>
  <c r="T435" i="103"/>
  <c r="T824" i="104"/>
  <c r="T429" i="104"/>
  <c r="T414" i="104"/>
  <c r="T632" i="104"/>
  <c r="R873" i="101"/>
  <c r="S874" i="101" s="1"/>
  <c r="T875" i="101" s="1"/>
  <c r="T436" i="107"/>
  <c r="S406" i="106"/>
  <c r="S822" i="106"/>
  <c r="T407" i="106"/>
  <c r="S830" i="107"/>
  <c r="T831" i="107" s="1"/>
  <c r="T551" i="104"/>
  <c r="T558" i="104" s="1"/>
  <c r="T539" i="104"/>
  <c r="T868" i="104"/>
  <c r="T626" i="104"/>
  <c r="T625" i="104"/>
  <c r="R988" i="105"/>
  <c r="R872" i="105"/>
  <c r="T428" i="100"/>
  <c r="T410" i="100"/>
  <c r="T823" i="100"/>
  <c r="T623" i="100"/>
  <c r="R431" i="104"/>
  <c r="R827" i="104" s="1"/>
  <c r="R987" i="104"/>
  <c r="T549" i="101"/>
  <c r="T556" i="101" s="1"/>
  <c r="T531" i="101"/>
  <c r="T866" i="101"/>
  <c r="T608" i="101"/>
  <c r="R834" i="101"/>
  <c r="T436" i="101"/>
  <c r="S433" i="100"/>
  <c r="P827" i="106"/>
  <c r="Q881" i="105"/>
  <c r="T821" i="104"/>
  <c r="T426" i="104"/>
  <c r="T402" i="104"/>
  <c r="T605" i="104"/>
  <c r="S434" i="105"/>
  <c r="S436" i="104"/>
  <c r="R987" i="100"/>
  <c r="AP881" i="106"/>
  <c r="AP881" i="105"/>
  <c r="AP836" i="105"/>
  <c r="AP836" i="106"/>
  <c r="AL835" i="105"/>
  <c r="AL835" i="106"/>
  <c r="AL880" i="106"/>
  <c r="AL880" i="105"/>
  <c r="AL836" i="105"/>
  <c r="AL836" i="106"/>
  <c r="AL881" i="106"/>
  <c r="AL881" i="105"/>
  <c r="AP881" i="104"/>
  <c r="AP881" i="103"/>
  <c r="AP836" i="103"/>
  <c r="AP836" i="104"/>
  <c r="AL835" i="103"/>
  <c r="AL835" i="104"/>
  <c r="AL880" i="104"/>
  <c r="AL880" i="103"/>
  <c r="AL836" i="103"/>
  <c r="AL836" i="104"/>
  <c r="AL881" i="104"/>
  <c r="AL881" i="103"/>
  <c r="AP881" i="100"/>
  <c r="AP881" i="101"/>
  <c r="AP836" i="100"/>
  <c r="AP836" i="101"/>
  <c r="AL835" i="100"/>
  <c r="AL835" i="101"/>
  <c r="AL880" i="100"/>
  <c r="AL880" i="101"/>
  <c r="AL836" i="100"/>
  <c r="AL836" i="101"/>
  <c r="AL881" i="100"/>
  <c r="AL881" i="101"/>
  <c r="G199" i="37"/>
  <c r="S159" i="105" l="1"/>
  <c r="K229" i="37"/>
  <c r="AN872" i="104"/>
  <c r="S161" i="105"/>
  <c r="S163" i="105"/>
  <c r="R554" i="106"/>
  <c r="T632" i="105"/>
  <c r="T634" i="105"/>
  <c r="T552" i="105"/>
  <c r="T559" i="105" s="1"/>
  <c r="S162" i="105"/>
  <c r="S158" i="105"/>
  <c r="S959" i="105" s="1"/>
  <c r="S985" i="105"/>
  <c r="S982" i="105"/>
  <c r="S984" i="105"/>
  <c r="S554" i="105"/>
  <c r="S988" i="105" s="1"/>
  <c r="S807" i="105"/>
  <c r="S1078" i="105" s="1"/>
  <c r="S983" i="105"/>
  <c r="T231" i="105"/>
  <c r="T214" i="105"/>
  <c r="T245" i="105"/>
  <c r="T234" i="105"/>
  <c r="T230" i="105"/>
  <c r="T236" i="105"/>
  <c r="T243" i="105"/>
  <c r="T543" i="105"/>
  <c r="T207" i="105"/>
  <c r="T210" i="105"/>
  <c r="T244" i="105"/>
  <c r="T223" i="105"/>
  <c r="T216" i="105"/>
  <c r="T242" i="105"/>
  <c r="T238" i="105"/>
  <c r="T229" i="105"/>
  <c r="T983" i="105" s="1"/>
  <c r="T235" i="105"/>
  <c r="T217" i="105"/>
  <c r="T220" i="105"/>
  <c r="T209" i="105"/>
  <c r="T221" i="105"/>
  <c r="R910" i="106"/>
  <c r="R911" i="106"/>
  <c r="S788" i="105"/>
  <c r="S797" i="105" s="1"/>
  <c r="S910" i="105" s="1"/>
  <c r="S795" i="105"/>
  <c r="S804" i="105" s="1"/>
  <c r="S789" i="105"/>
  <c r="S798" i="105" s="1"/>
  <c r="S963" i="105" s="1"/>
  <c r="R788" i="105"/>
  <c r="R797" i="105" s="1"/>
  <c r="R962" i="105" s="1"/>
  <c r="R789" i="105"/>
  <c r="R798" i="105" s="1"/>
  <c r="R911" i="105" s="1"/>
  <c r="R795" i="105"/>
  <c r="T427" i="105"/>
  <c r="T434" i="105" s="1"/>
  <c r="Q963" i="105"/>
  <c r="S556" i="106"/>
  <c r="AN827" i="107"/>
  <c r="AN872" i="107"/>
  <c r="AP876" i="107"/>
  <c r="S158" i="106"/>
  <c r="S959" i="106" s="1"/>
  <c r="Q963" i="106"/>
  <c r="Q912" i="105"/>
  <c r="S160" i="106"/>
  <c r="S162" i="106"/>
  <c r="S163" i="106"/>
  <c r="Q915" i="105"/>
  <c r="Q962" i="106"/>
  <c r="S1079" i="106"/>
  <c r="R794" i="105"/>
  <c r="R803" i="105" s="1"/>
  <c r="R916" i="105" s="1"/>
  <c r="S161" i="106"/>
  <c r="S159" i="106"/>
  <c r="T820" i="106"/>
  <c r="T398" i="106"/>
  <c r="Q966" i="106"/>
  <c r="Q913" i="105"/>
  <c r="R1079" i="105"/>
  <c r="R1078" i="105"/>
  <c r="R1080" i="105"/>
  <c r="R1081" i="105"/>
  <c r="R791" i="105"/>
  <c r="R800" i="105" s="1"/>
  <c r="R965" i="105" s="1"/>
  <c r="R804" i="105"/>
  <c r="R969" i="105" s="1"/>
  <c r="Q914" i="105"/>
  <c r="R793" i="105"/>
  <c r="R802" i="105" s="1"/>
  <c r="R967" i="105" s="1"/>
  <c r="R790" i="105"/>
  <c r="R799" i="105" s="1"/>
  <c r="R912" i="105" s="1"/>
  <c r="Q915" i="106"/>
  <c r="Q916" i="105"/>
  <c r="R792" i="105"/>
  <c r="R801" i="105" s="1"/>
  <c r="R914" i="105" s="1"/>
  <c r="Q969" i="106"/>
  <c r="Q912" i="106"/>
  <c r="P918" i="106"/>
  <c r="Q965" i="106"/>
  <c r="Q962" i="105"/>
  <c r="P918" i="105"/>
  <c r="Q814" i="105"/>
  <c r="Q968" i="106"/>
  <c r="Q814" i="106"/>
  <c r="Q917" i="105"/>
  <c r="R968" i="106"/>
  <c r="R912" i="106"/>
  <c r="R913" i="106"/>
  <c r="R966" i="106"/>
  <c r="R967" i="106"/>
  <c r="R1081" i="106"/>
  <c r="R1078" i="106"/>
  <c r="R1079" i="106"/>
  <c r="R1080" i="106"/>
  <c r="R1082" i="106"/>
  <c r="S1081" i="105"/>
  <c r="T417" i="105"/>
  <c r="S792" i="105"/>
  <c r="S801" i="105" s="1"/>
  <c r="S794" i="105"/>
  <c r="S803" i="105" s="1"/>
  <c r="S968" i="105" s="1"/>
  <c r="S793" i="105"/>
  <c r="S802" i="105" s="1"/>
  <c r="S791" i="105"/>
  <c r="S800" i="105" s="1"/>
  <c r="S913" i="105" s="1"/>
  <c r="S790" i="105"/>
  <c r="S799" i="105" s="1"/>
  <c r="S417" i="105"/>
  <c r="T982" i="105"/>
  <c r="T162" i="105"/>
  <c r="T984" i="105"/>
  <c r="T161" i="105"/>
  <c r="T551" i="106"/>
  <c r="T558" i="106" s="1"/>
  <c r="T539" i="106"/>
  <c r="S954" i="106"/>
  <c r="S547" i="105"/>
  <c r="I229" i="37"/>
  <c r="AP874" i="105" s="1"/>
  <c r="G229" i="37"/>
  <c r="AP872" i="106" s="1"/>
  <c r="AN872" i="103"/>
  <c r="AN872" i="106"/>
  <c r="AN872" i="101"/>
  <c r="AN872" i="105"/>
  <c r="G233" i="37"/>
  <c r="J229" i="37"/>
  <c r="AP875" i="103" s="1"/>
  <c r="H229" i="37"/>
  <c r="AP873" i="104" s="1"/>
  <c r="T598" i="105"/>
  <c r="T599" i="105"/>
  <c r="T660" i="105" s="1"/>
  <c r="T676" i="105" s="1"/>
  <c r="T954" i="105" s="1"/>
  <c r="T548" i="105"/>
  <c r="T555" i="105" s="1"/>
  <c r="T865" i="105"/>
  <c r="T527" i="105"/>
  <c r="T549" i="106"/>
  <c r="T556" i="106" s="1"/>
  <c r="T531" i="106"/>
  <c r="T660" i="107"/>
  <c r="T676" i="107" s="1"/>
  <c r="T954" i="107" s="1"/>
  <c r="S872" i="107"/>
  <c r="T873" i="107" s="1"/>
  <c r="T424" i="103"/>
  <c r="T436" i="100"/>
  <c r="Q827" i="106"/>
  <c r="R828" i="106" s="1"/>
  <c r="S829" i="106" s="1"/>
  <c r="T830" i="106" s="1"/>
  <c r="S431" i="103"/>
  <c r="S827" i="103" s="1"/>
  <c r="T828" i="103" s="1"/>
  <c r="S987" i="101"/>
  <c r="T550" i="106"/>
  <c r="T535" i="106"/>
  <c r="S557" i="106"/>
  <c r="S547" i="106"/>
  <c r="T431" i="107"/>
  <c r="T827" i="107" s="1"/>
  <c r="T547" i="107"/>
  <c r="T555" i="107"/>
  <c r="T554" i="107" s="1"/>
  <c r="T872" i="107" s="1"/>
  <c r="T987" i="107"/>
  <c r="S835" i="101"/>
  <c r="S828" i="104"/>
  <c r="T829" i="104" s="1"/>
  <c r="T435" i="100"/>
  <c r="T436" i="104"/>
  <c r="R432" i="105"/>
  <c r="R424" i="105"/>
  <c r="T432" i="104"/>
  <c r="T424" i="104"/>
  <c r="S872" i="101"/>
  <c r="S988" i="101"/>
  <c r="Q431" i="105"/>
  <c r="Q827" i="105" s="1"/>
  <c r="Q987" i="105"/>
  <c r="S821" i="106"/>
  <c r="S402" i="106"/>
  <c r="T403" i="106"/>
  <c r="S431" i="104"/>
  <c r="S827" i="104" s="1"/>
  <c r="S987" i="104"/>
  <c r="T434" i="100"/>
  <c r="T828" i="107"/>
  <c r="S885" i="107"/>
  <c r="T873" i="100"/>
  <c r="T660" i="103"/>
  <c r="T676" i="103" s="1"/>
  <c r="T954" i="103" s="1"/>
  <c r="S873" i="101"/>
  <c r="T874" i="101" s="1"/>
  <c r="Q828" i="106"/>
  <c r="S414" i="106"/>
  <c r="T415" i="106"/>
  <c r="S824" i="106"/>
  <c r="S830" i="100"/>
  <c r="T831" i="100" s="1"/>
  <c r="T434" i="104"/>
  <c r="S830" i="103"/>
  <c r="S987" i="100"/>
  <c r="S873" i="103"/>
  <c r="T874" i="103" s="1"/>
  <c r="T660" i="104"/>
  <c r="T676" i="104" s="1"/>
  <c r="T954" i="104" s="1"/>
  <c r="T555" i="101"/>
  <c r="T554" i="101" s="1"/>
  <c r="T547" i="101"/>
  <c r="T556" i="103"/>
  <c r="T554" i="103" s="1"/>
  <c r="T547" i="103"/>
  <c r="T828" i="101"/>
  <c r="T406" i="106"/>
  <c r="T822" i="106"/>
  <c r="S820" i="105"/>
  <c r="S425" i="105"/>
  <c r="S398" i="105"/>
  <c r="S596" i="105"/>
  <c r="T399" i="105"/>
  <c r="Q828" i="105"/>
  <c r="R829" i="105" s="1"/>
  <c r="S830" i="105" s="1"/>
  <c r="T831" i="105" s="1"/>
  <c r="S873" i="104"/>
  <c r="T874" i="104" s="1"/>
  <c r="T434" i="103"/>
  <c r="T987" i="103" s="1"/>
  <c r="T547" i="104"/>
  <c r="T555" i="104"/>
  <c r="T554" i="104" s="1"/>
  <c r="S431" i="100"/>
  <c r="S827" i="100" s="1"/>
  <c r="T660" i="101"/>
  <c r="T676" i="101" s="1"/>
  <c r="T954" i="101" s="1"/>
  <c r="T988" i="100"/>
  <c r="T872" i="100"/>
  <c r="T433" i="104"/>
  <c r="R882" i="105"/>
  <c r="S873" i="105"/>
  <c r="S885" i="100"/>
  <c r="T410" i="106"/>
  <c r="T823" i="106"/>
  <c r="T432" i="100"/>
  <c r="T424" i="100"/>
  <c r="T434" i="101"/>
  <c r="T431" i="101" s="1"/>
  <c r="T827" i="101" s="1"/>
  <c r="S988" i="104"/>
  <c r="S872" i="104"/>
  <c r="Q883" i="105"/>
  <c r="S840" i="107"/>
  <c r="T433" i="100"/>
  <c r="S872" i="103"/>
  <c r="S988" i="103"/>
  <c r="AN827" i="105"/>
  <c r="AN827" i="106"/>
  <c r="AP873" i="105"/>
  <c r="AP876" i="105"/>
  <c r="AP876" i="106"/>
  <c r="AN827" i="103"/>
  <c r="AN827" i="104"/>
  <c r="AP876" i="103"/>
  <c r="AP876" i="104"/>
  <c r="AP876" i="100"/>
  <c r="AP876" i="101"/>
  <c r="AN827" i="100"/>
  <c r="AN827" i="101"/>
  <c r="J201" i="37"/>
  <c r="K201" i="37"/>
  <c r="G205" i="37"/>
  <c r="I201" i="37"/>
  <c r="H201" i="37"/>
  <c r="G201" i="37"/>
  <c r="AP873" i="103" l="1"/>
  <c r="AP874" i="101"/>
  <c r="AP874" i="100"/>
  <c r="T163" i="105"/>
  <c r="AP875" i="100"/>
  <c r="T554" i="105"/>
  <c r="T988" i="105" s="1"/>
  <c r="AP873" i="106"/>
  <c r="S554" i="106"/>
  <c r="S1080" i="105"/>
  <c r="T807" i="105"/>
  <c r="T1082" i="105" s="1"/>
  <c r="S1082" i="105"/>
  <c r="S1079" i="105"/>
  <c r="T159" i="105"/>
  <c r="AP874" i="104"/>
  <c r="AP874" i="103"/>
  <c r="T160" i="105"/>
  <c r="AP873" i="101"/>
  <c r="AP874" i="106"/>
  <c r="AP873" i="100"/>
  <c r="S872" i="105"/>
  <c r="T873" i="105" s="1"/>
  <c r="AP872" i="103"/>
  <c r="I233" i="37"/>
  <c r="T163" i="106"/>
  <c r="T158" i="105"/>
  <c r="T959" i="105" s="1"/>
  <c r="T985" i="105"/>
  <c r="T160" i="106"/>
  <c r="T158" i="106"/>
  <c r="T959" i="106" s="1"/>
  <c r="S911" i="106"/>
  <c r="T162" i="106"/>
  <c r="T159" i="106"/>
  <c r="T161" i="106"/>
  <c r="T1078" i="106"/>
  <c r="R968" i="105"/>
  <c r="AP872" i="107"/>
  <c r="AP829" i="107"/>
  <c r="AP827" i="107"/>
  <c r="AP873" i="107"/>
  <c r="AP874" i="107"/>
  <c r="AP830" i="107"/>
  <c r="AP828" i="107"/>
  <c r="AP831" i="107"/>
  <c r="AP875" i="107"/>
  <c r="S1078" i="106"/>
  <c r="Q918" i="106"/>
  <c r="S1081" i="106"/>
  <c r="S1080" i="106"/>
  <c r="S1082" i="106"/>
  <c r="Q918" i="105"/>
  <c r="S915" i="106"/>
  <c r="S916" i="106"/>
  <c r="S912" i="106"/>
  <c r="S965" i="106"/>
  <c r="S969" i="106"/>
  <c r="R910" i="105"/>
  <c r="S966" i="106"/>
  <c r="R964" i="105"/>
  <c r="R963" i="105"/>
  <c r="R917" i="105"/>
  <c r="R964" i="106"/>
  <c r="R915" i="105"/>
  <c r="R814" i="105"/>
  <c r="R963" i="106"/>
  <c r="R913" i="105"/>
  <c r="R966" i="105"/>
  <c r="AP872" i="105"/>
  <c r="AP872" i="101"/>
  <c r="H233" i="37"/>
  <c r="K233" i="37"/>
  <c r="J233" i="37"/>
  <c r="AP872" i="100"/>
  <c r="AP872" i="104"/>
  <c r="R962" i="106"/>
  <c r="R965" i="106"/>
  <c r="R914" i="106"/>
  <c r="R916" i="106"/>
  <c r="R915" i="106"/>
  <c r="R814" i="106"/>
  <c r="R969" i="106"/>
  <c r="R917" i="106"/>
  <c r="S916" i="105"/>
  <c r="S965" i="105"/>
  <c r="S962" i="105"/>
  <c r="S967" i="105"/>
  <c r="S915" i="105"/>
  <c r="S814" i="105"/>
  <c r="S964" i="105"/>
  <c r="S912" i="105"/>
  <c r="S911" i="105"/>
  <c r="S914" i="105"/>
  <c r="S966" i="105"/>
  <c r="S917" i="105"/>
  <c r="S969" i="105"/>
  <c r="T547" i="105"/>
  <c r="T954" i="106"/>
  <c r="P233" i="37"/>
  <c r="M233" i="37"/>
  <c r="AP875" i="106"/>
  <c r="AP875" i="105"/>
  <c r="L233" i="37"/>
  <c r="O233" i="37"/>
  <c r="N233" i="37"/>
  <c r="AP875" i="101"/>
  <c r="AP875" i="104"/>
  <c r="T872" i="105"/>
  <c r="T557" i="106"/>
  <c r="T554" i="106" s="1"/>
  <c r="T547" i="106"/>
  <c r="T431" i="103"/>
  <c r="T827" i="103" s="1"/>
  <c r="T988" i="107"/>
  <c r="T987" i="100"/>
  <c r="T987" i="101"/>
  <c r="T872" i="101"/>
  <c r="T988" i="101"/>
  <c r="T841" i="107"/>
  <c r="T398" i="105"/>
  <c r="T425" i="105"/>
  <c r="T596" i="105"/>
  <c r="T820" i="105"/>
  <c r="T886" i="100"/>
  <c r="T988" i="103"/>
  <c r="T872" i="103"/>
  <c r="R827" i="106"/>
  <c r="R828" i="105"/>
  <c r="S829" i="105" s="1"/>
  <c r="T830" i="105" s="1"/>
  <c r="T987" i="104"/>
  <c r="T431" i="104"/>
  <c r="T827" i="104" s="1"/>
  <c r="S883" i="105"/>
  <c r="T988" i="104"/>
  <c r="T872" i="104"/>
  <c r="S432" i="105"/>
  <c r="S424" i="105"/>
  <c r="T414" i="106"/>
  <c r="T824" i="106"/>
  <c r="T873" i="103"/>
  <c r="R884" i="105"/>
  <c r="T831" i="103"/>
  <c r="T886" i="107"/>
  <c r="T828" i="104"/>
  <c r="T836" i="101"/>
  <c r="T873" i="104"/>
  <c r="T431" i="100"/>
  <c r="T827" i="100" s="1"/>
  <c r="T874" i="105"/>
  <c r="T828" i="100"/>
  <c r="R829" i="106"/>
  <c r="S830" i="106" s="1"/>
  <c r="T831" i="106" s="1"/>
  <c r="T402" i="106"/>
  <c r="T821" i="106"/>
  <c r="T873" i="101"/>
  <c r="R431" i="105"/>
  <c r="R827" i="105" s="1"/>
  <c r="R987" i="105"/>
  <c r="AP828" i="105"/>
  <c r="AP828" i="106"/>
  <c r="AP831" i="106"/>
  <c r="AP831" i="105"/>
  <c r="AP829" i="106"/>
  <c r="AP829" i="105"/>
  <c r="AP830" i="105"/>
  <c r="AP830" i="106"/>
  <c r="AP827" i="105"/>
  <c r="AP827" i="106"/>
  <c r="AP828" i="104"/>
  <c r="AP828" i="103"/>
  <c r="AP831" i="104"/>
  <c r="AP831" i="103"/>
  <c r="AP829" i="104"/>
  <c r="AP829" i="103"/>
  <c r="AP830" i="104"/>
  <c r="AP830" i="103"/>
  <c r="AP827" i="104"/>
  <c r="AP827" i="103"/>
  <c r="AP830" i="100"/>
  <c r="AP830" i="101"/>
  <c r="AP827" i="100"/>
  <c r="AP827" i="101"/>
  <c r="AP829" i="100"/>
  <c r="AP829" i="101"/>
  <c r="AP828" i="100"/>
  <c r="AP828" i="101"/>
  <c r="AP831" i="100"/>
  <c r="AP831" i="101"/>
  <c r="I205" i="37"/>
  <c r="M205" i="37"/>
  <c r="K205" i="37"/>
  <c r="O205" i="37"/>
  <c r="L205" i="37"/>
  <c r="P205" i="37"/>
  <c r="J205" i="37"/>
  <c r="N205" i="37"/>
  <c r="H205" i="37"/>
  <c r="T1080" i="105" l="1"/>
  <c r="T1078" i="105"/>
  <c r="T1080" i="106"/>
  <c r="T966" i="106"/>
  <c r="T789" i="105"/>
  <c r="T798" i="105" s="1"/>
  <c r="T911" i="105" s="1"/>
  <c r="T1079" i="105"/>
  <c r="T1081" i="105"/>
  <c r="T794" i="105"/>
  <c r="T803" i="105" s="1"/>
  <c r="T916" i="105" s="1"/>
  <c r="T790" i="105"/>
  <c r="T799" i="105" s="1"/>
  <c r="T912" i="105" s="1"/>
  <c r="T792" i="105"/>
  <c r="T801" i="105" s="1"/>
  <c r="T914" i="105" s="1"/>
  <c r="T793" i="105"/>
  <c r="T802" i="105" s="1"/>
  <c r="T967" i="105" s="1"/>
  <c r="T791" i="105"/>
  <c r="T800" i="105" s="1"/>
  <c r="T965" i="105" s="1"/>
  <c r="T788" i="105"/>
  <c r="T797" i="105" s="1"/>
  <c r="T910" i="105" s="1"/>
  <c r="S968" i="106"/>
  <c r="S964" i="106"/>
  <c r="T795" i="105"/>
  <c r="T804" i="105" s="1"/>
  <c r="T969" i="105" s="1"/>
  <c r="T915" i="106"/>
  <c r="S910" i="106"/>
  <c r="S962" i="106"/>
  <c r="T916" i="106"/>
  <c r="T1082" i="106"/>
  <c r="T965" i="106"/>
  <c r="T1079" i="106"/>
  <c r="T1081" i="106"/>
  <c r="T912" i="106"/>
  <c r="S914" i="106"/>
  <c r="T910" i="106"/>
  <c r="T911" i="106"/>
  <c r="T969" i="106"/>
  <c r="S917" i="106"/>
  <c r="S963" i="106"/>
  <c r="R918" i="105"/>
  <c r="S814" i="106"/>
  <c r="S967" i="106"/>
  <c r="S913" i="106"/>
  <c r="R918" i="106"/>
  <c r="T968" i="105"/>
  <c r="S918" i="105"/>
  <c r="T963" i="105"/>
  <c r="S827" i="106"/>
  <c r="T828" i="106" s="1"/>
  <c r="T884" i="105"/>
  <c r="S828" i="105"/>
  <c r="T829" i="105" s="1"/>
  <c r="S885" i="105"/>
  <c r="S431" i="105"/>
  <c r="S827" i="105" s="1"/>
  <c r="S987" i="105"/>
  <c r="S828" i="106"/>
  <c r="T432" i="105"/>
  <c r="T424" i="105"/>
  <c r="T80" i="42"/>
  <c r="S80" i="42"/>
  <c r="R80" i="42"/>
  <c r="Q80" i="42"/>
  <c r="P80" i="42"/>
  <c r="O80" i="42"/>
  <c r="N80" i="42"/>
  <c r="M80" i="42"/>
  <c r="L80" i="42"/>
  <c r="K80" i="42"/>
  <c r="J80" i="42"/>
  <c r="I80" i="42"/>
  <c r="H80" i="42"/>
  <c r="G80" i="42"/>
  <c r="F80" i="42"/>
  <c r="T914" i="106" l="1"/>
  <c r="T915" i="105"/>
  <c r="T913" i="105"/>
  <c r="T967" i="106"/>
  <c r="T964" i="105"/>
  <c r="T966" i="105"/>
  <c r="T913" i="106"/>
  <c r="T814" i="105"/>
  <c r="T962" i="105"/>
  <c r="T962" i="106"/>
  <c r="T917" i="105"/>
  <c r="T918" i="105" s="1"/>
  <c r="T964" i="106"/>
  <c r="T968" i="106"/>
  <c r="S918" i="106"/>
  <c r="T963" i="106"/>
  <c r="T814" i="106"/>
  <c r="T917" i="106"/>
  <c r="T829" i="106"/>
  <c r="T827" i="106"/>
  <c r="T886" i="105"/>
  <c r="T828" i="105"/>
  <c r="T431" i="105"/>
  <c r="T827" i="105" s="1"/>
  <c r="T987" i="105"/>
  <c r="K11" i="37"/>
  <c r="W11" i="37"/>
  <c r="AA11" i="37"/>
  <c r="O11" i="37"/>
  <c r="AM11" i="37"/>
  <c r="BC11" i="37"/>
  <c r="AJ11" i="37"/>
  <c r="M11" i="37"/>
  <c r="AC11" i="37"/>
  <c r="AS11" i="37"/>
  <c r="H11" i="37"/>
  <c r="AN11" i="37"/>
  <c r="N11" i="37"/>
  <c r="AD11" i="37"/>
  <c r="AT11" i="37"/>
  <c r="AE11" i="37"/>
  <c r="AQ11" i="37"/>
  <c r="L11" i="37"/>
  <c r="AR11" i="37"/>
  <c r="Q11" i="37"/>
  <c r="AG11" i="37"/>
  <c r="AW11" i="37"/>
  <c r="P11" i="37"/>
  <c r="AV11" i="37"/>
  <c r="R11" i="37"/>
  <c r="AH11" i="37"/>
  <c r="AX11" i="37"/>
  <c r="S11" i="37"/>
  <c r="AU11" i="37"/>
  <c r="T11" i="37"/>
  <c r="BD11" i="37"/>
  <c r="U11" i="37"/>
  <c r="AK11" i="37"/>
  <c r="BA11" i="37"/>
  <c r="X11" i="37"/>
  <c r="AZ11" i="37"/>
  <c r="V11" i="37"/>
  <c r="AL11" i="37"/>
  <c r="BB11" i="37"/>
  <c r="BF11" i="37"/>
  <c r="AI11" i="37"/>
  <c r="AY11" i="37"/>
  <c r="AB11" i="37"/>
  <c r="I11" i="37"/>
  <c r="Y11" i="37"/>
  <c r="AO11" i="37"/>
  <c r="BE11" i="37"/>
  <c r="AF11" i="37"/>
  <c r="J11" i="37"/>
  <c r="Z11" i="37"/>
  <c r="AP11" i="37"/>
  <c r="F576" i="42"/>
  <c r="G576" i="42" s="1"/>
  <c r="H576" i="42" s="1"/>
  <c r="I576" i="42" s="1"/>
  <c r="J576" i="42" s="1"/>
  <c r="K576" i="42" s="1"/>
  <c r="L576" i="42" s="1"/>
  <c r="M576" i="42" s="1"/>
  <c r="N576" i="42" s="1"/>
  <c r="O576" i="42" s="1"/>
  <c r="P576" i="42" s="1"/>
  <c r="Q576" i="42" s="1"/>
  <c r="R576" i="42" s="1"/>
  <c r="S576" i="42" s="1"/>
  <c r="T576" i="42" s="1"/>
  <c r="G562" i="42"/>
  <c r="H562" i="42" s="1"/>
  <c r="I562" i="42" s="1"/>
  <c r="J562" i="42" s="1"/>
  <c r="K562" i="42" s="1"/>
  <c r="L562" i="42" s="1"/>
  <c r="M562" i="42" s="1"/>
  <c r="N562" i="42" s="1"/>
  <c r="O562" i="42" s="1"/>
  <c r="P562" i="42" s="1"/>
  <c r="Q562" i="42" s="1"/>
  <c r="R562" i="42" s="1"/>
  <c r="S562" i="42" s="1"/>
  <c r="T562" i="42" s="1"/>
  <c r="T589" i="42"/>
  <c r="S589" i="42"/>
  <c r="R589" i="42"/>
  <c r="Q589" i="42"/>
  <c r="P589" i="42"/>
  <c r="O589" i="42"/>
  <c r="N589" i="42"/>
  <c r="M589" i="42"/>
  <c r="L589" i="42"/>
  <c r="K589" i="42"/>
  <c r="J589" i="42"/>
  <c r="I589" i="42"/>
  <c r="H589" i="42"/>
  <c r="G589" i="42"/>
  <c r="T590" i="42"/>
  <c r="S590" i="42"/>
  <c r="R590" i="42"/>
  <c r="Q590" i="42"/>
  <c r="P590" i="42"/>
  <c r="O590" i="42"/>
  <c r="N590" i="42"/>
  <c r="M590" i="42"/>
  <c r="L590" i="42"/>
  <c r="K590" i="42"/>
  <c r="J590" i="42"/>
  <c r="I590" i="42"/>
  <c r="H590" i="42"/>
  <c r="G590" i="42"/>
  <c r="F590" i="42"/>
  <c r="F589" i="42"/>
  <c r="T438" i="42"/>
  <c r="S438" i="42"/>
  <c r="R438" i="42"/>
  <c r="Q438" i="42"/>
  <c r="P438" i="42"/>
  <c r="O438" i="42"/>
  <c r="N438" i="42"/>
  <c r="M438" i="42"/>
  <c r="L438" i="42"/>
  <c r="K438" i="42"/>
  <c r="J438" i="42"/>
  <c r="I438" i="42"/>
  <c r="H438" i="42"/>
  <c r="G438" i="42"/>
  <c r="F438" i="42"/>
  <c r="T918" i="106" l="1"/>
  <c r="G27" i="101"/>
  <c r="G27" i="107"/>
  <c r="G27" i="106"/>
  <c r="G27" i="103"/>
  <c r="G27" i="100"/>
  <c r="G27" i="104"/>
  <c r="G27" i="105"/>
  <c r="J27" i="101"/>
  <c r="J27" i="103"/>
  <c r="J27" i="106"/>
  <c r="J27" i="100"/>
  <c r="J27" i="105"/>
  <c r="J27" i="107"/>
  <c r="J27" i="104"/>
  <c r="Q27" i="101"/>
  <c r="Q27" i="107"/>
  <c r="Q27" i="103"/>
  <c r="Q27" i="100"/>
  <c r="Q27" i="105"/>
  <c r="Q27" i="104"/>
  <c r="Q27" i="106"/>
  <c r="M27" i="101"/>
  <c r="M27" i="107"/>
  <c r="M27" i="100"/>
  <c r="M27" i="106"/>
  <c r="M27" i="105"/>
  <c r="M27" i="103"/>
  <c r="M27" i="104"/>
  <c r="P27" i="101"/>
  <c r="P27" i="106"/>
  <c r="P27" i="104"/>
  <c r="P27" i="107"/>
  <c r="P27" i="105"/>
  <c r="P27" i="103"/>
  <c r="P27" i="100"/>
  <c r="K27" i="101"/>
  <c r="K27" i="107"/>
  <c r="K27" i="104"/>
  <c r="K27" i="106"/>
  <c r="K27" i="105"/>
  <c r="K27" i="103"/>
  <c r="K27" i="100"/>
  <c r="H27" i="106"/>
  <c r="H27" i="100"/>
  <c r="H27" i="101"/>
  <c r="H27" i="107"/>
  <c r="H27" i="104"/>
  <c r="H27" i="105"/>
  <c r="H27" i="103"/>
  <c r="T27" i="101"/>
  <c r="T27" i="100"/>
  <c r="T27" i="105"/>
  <c r="T27" i="106"/>
  <c r="T27" i="107"/>
  <c r="T27" i="103"/>
  <c r="T27" i="104"/>
  <c r="O27" i="101"/>
  <c r="O27" i="100"/>
  <c r="O27" i="106"/>
  <c r="O27" i="105"/>
  <c r="O27" i="107"/>
  <c r="O27" i="104"/>
  <c r="O27" i="103"/>
  <c r="I27" i="105"/>
  <c r="I27" i="106"/>
  <c r="I27" i="107"/>
  <c r="I27" i="101"/>
  <c r="I27" i="104"/>
  <c r="I27" i="100"/>
  <c r="I27" i="103"/>
  <c r="S27" i="101"/>
  <c r="S27" i="106"/>
  <c r="S27" i="107"/>
  <c r="S27" i="104"/>
  <c r="S27" i="103"/>
  <c r="S27" i="105"/>
  <c r="S27" i="100"/>
  <c r="L27" i="101"/>
  <c r="L27" i="100"/>
  <c r="L27" i="103"/>
  <c r="L27" i="104"/>
  <c r="L27" i="106"/>
  <c r="L27" i="107"/>
  <c r="L27" i="105"/>
  <c r="N27" i="100"/>
  <c r="N27" i="101"/>
  <c r="N27" i="106"/>
  <c r="N27" i="103"/>
  <c r="N27" i="107"/>
  <c r="N27" i="104"/>
  <c r="N27" i="105"/>
  <c r="R27" i="101"/>
  <c r="R27" i="106"/>
  <c r="R27" i="107"/>
  <c r="R27" i="103"/>
  <c r="R27" i="100"/>
  <c r="R27" i="104"/>
  <c r="R27" i="105"/>
  <c r="F27" i="105"/>
  <c r="F27" i="107"/>
  <c r="F27" i="101"/>
  <c r="F27" i="106"/>
  <c r="F27" i="104"/>
  <c r="F27" i="103"/>
  <c r="F27" i="100"/>
  <c r="F27" i="42"/>
  <c r="AR15" i="37"/>
  <c r="AG15" i="37"/>
  <c r="Y15" i="37"/>
  <c r="Q15" i="37"/>
  <c r="I15" i="37"/>
  <c r="AJ15" i="37"/>
  <c r="BD15" i="37"/>
  <c r="AN15" i="37"/>
  <c r="AF15" i="37"/>
  <c r="X15" i="37"/>
  <c r="P15" i="37"/>
  <c r="H15" i="37"/>
  <c r="AV15" i="37"/>
  <c r="AB15" i="37"/>
  <c r="T15" i="37"/>
  <c r="L15" i="37"/>
  <c r="AZ15" i="37"/>
  <c r="AK15" i="37"/>
  <c r="AC15" i="37"/>
  <c r="U15" i="37"/>
  <c r="M15" i="37"/>
  <c r="BC15" i="37"/>
  <c r="J15" i="37"/>
  <c r="Z15" i="37"/>
  <c r="AP15" i="37"/>
  <c r="BF15" i="37"/>
  <c r="K15" i="37"/>
  <c r="AA15" i="37"/>
  <c r="AQ15" i="37"/>
  <c r="N15" i="37"/>
  <c r="AD15" i="37"/>
  <c r="AT15" i="37"/>
  <c r="AO15" i="37"/>
  <c r="O15" i="37"/>
  <c r="AE15" i="37"/>
  <c r="AU15" i="37"/>
  <c r="AS15" i="37"/>
  <c r="R15" i="37"/>
  <c r="AH15" i="37"/>
  <c r="AX15" i="37"/>
  <c r="AW15" i="37"/>
  <c r="S15" i="37"/>
  <c r="AI15" i="37"/>
  <c r="AY15" i="37"/>
  <c r="BA15" i="37"/>
  <c r="V15" i="37"/>
  <c r="AL15" i="37"/>
  <c r="BB15" i="37"/>
  <c r="BE15" i="37"/>
  <c r="W15" i="37"/>
  <c r="AM15" i="37"/>
  <c r="AS12" i="37"/>
  <c r="Y12" i="37"/>
  <c r="AW12" i="37"/>
  <c r="M12" i="37"/>
  <c r="AO12" i="37"/>
  <c r="N12" i="37"/>
  <c r="AD12" i="37"/>
  <c r="AT12" i="37"/>
  <c r="K12" i="37"/>
  <c r="AA12" i="37"/>
  <c r="AQ12" i="37"/>
  <c r="H12" i="37"/>
  <c r="X12" i="37"/>
  <c r="AN12" i="37"/>
  <c r="I12" i="37"/>
  <c r="AK12" i="37"/>
  <c r="BD12" i="37"/>
  <c r="Q12" i="37"/>
  <c r="R12" i="37"/>
  <c r="AH12" i="37"/>
  <c r="AX12" i="37"/>
  <c r="O12" i="37"/>
  <c r="AE12" i="37"/>
  <c r="AU12" i="37"/>
  <c r="L12" i="37"/>
  <c r="AB12" i="37"/>
  <c r="AR12" i="37"/>
  <c r="AC12" i="37"/>
  <c r="BE12" i="37"/>
  <c r="AG12" i="37"/>
  <c r="V12" i="37"/>
  <c r="AL12" i="37"/>
  <c r="BB12" i="37"/>
  <c r="S12" i="37"/>
  <c r="AI12" i="37"/>
  <c r="AY12" i="37"/>
  <c r="P12" i="37"/>
  <c r="AF12" i="37"/>
  <c r="AV12" i="37"/>
  <c r="BA12" i="37"/>
  <c r="U12" i="37"/>
  <c r="J12" i="37"/>
  <c r="Z12" i="37"/>
  <c r="AP12" i="37"/>
  <c r="BF12" i="37"/>
  <c r="W12" i="37"/>
  <c r="AM12" i="37"/>
  <c r="BC12" i="37"/>
  <c r="T12" i="37"/>
  <c r="AJ12" i="37"/>
  <c r="AZ12" i="37"/>
  <c r="BC14" i="37"/>
  <c r="AW14" i="37"/>
  <c r="AS14" i="37"/>
  <c r="AO14" i="37"/>
  <c r="AK14" i="37"/>
  <c r="AG14" i="37"/>
  <c r="AC14" i="37"/>
  <c r="Y14" i="37"/>
  <c r="U14" i="37"/>
  <c r="Q14" i="37"/>
  <c r="M14" i="37"/>
  <c r="I14" i="37"/>
  <c r="AY14" i="37"/>
  <c r="AP14" i="37"/>
  <c r="AH14" i="37"/>
  <c r="Z14" i="37"/>
  <c r="R14" i="37"/>
  <c r="J14" i="37"/>
  <c r="BA14" i="37"/>
  <c r="AV14" i="37"/>
  <c r="AR14" i="37"/>
  <c r="AN14" i="37"/>
  <c r="AJ14" i="37"/>
  <c r="AF14" i="37"/>
  <c r="AB14" i="37"/>
  <c r="X14" i="37"/>
  <c r="T14" i="37"/>
  <c r="P14" i="37"/>
  <c r="L14" i="37"/>
  <c r="H14" i="37"/>
  <c r="BD14" i="37"/>
  <c r="AT14" i="37"/>
  <c r="AL14" i="37"/>
  <c r="AD14" i="37"/>
  <c r="V14" i="37"/>
  <c r="N14" i="37"/>
  <c r="BE14" i="37"/>
  <c r="AZ14" i="37"/>
  <c r="AU14" i="37"/>
  <c r="AQ14" i="37"/>
  <c r="AM14" i="37"/>
  <c r="AI14" i="37"/>
  <c r="AE14" i="37"/>
  <c r="AA14" i="37"/>
  <c r="W14" i="37"/>
  <c r="S14" i="37"/>
  <c r="O14" i="37"/>
  <c r="K14" i="37"/>
  <c r="BB14" i="37"/>
  <c r="BF14" i="37"/>
  <c r="AX14" i="37"/>
  <c r="BC13" i="37"/>
  <c r="AX13" i="37"/>
  <c r="AR13" i="37"/>
  <c r="AM13" i="37"/>
  <c r="AH13" i="37"/>
  <c r="AB13" i="37"/>
  <c r="W13" i="37"/>
  <c r="S13" i="37"/>
  <c r="O13" i="37"/>
  <c r="K13" i="37"/>
  <c r="AT13" i="37"/>
  <c r="AI13" i="37"/>
  <c r="X13" i="37"/>
  <c r="L13" i="37"/>
  <c r="BB13" i="37"/>
  <c r="AV13" i="37"/>
  <c r="AQ13" i="37"/>
  <c r="AL13" i="37"/>
  <c r="AF13" i="37"/>
  <c r="AA13" i="37"/>
  <c r="V13" i="37"/>
  <c r="R13" i="37"/>
  <c r="N13" i="37"/>
  <c r="J13" i="37"/>
  <c r="BD13" i="37"/>
  <c r="AY13" i="37"/>
  <c r="AN13" i="37"/>
  <c r="AD13" i="37"/>
  <c r="P13" i="37"/>
  <c r="H13" i="37"/>
  <c r="BF13" i="37"/>
  <c r="AZ13" i="37"/>
  <c r="AU13" i="37"/>
  <c r="AP13" i="37"/>
  <c r="AJ13" i="37"/>
  <c r="AE13" i="37"/>
  <c r="Z13" i="37"/>
  <c r="U13" i="37"/>
  <c r="Q13" i="37"/>
  <c r="M13" i="37"/>
  <c r="I13" i="37"/>
  <c r="T13" i="37"/>
  <c r="AK13" i="37"/>
  <c r="BA13" i="37"/>
  <c r="BE13" i="37"/>
  <c r="Y13" i="37"/>
  <c r="AO13" i="37"/>
  <c r="AC13" i="37"/>
  <c r="AS13" i="37"/>
  <c r="AG13" i="37"/>
  <c r="AW13" i="37"/>
  <c r="G6" i="42"/>
  <c r="G565" i="42"/>
  <c r="H565" i="42" s="1"/>
  <c r="I565" i="42" s="1"/>
  <c r="J565" i="42" s="1"/>
  <c r="K565" i="42" s="1"/>
  <c r="L565" i="42" s="1"/>
  <c r="M565" i="42" s="1"/>
  <c r="N565" i="42" s="1"/>
  <c r="O565" i="42" s="1"/>
  <c r="P565" i="42" s="1"/>
  <c r="Q565" i="42" s="1"/>
  <c r="R565" i="42" s="1"/>
  <c r="S565" i="42" s="1"/>
  <c r="T565" i="42" s="1"/>
  <c r="F579" i="42"/>
  <c r="G579" i="42" s="1"/>
  <c r="H579" i="42" s="1"/>
  <c r="I579" i="42" s="1"/>
  <c r="J579" i="42" s="1"/>
  <c r="K579" i="42" s="1"/>
  <c r="L579" i="42" s="1"/>
  <c r="M579" i="42" s="1"/>
  <c r="N579" i="42" s="1"/>
  <c r="O579" i="42" s="1"/>
  <c r="P579" i="42" s="1"/>
  <c r="Q579" i="42" s="1"/>
  <c r="R579" i="42" s="1"/>
  <c r="S579" i="42" s="1"/>
  <c r="T579" i="42" s="1"/>
  <c r="F586" i="42"/>
  <c r="G586" i="42" s="1"/>
  <c r="H586" i="42" s="1"/>
  <c r="I586" i="42" s="1"/>
  <c r="J586" i="42" s="1"/>
  <c r="K586" i="42" s="1"/>
  <c r="L586" i="42" s="1"/>
  <c r="M586" i="42" s="1"/>
  <c r="N586" i="42" s="1"/>
  <c r="O586" i="42" s="1"/>
  <c r="P586" i="42" s="1"/>
  <c r="Q586" i="42" s="1"/>
  <c r="R586" i="42" s="1"/>
  <c r="S586" i="42" s="1"/>
  <c r="T586" i="42" s="1"/>
  <c r="F578" i="42"/>
  <c r="G578" i="42" s="1"/>
  <c r="H578" i="42" s="1"/>
  <c r="I578" i="42" s="1"/>
  <c r="J578" i="42" s="1"/>
  <c r="K578" i="42" s="1"/>
  <c r="L578" i="42" s="1"/>
  <c r="M578" i="42" s="1"/>
  <c r="N578" i="42" s="1"/>
  <c r="O578" i="42" s="1"/>
  <c r="P578" i="42" s="1"/>
  <c r="Q578" i="42" s="1"/>
  <c r="R578" i="42" s="1"/>
  <c r="S578" i="42" s="1"/>
  <c r="T578" i="42" s="1"/>
  <c r="F585" i="42"/>
  <c r="G585" i="42" s="1"/>
  <c r="H585" i="42" s="1"/>
  <c r="I585" i="42" s="1"/>
  <c r="J585" i="42" s="1"/>
  <c r="K585" i="42" s="1"/>
  <c r="L585" i="42" s="1"/>
  <c r="M585" i="42" s="1"/>
  <c r="N585" i="42" s="1"/>
  <c r="O585" i="42" s="1"/>
  <c r="P585" i="42" s="1"/>
  <c r="Q585" i="42" s="1"/>
  <c r="R585" i="42" s="1"/>
  <c r="S585" i="42" s="1"/>
  <c r="T585" i="42" s="1"/>
  <c r="F584" i="42"/>
  <c r="G584" i="42" s="1"/>
  <c r="H584" i="42" s="1"/>
  <c r="I584" i="42" s="1"/>
  <c r="J584" i="42" s="1"/>
  <c r="K584" i="42" s="1"/>
  <c r="L584" i="42" s="1"/>
  <c r="M584" i="42" s="1"/>
  <c r="N584" i="42" s="1"/>
  <c r="O584" i="42" s="1"/>
  <c r="P584" i="42" s="1"/>
  <c r="Q584" i="42" s="1"/>
  <c r="R584" i="42" s="1"/>
  <c r="S584" i="42" s="1"/>
  <c r="T584" i="42" s="1"/>
  <c r="F587" i="42"/>
  <c r="G587" i="42" s="1"/>
  <c r="H587" i="42" s="1"/>
  <c r="I587" i="42" s="1"/>
  <c r="J587" i="42" s="1"/>
  <c r="K587" i="42" s="1"/>
  <c r="L587" i="42" s="1"/>
  <c r="M587" i="42" s="1"/>
  <c r="N587" i="42" s="1"/>
  <c r="O587" i="42" s="1"/>
  <c r="P587" i="42" s="1"/>
  <c r="Q587" i="42" s="1"/>
  <c r="R587" i="42" s="1"/>
  <c r="S587" i="42" s="1"/>
  <c r="T587" i="42" s="1"/>
  <c r="F583" i="42"/>
  <c r="G583" i="42" s="1"/>
  <c r="H583" i="42" s="1"/>
  <c r="I583" i="42" s="1"/>
  <c r="J583" i="42" s="1"/>
  <c r="K583" i="42" s="1"/>
  <c r="L583" i="42" s="1"/>
  <c r="M583" i="42" s="1"/>
  <c r="N583" i="42" s="1"/>
  <c r="O583" i="42" s="1"/>
  <c r="P583" i="42" s="1"/>
  <c r="Q583" i="42" s="1"/>
  <c r="R583" i="42" s="1"/>
  <c r="S583" i="42" s="1"/>
  <c r="T583" i="42" s="1"/>
  <c r="F577" i="42"/>
  <c r="G577" i="42" s="1"/>
  <c r="H577" i="42" s="1"/>
  <c r="I577" i="42" s="1"/>
  <c r="J577" i="42" s="1"/>
  <c r="K577" i="42" s="1"/>
  <c r="L577" i="42" s="1"/>
  <c r="M577" i="42" s="1"/>
  <c r="N577" i="42" s="1"/>
  <c r="O577" i="42" s="1"/>
  <c r="P577" i="42" s="1"/>
  <c r="Q577" i="42" s="1"/>
  <c r="R577" i="42" s="1"/>
  <c r="S577" i="42" s="1"/>
  <c r="T577" i="42" s="1"/>
  <c r="F580" i="42"/>
  <c r="G580" i="42" s="1"/>
  <c r="H580" i="42" s="1"/>
  <c r="I580" i="42" s="1"/>
  <c r="J580" i="42" s="1"/>
  <c r="K580" i="42" s="1"/>
  <c r="L580" i="42" s="1"/>
  <c r="M580" i="42" s="1"/>
  <c r="N580" i="42" s="1"/>
  <c r="O580" i="42" s="1"/>
  <c r="P580" i="42" s="1"/>
  <c r="Q580" i="42" s="1"/>
  <c r="R580" i="42" s="1"/>
  <c r="S580" i="42" s="1"/>
  <c r="T580" i="42" s="1"/>
  <c r="G563" i="42"/>
  <c r="H563" i="42" s="1"/>
  <c r="I563" i="42" s="1"/>
  <c r="J563" i="42" s="1"/>
  <c r="K563" i="42" s="1"/>
  <c r="L563" i="42" s="1"/>
  <c r="M563" i="42" s="1"/>
  <c r="N563" i="42" s="1"/>
  <c r="O563" i="42" s="1"/>
  <c r="P563" i="42" s="1"/>
  <c r="Q563" i="42" s="1"/>
  <c r="R563" i="42" s="1"/>
  <c r="S563" i="42" s="1"/>
  <c r="T563" i="42" s="1"/>
  <c r="G564" i="42"/>
  <c r="H564" i="42" s="1"/>
  <c r="I564" i="42" s="1"/>
  <c r="J564" i="42" s="1"/>
  <c r="K564" i="42" s="1"/>
  <c r="L564" i="42" s="1"/>
  <c r="M564" i="42" s="1"/>
  <c r="N564" i="42" s="1"/>
  <c r="O564" i="42" s="1"/>
  <c r="P564" i="42" s="1"/>
  <c r="Q564" i="42" s="1"/>
  <c r="R564" i="42" s="1"/>
  <c r="S564" i="42" s="1"/>
  <c r="T564" i="42" s="1"/>
  <c r="G566" i="42"/>
  <c r="H566" i="42" s="1"/>
  <c r="I566" i="42" s="1"/>
  <c r="J566" i="42" s="1"/>
  <c r="K566" i="42" s="1"/>
  <c r="L566" i="42" s="1"/>
  <c r="M566" i="42" s="1"/>
  <c r="N566" i="42" s="1"/>
  <c r="O566" i="42" s="1"/>
  <c r="P566" i="42" s="1"/>
  <c r="Q566" i="42" s="1"/>
  <c r="R566" i="42" s="1"/>
  <c r="S566" i="42" s="1"/>
  <c r="T566" i="42" s="1"/>
  <c r="T930" i="106" l="1"/>
  <c r="T927" i="106"/>
  <c r="S925" i="106"/>
  <c r="R936" i="106"/>
  <c r="K935" i="106"/>
  <c r="R930" i="106"/>
  <c r="T925" i="106"/>
  <c r="T926" i="106"/>
  <c r="T932" i="106"/>
  <c r="R928" i="106"/>
  <c r="I923" i="106"/>
  <c r="O925" i="106"/>
  <c r="S934" i="106"/>
  <c r="R925" i="106"/>
  <c r="S926" i="106"/>
  <c r="L935" i="106"/>
  <c r="T933" i="106"/>
  <c r="T931" i="106"/>
  <c r="T936" i="106"/>
  <c r="M935" i="106"/>
  <c r="Q937" i="106"/>
  <c r="Q938" i="106" s="1"/>
  <c r="S933" i="106"/>
  <c r="T924" i="106"/>
  <c r="T922" i="106"/>
  <c r="S937" i="106"/>
  <c r="S938" i="106" s="1"/>
  <c r="L934" i="106"/>
  <c r="R933" i="106"/>
  <c r="R927" i="106"/>
  <c r="T937" i="106"/>
  <c r="T938" i="106" s="1"/>
  <c r="T940" i="106" s="1"/>
  <c r="T935" i="106"/>
  <c r="T929" i="106"/>
  <c r="S930" i="106"/>
  <c r="L928" i="106"/>
  <c r="H933" i="106"/>
  <c r="S928" i="106"/>
  <c r="T921" i="106"/>
  <c r="T928" i="106"/>
  <c r="T923" i="106"/>
  <c r="T934" i="106"/>
  <c r="R926" i="106"/>
  <c r="H934" i="106"/>
  <c r="S935" i="106"/>
  <c r="S921" i="106"/>
  <c r="R924" i="106"/>
  <c r="Q923" i="106"/>
  <c r="S936" i="106"/>
  <c r="Q933" i="106"/>
  <c r="P937" i="106"/>
  <c r="P938" i="106" s="1"/>
  <c r="P940" i="106" s="1"/>
  <c r="P924" i="106"/>
  <c r="Q932" i="106"/>
  <c r="J937" i="106"/>
  <c r="J938" i="106" s="1"/>
  <c r="Q928" i="106"/>
  <c r="N928" i="106"/>
  <c r="L927" i="106"/>
  <c r="Q936" i="106"/>
  <c r="M921" i="106"/>
  <c r="S929" i="106"/>
  <c r="Q934" i="106"/>
  <c r="I935" i="106"/>
  <c r="L924" i="106"/>
  <c r="H928" i="106"/>
  <c r="R932" i="106"/>
  <c r="L933" i="106"/>
  <c r="P921" i="106"/>
  <c r="M937" i="106"/>
  <c r="M938" i="106" s="1"/>
  <c r="Q921" i="106"/>
  <c r="N936" i="106"/>
  <c r="R934" i="106"/>
  <c r="S927" i="106"/>
  <c r="Q931" i="106"/>
  <c r="O927" i="106"/>
  <c r="R922" i="106"/>
  <c r="G932" i="106"/>
  <c r="I936" i="106"/>
  <c r="Q925" i="106"/>
  <c r="S931" i="106"/>
  <c r="L937" i="106"/>
  <c r="L938" i="106" s="1"/>
  <c r="L971" i="106" s="1"/>
  <c r="N924" i="106"/>
  <c r="R923" i="106"/>
  <c r="Q929" i="106"/>
  <c r="O926" i="106"/>
  <c r="I928" i="106"/>
  <c r="N935" i="106"/>
  <c r="S922" i="106"/>
  <c r="G935" i="106"/>
  <c r="O937" i="106"/>
  <c r="O938" i="106" s="1"/>
  <c r="O940" i="106" s="1"/>
  <c r="P923" i="106"/>
  <c r="L936" i="106"/>
  <c r="Q922" i="106"/>
  <c r="H935" i="106"/>
  <c r="O930" i="106"/>
  <c r="J924" i="106"/>
  <c r="S924" i="106"/>
  <c r="Q927" i="106"/>
  <c r="S923" i="106"/>
  <c r="M934" i="106"/>
  <c r="G937" i="106"/>
  <c r="G938" i="106" s="1"/>
  <c r="G971" i="106" s="1"/>
  <c r="R935" i="106"/>
  <c r="F935" i="106"/>
  <c r="F930" i="106"/>
  <c r="J935" i="106"/>
  <c r="O935" i="106"/>
  <c r="O934" i="106"/>
  <c r="Q930" i="106"/>
  <c r="S932" i="106"/>
  <c r="Q924" i="106"/>
  <c r="R937" i="106"/>
  <c r="R938" i="106" s="1"/>
  <c r="I937" i="106"/>
  <c r="I938" i="106" s="1"/>
  <c r="I971" i="106" s="1"/>
  <c r="I1088" i="106" s="1"/>
  <c r="I934" i="106"/>
  <c r="G933" i="106"/>
  <c r="M932" i="106"/>
  <c r="H936" i="106"/>
  <c r="P936" i="106"/>
  <c r="M925" i="106"/>
  <c r="Q935" i="106"/>
  <c r="P934" i="106"/>
  <c r="K924" i="106"/>
  <c r="R931" i="106"/>
  <c r="H924" i="106"/>
  <c r="P933" i="106"/>
  <c r="H937" i="106"/>
  <c r="H938" i="106" s="1"/>
  <c r="H940" i="106" s="1"/>
  <c r="M933" i="106"/>
  <c r="O928" i="106"/>
  <c r="N932" i="106"/>
  <c r="G931" i="106"/>
  <c r="H931" i="106"/>
  <c r="N930" i="106"/>
  <c r="M936" i="106"/>
  <c r="G927" i="106"/>
  <c r="K933" i="106"/>
  <c r="I933" i="106"/>
  <c r="I932" i="106"/>
  <c r="M928" i="106"/>
  <c r="F929" i="106"/>
  <c r="H926" i="106"/>
  <c r="O931" i="106"/>
  <c r="K937" i="106"/>
  <c r="K938" i="106" s="1"/>
  <c r="K971" i="106" s="1"/>
  <c r="F923" i="106"/>
  <c r="K932" i="106"/>
  <c r="I922" i="106"/>
  <c r="N934" i="106"/>
  <c r="J932" i="106"/>
  <c r="O921" i="106"/>
  <c r="J928" i="106"/>
  <c r="P932" i="106"/>
  <c r="J923" i="106"/>
  <c r="J930" i="106"/>
  <c r="H930" i="106"/>
  <c r="P935" i="106"/>
  <c r="J933" i="106"/>
  <c r="L923" i="106"/>
  <c r="O922" i="106"/>
  <c r="I925" i="106"/>
  <c r="F922" i="106"/>
  <c r="I929" i="106"/>
  <c r="K936" i="106"/>
  <c r="O932" i="106"/>
  <c r="K928" i="106"/>
  <c r="K927" i="106"/>
  <c r="P922" i="106"/>
  <c r="H923" i="106"/>
  <c r="L932" i="106"/>
  <c r="J934" i="106"/>
  <c r="O933" i="106"/>
  <c r="J925" i="106"/>
  <c r="G924" i="106"/>
  <c r="P931" i="106"/>
  <c r="I924" i="106"/>
  <c r="J936" i="106"/>
  <c r="H922" i="106"/>
  <c r="M924" i="106"/>
  <c r="M927" i="106"/>
  <c r="O923" i="106"/>
  <c r="P930" i="106"/>
  <c r="F924" i="106"/>
  <c r="H932" i="106"/>
  <c r="O936" i="106"/>
  <c r="K934" i="106"/>
  <c r="L921" i="106"/>
  <c r="K923" i="106"/>
  <c r="L929" i="106"/>
  <c r="I931" i="106"/>
  <c r="N925" i="106"/>
  <c r="J922" i="106"/>
  <c r="I926" i="106"/>
  <c r="I927" i="106"/>
  <c r="H927" i="106"/>
  <c r="J927" i="106"/>
  <c r="N921" i="106"/>
  <c r="N929" i="106"/>
  <c r="P926" i="106"/>
  <c r="G923" i="106"/>
  <c r="K922" i="106"/>
  <c r="F921" i="106"/>
  <c r="K931" i="106"/>
  <c r="M931" i="106"/>
  <c r="F931" i="106"/>
  <c r="K930" i="106"/>
  <c r="K929" i="106"/>
  <c r="J931" i="106"/>
  <c r="N926" i="106"/>
  <c r="K921" i="106"/>
  <c r="J926" i="106"/>
  <c r="N931" i="106"/>
  <c r="G925" i="106"/>
  <c r="H929" i="106"/>
  <c r="N922" i="106"/>
  <c r="F932" i="106"/>
  <c r="N923" i="106"/>
  <c r="I921" i="106"/>
  <c r="O929" i="106"/>
  <c r="G926" i="106"/>
  <c r="G929" i="106"/>
  <c r="P925" i="106"/>
  <c r="F925" i="106"/>
  <c r="J929" i="106"/>
  <c r="M926" i="106"/>
  <c r="G921" i="106"/>
  <c r="H921" i="106"/>
  <c r="M922" i="106"/>
  <c r="L930" i="106"/>
  <c r="N927" i="106"/>
  <c r="K926" i="106"/>
  <c r="P929" i="106"/>
  <c r="G922" i="106"/>
  <c r="H925" i="106"/>
  <c r="P928" i="106"/>
  <c r="L925" i="106"/>
  <c r="F926" i="106"/>
  <c r="I930" i="106"/>
  <c r="K925" i="106"/>
  <c r="L926" i="106"/>
  <c r="G930" i="106"/>
  <c r="M929" i="106"/>
  <c r="F927" i="106"/>
  <c r="J921" i="106"/>
  <c r="M940" i="106"/>
  <c r="M971" i="106"/>
  <c r="J940" i="106"/>
  <c r="J971" i="106"/>
  <c r="Q940" i="106"/>
  <c r="Q971" i="106"/>
  <c r="J29" i="100"/>
  <c r="J29" i="106"/>
  <c r="J29" i="104"/>
  <c r="J29" i="101"/>
  <c r="J29" i="107"/>
  <c r="J29" i="105"/>
  <c r="J29" i="103"/>
  <c r="J30" i="101"/>
  <c r="J30" i="100"/>
  <c r="J30" i="103"/>
  <c r="J30" i="104"/>
  <c r="J30" i="106"/>
  <c r="J30" i="107"/>
  <c r="J30" i="105"/>
  <c r="F31" i="105"/>
  <c r="F31" i="101"/>
  <c r="F31" i="100"/>
  <c r="F31" i="107"/>
  <c r="F31" i="103"/>
  <c r="F31" i="106"/>
  <c r="F31" i="104"/>
  <c r="F31" i="42"/>
  <c r="L31" i="104"/>
  <c r="L31" i="106"/>
  <c r="L31" i="103"/>
  <c r="L31" i="101"/>
  <c r="L31" i="107"/>
  <c r="L31" i="100"/>
  <c r="L31" i="105"/>
  <c r="H31" i="104"/>
  <c r="H31" i="105"/>
  <c r="H31" i="101"/>
  <c r="H31" i="103"/>
  <c r="H31" i="107"/>
  <c r="H31" i="100"/>
  <c r="H31" i="106"/>
  <c r="T31" i="100"/>
  <c r="T31" i="104"/>
  <c r="T31" i="101"/>
  <c r="T31" i="106"/>
  <c r="T31" i="103"/>
  <c r="T31" i="105"/>
  <c r="T31" i="107"/>
  <c r="Q31" i="100"/>
  <c r="Q31" i="104"/>
  <c r="Q31" i="101"/>
  <c r="Q31" i="105"/>
  <c r="Q31" i="107"/>
  <c r="Q31" i="106"/>
  <c r="Q31" i="103"/>
  <c r="F1012" i="103"/>
  <c r="F34" i="103"/>
  <c r="F73" i="103" s="1"/>
  <c r="F1042" i="103" s="1"/>
  <c r="F1012" i="107"/>
  <c r="F34" i="107"/>
  <c r="F73" i="107" s="1"/>
  <c r="F1042" i="107" s="1"/>
  <c r="R1012" i="100"/>
  <c r="R34" i="100"/>
  <c r="R73" i="100" s="1"/>
  <c r="R1042" i="100" s="1"/>
  <c r="R1012" i="101"/>
  <c r="R34" i="101"/>
  <c r="N1012" i="103"/>
  <c r="N34" i="103"/>
  <c r="N73" i="103" s="1"/>
  <c r="N1042" i="103" s="1"/>
  <c r="L1012" i="105"/>
  <c r="L34" i="105"/>
  <c r="L73" i="105" s="1"/>
  <c r="L1042" i="105" s="1"/>
  <c r="L1012" i="103"/>
  <c r="L34" i="103"/>
  <c r="L73" i="103" s="1"/>
  <c r="L1042" i="103" s="1"/>
  <c r="S1012" i="105"/>
  <c r="S34" i="105"/>
  <c r="S73" i="105" s="1"/>
  <c r="S1042" i="105" s="1"/>
  <c r="S1012" i="106"/>
  <c r="S34" i="106"/>
  <c r="S73" i="106" s="1"/>
  <c r="S1042" i="106" s="1"/>
  <c r="I34" i="104"/>
  <c r="I73" i="104" s="1"/>
  <c r="I1042" i="104" s="1"/>
  <c r="I1012" i="104"/>
  <c r="I1012" i="105"/>
  <c r="I34" i="105"/>
  <c r="I73" i="105" s="1"/>
  <c r="I1042" i="105" s="1"/>
  <c r="O1012" i="105"/>
  <c r="O34" i="105"/>
  <c r="O73" i="105" s="1"/>
  <c r="O1042" i="105" s="1"/>
  <c r="T1012" i="104"/>
  <c r="T34" i="104"/>
  <c r="T73" i="104" s="1"/>
  <c r="T1042" i="104" s="1"/>
  <c r="T1012" i="105"/>
  <c r="T34" i="105"/>
  <c r="T73" i="105" s="1"/>
  <c r="T1042" i="105" s="1"/>
  <c r="H1012" i="105"/>
  <c r="H34" i="105"/>
  <c r="H73" i="105" s="1"/>
  <c r="H1042" i="105" s="1"/>
  <c r="H1012" i="100"/>
  <c r="H34" i="100"/>
  <c r="H73" i="100" s="1"/>
  <c r="H1042" i="100" s="1"/>
  <c r="K34" i="105"/>
  <c r="K73" i="105" s="1"/>
  <c r="K1042" i="105" s="1"/>
  <c r="K1012" i="105"/>
  <c r="K1012" i="101"/>
  <c r="K34" i="101"/>
  <c r="K73" i="101" s="1"/>
  <c r="K1042" i="101" s="1"/>
  <c r="P1012" i="107"/>
  <c r="P34" i="107"/>
  <c r="P73" i="107" s="1"/>
  <c r="P1042" i="107" s="1"/>
  <c r="M1012" i="104"/>
  <c r="M34" i="104"/>
  <c r="M1012" i="100"/>
  <c r="M34" i="100"/>
  <c r="M73" i="100" s="1"/>
  <c r="M1042" i="100" s="1"/>
  <c r="Q1012" i="104"/>
  <c r="Q34" i="104"/>
  <c r="Q73" i="104" s="1"/>
  <c r="Q1042" i="104" s="1"/>
  <c r="Q1012" i="107"/>
  <c r="Q34" i="107"/>
  <c r="Q73" i="107" s="1"/>
  <c r="Q1042" i="107" s="1"/>
  <c r="J1012" i="105"/>
  <c r="J34" i="105"/>
  <c r="J73" i="105" s="1"/>
  <c r="J1042" i="105" s="1"/>
  <c r="J1012" i="101"/>
  <c r="J34" i="101"/>
  <c r="J73" i="101" s="1"/>
  <c r="J1042" i="101" s="1"/>
  <c r="G1012" i="103"/>
  <c r="G34" i="103"/>
  <c r="G73" i="103" s="1"/>
  <c r="G1042" i="103" s="1"/>
  <c r="F34" i="104"/>
  <c r="F73" i="104" s="1"/>
  <c r="F1042" i="104" s="1"/>
  <c r="F1012" i="104"/>
  <c r="F1012" i="105"/>
  <c r="F34" i="105"/>
  <c r="F73" i="105" s="1"/>
  <c r="F1042" i="105" s="1"/>
  <c r="R1012" i="103"/>
  <c r="R34" i="103"/>
  <c r="R73" i="103" s="1"/>
  <c r="R1042" i="103" s="1"/>
  <c r="N1012" i="105"/>
  <c r="N34" i="105"/>
  <c r="N73" i="105" s="1"/>
  <c r="N1042" i="105" s="1"/>
  <c r="N1012" i="106"/>
  <c r="N34" i="106"/>
  <c r="N73" i="106" s="1"/>
  <c r="N1042" i="106" s="1"/>
  <c r="L1012" i="107"/>
  <c r="L34" i="107"/>
  <c r="L73" i="107" s="1"/>
  <c r="L1042" i="107" s="1"/>
  <c r="L1012" i="100"/>
  <c r="L34" i="100"/>
  <c r="L73" i="100" s="1"/>
  <c r="L1042" i="100" s="1"/>
  <c r="S1012" i="103"/>
  <c r="S34" i="103"/>
  <c r="S73" i="103" s="1"/>
  <c r="S1042" i="103" s="1"/>
  <c r="S1012" i="101"/>
  <c r="S34" i="101"/>
  <c r="S73" i="101" s="1"/>
  <c r="S1042" i="101" s="1"/>
  <c r="I1012" i="101"/>
  <c r="I34" i="101"/>
  <c r="I73" i="101" s="1"/>
  <c r="I1042" i="101" s="1"/>
  <c r="O1012" i="103"/>
  <c r="O34" i="103"/>
  <c r="O73" i="103" s="1"/>
  <c r="O1042" i="103" s="1"/>
  <c r="O1012" i="106"/>
  <c r="O34" i="106"/>
  <c r="O73" i="106" s="1"/>
  <c r="O1042" i="106" s="1"/>
  <c r="T1012" i="103"/>
  <c r="T34" i="103"/>
  <c r="T73" i="103" s="1"/>
  <c r="T1042" i="103" s="1"/>
  <c r="T1012" i="100"/>
  <c r="T34" i="100"/>
  <c r="T73" i="100" s="1"/>
  <c r="T1042" i="100" s="1"/>
  <c r="H34" i="104"/>
  <c r="H1012" i="104"/>
  <c r="H1012" i="106"/>
  <c r="H34" i="106"/>
  <c r="H73" i="106" s="1"/>
  <c r="H1042" i="106" s="1"/>
  <c r="K1012" i="106"/>
  <c r="K34" i="106"/>
  <c r="K73" i="106" s="1"/>
  <c r="K1042" i="106" s="1"/>
  <c r="P1012" i="100"/>
  <c r="P34" i="100"/>
  <c r="P73" i="100" s="1"/>
  <c r="P1042" i="100" s="1"/>
  <c r="P34" i="104"/>
  <c r="P73" i="104" s="1"/>
  <c r="P1042" i="104" s="1"/>
  <c r="P1012" i="104"/>
  <c r="M1012" i="103"/>
  <c r="M34" i="103"/>
  <c r="M73" i="103" s="1"/>
  <c r="M1042" i="103" s="1"/>
  <c r="M1012" i="107"/>
  <c r="M34" i="107"/>
  <c r="M73" i="107" s="1"/>
  <c r="M1042" i="107" s="1"/>
  <c r="Q1012" i="105"/>
  <c r="Q34" i="105"/>
  <c r="Q73" i="105" s="1"/>
  <c r="Q1042" i="105" s="1"/>
  <c r="Q1012" i="101"/>
  <c r="Q34" i="101"/>
  <c r="Q73" i="101" s="1"/>
  <c r="Q1042" i="101" s="1"/>
  <c r="J34" i="100"/>
  <c r="J73" i="100" s="1"/>
  <c r="J1042" i="100" s="1"/>
  <c r="J1012" i="100"/>
  <c r="G34" i="105"/>
  <c r="G73" i="105" s="1"/>
  <c r="G1042" i="105" s="1"/>
  <c r="G1012" i="105"/>
  <c r="G1012" i="106"/>
  <c r="G34" i="106"/>
  <c r="G73" i="106" s="1"/>
  <c r="G1042" i="106" s="1"/>
  <c r="H29" i="100"/>
  <c r="H29" i="103"/>
  <c r="H29" i="106"/>
  <c r="H29" i="101"/>
  <c r="H29" i="105"/>
  <c r="H29" i="104"/>
  <c r="H29" i="107"/>
  <c r="K30" i="106"/>
  <c r="K30" i="100"/>
  <c r="K30" i="107"/>
  <c r="K30" i="104"/>
  <c r="K30" i="103"/>
  <c r="K30" i="101"/>
  <c r="K30" i="105"/>
  <c r="M28" i="104"/>
  <c r="M28" i="100"/>
  <c r="M28" i="106"/>
  <c r="M28" i="103"/>
  <c r="M28" i="107"/>
  <c r="M28" i="101"/>
  <c r="M28" i="105"/>
  <c r="G31" i="103"/>
  <c r="G31" i="104"/>
  <c r="G31" i="107"/>
  <c r="G31" i="106"/>
  <c r="G31" i="100"/>
  <c r="G31" i="105"/>
  <c r="G31" i="101"/>
  <c r="O29" i="107"/>
  <c r="O29" i="100"/>
  <c r="O29" i="101"/>
  <c r="O29" i="106"/>
  <c r="O29" i="104"/>
  <c r="O29" i="105"/>
  <c r="O29" i="103"/>
  <c r="N29" i="107"/>
  <c r="N29" i="100"/>
  <c r="N29" i="101"/>
  <c r="N29" i="105"/>
  <c r="N29" i="106"/>
  <c r="N29" i="104"/>
  <c r="N29" i="103"/>
  <c r="K29" i="100"/>
  <c r="K29" i="103"/>
  <c r="K29" i="107"/>
  <c r="K29" i="104"/>
  <c r="K29" i="106"/>
  <c r="K29" i="105"/>
  <c r="K29" i="101"/>
  <c r="T30" i="105"/>
  <c r="T30" i="100"/>
  <c r="T30" i="103"/>
  <c r="T30" i="106"/>
  <c r="T30" i="107"/>
  <c r="T30" i="101"/>
  <c r="T30" i="104"/>
  <c r="T29" i="107"/>
  <c r="T29" i="100"/>
  <c r="T29" i="106"/>
  <c r="T29" i="101"/>
  <c r="T29" i="105"/>
  <c r="T29" i="104"/>
  <c r="T29" i="103"/>
  <c r="P29" i="100"/>
  <c r="P29" i="107"/>
  <c r="P29" i="105"/>
  <c r="P29" i="106"/>
  <c r="P29" i="104"/>
  <c r="P29" i="101"/>
  <c r="P29" i="103"/>
  <c r="G29" i="105"/>
  <c r="G29" i="100"/>
  <c r="G29" i="101"/>
  <c r="G29" i="104"/>
  <c r="G29" i="103"/>
  <c r="G29" i="106"/>
  <c r="G29" i="107"/>
  <c r="S30" i="106"/>
  <c r="S30" i="100"/>
  <c r="S30" i="105"/>
  <c r="S30" i="104"/>
  <c r="S30" i="103"/>
  <c r="S30" i="107"/>
  <c r="S30" i="101"/>
  <c r="N30" i="103"/>
  <c r="N30" i="100"/>
  <c r="N30" i="104"/>
  <c r="N30" i="101"/>
  <c r="N30" i="105"/>
  <c r="N30" i="106"/>
  <c r="N30" i="107"/>
  <c r="H30" i="100"/>
  <c r="H30" i="107"/>
  <c r="H30" i="105"/>
  <c r="H30" i="106"/>
  <c r="H30" i="104"/>
  <c r="H30" i="103"/>
  <c r="H30" i="101"/>
  <c r="Q30" i="104"/>
  <c r="Q30" i="105"/>
  <c r="Q30" i="106"/>
  <c r="Q30" i="100"/>
  <c r="Q30" i="103"/>
  <c r="Q30" i="107"/>
  <c r="Q30" i="101"/>
  <c r="S28" i="104"/>
  <c r="S28" i="103"/>
  <c r="S28" i="100"/>
  <c r="S28" i="106"/>
  <c r="S28" i="107"/>
  <c r="S28" i="105"/>
  <c r="S28" i="101"/>
  <c r="J28" i="104"/>
  <c r="J28" i="107"/>
  <c r="J28" i="103"/>
  <c r="J28" i="100"/>
  <c r="J28" i="106"/>
  <c r="J28" i="105"/>
  <c r="J28" i="101"/>
  <c r="N28" i="104"/>
  <c r="N28" i="106"/>
  <c r="N28" i="101"/>
  <c r="N28" i="100"/>
  <c r="N28" i="103"/>
  <c r="N28" i="105"/>
  <c r="N28" i="107"/>
  <c r="K31" i="104"/>
  <c r="K31" i="105"/>
  <c r="K31" i="100"/>
  <c r="K31" i="107"/>
  <c r="K31" i="106"/>
  <c r="K31" i="101"/>
  <c r="K31" i="103"/>
  <c r="J31" i="100"/>
  <c r="J31" i="104"/>
  <c r="J31" i="105"/>
  <c r="J31" i="106"/>
  <c r="J31" i="103"/>
  <c r="J31" i="107"/>
  <c r="J31" i="101"/>
  <c r="F1012" i="42"/>
  <c r="F34" i="42"/>
  <c r="F1012" i="106"/>
  <c r="F34" i="106"/>
  <c r="R1012" i="105"/>
  <c r="R34" i="105"/>
  <c r="R73" i="105" s="1"/>
  <c r="R1042" i="105" s="1"/>
  <c r="R1012" i="107"/>
  <c r="R34" i="107"/>
  <c r="R73" i="107" s="1"/>
  <c r="R1042" i="107" s="1"/>
  <c r="N1012" i="104"/>
  <c r="N34" i="104"/>
  <c r="N73" i="104" s="1"/>
  <c r="N1042" i="104" s="1"/>
  <c r="N1012" i="101"/>
  <c r="N34" i="101"/>
  <c r="N73" i="101" s="1"/>
  <c r="N1042" i="101" s="1"/>
  <c r="L1012" i="106"/>
  <c r="L34" i="106"/>
  <c r="L73" i="106" s="1"/>
  <c r="L1042" i="106" s="1"/>
  <c r="L1012" i="101"/>
  <c r="L34" i="101"/>
  <c r="L73" i="101" s="1"/>
  <c r="L1042" i="101" s="1"/>
  <c r="S1012" i="104"/>
  <c r="S34" i="104"/>
  <c r="S73" i="104" s="1"/>
  <c r="S1042" i="104" s="1"/>
  <c r="I1012" i="103"/>
  <c r="I34" i="103"/>
  <c r="I73" i="103" s="1"/>
  <c r="I1042" i="103" s="1"/>
  <c r="I1012" i="107"/>
  <c r="I34" i="107"/>
  <c r="I73" i="107" s="1"/>
  <c r="I1042" i="107" s="1"/>
  <c r="O34" i="104"/>
  <c r="O73" i="104" s="1"/>
  <c r="O1042" i="104" s="1"/>
  <c r="O1012" i="104"/>
  <c r="O1012" i="100"/>
  <c r="O34" i="100"/>
  <c r="O73" i="100" s="1"/>
  <c r="O1042" i="100" s="1"/>
  <c r="T1012" i="107"/>
  <c r="T34" i="107"/>
  <c r="T73" i="107" s="1"/>
  <c r="T1042" i="107" s="1"/>
  <c r="T1012" i="101"/>
  <c r="T34" i="101"/>
  <c r="T73" i="101" s="1"/>
  <c r="T1042" i="101" s="1"/>
  <c r="H1012" i="107"/>
  <c r="H34" i="107"/>
  <c r="H73" i="107" s="1"/>
  <c r="H1042" i="107" s="1"/>
  <c r="K1012" i="100"/>
  <c r="K34" i="100"/>
  <c r="K73" i="100" s="1"/>
  <c r="K1042" i="100" s="1"/>
  <c r="K1012" i="104"/>
  <c r="K34" i="104"/>
  <c r="K73" i="104" s="1"/>
  <c r="K1042" i="104" s="1"/>
  <c r="P1012" i="103"/>
  <c r="P34" i="103"/>
  <c r="P73" i="103" s="1"/>
  <c r="P1042" i="103" s="1"/>
  <c r="P1012" i="106"/>
  <c r="P34" i="106"/>
  <c r="P73" i="106" s="1"/>
  <c r="P1042" i="106" s="1"/>
  <c r="M1012" i="105"/>
  <c r="M34" i="105"/>
  <c r="M73" i="105" s="1"/>
  <c r="M1042" i="105" s="1"/>
  <c r="M1012" i="101"/>
  <c r="M34" i="101"/>
  <c r="M73" i="101" s="1"/>
  <c r="M1042" i="101" s="1"/>
  <c r="Q1012" i="100"/>
  <c r="Q34" i="100"/>
  <c r="Q73" i="100" s="1"/>
  <c r="Q1042" i="100" s="1"/>
  <c r="J1012" i="104"/>
  <c r="J34" i="104"/>
  <c r="J73" i="104" s="1"/>
  <c r="J1042" i="104" s="1"/>
  <c r="J1012" i="106"/>
  <c r="J34" i="106"/>
  <c r="J73" i="106" s="1"/>
  <c r="J1042" i="106" s="1"/>
  <c r="G1012" i="104"/>
  <c r="G34" i="104"/>
  <c r="G73" i="104" s="1"/>
  <c r="G1042" i="104" s="1"/>
  <c r="G1012" i="107"/>
  <c r="G34" i="107"/>
  <c r="G73" i="107" s="1"/>
  <c r="G1042" i="107" s="1"/>
  <c r="F29" i="100"/>
  <c r="F29" i="101"/>
  <c r="F29" i="106"/>
  <c r="F29" i="105"/>
  <c r="F29" i="104"/>
  <c r="F29" i="103"/>
  <c r="F29" i="107"/>
  <c r="F29" i="42"/>
  <c r="R29" i="100"/>
  <c r="R29" i="107"/>
  <c r="R29" i="106"/>
  <c r="R29" i="101"/>
  <c r="R29" i="104"/>
  <c r="R29" i="105"/>
  <c r="R29" i="103"/>
  <c r="P30" i="104"/>
  <c r="P30" i="103"/>
  <c r="P30" i="106"/>
  <c r="P30" i="107"/>
  <c r="P30" i="105"/>
  <c r="P30" i="100"/>
  <c r="P30" i="101"/>
  <c r="I30" i="104"/>
  <c r="I30" i="105"/>
  <c r="I30" i="101"/>
  <c r="I30" i="107"/>
  <c r="I30" i="100"/>
  <c r="I30" i="103"/>
  <c r="I30" i="106"/>
  <c r="H28" i="100"/>
  <c r="H28" i="105"/>
  <c r="H28" i="103"/>
  <c r="H28" i="101"/>
  <c r="H28" i="107"/>
  <c r="H28" i="106"/>
  <c r="H28" i="104"/>
  <c r="Q28" i="104"/>
  <c r="Q28" i="105"/>
  <c r="Q28" i="101"/>
  <c r="Q28" i="107"/>
  <c r="Q28" i="100"/>
  <c r="Q28" i="103"/>
  <c r="Q28" i="106"/>
  <c r="L28" i="104"/>
  <c r="L28" i="103"/>
  <c r="L28" i="105"/>
  <c r="L28" i="101"/>
  <c r="L28" i="107"/>
  <c r="L28" i="100"/>
  <c r="L28" i="106"/>
  <c r="R28" i="104"/>
  <c r="R28" i="107"/>
  <c r="R28" i="105"/>
  <c r="R28" i="100"/>
  <c r="R28" i="106"/>
  <c r="R28" i="101"/>
  <c r="R28" i="103"/>
  <c r="M29" i="100"/>
  <c r="M29" i="101"/>
  <c r="M29" i="105"/>
  <c r="M29" i="104"/>
  <c r="M29" i="103"/>
  <c r="M29" i="106"/>
  <c r="M29" i="107"/>
  <c r="S29" i="100"/>
  <c r="S29" i="107"/>
  <c r="S29" i="101"/>
  <c r="S29" i="106"/>
  <c r="S29" i="105"/>
  <c r="S29" i="103"/>
  <c r="S29" i="104"/>
  <c r="O30" i="104"/>
  <c r="O30" i="101"/>
  <c r="O30" i="105"/>
  <c r="O30" i="106"/>
  <c r="O30" i="107"/>
  <c r="O30" i="100"/>
  <c r="O30" i="103"/>
  <c r="F30" i="100"/>
  <c r="F30" i="106"/>
  <c r="F30" i="101"/>
  <c r="F30" i="107"/>
  <c r="F30" i="103"/>
  <c r="F30" i="105"/>
  <c r="F30" i="104"/>
  <c r="F30" i="42"/>
  <c r="R30" i="100"/>
  <c r="R30" i="107"/>
  <c r="R30" i="103"/>
  <c r="R30" i="101"/>
  <c r="R30" i="106"/>
  <c r="R30" i="105"/>
  <c r="R30" i="104"/>
  <c r="M30" i="106"/>
  <c r="M30" i="107"/>
  <c r="M30" i="104"/>
  <c r="M30" i="100"/>
  <c r="M30" i="105"/>
  <c r="M30" i="101"/>
  <c r="M30" i="103"/>
  <c r="I28" i="100"/>
  <c r="I28" i="103"/>
  <c r="I28" i="107"/>
  <c r="I28" i="105"/>
  <c r="I28" i="104"/>
  <c r="I28" i="101"/>
  <c r="I28" i="106"/>
  <c r="P31" i="100"/>
  <c r="P31" i="104"/>
  <c r="P31" i="105"/>
  <c r="P31" i="107"/>
  <c r="P31" i="103"/>
  <c r="P31" i="106"/>
  <c r="P31" i="101"/>
  <c r="Q29" i="100"/>
  <c r="Q29" i="107"/>
  <c r="Q29" i="106"/>
  <c r="Q29" i="104"/>
  <c r="Q29" i="105"/>
  <c r="Q29" i="101"/>
  <c r="Q29" i="103"/>
  <c r="I29" i="100"/>
  <c r="I29" i="105"/>
  <c r="I29" i="107"/>
  <c r="I29" i="104"/>
  <c r="I29" i="106"/>
  <c r="I29" i="103"/>
  <c r="I29" i="101"/>
  <c r="L29" i="100"/>
  <c r="L29" i="103"/>
  <c r="L29" i="107"/>
  <c r="L29" i="104"/>
  <c r="L29" i="106"/>
  <c r="L29" i="105"/>
  <c r="L29" i="101"/>
  <c r="G30" i="105"/>
  <c r="G30" i="106"/>
  <c r="G30" i="101"/>
  <c r="G30" i="100"/>
  <c r="G30" i="104"/>
  <c r="G30" i="107"/>
  <c r="G30" i="103"/>
  <c r="L30" i="100"/>
  <c r="L30" i="107"/>
  <c r="L30" i="105"/>
  <c r="L30" i="104"/>
  <c r="L30" i="103"/>
  <c r="L30" i="106"/>
  <c r="L30" i="101"/>
  <c r="K28" i="104"/>
  <c r="K28" i="103"/>
  <c r="K28" i="107"/>
  <c r="K28" i="106"/>
  <c r="K28" i="100"/>
  <c r="K28" i="105"/>
  <c r="K28" i="101"/>
  <c r="T28" i="104"/>
  <c r="T28" i="100"/>
  <c r="T28" i="107"/>
  <c r="T28" i="103"/>
  <c r="T28" i="106"/>
  <c r="T28" i="101"/>
  <c r="T28" i="105"/>
  <c r="G28" i="101"/>
  <c r="G28" i="105"/>
  <c r="G28" i="106"/>
  <c r="G28" i="100"/>
  <c r="G28" i="103"/>
  <c r="G28" i="107"/>
  <c r="G28" i="104"/>
  <c r="P28" i="104"/>
  <c r="P28" i="106"/>
  <c r="P28" i="107"/>
  <c r="P28" i="100"/>
  <c r="P28" i="101"/>
  <c r="P28" i="103"/>
  <c r="P28" i="105"/>
  <c r="F28" i="103"/>
  <c r="F28" i="100"/>
  <c r="F28" i="101"/>
  <c r="F28" i="105"/>
  <c r="F28" i="107"/>
  <c r="F28" i="104"/>
  <c r="F28" i="106"/>
  <c r="F28" i="42"/>
  <c r="O28" i="104"/>
  <c r="O28" i="100"/>
  <c r="O28" i="105"/>
  <c r="O28" i="103"/>
  <c r="O28" i="107"/>
  <c r="O28" i="101"/>
  <c r="O28" i="106"/>
  <c r="S31" i="100"/>
  <c r="S31" i="103"/>
  <c r="S31" i="101"/>
  <c r="S31" i="104"/>
  <c r="S31" i="105"/>
  <c r="S31" i="107"/>
  <c r="S31" i="106"/>
  <c r="R31" i="100"/>
  <c r="R31" i="104"/>
  <c r="R31" i="107"/>
  <c r="R31" i="105"/>
  <c r="R31" i="103"/>
  <c r="R31" i="106"/>
  <c r="R31" i="101"/>
  <c r="O31" i="100"/>
  <c r="O31" i="104"/>
  <c r="O31" i="105"/>
  <c r="O31" i="101"/>
  <c r="O31" i="107"/>
  <c r="O31" i="103"/>
  <c r="O31" i="106"/>
  <c r="N31" i="101"/>
  <c r="N31" i="105"/>
  <c r="N31" i="106"/>
  <c r="N31" i="103"/>
  <c r="N31" i="107"/>
  <c r="N31" i="100"/>
  <c r="N31" i="104"/>
  <c r="M31" i="103"/>
  <c r="M31" i="100"/>
  <c r="M31" i="106"/>
  <c r="M31" i="107"/>
  <c r="M31" i="104"/>
  <c r="M31" i="101"/>
  <c r="M31" i="105"/>
  <c r="I31" i="106"/>
  <c r="I31" i="103"/>
  <c r="I31" i="105"/>
  <c r="I31" i="107"/>
  <c r="I31" i="101"/>
  <c r="I31" i="100"/>
  <c r="I31" i="104"/>
  <c r="F34" i="100"/>
  <c r="F73" i="100" s="1"/>
  <c r="F1042" i="100" s="1"/>
  <c r="F1012" i="100"/>
  <c r="F1012" i="101"/>
  <c r="F34" i="101"/>
  <c r="F73" i="101" s="1"/>
  <c r="F1042" i="101" s="1"/>
  <c r="R1012" i="104"/>
  <c r="R34" i="104"/>
  <c r="R73" i="104" s="1"/>
  <c r="R1042" i="104" s="1"/>
  <c r="R1012" i="106"/>
  <c r="R34" i="106"/>
  <c r="R73" i="106" s="1"/>
  <c r="R1042" i="106" s="1"/>
  <c r="N1012" i="107"/>
  <c r="N34" i="107"/>
  <c r="N73" i="107" s="1"/>
  <c r="N1042" i="107" s="1"/>
  <c r="N1012" i="100"/>
  <c r="N34" i="100"/>
  <c r="N73" i="100" s="1"/>
  <c r="N1042" i="100" s="1"/>
  <c r="L1012" i="104"/>
  <c r="L34" i="104"/>
  <c r="L73" i="104" s="1"/>
  <c r="L1042" i="104" s="1"/>
  <c r="S1012" i="100"/>
  <c r="S34" i="100"/>
  <c r="S73" i="100" s="1"/>
  <c r="S1042" i="100" s="1"/>
  <c r="S1012" i="107"/>
  <c r="S34" i="107"/>
  <c r="I1012" i="100"/>
  <c r="I34" i="100"/>
  <c r="I73" i="100" s="1"/>
  <c r="I1042" i="100" s="1"/>
  <c r="I1012" i="106"/>
  <c r="I34" i="106"/>
  <c r="I73" i="106" s="1"/>
  <c r="I1042" i="106" s="1"/>
  <c r="O1012" i="107"/>
  <c r="O34" i="107"/>
  <c r="O73" i="107" s="1"/>
  <c r="O1042" i="107" s="1"/>
  <c r="O1012" i="101"/>
  <c r="O34" i="101"/>
  <c r="O73" i="101" s="1"/>
  <c r="O1042" i="101" s="1"/>
  <c r="T1012" i="106"/>
  <c r="T34" i="106"/>
  <c r="T73" i="106" s="1"/>
  <c r="T1042" i="106" s="1"/>
  <c r="H1012" i="103"/>
  <c r="H34" i="103"/>
  <c r="H73" i="103" s="1"/>
  <c r="H1042" i="103" s="1"/>
  <c r="H1012" i="101"/>
  <c r="H34" i="101"/>
  <c r="H73" i="101" s="1"/>
  <c r="H1042" i="101" s="1"/>
  <c r="K1012" i="103"/>
  <c r="K34" i="103"/>
  <c r="K73" i="103" s="1"/>
  <c r="K1042" i="103" s="1"/>
  <c r="K1012" i="107"/>
  <c r="K34" i="107"/>
  <c r="K73" i="107" s="1"/>
  <c r="K1042" i="107" s="1"/>
  <c r="P1012" i="105"/>
  <c r="P34" i="105"/>
  <c r="P73" i="105" s="1"/>
  <c r="P1042" i="105" s="1"/>
  <c r="P1012" i="101"/>
  <c r="P34" i="101"/>
  <c r="P73" i="101" s="1"/>
  <c r="P1042" i="101" s="1"/>
  <c r="M1012" i="106"/>
  <c r="M34" i="106"/>
  <c r="M73" i="106" s="1"/>
  <c r="M1042" i="106" s="1"/>
  <c r="Q1012" i="106"/>
  <c r="Q34" i="106"/>
  <c r="Q73" i="106" s="1"/>
  <c r="Q1042" i="106" s="1"/>
  <c r="Q1012" i="103"/>
  <c r="Q34" i="103"/>
  <c r="Q73" i="103" s="1"/>
  <c r="Q1042" i="103" s="1"/>
  <c r="J1012" i="107"/>
  <c r="J34" i="107"/>
  <c r="J73" i="107" s="1"/>
  <c r="J1042" i="107" s="1"/>
  <c r="J1012" i="103"/>
  <c r="J34" i="103"/>
  <c r="J73" i="103" s="1"/>
  <c r="J1042" i="103" s="1"/>
  <c r="G1012" i="100"/>
  <c r="G34" i="100"/>
  <c r="G73" i="100" s="1"/>
  <c r="G1042" i="100" s="1"/>
  <c r="G1012" i="101"/>
  <c r="G34" i="101"/>
  <c r="G73" i="101" s="1"/>
  <c r="G1042" i="101" s="1"/>
  <c r="G27" i="42"/>
  <c r="G1012" i="42" s="1"/>
  <c r="F73" i="106"/>
  <c r="F1042" i="106" s="1"/>
  <c r="H73" i="104"/>
  <c r="H1042" i="104" s="1"/>
  <c r="R73" i="101"/>
  <c r="R1042" i="101" s="1"/>
  <c r="M73" i="104"/>
  <c r="M1042" i="104" s="1"/>
  <c r="G7" i="42"/>
  <c r="G10" i="42"/>
  <c r="G8" i="42"/>
  <c r="H6" i="42"/>
  <c r="G9" i="42"/>
  <c r="O971" i="106" l="1"/>
  <c r="L940" i="106"/>
  <c r="T971" i="106"/>
  <c r="P971" i="106"/>
  <c r="P1088" i="106" s="1"/>
  <c r="H971" i="106"/>
  <c r="H1086" i="106" s="1"/>
  <c r="K940" i="106"/>
  <c r="G940" i="106"/>
  <c r="I1086" i="106"/>
  <c r="I1085" i="106"/>
  <c r="I940" i="106"/>
  <c r="I1087" i="106"/>
  <c r="I1089" i="106"/>
  <c r="G1088" i="106"/>
  <c r="G1087" i="106"/>
  <c r="G1089" i="106"/>
  <c r="G1085" i="106"/>
  <c r="G1086" i="106"/>
  <c r="S971" i="106"/>
  <c r="S940" i="106"/>
  <c r="R971" i="106"/>
  <c r="R940" i="106"/>
  <c r="K26" i="106"/>
  <c r="K1002" i="106" s="1"/>
  <c r="H26" i="104"/>
  <c r="H1002" i="104" s="1"/>
  <c r="K26" i="103"/>
  <c r="K1002" i="103" s="1"/>
  <c r="J26" i="100"/>
  <c r="J1002" i="100" s="1"/>
  <c r="J1085" i="106"/>
  <c r="J1088" i="106"/>
  <c r="J1086" i="106"/>
  <c r="J1089" i="106"/>
  <c r="J1087" i="106"/>
  <c r="O1088" i="106"/>
  <c r="O1089" i="106"/>
  <c r="O1086" i="106"/>
  <c r="O1087" i="106"/>
  <c r="O1085" i="106"/>
  <c r="M1089" i="106"/>
  <c r="M1088" i="106"/>
  <c r="M1085" i="106"/>
  <c r="M1086" i="106"/>
  <c r="M1087" i="106"/>
  <c r="K1088" i="106"/>
  <c r="K1085" i="106"/>
  <c r="K1086" i="106"/>
  <c r="K1087" i="106"/>
  <c r="K1089" i="106"/>
  <c r="L1086" i="106"/>
  <c r="L1088" i="106"/>
  <c r="L1087" i="106"/>
  <c r="L1089" i="106"/>
  <c r="L1085" i="106"/>
  <c r="Q1086" i="106"/>
  <c r="Q1088" i="106"/>
  <c r="Q1089" i="106"/>
  <c r="Q1087" i="106"/>
  <c r="Q1085" i="106"/>
  <c r="S26" i="100"/>
  <c r="S1002" i="100" s="1"/>
  <c r="J26" i="103"/>
  <c r="J1002" i="103" s="1"/>
  <c r="M26" i="107"/>
  <c r="M1002" i="107" s="1"/>
  <c r="F26" i="100"/>
  <c r="F1002" i="100" s="1"/>
  <c r="I26" i="106"/>
  <c r="I1002" i="106" s="1"/>
  <c r="G26" i="103"/>
  <c r="G1002" i="103" s="1"/>
  <c r="J26" i="107"/>
  <c r="J1002" i="107" s="1"/>
  <c r="G87" i="42"/>
  <c r="R26" i="106"/>
  <c r="R1002" i="106" s="1"/>
  <c r="R26" i="104"/>
  <c r="R1002" i="104" s="1"/>
  <c r="P26" i="107"/>
  <c r="P1002" i="107" s="1"/>
  <c r="H26" i="101"/>
  <c r="H1002" i="101" s="1"/>
  <c r="N26" i="107"/>
  <c r="N1002" i="107" s="1"/>
  <c r="S26" i="107"/>
  <c r="S1002" i="107" s="1"/>
  <c r="G26" i="100"/>
  <c r="G1002" i="100" s="1"/>
  <c r="P26" i="105"/>
  <c r="P1002" i="105" s="1"/>
  <c r="K26" i="105"/>
  <c r="K1002" i="105" s="1"/>
  <c r="H26" i="106"/>
  <c r="H1002" i="106" s="1"/>
  <c r="K26" i="104"/>
  <c r="K1002" i="104" s="1"/>
  <c r="M26" i="103"/>
  <c r="M1002" i="103" s="1"/>
  <c r="S26" i="104"/>
  <c r="S1002" i="104" s="1"/>
  <c r="M26" i="105"/>
  <c r="M1002" i="105" s="1"/>
  <c r="M26" i="106"/>
  <c r="M1002" i="106" s="1"/>
  <c r="S26" i="101"/>
  <c r="S1002" i="101" s="1"/>
  <c r="G31" i="42"/>
  <c r="G1016" i="42" s="1"/>
  <c r="P26" i="104"/>
  <c r="P1002" i="104" s="1"/>
  <c r="I26" i="100"/>
  <c r="I1002" i="100" s="1"/>
  <c r="O26" i="101"/>
  <c r="O1002" i="101" s="1"/>
  <c r="L26" i="100"/>
  <c r="L1002" i="100" s="1"/>
  <c r="S26" i="103"/>
  <c r="S1002" i="103" s="1"/>
  <c r="O26" i="106"/>
  <c r="O1002" i="106" s="1"/>
  <c r="I26" i="104"/>
  <c r="I1002" i="104" s="1"/>
  <c r="F26" i="104"/>
  <c r="F1002" i="104" s="1"/>
  <c r="I26" i="107"/>
  <c r="I1002" i="107" s="1"/>
  <c r="H26" i="105"/>
  <c r="H1002" i="105" s="1"/>
  <c r="O26" i="100"/>
  <c r="O1002" i="100" s="1"/>
  <c r="T1015" i="106"/>
  <c r="T37" i="106"/>
  <c r="K1014" i="101"/>
  <c r="K36" i="101"/>
  <c r="K75" i="101" s="1"/>
  <c r="K1044" i="101" s="1"/>
  <c r="K1014" i="107"/>
  <c r="K36" i="107"/>
  <c r="J1014" i="101"/>
  <c r="J36" i="101"/>
  <c r="J75" i="101" s="1"/>
  <c r="J1044" i="101" s="1"/>
  <c r="K26" i="107"/>
  <c r="K1002" i="107" s="1"/>
  <c r="I1016" i="104"/>
  <c r="I38" i="104"/>
  <c r="I77" i="104" s="1"/>
  <c r="I1046" i="104" s="1"/>
  <c r="I1016" i="105"/>
  <c r="I38" i="105"/>
  <c r="I77" i="105" s="1"/>
  <c r="I1046" i="105" s="1"/>
  <c r="M1016" i="101"/>
  <c r="M38" i="101"/>
  <c r="M77" i="101" s="1"/>
  <c r="M1046" i="101" s="1"/>
  <c r="M1016" i="100"/>
  <c r="M38" i="100"/>
  <c r="M77" i="100" s="1"/>
  <c r="M1046" i="100" s="1"/>
  <c r="N1016" i="107"/>
  <c r="N38" i="107"/>
  <c r="N77" i="107" s="1"/>
  <c r="N1046" i="107" s="1"/>
  <c r="N1016" i="101"/>
  <c r="N38" i="101"/>
  <c r="N77" i="101" s="1"/>
  <c r="N1046" i="101" s="1"/>
  <c r="O1016" i="101"/>
  <c r="O38" i="101"/>
  <c r="O77" i="101" s="1"/>
  <c r="O1046" i="101" s="1"/>
  <c r="R1016" i="101"/>
  <c r="R38" i="101"/>
  <c r="R77" i="101" s="1"/>
  <c r="R1046" i="101" s="1"/>
  <c r="R1016" i="107"/>
  <c r="R38" i="107"/>
  <c r="R77" i="107" s="1"/>
  <c r="R1046" i="107" s="1"/>
  <c r="S1016" i="107"/>
  <c r="S38" i="107"/>
  <c r="S77" i="107" s="1"/>
  <c r="S1046" i="107" s="1"/>
  <c r="S1016" i="103"/>
  <c r="S38" i="103"/>
  <c r="S77" i="103" s="1"/>
  <c r="S1046" i="103" s="1"/>
  <c r="O1013" i="107"/>
  <c r="O35" i="107"/>
  <c r="O74" i="107" s="1"/>
  <c r="O1043" i="107" s="1"/>
  <c r="O1013" i="104"/>
  <c r="O35" i="104"/>
  <c r="O74" i="104" s="1"/>
  <c r="O1043" i="104" s="1"/>
  <c r="F1013" i="107"/>
  <c r="F35" i="107"/>
  <c r="F26" i="107"/>
  <c r="F1002" i="107" s="1"/>
  <c r="F1013" i="103"/>
  <c r="F35" i="103"/>
  <c r="F74" i="103" s="1"/>
  <c r="F1043" i="103" s="1"/>
  <c r="F26" i="103"/>
  <c r="F1002" i="103" s="1"/>
  <c r="P1013" i="100"/>
  <c r="P35" i="100"/>
  <c r="P74" i="100" s="1"/>
  <c r="P1043" i="100" s="1"/>
  <c r="P26" i="100"/>
  <c r="P1002" i="100" s="1"/>
  <c r="G1013" i="104"/>
  <c r="G35" i="104"/>
  <c r="G26" i="104"/>
  <c r="G1002" i="104" s="1"/>
  <c r="G1013" i="106"/>
  <c r="G35" i="106"/>
  <c r="G26" i="106"/>
  <c r="G1002" i="106" s="1"/>
  <c r="T1013" i="101"/>
  <c r="T35" i="101"/>
  <c r="T74" i="101" s="1"/>
  <c r="T1043" i="101" s="1"/>
  <c r="T26" i="101"/>
  <c r="T1002" i="101" s="1"/>
  <c r="T1013" i="100"/>
  <c r="T35" i="100"/>
  <c r="T74" i="100" s="1"/>
  <c r="T1043" i="100" s="1"/>
  <c r="T26" i="100"/>
  <c r="T1002" i="100" s="1"/>
  <c r="K35" i="100"/>
  <c r="K74" i="100" s="1"/>
  <c r="K1043" i="100" s="1"/>
  <c r="K1013" i="100"/>
  <c r="K1013" i="104"/>
  <c r="K35" i="104"/>
  <c r="K74" i="104" s="1"/>
  <c r="K1043" i="104" s="1"/>
  <c r="L1015" i="104"/>
  <c r="L37" i="104"/>
  <c r="G1015" i="103"/>
  <c r="G37" i="103"/>
  <c r="G76" i="103" s="1"/>
  <c r="G1045" i="103" s="1"/>
  <c r="G1015" i="101"/>
  <c r="G37" i="101"/>
  <c r="L1014" i="105"/>
  <c r="L36" i="105"/>
  <c r="L75" i="105" s="1"/>
  <c r="L1044" i="105" s="1"/>
  <c r="L36" i="103"/>
  <c r="L75" i="103" s="1"/>
  <c r="L1044" i="103" s="1"/>
  <c r="L1014" i="103"/>
  <c r="I1014" i="106"/>
  <c r="I36" i="106"/>
  <c r="I75" i="106" s="1"/>
  <c r="I1044" i="106" s="1"/>
  <c r="I1014" i="100"/>
  <c r="I36" i="100"/>
  <c r="I75" i="100" s="1"/>
  <c r="I1044" i="100" s="1"/>
  <c r="Q1014" i="104"/>
  <c r="Q36" i="104"/>
  <c r="Q75" i="104" s="1"/>
  <c r="Q1044" i="104" s="1"/>
  <c r="P1016" i="101"/>
  <c r="P38" i="101"/>
  <c r="P77" i="101" s="1"/>
  <c r="P1046" i="101" s="1"/>
  <c r="P1016" i="105"/>
  <c r="P38" i="105"/>
  <c r="P77" i="105" s="1"/>
  <c r="P1046" i="105" s="1"/>
  <c r="I1013" i="101"/>
  <c r="I35" i="101"/>
  <c r="I26" i="101"/>
  <c r="I1002" i="101" s="1"/>
  <c r="I1013" i="103"/>
  <c r="I35" i="103"/>
  <c r="M1015" i="105"/>
  <c r="M37" i="105"/>
  <c r="M76" i="105" s="1"/>
  <c r="M1045" i="105" s="1"/>
  <c r="M1015" i="106"/>
  <c r="M37" i="106"/>
  <c r="M76" i="106" s="1"/>
  <c r="M1045" i="106" s="1"/>
  <c r="R37" i="101"/>
  <c r="R76" i="101" s="1"/>
  <c r="R1045" i="101" s="1"/>
  <c r="R1015" i="101"/>
  <c r="F1015" i="42"/>
  <c r="F37" i="42"/>
  <c r="F1015" i="107"/>
  <c r="F37" i="107"/>
  <c r="F76" i="107" s="1"/>
  <c r="F1045" i="107" s="1"/>
  <c r="O1015" i="103"/>
  <c r="O37" i="103"/>
  <c r="O76" i="103" s="1"/>
  <c r="O1045" i="103" s="1"/>
  <c r="O1015" i="105"/>
  <c r="O37" i="105"/>
  <c r="O76" i="105" s="1"/>
  <c r="O1045" i="105" s="1"/>
  <c r="S1014" i="103"/>
  <c r="S36" i="103"/>
  <c r="S75" i="103" s="1"/>
  <c r="S1044" i="103" s="1"/>
  <c r="S1014" i="107"/>
  <c r="S36" i="107"/>
  <c r="S75" i="107" s="1"/>
  <c r="S1044" i="107" s="1"/>
  <c r="M36" i="103"/>
  <c r="M75" i="103" s="1"/>
  <c r="M1044" i="103" s="1"/>
  <c r="M1014" i="103"/>
  <c r="M1014" i="100"/>
  <c r="M36" i="100"/>
  <c r="M75" i="100" s="1"/>
  <c r="M1044" i="100" s="1"/>
  <c r="R1013" i="100"/>
  <c r="R35" i="100"/>
  <c r="R74" i="100" s="1"/>
  <c r="R1043" i="100" s="1"/>
  <c r="R26" i="100"/>
  <c r="R1002" i="100" s="1"/>
  <c r="L1013" i="106"/>
  <c r="L35" i="106"/>
  <c r="L74" i="106" s="1"/>
  <c r="L1043" i="106" s="1"/>
  <c r="L26" i="106"/>
  <c r="L1002" i="106" s="1"/>
  <c r="L1013" i="105"/>
  <c r="L35" i="105"/>
  <c r="L74" i="105" s="1"/>
  <c r="L1043" i="105" s="1"/>
  <c r="Q1013" i="103"/>
  <c r="Q35" i="103"/>
  <c r="Q74" i="103" s="1"/>
  <c r="Q1043" i="103" s="1"/>
  <c r="Q26" i="103"/>
  <c r="Q1002" i="103" s="1"/>
  <c r="Q1013" i="105"/>
  <c r="Q35" i="105"/>
  <c r="Q74" i="105" s="1"/>
  <c r="Q1043" i="105" s="1"/>
  <c r="Q26" i="105"/>
  <c r="Q1002" i="105" s="1"/>
  <c r="H1013" i="107"/>
  <c r="H35" i="107"/>
  <c r="H74" i="107" s="1"/>
  <c r="H1043" i="107" s="1"/>
  <c r="H26" i="107"/>
  <c r="H1002" i="107" s="1"/>
  <c r="H1013" i="100"/>
  <c r="H35" i="100"/>
  <c r="H74" i="100" s="1"/>
  <c r="H1043" i="100" s="1"/>
  <c r="H26" i="100"/>
  <c r="H1002" i="100" s="1"/>
  <c r="I1015" i="107"/>
  <c r="I37" i="107"/>
  <c r="I76" i="107" s="1"/>
  <c r="I1045" i="107" s="1"/>
  <c r="P1015" i="101"/>
  <c r="P37" i="101"/>
  <c r="P76" i="101" s="1"/>
  <c r="P1045" i="101" s="1"/>
  <c r="P1015" i="106"/>
  <c r="P37" i="106"/>
  <c r="P76" i="106" s="1"/>
  <c r="P1045" i="106" s="1"/>
  <c r="R1014" i="105"/>
  <c r="R36" i="105"/>
  <c r="R75" i="105" s="1"/>
  <c r="R1044" i="105" s="1"/>
  <c r="R1014" i="107"/>
  <c r="R36" i="107"/>
  <c r="R75" i="107" s="1"/>
  <c r="R1044" i="107" s="1"/>
  <c r="F1014" i="103"/>
  <c r="F36" i="103"/>
  <c r="F75" i="103" s="1"/>
  <c r="F1044" i="103" s="1"/>
  <c r="F1014" i="101"/>
  <c r="F36" i="101"/>
  <c r="F75" i="101" s="1"/>
  <c r="F1044" i="101" s="1"/>
  <c r="I26" i="103"/>
  <c r="I1002" i="103" s="1"/>
  <c r="L26" i="105"/>
  <c r="L1002" i="105" s="1"/>
  <c r="T26" i="106"/>
  <c r="T1002" i="106" s="1"/>
  <c r="J1016" i="106"/>
  <c r="J38" i="106"/>
  <c r="J77" i="106" s="1"/>
  <c r="J1046" i="106" s="1"/>
  <c r="K1016" i="103"/>
  <c r="K38" i="103"/>
  <c r="K77" i="103" s="1"/>
  <c r="K1046" i="103" s="1"/>
  <c r="K1016" i="100"/>
  <c r="K38" i="100"/>
  <c r="K77" i="100" s="1"/>
  <c r="K1046" i="100" s="1"/>
  <c r="N1013" i="105"/>
  <c r="N35" i="105"/>
  <c r="N1013" i="106"/>
  <c r="N35" i="106"/>
  <c r="N74" i="106" s="1"/>
  <c r="N1043" i="106" s="1"/>
  <c r="N26" i="106"/>
  <c r="N1002" i="106" s="1"/>
  <c r="J1013" i="106"/>
  <c r="J35" i="106"/>
  <c r="J74" i="106" s="1"/>
  <c r="J1043" i="106" s="1"/>
  <c r="J1013" i="104"/>
  <c r="J35" i="104"/>
  <c r="J74" i="104" s="1"/>
  <c r="J1043" i="104" s="1"/>
  <c r="J26" i="104"/>
  <c r="J1002" i="104" s="1"/>
  <c r="S1013" i="106"/>
  <c r="S35" i="106"/>
  <c r="S74" i="106" s="1"/>
  <c r="S1043" i="106" s="1"/>
  <c r="S26" i="106"/>
  <c r="S1002" i="106" s="1"/>
  <c r="Q1015" i="101"/>
  <c r="Q37" i="101"/>
  <c r="Q76" i="101" s="1"/>
  <c r="Q1045" i="101" s="1"/>
  <c r="Q1015" i="106"/>
  <c r="Q37" i="106"/>
  <c r="Q76" i="106" s="1"/>
  <c r="Q1045" i="106" s="1"/>
  <c r="H1015" i="103"/>
  <c r="H37" i="103"/>
  <c r="H76" i="103" s="1"/>
  <c r="H1045" i="103" s="1"/>
  <c r="H1015" i="107"/>
  <c r="H37" i="107"/>
  <c r="H76" i="107" s="1"/>
  <c r="H1045" i="107" s="1"/>
  <c r="N1015" i="105"/>
  <c r="N37" i="105"/>
  <c r="N76" i="105" s="1"/>
  <c r="N1045" i="105" s="1"/>
  <c r="N1015" i="103"/>
  <c r="N37" i="103"/>
  <c r="N76" i="103" s="1"/>
  <c r="N1045" i="103" s="1"/>
  <c r="S1015" i="104"/>
  <c r="S37" i="104"/>
  <c r="S76" i="104" s="1"/>
  <c r="S1045" i="104" s="1"/>
  <c r="G1014" i="107"/>
  <c r="G36" i="107"/>
  <c r="G75" i="107" s="1"/>
  <c r="G1044" i="107" s="1"/>
  <c r="G36" i="101"/>
  <c r="G75" i="101" s="1"/>
  <c r="G1044" i="101" s="1"/>
  <c r="G1014" i="101"/>
  <c r="P1014" i="101"/>
  <c r="P36" i="101"/>
  <c r="P75" i="101" s="1"/>
  <c r="P1044" i="101" s="1"/>
  <c r="P1014" i="107"/>
  <c r="P36" i="107"/>
  <c r="P75" i="107" s="1"/>
  <c r="P1044" i="107" s="1"/>
  <c r="T1014" i="105"/>
  <c r="T36" i="105"/>
  <c r="T1014" i="107"/>
  <c r="T36" i="107"/>
  <c r="T75" i="107" s="1"/>
  <c r="T1044" i="107" s="1"/>
  <c r="N1014" i="104"/>
  <c r="N36" i="104"/>
  <c r="N75" i="104" s="1"/>
  <c r="N1044" i="104" s="1"/>
  <c r="N1014" i="100"/>
  <c r="N36" i="100"/>
  <c r="N75" i="100" s="1"/>
  <c r="N1044" i="100" s="1"/>
  <c r="O1014" i="104"/>
  <c r="O36" i="104"/>
  <c r="O75" i="104" s="1"/>
  <c r="O1044" i="104" s="1"/>
  <c r="O1014" i="107"/>
  <c r="O36" i="107"/>
  <c r="O75" i="107" s="1"/>
  <c r="O1044" i="107" s="1"/>
  <c r="G1016" i="106"/>
  <c r="G38" i="106"/>
  <c r="G77" i="106" s="1"/>
  <c r="G1046" i="106" s="1"/>
  <c r="M1013" i="105"/>
  <c r="M35" i="105"/>
  <c r="M74" i="105" s="1"/>
  <c r="M1043" i="105" s="1"/>
  <c r="M1013" i="106"/>
  <c r="M35" i="106"/>
  <c r="M74" i="106" s="1"/>
  <c r="M1043" i="106" s="1"/>
  <c r="K1015" i="100"/>
  <c r="K37" i="100"/>
  <c r="K76" i="100" s="1"/>
  <c r="K1045" i="100" s="1"/>
  <c r="H1014" i="100"/>
  <c r="H36" i="100"/>
  <c r="K26" i="101"/>
  <c r="K1002" i="101" s="1"/>
  <c r="Q1016" i="100"/>
  <c r="Q38" i="100"/>
  <c r="Q77" i="100" s="1"/>
  <c r="Q1046" i="100" s="1"/>
  <c r="H1016" i="106"/>
  <c r="H38" i="106"/>
  <c r="H77" i="106" s="1"/>
  <c r="H1046" i="106" s="1"/>
  <c r="L1016" i="100"/>
  <c r="L38" i="100"/>
  <c r="L77" i="100" s="1"/>
  <c r="L1046" i="100" s="1"/>
  <c r="F38" i="106"/>
  <c r="F77" i="106" s="1"/>
  <c r="F1046" i="106" s="1"/>
  <c r="F1016" i="106"/>
  <c r="J1015" i="101"/>
  <c r="J37" i="101"/>
  <c r="J76" i="101" s="1"/>
  <c r="J1045" i="101" s="1"/>
  <c r="S73" i="107"/>
  <c r="S1042" i="107" s="1"/>
  <c r="O26" i="107"/>
  <c r="O1002" i="107" s="1"/>
  <c r="I1016" i="100"/>
  <c r="I38" i="100"/>
  <c r="I77" i="100" s="1"/>
  <c r="I1046" i="100" s="1"/>
  <c r="I1016" i="103"/>
  <c r="I38" i="103"/>
  <c r="I77" i="103" s="1"/>
  <c r="I1046" i="103" s="1"/>
  <c r="M1016" i="104"/>
  <c r="M38" i="104"/>
  <c r="M1016" i="103"/>
  <c r="M38" i="103"/>
  <c r="M77" i="103" s="1"/>
  <c r="M1046" i="103" s="1"/>
  <c r="N1016" i="103"/>
  <c r="N38" i="103"/>
  <c r="N77" i="103" s="1"/>
  <c r="N1046" i="103" s="1"/>
  <c r="O1016" i="106"/>
  <c r="O38" i="106"/>
  <c r="O77" i="106" s="1"/>
  <c r="O1046" i="106" s="1"/>
  <c r="O38" i="105"/>
  <c r="O77" i="105" s="1"/>
  <c r="O1046" i="105" s="1"/>
  <c r="O1016" i="105"/>
  <c r="R1016" i="106"/>
  <c r="R38" i="106"/>
  <c r="R77" i="106" s="1"/>
  <c r="R1046" i="106" s="1"/>
  <c r="R1016" i="104"/>
  <c r="R38" i="104"/>
  <c r="R77" i="104" s="1"/>
  <c r="R1046" i="104" s="1"/>
  <c r="S1016" i="105"/>
  <c r="S38" i="105"/>
  <c r="S77" i="105" s="1"/>
  <c r="S1046" i="105" s="1"/>
  <c r="S1016" i="100"/>
  <c r="S38" i="100"/>
  <c r="S77" i="100" s="1"/>
  <c r="S1046" i="100" s="1"/>
  <c r="O1013" i="103"/>
  <c r="O35" i="103"/>
  <c r="O74" i="103" s="1"/>
  <c r="O1043" i="103" s="1"/>
  <c r="O26" i="103"/>
  <c r="O1002" i="103" s="1"/>
  <c r="F1013" i="42"/>
  <c r="F35" i="42"/>
  <c r="F35" i="105"/>
  <c r="F74" i="105" s="1"/>
  <c r="F1043" i="105" s="1"/>
  <c r="F1013" i="105"/>
  <c r="F26" i="105"/>
  <c r="F1002" i="105" s="1"/>
  <c r="P1013" i="105"/>
  <c r="P35" i="105"/>
  <c r="P74" i="105" s="1"/>
  <c r="P1043" i="105" s="1"/>
  <c r="P1013" i="107"/>
  <c r="P35" i="107"/>
  <c r="P74" i="107" s="1"/>
  <c r="P1043" i="107" s="1"/>
  <c r="G1013" i="107"/>
  <c r="G35" i="107"/>
  <c r="G74" i="107" s="1"/>
  <c r="G1043" i="107" s="1"/>
  <c r="G26" i="107"/>
  <c r="G1002" i="107" s="1"/>
  <c r="G1013" i="105"/>
  <c r="G35" i="105"/>
  <c r="G74" i="105" s="1"/>
  <c r="G1043" i="105" s="1"/>
  <c r="T1013" i="106"/>
  <c r="T35" i="106"/>
  <c r="T74" i="106" s="1"/>
  <c r="T1043" i="106" s="1"/>
  <c r="T1013" i="104"/>
  <c r="T35" i="104"/>
  <c r="T74" i="104" s="1"/>
  <c r="T1043" i="104" s="1"/>
  <c r="K1013" i="106"/>
  <c r="K35" i="106"/>
  <c r="K74" i="106" s="1"/>
  <c r="K1043" i="106" s="1"/>
  <c r="L1015" i="101"/>
  <c r="L37" i="101"/>
  <c r="L76" i="101" s="1"/>
  <c r="L1045" i="101" s="1"/>
  <c r="L1015" i="105"/>
  <c r="L37" i="105"/>
  <c r="L76" i="105" s="1"/>
  <c r="L1045" i="105" s="1"/>
  <c r="G1015" i="107"/>
  <c r="G37" i="107"/>
  <c r="G76" i="107" s="1"/>
  <c r="G1045" i="107" s="1"/>
  <c r="G1015" i="106"/>
  <c r="G37" i="106"/>
  <c r="G76" i="106" s="1"/>
  <c r="G1045" i="106" s="1"/>
  <c r="L1014" i="106"/>
  <c r="L36" i="106"/>
  <c r="L75" i="106" s="1"/>
  <c r="L1044" i="106" s="1"/>
  <c r="L1014" i="100"/>
  <c r="L36" i="100"/>
  <c r="L75" i="100" s="1"/>
  <c r="L1044" i="100" s="1"/>
  <c r="I1014" i="104"/>
  <c r="I36" i="104"/>
  <c r="I75" i="104" s="1"/>
  <c r="I1044" i="104" s="1"/>
  <c r="Q1014" i="103"/>
  <c r="Q36" i="103"/>
  <c r="Q75" i="103" s="1"/>
  <c r="Q1044" i="103" s="1"/>
  <c r="Q1014" i="106"/>
  <c r="Q36" i="106"/>
  <c r="Q75" i="106" s="1"/>
  <c r="Q1044" i="106" s="1"/>
  <c r="Q26" i="106"/>
  <c r="Q1002" i="106" s="1"/>
  <c r="P1016" i="106"/>
  <c r="P38" i="106"/>
  <c r="P77" i="106" s="1"/>
  <c r="P1046" i="106" s="1"/>
  <c r="P1016" i="104"/>
  <c r="P38" i="104"/>
  <c r="P77" i="104" s="1"/>
  <c r="P1046" i="104" s="1"/>
  <c r="I1013" i="104"/>
  <c r="I35" i="104"/>
  <c r="I74" i="104" s="1"/>
  <c r="I1043" i="104" s="1"/>
  <c r="I1013" i="100"/>
  <c r="I35" i="100"/>
  <c r="I74" i="100" s="1"/>
  <c r="I1043" i="100" s="1"/>
  <c r="M1015" i="100"/>
  <c r="M37" i="100"/>
  <c r="M76" i="100" s="1"/>
  <c r="M1045" i="100" s="1"/>
  <c r="R1015" i="104"/>
  <c r="R37" i="104"/>
  <c r="R76" i="104" s="1"/>
  <c r="R1045" i="104" s="1"/>
  <c r="R1015" i="103"/>
  <c r="R37" i="103"/>
  <c r="R76" i="103" s="1"/>
  <c r="R1045" i="103" s="1"/>
  <c r="F1015" i="104"/>
  <c r="F37" i="104"/>
  <c r="F76" i="104" s="1"/>
  <c r="F1045" i="104" s="1"/>
  <c r="F1015" i="101"/>
  <c r="F37" i="101"/>
  <c r="F76" i="101" s="1"/>
  <c r="F1045" i="101" s="1"/>
  <c r="O1015" i="100"/>
  <c r="O37" i="100"/>
  <c r="O76" i="100" s="1"/>
  <c r="O1045" i="100" s="1"/>
  <c r="O37" i="101"/>
  <c r="O76" i="101" s="1"/>
  <c r="O1045" i="101" s="1"/>
  <c r="O1015" i="101"/>
  <c r="S1014" i="105"/>
  <c r="S36" i="105"/>
  <c r="S75" i="105" s="1"/>
  <c r="S1044" i="105" s="1"/>
  <c r="S36" i="100"/>
  <c r="S75" i="100" s="1"/>
  <c r="S1044" i="100" s="1"/>
  <c r="S1014" i="100"/>
  <c r="M1014" i="104"/>
  <c r="M36" i="104"/>
  <c r="M75" i="104" s="1"/>
  <c r="M1044" i="104" s="1"/>
  <c r="R35" i="103"/>
  <c r="R74" i="103" s="1"/>
  <c r="R1043" i="103" s="1"/>
  <c r="R1013" i="103"/>
  <c r="R26" i="103"/>
  <c r="R1002" i="103" s="1"/>
  <c r="R1013" i="105"/>
  <c r="R35" i="105"/>
  <c r="R74" i="105" s="1"/>
  <c r="R1043" i="105" s="1"/>
  <c r="R26" i="105"/>
  <c r="R1002" i="105" s="1"/>
  <c r="L1013" i="100"/>
  <c r="L35" i="100"/>
  <c r="L74" i="100" s="1"/>
  <c r="L1043" i="100" s="1"/>
  <c r="L1013" i="103"/>
  <c r="L35" i="103"/>
  <c r="L26" i="103"/>
  <c r="L1002" i="103" s="1"/>
  <c r="Q1013" i="100"/>
  <c r="Q35" i="100"/>
  <c r="Q74" i="100" s="1"/>
  <c r="Q1043" i="100" s="1"/>
  <c r="Q26" i="100"/>
  <c r="Q1002" i="100" s="1"/>
  <c r="Q1013" i="104"/>
  <c r="Q35" i="104"/>
  <c r="Q74" i="104" s="1"/>
  <c r="Q1043" i="104" s="1"/>
  <c r="H1013" i="101"/>
  <c r="H35" i="101"/>
  <c r="H74" i="101" s="1"/>
  <c r="H1043" i="101" s="1"/>
  <c r="I1015" i="106"/>
  <c r="I37" i="106"/>
  <c r="I76" i="106" s="1"/>
  <c r="I1045" i="106" s="1"/>
  <c r="I1015" i="101"/>
  <c r="I37" i="101"/>
  <c r="P1015" i="100"/>
  <c r="P37" i="100"/>
  <c r="P76" i="100" s="1"/>
  <c r="P1045" i="100" s="1"/>
  <c r="P1015" i="103"/>
  <c r="P37" i="103"/>
  <c r="P76" i="103" s="1"/>
  <c r="P1045" i="103" s="1"/>
  <c r="R1014" i="104"/>
  <c r="R36" i="104"/>
  <c r="R75" i="104" s="1"/>
  <c r="R1044" i="104" s="1"/>
  <c r="R1014" i="100"/>
  <c r="R36" i="100"/>
  <c r="R75" i="100" s="1"/>
  <c r="R1044" i="100" s="1"/>
  <c r="F36" i="104"/>
  <c r="F75" i="104" s="1"/>
  <c r="F1044" i="104" s="1"/>
  <c r="F1014" i="104"/>
  <c r="F36" i="100"/>
  <c r="F75" i="100" s="1"/>
  <c r="F1044" i="100" s="1"/>
  <c r="F1014" i="100"/>
  <c r="M26" i="101"/>
  <c r="M1002" i="101" s="1"/>
  <c r="T26" i="107"/>
  <c r="T1002" i="107" s="1"/>
  <c r="O26" i="104"/>
  <c r="O1002" i="104" s="1"/>
  <c r="S26" i="105"/>
  <c r="S1002" i="105" s="1"/>
  <c r="M26" i="104"/>
  <c r="M1002" i="104" s="1"/>
  <c r="T26" i="105"/>
  <c r="T1002" i="105" s="1"/>
  <c r="T26" i="104"/>
  <c r="T1002" i="104" s="1"/>
  <c r="K1015" i="101"/>
  <c r="K37" i="101"/>
  <c r="K76" i="101" s="1"/>
  <c r="K1045" i="101" s="1"/>
  <c r="H1014" i="105"/>
  <c r="H36" i="105"/>
  <c r="H75" i="105" s="1"/>
  <c r="H1044" i="105" s="1"/>
  <c r="Q1016" i="107"/>
  <c r="Q38" i="107"/>
  <c r="Q77" i="107" s="1"/>
  <c r="Q1046" i="107" s="1"/>
  <c r="T1016" i="106"/>
  <c r="T38" i="106"/>
  <c r="T77" i="106" s="1"/>
  <c r="T1046" i="106" s="1"/>
  <c r="H1016" i="101"/>
  <c r="H38" i="101"/>
  <c r="H77" i="101" s="1"/>
  <c r="H1046" i="101" s="1"/>
  <c r="L1016" i="106"/>
  <c r="L38" i="106"/>
  <c r="L77" i="106" s="1"/>
  <c r="L1046" i="106" s="1"/>
  <c r="F1016" i="101"/>
  <c r="F38" i="101"/>
  <c r="F77" i="101" s="1"/>
  <c r="F1046" i="101" s="1"/>
  <c r="J1015" i="106"/>
  <c r="J37" i="106"/>
  <c r="J76" i="106" s="1"/>
  <c r="J1045" i="106" s="1"/>
  <c r="P26" i="101"/>
  <c r="P1002" i="101" s="1"/>
  <c r="N26" i="100"/>
  <c r="N1002" i="100" s="1"/>
  <c r="F26" i="101"/>
  <c r="F1002" i="101" s="1"/>
  <c r="I1016" i="101"/>
  <c r="I38" i="101"/>
  <c r="I77" i="101" s="1"/>
  <c r="I1046" i="101" s="1"/>
  <c r="I1016" i="106"/>
  <c r="I38" i="106"/>
  <c r="I77" i="106" s="1"/>
  <c r="I1046" i="106" s="1"/>
  <c r="M1016" i="107"/>
  <c r="M38" i="107"/>
  <c r="M77" i="107" s="1"/>
  <c r="M1046" i="107" s="1"/>
  <c r="N1016" i="104"/>
  <c r="N38" i="104"/>
  <c r="N77" i="104" s="1"/>
  <c r="N1046" i="104" s="1"/>
  <c r="N1016" i="106"/>
  <c r="N38" i="106"/>
  <c r="N77" i="106" s="1"/>
  <c r="N1046" i="106" s="1"/>
  <c r="O1016" i="103"/>
  <c r="O38" i="103"/>
  <c r="O77" i="103" s="1"/>
  <c r="O1046" i="103" s="1"/>
  <c r="O1016" i="104"/>
  <c r="O38" i="104"/>
  <c r="O77" i="104" s="1"/>
  <c r="O1046" i="104" s="1"/>
  <c r="R1016" i="103"/>
  <c r="R38" i="103"/>
  <c r="R77" i="103" s="1"/>
  <c r="R1046" i="103" s="1"/>
  <c r="R1016" i="100"/>
  <c r="R38" i="100"/>
  <c r="R77" i="100" s="1"/>
  <c r="R1046" i="100" s="1"/>
  <c r="S1016" i="104"/>
  <c r="S38" i="104"/>
  <c r="S77" i="104" s="1"/>
  <c r="S1046" i="104" s="1"/>
  <c r="O1013" i="106"/>
  <c r="O35" i="106"/>
  <c r="O1013" i="105"/>
  <c r="O35" i="105"/>
  <c r="O74" i="105" s="1"/>
  <c r="O1043" i="105" s="1"/>
  <c r="O26" i="105"/>
  <c r="O1002" i="105" s="1"/>
  <c r="F1013" i="106"/>
  <c r="F35" i="106"/>
  <c r="F74" i="106" s="1"/>
  <c r="F1043" i="106" s="1"/>
  <c r="F26" i="106"/>
  <c r="F1002" i="106" s="1"/>
  <c r="F1013" i="101"/>
  <c r="F35" i="101"/>
  <c r="P1013" i="103"/>
  <c r="P35" i="103"/>
  <c r="P74" i="103" s="1"/>
  <c r="P1043" i="103" s="1"/>
  <c r="P26" i="103"/>
  <c r="P1002" i="103" s="1"/>
  <c r="P1013" i="106"/>
  <c r="P35" i="106"/>
  <c r="P74" i="106" s="1"/>
  <c r="P1043" i="106" s="1"/>
  <c r="P26" i="106"/>
  <c r="P1002" i="106" s="1"/>
  <c r="G1013" i="103"/>
  <c r="G35" i="103"/>
  <c r="G1013" i="101"/>
  <c r="G35" i="101"/>
  <c r="G74" i="101" s="1"/>
  <c r="G1043" i="101" s="1"/>
  <c r="G26" i="101"/>
  <c r="G1002" i="101" s="1"/>
  <c r="T1013" i="103"/>
  <c r="T35" i="103"/>
  <c r="K1013" i="101"/>
  <c r="K35" i="101"/>
  <c r="K74" i="101" s="1"/>
  <c r="K1043" i="101" s="1"/>
  <c r="K1013" i="107"/>
  <c r="K35" i="107"/>
  <c r="K74" i="107" s="1"/>
  <c r="K1043" i="107" s="1"/>
  <c r="L1015" i="106"/>
  <c r="L37" i="106"/>
  <c r="L76" i="106" s="1"/>
  <c r="L1045" i="106" s="1"/>
  <c r="L1015" i="107"/>
  <c r="L37" i="107"/>
  <c r="L76" i="107" s="1"/>
  <c r="L1045" i="107" s="1"/>
  <c r="G1015" i="104"/>
  <c r="G37" i="104"/>
  <c r="G76" i="104" s="1"/>
  <c r="G1045" i="104" s="1"/>
  <c r="G1015" i="105"/>
  <c r="G37" i="105"/>
  <c r="G76" i="105" s="1"/>
  <c r="G1045" i="105" s="1"/>
  <c r="L1014" i="104"/>
  <c r="L36" i="104"/>
  <c r="L75" i="104" s="1"/>
  <c r="L1044" i="104" s="1"/>
  <c r="I1014" i="101"/>
  <c r="I36" i="101"/>
  <c r="I75" i="101" s="1"/>
  <c r="I1044" i="101" s="1"/>
  <c r="I1014" i="107"/>
  <c r="I36" i="107"/>
  <c r="I75" i="107" s="1"/>
  <c r="I1044" i="107" s="1"/>
  <c r="Q1014" i="101"/>
  <c r="Q36" i="101"/>
  <c r="Q75" i="101" s="1"/>
  <c r="Q1044" i="101" s="1"/>
  <c r="Q1014" i="107"/>
  <c r="Q36" i="107"/>
  <c r="Q75" i="107" s="1"/>
  <c r="Q1044" i="107" s="1"/>
  <c r="P1016" i="103"/>
  <c r="P38" i="103"/>
  <c r="P77" i="103" s="1"/>
  <c r="P1046" i="103" s="1"/>
  <c r="P1016" i="100"/>
  <c r="P38" i="100"/>
  <c r="P77" i="100" s="1"/>
  <c r="P1046" i="100" s="1"/>
  <c r="I1013" i="105"/>
  <c r="I35" i="105"/>
  <c r="I74" i="105" s="1"/>
  <c r="I1043" i="105" s="1"/>
  <c r="I26" i="105"/>
  <c r="I1002" i="105" s="1"/>
  <c r="M1015" i="103"/>
  <c r="M37" i="103"/>
  <c r="M76" i="103" s="1"/>
  <c r="M1045" i="103" s="1"/>
  <c r="M1015" i="104"/>
  <c r="M37" i="104"/>
  <c r="M76" i="104" s="1"/>
  <c r="M1045" i="104" s="1"/>
  <c r="R1015" i="105"/>
  <c r="R37" i="105"/>
  <c r="R76" i="105" s="1"/>
  <c r="R1045" i="105" s="1"/>
  <c r="R1015" i="107"/>
  <c r="R37" i="107"/>
  <c r="R76" i="107" s="1"/>
  <c r="R1045" i="107" s="1"/>
  <c r="F1015" i="105"/>
  <c r="F37" i="105"/>
  <c r="F1015" i="106"/>
  <c r="F37" i="106"/>
  <c r="F76" i="106" s="1"/>
  <c r="F1045" i="106" s="1"/>
  <c r="O1015" i="107"/>
  <c r="O37" i="107"/>
  <c r="O76" i="107" s="1"/>
  <c r="O1045" i="107" s="1"/>
  <c r="O1015" i="104"/>
  <c r="O37" i="104"/>
  <c r="O76" i="104" s="1"/>
  <c r="O1045" i="104" s="1"/>
  <c r="S1014" i="106"/>
  <c r="S36" i="106"/>
  <c r="J26" i="106"/>
  <c r="J1002" i="106" s="1"/>
  <c r="K26" i="100"/>
  <c r="K1002" i="100" s="1"/>
  <c r="N26" i="101"/>
  <c r="N1002" i="101" s="1"/>
  <c r="N26" i="104"/>
  <c r="N1002" i="104" s="1"/>
  <c r="J1016" i="103"/>
  <c r="J38" i="103"/>
  <c r="J77" i="103" s="1"/>
  <c r="J1046" i="103" s="1"/>
  <c r="J1016" i="100"/>
  <c r="J38" i="100"/>
  <c r="J77" i="100" s="1"/>
  <c r="J1046" i="100" s="1"/>
  <c r="K1016" i="107"/>
  <c r="K38" i="107"/>
  <c r="K77" i="107" s="1"/>
  <c r="K1046" i="107" s="1"/>
  <c r="N1013" i="107"/>
  <c r="N35" i="107"/>
  <c r="N74" i="107" s="1"/>
  <c r="N1043" i="107" s="1"/>
  <c r="N1013" i="101"/>
  <c r="N35" i="101"/>
  <c r="N74" i="101" s="1"/>
  <c r="N1043" i="101" s="1"/>
  <c r="J1013" i="105"/>
  <c r="J35" i="105"/>
  <c r="J74" i="105" s="1"/>
  <c r="J1043" i="105" s="1"/>
  <c r="J26" i="105"/>
  <c r="J1002" i="105" s="1"/>
  <c r="J1013" i="107"/>
  <c r="J35" i="107"/>
  <c r="J74" i="107" s="1"/>
  <c r="J1043" i="107" s="1"/>
  <c r="S1013" i="107"/>
  <c r="S35" i="107"/>
  <c r="S1013" i="104"/>
  <c r="S35" i="104"/>
  <c r="S74" i="104" s="1"/>
  <c r="S1043" i="104" s="1"/>
  <c r="Q1015" i="100"/>
  <c r="Q37" i="100"/>
  <c r="Q76" i="100" s="1"/>
  <c r="Q1045" i="100" s="1"/>
  <c r="H1015" i="101"/>
  <c r="H37" i="101"/>
  <c r="H76" i="101" s="1"/>
  <c r="H1045" i="101" s="1"/>
  <c r="H1015" i="105"/>
  <c r="H37" i="105"/>
  <c r="H76" i="105" s="1"/>
  <c r="H1045" i="105" s="1"/>
  <c r="N1015" i="106"/>
  <c r="N37" i="106"/>
  <c r="N76" i="106" s="1"/>
  <c r="N1045" i="106" s="1"/>
  <c r="N1015" i="100"/>
  <c r="N37" i="100"/>
  <c r="S1015" i="103"/>
  <c r="S37" i="103"/>
  <c r="S76" i="103" s="1"/>
  <c r="S1045" i="103" s="1"/>
  <c r="S1015" i="106"/>
  <c r="S37" i="106"/>
  <c r="S76" i="106" s="1"/>
  <c r="S1045" i="106" s="1"/>
  <c r="G36" i="104"/>
  <c r="G75" i="104" s="1"/>
  <c r="G1044" i="104" s="1"/>
  <c r="G1014" i="104"/>
  <c r="P1014" i="103"/>
  <c r="P36" i="103"/>
  <c r="P75" i="103" s="1"/>
  <c r="P1044" i="103" s="1"/>
  <c r="P1014" i="105"/>
  <c r="P36" i="105"/>
  <c r="P75" i="105" s="1"/>
  <c r="P1044" i="105" s="1"/>
  <c r="T1014" i="104"/>
  <c r="T36" i="104"/>
  <c r="T75" i="104" s="1"/>
  <c r="T1044" i="104" s="1"/>
  <c r="T1014" i="100"/>
  <c r="T36" i="100"/>
  <c r="T75" i="100" s="1"/>
  <c r="T1044" i="100" s="1"/>
  <c r="T1015" i="107"/>
  <c r="T37" i="107"/>
  <c r="T76" i="107" s="1"/>
  <c r="T1045" i="107" s="1"/>
  <c r="T1015" i="105"/>
  <c r="T37" i="105"/>
  <c r="T76" i="105" s="1"/>
  <c r="T1045" i="105" s="1"/>
  <c r="K1014" i="104"/>
  <c r="K36" i="104"/>
  <c r="N1014" i="103"/>
  <c r="N36" i="103"/>
  <c r="N75" i="103" s="1"/>
  <c r="N1044" i="103" s="1"/>
  <c r="N1014" i="101"/>
  <c r="N36" i="101"/>
  <c r="N75" i="101" s="1"/>
  <c r="N1044" i="101" s="1"/>
  <c r="O1014" i="105"/>
  <c r="O36" i="105"/>
  <c r="O75" i="105" s="1"/>
  <c r="O1044" i="105" s="1"/>
  <c r="O1014" i="100"/>
  <c r="O36" i="100"/>
  <c r="O75" i="100" s="1"/>
  <c r="O1044" i="100" s="1"/>
  <c r="G38" i="100"/>
  <c r="G77" i="100" s="1"/>
  <c r="G1046" i="100" s="1"/>
  <c r="G1016" i="100"/>
  <c r="G1016" i="103"/>
  <c r="G38" i="103"/>
  <c r="G77" i="103" s="1"/>
  <c r="G1046" i="103" s="1"/>
  <c r="M1013" i="103"/>
  <c r="M35" i="103"/>
  <c r="M74" i="103" s="1"/>
  <c r="M1043" i="103" s="1"/>
  <c r="K1015" i="105"/>
  <c r="K37" i="105"/>
  <c r="K76" i="105" s="1"/>
  <c r="K1045" i="105" s="1"/>
  <c r="K1015" i="107"/>
  <c r="K37" i="107"/>
  <c r="K76" i="107" s="1"/>
  <c r="K1045" i="107" s="1"/>
  <c r="H1014" i="104"/>
  <c r="H36" i="104"/>
  <c r="H75" i="104" s="1"/>
  <c r="H1044" i="104" s="1"/>
  <c r="H1014" i="103"/>
  <c r="H36" i="103"/>
  <c r="H75" i="103" s="1"/>
  <c r="H1044" i="103" s="1"/>
  <c r="G26" i="105"/>
  <c r="G1002" i="105" s="1"/>
  <c r="T26" i="103"/>
  <c r="T1002" i="103" s="1"/>
  <c r="N26" i="105"/>
  <c r="N1002" i="105" s="1"/>
  <c r="Q26" i="107"/>
  <c r="Q1002" i="107" s="1"/>
  <c r="Q26" i="104"/>
  <c r="Q1002" i="104" s="1"/>
  <c r="Q38" i="105"/>
  <c r="Q77" i="105" s="1"/>
  <c r="Q1046" i="105" s="1"/>
  <c r="Q1016" i="105"/>
  <c r="T1016" i="107"/>
  <c r="T38" i="107"/>
  <c r="T77" i="107" s="1"/>
  <c r="T1046" i="107" s="1"/>
  <c r="T1016" i="101"/>
  <c r="T38" i="101"/>
  <c r="T77" i="101" s="1"/>
  <c r="T1046" i="101" s="1"/>
  <c r="H1016" i="100"/>
  <c r="H38" i="100"/>
  <c r="H77" i="100" s="1"/>
  <c r="H1046" i="100" s="1"/>
  <c r="H1016" i="105"/>
  <c r="H38" i="105"/>
  <c r="H77" i="105" s="1"/>
  <c r="H1046" i="105" s="1"/>
  <c r="L1016" i="107"/>
  <c r="L38" i="107"/>
  <c r="L77" i="107" s="1"/>
  <c r="L1046" i="107" s="1"/>
  <c r="L1016" i="104"/>
  <c r="L38" i="104"/>
  <c r="F38" i="103"/>
  <c r="F77" i="103" s="1"/>
  <c r="F1046" i="103" s="1"/>
  <c r="F1016" i="103"/>
  <c r="F1016" i="105"/>
  <c r="F38" i="105"/>
  <c r="F77" i="105" s="1"/>
  <c r="F1046" i="105" s="1"/>
  <c r="J1015" i="104"/>
  <c r="J37" i="104"/>
  <c r="J76" i="104" s="1"/>
  <c r="J1045" i="104" s="1"/>
  <c r="J1014" i="103"/>
  <c r="J36" i="103"/>
  <c r="J75" i="103" s="1"/>
  <c r="J1044" i="103" s="1"/>
  <c r="J1014" i="104"/>
  <c r="J36" i="104"/>
  <c r="J75" i="104" s="1"/>
  <c r="J1044" i="104" s="1"/>
  <c r="M1014" i="107"/>
  <c r="M36" i="107"/>
  <c r="M75" i="107" s="1"/>
  <c r="M1044" i="107" s="1"/>
  <c r="M1014" i="105"/>
  <c r="M36" i="105"/>
  <c r="M75" i="105" s="1"/>
  <c r="M1044" i="105" s="1"/>
  <c r="R1013" i="101"/>
  <c r="R35" i="101"/>
  <c r="R74" i="101" s="1"/>
  <c r="R1043" i="101" s="1"/>
  <c r="R1013" i="107"/>
  <c r="R35" i="107"/>
  <c r="R74" i="107" s="1"/>
  <c r="R1043" i="107" s="1"/>
  <c r="L1013" i="107"/>
  <c r="L35" i="107"/>
  <c r="L1013" i="104"/>
  <c r="L35" i="104"/>
  <c r="L74" i="104" s="1"/>
  <c r="L1043" i="104" s="1"/>
  <c r="Q1013" i="107"/>
  <c r="Q35" i="107"/>
  <c r="Q74" i="107" s="1"/>
  <c r="Q1043" i="107" s="1"/>
  <c r="H1013" i="104"/>
  <c r="H35" i="104"/>
  <c r="H74" i="104" s="1"/>
  <c r="H1043" i="104" s="1"/>
  <c r="H1013" i="103"/>
  <c r="H35" i="103"/>
  <c r="I1015" i="103"/>
  <c r="I37" i="103"/>
  <c r="I76" i="103" s="1"/>
  <c r="I1045" i="103" s="1"/>
  <c r="I1015" i="105"/>
  <c r="I37" i="105"/>
  <c r="I76" i="105" s="1"/>
  <c r="I1045" i="105" s="1"/>
  <c r="P1015" i="105"/>
  <c r="P37" i="105"/>
  <c r="P76" i="105" s="1"/>
  <c r="P1045" i="105" s="1"/>
  <c r="P1015" i="104"/>
  <c r="P37" i="104"/>
  <c r="R1014" i="101"/>
  <c r="R36" i="101"/>
  <c r="R75" i="101" s="1"/>
  <c r="R1044" i="101" s="1"/>
  <c r="F1014" i="42"/>
  <c r="F36" i="42"/>
  <c r="F1014" i="105"/>
  <c r="F36" i="105"/>
  <c r="F75" i="105" s="1"/>
  <c r="F1044" i="105" s="1"/>
  <c r="J1016" i="101"/>
  <c r="J38" i="101"/>
  <c r="J77" i="101" s="1"/>
  <c r="J1046" i="101" s="1"/>
  <c r="J1016" i="105"/>
  <c r="J38" i="105"/>
  <c r="K1016" i="101"/>
  <c r="K38" i="101"/>
  <c r="K77" i="101" s="1"/>
  <c r="K1046" i="101" s="1"/>
  <c r="K1016" i="105"/>
  <c r="K38" i="105"/>
  <c r="K77" i="105" s="1"/>
  <c r="K1046" i="105" s="1"/>
  <c r="N1013" i="103"/>
  <c r="N35" i="103"/>
  <c r="N74" i="103" s="1"/>
  <c r="N1043" i="103" s="1"/>
  <c r="N1013" i="104"/>
  <c r="N35" i="104"/>
  <c r="J1013" i="100"/>
  <c r="J35" i="100"/>
  <c r="J74" i="100" s="1"/>
  <c r="J1043" i="100" s="1"/>
  <c r="S1013" i="101"/>
  <c r="S35" i="101"/>
  <c r="S74" i="101" s="1"/>
  <c r="S1043" i="101" s="1"/>
  <c r="S1013" i="100"/>
  <c r="S35" i="100"/>
  <c r="S74" i="100" s="1"/>
  <c r="S1043" i="100" s="1"/>
  <c r="Q1015" i="107"/>
  <c r="Q37" i="107"/>
  <c r="Q76" i="107" s="1"/>
  <c r="Q1045" i="107" s="1"/>
  <c r="Q1015" i="105"/>
  <c r="Q37" i="105"/>
  <c r="Q76" i="105" s="1"/>
  <c r="Q1045" i="105" s="1"/>
  <c r="H1015" i="104"/>
  <c r="H37" i="104"/>
  <c r="H76" i="104" s="1"/>
  <c r="H1045" i="104" s="1"/>
  <c r="H1015" i="100"/>
  <c r="H37" i="100"/>
  <c r="H76" i="100" s="1"/>
  <c r="H1045" i="100" s="1"/>
  <c r="N37" i="101"/>
  <c r="N76" i="101" s="1"/>
  <c r="N1045" i="101" s="1"/>
  <c r="N1015" i="101"/>
  <c r="S37" i="101"/>
  <c r="S76" i="101" s="1"/>
  <c r="S1045" i="101" s="1"/>
  <c r="S1015" i="101"/>
  <c r="S1015" i="105"/>
  <c r="S37" i="105"/>
  <c r="S76" i="105" s="1"/>
  <c r="S1045" i="105" s="1"/>
  <c r="G1014" i="106"/>
  <c r="G36" i="106"/>
  <c r="G75" i="106" s="1"/>
  <c r="G1044" i="106" s="1"/>
  <c r="G1014" i="100"/>
  <c r="G36" i="100"/>
  <c r="G75" i="100" s="1"/>
  <c r="G1044" i="100" s="1"/>
  <c r="P1014" i="104"/>
  <c r="P36" i="104"/>
  <c r="P75" i="104" s="1"/>
  <c r="P1044" i="104" s="1"/>
  <c r="P1014" i="100"/>
  <c r="P36" i="100"/>
  <c r="P75" i="100" s="1"/>
  <c r="P1044" i="100" s="1"/>
  <c r="T1014" i="101"/>
  <c r="T36" i="101"/>
  <c r="T75" i="101" s="1"/>
  <c r="T1044" i="101" s="1"/>
  <c r="T1015" i="104"/>
  <c r="T37" i="104"/>
  <c r="T76" i="104" s="1"/>
  <c r="T1045" i="104" s="1"/>
  <c r="T1015" i="103"/>
  <c r="T37" i="103"/>
  <c r="T76" i="103" s="1"/>
  <c r="T1045" i="103" s="1"/>
  <c r="K1014" i="105"/>
  <c r="K36" i="105"/>
  <c r="K75" i="105" s="1"/>
  <c r="K1044" i="105" s="1"/>
  <c r="K1014" i="103"/>
  <c r="K36" i="103"/>
  <c r="K75" i="103" s="1"/>
  <c r="K1044" i="103" s="1"/>
  <c r="N1014" i="106"/>
  <c r="N36" i="106"/>
  <c r="N75" i="106" s="1"/>
  <c r="N1044" i="106" s="1"/>
  <c r="N1014" i="107"/>
  <c r="N36" i="107"/>
  <c r="N75" i="107" s="1"/>
  <c r="N1044" i="107" s="1"/>
  <c r="O1014" i="106"/>
  <c r="O36" i="106"/>
  <c r="O75" i="106" s="1"/>
  <c r="O1044" i="106" s="1"/>
  <c r="G1016" i="101"/>
  <c r="G38" i="101"/>
  <c r="G77" i="101" s="1"/>
  <c r="G1046" i="101" s="1"/>
  <c r="G1016" i="107"/>
  <c r="G38" i="107"/>
  <c r="M1013" i="101"/>
  <c r="M35" i="101"/>
  <c r="M74" i="101" s="1"/>
  <c r="M1043" i="101" s="1"/>
  <c r="M1013" i="100"/>
  <c r="M35" i="100"/>
  <c r="M74" i="100" s="1"/>
  <c r="M1043" i="100" s="1"/>
  <c r="K1015" i="103"/>
  <c r="K37" i="103"/>
  <c r="K76" i="103" s="1"/>
  <c r="K1045" i="103" s="1"/>
  <c r="K1015" i="106"/>
  <c r="K37" i="106"/>
  <c r="H1014" i="101"/>
  <c r="H36" i="101"/>
  <c r="H75" i="101" s="1"/>
  <c r="H1044" i="101" s="1"/>
  <c r="L26" i="107"/>
  <c r="L1002" i="107" s="1"/>
  <c r="R26" i="101"/>
  <c r="R1002" i="101" s="1"/>
  <c r="Q1016" i="103"/>
  <c r="Q38" i="103"/>
  <c r="Q77" i="103" s="1"/>
  <c r="Q1046" i="103" s="1"/>
  <c r="Q1016" i="101"/>
  <c r="Q38" i="101"/>
  <c r="Q77" i="101" s="1"/>
  <c r="Q1046" i="101" s="1"/>
  <c r="T1016" i="105"/>
  <c r="T38" i="105"/>
  <c r="T77" i="105" s="1"/>
  <c r="T1046" i="105" s="1"/>
  <c r="T1016" i="104"/>
  <c r="T38" i="104"/>
  <c r="T77" i="104" s="1"/>
  <c r="T1046" i="104" s="1"/>
  <c r="H1016" i="107"/>
  <c r="H38" i="107"/>
  <c r="H77" i="107" s="1"/>
  <c r="H1046" i="107" s="1"/>
  <c r="H1016" i="104"/>
  <c r="H38" i="104"/>
  <c r="H77" i="104" s="1"/>
  <c r="H1046" i="104" s="1"/>
  <c r="L1016" i="101"/>
  <c r="L38" i="101"/>
  <c r="L77" i="101" s="1"/>
  <c r="L1046" i="101" s="1"/>
  <c r="F1016" i="42"/>
  <c r="F38" i="42"/>
  <c r="F38" i="107"/>
  <c r="F77" i="107" s="1"/>
  <c r="F1046" i="107" s="1"/>
  <c r="F1016" i="107"/>
  <c r="J1015" i="105"/>
  <c r="J37" i="105"/>
  <c r="J76" i="105" s="1"/>
  <c r="J1045" i="105" s="1"/>
  <c r="J1015" i="103"/>
  <c r="J37" i="103"/>
  <c r="J76" i="103" s="1"/>
  <c r="J1045" i="103" s="1"/>
  <c r="J1014" i="105"/>
  <c r="J36" i="105"/>
  <c r="J75" i="105" s="1"/>
  <c r="J1044" i="105" s="1"/>
  <c r="J1014" i="106"/>
  <c r="J36" i="106"/>
  <c r="J75" i="106" s="1"/>
  <c r="J1044" i="106" s="1"/>
  <c r="H26" i="103"/>
  <c r="H1002" i="103" s="1"/>
  <c r="L26" i="104"/>
  <c r="L1002" i="104" s="1"/>
  <c r="I1016" i="107"/>
  <c r="I38" i="107"/>
  <c r="I77" i="107" s="1"/>
  <c r="I1046" i="107" s="1"/>
  <c r="M1016" i="105"/>
  <c r="M38" i="105"/>
  <c r="M77" i="105" s="1"/>
  <c r="M1046" i="105" s="1"/>
  <c r="M1016" i="106"/>
  <c r="M38" i="106"/>
  <c r="M77" i="106" s="1"/>
  <c r="M1046" i="106" s="1"/>
  <c r="N1016" i="100"/>
  <c r="N38" i="100"/>
  <c r="N77" i="100" s="1"/>
  <c r="N1046" i="100" s="1"/>
  <c r="N1016" i="105"/>
  <c r="N38" i="105"/>
  <c r="N77" i="105" s="1"/>
  <c r="N1046" i="105" s="1"/>
  <c r="O1016" i="107"/>
  <c r="O38" i="107"/>
  <c r="O77" i="107" s="1"/>
  <c r="O1046" i="107" s="1"/>
  <c r="O38" i="100"/>
  <c r="O77" i="100" s="1"/>
  <c r="O1046" i="100" s="1"/>
  <c r="O1016" i="100"/>
  <c r="R1016" i="105"/>
  <c r="R38" i="105"/>
  <c r="R77" i="105" s="1"/>
  <c r="R1046" i="105" s="1"/>
  <c r="S1016" i="106"/>
  <c r="S38" i="106"/>
  <c r="S77" i="106" s="1"/>
  <c r="S1046" i="106" s="1"/>
  <c r="S1016" i="101"/>
  <c r="S38" i="101"/>
  <c r="S77" i="101" s="1"/>
  <c r="S1046" i="101" s="1"/>
  <c r="O1013" i="101"/>
  <c r="O35" i="101"/>
  <c r="O1013" i="100"/>
  <c r="O35" i="100"/>
  <c r="O74" i="100" s="1"/>
  <c r="O1043" i="100" s="1"/>
  <c r="F1013" i="104"/>
  <c r="F35" i="104"/>
  <c r="F74" i="104" s="1"/>
  <c r="F1043" i="104" s="1"/>
  <c r="F1013" i="100"/>
  <c r="F35" i="100"/>
  <c r="F74" i="100" s="1"/>
  <c r="F1043" i="100" s="1"/>
  <c r="P1013" i="101"/>
  <c r="P35" i="101"/>
  <c r="P1013" i="104"/>
  <c r="P35" i="104"/>
  <c r="P74" i="104" s="1"/>
  <c r="P1043" i="104" s="1"/>
  <c r="G1013" i="100"/>
  <c r="G35" i="100"/>
  <c r="T1013" i="105"/>
  <c r="T35" i="105"/>
  <c r="T74" i="105" s="1"/>
  <c r="T1043" i="105" s="1"/>
  <c r="T1013" i="107"/>
  <c r="T35" i="107"/>
  <c r="K1013" i="105"/>
  <c r="K35" i="105"/>
  <c r="K74" i="105" s="1"/>
  <c r="K1043" i="105" s="1"/>
  <c r="K1013" i="103"/>
  <c r="K35" i="103"/>
  <c r="L1015" i="103"/>
  <c r="L37" i="103"/>
  <c r="L76" i="103" s="1"/>
  <c r="L1045" i="103" s="1"/>
  <c r="L1015" i="100"/>
  <c r="L37" i="100"/>
  <c r="G1015" i="100"/>
  <c r="G37" i="100"/>
  <c r="G76" i="100" s="1"/>
  <c r="G1045" i="100" s="1"/>
  <c r="L1014" i="101"/>
  <c r="L36" i="101"/>
  <c r="L75" i="101" s="1"/>
  <c r="L1044" i="101" s="1"/>
  <c r="L36" i="107"/>
  <c r="L75" i="107" s="1"/>
  <c r="L1044" i="107" s="1"/>
  <c r="L1014" i="107"/>
  <c r="I1014" i="103"/>
  <c r="I36" i="103"/>
  <c r="I75" i="103" s="1"/>
  <c r="I1044" i="103" s="1"/>
  <c r="I1014" i="105"/>
  <c r="I36" i="105"/>
  <c r="I75" i="105" s="1"/>
  <c r="I1044" i="105" s="1"/>
  <c r="Q1014" i="105"/>
  <c r="Q36" i="105"/>
  <c r="Q75" i="105" s="1"/>
  <c r="Q1044" i="105" s="1"/>
  <c r="Q1014" i="100"/>
  <c r="Q36" i="100"/>
  <c r="Q75" i="100" s="1"/>
  <c r="Q1044" i="100" s="1"/>
  <c r="P1016" i="107"/>
  <c r="P38" i="107"/>
  <c r="P77" i="107" s="1"/>
  <c r="P1046" i="107" s="1"/>
  <c r="I1013" i="106"/>
  <c r="I35" i="106"/>
  <c r="I1013" i="107"/>
  <c r="I35" i="107"/>
  <c r="M1015" i="101"/>
  <c r="M37" i="101"/>
  <c r="M76" i="101" s="1"/>
  <c r="M1045" i="101" s="1"/>
  <c r="M1015" i="107"/>
  <c r="M37" i="107"/>
  <c r="M76" i="107" s="1"/>
  <c r="M1045" i="107" s="1"/>
  <c r="R1015" i="106"/>
  <c r="R37" i="106"/>
  <c r="R76" i="106" s="1"/>
  <c r="R1045" i="106" s="1"/>
  <c r="R1015" i="100"/>
  <c r="R37" i="100"/>
  <c r="R76" i="100" s="1"/>
  <c r="R1045" i="100" s="1"/>
  <c r="F1015" i="103"/>
  <c r="F37" i="103"/>
  <c r="F76" i="103" s="1"/>
  <c r="F1045" i="103" s="1"/>
  <c r="F37" i="100"/>
  <c r="F76" i="100" s="1"/>
  <c r="F1045" i="100" s="1"/>
  <c r="F1015" i="100"/>
  <c r="O1015" i="106"/>
  <c r="O37" i="106"/>
  <c r="O76" i="106" s="1"/>
  <c r="O1045" i="106" s="1"/>
  <c r="S1014" i="104"/>
  <c r="S36" i="104"/>
  <c r="S1014" i="101"/>
  <c r="S36" i="101"/>
  <c r="S75" i="101" s="1"/>
  <c r="S1044" i="101" s="1"/>
  <c r="M1014" i="106"/>
  <c r="M36" i="106"/>
  <c r="M1014" i="101"/>
  <c r="M36" i="101"/>
  <c r="M75" i="101" s="1"/>
  <c r="M1044" i="101" s="1"/>
  <c r="R1013" i="106"/>
  <c r="R35" i="106"/>
  <c r="R1013" i="104"/>
  <c r="R35" i="104"/>
  <c r="R74" i="104" s="1"/>
  <c r="R1043" i="104" s="1"/>
  <c r="L1013" i="101"/>
  <c r="L35" i="101"/>
  <c r="Q1013" i="106"/>
  <c r="Q35" i="106"/>
  <c r="Q74" i="106" s="1"/>
  <c r="Q1043" i="106" s="1"/>
  <c r="Q1013" i="101"/>
  <c r="Q35" i="101"/>
  <c r="H1013" i="106"/>
  <c r="H35" i="106"/>
  <c r="H74" i="106" s="1"/>
  <c r="H1043" i="106" s="1"/>
  <c r="H1013" i="105"/>
  <c r="H35" i="105"/>
  <c r="I1015" i="100"/>
  <c r="I37" i="100"/>
  <c r="I1015" i="104"/>
  <c r="I37" i="104"/>
  <c r="P1015" i="107"/>
  <c r="P37" i="107"/>
  <c r="P76" i="107" s="1"/>
  <c r="P1045" i="107" s="1"/>
  <c r="R1014" i="103"/>
  <c r="R36" i="103"/>
  <c r="R36" i="106"/>
  <c r="R75" i="106" s="1"/>
  <c r="R1044" i="106" s="1"/>
  <c r="R1014" i="106"/>
  <c r="F1014" i="107"/>
  <c r="F36" i="107"/>
  <c r="F75" i="107" s="1"/>
  <c r="F1044" i="107" s="1"/>
  <c r="F1014" i="106"/>
  <c r="F36" i="106"/>
  <c r="F75" i="106" s="1"/>
  <c r="F1044" i="106" s="1"/>
  <c r="L26" i="101"/>
  <c r="L1002" i="101" s="1"/>
  <c r="R26" i="107"/>
  <c r="R1002" i="107" s="1"/>
  <c r="J1016" i="107"/>
  <c r="J38" i="107"/>
  <c r="J77" i="107" s="1"/>
  <c r="J1046" i="107" s="1"/>
  <c r="J1016" i="104"/>
  <c r="J38" i="104"/>
  <c r="J77" i="104" s="1"/>
  <c r="J1046" i="104" s="1"/>
  <c r="K1016" i="106"/>
  <c r="K38" i="106"/>
  <c r="K77" i="106" s="1"/>
  <c r="K1046" i="106" s="1"/>
  <c r="K1016" i="104"/>
  <c r="K38" i="104"/>
  <c r="K77" i="104" s="1"/>
  <c r="K1046" i="104" s="1"/>
  <c r="N1013" i="100"/>
  <c r="N35" i="100"/>
  <c r="N74" i="100" s="1"/>
  <c r="N1043" i="100" s="1"/>
  <c r="J1013" i="101"/>
  <c r="J35" i="101"/>
  <c r="J74" i="101" s="1"/>
  <c r="J1043" i="101" s="1"/>
  <c r="J1013" i="103"/>
  <c r="J35" i="103"/>
  <c r="J74" i="103" s="1"/>
  <c r="J1043" i="103" s="1"/>
  <c r="S1013" i="105"/>
  <c r="S35" i="105"/>
  <c r="S74" i="105" s="1"/>
  <c r="S1043" i="105" s="1"/>
  <c r="S1013" i="103"/>
  <c r="S35" i="103"/>
  <c r="S74" i="103" s="1"/>
  <c r="S1043" i="103" s="1"/>
  <c r="Q1015" i="103"/>
  <c r="Q37" i="103"/>
  <c r="Q76" i="103" s="1"/>
  <c r="Q1045" i="103" s="1"/>
  <c r="Q1015" i="104"/>
  <c r="Q37" i="104"/>
  <c r="Q76" i="104" s="1"/>
  <c r="Q1045" i="104" s="1"/>
  <c r="H1015" i="106"/>
  <c r="H37" i="106"/>
  <c r="H76" i="106" s="1"/>
  <c r="H1045" i="106" s="1"/>
  <c r="N1015" i="107"/>
  <c r="N37" i="107"/>
  <c r="N76" i="107" s="1"/>
  <c r="N1045" i="107" s="1"/>
  <c r="N1015" i="104"/>
  <c r="N37" i="104"/>
  <c r="N76" i="104" s="1"/>
  <c r="N1045" i="104" s="1"/>
  <c r="S1015" i="107"/>
  <c r="S37" i="107"/>
  <c r="S76" i="107" s="1"/>
  <c r="S1045" i="107" s="1"/>
  <c r="S1015" i="100"/>
  <c r="S37" i="100"/>
  <c r="S76" i="100" s="1"/>
  <c r="S1045" i="100" s="1"/>
  <c r="G1014" i="103"/>
  <c r="G36" i="103"/>
  <c r="G75" i="103" s="1"/>
  <c r="G1044" i="103" s="1"/>
  <c r="G1014" i="105"/>
  <c r="G36" i="105"/>
  <c r="G75" i="105" s="1"/>
  <c r="G1044" i="105" s="1"/>
  <c r="P1014" i="106"/>
  <c r="P36" i="106"/>
  <c r="P75" i="106" s="1"/>
  <c r="P1044" i="106" s="1"/>
  <c r="T1014" i="103"/>
  <c r="T36" i="103"/>
  <c r="T75" i="103" s="1"/>
  <c r="T1044" i="103" s="1"/>
  <c r="T1014" i="106"/>
  <c r="T36" i="106"/>
  <c r="T75" i="106" s="1"/>
  <c r="T1044" i="106" s="1"/>
  <c r="T1015" i="101"/>
  <c r="T37" i="101"/>
  <c r="T76" i="101" s="1"/>
  <c r="T1045" i="101" s="1"/>
  <c r="T1015" i="100"/>
  <c r="T37" i="100"/>
  <c r="T76" i="100" s="1"/>
  <c r="T1045" i="100" s="1"/>
  <c r="K1014" i="106"/>
  <c r="K36" i="106"/>
  <c r="K75" i="106" s="1"/>
  <c r="K1044" i="106" s="1"/>
  <c r="K1014" i="100"/>
  <c r="K36" i="100"/>
  <c r="K75" i="100" s="1"/>
  <c r="K1044" i="100" s="1"/>
  <c r="N1014" i="105"/>
  <c r="N36" i="105"/>
  <c r="N75" i="105" s="1"/>
  <c r="N1044" i="105" s="1"/>
  <c r="O1014" i="103"/>
  <c r="O36" i="103"/>
  <c r="O75" i="103" s="1"/>
  <c r="O1044" i="103" s="1"/>
  <c r="O1014" i="101"/>
  <c r="O36" i="101"/>
  <c r="O75" i="101" s="1"/>
  <c r="O1044" i="101" s="1"/>
  <c r="G1016" i="105"/>
  <c r="G38" i="105"/>
  <c r="G77" i="105" s="1"/>
  <c r="G1046" i="105" s="1"/>
  <c r="G1016" i="104"/>
  <c r="G38" i="104"/>
  <c r="G77" i="104" s="1"/>
  <c r="G1046" i="104" s="1"/>
  <c r="M1013" i="107"/>
  <c r="M35" i="107"/>
  <c r="M74" i="107" s="1"/>
  <c r="M1043" i="107" s="1"/>
  <c r="M35" i="104"/>
  <c r="M74" i="104" s="1"/>
  <c r="M1043" i="104" s="1"/>
  <c r="M1013" i="104"/>
  <c r="K1015" i="104"/>
  <c r="K37" i="104"/>
  <c r="K76" i="104" s="1"/>
  <c r="K1045" i="104" s="1"/>
  <c r="H1014" i="107"/>
  <c r="H36" i="107"/>
  <c r="H75" i="107" s="1"/>
  <c r="H1044" i="107" s="1"/>
  <c r="H1014" i="106"/>
  <c r="H36" i="106"/>
  <c r="H75" i="106" s="1"/>
  <c r="H1044" i="106" s="1"/>
  <c r="Q26" i="101"/>
  <c r="Q1002" i="101" s="1"/>
  <c r="J26" i="101"/>
  <c r="J1002" i="101" s="1"/>
  <c r="M26" i="100"/>
  <c r="M1002" i="100" s="1"/>
  <c r="N26" i="103"/>
  <c r="N1002" i="103" s="1"/>
  <c r="Q1016" i="106"/>
  <c r="Q38" i="106"/>
  <c r="Q77" i="106" s="1"/>
  <c r="Q1046" i="106" s="1"/>
  <c r="Q1016" i="104"/>
  <c r="Q38" i="104"/>
  <c r="Q77" i="104" s="1"/>
  <c r="Q1046" i="104" s="1"/>
  <c r="T1016" i="103"/>
  <c r="T38" i="103"/>
  <c r="T77" i="103" s="1"/>
  <c r="T1046" i="103" s="1"/>
  <c r="T1016" i="100"/>
  <c r="T38" i="100"/>
  <c r="T77" i="100" s="1"/>
  <c r="T1046" i="100" s="1"/>
  <c r="H1016" i="103"/>
  <c r="H38" i="103"/>
  <c r="H77" i="103" s="1"/>
  <c r="H1046" i="103" s="1"/>
  <c r="L1016" i="105"/>
  <c r="L38" i="105"/>
  <c r="L77" i="105" s="1"/>
  <c r="L1046" i="105" s="1"/>
  <c r="L1016" i="103"/>
  <c r="L38" i="103"/>
  <c r="L77" i="103" s="1"/>
  <c r="L1046" i="103" s="1"/>
  <c r="F1016" i="104"/>
  <c r="F38" i="104"/>
  <c r="F77" i="104" s="1"/>
  <c r="F1046" i="104" s="1"/>
  <c r="F38" i="100"/>
  <c r="F1016" i="100"/>
  <c r="J1015" i="107"/>
  <c r="J37" i="107"/>
  <c r="J76" i="107" s="1"/>
  <c r="J1045" i="107" s="1"/>
  <c r="J1015" i="100"/>
  <c r="J37" i="100"/>
  <c r="J76" i="100" s="1"/>
  <c r="J1045" i="100" s="1"/>
  <c r="J1014" i="107"/>
  <c r="J36" i="107"/>
  <c r="J75" i="107" s="1"/>
  <c r="J1044" i="107" s="1"/>
  <c r="J1014" i="100"/>
  <c r="J36" i="100"/>
  <c r="J75" i="100" s="1"/>
  <c r="J1044" i="100" s="1"/>
  <c r="G30" i="42"/>
  <c r="G29" i="42"/>
  <c r="G1014" i="42" s="1"/>
  <c r="G28" i="42"/>
  <c r="G1013" i="42" s="1"/>
  <c r="G34" i="42"/>
  <c r="H27" i="42"/>
  <c r="H1012" i="42" s="1"/>
  <c r="T1088" i="106"/>
  <c r="T1089" i="106"/>
  <c r="T1085" i="106"/>
  <c r="T1086" i="106"/>
  <c r="T1087" i="106"/>
  <c r="L997" i="103"/>
  <c r="L263" i="103"/>
  <c r="P263" i="100"/>
  <c r="P997" i="100"/>
  <c r="F997" i="104"/>
  <c r="F263" i="104"/>
  <c r="O263" i="103"/>
  <c r="O997" i="103"/>
  <c r="S263" i="104"/>
  <c r="S997" i="104"/>
  <c r="L263" i="100"/>
  <c r="L997" i="100"/>
  <c r="R997" i="100"/>
  <c r="R263" i="100"/>
  <c r="H997" i="105"/>
  <c r="H263" i="105"/>
  <c r="M997" i="101"/>
  <c r="M263" i="101"/>
  <c r="L997" i="106"/>
  <c r="L263" i="106"/>
  <c r="G997" i="103"/>
  <c r="G263" i="103"/>
  <c r="Q997" i="101"/>
  <c r="Q263" i="101"/>
  <c r="Q997" i="103"/>
  <c r="Q263" i="103"/>
  <c r="N997" i="103"/>
  <c r="N263" i="103"/>
  <c r="K263" i="101"/>
  <c r="K997" i="101"/>
  <c r="F997" i="103"/>
  <c r="F263" i="103"/>
  <c r="I997" i="104"/>
  <c r="I263" i="104"/>
  <c r="S997" i="106"/>
  <c r="S263" i="106"/>
  <c r="L263" i="105"/>
  <c r="L997" i="105"/>
  <c r="Q263" i="106"/>
  <c r="Q997" i="106"/>
  <c r="P997" i="107"/>
  <c r="P263" i="107"/>
  <c r="P263" i="106"/>
  <c r="P997" i="106"/>
  <c r="F263" i="106"/>
  <c r="F997" i="106"/>
  <c r="J263" i="100"/>
  <c r="J997" i="100"/>
  <c r="H263" i="103"/>
  <c r="H997" i="103"/>
  <c r="M997" i="107"/>
  <c r="M263" i="107"/>
  <c r="N263" i="101"/>
  <c r="N997" i="101"/>
  <c r="N263" i="105"/>
  <c r="N997" i="105"/>
  <c r="R263" i="106"/>
  <c r="R997" i="106"/>
  <c r="H263" i="100"/>
  <c r="H997" i="100"/>
  <c r="F263" i="100"/>
  <c r="F997" i="100"/>
  <c r="O997" i="101"/>
  <c r="O263" i="101"/>
  <c r="P263" i="101"/>
  <c r="P997" i="101"/>
  <c r="K263" i="106"/>
  <c r="K997" i="106"/>
  <c r="J997" i="103"/>
  <c r="J263" i="103"/>
  <c r="T997" i="106"/>
  <c r="T263" i="106"/>
  <c r="O997" i="104"/>
  <c r="O263" i="104"/>
  <c r="I263" i="107"/>
  <c r="I997" i="107"/>
  <c r="S263" i="105"/>
  <c r="S997" i="105"/>
  <c r="L263" i="101"/>
  <c r="L997" i="101"/>
  <c r="P997" i="105"/>
  <c r="P263" i="105"/>
  <c r="R263" i="101"/>
  <c r="R997" i="101"/>
  <c r="T997" i="105"/>
  <c r="T263" i="105"/>
  <c r="O997" i="106"/>
  <c r="O263" i="106"/>
  <c r="I997" i="101"/>
  <c r="I263" i="101"/>
  <c r="G997" i="104"/>
  <c r="G263" i="104"/>
  <c r="N263" i="106"/>
  <c r="N997" i="106"/>
  <c r="J997" i="107"/>
  <c r="J263" i="107"/>
  <c r="J997" i="105"/>
  <c r="J263" i="105"/>
  <c r="H263" i="104"/>
  <c r="H997" i="104"/>
  <c r="F997" i="105"/>
  <c r="F263" i="105"/>
  <c r="T997" i="103"/>
  <c r="T263" i="103"/>
  <c r="I263" i="100"/>
  <c r="I997" i="100"/>
  <c r="G263" i="106"/>
  <c r="G997" i="106"/>
  <c r="O263" i="100"/>
  <c r="O997" i="100"/>
  <c r="O997" i="105"/>
  <c r="O263" i="105"/>
  <c r="L997" i="107"/>
  <c r="L263" i="107"/>
  <c r="Q997" i="107"/>
  <c r="Q263" i="107"/>
  <c r="Q263" i="104"/>
  <c r="Q997" i="104"/>
  <c r="J263" i="104"/>
  <c r="J997" i="104"/>
  <c r="T997" i="104"/>
  <c r="T263" i="104"/>
  <c r="G74" i="104"/>
  <c r="G1043" i="104" s="1"/>
  <c r="S263" i="107"/>
  <c r="S997" i="107"/>
  <c r="G263" i="100"/>
  <c r="G997" i="100"/>
  <c r="K997" i="107"/>
  <c r="K263" i="107"/>
  <c r="F997" i="101"/>
  <c r="F263" i="101"/>
  <c r="T997" i="107"/>
  <c r="T263" i="107"/>
  <c r="L76" i="104"/>
  <c r="L1045" i="104" s="1"/>
  <c r="M263" i="104"/>
  <c r="M997" i="104"/>
  <c r="G263" i="107"/>
  <c r="G997" i="107"/>
  <c r="N997" i="107"/>
  <c r="N263" i="107"/>
  <c r="H263" i="107"/>
  <c r="H997" i="107"/>
  <c r="H263" i="106"/>
  <c r="H997" i="106"/>
  <c r="F263" i="107"/>
  <c r="F997" i="107"/>
  <c r="T997" i="100"/>
  <c r="T263" i="100"/>
  <c r="G76" i="101"/>
  <c r="G1045" i="101" s="1"/>
  <c r="O263" i="107"/>
  <c r="O997" i="107"/>
  <c r="S263" i="101"/>
  <c r="S997" i="101"/>
  <c r="N997" i="100"/>
  <c r="N263" i="100"/>
  <c r="K997" i="104"/>
  <c r="K263" i="104"/>
  <c r="I76" i="100"/>
  <c r="I1045" i="100" s="1"/>
  <c r="M997" i="103"/>
  <c r="M263" i="103"/>
  <c r="I997" i="103"/>
  <c r="I263" i="103"/>
  <c r="S997" i="103"/>
  <c r="S263" i="103"/>
  <c r="P997" i="104"/>
  <c r="P263" i="104"/>
  <c r="K997" i="103"/>
  <c r="K263" i="103"/>
  <c r="R997" i="107"/>
  <c r="R263" i="107"/>
  <c r="I74" i="101"/>
  <c r="I1043" i="101" s="1"/>
  <c r="M997" i="100"/>
  <c r="M263" i="100"/>
  <c r="M263" i="105"/>
  <c r="M997" i="105"/>
  <c r="I997" i="105"/>
  <c r="I263" i="105"/>
  <c r="L263" i="104"/>
  <c r="L997" i="104"/>
  <c r="G263" i="105"/>
  <c r="G997" i="105"/>
  <c r="Q997" i="100"/>
  <c r="Q263" i="100"/>
  <c r="Q263" i="105"/>
  <c r="Q997" i="105"/>
  <c r="P997" i="103"/>
  <c r="P263" i="103"/>
  <c r="N263" i="104"/>
  <c r="N997" i="104"/>
  <c r="R997" i="104"/>
  <c r="R263" i="104"/>
  <c r="J997" i="101"/>
  <c r="J263" i="101"/>
  <c r="I263" i="106"/>
  <c r="I997" i="106"/>
  <c r="S263" i="100"/>
  <c r="S997" i="100"/>
  <c r="K263" i="105"/>
  <c r="K997" i="105"/>
  <c r="R997" i="103"/>
  <c r="R263" i="103"/>
  <c r="J263" i="106"/>
  <c r="J997" i="106"/>
  <c r="M263" i="106"/>
  <c r="M997" i="106"/>
  <c r="G263" i="101"/>
  <c r="G997" i="101"/>
  <c r="K997" i="100"/>
  <c r="K263" i="100"/>
  <c r="R997" i="105"/>
  <c r="R263" i="105"/>
  <c r="H997" i="101"/>
  <c r="H263" i="101"/>
  <c r="T997" i="101"/>
  <c r="T263" i="101"/>
  <c r="I6" i="42"/>
  <c r="H10" i="42"/>
  <c r="H9" i="42"/>
  <c r="H8" i="42"/>
  <c r="H7" i="42"/>
  <c r="M849" i="101"/>
  <c r="N889" i="104"/>
  <c r="O899" i="104"/>
  <c r="J901" i="107"/>
  <c r="N854" i="100"/>
  <c r="M846" i="103"/>
  <c r="K899" i="100"/>
  <c r="N902" i="105"/>
  <c r="I896" i="107"/>
  <c r="L893" i="101"/>
  <c r="N892" i="103"/>
  <c r="K890" i="103"/>
  <c r="N850" i="104"/>
  <c r="K897" i="103"/>
  <c r="F890" i="100"/>
  <c r="N860" i="107"/>
  <c r="N894" i="101"/>
  <c r="O851" i="107"/>
  <c r="K903" i="101"/>
  <c r="J853" i="107"/>
  <c r="Q851" i="107"/>
  <c r="N848" i="103"/>
  <c r="M845" i="103"/>
  <c r="K905" i="107"/>
  <c r="I854" i="100"/>
  <c r="G894" i="107"/>
  <c r="I891" i="107"/>
  <c r="M898" i="107"/>
  <c r="F892" i="100"/>
  <c r="S891" i="103"/>
  <c r="H890" i="103"/>
  <c r="F901" i="104"/>
  <c r="J858" i="104"/>
  <c r="M893" i="100"/>
  <c r="L897" i="103"/>
  <c r="L900" i="103"/>
  <c r="M894" i="100"/>
  <c r="Q900" i="103"/>
  <c r="O847" i="107"/>
  <c r="R895" i="101"/>
  <c r="M899" i="103"/>
  <c r="H899" i="104"/>
  <c r="P845" i="100"/>
  <c r="S906" i="101"/>
  <c r="T850" i="107"/>
  <c r="N857" i="105"/>
  <c r="K892" i="104"/>
  <c r="J854" i="104"/>
  <c r="F848" i="104"/>
  <c r="N853" i="100"/>
  <c r="K853" i="103"/>
  <c r="J854" i="100"/>
  <c r="L848" i="101"/>
  <c r="O853" i="103"/>
  <c r="L894" i="100"/>
  <c r="L848" i="100"/>
  <c r="L895" i="107"/>
  <c r="K858" i="107"/>
  <c r="T849" i="100"/>
  <c r="M860" i="100"/>
  <c r="H847" i="103"/>
  <c r="L889" i="101"/>
  <c r="P895" i="104"/>
  <c r="J856" i="107"/>
  <c r="H892" i="100"/>
  <c r="O889" i="101"/>
  <c r="L849" i="107"/>
  <c r="K894" i="104"/>
  <c r="O891" i="104"/>
  <c r="G854" i="105"/>
  <c r="O898" i="107"/>
  <c r="M851" i="103"/>
  <c r="G850" i="100"/>
  <c r="G901" i="101"/>
  <c r="L850" i="101"/>
  <c r="S852" i="107"/>
  <c r="L895" i="104"/>
  <c r="F900" i="100"/>
  <c r="H903" i="105"/>
  <c r="K894" i="103"/>
  <c r="K852" i="103"/>
  <c r="N898" i="107"/>
  <c r="F848" i="105"/>
  <c r="F895" i="107"/>
  <c r="F893" i="103"/>
  <c r="G893" i="101"/>
  <c r="P892" i="107"/>
  <c r="O898" i="100"/>
  <c r="N893" i="107"/>
  <c r="I900" i="105"/>
  <c r="H851" i="104"/>
  <c r="G889" i="101"/>
  <c r="F845" i="107"/>
  <c r="M890" i="103"/>
  <c r="R900" i="103"/>
  <c r="K845" i="103"/>
  <c r="M852" i="100"/>
  <c r="O856" i="104"/>
  <c r="N855" i="105"/>
  <c r="P900" i="107"/>
  <c r="J851" i="103"/>
  <c r="L897" i="101"/>
  <c r="O894" i="100"/>
  <c r="F893" i="104"/>
  <c r="G853" i="103"/>
  <c r="G856" i="105"/>
  <c r="O860" i="103"/>
  <c r="K854" i="103"/>
  <c r="M901" i="105"/>
  <c r="M851" i="104"/>
  <c r="K845" i="107"/>
  <c r="G895" i="101"/>
  <c r="I904" i="100"/>
  <c r="K891" i="105"/>
  <c r="F898" i="103"/>
  <c r="P891" i="103"/>
  <c r="M851" i="101"/>
  <c r="I895" i="104"/>
  <c r="L855" i="100"/>
  <c r="H851" i="100"/>
  <c r="I847" i="107"/>
  <c r="N900" i="101"/>
  <c r="J901" i="105"/>
  <c r="K897" i="107"/>
  <c r="Q899" i="103"/>
  <c r="O847" i="101"/>
  <c r="J897" i="104"/>
  <c r="R899" i="103"/>
  <c r="F853" i="100"/>
  <c r="K854" i="104"/>
  <c r="G849" i="104"/>
  <c r="K901" i="103"/>
  <c r="L847" i="107"/>
  <c r="R889" i="103"/>
  <c r="H847" i="105"/>
  <c r="L900" i="105"/>
  <c r="N851" i="104"/>
  <c r="N853" i="101"/>
  <c r="M857" i="101"/>
  <c r="H854" i="103"/>
  <c r="M847" i="103"/>
  <c r="Q852" i="103"/>
  <c r="L851" i="103"/>
  <c r="G896" i="100"/>
  <c r="J857" i="101"/>
  <c r="F897" i="101"/>
  <c r="Q846" i="103"/>
  <c r="O896" i="107"/>
  <c r="O898" i="103"/>
  <c r="J845" i="100"/>
  <c r="I854" i="105"/>
  <c r="R847" i="101"/>
  <c r="M905" i="103"/>
  <c r="J905" i="107"/>
  <c r="R858" i="104"/>
  <c r="M898" i="105"/>
  <c r="L853" i="107"/>
  <c r="F846" i="107"/>
  <c r="M896" i="103"/>
  <c r="N900" i="107"/>
  <c r="H849" i="107"/>
  <c r="L851" i="104"/>
  <c r="J900" i="104"/>
  <c r="P894" i="107"/>
  <c r="L900" i="100"/>
  <c r="M899" i="101"/>
  <c r="M905" i="104"/>
  <c r="J857" i="104"/>
  <c r="J897" i="100"/>
  <c r="M905" i="101"/>
  <c r="Q848" i="100"/>
  <c r="O893" i="104"/>
  <c r="N895" i="101"/>
  <c r="O900" i="107"/>
  <c r="G846" i="104"/>
  <c r="M900" i="107"/>
  <c r="L852" i="103"/>
  <c r="L904" i="107"/>
  <c r="N846" i="104"/>
  <c r="I845" i="101"/>
  <c r="H899" i="100"/>
  <c r="H900" i="105"/>
  <c r="F851" i="104"/>
  <c r="J860" i="101"/>
  <c r="H855" i="107"/>
  <c r="M853" i="107"/>
  <c r="G904" i="103"/>
  <c r="T851" i="107"/>
  <c r="M900" i="100"/>
  <c r="P850" i="103"/>
  <c r="P860" i="104"/>
  <c r="O889" i="100"/>
  <c r="H894" i="100"/>
  <c r="F900" i="107"/>
  <c r="I898" i="105"/>
  <c r="G897" i="105"/>
  <c r="M854" i="100"/>
  <c r="J896" i="107"/>
  <c r="G856" i="100"/>
  <c r="M848" i="104"/>
  <c r="J905" i="105"/>
  <c r="O892" i="101"/>
  <c r="I893" i="100"/>
  <c r="O889" i="107"/>
  <c r="O895" i="101"/>
  <c r="I890" i="107"/>
  <c r="I845" i="103"/>
  <c r="F895" i="101"/>
  <c r="H852" i="105"/>
  <c r="J898" i="103"/>
  <c r="O892" i="104"/>
  <c r="J850" i="100"/>
  <c r="J893" i="107"/>
  <c r="H901" i="105"/>
  <c r="J891" i="105"/>
  <c r="N849" i="100"/>
  <c r="P846" i="107"/>
  <c r="J889" i="104"/>
  <c r="F849" i="101"/>
  <c r="P904" i="104"/>
  <c r="G851" i="100"/>
  <c r="Q849" i="101"/>
  <c r="F894" i="103"/>
  <c r="M854" i="101"/>
  <c r="K894" i="100"/>
  <c r="L889" i="107"/>
  <c r="R854" i="100"/>
  <c r="I896" i="104"/>
  <c r="M847" i="101"/>
  <c r="P851" i="107"/>
  <c r="G849" i="103"/>
  <c r="K895" i="103"/>
  <c r="I851" i="105"/>
  <c r="M895" i="103"/>
  <c r="H847" i="104"/>
  <c r="L895" i="105"/>
  <c r="S857" i="104"/>
  <c r="P852" i="103"/>
  <c r="K890" i="100"/>
  <c r="K855" i="104"/>
  <c r="H845" i="103"/>
  <c r="K856" i="107"/>
  <c r="N893" i="101"/>
  <c r="N901" i="107"/>
  <c r="K852" i="107"/>
  <c r="K905" i="105"/>
  <c r="N897" i="100"/>
  <c r="K891" i="107"/>
  <c r="L903" i="103"/>
  <c r="F891" i="100"/>
  <c r="Q854" i="103"/>
  <c r="N851" i="101"/>
  <c r="M896" i="105"/>
  <c r="K851" i="100"/>
  <c r="G850" i="107"/>
  <c r="O850" i="103"/>
  <c r="I905" i="105"/>
  <c r="K854" i="101"/>
  <c r="M854" i="103"/>
  <c r="L858" i="103"/>
  <c r="N900" i="105"/>
  <c r="K891" i="103"/>
  <c r="F897" i="104"/>
  <c r="G849" i="101"/>
  <c r="Q902" i="103"/>
  <c r="R891" i="101"/>
  <c r="Q890" i="100"/>
  <c r="R894" i="107"/>
  <c r="F891" i="101"/>
  <c r="G899" i="103"/>
  <c r="I899" i="104"/>
  <c r="L892" i="105"/>
  <c r="J898" i="105"/>
  <c r="R891" i="100"/>
  <c r="M849" i="105"/>
  <c r="K892" i="105"/>
  <c r="N855" i="103"/>
  <c r="I849" i="104"/>
  <c r="M893" i="104"/>
  <c r="P853" i="104"/>
  <c r="O855" i="104"/>
  <c r="P905" i="100"/>
  <c r="N891" i="100"/>
  <c r="K895" i="105"/>
  <c r="K897" i="100"/>
  <c r="K892" i="107"/>
  <c r="L856" i="107"/>
  <c r="G898" i="103"/>
  <c r="M847" i="104"/>
  <c r="L857" i="107"/>
  <c r="F851" i="105"/>
  <c r="P846" i="103"/>
  <c r="R847" i="103"/>
  <c r="O903" i="101"/>
  <c r="Q848" i="107"/>
  <c r="L854" i="100"/>
  <c r="M892" i="103"/>
  <c r="Q901" i="104"/>
  <c r="P897" i="107"/>
  <c r="K848" i="105"/>
  <c r="P900" i="101"/>
  <c r="O855" i="101"/>
  <c r="O845" i="101"/>
  <c r="H890" i="104"/>
  <c r="F848" i="103"/>
  <c r="G856" i="107"/>
  <c r="F899" i="103"/>
  <c r="N849" i="105"/>
  <c r="L849" i="101"/>
  <c r="T855" i="103"/>
  <c r="J852" i="103"/>
  <c r="I897" i="103"/>
  <c r="G894" i="100"/>
  <c r="I859" i="103"/>
  <c r="K898" i="107"/>
  <c r="L847" i="103"/>
  <c r="O849" i="104"/>
  <c r="M905" i="107"/>
  <c r="M892" i="107"/>
  <c r="L898" i="100"/>
  <c r="M848" i="107"/>
  <c r="H848" i="100"/>
  <c r="J894" i="101"/>
  <c r="I857" i="103"/>
  <c r="G890" i="107"/>
  <c r="Q855" i="107"/>
  <c r="K893" i="100"/>
  <c r="O905" i="100"/>
  <c r="T894" i="103"/>
  <c r="M894" i="104"/>
  <c r="M854" i="104"/>
  <c r="G855" i="100"/>
  <c r="J902" i="107"/>
  <c r="M850" i="103"/>
  <c r="M898" i="101"/>
  <c r="I855" i="103"/>
  <c r="P896" i="107"/>
  <c r="K890" i="101"/>
  <c r="N901" i="103"/>
  <c r="M852" i="103"/>
  <c r="R854" i="103"/>
  <c r="L845" i="104"/>
  <c r="N893" i="100"/>
  <c r="K847" i="100"/>
  <c r="O892" i="105"/>
  <c r="P895" i="107"/>
  <c r="N847" i="105"/>
  <c r="J900" i="100"/>
  <c r="N892" i="100"/>
  <c r="P895" i="105"/>
  <c r="M845" i="100"/>
  <c r="G854" i="100"/>
  <c r="I898" i="100"/>
  <c r="I898" i="107"/>
  <c r="J899" i="103"/>
  <c r="I846" i="100"/>
  <c r="N853" i="103"/>
  <c r="K902" i="107"/>
  <c r="Q898" i="100"/>
  <c r="G850" i="105"/>
  <c r="M891" i="101"/>
  <c r="L901" i="103"/>
  <c r="G851" i="104"/>
  <c r="J891" i="100"/>
  <c r="H898" i="100"/>
  <c r="F850" i="107"/>
  <c r="G899" i="101"/>
  <c r="N895" i="103"/>
  <c r="P854" i="105"/>
  <c r="H891" i="104"/>
  <c r="O901" i="103"/>
  <c r="M893" i="107"/>
  <c r="G851" i="105"/>
  <c r="O902" i="105"/>
  <c r="M845" i="104"/>
  <c r="T848" i="101"/>
  <c r="P903" i="100"/>
  <c r="P892" i="104"/>
  <c r="I893" i="101"/>
  <c r="L896" i="107"/>
  <c r="N847" i="104"/>
  <c r="N850" i="103"/>
  <c r="L856" i="105"/>
  <c r="F900" i="105"/>
  <c r="L853" i="103"/>
  <c r="I901" i="100"/>
  <c r="J891" i="103"/>
  <c r="F898" i="104"/>
  <c r="H889" i="100"/>
  <c r="L861" i="101"/>
  <c r="I899" i="103"/>
  <c r="K854" i="105"/>
  <c r="K850" i="103"/>
  <c r="L849" i="100"/>
  <c r="I850" i="105"/>
  <c r="K898" i="104"/>
  <c r="J853" i="100"/>
  <c r="K849" i="107"/>
  <c r="H893" i="105"/>
  <c r="K848" i="107"/>
  <c r="J890" i="107"/>
  <c r="J854" i="101"/>
  <c r="L894" i="105"/>
  <c r="Q903" i="101"/>
  <c r="K900" i="107"/>
  <c r="P905" i="105"/>
  <c r="K846" i="100"/>
  <c r="F893" i="100"/>
  <c r="L854" i="107"/>
  <c r="I855" i="105"/>
  <c r="P898" i="103"/>
  <c r="G897" i="103"/>
  <c r="H895" i="101"/>
  <c r="H890" i="107"/>
  <c r="M895" i="101"/>
  <c r="M856" i="105"/>
  <c r="L893" i="107"/>
  <c r="N889" i="100"/>
  <c r="K895" i="107"/>
  <c r="Q893" i="101"/>
  <c r="R893" i="103"/>
  <c r="M852" i="104"/>
  <c r="I890" i="101"/>
  <c r="J851" i="107"/>
  <c r="M848" i="103"/>
  <c r="K846" i="103"/>
  <c r="I854" i="104"/>
  <c r="I891" i="104"/>
  <c r="O852" i="107"/>
  <c r="L895" i="100"/>
  <c r="G893" i="107"/>
  <c r="O897" i="101"/>
  <c r="R899" i="100"/>
  <c r="G889" i="103"/>
  <c r="N896" i="105"/>
  <c r="L846" i="104"/>
  <c r="H893" i="103"/>
  <c r="M904" i="107"/>
  <c r="L898" i="101"/>
  <c r="K889" i="101"/>
  <c r="H856" i="105"/>
  <c r="Q890" i="107"/>
  <c r="H900" i="103"/>
  <c r="H894" i="104"/>
  <c r="P897" i="104"/>
  <c r="K854" i="100"/>
  <c r="H853" i="103"/>
  <c r="H855" i="101"/>
  <c r="Q854" i="101"/>
  <c r="N898" i="100"/>
  <c r="I845" i="104"/>
  <c r="K856" i="105"/>
  <c r="T893" i="100"/>
  <c r="M894" i="103"/>
  <c r="O854" i="104"/>
  <c r="G853" i="104"/>
  <c r="I856" i="107"/>
  <c r="N855" i="101"/>
  <c r="H850" i="104"/>
  <c r="M853" i="103"/>
  <c r="J900" i="101"/>
  <c r="H905" i="105"/>
  <c r="G901" i="107"/>
  <c r="Q856" i="101"/>
  <c r="H897" i="105"/>
  <c r="J896" i="103"/>
  <c r="P850" i="105"/>
  <c r="O902" i="107"/>
  <c r="O902" i="100"/>
  <c r="N850" i="107"/>
  <c r="M900" i="105"/>
  <c r="M891" i="100"/>
  <c r="G851" i="103"/>
  <c r="L894" i="107"/>
  <c r="Q899" i="104"/>
  <c r="K855" i="107"/>
  <c r="L899" i="101"/>
  <c r="J847" i="101"/>
  <c r="P890" i="100"/>
  <c r="H892" i="103"/>
  <c r="P893" i="100"/>
  <c r="O846" i="101"/>
  <c r="G853" i="105"/>
  <c r="I853" i="107"/>
  <c r="P849" i="100"/>
  <c r="T905" i="103"/>
  <c r="J850" i="103"/>
  <c r="G890" i="105"/>
  <c r="O894" i="107"/>
  <c r="O845" i="107"/>
  <c r="J846" i="101"/>
  <c r="Q854" i="100"/>
  <c r="O848" i="103"/>
  <c r="N860" i="104"/>
  <c r="H851" i="101"/>
  <c r="J893" i="101"/>
  <c r="G847" i="104"/>
  <c r="R851" i="100"/>
  <c r="L845" i="100"/>
  <c r="P855" i="101"/>
  <c r="N903" i="104"/>
  <c r="L901" i="101"/>
  <c r="N890" i="103"/>
  <c r="F853" i="101"/>
  <c r="F899" i="101"/>
  <c r="M901" i="104"/>
  <c r="J848" i="105"/>
  <c r="H855" i="105"/>
  <c r="M857" i="100"/>
  <c r="M889" i="100"/>
  <c r="J845" i="107"/>
  <c r="N905" i="103"/>
  <c r="S901" i="100"/>
  <c r="F855" i="101"/>
  <c r="G897" i="104"/>
  <c r="H896" i="101"/>
  <c r="J854" i="107"/>
  <c r="P854" i="101"/>
  <c r="L845" i="101"/>
  <c r="N848" i="101"/>
  <c r="O853" i="101"/>
  <c r="G889" i="100"/>
  <c r="O893" i="100"/>
  <c r="H899" i="101"/>
  <c r="G845" i="100"/>
  <c r="R903" i="100"/>
  <c r="P852" i="104"/>
  <c r="I847" i="105"/>
  <c r="K847" i="105"/>
  <c r="J892" i="107"/>
  <c r="K855" i="105"/>
  <c r="N846" i="100"/>
  <c r="J846" i="103"/>
  <c r="L889" i="100"/>
  <c r="N894" i="105"/>
  <c r="O854" i="103"/>
  <c r="K849" i="105"/>
  <c r="L898" i="103"/>
  <c r="N856" i="105"/>
  <c r="S901" i="104"/>
  <c r="L890" i="107"/>
  <c r="I895" i="103"/>
  <c r="G854" i="107"/>
  <c r="T893" i="104"/>
  <c r="G845" i="101"/>
  <c r="L855" i="105"/>
  <c r="I892" i="105"/>
  <c r="G848" i="103"/>
  <c r="M895" i="107"/>
  <c r="K847" i="101"/>
  <c r="O900" i="103"/>
  <c r="O902" i="103"/>
  <c r="P860" i="107"/>
  <c r="J898" i="100"/>
  <c r="J900" i="103"/>
  <c r="T849" i="101"/>
  <c r="R853" i="104"/>
  <c r="K906" i="103"/>
  <c r="P845" i="107"/>
  <c r="I893" i="107"/>
  <c r="H897" i="100"/>
  <c r="H845" i="101"/>
  <c r="H850" i="103"/>
  <c r="N901" i="105"/>
  <c r="H848" i="103"/>
  <c r="L860" i="100"/>
  <c r="M889" i="101"/>
  <c r="N899" i="104"/>
  <c r="O899" i="100"/>
  <c r="G890" i="100"/>
  <c r="O903" i="107"/>
  <c r="M846" i="104"/>
  <c r="P900" i="104"/>
  <c r="H891" i="103"/>
  <c r="G898" i="100"/>
  <c r="I856" i="103"/>
  <c r="Q851" i="100"/>
  <c r="I855" i="100"/>
  <c r="G849" i="100"/>
  <c r="G891" i="104"/>
  <c r="G901" i="105"/>
  <c r="N899" i="103"/>
  <c r="J846" i="105"/>
  <c r="I902" i="100"/>
  <c r="H854" i="100"/>
  <c r="I897" i="104"/>
  <c r="J895" i="105"/>
  <c r="O900" i="100"/>
  <c r="O856" i="100"/>
  <c r="F845" i="100"/>
  <c r="T889" i="107"/>
  <c r="K852" i="100"/>
  <c r="N851" i="105"/>
  <c r="O846" i="103"/>
  <c r="H859" i="107"/>
  <c r="R903" i="103"/>
  <c r="F894" i="107"/>
  <c r="I898" i="103"/>
  <c r="I855" i="104"/>
  <c r="I856" i="105"/>
  <c r="K849" i="100"/>
  <c r="P853" i="103"/>
  <c r="J855" i="107"/>
  <c r="O905" i="105"/>
  <c r="T854" i="101"/>
  <c r="I850" i="107"/>
  <c r="H892" i="104"/>
  <c r="K897" i="105"/>
  <c r="F890" i="101"/>
  <c r="M897" i="100"/>
  <c r="N901" i="101"/>
  <c r="F897" i="103"/>
  <c r="P898" i="100"/>
  <c r="I890" i="105"/>
  <c r="I895" i="107"/>
  <c r="F854" i="100"/>
  <c r="O856" i="107"/>
  <c r="J901" i="100"/>
  <c r="N854" i="107"/>
  <c r="G894" i="103"/>
  <c r="M900" i="103"/>
  <c r="O845" i="103"/>
  <c r="P898" i="104"/>
  <c r="O849" i="101"/>
  <c r="P851" i="104"/>
  <c r="G847" i="105"/>
  <c r="N894" i="100"/>
  <c r="J899" i="107"/>
  <c r="O902" i="104"/>
  <c r="I900" i="101"/>
  <c r="H893" i="101"/>
  <c r="J850" i="105"/>
  <c r="H853" i="104"/>
  <c r="M902" i="107"/>
  <c r="F856" i="101"/>
  <c r="G906" i="103"/>
  <c r="M889" i="107"/>
  <c r="J847" i="104"/>
  <c r="I851" i="101"/>
  <c r="K889" i="103"/>
  <c r="Q892" i="100"/>
  <c r="L894" i="103"/>
  <c r="P898" i="101"/>
  <c r="J897" i="107"/>
  <c r="I897" i="100"/>
  <c r="F889" i="100"/>
  <c r="P853" i="101"/>
  <c r="O857" i="100"/>
  <c r="Q904" i="100"/>
  <c r="O904" i="101"/>
  <c r="L889" i="105"/>
  <c r="K860" i="101"/>
  <c r="M897" i="101"/>
  <c r="Q891" i="103"/>
  <c r="G899" i="100"/>
  <c r="K902" i="101"/>
  <c r="K890" i="107"/>
  <c r="J891" i="104"/>
  <c r="O854" i="100"/>
  <c r="P899" i="101"/>
  <c r="N851" i="107"/>
  <c r="L852" i="105"/>
  <c r="L845" i="107"/>
  <c r="Q850" i="107"/>
  <c r="J899" i="104"/>
  <c r="M895" i="105"/>
  <c r="G904" i="101"/>
  <c r="M899" i="104"/>
  <c r="N895" i="107"/>
  <c r="G846" i="100"/>
  <c r="K851" i="107"/>
  <c r="O852" i="104"/>
  <c r="J890" i="105"/>
  <c r="N854" i="101"/>
  <c r="O860" i="104"/>
  <c r="F856" i="107"/>
  <c r="L895" i="103"/>
  <c r="G897" i="101"/>
  <c r="N897" i="101"/>
  <c r="G853" i="101"/>
  <c r="P853" i="105"/>
  <c r="K846" i="105"/>
  <c r="P857" i="103"/>
  <c r="N857" i="107"/>
  <c r="P856" i="103"/>
  <c r="J890" i="104"/>
  <c r="I854" i="103"/>
  <c r="O899" i="101"/>
  <c r="G845" i="105"/>
  <c r="I900" i="100"/>
  <c r="H857" i="100"/>
  <c r="J860" i="103"/>
  <c r="H900" i="107"/>
  <c r="O891" i="103"/>
  <c r="L853" i="105"/>
  <c r="M851" i="100"/>
  <c r="M853" i="100"/>
  <c r="T858" i="107"/>
  <c r="F895" i="105"/>
  <c r="M848" i="105"/>
  <c r="L849" i="104"/>
  <c r="N890" i="100"/>
  <c r="O894" i="101"/>
  <c r="R899" i="107"/>
  <c r="P845" i="103"/>
  <c r="Q897" i="103"/>
  <c r="G892" i="103"/>
  <c r="P849" i="107"/>
  <c r="O893" i="107"/>
  <c r="I901" i="105"/>
  <c r="K850" i="101"/>
  <c r="N895" i="105"/>
  <c r="N896" i="103"/>
  <c r="G892" i="104"/>
  <c r="J853" i="105"/>
  <c r="N856" i="103"/>
  <c r="P849" i="104"/>
  <c r="F894" i="105"/>
  <c r="M891" i="104"/>
  <c r="O895" i="107"/>
  <c r="I849" i="100"/>
  <c r="P851" i="101"/>
  <c r="P897" i="100"/>
  <c r="I848" i="101"/>
  <c r="J905" i="101"/>
  <c r="K898" i="105"/>
  <c r="G898" i="107"/>
  <c r="K858" i="104"/>
  <c r="M897" i="105"/>
  <c r="P889" i="104"/>
  <c r="K860" i="104"/>
  <c r="L852" i="107"/>
  <c r="K846" i="107"/>
  <c r="L851" i="101"/>
  <c r="I848" i="105"/>
  <c r="I894" i="105"/>
  <c r="L849" i="103"/>
  <c r="G891" i="100"/>
  <c r="J849" i="104"/>
  <c r="L890" i="105"/>
  <c r="J894" i="105"/>
  <c r="P902" i="107"/>
  <c r="T896" i="103"/>
  <c r="S853" i="107"/>
  <c r="P895" i="103"/>
  <c r="F896" i="107"/>
  <c r="F898" i="100"/>
  <c r="N856" i="104"/>
  <c r="I896" i="100"/>
  <c r="M896" i="107"/>
  <c r="F898" i="107"/>
  <c r="J905" i="104"/>
  <c r="N890" i="104"/>
  <c r="J901" i="103"/>
  <c r="K900" i="100"/>
  <c r="M848" i="101"/>
  <c r="Q894" i="105"/>
  <c r="O891" i="105"/>
  <c r="G845" i="104"/>
  <c r="R856" i="104"/>
  <c r="L905" i="107"/>
  <c r="L896" i="101"/>
  <c r="H898" i="101"/>
  <c r="N905" i="105"/>
  <c r="M891" i="107"/>
  <c r="K899" i="103"/>
  <c r="I852" i="105"/>
  <c r="F891" i="107"/>
  <c r="G895" i="104"/>
  <c r="G896" i="101"/>
  <c r="P854" i="103"/>
  <c r="P854" i="100"/>
  <c r="Q895" i="100"/>
  <c r="R905" i="103"/>
  <c r="J848" i="107"/>
  <c r="O890" i="103"/>
  <c r="M896" i="101"/>
  <c r="H845" i="100"/>
  <c r="O890" i="105"/>
  <c r="Q891" i="100"/>
  <c r="I895" i="101"/>
  <c r="N851" i="100"/>
  <c r="I853" i="101"/>
  <c r="H897" i="103"/>
  <c r="Q891" i="104"/>
  <c r="H854" i="104"/>
  <c r="K889" i="100"/>
  <c r="H891" i="105"/>
  <c r="H894" i="107"/>
  <c r="I904" i="107"/>
  <c r="M846" i="100"/>
  <c r="T857" i="107"/>
  <c r="K860" i="103"/>
  <c r="K900" i="105"/>
  <c r="I901" i="107"/>
  <c r="I847" i="104"/>
  <c r="H889" i="107"/>
  <c r="J900" i="105"/>
  <c r="F899" i="105"/>
  <c r="G891" i="105"/>
  <c r="P899" i="103"/>
  <c r="Q900" i="107"/>
  <c r="N854" i="104"/>
  <c r="K899" i="104"/>
  <c r="T895" i="101"/>
  <c r="S850" i="101"/>
  <c r="O903" i="103"/>
  <c r="N853" i="104"/>
  <c r="M849" i="107"/>
  <c r="O846" i="107"/>
  <c r="F853" i="104"/>
  <c r="N901" i="100"/>
  <c r="M890" i="105"/>
  <c r="L855" i="103"/>
  <c r="J860" i="100"/>
  <c r="M900" i="104"/>
  <c r="K856" i="104"/>
  <c r="P893" i="104"/>
  <c r="M894" i="101"/>
  <c r="M852" i="107"/>
  <c r="G853" i="100"/>
  <c r="M850" i="104"/>
  <c r="J895" i="100"/>
  <c r="L856" i="103"/>
  <c r="F898" i="101"/>
  <c r="J846" i="104"/>
  <c r="J860" i="104"/>
  <c r="Q845" i="103"/>
  <c r="G891" i="103"/>
  <c r="N896" i="101"/>
  <c r="K891" i="104"/>
  <c r="J892" i="104"/>
  <c r="K845" i="101"/>
  <c r="I896" i="101"/>
  <c r="Q891" i="105"/>
  <c r="J856" i="105"/>
  <c r="R855" i="101"/>
  <c r="J849" i="107"/>
  <c r="J889" i="103"/>
  <c r="F849" i="100"/>
  <c r="I900" i="107"/>
  <c r="G851" i="107"/>
  <c r="F849" i="107"/>
  <c r="I849" i="101"/>
  <c r="I851" i="107"/>
  <c r="F894" i="101"/>
  <c r="H857" i="107"/>
  <c r="O890" i="101"/>
  <c r="H891" i="107"/>
  <c r="Q893" i="100"/>
  <c r="K896" i="107"/>
  <c r="I851" i="104"/>
  <c r="F895" i="100"/>
  <c r="I855" i="107"/>
  <c r="N891" i="101"/>
  <c r="F846" i="103"/>
  <c r="J902" i="103"/>
  <c r="P853" i="100"/>
  <c r="N896" i="107"/>
  <c r="N848" i="105"/>
  <c r="M894" i="105"/>
  <c r="J855" i="100"/>
  <c r="O901" i="107"/>
  <c r="K894" i="101"/>
  <c r="P896" i="101"/>
  <c r="M848" i="100"/>
  <c r="P857" i="104"/>
  <c r="I848" i="100"/>
  <c r="M851" i="107"/>
  <c r="R853" i="103"/>
  <c r="H898" i="103"/>
  <c r="F894" i="104"/>
  <c r="H846" i="103"/>
  <c r="G890" i="103"/>
  <c r="O891" i="107"/>
  <c r="M851" i="105"/>
  <c r="G854" i="104"/>
  <c r="F856" i="100"/>
  <c r="M903" i="104"/>
  <c r="F848" i="107"/>
  <c r="I849" i="107"/>
  <c r="F902" i="100"/>
  <c r="I894" i="101"/>
  <c r="P855" i="107"/>
  <c r="K901" i="100"/>
  <c r="N890" i="101"/>
  <c r="G889" i="105"/>
  <c r="L899" i="104"/>
  <c r="F901" i="100"/>
  <c r="K898" i="100"/>
  <c r="P848" i="101"/>
  <c r="G850" i="103"/>
  <c r="J853" i="104"/>
  <c r="K852" i="104"/>
  <c r="G889" i="104"/>
  <c r="O845" i="105"/>
  <c r="N904" i="103"/>
  <c r="K893" i="103"/>
  <c r="O896" i="104"/>
  <c r="I857" i="104"/>
  <c r="L892" i="101"/>
  <c r="G892" i="107"/>
  <c r="M858" i="103"/>
  <c r="K860" i="107"/>
  <c r="F854" i="101"/>
  <c r="O890" i="100"/>
  <c r="L900" i="107"/>
  <c r="H899" i="103"/>
  <c r="J852" i="100"/>
  <c r="P894" i="104"/>
  <c r="F896" i="104"/>
  <c r="M853" i="104"/>
  <c r="H854" i="105"/>
  <c r="I899" i="101"/>
  <c r="I849" i="105"/>
  <c r="R897" i="101"/>
  <c r="F892" i="107"/>
  <c r="J898" i="101"/>
  <c r="O899" i="105"/>
  <c r="N889" i="105"/>
  <c r="G897" i="100"/>
  <c r="H897" i="101"/>
  <c r="J855" i="104"/>
  <c r="F854" i="104"/>
  <c r="F845" i="103"/>
  <c r="N905" i="107"/>
  <c r="F851" i="107"/>
  <c r="K893" i="104"/>
  <c r="M902" i="104"/>
  <c r="G901" i="104"/>
  <c r="J895" i="104"/>
  <c r="R860" i="101"/>
  <c r="F893" i="107"/>
  <c r="M894" i="107"/>
  <c r="K900" i="103"/>
  <c r="K894" i="105"/>
  <c r="I900" i="103"/>
  <c r="G889" i="107"/>
  <c r="L854" i="101"/>
  <c r="F899" i="100"/>
  <c r="Q850" i="103"/>
  <c r="L845" i="103"/>
  <c r="P905" i="107"/>
  <c r="S845" i="100"/>
  <c r="G849" i="107"/>
  <c r="J896" i="105"/>
  <c r="L892" i="107"/>
  <c r="S848" i="107"/>
  <c r="M860" i="107"/>
  <c r="G855" i="103"/>
  <c r="K889" i="107"/>
  <c r="F899" i="104"/>
  <c r="M850" i="101"/>
  <c r="K853" i="101"/>
  <c r="N892" i="105"/>
  <c r="P894" i="100"/>
  <c r="N855" i="107"/>
  <c r="J899" i="100"/>
  <c r="N896" i="104"/>
  <c r="J892" i="101"/>
  <c r="I901" i="104"/>
  <c r="Q897" i="100"/>
  <c r="I853" i="103"/>
  <c r="G892" i="105"/>
  <c r="N902" i="107"/>
  <c r="N849" i="101"/>
  <c r="J893" i="103"/>
  <c r="N898" i="105"/>
  <c r="G855" i="105"/>
  <c r="H895" i="100"/>
  <c r="M901" i="103"/>
  <c r="K845" i="105"/>
  <c r="P890" i="107"/>
  <c r="N890" i="107"/>
  <c r="K901" i="105"/>
  <c r="F850" i="100"/>
  <c r="N852" i="104"/>
  <c r="K858" i="105"/>
  <c r="I892" i="107"/>
  <c r="F894" i="100"/>
  <c r="J894" i="107"/>
  <c r="O848" i="107"/>
  <c r="J851" i="104"/>
  <c r="O901" i="101"/>
  <c r="I892" i="103"/>
  <c r="H894" i="103"/>
  <c r="L891" i="100"/>
  <c r="Q849" i="100"/>
  <c r="L893" i="100"/>
  <c r="N854" i="103"/>
  <c r="G896" i="104"/>
  <c r="N856" i="107"/>
  <c r="J851" i="101"/>
  <c r="M905" i="100"/>
  <c r="H851" i="105"/>
  <c r="I848" i="103"/>
  <c r="H856" i="101"/>
  <c r="H893" i="107"/>
  <c r="F856" i="103"/>
  <c r="O895" i="105"/>
  <c r="F902" i="107"/>
  <c r="H856" i="107"/>
  <c r="L899" i="105"/>
  <c r="M856" i="107"/>
  <c r="Q902" i="101"/>
  <c r="S850" i="104"/>
  <c r="F899" i="107"/>
  <c r="Q894" i="100"/>
  <c r="S893" i="101"/>
  <c r="P848" i="100"/>
  <c r="T854" i="100"/>
  <c r="J846" i="100"/>
  <c r="M861" i="105"/>
  <c r="I848" i="107"/>
  <c r="M897" i="104"/>
  <c r="J903" i="101"/>
  <c r="L853" i="100"/>
  <c r="I846" i="103"/>
  <c r="L891" i="105"/>
  <c r="O849" i="107"/>
  <c r="N906" i="105"/>
  <c r="O852" i="100"/>
  <c r="Q899" i="101"/>
  <c r="M901" i="101"/>
  <c r="M903" i="107"/>
  <c r="R860" i="100"/>
  <c r="N847" i="103"/>
  <c r="M845" i="105"/>
  <c r="M899" i="100"/>
  <c r="K859" i="107"/>
  <c r="I897" i="101"/>
  <c r="R851" i="104"/>
  <c r="S898" i="101"/>
  <c r="G845" i="107"/>
  <c r="Q900" i="104"/>
  <c r="M896" i="104"/>
  <c r="H904" i="104"/>
  <c r="Q897" i="104"/>
  <c r="N856" i="101"/>
  <c r="K902" i="100"/>
  <c r="L855" i="107"/>
  <c r="S845" i="107"/>
  <c r="K894" i="107"/>
  <c r="L901" i="107"/>
  <c r="Q890" i="103"/>
  <c r="S894" i="104"/>
  <c r="N848" i="100"/>
  <c r="J846" i="107"/>
  <c r="P850" i="101"/>
  <c r="F889" i="103"/>
  <c r="R857" i="100"/>
  <c r="I894" i="107"/>
  <c r="R852" i="107"/>
  <c r="I861" i="105"/>
  <c r="L854" i="103"/>
  <c r="T889" i="101"/>
  <c r="H846" i="100"/>
  <c r="L856" i="104"/>
  <c r="J855" i="101"/>
  <c r="Q857" i="101"/>
  <c r="G859" i="104"/>
  <c r="I891" i="101"/>
  <c r="H850" i="107"/>
  <c r="P858" i="101"/>
  <c r="P861" i="101"/>
  <c r="T901" i="103"/>
  <c r="L852" i="101"/>
  <c r="Q896" i="104"/>
  <c r="J861" i="105"/>
  <c r="S860" i="101"/>
  <c r="K850" i="105"/>
  <c r="O894" i="104"/>
  <c r="S900" i="107"/>
  <c r="Q904" i="107"/>
  <c r="I845" i="107"/>
  <c r="Q904" i="104"/>
  <c r="J859" i="107"/>
  <c r="Q889" i="105"/>
  <c r="F855" i="107"/>
  <c r="L853" i="104"/>
  <c r="Q850" i="104"/>
  <c r="O903" i="100"/>
  <c r="N891" i="104"/>
  <c r="R853" i="101"/>
  <c r="H898" i="107"/>
  <c r="O901" i="104"/>
  <c r="H853" i="105"/>
  <c r="P847" i="101"/>
  <c r="H892" i="107"/>
  <c r="P846" i="101"/>
  <c r="K895" i="104"/>
  <c r="K896" i="104"/>
  <c r="M892" i="100"/>
  <c r="J901" i="101"/>
  <c r="Q898" i="101"/>
  <c r="G861" i="107"/>
  <c r="G897" i="107"/>
  <c r="J851" i="100"/>
  <c r="T859" i="104"/>
  <c r="N860" i="101"/>
  <c r="N849" i="103"/>
  <c r="G848" i="107"/>
  <c r="L854" i="105"/>
  <c r="O897" i="105"/>
  <c r="G894" i="105"/>
  <c r="O860" i="107"/>
  <c r="R846" i="107"/>
  <c r="Q903" i="103"/>
  <c r="S905" i="107"/>
  <c r="Q892" i="105"/>
  <c r="R853" i="105"/>
  <c r="F845" i="104"/>
  <c r="L850" i="103"/>
  <c r="L900" i="101"/>
  <c r="M897" i="103"/>
  <c r="T897" i="104"/>
  <c r="T895" i="103"/>
  <c r="T846" i="107"/>
  <c r="G894" i="104"/>
  <c r="K845" i="104"/>
  <c r="J849" i="103"/>
  <c r="H902" i="100"/>
  <c r="N858" i="100"/>
  <c r="T891" i="105"/>
  <c r="J904" i="107"/>
  <c r="H904" i="103"/>
  <c r="T894" i="105"/>
  <c r="P847" i="104"/>
  <c r="O850" i="105"/>
  <c r="M856" i="104"/>
  <c r="I856" i="101"/>
  <c r="Q890" i="104"/>
  <c r="R850" i="104"/>
  <c r="O899" i="103"/>
  <c r="I902" i="103"/>
  <c r="G850" i="104"/>
  <c r="K904" i="103"/>
  <c r="S858" i="104"/>
  <c r="F855" i="104"/>
  <c r="T861" i="101"/>
  <c r="R892" i="101"/>
  <c r="R892" i="107"/>
  <c r="H906" i="107"/>
  <c r="H848" i="107"/>
  <c r="I902" i="107"/>
  <c r="N891" i="107"/>
  <c r="L904" i="100"/>
  <c r="J892" i="103"/>
  <c r="P903" i="103"/>
  <c r="H849" i="105"/>
  <c r="R847" i="100"/>
  <c r="R853" i="100"/>
  <c r="L901" i="104"/>
  <c r="K857" i="107"/>
  <c r="L902" i="107"/>
  <c r="T904" i="107"/>
  <c r="N858" i="105"/>
  <c r="K855" i="101"/>
  <c r="T846" i="101"/>
  <c r="M855" i="104"/>
  <c r="H891" i="101"/>
  <c r="M855" i="105"/>
  <c r="O848" i="101"/>
  <c r="G898" i="105"/>
  <c r="J889" i="107"/>
  <c r="F853" i="105"/>
  <c r="F891" i="105"/>
  <c r="S906" i="103"/>
  <c r="P848" i="107"/>
  <c r="M857" i="105"/>
  <c r="Q861" i="103"/>
  <c r="Q857" i="104"/>
  <c r="T897" i="101"/>
  <c r="K848" i="101"/>
  <c r="Q904" i="105"/>
  <c r="N899" i="101"/>
  <c r="R891" i="104"/>
  <c r="N860" i="103"/>
  <c r="I889" i="104"/>
  <c r="M903" i="100"/>
  <c r="H904" i="105"/>
  <c r="L906" i="103"/>
  <c r="S853" i="104"/>
  <c r="T849" i="107"/>
  <c r="Q848" i="103"/>
  <c r="H860" i="105"/>
  <c r="F846" i="100"/>
  <c r="L892" i="103"/>
  <c r="S904" i="100"/>
  <c r="T852" i="100"/>
  <c r="M902" i="100"/>
  <c r="Q899" i="107"/>
  <c r="R900" i="107"/>
  <c r="G890" i="104"/>
  <c r="N852" i="103"/>
  <c r="K845" i="100"/>
  <c r="G846" i="101"/>
  <c r="S847" i="101"/>
  <c r="K852" i="101"/>
  <c r="K899" i="101"/>
  <c r="S895" i="107"/>
  <c r="P898" i="107"/>
  <c r="R903" i="105"/>
  <c r="G846" i="107"/>
  <c r="G859" i="103"/>
  <c r="F904" i="100"/>
  <c r="L898" i="105"/>
  <c r="I847" i="101"/>
  <c r="G902" i="107"/>
  <c r="F896" i="103"/>
  <c r="F853" i="107"/>
  <c r="M889" i="104"/>
  <c r="J847" i="107"/>
  <c r="I899" i="105"/>
  <c r="H856" i="100"/>
  <c r="P893" i="107"/>
  <c r="F845" i="105"/>
  <c r="R905" i="104"/>
  <c r="L846" i="105"/>
  <c r="K861" i="105"/>
  <c r="M895" i="104"/>
  <c r="J894" i="104"/>
  <c r="H847" i="107"/>
  <c r="O854" i="105"/>
  <c r="K897" i="101"/>
  <c r="N899" i="100"/>
  <c r="L889" i="104"/>
  <c r="O861" i="100"/>
  <c r="M858" i="100"/>
  <c r="Q901" i="100"/>
  <c r="Q902" i="107"/>
  <c r="R846" i="101"/>
  <c r="O855" i="105"/>
  <c r="L860" i="101"/>
  <c r="L906" i="105"/>
  <c r="L860" i="104"/>
  <c r="F890" i="103"/>
  <c r="F857" i="103"/>
  <c r="K896" i="103"/>
  <c r="J903" i="103"/>
  <c r="N847" i="101"/>
  <c r="S856" i="100"/>
  <c r="Q856" i="103"/>
  <c r="S849" i="105"/>
  <c r="R904" i="100"/>
  <c r="M892" i="105"/>
  <c r="S899" i="104"/>
  <c r="R893" i="100"/>
  <c r="K856" i="103"/>
  <c r="K851" i="103"/>
  <c r="K891" i="101"/>
  <c r="S897" i="100"/>
  <c r="L859" i="107"/>
  <c r="P854" i="107"/>
  <c r="G896" i="103"/>
  <c r="P851" i="103"/>
  <c r="Q860" i="103"/>
  <c r="P848" i="103"/>
  <c r="P902" i="103"/>
  <c r="F897" i="107"/>
  <c r="H901" i="101"/>
  <c r="K861" i="101"/>
  <c r="H850" i="101"/>
  <c r="M897" i="107"/>
  <c r="L893" i="104"/>
  <c r="H849" i="100"/>
  <c r="S892" i="100"/>
  <c r="O892" i="103"/>
  <c r="S855" i="105"/>
  <c r="O901" i="105"/>
  <c r="P857" i="100"/>
  <c r="P904" i="107"/>
  <c r="J847" i="103"/>
  <c r="O897" i="103"/>
  <c r="L890" i="104"/>
  <c r="Q847" i="104"/>
  <c r="J899" i="101"/>
  <c r="P847" i="107"/>
  <c r="P891" i="104"/>
  <c r="J897" i="103"/>
  <c r="L857" i="105"/>
  <c r="J903" i="104"/>
  <c r="S892" i="107"/>
  <c r="N850" i="100"/>
  <c r="R902" i="107"/>
  <c r="I906" i="103"/>
  <c r="H846" i="101"/>
  <c r="F850" i="103"/>
  <c r="H851" i="107"/>
  <c r="L858" i="100"/>
  <c r="R895" i="107"/>
  <c r="G893" i="103"/>
  <c r="S894" i="107"/>
  <c r="T859" i="100"/>
  <c r="O904" i="103"/>
  <c r="P854" i="104"/>
  <c r="T895" i="107"/>
  <c r="N897" i="107"/>
  <c r="R903" i="107"/>
  <c r="M860" i="105"/>
  <c r="I893" i="105"/>
  <c r="L850" i="107"/>
  <c r="P901" i="100"/>
  <c r="L900" i="104"/>
  <c r="I894" i="100"/>
  <c r="F900" i="103"/>
  <c r="N845" i="107"/>
  <c r="M900" i="101"/>
  <c r="K859" i="100"/>
  <c r="N848" i="107"/>
  <c r="P893" i="101"/>
  <c r="R848" i="103"/>
  <c r="M901" i="107"/>
  <c r="P904" i="100"/>
  <c r="M902" i="101"/>
  <c r="F859" i="104"/>
  <c r="R896" i="105"/>
  <c r="S858" i="103"/>
  <c r="F901" i="103"/>
  <c r="M852" i="105"/>
  <c r="H850" i="100"/>
  <c r="P889" i="100"/>
  <c r="L848" i="103"/>
  <c r="K904" i="105"/>
  <c r="R849" i="103"/>
  <c r="H859" i="105"/>
  <c r="N845" i="103"/>
  <c r="H857" i="104"/>
  <c r="I889" i="103"/>
  <c r="L904" i="104"/>
  <c r="H850" i="105"/>
  <c r="Q846" i="101"/>
  <c r="L850" i="105"/>
  <c r="J853" i="103"/>
  <c r="L902" i="103"/>
  <c r="F849" i="105"/>
  <c r="G851" i="101"/>
  <c r="N859" i="103"/>
  <c r="N851" i="103"/>
  <c r="T850" i="101"/>
  <c r="L857" i="101"/>
  <c r="H896" i="104"/>
  <c r="R898" i="107"/>
  <c r="R852" i="104"/>
  <c r="J895" i="101"/>
  <c r="Q889" i="107"/>
  <c r="J902" i="101"/>
  <c r="J855" i="103"/>
  <c r="J892" i="100"/>
  <c r="P906" i="100"/>
  <c r="G892" i="100"/>
  <c r="O853" i="105"/>
  <c r="M855" i="100"/>
  <c r="J903" i="105"/>
  <c r="G896" i="105"/>
  <c r="F847" i="105"/>
  <c r="M859" i="105"/>
  <c r="R858" i="107"/>
  <c r="O857" i="104"/>
  <c r="L897" i="105"/>
  <c r="N846" i="101"/>
  <c r="J859" i="104"/>
  <c r="R901" i="100"/>
  <c r="P893" i="105"/>
  <c r="G848" i="100"/>
  <c r="N855" i="100"/>
  <c r="F845" i="101"/>
  <c r="S903" i="103"/>
  <c r="Q858" i="101"/>
  <c r="J896" i="100"/>
  <c r="F847" i="103"/>
  <c r="P891" i="105"/>
  <c r="G856" i="101"/>
  <c r="R906" i="105"/>
  <c r="Q889" i="103"/>
  <c r="Q856" i="107"/>
  <c r="O858" i="105"/>
  <c r="T902" i="100"/>
  <c r="P855" i="104"/>
  <c r="R859" i="103"/>
  <c r="P861" i="103"/>
  <c r="T856" i="100"/>
  <c r="N897" i="104"/>
  <c r="F904" i="104"/>
  <c r="I846" i="107"/>
  <c r="Q860" i="107"/>
  <c r="R890" i="101"/>
  <c r="M904" i="103"/>
  <c r="L858" i="104"/>
  <c r="O849" i="105"/>
  <c r="L861" i="107"/>
  <c r="Q905" i="100"/>
  <c r="R846" i="105"/>
  <c r="S895" i="105"/>
  <c r="I848" i="104"/>
  <c r="R845" i="104"/>
  <c r="G904" i="107"/>
  <c r="J897" i="105"/>
  <c r="G898" i="104"/>
  <c r="L851" i="107"/>
  <c r="R903" i="104"/>
  <c r="H899" i="107"/>
  <c r="O904" i="107"/>
  <c r="F889" i="105"/>
  <c r="G899" i="104"/>
  <c r="O892" i="107"/>
  <c r="F847" i="107"/>
  <c r="M898" i="104"/>
  <c r="M852" i="101"/>
  <c r="L848" i="107"/>
  <c r="J903" i="107"/>
  <c r="L897" i="104"/>
  <c r="S847" i="103"/>
  <c r="N846" i="107"/>
  <c r="N857" i="100"/>
  <c r="G900" i="103"/>
  <c r="P890" i="104"/>
  <c r="L890" i="100"/>
  <c r="H890" i="101"/>
  <c r="J858" i="101"/>
  <c r="M856" i="103"/>
  <c r="F893" i="101"/>
  <c r="J904" i="100"/>
  <c r="Q845" i="107"/>
  <c r="T894" i="100"/>
  <c r="P905" i="104"/>
  <c r="S855" i="104"/>
  <c r="N890" i="105"/>
  <c r="Q852" i="104"/>
  <c r="K896" i="101"/>
  <c r="I889" i="107"/>
  <c r="T898" i="104"/>
  <c r="J860" i="107"/>
  <c r="J850" i="104"/>
  <c r="R851" i="103"/>
  <c r="R850" i="107"/>
  <c r="K899" i="107"/>
  <c r="I857" i="105"/>
  <c r="T855" i="100"/>
  <c r="L853" i="101"/>
  <c r="T897" i="100"/>
  <c r="L851" i="105"/>
  <c r="L856" i="100"/>
  <c r="R848" i="104"/>
  <c r="S850" i="103"/>
  <c r="G904" i="104"/>
  <c r="J852" i="101"/>
  <c r="K857" i="101"/>
  <c r="F901" i="105"/>
  <c r="Q902" i="100"/>
  <c r="H845" i="104"/>
  <c r="N894" i="107"/>
  <c r="H859" i="104"/>
  <c r="T858" i="104"/>
  <c r="L890" i="101"/>
  <c r="R894" i="103"/>
  <c r="O850" i="100"/>
  <c r="T847" i="104"/>
  <c r="F848" i="100"/>
  <c r="R894" i="105"/>
  <c r="L901" i="105"/>
  <c r="Q905" i="104"/>
  <c r="S897" i="107"/>
  <c r="M849" i="104"/>
  <c r="P846" i="105"/>
  <c r="J901" i="104"/>
  <c r="R858" i="101"/>
  <c r="F855" i="105"/>
  <c r="S859" i="107"/>
  <c r="S899" i="107"/>
  <c r="N855" i="104"/>
  <c r="L854" i="104"/>
  <c r="F890" i="104"/>
  <c r="O859" i="107"/>
  <c r="Q855" i="105"/>
  <c r="K853" i="107"/>
  <c r="F889" i="104"/>
  <c r="F853" i="103"/>
  <c r="P856" i="104"/>
  <c r="Q847" i="100"/>
  <c r="P899" i="100"/>
  <c r="T898" i="101"/>
  <c r="L890" i="103"/>
  <c r="T901" i="104"/>
  <c r="Q854" i="104"/>
  <c r="R861" i="101"/>
  <c r="J852" i="107"/>
  <c r="M858" i="105"/>
  <c r="S854" i="104"/>
  <c r="R845" i="107"/>
  <c r="J895" i="103"/>
  <c r="M850" i="100"/>
  <c r="H893" i="100"/>
  <c r="F847" i="101"/>
  <c r="G901" i="103"/>
  <c r="P859" i="104"/>
  <c r="J848" i="100"/>
  <c r="P856" i="107"/>
  <c r="H896" i="100"/>
  <c r="P899" i="107"/>
  <c r="O846" i="100"/>
  <c r="I890" i="100"/>
  <c r="J892" i="105"/>
  <c r="Q892" i="107"/>
  <c r="T893" i="101"/>
  <c r="P899" i="104"/>
  <c r="G848" i="105"/>
  <c r="J906" i="104"/>
  <c r="T891" i="100"/>
  <c r="K847" i="103"/>
  <c r="K857" i="103"/>
  <c r="Q855" i="100"/>
  <c r="I904" i="103"/>
  <c r="P902" i="101"/>
  <c r="L846" i="107"/>
  <c r="K890" i="104"/>
  <c r="R892" i="104"/>
  <c r="I847" i="100"/>
  <c r="M892" i="104"/>
  <c r="S889" i="100"/>
  <c r="F856" i="104"/>
  <c r="S905" i="101"/>
  <c r="N853" i="107"/>
  <c r="I904" i="104"/>
  <c r="O900" i="104"/>
  <c r="J857" i="100"/>
  <c r="T852" i="103"/>
  <c r="R902" i="104"/>
  <c r="S902" i="104"/>
  <c r="K851" i="105"/>
  <c r="O891" i="100"/>
  <c r="Q858" i="100"/>
  <c r="O894" i="105"/>
  <c r="H845" i="105"/>
  <c r="P890" i="105"/>
  <c r="S847" i="100"/>
  <c r="O897" i="107"/>
  <c r="R851" i="105"/>
  <c r="T905" i="100"/>
  <c r="G893" i="100"/>
  <c r="T859" i="103"/>
  <c r="K846" i="101"/>
  <c r="J854" i="103"/>
  <c r="Q855" i="103"/>
  <c r="K853" i="100"/>
  <c r="P899" i="105"/>
  <c r="F851" i="101"/>
  <c r="I845" i="105"/>
  <c r="G855" i="101"/>
  <c r="O851" i="104"/>
  <c r="L857" i="104"/>
  <c r="N849" i="107"/>
  <c r="R858" i="103"/>
  <c r="P855" i="100"/>
  <c r="K861" i="100"/>
  <c r="Q893" i="107"/>
  <c r="H856" i="103"/>
  <c r="J898" i="107"/>
  <c r="R893" i="104"/>
  <c r="P890" i="103"/>
  <c r="R889" i="105"/>
  <c r="K847" i="104"/>
  <c r="O849" i="100"/>
  <c r="I889" i="101"/>
  <c r="F889" i="107"/>
  <c r="T890" i="101"/>
  <c r="G861" i="100"/>
  <c r="Q853" i="103"/>
  <c r="S849" i="101"/>
  <c r="H895" i="103"/>
  <c r="N861" i="107"/>
  <c r="Q898" i="103"/>
  <c r="O856" i="103"/>
  <c r="Q903" i="104"/>
  <c r="I893" i="104"/>
  <c r="N903" i="100"/>
  <c r="G857" i="105"/>
  <c r="R894" i="101"/>
  <c r="F890" i="105"/>
  <c r="N856" i="100"/>
  <c r="O845" i="100"/>
  <c r="Q893" i="104"/>
  <c r="T903" i="103"/>
  <c r="M850" i="107"/>
  <c r="K849" i="101"/>
  <c r="S900" i="104"/>
  <c r="O855" i="107"/>
  <c r="F859" i="107"/>
  <c r="F897" i="100"/>
  <c r="S900" i="101"/>
  <c r="S850" i="105"/>
  <c r="H848" i="101"/>
  <c r="Q889" i="104"/>
  <c r="G900" i="105"/>
  <c r="T857" i="101"/>
  <c r="T859" i="107"/>
  <c r="L891" i="104"/>
  <c r="M858" i="101"/>
  <c r="H853" i="101"/>
  <c r="I858" i="105"/>
  <c r="P889" i="107"/>
  <c r="T903" i="104"/>
  <c r="Q896" i="107"/>
  <c r="M889" i="103"/>
  <c r="J855" i="105"/>
  <c r="Q846" i="100"/>
  <c r="M847" i="100"/>
  <c r="J899" i="105"/>
  <c r="I889" i="100"/>
  <c r="T852" i="107"/>
  <c r="S858" i="101"/>
  <c r="O897" i="104"/>
  <c r="O896" i="100"/>
  <c r="K904" i="107"/>
  <c r="R860" i="104"/>
  <c r="P847" i="103"/>
  <c r="P857" i="105"/>
  <c r="P849" i="103"/>
  <c r="T903" i="101"/>
  <c r="R855" i="104"/>
  <c r="I850" i="103"/>
  <c r="L893" i="103"/>
  <c r="G847" i="103"/>
  <c r="N897" i="105"/>
  <c r="I901" i="101"/>
  <c r="I895" i="100"/>
  <c r="L905" i="101"/>
  <c r="J891" i="101"/>
  <c r="H855" i="104"/>
  <c r="O851" i="105"/>
  <c r="H900" i="104"/>
  <c r="T855" i="101"/>
  <c r="M855" i="107"/>
  <c r="Q849" i="104"/>
  <c r="Q852" i="105"/>
  <c r="L895" i="101"/>
  <c r="Q845" i="104"/>
  <c r="M847" i="105"/>
  <c r="O846" i="105"/>
  <c r="L846" i="101"/>
  <c r="K855" i="100"/>
  <c r="T856" i="104"/>
  <c r="I846" i="105"/>
  <c r="S853" i="101"/>
  <c r="O898" i="104"/>
  <c r="S899" i="101"/>
  <c r="R893" i="105"/>
  <c r="K892" i="100"/>
  <c r="S903" i="100"/>
  <c r="N904" i="104"/>
  <c r="F855" i="100"/>
  <c r="G890" i="101"/>
  <c r="J896" i="101"/>
  <c r="G893" i="104"/>
  <c r="L898" i="107"/>
  <c r="Q902" i="105"/>
  <c r="K846" i="104"/>
  <c r="L901" i="100"/>
  <c r="G847" i="100"/>
  <c r="L897" i="100"/>
  <c r="N904" i="100"/>
  <c r="O898" i="105"/>
  <c r="M902" i="103"/>
  <c r="L858" i="107"/>
  <c r="M861" i="100"/>
  <c r="K902" i="104"/>
  <c r="H904" i="107"/>
  <c r="Q858" i="107"/>
  <c r="N852" i="107"/>
  <c r="F846" i="101"/>
  <c r="J856" i="100"/>
  <c r="Q898" i="107"/>
  <c r="R860" i="103"/>
  <c r="J900" i="107"/>
  <c r="S895" i="100"/>
  <c r="J859" i="105"/>
  <c r="T851" i="104"/>
  <c r="H892" i="105"/>
  <c r="G854" i="103"/>
  <c r="R854" i="107"/>
  <c r="R846" i="103"/>
  <c r="M906" i="101"/>
  <c r="K889" i="105"/>
  <c r="S846" i="104"/>
  <c r="P901" i="107"/>
  <c r="O896" i="105"/>
  <c r="F847" i="104"/>
  <c r="F848" i="101"/>
  <c r="T891" i="107"/>
  <c r="N845" i="104"/>
  <c r="H858" i="105"/>
  <c r="O847" i="104"/>
  <c r="I892" i="100"/>
  <c r="R845" i="101"/>
  <c r="O850" i="107"/>
  <c r="K904" i="101"/>
  <c r="H847" i="100"/>
  <c r="N861" i="101"/>
  <c r="Q889" i="100"/>
  <c r="R854" i="104"/>
  <c r="M893" i="105"/>
  <c r="Q846" i="104"/>
  <c r="I851" i="100"/>
  <c r="S892" i="101"/>
  <c r="O847" i="100"/>
  <c r="L858" i="105"/>
  <c r="Q860" i="104"/>
  <c r="N858" i="107"/>
  <c r="H889" i="101"/>
  <c r="R892" i="105"/>
  <c r="O904" i="105"/>
  <c r="O847" i="103"/>
  <c r="R860" i="105"/>
  <c r="O858" i="104"/>
  <c r="J856" i="103"/>
  <c r="J849" i="101"/>
  <c r="N858" i="103"/>
  <c r="K889" i="104"/>
  <c r="O895" i="104"/>
  <c r="S893" i="107"/>
  <c r="Q856" i="104"/>
  <c r="K849" i="103"/>
  <c r="H893" i="104"/>
  <c r="I899" i="100"/>
  <c r="T850" i="104"/>
  <c r="G846" i="103"/>
  <c r="S851" i="103"/>
  <c r="R857" i="101"/>
  <c r="M898" i="100"/>
  <c r="G856" i="104"/>
  <c r="J890" i="100"/>
  <c r="H846" i="107"/>
  <c r="M890" i="107"/>
  <c r="M890" i="100"/>
  <c r="K859" i="103"/>
  <c r="J902" i="104"/>
  <c r="J897" i="101"/>
  <c r="K905" i="100"/>
  <c r="O852" i="103"/>
  <c r="S850" i="100"/>
  <c r="L848" i="104"/>
  <c r="M902" i="105"/>
  <c r="N898" i="103"/>
  <c r="S847" i="104"/>
  <c r="M898" i="103"/>
  <c r="H895" i="107"/>
  <c r="P858" i="103"/>
  <c r="P896" i="100"/>
  <c r="M899" i="107"/>
  <c r="L897" i="107"/>
  <c r="J906" i="100"/>
  <c r="R861" i="107"/>
  <c r="H855" i="103"/>
  <c r="G902" i="104"/>
  <c r="T889" i="104"/>
  <c r="Q853" i="101"/>
  <c r="T900" i="107"/>
  <c r="J847" i="105"/>
  <c r="M859" i="100"/>
  <c r="M854" i="107"/>
  <c r="L891" i="103"/>
  <c r="J848" i="104"/>
  <c r="K901" i="107"/>
  <c r="H896" i="103"/>
  <c r="M855" i="103"/>
  <c r="P901" i="101"/>
  <c r="K901" i="101"/>
  <c r="M855" i="101"/>
  <c r="M857" i="107"/>
  <c r="O904" i="100"/>
  <c r="H849" i="101"/>
  <c r="L857" i="103"/>
  <c r="Q890" i="101"/>
  <c r="H898" i="104"/>
  <c r="K905" i="101"/>
  <c r="S860" i="103"/>
  <c r="K850" i="100"/>
  <c r="J854" i="105"/>
  <c r="N892" i="107"/>
  <c r="S889" i="105"/>
  <c r="R845" i="103"/>
  <c r="K906" i="105"/>
  <c r="T860" i="107"/>
  <c r="P892" i="100"/>
  <c r="S850" i="107"/>
  <c r="O889" i="105"/>
  <c r="L899" i="103"/>
  <c r="I856" i="104"/>
  <c r="I896" i="103"/>
  <c r="N894" i="103"/>
  <c r="G895" i="107"/>
  <c r="G855" i="104"/>
  <c r="P891" i="101"/>
  <c r="Q845" i="101"/>
  <c r="H906" i="100"/>
  <c r="J895" i="107"/>
  <c r="F861" i="103"/>
  <c r="G898" i="101"/>
  <c r="T848" i="103"/>
  <c r="F895" i="103"/>
  <c r="O893" i="101"/>
  <c r="K900" i="101"/>
  <c r="P897" i="105"/>
  <c r="G895" i="100"/>
  <c r="R849" i="101"/>
  <c r="Q847" i="103"/>
  <c r="M846" i="101"/>
  <c r="K853" i="104"/>
  <c r="K854" i="107"/>
  <c r="H845" i="107"/>
  <c r="N906" i="103"/>
  <c r="G849" i="105"/>
  <c r="T895" i="100"/>
  <c r="N850" i="105"/>
  <c r="I898" i="101"/>
  <c r="S896" i="101"/>
  <c r="Q859" i="103"/>
  <c r="S847" i="105"/>
  <c r="H848" i="104"/>
  <c r="F901" i="101"/>
  <c r="R906" i="100"/>
  <c r="F892" i="104"/>
  <c r="R851" i="107"/>
  <c r="H902" i="101"/>
  <c r="M893" i="101"/>
  <c r="L899" i="107"/>
  <c r="K893" i="101"/>
  <c r="T853" i="104"/>
  <c r="L851" i="100"/>
  <c r="T856" i="103"/>
  <c r="O893" i="103"/>
  <c r="R861" i="100"/>
  <c r="N860" i="105"/>
  <c r="R855" i="100"/>
  <c r="K903" i="107"/>
  <c r="K890" i="105"/>
  <c r="O896" i="101"/>
  <c r="J848" i="103"/>
  <c r="I856" i="100"/>
  <c r="M904" i="101"/>
  <c r="J860" i="105"/>
  <c r="K905" i="103"/>
  <c r="G850" i="101"/>
  <c r="Q899" i="105"/>
  <c r="P901" i="104"/>
  <c r="P847" i="105"/>
  <c r="N904" i="107"/>
  <c r="O851" i="100"/>
  <c r="I853" i="105"/>
  <c r="I857" i="100"/>
  <c r="O897" i="100"/>
  <c r="K856" i="100"/>
  <c r="L905" i="104"/>
  <c r="L857" i="100"/>
  <c r="G891" i="107"/>
  <c r="N893" i="105"/>
  <c r="T892" i="107"/>
  <c r="O851" i="101"/>
  <c r="T889" i="100"/>
  <c r="M903" i="105"/>
  <c r="H889" i="103"/>
  <c r="T900" i="104"/>
  <c r="K849" i="104"/>
  <c r="R850" i="103"/>
  <c r="F854" i="105"/>
  <c r="S891" i="100"/>
  <c r="L861" i="104"/>
  <c r="N902" i="101"/>
  <c r="N889" i="107"/>
  <c r="H900" i="100"/>
  <c r="S860" i="104"/>
  <c r="G900" i="100"/>
  <c r="P852" i="100"/>
  <c r="F902" i="104"/>
  <c r="H890" i="100"/>
  <c r="I847" i="103"/>
  <c r="F897" i="105"/>
  <c r="F859" i="103"/>
  <c r="Q846" i="107"/>
  <c r="G845" i="103"/>
  <c r="L903" i="104"/>
  <c r="G900" i="101"/>
  <c r="S902" i="101"/>
  <c r="I891" i="100"/>
  <c r="L849" i="105"/>
  <c r="I896" i="105"/>
  <c r="M860" i="103"/>
  <c r="Q901" i="107"/>
  <c r="N852" i="105"/>
  <c r="O895" i="103"/>
  <c r="Q851" i="101"/>
  <c r="G859" i="100"/>
  <c r="L860" i="105"/>
  <c r="R901" i="104"/>
  <c r="M856" i="100"/>
  <c r="Q900" i="100"/>
  <c r="T860" i="100"/>
  <c r="S849" i="100"/>
  <c r="G899" i="105"/>
  <c r="N903" i="107"/>
  <c r="F850" i="104"/>
  <c r="M893" i="103"/>
  <c r="I892" i="104"/>
  <c r="F901" i="107"/>
  <c r="N892" i="104"/>
  <c r="P849" i="105"/>
  <c r="R902" i="100"/>
  <c r="M905" i="105"/>
  <c r="O900" i="105"/>
  <c r="I891" i="103"/>
  <c r="T854" i="104"/>
  <c r="J850" i="107"/>
  <c r="Q890" i="105"/>
  <c r="O904" i="104"/>
  <c r="L848" i="105"/>
  <c r="Q893" i="103"/>
  <c r="I901" i="103"/>
  <c r="K848" i="103"/>
  <c r="R846" i="100"/>
  <c r="K898" i="101"/>
  <c r="S854" i="100"/>
  <c r="P849" i="101"/>
  <c r="P895" i="100"/>
  <c r="N901" i="104"/>
  <c r="J845" i="103"/>
  <c r="L898" i="104"/>
  <c r="J893" i="100"/>
  <c r="Q855" i="101"/>
  <c r="H901" i="100"/>
  <c r="P890" i="101"/>
  <c r="N893" i="103"/>
  <c r="M846" i="105"/>
  <c r="P857" i="107"/>
  <c r="Q848" i="104"/>
  <c r="N892" i="101"/>
  <c r="Q905" i="107"/>
  <c r="R857" i="103"/>
  <c r="G847" i="107"/>
  <c r="M906" i="103"/>
  <c r="I904" i="101"/>
  <c r="T902" i="103"/>
  <c r="S893" i="100"/>
  <c r="K891" i="100"/>
  <c r="G859" i="107"/>
  <c r="P856" i="100"/>
  <c r="N845" i="100"/>
  <c r="K901" i="104"/>
  <c r="J891" i="107"/>
  <c r="F895" i="104"/>
  <c r="K893" i="107"/>
  <c r="J858" i="105"/>
  <c r="O858" i="103"/>
  <c r="I890" i="103"/>
  <c r="Q859" i="105"/>
  <c r="N857" i="101"/>
  <c r="S902" i="107"/>
  <c r="M845" i="107"/>
  <c r="G856" i="103"/>
  <c r="I850" i="104"/>
  <c r="R856" i="101"/>
  <c r="N902" i="100"/>
  <c r="H894" i="101"/>
  <c r="H846" i="105"/>
  <c r="J893" i="104"/>
  <c r="L860" i="107"/>
  <c r="P857" i="101"/>
  <c r="M891" i="103"/>
  <c r="H859" i="101"/>
  <c r="K896" i="100"/>
  <c r="H859" i="100"/>
  <c r="P852" i="107"/>
  <c r="O892" i="100"/>
  <c r="T901" i="100"/>
  <c r="P903" i="105"/>
  <c r="R905" i="107"/>
  <c r="H853" i="100"/>
  <c r="H894" i="105"/>
  <c r="J894" i="100"/>
  <c r="G857" i="100"/>
  <c r="K851" i="104"/>
  <c r="R895" i="105"/>
  <c r="K857" i="105"/>
  <c r="L902" i="104"/>
  <c r="O853" i="107"/>
  <c r="K902" i="103"/>
  <c r="S889" i="101"/>
  <c r="L896" i="104"/>
  <c r="Q851" i="103"/>
  <c r="I859" i="105"/>
  <c r="I849" i="103"/>
  <c r="G859" i="101"/>
  <c r="Q856" i="100"/>
  <c r="S858" i="100"/>
  <c r="R857" i="105"/>
  <c r="P861" i="100"/>
  <c r="T857" i="100"/>
  <c r="I859" i="100"/>
  <c r="R848" i="105"/>
  <c r="Q845" i="105"/>
  <c r="T853" i="103"/>
  <c r="K860" i="100"/>
  <c r="S890" i="104"/>
  <c r="J893" i="105"/>
  <c r="S851" i="101"/>
  <c r="N859" i="104"/>
  <c r="S894" i="101"/>
  <c r="R892" i="100"/>
  <c r="T894" i="101"/>
  <c r="L903" i="107"/>
  <c r="S856" i="107"/>
  <c r="S861" i="100"/>
  <c r="T897" i="103"/>
  <c r="T847" i="105"/>
  <c r="T859" i="101"/>
  <c r="H854" i="107"/>
  <c r="O900" i="101"/>
  <c r="M859" i="104"/>
  <c r="S903" i="101"/>
  <c r="N904" i="105"/>
  <c r="Q857" i="105"/>
  <c r="Q901" i="105"/>
  <c r="S891" i="104"/>
  <c r="H892" i="101"/>
  <c r="O901" i="100"/>
  <c r="J905" i="100"/>
  <c r="R890" i="103"/>
  <c r="O859" i="100"/>
  <c r="P902" i="105"/>
  <c r="I906" i="105"/>
  <c r="J847" i="100"/>
  <c r="I892" i="101"/>
  <c r="N895" i="100"/>
  <c r="P855" i="105"/>
  <c r="T854" i="105"/>
  <c r="R906" i="104"/>
  <c r="M861" i="107"/>
  <c r="S857" i="101"/>
  <c r="S901" i="101"/>
  <c r="Q906" i="103"/>
  <c r="Q903" i="100"/>
  <c r="T898" i="100"/>
  <c r="M901" i="100"/>
  <c r="O891" i="101"/>
  <c r="S846" i="103"/>
  <c r="T902" i="105"/>
  <c r="K853" i="105"/>
  <c r="T896" i="101"/>
  <c r="I902" i="104"/>
  <c r="S896" i="100"/>
  <c r="T890" i="104"/>
  <c r="O893" i="105"/>
  <c r="R895" i="100"/>
  <c r="R896" i="101"/>
  <c r="M889" i="105"/>
  <c r="N905" i="101"/>
  <c r="P846" i="104"/>
  <c r="T898" i="107"/>
  <c r="R899" i="105"/>
  <c r="N902" i="104"/>
  <c r="H904" i="101"/>
  <c r="O906" i="101"/>
  <c r="S847" i="107"/>
  <c r="I853" i="104"/>
  <c r="Q889" i="101"/>
  <c r="S851" i="107"/>
  <c r="T848" i="107"/>
  <c r="T904" i="100"/>
  <c r="O899" i="107"/>
  <c r="R891" i="105"/>
  <c r="R854" i="101"/>
  <c r="M861" i="103"/>
  <c r="T896" i="105"/>
  <c r="L904" i="103"/>
  <c r="T849" i="103"/>
  <c r="Q894" i="104"/>
  <c r="S857" i="107"/>
  <c r="K892" i="103"/>
  <c r="F904" i="101"/>
  <c r="S890" i="101"/>
  <c r="T861" i="100"/>
  <c r="Q903" i="107"/>
  <c r="L892" i="100"/>
  <c r="P861" i="105"/>
  <c r="Q906" i="100"/>
  <c r="T860" i="105"/>
  <c r="J859" i="101"/>
  <c r="M850" i="105"/>
  <c r="Q897" i="107"/>
  <c r="P895" i="101"/>
  <c r="N906" i="107"/>
  <c r="Q894" i="103"/>
  <c r="S894" i="105"/>
  <c r="I902" i="101"/>
  <c r="T846" i="105"/>
  <c r="R889" i="104"/>
  <c r="O860" i="100"/>
  <c r="G904" i="105"/>
  <c r="T851" i="101"/>
  <c r="I893" i="103"/>
  <c r="Q900" i="101"/>
  <c r="L845" i="105"/>
  <c r="K859" i="105"/>
  <c r="J896" i="104"/>
  <c r="Q904" i="103"/>
  <c r="N861" i="100"/>
  <c r="T906" i="104"/>
  <c r="J851" i="105"/>
  <c r="R903" i="101"/>
  <c r="P898" i="105"/>
  <c r="K904" i="100"/>
  <c r="S859" i="105"/>
  <c r="S849" i="107"/>
  <c r="S904" i="104"/>
  <c r="R899" i="101"/>
  <c r="F904" i="107"/>
  <c r="S845" i="104"/>
  <c r="F892" i="103"/>
  <c r="H891" i="100"/>
  <c r="S893" i="103"/>
  <c r="O849" i="103"/>
  <c r="R890" i="107"/>
  <c r="O861" i="101"/>
  <c r="K902" i="105"/>
  <c r="P845" i="104"/>
  <c r="O848" i="100"/>
  <c r="J849" i="100"/>
  <c r="N903" i="101"/>
  <c r="N891" i="103"/>
  <c r="T900" i="100"/>
  <c r="Q848" i="101"/>
  <c r="Q906" i="105"/>
  <c r="T890" i="103"/>
  <c r="S854" i="101"/>
  <c r="O847" i="105"/>
  <c r="Q850" i="105"/>
  <c r="J902" i="105"/>
  <c r="I906" i="100"/>
  <c r="F851" i="100"/>
  <c r="N906" i="101"/>
  <c r="T904" i="101"/>
  <c r="T899" i="100"/>
  <c r="O906" i="103"/>
  <c r="I899" i="107"/>
  <c r="R855" i="103"/>
  <c r="L899" i="100"/>
  <c r="M890" i="104"/>
  <c r="M904" i="100"/>
  <c r="H901" i="107"/>
  <c r="T892" i="105"/>
  <c r="L905" i="103"/>
  <c r="L861" i="103"/>
  <c r="P900" i="100"/>
  <c r="I897" i="107"/>
  <c r="S904" i="107"/>
  <c r="H901" i="104"/>
  <c r="R859" i="104"/>
  <c r="H846" i="104"/>
  <c r="S859" i="104"/>
  <c r="N861" i="103"/>
  <c r="S892" i="103"/>
  <c r="R848" i="107"/>
  <c r="F906" i="107"/>
  <c r="R890" i="100"/>
  <c r="S848" i="104"/>
  <c r="T855" i="105"/>
  <c r="J904" i="103"/>
  <c r="F900" i="104"/>
  <c r="Q894" i="101"/>
  <c r="P902" i="104"/>
  <c r="O905" i="103"/>
  <c r="P896" i="104"/>
  <c r="I854" i="107"/>
  <c r="N904" i="101"/>
  <c r="T847" i="107"/>
  <c r="K856" i="101"/>
  <c r="N859" i="107"/>
  <c r="Q861" i="100"/>
  <c r="Q896" i="101"/>
  <c r="I850" i="100"/>
  <c r="H897" i="104"/>
  <c r="T860" i="101"/>
  <c r="L859" i="101"/>
  <c r="T848" i="100"/>
  <c r="Q858" i="105"/>
  <c r="R855" i="105"/>
  <c r="G861" i="104"/>
  <c r="L894" i="104"/>
  <c r="O850" i="104"/>
  <c r="O906" i="104"/>
  <c r="R861" i="103"/>
  <c r="T893" i="107"/>
  <c r="Q892" i="104"/>
  <c r="R897" i="107"/>
  <c r="O894" i="103"/>
  <c r="R898" i="104"/>
  <c r="T901" i="107"/>
  <c r="N847" i="100"/>
  <c r="F892" i="101"/>
  <c r="S906" i="104"/>
  <c r="Q861" i="104"/>
  <c r="G859" i="105"/>
  <c r="K903" i="100"/>
  <c r="M903" i="103"/>
  <c r="S897" i="103"/>
  <c r="N891" i="105"/>
  <c r="O859" i="104"/>
  <c r="Q849" i="105"/>
  <c r="Q895" i="101"/>
  <c r="O889" i="103"/>
  <c r="J898" i="104"/>
  <c r="P903" i="104"/>
  <c r="I861" i="107"/>
  <c r="T900" i="101"/>
  <c r="T846" i="104"/>
  <c r="I859" i="107"/>
  <c r="O855" i="103"/>
  <c r="Q898" i="105"/>
  <c r="S852" i="104"/>
  <c r="S891" i="105"/>
  <c r="T858" i="101"/>
  <c r="R847" i="104"/>
  <c r="T858" i="105"/>
  <c r="L859" i="100"/>
  <c r="O905" i="107"/>
  <c r="T902" i="104"/>
  <c r="O853" i="104"/>
  <c r="J906" i="105"/>
  <c r="T902" i="101"/>
  <c r="T845" i="101"/>
  <c r="N900" i="100"/>
  <c r="L856" i="101"/>
  <c r="S905" i="105"/>
  <c r="T903" i="107"/>
  <c r="F892" i="105"/>
  <c r="O902" i="101"/>
  <c r="S904" i="101"/>
  <c r="R896" i="100"/>
  <c r="R890" i="104"/>
  <c r="H895" i="104"/>
  <c r="N906" i="104"/>
  <c r="Q859" i="100"/>
  <c r="R897" i="105"/>
  <c r="K900" i="104"/>
  <c r="S848" i="103"/>
  <c r="N898" i="104"/>
  <c r="R906" i="101"/>
  <c r="F849" i="103"/>
  <c r="I894" i="104"/>
  <c r="N898" i="101"/>
  <c r="N903" i="105"/>
  <c r="T850" i="103"/>
  <c r="L891" i="107"/>
  <c r="Q859" i="101"/>
  <c r="T845" i="105"/>
  <c r="R891" i="107"/>
  <c r="J858" i="107"/>
  <c r="J858" i="100"/>
  <c r="I857" i="107"/>
  <c r="M891" i="105"/>
  <c r="S857" i="100"/>
  <c r="K859" i="104"/>
  <c r="S855" i="103"/>
  <c r="S900" i="100"/>
  <c r="J905" i="103"/>
  <c r="L861" i="105"/>
  <c r="L905" i="105"/>
  <c r="P858" i="107"/>
  <c r="R889" i="100"/>
  <c r="S895" i="101"/>
  <c r="R897" i="104"/>
  <c r="O906" i="107"/>
  <c r="T900" i="103"/>
  <c r="T904" i="105"/>
  <c r="R891" i="103"/>
  <c r="I902" i="105"/>
  <c r="O905" i="101"/>
  <c r="T901" i="105"/>
  <c r="S846" i="101"/>
  <c r="Q903" i="105"/>
  <c r="S894" i="103"/>
  <c r="I845" i="100"/>
  <c r="Q896" i="100"/>
  <c r="N905" i="100"/>
  <c r="R861" i="104"/>
  <c r="I860" i="105"/>
  <c r="S851" i="105"/>
  <c r="R905" i="105"/>
  <c r="I906" i="104"/>
  <c r="N859" i="100"/>
  <c r="H855" i="100"/>
  <c r="T891" i="104"/>
  <c r="K852" i="105"/>
  <c r="T890" i="107"/>
  <c r="O857" i="103"/>
  <c r="L861" i="100"/>
  <c r="K906" i="100"/>
  <c r="T892" i="103"/>
  <c r="R893" i="101"/>
  <c r="O852" i="105"/>
  <c r="P906" i="101"/>
  <c r="S861" i="101"/>
  <c r="S851" i="104"/>
  <c r="R846" i="104"/>
  <c r="O858" i="107"/>
  <c r="O906" i="100"/>
  <c r="N905" i="104"/>
  <c r="J904" i="104"/>
  <c r="N900" i="104"/>
  <c r="R847" i="105"/>
  <c r="S903" i="105"/>
  <c r="O861" i="104"/>
  <c r="I894" i="103"/>
  <c r="L847" i="100"/>
  <c r="G857" i="107"/>
  <c r="G848" i="104"/>
  <c r="P855" i="103"/>
  <c r="Q850" i="100"/>
  <c r="M857" i="103"/>
  <c r="S891" i="101"/>
  <c r="J849" i="105"/>
  <c r="S855" i="101"/>
  <c r="H849" i="104"/>
  <c r="G893" i="105"/>
  <c r="G906" i="100"/>
  <c r="F854" i="103"/>
  <c r="J906" i="101"/>
  <c r="I851" i="103"/>
  <c r="O850" i="101"/>
  <c r="S900" i="103"/>
  <c r="O895" i="100"/>
  <c r="T906" i="107"/>
  <c r="T897" i="105"/>
  <c r="T906" i="100"/>
  <c r="F851" i="103"/>
  <c r="L903" i="100"/>
  <c r="T895" i="104"/>
  <c r="T901" i="101"/>
  <c r="F850" i="101"/>
  <c r="H890" i="105"/>
  <c r="R906" i="103"/>
  <c r="J856" i="104"/>
  <c r="R898" i="100"/>
  <c r="J859" i="103"/>
  <c r="T850" i="100"/>
  <c r="H857" i="105"/>
  <c r="L859" i="103"/>
  <c r="T858" i="100"/>
  <c r="K858" i="101"/>
  <c r="Q896" i="105"/>
  <c r="T894" i="104"/>
  <c r="H849" i="103"/>
  <c r="T846" i="100"/>
  <c r="G899" i="107"/>
  <c r="O854" i="107"/>
  <c r="T857" i="103"/>
  <c r="G895" i="103"/>
  <c r="Q902" i="104"/>
  <c r="P861" i="107"/>
  <c r="J845" i="105"/>
  <c r="Q847" i="105"/>
  <c r="S845" i="101"/>
  <c r="J890" i="103"/>
  <c r="P858" i="104"/>
  <c r="Q891" i="107"/>
  <c r="R856" i="107"/>
  <c r="T889" i="105"/>
  <c r="R898" i="105"/>
  <c r="P891" i="100"/>
  <c r="S903" i="104"/>
  <c r="H853" i="107"/>
  <c r="K895" i="100"/>
  <c r="M859" i="107"/>
  <c r="R904" i="105"/>
  <c r="H861" i="107"/>
  <c r="N861" i="105"/>
  <c r="R849" i="107"/>
  <c r="H851" i="103"/>
  <c r="Q904" i="101"/>
  <c r="N889" i="103"/>
  <c r="R906" i="107"/>
  <c r="P891" i="107"/>
  <c r="P856" i="105"/>
  <c r="S902" i="100"/>
  <c r="T849" i="104"/>
  <c r="F859" i="101"/>
  <c r="L859" i="105"/>
  <c r="Q905" i="101"/>
  <c r="H859" i="103"/>
  <c r="S890" i="105"/>
  <c r="O896" i="103"/>
  <c r="M895" i="100"/>
  <c r="F904" i="105"/>
  <c r="S855" i="107"/>
  <c r="J894" i="103"/>
  <c r="M853" i="105"/>
  <c r="Q861" i="107"/>
  <c r="T853" i="100"/>
  <c r="F859" i="105"/>
  <c r="F896" i="100"/>
  <c r="T853" i="101"/>
  <c r="R899" i="104"/>
  <c r="T899" i="103"/>
  <c r="G846" i="105"/>
  <c r="N903" i="103"/>
  <c r="T845" i="107"/>
  <c r="I903" i="105"/>
  <c r="K893" i="105"/>
  <c r="O903" i="105"/>
  <c r="Q854" i="105"/>
  <c r="Q894" i="107"/>
  <c r="T897" i="107"/>
  <c r="S889" i="103"/>
  <c r="T890" i="105"/>
  <c r="M906" i="107"/>
  <c r="L896" i="103"/>
  <c r="T893" i="103"/>
  <c r="J890" i="101"/>
  <c r="H857" i="103"/>
  <c r="S859" i="103"/>
  <c r="H902" i="107"/>
  <c r="G900" i="104"/>
  <c r="M860" i="101"/>
  <c r="L892" i="104"/>
  <c r="L852" i="100"/>
  <c r="Q895" i="103"/>
  <c r="G902" i="101"/>
  <c r="F847" i="100"/>
  <c r="S897" i="101"/>
  <c r="S896" i="107"/>
  <c r="S898" i="100"/>
  <c r="T893" i="105"/>
  <c r="K860" i="105"/>
  <c r="Q905" i="103"/>
  <c r="Q853" i="105"/>
  <c r="R889" i="101"/>
  <c r="L855" i="104"/>
  <c r="K897" i="104"/>
  <c r="F846" i="105"/>
  <c r="J861" i="104"/>
  <c r="T854" i="107"/>
  <c r="R848" i="101"/>
  <c r="P903" i="101"/>
  <c r="K855" i="103"/>
  <c r="G854" i="101"/>
  <c r="P904" i="101"/>
  <c r="T896" i="104"/>
  <c r="Q905" i="105"/>
  <c r="S901" i="103"/>
  <c r="O856" i="101"/>
  <c r="T896" i="107"/>
  <c r="Q851" i="104"/>
  <c r="P906" i="105"/>
  <c r="L902" i="100"/>
  <c r="N847" i="107"/>
  <c r="L852" i="104"/>
  <c r="S853" i="100"/>
  <c r="P850" i="100"/>
  <c r="S895" i="103"/>
  <c r="S889" i="104"/>
  <c r="T851" i="103"/>
  <c r="K896" i="105"/>
  <c r="M906" i="105"/>
  <c r="T856" i="105"/>
  <c r="R852" i="100"/>
  <c r="R858" i="105"/>
  <c r="J861" i="107"/>
  <c r="L896" i="100"/>
  <c r="S895" i="104"/>
  <c r="S860" i="107"/>
  <c r="S859" i="100"/>
  <c r="M846" i="107"/>
  <c r="O846" i="104"/>
  <c r="R904" i="101"/>
  <c r="N900" i="103"/>
  <c r="T906" i="105"/>
  <c r="O857" i="105"/>
  <c r="L896" i="105"/>
  <c r="K903" i="105"/>
  <c r="H904" i="100"/>
  <c r="T854" i="103"/>
  <c r="H906" i="104"/>
  <c r="T861" i="107"/>
  <c r="R898" i="101"/>
  <c r="L906" i="104"/>
  <c r="J845" i="104"/>
  <c r="S900" i="105"/>
  <c r="T856" i="101"/>
  <c r="J906" i="103"/>
  <c r="I900" i="104"/>
  <c r="T860" i="104"/>
  <c r="L905" i="100"/>
  <c r="T852" i="101"/>
  <c r="P889" i="101"/>
  <c r="F855" i="103"/>
  <c r="Q896" i="103"/>
  <c r="R900" i="105"/>
  <c r="T853" i="107"/>
  <c r="Q860" i="101"/>
  <c r="R852" i="105"/>
  <c r="M904" i="105"/>
  <c r="Q852" i="101"/>
  <c r="R905" i="100"/>
  <c r="Q895" i="107"/>
  <c r="P856" i="101"/>
  <c r="I891" i="105"/>
  <c r="R854" i="105"/>
  <c r="S858" i="107"/>
  <c r="S892" i="105"/>
  <c r="S861" i="105"/>
  <c r="K899" i="105"/>
  <c r="P894" i="103"/>
  <c r="N906" i="100"/>
  <c r="F891" i="104"/>
  <c r="Q906" i="104"/>
  <c r="N899" i="105"/>
  <c r="N902" i="103"/>
  <c r="T845" i="100"/>
  <c r="H889" i="104"/>
  <c r="Q895" i="105"/>
  <c r="R855" i="107"/>
  <c r="N896" i="100"/>
  <c r="T856" i="107"/>
  <c r="O857" i="101"/>
  <c r="Q859" i="107"/>
  <c r="G847" i="101"/>
  <c r="Q852" i="107"/>
  <c r="R905" i="101"/>
  <c r="T892" i="104"/>
  <c r="G906" i="101"/>
  <c r="Q861" i="101"/>
  <c r="T903" i="100"/>
  <c r="R850" i="105"/>
  <c r="S893" i="105"/>
  <c r="S894" i="100"/>
  <c r="R845" i="105"/>
  <c r="J857" i="107"/>
  <c r="T902" i="107"/>
  <c r="I904" i="105"/>
  <c r="S846" i="100"/>
  <c r="Q895" i="104"/>
  <c r="Q892" i="101"/>
  <c r="O859" i="105"/>
  <c r="S891" i="107"/>
  <c r="I889" i="105"/>
  <c r="S856" i="101"/>
  <c r="Q856" i="105"/>
  <c r="S846" i="105"/>
  <c r="R852" i="103"/>
  <c r="S896" i="105"/>
  <c r="R845" i="100"/>
  <c r="S860" i="100"/>
  <c r="F893" i="105"/>
  <c r="T847" i="103"/>
  <c r="G861" i="105"/>
  <c r="L860" i="103"/>
  <c r="N893" i="104"/>
  <c r="H896" i="107"/>
  <c r="O858" i="100"/>
  <c r="G896" i="107"/>
  <c r="N895" i="104"/>
  <c r="K858" i="103"/>
  <c r="T847" i="100"/>
  <c r="S848" i="100"/>
  <c r="S861" i="103"/>
  <c r="T891" i="103"/>
  <c r="F846" i="104"/>
  <c r="G894" i="101"/>
  <c r="O890" i="104"/>
  <c r="S898" i="103"/>
  <c r="G904" i="100"/>
  <c r="R904" i="104"/>
  <c r="K848" i="104"/>
  <c r="N854" i="105"/>
  <c r="N897" i="103"/>
  <c r="Q861" i="105"/>
  <c r="G906" i="107"/>
  <c r="H856" i="104"/>
  <c r="H896" i="105"/>
  <c r="L859" i="104"/>
  <c r="T859" i="105"/>
  <c r="R859" i="105"/>
  <c r="T899" i="105"/>
  <c r="M858" i="107"/>
  <c r="Q847" i="107"/>
  <c r="R852" i="101"/>
  <c r="L904" i="105"/>
  <c r="O860" i="105"/>
  <c r="H906" i="101"/>
  <c r="K850" i="107"/>
  <c r="K903" i="103"/>
  <c r="S897" i="104"/>
  <c r="G892" i="101"/>
  <c r="Q899" i="100"/>
  <c r="S859" i="101"/>
  <c r="R904" i="103"/>
  <c r="T847" i="101"/>
  <c r="N857" i="104"/>
  <c r="R902" i="105"/>
  <c r="L847" i="105"/>
  <c r="R896" i="107"/>
  <c r="R901" i="103"/>
  <c r="P845" i="105"/>
  <c r="S857" i="103"/>
  <c r="P848" i="104"/>
  <c r="G857" i="103"/>
  <c r="S896" i="103"/>
  <c r="S906" i="107"/>
  <c r="F889" i="101"/>
  <c r="N845" i="101"/>
  <c r="H902" i="104"/>
  <c r="F859" i="100"/>
  <c r="M856" i="101"/>
  <c r="H861" i="104"/>
  <c r="R858" i="100"/>
  <c r="S852" i="101"/>
  <c r="L858" i="101"/>
  <c r="S906" i="100"/>
  <c r="K861" i="107"/>
  <c r="R898" i="103"/>
  <c r="P894" i="101"/>
  <c r="Q897" i="105"/>
  <c r="R900" i="100"/>
  <c r="T898" i="103"/>
  <c r="S852" i="100"/>
  <c r="S854" i="105"/>
  <c r="S854" i="107"/>
  <c r="M906" i="100"/>
  <c r="M858" i="104"/>
  <c r="R902" i="103"/>
  <c r="O898" i="101"/>
  <c r="L846" i="103"/>
  <c r="S858" i="105"/>
  <c r="O861" i="107"/>
  <c r="R850" i="100"/>
  <c r="N846" i="103"/>
  <c r="R900" i="101"/>
  <c r="H898" i="105"/>
  <c r="S855" i="100"/>
  <c r="T848" i="104"/>
  <c r="G857" i="104"/>
  <c r="R859" i="100"/>
  <c r="O890" i="107"/>
  <c r="N859" i="105"/>
  <c r="P859" i="107"/>
  <c r="R849" i="105"/>
  <c r="P903" i="107"/>
  <c r="S899" i="103"/>
  <c r="T904" i="104"/>
  <c r="T904" i="103"/>
  <c r="J906" i="107"/>
  <c r="H895" i="105"/>
  <c r="H900" i="101"/>
  <c r="N861" i="104"/>
  <c r="T851" i="105"/>
  <c r="I859" i="104"/>
  <c r="O853" i="100"/>
  <c r="L889" i="103"/>
  <c r="T853" i="105"/>
  <c r="T906" i="103"/>
  <c r="S853" i="105"/>
  <c r="K861" i="104"/>
  <c r="S861" i="107"/>
  <c r="Q857" i="103"/>
  <c r="Q853" i="107"/>
  <c r="H861" i="105"/>
  <c r="H889" i="105"/>
  <c r="T905" i="101"/>
  <c r="P851" i="100"/>
  <c r="J852" i="104"/>
  <c r="S857" i="105"/>
  <c r="G902" i="100"/>
  <c r="T892" i="101"/>
  <c r="J852" i="105"/>
  <c r="O858" i="101"/>
  <c r="K858" i="100"/>
  <c r="M849" i="103"/>
  <c r="G895" i="105"/>
  <c r="T892" i="100"/>
  <c r="O861" i="103"/>
  <c r="P858" i="105"/>
  <c r="Q853" i="100"/>
  <c r="J861" i="100"/>
  <c r="H901" i="103"/>
  <c r="H847" i="101"/>
  <c r="T855" i="107"/>
  <c r="F850" i="105"/>
  <c r="Q850" i="101"/>
  <c r="T906" i="101"/>
  <c r="H899" i="105"/>
  <c r="R889" i="107"/>
  <c r="R901" i="105"/>
  <c r="S890" i="107"/>
  <c r="K847" i="107"/>
  <c r="S846" i="107"/>
  <c r="S848" i="101"/>
  <c r="G853" i="107"/>
  <c r="R897" i="103"/>
  <c r="I861" i="103"/>
  <c r="G906" i="104"/>
  <c r="T889" i="103"/>
  <c r="R859" i="101"/>
  <c r="G891" i="101"/>
  <c r="K905" i="104"/>
  <c r="F904" i="103"/>
  <c r="P892" i="101"/>
  <c r="R890" i="105"/>
  <c r="J904" i="101"/>
  <c r="F906" i="104"/>
  <c r="Q893" i="105"/>
  <c r="N852" i="101"/>
  <c r="L906" i="107"/>
  <c r="F890" i="107"/>
  <c r="P905" i="101"/>
  <c r="G901" i="100"/>
  <c r="G848" i="101"/>
  <c r="N858" i="104"/>
  <c r="T852" i="105"/>
  <c r="S890" i="103"/>
  <c r="L906" i="100"/>
  <c r="S899" i="105"/>
  <c r="T894" i="107"/>
  <c r="P852" i="105"/>
  <c r="Q849" i="107"/>
  <c r="S904" i="105"/>
  <c r="S901" i="105"/>
  <c r="K906" i="107"/>
  <c r="K904" i="104"/>
  <c r="P906" i="103"/>
  <c r="Q858" i="103"/>
  <c r="S896" i="104"/>
  <c r="I859" i="101"/>
  <c r="K903" i="104"/>
  <c r="J850" i="101"/>
  <c r="Q901" i="101"/>
  <c r="S860" i="105"/>
  <c r="T846" i="103"/>
  <c r="I890" i="104"/>
  <c r="Q906" i="107"/>
  <c r="T891" i="101"/>
  <c r="I898" i="104"/>
  <c r="R896" i="103"/>
  <c r="R857" i="107"/>
  <c r="R849" i="104"/>
  <c r="T861" i="103"/>
  <c r="L902" i="105"/>
  <c r="L893" i="105"/>
  <c r="L903" i="105"/>
  <c r="K848" i="100"/>
  <c r="P860" i="103"/>
  <c r="N846" i="105"/>
  <c r="S849" i="104"/>
  <c r="P859" i="103"/>
  <c r="P853" i="107"/>
  <c r="M906" i="104"/>
  <c r="T905" i="107"/>
  <c r="S845" i="103"/>
  <c r="T896" i="100"/>
  <c r="S848" i="105"/>
  <c r="P845" i="101"/>
  <c r="I895" i="105"/>
  <c r="T898" i="105"/>
  <c r="S901" i="107"/>
  <c r="T905" i="105"/>
  <c r="T895" i="105"/>
  <c r="S904" i="103"/>
  <c r="S897" i="105"/>
  <c r="J889" i="100"/>
  <c r="P859" i="100"/>
  <c r="S856" i="104"/>
  <c r="L903" i="101"/>
  <c r="Q860" i="105"/>
  <c r="Q901" i="103"/>
  <c r="Q858" i="104"/>
  <c r="R893" i="107"/>
  <c r="G902" i="103"/>
  <c r="S861" i="104"/>
  <c r="O889" i="104"/>
  <c r="T857" i="105"/>
  <c r="S852" i="103"/>
  <c r="T850" i="105"/>
  <c r="J904" i="105"/>
  <c r="T861" i="104"/>
  <c r="T851" i="100"/>
  <c r="Q898" i="104"/>
  <c r="F898" i="105"/>
  <c r="M861" i="104"/>
  <c r="R856" i="105"/>
  <c r="J903" i="100"/>
  <c r="T905" i="104"/>
  <c r="Q848" i="105"/>
  <c r="H897" i="107"/>
  <c r="K906" i="104"/>
  <c r="M857" i="104"/>
  <c r="O903" i="104"/>
  <c r="N859" i="101"/>
  <c r="T848" i="105"/>
  <c r="Q892" i="103"/>
  <c r="T861" i="105"/>
  <c r="I855" i="101"/>
  <c r="T899" i="107"/>
  <c r="S905" i="104"/>
  <c r="S902" i="105"/>
  <c r="Q900" i="105"/>
  <c r="F896" i="105"/>
  <c r="Q849" i="103"/>
  <c r="M903" i="101"/>
  <c r="Q860" i="100"/>
  <c r="O859" i="103"/>
  <c r="K895" i="101"/>
  <c r="F891" i="103"/>
  <c r="T899" i="104"/>
  <c r="S853" i="103"/>
  <c r="O857" i="107"/>
  <c r="M896" i="100"/>
  <c r="N899" i="107"/>
  <c r="F849" i="104"/>
  <c r="G861" i="103"/>
  <c r="I846" i="104"/>
  <c r="S856" i="103"/>
  <c r="R859" i="107"/>
  <c r="R892" i="103"/>
  <c r="J889" i="101"/>
  <c r="P850" i="104"/>
  <c r="R857" i="104"/>
  <c r="T845" i="104"/>
  <c r="R849" i="100"/>
  <c r="P860" i="105"/>
  <c r="T845" i="103"/>
  <c r="K857" i="100"/>
  <c r="I906" i="107"/>
  <c r="Q854" i="107"/>
  <c r="K898" i="103"/>
  <c r="H861" i="100"/>
  <c r="M899" i="105"/>
  <c r="P902" i="100"/>
  <c r="Q853" i="104"/>
  <c r="R901" i="107"/>
  <c r="T858" i="103"/>
  <c r="N857" i="103"/>
  <c r="K892" i="101"/>
  <c r="S852" i="105"/>
  <c r="J861" i="103"/>
  <c r="S856" i="105"/>
  <c r="R894" i="100"/>
  <c r="F856" i="105"/>
  <c r="P901" i="105"/>
  <c r="P860" i="100"/>
  <c r="T903" i="105"/>
  <c r="T855" i="104"/>
  <c r="R856" i="103"/>
  <c r="Q846" i="105"/>
  <c r="R850" i="101"/>
  <c r="O854" i="101"/>
  <c r="S902" i="103"/>
  <c r="H848" i="105"/>
  <c r="R851" i="101"/>
  <c r="R895" i="103"/>
  <c r="R895" i="104"/>
  <c r="S898" i="104"/>
  <c r="R847" i="107"/>
  <c r="K906" i="101"/>
  <c r="G900" i="107"/>
  <c r="R860" i="107"/>
  <c r="M859" i="101"/>
  <c r="I853" i="100"/>
  <c r="P847" i="100"/>
  <c r="J889" i="105"/>
  <c r="P906" i="107"/>
  <c r="R853" i="107"/>
  <c r="O861" i="105"/>
  <c r="T900" i="105"/>
  <c r="S889" i="107"/>
  <c r="S845" i="105"/>
  <c r="P894" i="105"/>
  <c r="H854" i="101"/>
  <c r="O859" i="101"/>
  <c r="P859" i="101"/>
  <c r="S899" i="100"/>
  <c r="F906" i="100"/>
  <c r="H861" i="103"/>
  <c r="N894" i="104"/>
  <c r="I897" i="105"/>
  <c r="P848" i="105"/>
  <c r="M847" i="107"/>
  <c r="S893" i="104"/>
  <c r="J902" i="100"/>
  <c r="T849" i="105"/>
  <c r="R896" i="104"/>
  <c r="S849" i="103"/>
  <c r="P897" i="101"/>
  <c r="R894" i="104"/>
  <c r="R904" i="107"/>
  <c r="O845" i="104"/>
  <c r="S903" i="107"/>
  <c r="Q852" i="100"/>
  <c r="S906" i="105"/>
  <c r="I861" i="104"/>
  <c r="Q859" i="104"/>
  <c r="J857" i="103"/>
  <c r="T852" i="104"/>
  <c r="R897" i="100"/>
  <c r="S905" i="103"/>
  <c r="S898" i="107"/>
  <c r="O905" i="104"/>
  <c r="Q847" i="101"/>
  <c r="M904" i="104"/>
  <c r="O906" i="105"/>
  <c r="J858" i="103"/>
  <c r="T857" i="104"/>
  <c r="T860" i="103"/>
  <c r="S890" i="100"/>
  <c r="K850" i="104"/>
  <c r="T899" i="101"/>
  <c r="L846" i="100"/>
  <c r="O851" i="103"/>
  <c r="S892" i="104"/>
  <c r="L891" i="101"/>
  <c r="T890" i="100"/>
  <c r="R901" i="101"/>
  <c r="S898" i="105"/>
  <c r="Q851" i="105"/>
  <c r="L850" i="104"/>
  <c r="K861" i="103"/>
  <c r="M859" i="103"/>
  <c r="R900" i="104"/>
  <c r="I906" i="101"/>
  <c r="S905" i="100"/>
  <c r="Q906" i="101"/>
  <c r="G855" i="107"/>
  <c r="R856" i="100"/>
  <c r="Q855" i="104"/>
  <c r="M854" i="105"/>
  <c r="P861" i="104"/>
  <c r="J859" i="100"/>
  <c r="N848" i="104"/>
  <c r="P906" i="104"/>
  <c r="S854" i="103"/>
  <c r="S930" i="103" l="1"/>
  <c r="N924" i="104"/>
  <c r="J935" i="100"/>
  <c r="P937" i="104"/>
  <c r="P938" i="104" s="1"/>
  <c r="M930" i="105"/>
  <c r="Q931" i="104"/>
  <c r="R932" i="100"/>
  <c r="G931" i="107"/>
  <c r="M935" i="103"/>
  <c r="K937" i="103"/>
  <c r="K938" i="103" s="1"/>
  <c r="L926" i="104"/>
  <c r="Q927" i="105"/>
  <c r="O927" i="103"/>
  <c r="L923" i="100"/>
  <c r="K926" i="104"/>
  <c r="T936" i="103"/>
  <c r="T933" i="104"/>
  <c r="J934" i="103"/>
  <c r="Q922" i="101"/>
  <c r="T928" i="104"/>
  <c r="J933" i="103"/>
  <c r="Q935" i="104"/>
  <c r="I937" i="104"/>
  <c r="I938" i="104" s="1"/>
  <c r="Q928" i="100"/>
  <c r="O921" i="104"/>
  <c r="S925" i="103"/>
  <c r="T925" i="105"/>
  <c r="M922" i="107"/>
  <c r="P924" i="105"/>
  <c r="P935" i="101"/>
  <c r="O935" i="101"/>
  <c r="H930" i="101"/>
  <c r="S921" i="105"/>
  <c r="O937" i="105"/>
  <c r="O938" i="105" s="1"/>
  <c r="R929" i="107"/>
  <c r="P922" i="100"/>
  <c r="I929" i="100"/>
  <c r="M935" i="101"/>
  <c r="R936" i="107"/>
  <c r="R922" i="107"/>
  <c r="R927" i="101"/>
  <c r="H924" i="105"/>
  <c r="O930" i="101"/>
  <c r="R926" i="101"/>
  <c r="Q923" i="105"/>
  <c r="R932" i="103"/>
  <c r="T931" i="104"/>
  <c r="P936" i="100"/>
  <c r="F932" i="105"/>
  <c r="S932" i="105"/>
  <c r="J937" i="103"/>
  <c r="J938" i="103" s="1"/>
  <c r="J940" i="103" s="1"/>
  <c r="S928" i="105"/>
  <c r="N933" i="103"/>
  <c r="T934" i="103"/>
  <c r="Q929" i="104"/>
  <c r="H937" i="100"/>
  <c r="H938" i="100" s="1"/>
  <c r="Q930" i="107"/>
  <c r="K933" i="100"/>
  <c r="T921" i="103"/>
  <c r="P936" i="105"/>
  <c r="R925" i="100"/>
  <c r="T921" i="104"/>
  <c r="R933" i="104"/>
  <c r="P926" i="104"/>
  <c r="R935" i="107"/>
  <c r="S932" i="103"/>
  <c r="I923" i="104"/>
  <c r="G937" i="103"/>
  <c r="G938" i="103" s="1"/>
  <c r="F925" i="104"/>
  <c r="O933" i="107"/>
  <c r="S929" i="103"/>
  <c r="O935" i="103"/>
  <c r="Q936" i="100"/>
  <c r="Q925" i="103"/>
  <c r="I931" i="101"/>
  <c r="T937" i="105"/>
  <c r="T938" i="105" s="1"/>
  <c r="T924" i="105"/>
  <c r="N935" i="101"/>
  <c r="M933" i="104"/>
  <c r="Q924" i="105"/>
  <c r="R932" i="105"/>
  <c r="M937" i="104"/>
  <c r="M938" i="104" s="1"/>
  <c r="T927" i="100"/>
  <c r="T937" i="104"/>
  <c r="T938" i="104" s="1"/>
  <c r="T926" i="105"/>
  <c r="S928" i="103"/>
  <c r="T933" i="105"/>
  <c r="S937" i="104"/>
  <c r="S938" i="104" s="1"/>
  <c r="Q934" i="104"/>
  <c r="Q936" i="105"/>
  <c r="S932" i="104"/>
  <c r="P935" i="100"/>
  <c r="P921" i="101"/>
  <c r="S924" i="105"/>
  <c r="S921" i="103"/>
  <c r="P929" i="107"/>
  <c r="S925" i="104"/>
  <c r="N923" i="105"/>
  <c r="K924" i="100"/>
  <c r="T937" i="103"/>
  <c r="T938" i="103" s="1"/>
  <c r="R925" i="104"/>
  <c r="R933" i="107"/>
  <c r="T923" i="103"/>
  <c r="S936" i="105"/>
  <c r="J926" i="101"/>
  <c r="I935" i="101"/>
  <c r="Q934" i="103"/>
  <c r="Q925" i="107"/>
  <c r="P928" i="105"/>
  <c r="T928" i="105"/>
  <c r="N934" i="104"/>
  <c r="G924" i="101"/>
  <c r="N928" i="101"/>
  <c r="R935" i="101"/>
  <c r="I937" i="103"/>
  <c r="I938" i="103" s="1"/>
  <c r="G929" i="107"/>
  <c r="S924" i="101"/>
  <c r="S923" i="107"/>
  <c r="K922" i="107"/>
  <c r="Q926" i="101"/>
  <c r="F926" i="105"/>
  <c r="T931" i="107"/>
  <c r="H922" i="101"/>
  <c r="J937" i="100"/>
  <c r="J938" i="100" s="1"/>
  <c r="Q929" i="100"/>
  <c r="P934" i="105"/>
  <c r="O937" i="103"/>
  <c r="O938" i="103" s="1"/>
  <c r="M925" i="103"/>
  <c r="K934" i="100"/>
  <c r="O934" i="101"/>
  <c r="J928" i="105"/>
  <c r="S933" i="105"/>
  <c r="J928" i="104"/>
  <c r="P927" i="100"/>
  <c r="Q929" i="107"/>
  <c r="Q933" i="103"/>
  <c r="S937" i="107"/>
  <c r="S938" i="107" s="1"/>
  <c r="S971" i="107" s="1"/>
  <c r="K937" i="104"/>
  <c r="K938" i="104" s="1"/>
  <c r="S929" i="105"/>
  <c r="T929" i="105"/>
  <c r="O929" i="100"/>
  <c r="I935" i="104"/>
  <c r="T927" i="105"/>
  <c r="N937" i="104"/>
  <c r="N938" i="104" s="1"/>
  <c r="R925" i="105"/>
  <c r="P935" i="107"/>
  <c r="N935" i="105"/>
  <c r="R935" i="100"/>
  <c r="G933" i="104"/>
  <c r="T924" i="104"/>
  <c r="S931" i="100"/>
  <c r="N923" i="103"/>
  <c r="R926" i="100"/>
  <c r="O937" i="107"/>
  <c r="O938" i="107" s="1"/>
  <c r="S934" i="105"/>
  <c r="L923" i="103"/>
  <c r="M934" i="104"/>
  <c r="S930" i="107"/>
  <c r="S930" i="105"/>
  <c r="S928" i="100"/>
  <c r="K937" i="107"/>
  <c r="K938" i="107" s="1"/>
  <c r="L934" i="101"/>
  <c r="S928" i="101"/>
  <c r="R934" i="100"/>
  <c r="H937" i="104"/>
  <c r="H938" i="104" s="1"/>
  <c r="M932" i="101"/>
  <c r="F935" i="100"/>
  <c r="N921" i="101"/>
  <c r="G933" i="103"/>
  <c r="P924" i="104"/>
  <c r="S933" i="103"/>
  <c r="P921" i="105"/>
  <c r="L922" i="105"/>
  <c r="N933" i="104"/>
  <c r="T922" i="101"/>
  <c r="S935" i="101"/>
  <c r="K926" i="107"/>
  <c r="O936" i="105"/>
  <c r="R928" i="101"/>
  <c r="Q922" i="107"/>
  <c r="M934" i="107"/>
  <c r="R935" i="105"/>
  <c r="T935" i="105"/>
  <c r="L935" i="104"/>
  <c r="H932" i="104"/>
  <c r="Q937" i="105"/>
  <c r="Q938" i="105" s="1"/>
  <c r="N930" i="105"/>
  <c r="K924" i="104"/>
  <c r="F923" i="104"/>
  <c r="S937" i="103"/>
  <c r="S938" i="103" s="1"/>
  <c r="S971" i="103" s="1"/>
  <c r="S924" i="100"/>
  <c r="T922" i="100"/>
  <c r="K934" i="103"/>
  <c r="O934" i="100"/>
  <c r="L936" i="103"/>
  <c r="T922" i="103"/>
  <c r="S936" i="100"/>
  <c r="R921" i="100"/>
  <c r="R928" i="103"/>
  <c r="S923" i="105"/>
  <c r="Q932" i="105"/>
  <c r="S932" i="101"/>
  <c r="O935" i="105"/>
  <c r="S923" i="100"/>
  <c r="J933" i="107"/>
  <c r="R921" i="105"/>
  <c r="R926" i="105"/>
  <c r="Q937" i="101"/>
  <c r="Q938" i="101" s="1"/>
  <c r="Q928" i="107"/>
  <c r="G922" i="101"/>
  <c r="Q935" i="107"/>
  <c r="O933" i="101"/>
  <c r="T932" i="107"/>
  <c r="R931" i="107"/>
  <c r="T921" i="100"/>
  <c r="S937" i="105"/>
  <c r="S938" i="105" s="1"/>
  <c r="S934" i="107"/>
  <c r="R930" i="105"/>
  <c r="P932" i="101"/>
  <c r="R928" i="105"/>
  <c r="Q936" i="101"/>
  <c r="T929" i="107"/>
  <c r="F931" i="103"/>
  <c r="T928" i="101"/>
  <c r="T936" i="104"/>
  <c r="T932" i="101"/>
  <c r="J921" i="104"/>
  <c r="T937" i="107"/>
  <c r="T938" i="107" s="1"/>
  <c r="T930" i="103"/>
  <c r="O933" i="105"/>
  <c r="O923" i="104"/>
  <c r="M923" i="107"/>
  <c r="S935" i="100"/>
  <c r="S936" i="107"/>
  <c r="J937" i="107"/>
  <c r="J938" i="107" s="1"/>
  <c r="R934" i="105"/>
  <c r="R928" i="100"/>
  <c r="T932" i="105"/>
  <c r="T927" i="103"/>
  <c r="P926" i="100"/>
  <c r="S929" i="100"/>
  <c r="L928" i="104"/>
  <c r="N922" i="107"/>
  <c r="Q927" i="104"/>
  <c r="O932" i="101"/>
  <c r="G930" i="101"/>
  <c r="K931" i="103"/>
  <c r="R924" i="101"/>
  <c r="T930" i="107"/>
  <c r="J937" i="104"/>
  <c r="J938" i="104" s="1"/>
  <c r="F923" i="105"/>
  <c r="L931" i="104"/>
  <c r="Q929" i="105"/>
  <c r="K936" i="105"/>
  <c r="F922" i="100"/>
  <c r="L928" i="100"/>
  <c r="M936" i="101"/>
  <c r="S935" i="103"/>
  <c r="Q930" i="105"/>
  <c r="T921" i="107"/>
  <c r="G923" i="105"/>
  <c r="T929" i="101"/>
  <c r="F935" i="105"/>
  <c r="T929" i="100"/>
  <c r="Q937" i="107"/>
  <c r="Q938" i="107" s="1"/>
  <c r="M929" i="105"/>
  <c r="S931" i="107"/>
  <c r="H935" i="103"/>
  <c r="L935" i="105"/>
  <c r="F935" i="101"/>
  <c r="T925" i="104"/>
  <c r="P932" i="105"/>
  <c r="H927" i="103"/>
  <c r="R925" i="107"/>
  <c r="N937" i="105"/>
  <c r="N938" i="105" s="1"/>
  <c r="N940" i="105" s="1"/>
  <c r="H937" i="107"/>
  <c r="H938" i="107" s="1"/>
  <c r="M935" i="107"/>
  <c r="H929" i="107"/>
  <c r="R932" i="107"/>
  <c r="P934" i="104"/>
  <c r="S921" i="101"/>
  <c r="Q922" i="105"/>
  <c r="J921" i="105"/>
  <c r="P937" i="107"/>
  <c r="P938" i="107" s="1"/>
  <c r="T933" i="103"/>
  <c r="O930" i="107"/>
  <c r="T923" i="100"/>
  <c r="H925" i="103"/>
  <c r="K934" i="101"/>
  <c r="T934" i="100"/>
  <c r="L935" i="103"/>
  <c r="T926" i="100"/>
  <c r="J935" i="103"/>
  <c r="J932" i="104"/>
  <c r="F926" i="101"/>
  <c r="F927" i="103"/>
  <c r="O926" i="101"/>
  <c r="I927" i="103"/>
  <c r="F930" i="103"/>
  <c r="H925" i="104"/>
  <c r="S931" i="101"/>
  <c r="J925" i="105"/>
  <c r="M933" i="103"/>
  <c r="Q926" i="100"/>
  <c r="G924" i="104"/>
  <c r="G933" i="107"/>
  <c r="L922" i="100"/>
  <c r="O937" i="104"/>
  <c r="O938" i="104" s="1"/>
  <c r="R922" i="105"/>
  <c r="O934" i="107"/>
  <c r="R923" i="104"/>
  <c r="S927" i="104"/>
  <c r="S937" i="101"/>
  <c r="S938" i="101" s="1"/>
  <c r="O928" i="105"/>
  <c r="L937" i="100"/>
  <c r="L938" i="100" s="1"/>
  <c r="O933" i="103"/>
  <c r="K928" i="105"/>
  <c r="H931" i="100"/>
  <c r="N935" i="100"/>
  <c r="S927" i="105"/>
  <c r="I936" i="105"/>
  <c r="R937" i="104"/>
  <c r="R938" i="104" s="1"/>
  <c r="I921" i="100"/>
  <c r="S923" i="101"/>
  <c r="P934" i="107"/>
  <c r="L937" i="105"/>
  <c r="L938" i="105" s="1"/>
  <c r="L971" i="105" s="1"/>
  <c r="S931" i="103"/>
  <c r="K935" i="104"/>
  <c r="S933" i="100"/>
  <c r="I933" i="107"/>
  <c r="J934" i="100"/>
  <c r="J934" i="107"/>
  <c r="T921" i="105"/>
  <c r="Q935" i="101"/>
  <c r="T926" i="103"/>
  <c r="F925" i="103"/>
  <c r="S924" i="103"/>
  <c r="Q935" i="100"/>
  <c r="L932" i="101"/>
  <c r="T921" i="101"/>
  <c r="O929" i="104"/>
  <c r="L935" i="100"/>
  <c r="T934" i="105"/>
  <c r="R922" i="104"/>
  <c r="T934" i="101"/>
  <c r="S928" i="104"/>
  <c r="O931" i="103"/>
  <c r="I935" i="107"/>
  <c r="T923" i="104"/>
  <c r="I937" i="107"/>
  <c r="I938" i="107" s="1"/>
  <c r="I971" i="107" s="1"/>
  <c r="Q925" i="105"/>
  <c r="O935" i="104"/>
  <c r="G935" i="105"/>
  <c r="Q937" i="104"/>
  <c r="Q938" i="104" s="1"/>
  <c r="Q940" i="104" s="1"/>
  <c r="N922" i="100"/>
  <c r="R937" i="103"/>
  <c r="R938" i="103" s="1"/>
  <c r="O926" i="104"/>
  <c r="G937" i="104"/>
  <c r="G938" i="104" s="1"/>
  <c r="R931" i="105"/>
  <c r="Q934" i="105"/>
  <c r="T924" i="100"/>
  <c r="T936" i="101"/>
  <c r="I926" i="100"/>
  <c r="Q937" i="100"/>
  <c r="Q938" i="100" s="1"/>
  <c r="N935" i="107"/>
  <c r="K932" i="101"/>
  <c r="T922" i="107"/>
  <c r="I930" i="107"/>
  <c r="T931" i="105"/>
  <c r="S924" i="104"/>
  <c r="R924" i="107"/>
  <c r="N937" i="103"/>
  <c r="N938" i="103" s="1"/>
  <c r="S935" i="104"/>
  <c r="H923" i="104"/>
  <c r="R935" i="104"/>
  <c r="L937" i="103"/>
  <c r="L938" i="103" s="1"/>
  <c r="R931" i="103"/>
  <c r="F927" i="100"/>
  <c r="Q926" i="105"/>
  <c r="O922" i="105"/>
  <c r="S930" i="101"/>
  <c r="Q924" i="101"/>
  <c r="J925" i="100"/>
  <c r="O924" i="100"/>
  <c r="P921" i="104"/>
  <c r="O937" i="101"/>
  <c r="O938" i="101" s="1"/>
  <c r="O925" i="103"/>
  <c r="S921" i="104"/>
  <c r="S925" i="107"/>
  <c r="S935" i="105"/>
  <c r="J927" i="105"/>
  <c r="N937" i="100"/>
  <c r="N938" i="100" s="1"/>
  <c r="N971" i="100" s="1"/>
  <c r="N1089" i="100" s="1"/>
  <c r="K935" i="105"/>
  <c r="L921" i="105"/>
  <c r="T927" i="101"/>
  <c r="O936" i="100"/>
  <c r="T923" i="105"/>
  <c r="M926" i="105"/>
  <c r="J935" i="101"/>
  <c r="T936" i="105"/>
  <c r="P937" i="105"/>
  <c r="P938" i="105" s="1"/>
  <c r="T937" i="100"/>
  <c r="T938" i="100" s="1"/>
  <c r="T971" i="100" s="1"/>
  <c r="T1088" i="100" s="1"/>
  <c r="S933" i="107"/>
  <c r="T925" i="103"/>
  <c r="M937" i="103"/>
  <c r="M938" i="103" s="1"/>
  <c r="R930" i="101"/>
  <c r="T924" i="107"/>
  <c r="S927" i="107"/>
  <c r="I929" i="104"/>
  <c r="S922" i="107"/>
  <c r="P923" i="104"/>
  <c r="K929" i="105"/>
  <c r="S923" i="103"/>
  <c r="S933" i="101"/>
  <c r="M937" i="107"/>
  <c r="M938" i="107" s="1"/>
  <c r="T930" i="105"/>
  <c r="J922" i="100"/>
  <c r="O935" i="100"/>
  <c r="Q933" i="105"/>
  <c r="M935" i="104"/>
  <c r="H930" i="107"/>
  <c r="T935" i="101"/>
  <c r="T922" i="105"/>
  <c r="S937" i="100"/>
  <c r="S938" i="100" s="1"/>
  <c r="S940" i="100" s="1"/>
  <c r="S932" i="107"/>
  <c r="N935" i="104"/>
  <c r="S927" i="101"/>
  <c r="K936" i="100"/>
  <c r="T929" i="103"/>
  <c r="Q921" i="105"/>
  <c r="R924" i="105"/>
  <c r="I935" i="100"/>
  <c r="T933" i="100"/>
  <c r="P937" i="100"/>
  <c r="P938" i="100" s="1"/>
  <c r="R933" i="105"/>
  <c r="S934" i="100"/>
  <c r="Q932" i="100"/>
  <c r="G935" i="101"/>
  <c r="I925" i="103"/>
  <c r="I935" i="105"/>
  <c r="Q927" i="103"/>
  <c r="O929" i="107"/>
  <c r="K933" i="105"/>
  <c r="K927" i="104"/>
  <c r="G933" i="100"/>
  <c r="H929" i="100"/>
  <c r="P928" i="107"/>
  <c r="H935" i="100"/>
  <c r="H935" i="101"/>
  <c r="P933" i="101"/>
  <c r="L936" i="107"/>
  <c r="H923" i="105"/>
  <c r="R932" i="101"/>
  <c r="I926" i="104"/>
  <c r="G932" i="103"/>
  <c r="M921" i="107"/>
  <c r="N933" i="101"/>
  <c r="Q935" i="105"/>
  <c r="O934" i="103"/>
  <c r="J934" i="105"/>
  <c r="N921" i="100"/>
  <c r="P932" i="100"/>
  <c r="G935" i="107"/>
  <c r="G922" i="107"/>
  <c r="R933" i="103"/>
  <c r="Q924" i="104"/>
  <c r="P933" i="107"/>
  <c r="M923" i="105"/>
  <c r="Q931" i="101"/>
  <c r="J921" i="103"/>
  <c r="P925" i="101"/>
  <c r="S930" i="100"/>
  <c r="R923" i="100"/>
  <c r="K924" i="103"/>
  <c r="L924" i="105"/>
  <c r="J926" i="107"/>
  <c r="T930" i="104"/>
  <c r="P925" i="105"/>
  <c r="F926" i="104"/>
  <c r="S925" i="100"/>
  <c r="T936" i="100"/>
  <c r="M932" i="100"/>
  <c r="L936" i="105"/>
  <c r="G935" i="100"/>
  <c r="Q927" i="101"/>
  <c r="N928" i="105"/>
  <c r="M936" i="103"/>
  <c r="L925" i="105"/>
  <c r="G921" i="103"/>
  <c r="Q923" i="107"/>
  <c r="F935" i="103"/>
  <c r="I922" i="103"/>
  <c r="P928" i="100"/>
  <c r="S936" i="104"/>
  <c r="L937" i="104"/>
  <c r="L938" i="104" s="1"/>
  <c r="F930" i="105"/>
  <c r="R926" i="103"/>
  <c r="K925" i="104"/>
  <c r="O927" i="101"/>
  <c r="L933" i="100"/>
  <c r="K932" i="100"/>
  <c r="I933" i="100"/>
  <c r="I929" i="105"/>
  <c r="O927" i="100"/>
  <c r="G926" i="101"/>
  <c r="J936" i="105"/>
  <c r="I932" i="100"/>
  <c r="J924" i="103"/>
  <c r="R931" i="100"/>
  <c r="N936" i="105"/>
  <c r="R937" i="100"/>
  <c r="R938" i="100" s="1"/>
  <c r="T932" i="103"/>
  <c r="L927" i="100"/>
  <c r="T929" i="104"/>
  <c r="R927" i="107"/>
  <c r="H924" i="104"/>
  <c r="S922" i="105"/>
  <c r="Q935" i="103"/>
  <c r="N926" i="105"/>
  <c r="G925" i="105"/>
  <c r="H921" i="107"/>
  <c r="K930" i="107"/>
  <c r="K929" i="104"/>
  <c r="M923" i="101"/>
  <c r="Q922" i="103"/>
  <c r="R925" i="101"/>
  <c r="T924" i="103"/>
  <c r="Q921" i="101"/>
  <c r="G931" i="104"/>
  <c r="I932" i="104"/>
  <c r="S926" i="107"/>
  <c r="T936" i="107"/>
  <c r="R921" i="103"/>
  <c r="J930" i="105"/>
  <c r="K926" i="100"/>
  <c r="S936" i="103"/>
  <c r="L933" i="103"/>
  <c r="H925" i="101"/>
  <c r="M933" i="107"/>
  <c r="M931" i="101"/>
  <c r="M931" i="103"/>
  <c r="J924" i="104"/>
  <c r="M930" i="107"/>
  <c r="M935" i="100"/>
  <c r="J922" i="105"/>
  <c r="Q929" i="101"/>
  <c r="H931" i="103"/>
  <c r="R937" i="107"/>
  <c r="R938" i="107" s="1"/>
  <c r="P934" i="103"/>
  <c r="S922" i="104"/>
  <c r="L924" i="104"/>
  <c r="S926" i="100"/>
  <c r="O928" i="103"/>
  <c r="K935" i="103"/>
  <c r="H923" i="107"/>
  <c r="G932" i="104"/>
  <c r="S927" i="103"/>
  <c r="G923" i="103"/>
  <c r="T926" i="104"/>
  <c r="K925" i="103"/>
  <c r="Q932" i="104"/>
  <c r="N934" i="103"/>
  <c r="J925" i="101"/>
  <c r="J932" i="103"/>
  <c r="O934" i="104"/>
  <c r="R936" i="105"/>
  <c r="O922" i="103"/>
  <c r="N934" i="107"/>
  <c r="Q936" i="104"/>
  <c r="L934" i="105"/>
  <c r="O922" i="100"/>
  <c r="I927" i="100"/>
  <c r="Q923" i="104"/>
  <c r="R930" i="104"/>
  <c r="N937" i="101"/>
  <c r="N938" i="101" s="1"/>
  <c r="N940" i="101" s="1"/>
  <c r="H922" i="100"/>
  <c r="O926" i="107"/>
  <c r="R921" i="101"/>
  <c r="O922" i="104"/>
  <c r="H934" i="105"/>
  <c r="N921" i="104"/>
  <c r="F924" i="101"/>
  <c r="F922" i="104"/>
  <c r="S923" i="104"/>
  <c r="R923" i="103"/>
  <c r="R930" i="107"/>
  <c r="G930" i="103"/>
  <c r="T927" i="104"/>
  <c r="J935" i="105"/>
  <c r="R936" i="103"/>
  <c r="J932" i="100"/>
  <c r="F923" i="101"/>
  <c r="N928" i="107"/>
  <c r="Q934" i="107"/>
  <c r="M937" i="100"/>
  <c r="M938" i="100" s="1"/>
  <c r="L934" i="107"/>
  <c r="G922" i="100"/>
  <c r="K923" i="104"/>
  <c r="F931" i="100"/>
  <c r="S929" i="101"/>
  <c r="I923" i="105"/>
  <c r="T932" i="104"/>
  <c r="K931" i="100"/>
  <c r="L923" i="101"/>
  <c r="O923" i="105"/>
  <c r="M922" i="105"/>
  <c r="Q921" i="104"/>
  <c r="Q928" i="105"/>
  <c r="Q925" i="104"/>
  <c r="M931" i="107"/>
  <c r="T931" i="101"/>
  <c r="O927" i="105"/>
  <c r="H931" i="104"/>
  <c r="G922" i="103"/>
  <c r="I926" i="103"/>
  <c r="R931" i="104"/>
  <c r="P925" i="103"/>
  <c r="P933" i="105"/>
  <c r="R936" i="104"/>
  <c r="S934" i="101"/>
  <c r="T928" i="107"/>
  <c r="M922" i="100"/>
  <c r="Q923" i="100"/>
  <c r="J931" i="105"/>
  <c r="I934" i="105"/>
  <c r="H929" i="101"/>
  <c r="M934" i="101"/>
  <c r="T935" i="107"/>
  <c r="T933" i="101"/>
  <c r="H924" i="101"/>
  <c r="S926" i="105"/>
  <c r="F935" i="107"/>
  <c r="O931" i="107"/>
  <c r="K925" i="101"/>
  <c r="M926" i="107"/>
  <c r="O921" i="100"/>
  <c r="N932" i="100"/>
  <c r="O932" i="103"/>
  <c r="N937" i="107"/>
  <c r="N938" i="107" s="1"/>
  <c r="S925" i="101"/>
  <c r="Q929" i="103"/>
  <c r="G937" i="100"/>
  <c r="G938" i="100" s="1"/>
  <c r="G971" i="100" s="1"/>
  <c r="G1085" i="100" s="1"/>
  <c r="O925" i="100"/>
  <c r="K922" i="104"/>
  <c r="H932" i="103"/>
  <c r="K937" i="100"/>
  <c r="K938" i="100" s="1"/>
  <c r="K971" i="100" s="1"/>
  <c r="P931" i="100"/>
  <c r="R934" i="103"/>
  <c r="N925" i="107"/>
  <c r="L933" i="104"/>
  <c r="O927" i="104"/>
  <c r="G931" i="101"/>
  <c r="I921" i="105"/>
  <c r="K929" i="100"/>
  <c r="Q931" i="103"/>
  <c r="J930" i="103"/>
  <c r="K923" i="101"/>
  <c r="T935" i="103"/>
  <c r="R927" i="105"/>
  <c r="S922" i="100"/>
  <c r="H921" i="105"/>
  <c r="Q934" i="100"/>
  <c r="K927" i="105"/>
  <c r="T928" i="103"/>
  <c r="J933" i="100"/>
  <c r="N929" i="107"/>
  <c r="F932" i="104"/>
  <c r="I922" i="100"/>
  <c r="L923" i="107"/>
  <c r="Q931" i="100"/>
  <c r="K933" i="103"/>
  <c r="K922" i="103"/>
  <c r="G924" i="105"/>
  <c r="O923" i="100"/>
  <c r="P932" i="107"/>
  <c r="J924" i="100"/>
  <c r="P935" i="104"/>
  <c r="F922" i="101"/>
  <c r="M926" i="100"/>
  <c r="R921" i="107"/>
  <c r="S930" i="104"/>
  <c r="M934" i="105"/>
  <c r="J928" i="107"/>
  <c r="R937" i="101"/>
  <c r="R938" i="101" s="1"/>
  <c r="Q930" i="104"/>
  <c r="Q922" i="100"/>
  <c r="P932" i="104"/>
  <c r="F929" i="103"/>
  <c r="K929" i="107"/>
  <c r="Q931" i="105"/>
  <c r="O935" i="107"/>
  <c r="L930" i="104"/>
  <c r="N931" i="104"/>
  <c r="S935" i="107"/>
  <c r="F931" i="105"/>
  <c r="R934" i="101"/>
  <c r="P923" i="105"/>
  <c r="M925" i="104"/>
  <c r="F924" i="100"/>
  <c r="T922" i="104"/>
  <c r="O926" i="100"/>
  <c r="T934" i="104"/>
  <c r="H935" i="104"/>
  <c r="H921" i="104"/>
  <c r="K933" i="101"/>
  <c r="J928" i="101"/>
  <c r="S926" i="103"/>
  <c r="R924" i="104"/>
  <c r="L932" i="100"/>
  <c r="L927" i="105"/>
  <c r="L929" i="101"/>
  <c r="T931" i="100"/>
  <c r="I933" i="105"/>
  <c r="R926" i="107"/>
  <c r="R927" i="103"/>
  <c r="J926" i="104"/>
  <c r="J936" i="107"/>
  <c r="Q928" i="104"/>
  <c r="S931" i="104"/>
  <c r="Q921" i="107"/>
  <c r="M932" i="103"/>
  <c r="J934" i="101"/>
  <c r="N933" i="100"/>
  <c r="N923" i="107"/>
  <c r="S922" i="103"/>
  <c r="L924" i="107"/>
  <c r="M928" i="101"/>
  <c r="F922" i="107"/>
  <c r="L927" i="107"/>
  <c r="R921" i="104"/>
  <c r="I924" i="104"/>
  <c r="R923" i="105"/>
  <c r="L937" i="107"/>
  <c r="L938" i="107" s="1"/>
  <c r="O925" i="105"/>
  <c r="L934" i="104"/>
  <c r="Q936" i="107"/>
  <c r="I923" i="107"/>
  <c r="T932" i="100"/>
  <c r="P937" i="103"/>
  <c r="P938" i="103" s="1"/>
  <c r="R935" i="103"/>
  <c r="P931" i="104"/>
  <c r="O934" i="105"/>
  <c r="Q932" i="107"/>
  <c r="G932" i="101"/>
  <c r="F922" i="103"/>
  <c r="Q934" i="101"/>
  <c r="F921" i="101"/>
  <c r="N931" i="100"/>
  <c r="G924" i="100"/>
  <c r="J935" i="104"/>
  <c r="N923" i="101"/>
  <c r="O933" i="104"/>
  <c r="R934" i="107"/>
  <c r="M935" i="105"/>
  <c r="F922" i="105"/>
  <c r="M931" i="100"/>
  <c r="O929" i="105"/>
  <c r="J931" i="103"/>
  <c r="R928" i="104"/>
  <c r="T926" i="101"/>
  <c r="N927" i="103"/>
  <c r="N935" i="103"/>
  <c r="G927" i="101"/>
  <c r="F925" i="105"/>
  <c r="J929" i="103"/>
  <c r="L926" i="105"/>
  <c r="H926" i="105"/>
  <c r="H933" i="104"/>
  <c r="N921" i="103"/>
  <c r="H935" i="105"/>
  <c r="R925" i="103"/>
  <c r="L924" i="103"/>
  <c r="H926" i="100"/>
  <c r="M928" i="105"/>
  <c r="S934" i="103"/>
  <c r="F935" i="104"/>
  <c r="R924" i="103"/>
  <c r="N924" i="107"/>
  <c r="K935" i="100"/>
  <c r="N921" i="107"/>
  <c r="L926" i="107"/>
  <c r="M936" i="105"/>
  <c r="P930" i="104"/>
  <c r="T935" i="100"/>
  <c r="L934" i="100"/>
  <c r="H927" i="107"/>
  <c r="F926" i="103"/>
  <c r="H923" i="101"/>
  <c r="N926" i="100"/>
  <c r="L933" i="105"/>
  <c r="P922" i="107"/>
  <c r="Q922" i="104"/>
  <c r="J922" i="103"/>
  <c r="P933" i="100"/>
  <c r="S931" i="105"/>
  <c r="H925" i="100"/>
  <c r="H926" i="101"/>
  <c r="K937" i="101"/>
  <c r="K938" i="101" s="1"/>
  <c r="Q936" i="103"/>
  <c r="P930" i="107"/>
  <c r="L935" i="107"/>
  <c r="K927" i="103"/>
  <c r="K932" i="103"/>
  <c r="S925" i="105"/>
  <c r="Q932" i="103"/>
  <c r="S932" i="100"/>
  <c r="N922" i="101"/>
  <c r="L936" i="104"/>
  <c r="L936" i="101"/>
  <c r="O931" i="105"/>
  <c r="R923" i="101"/>
  <c r="M934" i="100"/>
  <c r="O937" i="100"/>
  <c r="O938" i="100" s="1"/>
  <c r="O930" i="105"/>
  <c r="H922" i="107"/>
  <c r="K937" i="105"/>
  <c r="K938" i="105" s="1"/>
  <c r="L923" i="105"/>
  <c r="F921" i="105"/>
  <c r="H932" i="100"/>
  <c r="J922" i="107"/>
  <c r="F929" i="107"/>
  <c r="I922" i="101"/>
  <c r="G935" i="103"/>
  <c r="G923" i="107"/>
  <c r="K928" i="101"/>
  <c r="S922" i="101"/>
  <c r="G923" i="101"/>
  <c r="K921" i="100"/>
  <c r="N928" i="103"/>
  <c r="T928" i="100"/>
  <c r="F923" i="100"/>
  <c r="H936" i="105"/>
  <c r="Q924" i="103"/>
  <c r="T925" i="107"/>
  <c r="S929" i="104"/>
  <c r="N936" i="103"/>
  <c r="K924" i="101"/>
  <c r="Q933" i="104"/>
  <c r="Q937" i="103"/>
  <c r="Q938" i="103" s="1"/>
  <c r="M933" i="105"/>
  <c r="P924" i="107"/>
  <c r="F929" i="105"/>
  <c r="O924" i="101"/>
  <c r="M931" i="105"/>
  <c r="M931" i="104"/>
  <c r="T923" i="101"/>
  <c r="K931" i="101"/>
  <c r="N934" i="105"/>
  <c r="K933" i="107"/>
  <c r="R929" i="100"/>
  <c r="R922" i="100"/>
  <c r="H925" i="105"/>
  <c r="H924" i="107"/>
  <c r="T937" i="101"/>
  <c r="T938" i="101" s="1"/>
  <c r="F931" i="104"/>
  <c r="S934" i="104"/>
  <c r="G926" i="104"/>
  <c r="R926" i="104"/>
  <c r="I932" i="101"/>
  <c r="M932" i="104"/>
  <c r="O926" i="105"/>
  <c r="P922" i="104"/>
  <c r="N934" i="100"/>
  <c r="J925" i="103"/>
  <c r="K921" i="104"/>
  <c r="T923" i="107"/>
  <c r="L926" i="103"/>
  <c r="F921" i="104"/>
  <c r="R929" i="105"/>
  <c r="R923" i="107"/>
  <c r="O936" i="107"/>
  <c r="L930" i="105"/>
  <c r="G924" i="107"/>
  <c r="N925" i="103"/>
  <c r="N936" i="101"/>
  <c r="T935" i="104"/>
  <c r="J927" i="100"/>
  <c r="G937" i="107"/>
  <c r="G938" i="107" s="1"/>
  <c r="P923" i="101"/>
  <c r="P922" i="101"/>
  <c r="H929" i="105"/>
  <c r="R929" i="101"/>
  <c r="Q926" i="104"/>
  <c r="L929" i="104"/>
  <c r="F931" i="107"/>
  <c r="J935" i="107"/>
  <c r="I921" i="107"/>
  <c r="K926" i="105"/>
  <c r="S936" i="101"/>
  <c r="J937" i="105"/>
  <c r="J938" i="105" s="1"/>
  <c r="L928" i="101"/>
  <c r="P937" i="101"/>
  <c r="P938" i="101" s="1"/>
  <c r="P934" i="101"/>
  <c r="H926" i="107"/>
  <c r="G935" i="104"/>
  <c r="Q933" i="101"/>
  <c r="J931" i="101"/>
  <c r="L932" i="104"/>
  <c r="H923" i="100"/>
  <c r="L930" i="103"/>
  <c r="I937" i="105"/>
  <c r="I938" i="105" s="1"/>
  <c r="R928" i="107"/>
  <c r="R933" i="100"/>
  <c r="P926" i="101"/>
  <c r="J923" i="107"/>
  <c r="N924" i="100"/>
  <c r="S921" i="107"/>
  <c r="L931" i="107"/>
  <c r="N932" i="101"/>
  <c r="G921" i="107"/>
  <c r="R927" i="104"/>
  <c r="K935" i="107"/>
  <c r="M921" i="105"/>
  <c r="N922" i="103"/>
  <c r="R936" i="100"/>
  <c r="O928" i="100"/>
  <c r="O925" i="107"/>
  <c r="I923" i="103"/>
  <c r="L929" i="100"/>
  <c r="I924" i="107"/>
  <c r="M937" i="105"/>
  <c r="M938" i="105" s="1"/>
  <c r="J923" i="100"/>
  <c r="T930" i="100"/>
  <c r="P924" i="100"/>
  <c r="S926" i="104"/>
  <c r="M932" i="107"/>
  <c r="H932" i="107"/>
  <c r="F932" i="103"/>
  <c r="H932" i="101"/>
  <c r="I924" i="103"/>
  <c r="H927" i="105"/>
  <c r="J927" i="101"/>
  <c r="N932" i="107"/>
  <c r="N930" i="103"/>
  <c r="Q925" i="100"/>
  <c r="J927" i="104"/>
  <c r="O924" i="107"/>
  <c r="K934" i="105"/>
  <c r="N928" i="104"/>
  <c r="F926" i="100"/>
  <c r="K921" i="105"/>
  <c r="G931" i="105"/>
  <c r="N925" i="101"/>
  <c r="I929" i="103"/>
  <c r="N931" i="107"/>
  <c r="K929" i="101"/>
  <c r="M926" i="101"/>
  <c r="G931" i="103"/>
  <c r="M936" i="107"/>
  <c r="S924" i="107"/>
  <c r="G925" i="107"/>
  <c r="S921" i="100"/>
  <c r="L921" i="103"/>
  <c r="Q926" i="103"/>
  <c r="L930" i="101"/>
  <c r="R936" i="101"/>
  <c r="F927" i="107"/>
  <c r="F921" i="103"/>
  <c r="F930" i="104"/>
  <c r="J931" i="104"/>
  <c r="I925" i="105"/>
  <c r="H930" i="105"/>
  <c r="M929" i="104"/>
  <c r="J928" i="100"/>
  <c r="F930" i="101"/>
  <c r="K936" i="107"/>
  <c r="M934" i="103"/>
  <c r="I933" i="104"/>
  <c r="O921" i="105"/>
  <c r="K928" i="104"/>
  <c r="J929" i="104"/>
  <c r="G926" i="103"/>
  <c r="P924" i="101"/>
  <c r="P931" i="107"/>
  <c r="I925" i="107"/>
  <c r="F924" i="107"/>
  <c r="F932" i="100"/>
  <c r="G930" i="104"/>
  <c r="M927" i="105"/>
  <c r="H923" i="103"/>
  <c r="R929" i="103"/>
  <c r="M927" i="107"/>
  <c r="I924" i="100"/>
  <c r="P933" i="104"/>
  <c r="M924" i="100"/>
  <c r="J931" i="100"/>
  <c r="N924" i="105"/>
  <c r="P929" i="100"/>
  <c r="F923" i="103"/>
  <c r="I931" i="107"/>
  <c r="I927" i="104"/>
  <c r="H933" i="107"/>
  <c r="I927" i="107"/>
  <c r="I925" i="101"/>
  <c r="F925" i="107"/>
  <c r="G927" i="107"/>
  <c r="F925" i="100"/>
  <c r="J925" i="107"/>
  <c r="R931" i="101"/>
  <c r="J932" i="105"/>
  <c r="K921" i="101"/>
  <c r="Q921" i="103"/>
  <c r="J936" i="104"/>
  <c r="J923" i="104"/>
  <c r="L932" i="103"/>
  <c r="M926" i="104"/>
  <c r="G929" i="100"/>
  <c r="M928" i="107"/>
  <c r="K932" i="104"/>
  <c r="J936" i="100"/>
  <c r="L931" i="103"/>
  <c r="F929" i="104"/>
  <c r="O923" i="107"/>
  <c r="M925" i="107"/>
  <c r="N929" i="104"/>
  <c r="S926" i="101"/>
  <c r="N930" i="104"/>
  <c r="I922" i="104"/>
  <c r="K936" i="103"/>
  <c r="T933" i="107"/>
  <c r="M923" i="100"/>
  <c r="H930" i="104"/>
  <c r="I929" i="101"/>
  <c r="N927" i="100"/>
  <c r="H921" i="100"/>
  <c r="J924" i="107"/>
  <c r="P930" i="100"/>
  <c r="P930" i="103"/>
  <c r="I928" i="105"/>
  <c r="R932" i="104"/>
  <c r="G921" i="104"/>
  <c r="M924" i="101"/>
  <c r="N932" i="104"/>
  <c r="S929" i="107"/>
  <c r="J925" i="104"/>
  <c r="L925" i="103"/>
  <c r="I924" i="105"/>
  <c r="L927" i="101"/>
  <c r="K923" i="107"/>
  <c r="L928" i="107"/>
  <c r="K936" i="104"/>
  <c r="K934" i="104"/>
  <c r="I924" i="101"/>
  <c r="P927" i="101"/>
  <c r="I925" i="100"/>
  <c r="P925" i="104"/>
  <c r="N932" i="103"/>
  <c r="J929" i="105"/>
  <c r="K926" i="101"/>
  <c r="P925" i="107"/>
  <c r="P921" i="103"/>
  <c r="L925" i="104"/>
  <c r="M924" i="105"/>
  <c r="T934" i="107"/>
  <c r="M929" i="100"/>
  <c r="M927" i="100"/>
  <c r="L929" i="105"/>
  <c r="J936" i="103"/>
  <c r="H933" i="100"/>
  <c r="G921" i="105"/>
  <c r="I930" i="103"/>
  <c r="N933" i="107"/>
  <c r="P933" i="103"/>
  <c r="K923" i="105"/>
  <c r="P929" i="105"/>
  <c r="G929" i="101"/>
  <c r="F932" i="107"/>
  <c r="O936" i="104"/>
  <c r="N930" i="101"/>
  <c r="O928" i="104"/>
  <c r="K927" i="107"/>
  <c r="G923" i="100"/>
  <c r="Q926" i="107"/>
  <c r="L921" i="107"/>
  <c r="L928" i="105"/>
  <c r="N927" i="107"/>
  <c r="O930" i="100"/>
  <c r="K936" i="101"/>
  <c r="O933" i="100"/>
  <c r="P929" i="101"/>
  <c r="I927" i="101"/>
  <c r="J922" i="104"/>
  <c r="F932" i="101"/>
  <c r="H929" i="104"/>
  <c r="J926" i="105"/>
  <c r="G922" i="105"/>
  <c r="P927" i="104"/>
  <c r="O925" i="101"/>
  <c r="O921" i="103"/>
  <c r="N930" i="107"/>
  <c r="O932" i="107"/>
  <c r="F930" i="100"/>
  <c r="I926" i="107"/>
  <c r="T930" i="101"/>
  <c r="J931" i="107"/>
  <c r="P929" i="103"/>
  <c r="K925" i="100"/>
  <c r="I932" i="105"/>
  <c r="I931" i="104"/>
  <c r="H935" i="107"/>
  <c r="O923" i="103"/>
  <c r="N927" i="105"/>
  <c r="K928" i="100"/>
  <c r="F921" i="100"/>
  <c r="O932" i="100"/>
  <c r="H930" i="100"/>
  <c r="J923" i="105"/>
  <c r="G925" i="100"/>
  <c r="I931" i="100"/>
  <c r="Q927" i="100"/>
  <c r="I932" i="103"/>
  <c r="M923" i="104"/>
  <c r="L936" i="100"/>
  <c r="H924" i="103"/>
  <c r="H926" i="103"/>
  <c r="H921" i="101"/>
  <c r="P921" i="107"/>
  <c r="R929" i="104"/>
  <c r="T925" i="101"/>
  <c r="P936" i="107"/>
  <c r="K922" i="101"/>
  <c r="G924" i="103"/>
  <c r="L931" i="105"/>
  <c r="G921" i="101"/>
  <c r="G930" i="107"/>
  <c r="N932" i="105"/>
  <c r="K925" i="105"/>
  <c r="O930" i="103"/>
  <c r="J923" i="103"/>
  <c r="N923" i="100"/>
  <c r="K931" i="105"/>
  <c r="K922" i="105"/>
  <c r="I922" i="105"/>
  <c r="P928" i="104"/>
  <c r="G921" i="100"/>
  <c r="O929" i="101"/>
  <c r="N924" i="101"/>
  <c r="L921" i="101"/>
  <c r="P930" i="101"/>
  <c r="J930" i="107"/>
  <c r="J921" i="107"/>
  <c r="M933" i="100"/>
  <c r="H931" i="105"/>
  <c r="J924" i="105"/>
  <c r="F929" i="101"/>
  <c r="P931" i="101"/>
  <c r="L921" i="100"/>
  <c r="R927" i="100"/>
  <c r="G922" i="104"/>
  <c r="H927" i="101"/>
  <c r="N936" i="104"/>
  <c r="O924" i="103"/>
  <c r="Q930" i="100"/>
  <c r="J923" i="101"/>
  <c r="O921" i="107"/>
  <c r="J926" i="103"/>
  <c r="P925" i="100"/>
  <c r="I929" i="107"/>
  <c r="G929" i="105"/>
  <c r="O923" i="101"/>
  <c r="J922" i="101"/>
  <c r="K931" i="107"/>
  <c r="G927" i="103"/>
  <c r="N926" i="107"/>
  <c r="P926" i="105"/>
  <c r="Q932" i="101"/>
  <c r="M929" i="103"/>
  <c r="H926" i="104"/>
  <c r="N931" i="101"/>
  <c r="I932" i="107"/>
  <c r="G929" i="104"/>
  <c r="O930" i="104"/>
  <c r="K932" i="105"/>
  <c r="I921" i="104"/>
  <c r="Q930" i="101"/>
  <c r="H931" i="101"/>
  <c r="H929" i="103"/>
  <c r="K930" i="100"/>
  <c r="H932" i="105"/>
  <c r="L923" i="104"/>
  <c r="O928" i="107"/>
  <c r="I930" i="104"/>
  <c r="K923" i="103"/>
  <c r="M924" i="103"/>
  <c r="J927" i="107"/>
  <c r="M928" i="104"/>
  <c r="M932" i="105"/>
  <c r="I931" i="105"/>
  <c r="L930" i="107"/>
  <c r="K923" i="100"/>
  <c r="J930" i="101"/>
  <c r="K924" i="107"/>
  <c r="K925" i="107"/>
  <c r="J929" i="100"/>
  <c r="I926" i="105"/>
  <c r="L925" i="100"/>
  <c r="K926" i="103"/>
  <c r="K930" i="105"/>
  <c r="L929" i="103"/>
  <c r="L932" i="105"/>
  <c r="N926" i="103"/>
  <c r="N922" i="104"/>
  <c r="T924" i="101"/>
  <c r="M921" i="104"/>
  <c r="G927" i="105"/>
  <c r="P930" i="105"/>
  <c r="F926" i="107"/>
  <c r="G927" i="104"/>
  <c r="G926" i="105"/>
  <c r="N929" i="103"/>
  <c r="I923" i="100"/>
  <c r="G930" i="100"/>
  <c r="M921" i="100"/>
  <c r="N922" i="105"/>
  <c r="K922" i="100"/>
  <c r="L921" i="104"/>
  <c r="R930" i="103"/>
  <c r="M928" i="103"/>
  <c r="I931" i="103"/>
  <c r="M926" i="103"/>
  <c r="G931" i="100"/>
  <c r="M930" i="104"/>
  <c r="Q931" i="107"/>
  <c r="I933" i="103"/>
  <c r="H924" i="100"/>
  <c r="M924" i="107"/>
  <c r="O925" i="104"/>
  <c r="L922" i="103"/>
  <c r="I935" i="103"/>
  <c r="J928" i="103"/>
  <c r="T931" i="103"/>
  <c r="N925" i="105"/>
  <c r="G932" i="107"/>
  <c r="F924" i="103"/>
  <c r="O921" i="101"/>
  <c r="O931" i="101"/>
  <c r="K924" i="105"/>
  <c r="L930" i="100"/>
  <c r="Q924" i="107"/>
  <c r="R922" i="103"/>
  <c r="P923" i="103"/>
  <c r="F927" i="105"/>
  <c r="L933" i="107"/>
  <c r="M922" i="104"/>
  <c r="L932" i="107"/>
  <c r="O931" i="104"/>
  <c r="P929" i="104"/>
  <c r="I925" i="104"/>
  <c r="N931" i="103"/>
  <c r="M925" i="105"/>
  <c r="G925" i="101"/>
  <c r="L934" i="103"/>
  <c r="M930" i="103"/>
  <c r="K930" i="101"/>
  <c r="O926" i="103"/>
  <c r="G926" i="107"/>
  <c r="K927" i="100"/>
  <c r="N927" i="101"/>
  <c r="Q930" i="103"/>
  <c r="K928" i="107"/>
  <c r="K932" i="107"/>
  <c r="H921" i="103"/>
  <c r="K931" i="104"/>
  <c r="S933" i="104"/>
  <c r="H922" i="104"/>
  <c r="I927" i="105"/>
  <c r="G925" i="103"/>
  <c r="P927" i="107"/>
  <c r="R930" i="100"/>
  <c r="M930" i="101"/>
  <c r="Q925" i="101"/>
  <c r="G927" i="100"/>
  <c r="F925" i="101"/>
  <c r="P923" i="107"/>
  <c r="N925" i="100"/>
  <c r="J926" i="100"/>
  <c r="H928" i="105"/>
  <c r="I921" i="103"/>
  <c r="M924" i="104"/>
  <c r="G932" i="100"/>
  <c r="M930" i="100"/>
  <c r="P936" i="104"/>
  <c r="P926" i="103"/>
  <c r="T927" i="107"/>
  <c r="M929" i="107"/>
  <c r="H931" i="107"/>
  <c r="J936" i="101"/>
  <c r="F927" i="104"/>
  <c r="I921" i="101"/>
  <c r="N923" i="104"/>
  <c r="L928" i="103"/>
  <c r="G923" i="104"/>
  <c r="Q924" i="100"/>
  <c r="J933" i="104"/>
  <c r="L927" i="104"/>
  <c r="H925" i="107"/>
  <c r="F923" i="107"/>
  <c r="L929" i="107"/>
  <c r="R934" i="104"/>
  <c r="R922" i="101"/>
  <c r="I930" i="105"/>
  <c r="J921" i="100"/>
  <c r="Q923" i="103"/>
  <c r="J933" i="101"/>
  <c r="L927" i="103"/>
  <c r="Q928" i="103"/>
  <c r="M922" i="103"/>
  <c r="H930" i="103"/>
  <c r="M933" i="101"/>
  <c r="N929" i="101"/>
  <c r="N927" i="104"/>
  <c r="H922" i="105"/>
  <c r="L922" i="107"/>
  <c r="G925" i="104"/>
  <c r="K930" i="104"/>
  <c r="F929" i="100"/>
  <c r="O922" i="101"/>
  <c r="I922" i="107"/>
  <c r="H927" i="100"/>
  <c r="L931" i="100"/>
  <c r="M927" i="101"/>
  <c r="K921" i="107"/>
  <c r="M927" i="104"/>
  <c r="K930" i="103"/>
  <c r="O936" i="103"/>
  <c r="G932" i="105"/>
  <c r="G929" i="103"/>
  <c r="J927" i="103"/>
  <c r="N931" i="105"/>
  <c r="O932" i="104"/>
  <c r="M928" i="100"/>
  <c r="K921" i="103"/>
  <c r="F921" i="107"/>
  <c r="H927" i="104"/>
  <c r="F924" i="105"/>
  <c r="K928" i="103"/>
  <c r="S928" i="107"/>
  <c r="L926" i="101"/>
  <c r="G926" i="100"/>
  <c r="M927" i="103"/>
  <c r="G930" i="105"/>
  <c r="L925" i="107"/>
  <c r="J932" i="107"/>
  <c r="H922" i="103"/>
  <c r="M936" i="100"/>
  <c r="T925" i="100"/>
  <c r="K934" i="107"/>
  <c r="L924" i="100"/>
  <c r="O929" i="103"/>
  <c r="L924" i="101"/>
  <c r="J930" i="100"/>
  <c r="K929" i="103"/>
  <c r="N929" i="100"/>
  <c r="F924" i="104"/>
  <c r="J930" i="104"/>
  <c r="N933" i="105"/>
  <c r="T926" i="107"/>
  <c r="P921" i="100"/>
  <c r="O922" i="107"/>
  <c r="J934" i="104"/>
  <c r="I930" i="100"/>
  <c r="M921" i="103"/>
  <c r="N924" i="103"/>
  <c r="Q927" i="107"/>
  <c r="J929" i="107"/>
  <c r="O927" i="107"/>
  <c r="N936" i="107"/>
  <c r="N926" i="104"/>
  <c r="M923" i="103"/>
  <c r="N930" i="100"/>
  <c r="M925" i="101"/>
  <c r="T1086" i="100"/>
  <c r="N971" i="101"/>
  <c r="N1085" i="101" s="1"/>
  <c r="N1087" i="100"/>
  <c r="G1089" i="100"/>
  <c r="N1086" i="100"/>
  <c r="T1087" i="100"/>
  <c r="S940" i="107"/>
  <c r="J971" i="103"/>
  <c r="J1087" i="103" s="1"/>
  <c r="T1085" i="100"/>
  <c r="G940" i="100"/>
  <c r="T1089" i="100"/>
  <c r="T940" i="100"/>
  <c r="G1086" i="100"/>
  <c r="S940" i="103"/>
  <c r="N1085" i="100"/>
  <c r="N971" i="105"/>
  <c r="N1086" i="105" s="1"/>
  <c r="G1087" i="100"/>
  <c r="N1088" i="100"/>
  <c r="Q971" i="104"/>
  <c r="Q1088" i="104" s="1"/>
  <c r="G1088" i="100"/>
  <c r="N940" i="100"/>
  <c r="S971" i="100"/>
  <c r="S1088" i="100" s="1"/>
  <c r="P940" i="104"/>
  <c r="P971" i="104"/>
  <c r="P971" i="105"/>
  <c r="P940" i="105"/>
  <c r="P971" i="107"/>
  <c r="P940" i="107"/>
  <c r="I940" i="104"/>
  <c r="I971" i="104"/>
  <c r="O940" i="100"/>
  <c r="O971" i="100"/>
  <c r="O971" i="104"/>
  <c r="O940" i="104"/>
  <c r="J940" i="100"/>
  <c r="J971" i="100"/>
  <c r="O971" i="105"/>
  <c r="O940" i="105"/>
  <c r="J940" i="107"/>
  <c r="J971" i="107"/>
  <c r="L940" i="104"/>
  <c r="L971" i="104"/>
  <c r="O971" i="101"/>
  <c r="O940" i="101"/>
  <c r="Q940" i="101"/>
  <c r="Q971" i="101"/>
  <c r="M971" i="104"/>
  <c r="M940" i="104"/>
  <c r="N971" i="104"/>
  <c r="N940" i="104"/>
  <c r="K971" i="104"/>
  <c r="K940" i="104"/>
  <c r="O971" i="103"/>
  <c r="O940" i="103"/>
  <c r="T940" i="105"/>
  <c r="T971" i="105"/>
  <c r="I940" i="107"/>
  <c r="T971" i="107"/>
  <c r="T940" i="107"/>
  <c r="T971" i="103"/>
  <c r="T940" i="103"/>
  <c r="K940" i="100"/>
  <c r="L971" i="107"/>
  <c r="L940" i="107"/>
  <c r="P1087" i="106"/>
  <c r="P1085" i="106"/>
  <c r="P1089" i="106"/>
  <c r="P1086" i="106"/>
  <c r="J1017" i="105"/>
  <c r="H1087" i="106"/>
  <c r="H1085" i="106"/>
  <c r="H1089" i="106"/>
  <c r="H1088" i="106"/>
  <c r="S1089" i="107"/>
  <c r="S1085" i="107"/>
  <c r="S1086" i="107"/>
  <c r="S1088" i="107"/>
  <c r="S1087" i="107"/>
  <c r="S1087" i="103"/>
  <c r="S1088" i="103"/>
  <c r="S1085" i="103"/>
  <c r="S1089" i="103"/>
  <c r="S1086" i="103"/>
  <c r="R1088" i="106"/>
  <c r="R1087" i="106"/>
  <c r="R1089" i="106"/>
  <c r="R1086" i="106"/>
  <c r="R1085" i="106"/>
  <c r="S1087" i="106"/>
  <c r="S1088" i="106"/>
  <c r="S1085" i="106"/>
  <c r="S1089" i="106"/>
  <c r="S1086" i="106"/>
  <c r="G38" i="42"/>
  <c r="S1017" i="101"/>
  <c r="I1017" i="103"/>
  <c r="S33" i="104"/>
  <c r="S51" i="104" s="1"/>
  <c r="R1017" i="100"/>
  <c r="R33" i="100"/>
  <c r="H87" i="42"/>
  <c r="S1017" i="104"/>
  <c r="I1017" i="107"/>
  <c r="Q33" i="100"/>
  <c r="O33" i="105"/>
  <c r="O51" i="105" s="1"/>
  <c r="T33" i="101"/>
  <c r="T51" i="101" s="1"/>
  <c r="N1017" i="106"/>
  <c r="Q33" i="104"/>
  <c r="Q51" i="104" s="1"/>
  <c r="I33" i="106"/>
  <c r="I51" i="106" s="1"/>
  <c r="O1017" i="103"/>
  <c r="K1017" i="100"/>
  <c r="G1017" i="103"/>
  <c r="S1017" i="103"/>
  <c r="N1017" i="100"/>
  <c r="H34" i="42"/>
  <c r="P33" i="106"/>
  <c r="J33" i="106"/>
  <c r="J51" i="106" s="1"/>
  <c r="G33" i="101"/>
  <c r="G51" i="101" s="1"/>
  <c r="G33" i="104"/>
  <c r="G51" i="104" s="1"/>
  <c r="O1017" i="104"/>
  <c r="I74" i="106"/>
  <c r="I1043" i="106" s="1"/>
  <c r="I1047" i="106" s="1"/>
  <c r="F33" i="100"/>
  <c r="F51" i="100" s="1"/>
  <c r="F52" i="100" s="1"/>
  <c r="G52" i="100" s="1"/>
  <c r="H52" i="100" s="1"/>
  <c r="I52" i="100" s="1"/>
  <c r="J52" i="100" s="1"/>
  <c r="K52" i="100" s="1"/>
  <c r="L52" i="100" s="1"/>
  <c r="M52" i="100" s="1"/>
  <c r="N52" i="100" s="1"/>
  <c r="O52" i="100" s="1"/>
  <c r="P52" i="100" s="1"/>
  <c r="Q52" i="100" s="1"/>
  <c r="R52" i="100" s="1"/>
  <c r="S52" i="100" s="1"/>
  <c r="T52" i="100" s="1"/>
  <c r="J1017" i="103"/>
  <c r="P33" i="105"/>
  <c r="R33" i="104"/>
  <c r="R51" i="104" s="1"/>
  <c r="F33" i="103"/>
  <c r="F51" i="103" s="1"/>
  <c r="O33" i="104"/>
  <c r="O51" i="104" s="1"/>
  <c r="J33" i="107"/>
  <c r="F1017" i="107"/>
  <c r="M1017" i="106"/>
  <c r="G1017" i="106"/>
  <c r="N1017" i="103"/>
  <c r="L33" i="106"/>
  <c r="L51" i="106" s="1"/>
  <c r="J33" i="101"/>
  <c r="J51" i="101" s="1"/>
  <c r="M1017" i="100"/>
  <c r="F1017" i="101"/>
  <c r="M33" i="101"/>
  <c r="M51" i="101" s="1"/>
  <c r="R33" i="103"/>
  <c r="R51" i="103" s="1"/>
  <c r="L33" i="100"/>
  <c r="L51" i="100" s="1"/>
  <c r="J33" i="100"/>
  <c r="J51" i="100" s="1"/>
  <c r="Q1017" i="101"/>
  <c r="T33" i="103"/>
  <c r="T51" i="103" s="1"/>
  <c r="M33" i="105"/>
  <c r="M51" i="105" s="1"/>
  <c r="T33" i="100"/>
  <c r="T51" i="100" s="1"/>
  <c r="N33" i="101"/>
  <c r="N51" i="101" s="1"/>
  <c r="L33" i="105"/>
  <c r="L51" i="105" s="1"/>
  <c r="I33" i="105"/>
  <c r="I51" i="105" s="1"/>
  <c r="H33" i="107"/>
  <c r="M1017" i="104"/>
  <c r="P1017" i="103"/>
  <c r="F33" i="101"/>
  <c r="F51" i="101" s="1"/>
  <c r="T74" i="103"/>
  <c r="T1043" i="103" s="1"/>
  <c r="T1047" i="103" s="1"/>
  <c r="Q33" i="106"/>
  <c r="Q51" i="106" s="1"/>
  <c r="L1017" i="105"/>
  <c r="H1017" i="107"/>
  <c r="K1017" i="106"/>
  <c r="S1017" i="105"/>
  <c r="R1017" i="104"/>
  <c r="F1017" i="103"/>
  <c r="I1017" i="106"/>
  <c r="T1017" i="105"/>
  <c r="P1017" i="104"/>
  <c r="P1017" i="100"/>
  <c r="N1017" i="104"/>
  <c r="G36" i="42"/>
  <c r="I33" i="104"/>
  <c r="I51" i="104" s="1"/>
  <c r="H33" i="105"/>
  <c r="H51" i="105" s="1"/>
  <c r="Q33" i="101"/>
  <c r="L33" i="101"/>
  <c r="L51" i="101" s="1"/>
  <c r="R33" i="106"/>
  <c r="R51" i="106" s="1"/>
  <c r="G33" i="100"/>
  <c r="G51" i="100" s="1"/>
  <c r="P33" i="101"/>
  <c r="L1017" i="106"/>
  <c r="Q1017" i="104"/>
  <c r="R1017" i="106"/>
  <c r="M1017" i="101"/>
  <c r="T1017" i="101"/>
  <c r="J1017" i="100"/>
  <c r="P33" i="104"/>
  <c r="P51" i="104" s="1"/>
  <c r="L33" i="107"/>
  <c r="L51" i="107" s="1"/>
  <c r="R33" i="101"/>
  <c r="R51" i="101" s="1"/>
  <c r="Q1017" i="105"/>
  <c r="H1017" i="100"/>
  <c r="M1017" i="103"/>
  <c r="P1017" i="101"/>
  <c r="G1017" i="104"/>
  <c r="K33" i="107"/>
  <c r="K51" i="107" s="1"/>
  <c r="T33" i="106"/>
  <c r="H33" i="104"/>
  <c r="H51" i="104" s="1"/>
  <c r="S33" i="101"/>
  <c r="S51" i="101" s="1"/>
  <c r="N33" i="104"/>
  <c r="N51" i="104" s="1"/>
  <c r="J33" i="105"/>
  <c r="R1017" i="101"/>
  <c r="L1017" i="103"/>
  <c r="K1017" i="105"/>
  <c r="I1017" i="105"/>
  <c r="F1017" i="106"/>
  <c r="I1017" i="100"/>
  <c r="G1017" i="107"/>
  <c r="P1017" i="105"/>
  <c r="H33" i="100"/>
  <c r="H51" i="100" s="1"/>
  <c r="T33" i="105"/>
  <c r="T51" i="105" s="1"/>
  <c r="H29" i="42"/>
  <c r="H1014" i="42" s="1"/>
  <c r="O33" i="101"/>
  <c r="M1017" i="105"/>
  <c r="J1017" i="104"/>
  <c r="I33" i="101"/>
  <c r="I51" i="101" s="1"/>
  <c r="R1017" i="103"/>
  <c r="O1017" i="101"/>
  <c r="M33" i="104"/>
  <c r="M51" i="104" s="1"/>
  <c r="T1017" i="103"/>
  <c r="P74" i="101"/>
  <c r="P1043" i="101" s="1"/>
  <c r="P1047" i="101" s="1"/>
  <c r="Q33" i="103"/>
  <c r="Q51" i="103" s="1"/>
  <c r="H75" i="100"/>
  <c r="H1044" i="100" s="1"/>
  <c r="H1047" i="100" s="1"/>
  <c r="F77" i="100"/>
  <c r="F1046" i="100" s="1"/>
  <c r="F1047" i="100" s="1"/>
  <c r="T75" i="105"/>
  <c r="T1044" i="105" s="1"/>
  <c r="T1047" i="105" s="1"/>
  <c r="J77" i="105"/>
  <c r="J1046" i="105" s="1"/>
  <c r="J1047" i="105" s="1"/>
  <c r="P76" i="104"/>
  <c r="P1045" i="104" s="1"/>
  <c r="P1047" i="104" s="1"/>
  <c r="K75" i="107"/>
  <c r="K1044" i="107" s="1"/>
  <c r="K1047" i="107" s="1"/>
  <c r="T76" i="106"/>
  <c r="T1045" i="106" s="1"/>
  <c r="T1047" i="106" s="1"/>
  <c r="M77" i="104"/>
  <c r="M1046" i="104" s="1"/>
  <c r="M1047" i="104" s="1"/>
  <c r="H33" i="101"/>
  <c r="H51" i="101" s="1"/>
  <c r="G35" i="42"/>
  <c r="G33" i="105"/>
  <c r="G51" i="105" s="1"/>
  <c r="S33" i="100"/>
  <c r="S51" i="100" s="1"/>
  <c r="H33" i="106"/>
  <c r="H51" i="106" s="1"/>
  <c r="H1017" i="105"/>
  <c r="L1017" i="101"/>
  <c r="K1017" i="103"/>
  <c r="G1017" i="100"/>
  <c r="F1017" i="104"/>
  <c r="H1017" i="103"/>
  <c r="S1017" i="106"/>
  <c r="O1017" i="106"/>
  <c r="H1017" i="101"/>
  <c r="I1017" i="104"/>
  <c r="F1017" i="105"/>
  <c r="Q1017" i="103"/>
  <c r="I1017" i="101"/>
  <c r="I76" i="104"/>
  <c r="I1045" i="104" s="1"/>
  <c r="I1047" i="104" s="1"/>
  <c r="N1047" i="106"/>
  <c r="P33" i="107"/>
  <c r="P51" i="107" s="1"/>
  <c r="T1047" i="100"/>
  <c r="F74" i="101"/>
  <c r="F1043" i="101" s="1"/>
  <c r="F1047" i="101" s="1"/>
  <c r="K33" i="101"/>
  <c r="K51" i="101" s="1"/>
  <c r="N74" i="104"/>
  <c r="N1043" i="104" s="1"/>
  <c r="N1047" i="104" s="1"/>
  <c r="L74" i="107"/>
  <c r="L1043" i="107" s="1"/>
  <c r="L1047" i="107" s="1"/>
  <c r="M33" i="100"/>
  <c r="P33" i="103"/>
  <c r="P51" i="103" s="1"/>
  <c r="N33" i="107"/>
  <c r="N51" i="107" s="1"/>
  <c r="N1017" i="105"/>
  <c r="J1017" i="101"/>
  <c r="Q1017" i="100"/>
  <c r="R1017" i="105"/>
  <c r="F1017" i="42"/>
  <c r="I76" i="101"/>
  <c r="I1045" i="101" s="1"/>
  <c r="I1047" i="101" s="1"/>
  <c r="N33" i="103"/>
  <c r="N51" i="103" s="1"/>
  <c r="S33" i="105"/>
  <c r="S51" i="105" s="1"/>
  <c r="L1047" i="105"/>
  <c r="O33" i="103"/>
  <c r="Q74" i="101"/>
  <c r="Q1043" i="101" s="1"/>
  <c r="Q1047" i="101" s="1"/>
  <c r="S75" i="104"/>
  <c r="S1044" i="104" s="1"/>
  <c r="S1047" i="104" s="1"/>
  <c r="P33" i="100"/>
  <c r="P51" i="100" s="1"/>
  <c r="F33" i="106"/>
  <c r="O33" i="107"/>
  <c r="O51" i="107" s="1"/>
  <c r="K33" i="100"/>
  <c r="K51" i="100" s="1"/>
  <c r="Q1017" i="106"/>
  <c r="S1017" i="100"/>
  <c r="L1017" i="104"/>
  <c r="T33" i="104"/>
  <c r="T51" i="104" s="1"/>
  <c r="K1017" i="107"/>
  <c r="G1017" i="101"/>
  <c r="O1017" i="105"/>
  <c r="L1017" i="100"/>
  <c r="O1017" i="107"/>
  <c r="P1017" i="107"/>
  <c r="J1017" i="106"/>
  <c r="K1017" i="101"/>
  <c r="K75" i="104"/>
  <c r="K1044" i="104" s="1"/>
  <c r="K1047" i="104" s="1"/>
  <c r="K33" i="104"/>
  <c r="K51" i="104" s="1"/>
  <c r="N76" i="100"/>
  <c r="N1045" i="100" s="1"/>
  <c r="N1047" i="100" s="1"/>
  <c r="N33" i="100"/>
  <c r="N51" i="100" s="1"/>
  <c r="S33" i="107"/>
  <c r="S51" i="107" s="1"/>
  <c r="S74" i="107"/>
  <c r="S1043" i="107" s="1"/>
  <c r="S1047" i="107" s="1"/>
  <c r="N1017" i="101"/>
  <c r="T1017" i="106"/>
  <c r="I33" i="103"/>
  <c r="I51" i="103" s="1"/>
  <c r="I74" i="103"/>
  <c r="I1043" i="103" s="1"/>
  <c r="I1047" i="103" s="1"/>
  <c r="G33" i="106"/>
  <c r="G51" i="106" s="1"/>
  <c r="G74" i="106"/>
  <c r="G1043" i="106" s="1"/>
  <c r="G1047" i="106" s="1"/>
  <c r="F33" i="107"/>
  <c r="F51" i="107" s="1"/>
  <c r="F52" i="107" s="1"/>
  <c r="G52" i="107" s="1"/>
  <c r="H52" i="107" s="1"/>
  <c r="I52" i="107" s="1"/>
  <c r="J52" i="107" s="1"/>
  <c r="K52" i="107" s="1"/>
  <c r="L52" i="107" s="1"/>
  <c r="M52" i="107" s="1"/>
  <c r="N52" i="107" s="1"/>
  <c r="O52" i="107" s="1"/>
  <c r="P52" i="107" s="1"/>
  <c r="Q52" i="107" s="1"/>
  <c r="R52" i="107" s="1"/>
  <c r="S52" i="107" s="1"/>
  <c r="T52" i="107" s="1"/>
  <c r="F74" i="107"/>
  <c r="F1043" i="107" s="1"/>
  <c r="F1047" i="107" s="1"/>
  <c r="S1047" i="101"/>
  <c r="O74" i="101"/>
  <c r="O1043" i="101" s="1"/>
  <c r="O1047" i="101" s="1"/>
  <c r="F33" i="104"/>
  <c r="F51" i="104" s="1"/>
  <c r="F52" i="104" s="1"/>
  <c r="G52" i="104" s="1"/>
  <c r="H52" i="104" s="1"/>
  <c r="I52" i="104" s="1"/>
  <c r="J52" i="104" s="1"/>
  <c r="K52" i="104" s="1"/>
  <c r="L52" i="104" s="1"/>
  <c r="M52" i="104" s="1"/>
  <c r="N52" i="104" s="1"/>
  <c r="O52" i="104" s="1"/>
  <c r="P52" i="104" s="1"/>
  <c r="Q52" i="104" s="1"/>
  <c r="R52" i="104" s="1"/>
  <c r="S52" i="104" s="1"/>
  <c r="T52" i="104" s="1"/>
  <c r="G1015" i="42"/>
  <c r="G1017" i="42" s="1"/>
  <c r="G37" i="42"/>
  <c r="J1017" i="107"/>
  <c r="K33" i="106"/>
  <c r="K51" i="106" s="1"/>
  <c r="K76" i="106"/>
  <c r="K1045" i="106" s="1"/>
  <c r="K1047" i="106" s="1"/>
  <c r="G33" i="107"/>
  <c r="G51" i="107" s="1"/>
  <c r="G77" i="107"/>
  <c r="G1046" i="107" s="1"/>
  <c r="G1047" i="107" s="1"/>
  <c r="H33" i="103"/>
  <c r="H51" i="103" s="1"/>
  <c r="H74" i="103"/>
  <c r="H1043" i="103" s="1"/>
  <c r="H1047" i="103" s="1"/>
  <c r="Q33" i="107"/>
  <c r="Q51" i="107" s="1"/>
  <c r="L77" i="104"/>
  <c r="L1046" i="104" s="1"/>
  <c r="L1047" i="104" s="1"/>
  <c r="L33" i="104"/>
  <c r="L51" i="104" s="1"/>
  <c r="H1017" i="104"/>
  <c r="K1017" i="104"/>
  <c r="S1017" i="107"/>
  <c r="S33" i="106"/>
  <c r="S51" i="106" s="1"/>
  <c r="S75" i="106"/>
  <c r="S1044" i="106" s="1"/>
  <c r="S1047" i="106" s="1"/>
  <c r="F33" i="105"/>
  <c r="F51" i="105" s="1"/>
  <c r="F52" i="105" s="1"/>
  <c r="G52" i="105" s="1"/>
  <c r="H52" i="105" s="1"/>
  <c r="I52" i="105" s="1"/>
  <c r="J52" i="105" s="1"/>
  <c r="K52" i="105" s="1"/>
  <c r="L52" i="105" s="1"/>
  <c r="M52" i="105" s="1"/>
  <c r="N52" i="105" s="1"/>
  <c r="O52" i="105" s="1"/>
  <c r="P52" i="105" s="1"/>
  <c r="Q52" i="105" s="1"/>
  <c r="R52" i="105" s="1"/>
  <c r="S52" i="105" s="1"/>
  <c r="T52" i="105" s="1"/>
  <c r="F76" i="105"/>
  <c r="F1045" i="105" s="1"/>
  <c r="F1047" i="105" s="1"/>
  <c r="G74" i="103"/>
  <c r="G1043" i="103" s="1"/>
  <c r="G1047" i="103" s="1"/>
  <c r="G33" i="103"/>
  <c r="P1017" i="106"/>
  <c r="O74" i="106"/>
  <c r="O1043" i="106" s="1"/>
  <c r="O1047" i="106" s="1"/>
  <c r="O33" i="106"/>
  <c r="O51" i="106" s="1"/>
  <c r="G74" i="100"/>
  <c r="G1043" i="100" s="1"/>
  <c r="G1047" i="100" s="1"/>
  <c r="M75" i="106"/>
  <c r="M1044" i="106" s="1"/>
  <c r="M1047" i="106" s="1"/>
  <c r="M33" i="106"/>
  <c r="M51" i="106" s="1"/>
  <c r="I74" i="107"/>
  <c r="I1043" i="107" s="1"/>
  <c r="I1047" i="107" s="1"/>
  <c r="I33" i="107"/>
  <c r="I51" i="107" s="1"/>
  <c r="K33" i="103"/>
  <c r="K51" i="103" s="1"/>
  <c r="K74" i="103"/>
  <c r="K1043" i="103" s="1"/>
  <c r="K1047" i="103" s="1"/>
  <c r="T33" i="107"/>
  <c r="T51" i="107" s="1"/>
  <c r="T74" i="107"/>
  <c r="T1043" i="107" s="1"/>
  <c r="T1047" i="107" s="1"/>
  <c r="T1017" i="100"/>
  <c r="L76" i="100"/>
  <c r="L1045" i="100" s="1"/>
  <c r="L1047" i="100" s="1"/>
  <c r="O1047" i="104"/>
  <c r="L74" i="101"/>
  <c r="L1043" i="101" s="1"/>
  <c r="L1047" i="101" s="1"/>
  <c r="R75" i="103"/>
  <c r="R1044" i="103" s="1"/>
  <c r="R1047" i="103" s="1"/>
  <c r="R74" i="106"/>
  <c r="R1043" i="106" s="1"/>
  <c r="R1047" i="106" s="1"/>
  <c r="H74" i="105"/>
  <c r="H1043" i="105" s="1"/>
  <c r="H1047" i="105" s="1"/>
  <c r="Q1047" i="105"/>
  <c r="K33" i="105"/>
  <c r="K51" i="105" s="1"/>
  <c r="H1017" i="106"/>
  <c r="F1017" i="100"/>
  <c r="O1017" i="100"/>
  <c r="L33" i="103"/>
  <c r="L51" i="103" s="1"/>
  <c r="L74" i="103"/>
  <c r="L1043" i="103" s="1"/>
  <c r="L1047" i="103" s="1"/>
  <c r="T1017" i="104"/>
  <c r="G1017" i="105"/>
  <c r="N33" i="105"/>
  <c r="N51" i="105" s="1"/>
  <c r="N74" i="105"/>
  <c r="N1043" i="105" s="1"/>
  <c r="N1047" i="105" s="1"/>
  <c r="Q1017" i="107"/>
  <c r="M1017" i="107"/>
  <c r="T1017" i="107"/>
  <c r="R33" i="105"/>
  <c r="R51" i="105" s="1"/>
  <c r="J33" i="104"/>
  <c r="J51" i="104" s="1"/>
  <c r="Q33" i="105"/>
  <c r="Q51" i="105" s="1"/>
  <c r="L1017" i="107"/>
  <c r="O33" i="100"/>
  <c r="O51" i="100" s="1"/>
  <c r="R33" i="107"/>
  <c r="R51" i="107" s="1"/>
  <c r="M33" i="103"/>
  <c r="M51" i="103" s="1"/>
  <c r="N1017" i="107"/>
  <c r="I33" i="100"/>
  <c r="I51" i="100" s="1"/>
  <c r="N33" i="106"/>
  <c r="N51" i="106" s="1"/>
  <c r="M33" i="107"/>
  <c r="M51" i="107" s="1"/>
  <c r="S33" i="103"/>
  <c r="S51" i="103" s="1"/>
  <c r="J33" i="103"/>
  <c r="J51" i="103" s="1"/>
  <c r="R1017" i="107"/>
  <c r="I27" i="42"/>
  <c r="I1012" i="42" s="1"/>
  <c r="H30" i="42"/>
  <c r="H1015" i="42" s="1"/>
  <c r="H28" i="42"/>
  <c r="H1013" i="42" s="1"/>
  <c r="H31" i="42"/>
  <c r="H1016" i="42" s="1"/>
  <c r="J1047" i="101"/>
  <c r="O1047" i="103"/>
  <c r="H1047" i="101"/>
  <c r="R1047" i="101"/>
  <c r="G1047" i="104"/>
  <c r="S1047" i="105"/>
  <c r="P1047" i="103"/>
  <c r="L1047" i="106"/>
  <c r="F1047" i="106"/>
  <c r="R1047" i="105"/>
  <c r="N1047" i="101"/>
  <c r="S1047" i="103"/>
  <c r="N1047" i="107"/>
  <c r="F1047" i="104"/>
  <c r="M1047" i="103"/>
  <c r="P1047" i="100"/>
  <c r="O1047" i="100"/>
  <c r="G1047" i="101"/>
  <c r="R1047" i="100"/>
  <c r="P1047" i="106"/>
  <c r="O1047" i="107"/>
  <c r="I1047" i="105"/>
  <c r="M1047" i="107"/>
  <c r="T1047" i="101"/>
  <c r="K1047" i="101"/>
  <c r="M1047" i="105"/>
  <c r="J1047" i="104"/>
  <c r="Q1047" i="107"/>
  <c r="I1047" i="100"/>
  <c r="H1047" i="106"/>
  <c r="Q1047" i="106"/>
  <c r="S1047" i="100"/>
  <c r="P1047" i="107"/>
  <c r="H1047" i="104"/>
  <c r="Q1047" i="104"/>
  <c r="P1047" i="105"/>
  <c r="J1047" i="100"/>
  <c r="K1047" i="100"/>
  <c r="M1047" i="101"/>
  <c r="J1047" i="106"/>
  <c r="O1047" i="105"/>
  <c r="G1047" i="105"/>
  <c r="R1047" i="104"/>
  <c r="J1047" i="103"/>
  <c r="K1047" i="105"/>
  <c r="Q1047" i="100"/>
  <c r="R1047" i="107"/>
  <c r="N1047" i="103"/>
  <c r="M1047" i="100"/>
  <c r="J1047" i="107"/>
  <c r="T1047" i="104"/>
  <c r="F1047" i="103"/>
  <c r="H1047" i="107"/>
  <c r="Q1047" i="103"/>
  <c r="K72" i="100"/>
  <c r="K79" i="100" s="1"/>
  <c r="K81" i="100" s="1"/>
  <c r="K85" i="100" s="1"/>
  <c r="K89" i="100" s="1"/>
  <c r="T72" i="104"/>
  <c r="T79" i="104" s="1"/>
  <c r="T81" i="104" s="1"/>
  <c r="T85" i="104" s="1"/>
  <c r="T89" i="104" s="1"/>
  <c r="N72" i="106"/>
  <c r="N79" i="106" s="1"/>
  <c r="N81" i="106" s="1"/>
  <c r="N85" i="106" s="1"/>
  <c r="N89" i="106" s="1"/>
  <c r="H72" i="106"/>
  <c r="H79" i="106" s="1"/>
  <c r="H81" i="106" s="1"/>
  <c r="H85" i="106" s="1"/>
  <c r="H89" i="106" s="1"/>
  <c r="T270" i="101"/>
  <c r="G270" i="101"/>
  <c r="J270" i="106"/>
  <c r="S270" i="100"/>
  <c r="R270" i="104"/>
  <c r="L270" i="104"/>
  <c r="O270" i="107"/>
  <c r="T270" i="100"/>
  <c r="F270" i="107"/>
  <c r="H270" i="106"/>
  <c r="K270" i="107"/>
  <c r="J270" i="104"/>
  <c r="Q270" i="104"/>
  <c r="T270" i="105"/>
  <c r="P270" i="105"/>
  <c r="I270" i="107"/>
  <c r="T270" i="106"/>
  <c r="O270" i="101"/>
  <c r="R270" i="106"/>
  <c r="N270" i="101"/>
  <c r="F270" i="106"/>
  <c r="Q270" i="106"/>
  <c r="S270" i="106"/>
  <c r="S270" i="104"/>
  <c r="F270" i="104"/>
  <c r="L270" i="103"/>
  <c r="H270" i="101"/>
  <c r="N270" i="104"/>
  <c r="Q270" i="100"/>
  <c r="M270" i="105"/>
  <c r="P270" i="104"/>
  <c r="S270" i="101"/>
  <c r="N270" i="107"/>
  <c r="T270" i="107"/>
  <c r="F270" i="101"/>
  <c r="T270" i="104"/>
  <c r="L270" i="107"/>
  <c r="I270" i="100"/>
  <c r="F270" i="105"/>
  <c r="H270" i="104"/>
  <c r="L270" i="101"/>
  <c r="S270" i="105"/>
  <c r="O270" i="104"/>
  <c r="J270" i="103"/>
  <c r="F270" i="100"/>
  <c r="H270" i="100"/>
  <c r="N270" i="105"/>
  <c r="H270" i="103"/>
  <c r="J270" i="100"/>
  <c r="K270" i="101"/>
  <c r="G270" i="103"/>
  <c r="L270" i="100"/>
  <c r="K270" i="100"/>
  <c r="M270" i="106"/>
  <c r="J270" i="101"/>
  <c r="G270" i="105"/>
  <c r="M270" i="100"/>
  <c r="I270" i="103"/>
  <c r="H270" i="107"/>
  <c r="M270" i="104"/>
  <c r="Q270" i="107"/>
  <c r="O270" i="105"/>
  <c r="T270" i="103"/>
  <c r="J270" i="107"/>
  <c r="G270" i="104"/>
  <c r="O270" i="106"/>
  <c r="R270" i="101"/>
  <c r="K270" i="106"/>
  <c r="P270" i="106"/>
  <c r="F270" i="103"/>
  <c r="Q270" i="103"/>
  <c r="Q270" i="101"/>
  <c r="M270" i="101"/>
  <c r="H270" i="105"/>
  <c r="R270" i="100"/>
  <c r="P270" i="100"/>
  <c r="R270" i="105"/>
  <c r="R270" i="103"/>
  <c r="K270" i="105"/>
  <c r="I270" i="106"/>
  <c r="P270" i="103"/>
  <c r="Q270" i="105"/>
  <c r="I270" i="105"/>
  <c r="R270" i="107"/>
  <c r="K270" i="103"/>
  <c r="S270" i="103"/>
  <c r="M270" i="103"/>
  <c r="K270" i="104"/>
  <c r="N270" i="100"/>
  <c r="G270" i="107"/>
  <c r="G270" i="100"/>
  <c r="S270" i="107"/>
  <c r="O270" i="100"/>
  <c r="G270" i="106"/>
  <c r="J270" i="105"/>
  <c r="N270" i="106"/>
  <c r="I270" i="101"/>
  <c r="P270" i="101"/>
  <c r="M270" i="107"/>
  <c r="P270" i="107"/>
  <c r="L270" i="105"/>
  <c r="I270" i="104"/>
  <c r="N270" i="103"/>
  <c r="L270" i="106"/>
  <c r="O270" i="103"/>
  <c r="L72" i="106"/>
  <c r="L79" i="106" s="1"/>
  <c r="L81" i="106" s="1"/>
  <c r="L85" i="106" s="1"/>
  <c r="L89" i="106" s="1"/>
  <c r="Q72" i="103"/>
  <c r="Q79" i="103" s="1"/>
  <c r="Q81" i="103" s="1"/>
  <c r="Q85" i="103" s="1"/>
  <c r="Q89" i="103" s="1"/>
  <c r="L72" i="105"/>
  <c r="L79" i="105" s="1"/>
  <c r="L81" i="105" s="1"/>
  <c r="L85" i="105" s="1"/>
  <c r="L89" i="105" s="1"/>
  <c r="O72" i="105"/>
  <c r="O79" i="105" s="1"/>
  <c r="O81" i="105" s="1"/>
  <c r="O85" i="105" s="1"/>
  <c r="O89" i="105" s="1"/>
  <c r="M72" i="107"/>
  <c r="M79" i="107" s="1"/>
  <c r="M81" i="107" s="1"/>
  <c r="M85" i="107" s="1"/>
  <c r="M89" i="107" s="1"/>
  <c r="H72" i="104"/>
  <c r="H79" i="104" s="1"/>
  <c r="H81" i="104" s="1"/>
  <c r="H85" i="104" s="1"/>
  <c r="H89" i="104" s="1"/>
  <c r="M72" i="103"/>
  <c r="M79" i="103" s="1"/>
  <c r="M81" i="103" s="1"/>
  <c r="M85" i="103" s="1"/>
  <c r="M89" i="103" s="1"/>
  <c r="F72" i="106"/>
  <c r="F79" i="106" s="1"/>
  <c r="F81" i="106" s="1"/>
  <c r="F85" i="106" s="1"/>
  <c r="F89" i="106" s="1"/>
  <c r="P72" i="106"/>
  <c r="P79" i="106" s="1"/>
  <c r="P81" i="106" s="1"/>
  <c r="P85" i="106" s="1"/>
  <c r="P89" i="106" s="1"/>
  <c r="I34" i="42"/>
  <c r="T72" i="105"/>
  <c r="T79" i="105" s="1"/>
  <c r="T81" i="105" s="1"/>
  <c r="T85" i="105" s="1"/>
  <c r="T89" i="105" s="1"/>
  <c r="F72" i="107"/>
  <c r="F79" i="107" s="1"/>
  <c r="F81" i="107" s="1"/>
  <c r="F85" i="107" s="1"/>
  <c r="F89" i="107" s="1"/>
  <c r="T72" i="100"/>
  <c r="T79" i="100" s="1"/>
  <c r="T81" i="100" s="1"/>
  <c r="T85" i="100" s="1"/>
  <c r="T89" i="100" s="1"/>
  <c r="Q72" i="105"/>
  <c r="Q79" i="105" s="1"/>
  <c r="Q81" i="105" s="1"/>
  <c r="Q85" i="105" s="1"/>
  <c r="Q89" i="105" s="1"/>
  <c r="J72" i="106"/>
  <c r="J79" i="106" s="1"/>
  <c r="J81" i="106" s="1"/>
  <c r="J85" i="106" s="1"/>
  <c r="J89" i="106" s="1"/>
  <c r="O72" i="104"/>
  <c r="O79" i="104" s="1"/>
  <c r="O81" i="104" s="1"/>
  <c r="O85" i="104" s="1"/>
  <c r="O89" i="104" s="1"/>
  <c r="M72" i="101"/>
  <c r="M79" i="101" s="1"/>
  <c r="M81" i="101" s="1"/>
  <c r="M85" i="101" s="1"/>
  <c r="M89" i="101" s="1"/>
  <c r="H72" i="103"/>
  <c r="H79" i="103" s="1"/>
  <c r="H81" i="103" s="1"/>
  <c r="H85" i="103" s="1"/>
  <c r="H89" i="103" s="1"/>
  <c r="K72" i="106"/>
  <c r="K79" i="106" s="1"/>
  <c r="K81" i="106" s="1"/>
  <c r="K85" i="106" s="1"/>
  <c r="K89" i="106" s="1"/>
  <c r="N72" i="101"/>
  <c r="N79" i="101" s="1"/>
  <c r="N81" i="101" s="1"/>
  <c r="N85" i="101" s="1"/>
  <c r="N89" i="101" s="1"/>
  <c r="J72" i="104"/>
  <c r="J79" i="104" s="1"/>
  <c r="J81" i="104" s="1"/>
  <c r="J85" i="104" s="1"/>
  <c r="J89" i="104" s="1"/>
  <c r="S72" i="105"/>
  <c r="S79" i="105" s="1"/>
  <c r="S81" i="105" s="1"/>
  <c r="S85" i="105" s="1"/>
  <c r="S89" i="105" s="1"/>
  <c r="O72" i="103"/>
  <c r="O79" i="103" s="1"/>
  <c r="O81" i="103" s="1"/>
  <c r="O85" i="103" s="1"/>
  <c r="O89" i="103" s="1"/>
  <c r="Q72" i="106"/>
  <c r="Q79" i="106" s="1"/>
  <c r="Q81" i="106" s="1"/>
  <c r="Q85" i="106" s="1"/>
  <c r="Q89" i="106" s="1"/>
  <c r="P72" i="101"/>
  <c r="P79" i="101" s="1"/>
  <c r="P81" i="101" s="1"/>
  <c r="P85" i="101" s="1"/>
  <c r="P89" i="101" s="1"/>
  <c r="J72" i="103"/>
  <c r="J79" i="103" s="1"/>
  <c r="J81" i="103" s="1"/>
  <c r="J85" i="103" s="1"/>
  <c r="J89" i="103" s="1"/>
  <c r="P72" i="105"/>
  <c r="P79" i="105" s="1"/>
  <c r="P81" i="105" s="1"/>
  <c r="P85" i="105" s="1"/>
  <c r="P89" i="105" s="1"/>
  <c r="Q72" i="104"/>
  <c r="Q79" i="104" s="1"/>
  <c r="Q81" i="104" s="1"/>
  <c r="Q85" i="104" s="1"/>
  <c r="Q89" i="104" s="1"/>
  <c r="M72" i="100"/>
  <c r="M79" i="100" s="1"/>
  <c r="M81" i="100" s="1"/>
  <c r="M85" i="100" s="1"/>
  <c r="M89" i="100" s="1"/>
  <c r="G72" i="105"/>
  <c r="G79" i="105" s="1"/>
  <c r="G81" i="105" s="1"/>
  <c r="G85" i="105" s="1"/>
  <c r="G89" i="105" s="1"/>
  <c r="R72" i="104"/>
  <c r="R79" i="104" s="1"/>
  <c r="R81" i="104" s="1"/>
  <c r="R85" i="104" s="1"/>
  <c r="R89" i="104" s="1"/>
  <c r="G72" i="104"/>
  <c r="G79" i="104" s="1"/>
  <c r="G81" i="104" s="1"/>
  <c r="G85" i="104" s="1"/>
  <c r="G89" i="104" s="1"/>
  <c r="S72" i="103"/>
  <c r="S79" i="103" s="1"/>
  <c r="S81" i="103" s="1"/>
  <c r="S85" i="103" s="1"/>
  <c r="S89" i="103" s="1"/>
  <c r="I72" i="103"/>
  <c r="I79" i="103" s="1"/>
  <c r="I81" i="103" s="1"/>
  <c r="I85" i="103" s="1"/>
  <c r="I89" i="103" s="1"/>
  <c r="R72" i="105"/>
  <c r="R79" i="105" s="1"/>
  <c r="R81" i="105" s="1"/>
  <c r="R85" i="105" s="1"/>
  <c r="R89" i="105" s="1"/>
  <c r="T72" i="101"/>
  <c r="T79" i="101" s="1"/>
  <c r="T81" i="101" s="1"/>
  <c r="T85" i="101" s="1"/>
  <c r="T89" i="101" s="1"/>
  <c r="I72" i="104"/>
  <c r="I79" i="104" s="1"/>
  <c r="I81" i="104" s="1"/>
  <c r="I85" i="104" s="1"/>
  <c r="I89" i="104" s="1"/>
  <c r="F72" i="104"/>
  <c r="F79" i="104" s="1"/>
  <c r="F81" i="104" s="1"/>
  <c r="F85" i="104" s="1"/>
  <c r="F89" i="104" s="1"/>
  <c r="K72" i="105"/>
  <c r="K79" i="105" s="1"/>
  <c r="K81" i="105" s="1"/>
  <c r="K85" i="105" s="1"/>
  <c r="K89" i="105" s="1"/>
  <c r="G72" i="103"/>
  <c r="G79" i="103" s="1"/>
  <c r="G81" i="103" s="1"/>
  <c r="G85" i="103" s="1"/>
  <c r="G89" i="103" s="1"/>
  <c r="I72" i="105"/>
  <c r="I79" i="105" s="1"/>
  <c r="I81" i="105" s="1"/>
  <c r="I85" i="105" s="1"/>
  <c r="I89" i="105" s="1"/>
  <c r="M72" i="105"/>
  <c r="M79" i="105" s="1"/>
  <c r="M81" i="105" s="1"/>
  <c r="M85" i="105" s="1"/>
  <c r="M89" i="105" s="1"/>
  <c r="T72" i="103"/>
  <c r="T79" i="103" s="1"/>
  <c r="T81" i="103" s="1"/>
  <c r="T85" i="103" s="1"/>
  <c r="T89" i="103" s="1"/>
  <c r="N72" i="103"/>
  <c r="N79" i="103" s="1"/>
  <c r="N81" i="103" s="1"/>
  <c r="N85" i="103" s="1"/>
  <c r="N89" i="103" s="1"/>
  <c r="T72" i="106"/>
  <c r="T79" i="106" s="1"/>
  <c r="T81" i="106" s="1"/>
  <c r="T85" i="106" s="1"/>
  <c r="T89" i="106" s="1"/>
  <c r="P72" i="103"/>
  <c r="P79" i="103" s="1"/>
  <c r="P81" i="103" s="1"/>
  <c r="P85" i="103" s="1"/>
  <c r="P89" i="103" s="1"/>
  <c r="R72" i="100"/>
  <c r="R79" i="100" s="1"/>
  <c r="R81" i="100" s="1"/>
  <c r="R85" i="100" s="1"/>
  <c r="R89" i="100" s="1"/>
  <c r="N264" i="106"/>
  <c r="N998" i="106"/>
  <c r="K267" i="100"/>
  <c r="K1001" i="100"/>
  <c r="Q999" i="103"/>
  <c r="Q265" i="103"/>
  <c r="G1000" i="105"/>
  <c r="G266" i="105"/>
  <c r="T264" i="101"/>
  <c r="T998" i="101"/>
  <c r="P998" i="101"/>
  <c r="P264" i="101"/>
  <c r="O1001" i="101"/>
  <c r="O267" i="101"/>
  <c r="Q51" i="101"/>
  <c r="L1000" i="107"/>
  <c r="L266" i="107"/>
  <c r="H999" i="100"/>
  <c r="H265" i="100"/>
  <c r="K266" i="105"/>
  <c r="K1000" i="105"/>
  <c r="J1000" i="105"/>
  <c r="J266" i="105"/>
  <c r="H72" i="101"/>
  <c r="H79" i="101" s="1"/>
  <c r="H81" i="101" s="1"/>
  <c r="H85" i="101" s="1"/>
  <c r="H89" i="101" s="1"/>
  <c r="I265" i="107"/>
  <c r="I999" i="107"/>
  <c r="K264" i="106"/>
  <c r="K998" i="106"/>
  <c r="G998" i="105"/>
  <c r="G264" i="105"/>
  <c r="P266" i="107"/>
  <c r="P1000" i="107"/>
  <c r="Q998" i="105"/>
  <c r="Q264" i="105"/>
  <c r="T267" i="103"/>
  <c r="T1001" i="103"/>
  <c r="M265" i="101"/>
  <c r="M999" i="101"/>
  <c r="O999" i="105"/>
  <c r="O265" i="105"/>
  <c r="S265" i="100"/>
  <c r="S999" i="100"/>
  <c r="F266" i="104"/>
  <c r="F1000" i="104"/>
  <c r="T266" i="100"/>
  <c r="T1000" i="100"/>
  <c r="R266" i="105"/>
  <c r="R1000" i="105"/>
  <c r="M1000" i="105"/>
  <c r="M266" i="105"/>
  <c r="I264" i="101"/>
  <c r="I998" i="101"/>
  <c r="P1001" i="104"/>
  <c r="P267" i="104"/>
  <c r="R999" i="104"/>
  <c r="R265" i="104"/>
  <c r="R264" i="104"/>
  <c r="R998" i="104"/>
  <c r="F267" i="100"/>
  <c r="F1001" i="100"/>
  <c r="Q1001" i="105"/>
  <c r="Q267" i="105"/>
  <c r="T999" i="105"/>
  <c r="T265" i="105"/>
  <c r="G999" i="104"/>
  <c r="G265" i="104"/>
  <c r="N266" i="107"/>
  <c r="N1000" i="107"/>
  <c r="H1000" i="104"/>
  <c r="H266" i="104"/>
  <c r="Q266" i="100"/>
  <c r="Q1000" i="100"/>
  <c r="S998" i="103"/>
  <c r="S264" i="103"/>
  <c r="N264" i="107"/>
  <c r="N998" i="107"/>
  <c r="K1001" i="105"/>
  <c r="K267" i="105"/>
  <c r="T998" i="103"/>
  <c r="T264" i="103"/>
  <c r="O267" i="107"/>
  <c r="O1001" i="107"/>
  <c r="N267" i="100"/>
  <c r="N1001" i="100"/>
  <c r="G51" i="103"/>
  <c r="J999" i="100"/>
  <c r="J265" i="100"/>
  <c r="K266" i="103"/>
  <c r="K1000" i="103"/>
  <c r="J1000" i="103"/>
  <c r="J266" i="103"/>
  <c r="H998" i="100"/>
  <c r="H264" i="100"/>
  <c r="T51" i="106"/>
  <c r="Q51" i="100"/>
  <c r="M51" i="100"/>
  <c r="L265" i="103"/>
  <c r="L999" i="103"/>
  <c r="P1000" i="104"/>
  <c r="P266" i="104"/>
  <c r="Q72" i="107"/>
  <c r="Q79" i="107" s="1"/>
  <c r="Q81" i="107" s="1"/>
  <c r="Q85" i="107" s="1"/>
  <c r="Q89" i="107" s="1"/>
  <c r="G1001" i="106"/>
  <c r="G267" i="106"/>
  <c r="T267" i="104"/>
  <c r="T1001" i="104"/>
  <c r="I998" i="100"/>
  <c r="I264" i="100"/>
  <c r="I266" i="106"/>
  <c r="I1000" i="106"/>
  <c r="R72" i="107"/>
  <c r="R79" i="107" s="1"/>
  <c r="R81" i="107" s="1"/>
  <c r="R85" i="107" s="1"/>
  <c r="R89" i="107" s="1"/>
  <c r="P999" i="100"/>
  <c r="P265" i="100"/>
  <c r="G999" i="106"/>
  <c r="G265" i="106"/>
  <c r="N1000" i="103"/>
  <c r="N266" i="103"/>
  <c r="J998" i="105"/>
  <c r="J264" i="105"/>
  <c r="J1001" i="101"/>
  <c r="J267" i="101"/>
  <c r="T72" i="107"/>
  <c r="T79" i="107" s="1"/>
  <c r="T81" i="107" s="1"/>
  <c r="T85" i="107" s="1"/>
  <c r="T89" i="107" s="1"/>
  <c r="P998" i="100"/>
  <c r="P264" i="100"/>
  <c r="O264" i="100"/>
  <c r="O998" i="100"/>
  <c r="J999" i="101"/>
  <c r="J265" i="101"/>
  <c r="J266" i="101"/>
  <c r="J1000" i="101"/>
  <c r="L998" i="104"/>
  <c r="L264" i="104"/>
  <c r="K264" i="104"/>
  <c r="K998" i="104"/>
  <c r="F265" i="104"/>
  <c r="F999" i="104"/>
  <c r="Q998" i="106"/>
  <c r="Q264" i="106"/>
  <c r="O1000" i="105"/>
  <c r="O266" i="105"/>
  <c r="I998" i="106"/>
  <c r="I264" i="106"/>
  <c r="R264" i="100"/>
  <c r="R998" i="100"/>
  <c r="Q1001" i="100"/>
  <c r="Q267" i="100"/>
  <c r="S266" i="106"/>
  <c r="S1000" i="106"/>
  <c r="S998" i="107"/>
  <c r="S264" i="107"/>
  <c r="J72" i="107"/>
  <c r="J79" i="107" s="1"/>
  <c r="J81" i="107" s="1"/>
  <c r="J85" i="107" s="1"/>
  <c r="J89" i="107" s="1"/>
  <c r="N264" i="105"/>
  <c r="N998" i="105"/>
  <c r="Q265" i="101"/>
  <c r="Q999" i="101"/>
  <c r="G1000" i="106"/>
  <c r="G266" i="106"/>
  <c r="P72" i="107"/>
  <c r="P79" i="107" s="1"/>
  <c r="P81" i="107" s="1"/>
  <c r="P85" i="107" s="1"/>
  <c r="P89" i="107" s="1"/>
  <c r="F998" i="106"/>
  <c r="F264" i="106"/>
  <c r="O1001" i="105"/>
  <c r="O267" i="105"/>
  <c r="N1001" i="106"/>
  <c r="N267" i="106"/>
  <c r="M267" i="104"/>
  <c r="M1001" i="104"/>
  <c r="I1001" i="106"/>
  <c r="I267" i="106"/>
  <c r="H264" i="107"/>
  <c r="H998" i="107"/>
  <c r="L998" i="100"/>
  <c r="L264" i="100"/>
  <c r="P51" i="101"/>
  <c r="K998" i="103"/>
  <c r="K264" i="103"/>
  <c r="F999" i="101"/>
  <c r="F265" i="101"/>
  <c r="G267" i="103"/>
  <c r="G1001" i="103"/>
  <c r="T267" i="106"/>
  <c r="T1001" i="106"/>
  <c r="O999" i="107"/>
  <c r="O265" i="107"/>
  <c r="N999" i="100"/>
  <c r="N265" i="100"/>
  <c r="R1000" i="103"/>
  <c r="R266" i="103"/>
  <c r="R999" i="106"/>
  <c r="R265" i="106"/>
  <c r="M264" i="107"/>
  <c r="M998" i="107"/>
  <c r="R264" i="105"/>
  <c r="R998" i="105"/>
  <c r="L1001" i="107"/>
  <c r="L267" i="107"/>
  <c r="Q1001" i="106"/>
  <c r="Q267" i="106"/>
  <c r="P999" i="105"/>
  <c r="P265" i="105"/>
  <c r="G265" i="103"/>
  <c r="G999" i="103"/>
  <c r="H1000" i="107"/>
  <c r="H266" i="107"/>
  <c r="Q266" i="104"/>
  <c r="Q1000" i="104"/>
  <c r="N264" i="101"/>
  <c r="N998" i="101"/>
  <c r="O264" i="105"/>
  <c r="O998" i="105"/>
  <c r="S267" i="101"/>
  <c r="S1001" i="101"/>
  <c r="R1001" i="101"/>
  <c r="R267" i="101"/>
  <c r="N267" i="107"/>
  <c r="N1001" i="107"/>
  <c r="J999" i="106"/>
  <c r="J265" i="106"/>
  <c r="H264" i="101"/>
  <c r="H998" i="101"/>
  <c r="L998" i="101"/>
  <c r="L264" i="101"/>
  <c r="R51" i="100"/>
  <c r="O51" i="103"/>
  <c r="L265" i="100"/>
  <c r="L999" i="100"/>
  <c r="G1001" i="100"/>
  <c r="G267" i="100"/>
  <c r="N265" i="103"/>
  <c r="N999" i="103"/>
  <c r="O1000" i="104"/>
  <c r="O266" i="104"/>
  <c r="I72" i="101"/>
  <c r="I79" i="101" s="1"/>
  <c r="I81" i="101" s="1"/>
  <c r="I85" i="101" s="1"/>
  <c r="I89" i="101" s="1"/>
  <c r="I1000" i="100"/>
  <c r="I266" i="100"/>
  <c r="L1001" i="100"/>
  <c r="L267" i="100"/>
  <c r="H1001" i="106"/>
  <c r="H267" i="106"/>
  <c r="P265" i="103"/>
  <c r="P999" i="103"/>
  <c r="J264" i="103"/>
  <c r="J998" i="103"/>
  <c r="N72" i="107"/>
  <c r="N79" i="107" s="1"/>
  <c r="N81" i="107" s="1"/>
  <c r="N85" i="107" s="1"/>
  <c r="N89" i="107" s="1"/>
  <c r="F998" i="104"/>
  <c r="F264" i="104"/>
  <c r="O51" i="101"/>
  <c r="S1001" i="106"/>
  <c r="S267" i="106"/>
  <c r="M1001" i="106"/>
  <c r="M267" i="106"/>
  <c r="I267" i="103"/>
  <c r="I1001" i="103"/>
  <c r="L1000" i="101"/>
  <c r="L266" i="101"/>
  <c r="K1000" i="107"/>
  <c r="K266" i="107"/>
  <c r="H264" i="103"/>
  <c r="H998" i="103"/>
  <c r="I999" i="100"/>
  <c r="I265" i="100"/>
  <c r="L999" i="101"/>
  <c r="L265" i="101"/>
  <c r="K998" i="105"/>
  <c r="K264" i="105"/>
  <c r="G264" i="103"/>
  <c r="G998" i="103"/>
  <c r="P1000" i="100"/>
  <c r="P266" i="100"/>
  <c r="Q998" i="100"/>
  <c r="Q264" i="100"/>
  <c r="T1001" i="107"/>
  <c r="T267" i="107"/>
  <c r="K999" i="105"/>
  <c r="K265" i="105"/>
  <c r="S999" i="103"/>
  <c r="S265" i="103"/>
  <c r="O266" i="103"/>
  <c r="O1000" i="103"/>
  <c r="F1000" i="105"/>
  <c r="F266" i="105"/>
  <c r="R266" i="107"/>
  <c r="R1000" i="107"/>
  <c r="M1000" i="104"/>
  <c r="M266" i="104"/>
  <c r="P1001" i="106"/>
  <c r="P267" i="106"/>
  <c r="M998" i="104"/>
  <c r="M264" i="104"/>
  <c r="R264" i="106"/>
  <c r="R998" i="106"/>
  <c r="F267" i="101"/>
  <c r="F1001" i="101"/>
  <c r="L1001" i="106"/>
  <c r="L267" i="106"/>
  <c r="H1001" i="105"/>
  <c r="H267" i="105"/>
  <c r="T265" i="103"/>
  <c r="T999" i="103"/>
  <c r="P999" i="104"/>
  <c r="P265" i="104"/>
  <c r="S1000" i="107"/>
  <c r="S266" i="107"/>
  <c r="N1000" i="104"/>
  <c r="N266" i="104"/>
  <c r="Q1000" i="105"/>
  <c r="Q266" i="105"/>
  <c r="J264" i="101"/>
  <c r="J998" i="101"/>
  <c r="N998" i="100"/>
  <c r="N264" i="100"/>
  <c r="Q999" i="104"/>
  <c r="Q265" i="104"/>
  <c r="F264" i="105"/>
  <c r="F998" i="105"/>
  <c r="O264" i="106"/>
  <c r="O998" i="106"/>
  <c r="S1001" i="103"/>
  <c r="S267" i="103"/>
  <c r="R1001" i="105"/>
  <c r="R267" i="105"/>
  <c r="O1001" i="103"/>
  <c r="O267" i="103"/>
  <c r="N267" i="101"/>
  <c r="N1001" i="101"/>
  <c r="I1001" i="107"/>
  <c r="I267" i="107"/>
  <c r="H51" i="107"/>
  <c r="L266" i="106"/>
  <c r="L1000" i="106"/>
  <c r="H999" i="104"/>
  <c r="H265" i="104"/>
  <c r="K1000" i="106"/>
  <c r="K266" i="106"/>
  <c r="G998" i="101"/>
  <c r="G264" i="101"/>
  <c r="F999" i="107"/>
  <c r="F265" i="107"/>
  <c r="P266" i="105"/>
  <c r="P1000" i="105"/>
  <c r="G1001" i="107"/>
  <c r="G267" i="107"/>
  <c r="T1001" i="100"/>
  <c r="T267" i="100"/>
  <c r="N999" i="106"/>
  <c r="N265" i="106"/>
  <c r="K999" i="103"/>
  <c r="K265" i="103"/>
  <c r="S999" i="101"/>
  <c r="S265" i="101"/>
  <c r="M266" i="100"/>
  <c r="M1000" i="100"/>
  <c r="P267" i="107"/>
  <c r="P1001" i="107"/>
  <c r="P267" i="101"/>
  <c r="P1001" i="101"/>
  <c r="R998" i="103"/>
  <c r="R264" i="103"/>
  <c r="F267" i="104"/>
  <c r="F1001" i="104"/>
  <c r="L267" i="104"/>
  <c r="L1001" i="104"/>
  <c r="Q1001" i="104"/>
  <c r="Q267" i="104"/>
  <c r="G999" i="107"/>
  <c r="G265" i="107"/>
  <c r="S266" i="104"/>
  <c r="S1000" i="104"/>
  <c r="Q1000" i="103"/>
  <c r="Q266" i="103"/>
  <c r="S998" i="100"/>
  <c r="S264" i="100"/>
  <c r="J998" i="100"/>
  <c r="J264" i="100"/>
  <c r="K1001" i="107"/>
  <c r="K267" i="107"/>
  <c r="J1001" i="100"/>
  <c r="J267" i="100"/>
  <c r="J51" i="105"/>
  <c r="T998" i="104"/>
  <c r="T264" i="104"/>
  <c r="P264" i="106"/>
  <c r="P998" i="106"/>
  <c r="F72" i="103"/>
  <c r="F79" i="103" s="1"/>
  <c r="F81" i="103" s="1"/>
  <c r="F85" i="103" s="1"/>
  <c r="F89" i="103" s="1"/>
  <c r="O998" i="107"/>
  <c r="O264" i="107"/>
  <c r="S267" i="104"/>
  <c r="S1001" i="104"/>
  <c r="O267" i="104"/>
  <c r="O1001" i="104"/>
  <c r="M1001" i="107"/>
  <c r="M267" i="107"/>
  <c r="L266" i="105"/>
  <c r="L1000" i="105"/>
  <c r="J265" i="105"/>
  <c r="J999" i="105"/>
  <c r="H999" i="101"/>
  <c r="H265" i="101"/>
  <c r="K266" i="101"/>
  <c r="K1000" i="101"/>
  <c r="H998" i="104"/>
  <c r="H264" i="104"/>
  <c r="K998" i="100"/>
  <c r="K264" i="100"/>
  <c r="G264" i="100"/>
  <c r="G998" i="100"/>
  <c r="T1001" i="105"/>
  <c r="T267" i="105"/>
  <c r="M999" i="106"/>
  <c r="M265" i="106"/>
  <c r="O999" i="104"/>
  <c r="O265" i="104"/>
  <c r="N999" i="105"/>
  <c r="N265" i="105"/>
  <c r="K999" i="101"/>
  <c r="K265" i="101"/>
  <c r="O1000" i="107"/>
  <c r="O266" i="107"/>
  <c r="T266" i="104"/>
  <c r="T1000" i="104"/>
  <c r="P267" i="100"/>
  <c r="P1001" i="100"/>
  <c r="I1000" i="104"/>
  <c r="I266" i="104"/>
  <c r="P999" i="101"/>
  <c r="P265" i="101"/>
  <c r="S264" i="101"/>
  <c r="S998" i="101"/>
  <c r="J267" i="106"/>
  <c r="J1001" i="106"/>
  <c r="R999" i="105"/>
  <c r="R265" i="105"/>
  <c r="I1000" i="101"/>
  <c r="I266" i="101"/>
  <c r="H1001" i="100"/>
  <c r="H267" i="100"/>
  <c r="T999" i="101"/>
  <c r="T265" i="101"/>
  <c r="S266" i="103"/>
  <c r="S1000" i="103"/>
  <c r="S998" i="106"/>
  <c r="S264" i="106"/>
  <c r="J998" i="106"/>
  <c r="J264" i="106"/>
  <c r="G1000" i="104"/>
  <c r="G266" i="104"/>
  <c r="F264" i="101"/>
  <c r="F998" i="101"/>
  <c r="M1001" i="100"/>
  <c r="M267" i="100"/>
  <c r="I267" i="105"/>
  <c r="I1001" i="105"/>
  <c r="P51" i="105"/>
  <c r="L266" i="103"/>
  <c r="L1000" i="103"/>
  <c r="J265" i="104"/>
  <c r="J999" i="104"/>
  <c r="H999" i="103"/>
  <c r="H265" i="103"/>
  <c r="J1000" i="107"/>
  <c r="J266" i="107"/>
  <c r="H998" i="105"/>
  <c r="H264" i="105"/>
  <c r="L998" i="105"/>
  <c r="L264" i="105"/>
  <c r="I999" i="106"/>
  <c r="I265" i="106"/>
  <c r="K998" i="101"/>
  <c r="K264" i="101"/>
  <c r="Q998" i="101"/>
  <c r="Q264" i="101"/>
  <c r="G1001" i="101"/>
  <c r="G267" i="101"/>
  <c r="N999" i="101"/>
  <c r="N265" i="101"/>
  <c r="K999" i="106"/>
  <c r="K265" i="106"/>
  <c r="S999" i="104"/>
  <c r="S265" i="104"/>
  <c r="O1000" i="101"/>
  <c r="O266" i="101"/>
  <c r="F1000" i="107"/>
  <c r="F266" i="107"/>
  <c r="T1000" i="103"/>
  <c r="T266" i="103"/>
  <c r="M266" i="107"/>
  <c r="M1000" i="107"/>
  <c r="P1001" i="105"/>
  <c r="P267" i="105"/>
  <c r="I1000" i="105"/>
  <c r="I266" i="105"/>
  <c r="M998" i="105"/>
  <c r="M264" i="105"/>
  <c r="R264" i="101"/>
  <c r="R998" i="101"/>
  <c r="L1001" i="101"/>
  <c r="L267" i="101"/>
  <c r="H1001" i="101"/>
  <c r="H267" i="101"/>
  <c r="T265" i="106"/>
  <c r="T999" i="106"/>
  <c r="P265" i="107"/>
  <c r="P999" i="107"/>
  <c r="G999" i="101"/>
  <c r="G265" i="101"/>
  <c r="Q1000" i="101"/>
  <c r="Q266" i="101"/>
  <c r="J998" i="104"/>
  <c r="J264" i="104"/>
  <c r="K267" i="106"/>
  <c r="K1001" i="106"/>
  <c r="J1001" i="105"/>
  <c r="J267" i="105"/>
  <c r="F51" i="106"/>
  <c r="Q265" i="106"/>
  <c r="Q999" i="106"/>
  <c r="G1000" i="103"/>
  <c r="G266" i="103"/>
  <c r="P998" i="104"/>
  <c r="P264" i="104"/>
  <c r="O998" i="103"/>
  <c r="O264" i="103"/>
  <c r="S267" i="105"/>
  <c r="S1001" i="105"/>
  <c r="R267" i="104"/>
  <c r="R1001" i="104"/>
  <c r="N267" i="104"/>
  <c r="N1001" i="104"/>
  <c r="M267" i="101"/>
  <c r="M1001" i="101"/>
  <c r="L72" i="101"/>
  <c r="L79" i="101" s="1"/>
  <c r="L81" i="101" s="1"/>
  <c r="L85" i="101" s="1"/>
  <c r="L89" i="101" s="1"/>
  <c r="J265" i="103"/>
  <c r="J999" i="103"/>
  <c r="J266" i="104"/>
  <c r="J1000" i="104"/>
  <c r="L998" i="107"/>
  <c r="L264" i="107"/>
  <c r="F265" i="100"/>
  <c r="F999" i="100"/>
  <c r="Q72" i="100"/>
  <c r="Q79" i="100" s="1"/>
  <c r="Q81" i="100" s="1"/>
  <c r="Q85" i="100" s="1"/>
  <c r="Q89" i="100" s="1"/>
  <c r="M265" i="100"/>
  <c r="M999" i="100"/>
  <c r="O265" i="103"/>
  <c r="O999" i="103"/>
  <c r="N265" i="104"/>
  <c r="N999" i="104"/>
  <c r="I998" i="103"/>
  <c r="I264" i="103"/>
  <c r="R265" i="103"/>
  <c r="R999" i="103"/>
  <c r="Q267" i="103"/>
  <c r="Q1001" i="103"/>
  <c r="H1000" i="100"/>
  <c r="H266" i="100"/>
  <c r="S264" i="105"/>
  <c r="S998" i="105"/>
  <c r="J72" i="101"/>
  <c r="J79" i="101" s="1"/>
  <c r="J81" i="101" s="1"/>
  <c r="J85" i="101" s="1"/>
  <c r="J89" i="101" s="1"/>
  <c r="J1001" i="107"/>
  <c r="J267" i="107"/>
  <c r="T998" i="106"/>
  <c r="T264" i="106"/>
  <c r="P264" i="103"/>
  <c r="P998" i="103"/>
  <c r="H999" i="107"/>
  <c r="H265" i="107"/>
  <c r="K266" i="100"/>
  <c r="K1000" i="100"/>
  <c r="J1000" i="100"/>
  <c r="J266" i="100"/>
  <c r="H264" i="106"/>
  <c r="H998" i="106"/>
  <c r="I265" i="101"/>
  <c r="I999" i="101"/>
  <c r="L265" i="106"/>
  <c r="L999" i="106"/>
  <c r="K264" i="107"/>
  <c r="K998" i="107"/>
  <c r="G72" i="101"/>
  <c r="G79" i="101" s="1"/>
  <c r="G81" i="101" s="1"/>
  <c r="G85" i="101" s="1"/>
  <c r="G89" i="101" s="1"/>
  <c r="M999" i="105"/>
  <c r="M265" i="105"/>
  <c r="O999" i="106"/>
  <c r="O265" i="106"/>
  <c r="S72" i="101"/>
  <c r="S79" i="101" s="1"/>
  <c r="S81" i="101" s="1"/>
  <c r="S85" i="101" s="1"/>
  <c r="S89" i="101" s="1"/>
  <c r="F1000" i="100"/>
  <c r="F266" i="100"/>
  <c r="T1000" i="106"/>
  <c r="T266" i="106"/>
  <c r="R266" i="101"/>
  <c r="R1000" i="101"/>
  <c r="I1000" i="107"/>
  <c r="I266" i="107"/>
  <c r="M998" i="106"/>
  <c r="M264" i="106"/>
  <c r="H1001" i="103"/>
  <c r="H267" i="103"/>
  <c r="T999" i="104"/>
  <c r="T265" i="104"/>
  <c r="N1000" i="100"/>
  <c r="N266" i="100"/>
  <c r="H1000" i="106"/>
  <c r="H266" i="106"/>
  <c r="S72" i="100"/>
  <c r="S79" i="100" s="1"/>
  <c r="S81" i="100" s="1"/>
  <c r="S85" i="100" s="1"/>
  <c r="S89" i="100" s="1"/>
  <c r="J72" i="100"/>
  <c r="J79" i="100" s="1"/>
  <c r="J81" i="100" s="1"/>
  <c r="J85" i="100" s="1"/>
  <c r="J89" i="100" s="1"/>
  <c r="J51" i="107"/>
  <c r="G266" i="107"/>
  <c r="G1000" i="107"/>
  <c r="F264" i="103"/>
  <c r="F998" i="103"/>
  <c r="O72" i="107"/>
  <c r="O79" i="107" s="1"/>
  <c r="O81" i="107" s="1"/>
  <c r="O85" i="107" s="1"/>
  <c r="O89" i="107" s="1"/>
  <c r="R1001" i="106"/>
  <c r="R267" i="106"/>
  <c r="I1001" i="100"/>
  <c r="I267" i="100"/>
  <c r="L998" i="103"/>
  <c r="L264" i="103"/>
  <c r="I999" i="105"/>
  <c r="I265" i="105"/>
  <c r="L265" i="105"/>
  <c r="L999" i="105"/>
  <c r="F265" i="106"/>
  <c r="F999" i="106"/>
  <c r="Q998" i="104"/>
  <c r="Q264" i="104"/>
  <c r="G267" i="105"/>
  <c r="G1001" i="105"/>
  <c r="F266" i="106"/>
  <c r="F1000" i="106"/>
  <c r="R1000" i="100"/>
  <c r="R266" i="100"/>
  <c r="M1000" i="103"/>
  <c r="M266" i="103"/>
  <c r="M998" i="101"/>
  <c r="M264" i="101"/>
  <c r="F267" i="107"/>
  <c r="F1001" i="107"/>
  <c r="L1001" i="103"/>
  <c r="L267" i="103"/>
  <c r="H1001" i="104"/>
  <c r="H267" i="104"/>
  <c r="Q1001" i="101"/>
  <c r="Q267" i="101"/>
  <c r="G999" i="100"/>
  <c r="G265" i="100"/>
  <c r="S1000" i="100"/>
  <c r="S266" i="100"/>
  <c r="N1000" i="105"/>
  <c r="N266" i="105"/>
  <c r="H266" i="101"/>
  <c r="H1000" i="101"/>
  <c r="Q1000" i="106"/>
  <c r="Q266" i="106"/>
  <c r="K267" i="101"/>
  <c r="K1001" i="101"/>
  <c r="J267" i="103"/>
  <c r="J1001" i="103"/>
  <c r="Q265" i="100"/>
  <c r="Q999" i="100"/>
  <c r="T998" i="100"/>
  <c r="T264" i="100"/>
  <c r="O264" i="104"/>
  <c r="O998" i="104"/>
  <c r="S1001" i="100"/>
  <c r="S267" i="100"/>
  <c r="R1001" i="103"/>
  <c r="R267" i="103"/>
  <c r="N1001" i="105"/>
  <c r="N267" i="105"/>
  <c r="M1001" i="105"/>
  <c r="M267" i="105"/>
  <c r="I267" i="101"/>
  <c r="I1001" i="101"/>
  <c r="L999" i="104"/>
  <c r="L265" i="104"/>
  <c r="K72" i="101"/>
  <c r="K79" i="101" s="1"/>
  <c r="K81" i="101" s="1"/>
  <c r="K85" i="101" s="1"/>
  <c r="K89" i="101" s="1"/>
  <c r="F265" i="103"/>
  <c r="F999" i="103"/>
  <c r="P266" i="106"/>
  <c r="P1000" i="106"/>
  <c r="M265" i="107"/>
  <c r="M999" i="107"/>
  <c r="O999" i="100"/>
  <c r="O265" i="100"/>
  <c r="I998" i="104"/>
  <c r="I264" i="104"/>
  <c r="R999" i="107"/>
  <c r="R265" i="107"/>
  <c r="R72" i="101"/>
  <c r="R79" i="101" s="1"/>
  <c r="R81" i="101" s="1"/>
  <c r="R85" i="101" s="1"/>
  <c r="R89" i="101" s="1"/>
  <c r="F1001" i="105"/>
  <c r="F267" i="105"/>
  <c r="S266" i="101"/>
  <c r="S1000" i="101"/>
  <c r="N1000" i="106"/>
  <c r="N266" i="106"/>
  <c r="H1000" i="105"/>
  <c r="H266" i="105"/>
  <c r="N264" i="104"/>
  <c r="N998" i="104"/>
  <c r="P51" i="106"/>
  <c r="Q999" i="107"/>
  <c r="Q265" i="107"/>
  <c r="G266" i="101"/>
  <c r="G1000" i="101"/>
  <c r="P264" i="105"/>
  <c r="P998" i="105"/>
  <c r="F998" i="100"/>
  <c r="F264" i="100"/>
  <c r="O998" i="101"/>
  <c r="O264" i="101"/>
  <c r="O267" i="106"/>
  <c r="O1001" i="106"/>
  <c r="L266" i="104"/>
  <c r="L1000" i="104"/>
  <c r="H999" i="105"/>
  <c r="H265" i="105"/>
  <c r="I999" i="103"/>
  <c r="I265" i="103"/>
  <c r="G264" i="104"/>
  <c r="G998" i="104"/>
  <c r="F999" i="105"/>
  <c r="F265" i="105"/>
  <c r="Q264" i="107"/>
  <c r="Q998" i="107"/>
  <c r="M999" i="104"/>
  <c r="M265" i="104"/>
  <c r="O999" i="101"/>
  <c r="O265" i="101"/>
  <c r="K999" i="107"/>
  <c r="K265" i="107"/>
  <c r="S999" i="107"/>
  <c r="S265" i="107"/>
  <c r="O1000" i="100"/>
  <c r="O266" i="100"/>
  <c r="F266" i="103"/>
  <c r="F1000" i="103"/>
  <c r="T1000" i="101"/>
  <c r="T266" i="101"/>
  <c r="R1000" i="106"/>
  <c r="R266" i="106"/>
  <c r="M1000" i="101"/>
  <c r="M266" i="101"/>
  <c r="I72" i="100"/>
  <c r="I79" i="100" s="1"/>
  <c r="I81" i="100" s="1"/>
  <c r="I85" i="100" s="1"/>
  <c r="I89" i="100" s="1"/>
  <c r="R999" i="101"/>
  <c r="R265" i="101"/>
  <c r="M998" i="103"/>
  <c r="M264" i="103"/>
  <c r="R998" i="107"/>
  <c r="R264" i="107"/>
  <c r="F267" i="106"/>
  <c r="F1001" i="106"/>
  <c r="L267" i="105"/>
  <c r="L1001" i="105"/>
  <c r="Q1001" i="107"/>
  <c r="Q267" i="107"/>
  <c r="T999" i="100"/>
  <c r="T265" i="100"/>
  <c r="S266" i="105"/>
  <c r="S1000" i="105"/>
  <c r="H266" i="103"/>
  <c r="H1000" i="103"/>
  <c r="S998" i="104"/>
  <c r="S264" i="104"/>
  <c r="N998" i="103"/>
  <c r="N264" i="103"/>
  <c r="K1001" i="104"/>
  <c r="K267" i="104"/>
  <c r="Q265" i="105"/>
  <c r="Q999" i="105"/>
  <c r="G1000" i="100"/>
  <c r="G266" i="100"/>
  <c r="T264" i="107"/>
  <c r="T998" i="107"/>
  <c r="P72" i="100"/>
  <c r="P79" i="100" s="1"/>
  <c r="P81" i="100" s="1"/>
  <c r="P85" i="100" s="1"/>
  <c r="P89" i="100" s="1"/>
  <c r="F998" i="107"/>
  <c r="F264" i="107"/>
  <c r="O72" i="100"/>
  <c r="O79" i="100" s="1"/>
  <c r="O81" i="100" s="1"/>
  <c r="O85" i="100" s="1"/>
  <c r="O89" i="100" s="1"/>
  <c r="R267" i="107"/>
  <c r="R1001" i="107"/>
  <c r="O1001" i="100"/>
  <c r="O267" i="100"/>
  <c r="N1001" i="103"/>
  <c r="N267" i="103"/>
  <c r="M1001" i="103"/>
  <c r="M267" i="103"/>
  <c r="I1001" i="104"/>
  <c r="I267" i="104"/>
  <c r="L266" i="100"/>
  <c r="L1000" i="100"/>
  <c r="L998" i="106"/>
  <c r="L264" i="106"/>
  <c r="I265" i="104"/>
  <c r="I999" i="104"/>
  <c r="G264" i="107"/>
  <c r="G998" i="107"/>
  <c r="P1000" i="103"/>
  <c r="P266" i="103"/>
  <c r="G1001" i="104"/>
  <c r="G267" i="104"/>
  <c r="T1001" i="101"/>
  <c r="T267" i="101"/>
  <c r="M999" i="103"/>
  <c r="M265" i="103"/>
  <c r="N999" i="107"/>
  <c r="N265" i="107"/>
  <c r="K265" i="100"/>
  <c r="K999" i="100"/>
  <c r="S999" i="105"/>
  <c r="S265" i="105"/>
  <c r="T1000" i="107"/>
  <c r="T266" i="107"/>
  <c r="R266" i="104"/>
  <c r="R1000" i="104"/>
  <c r="M266" i="106"/>
  <c r="M1000" i="106"/>
  <c r="I998" i="107"/>
  <c r="I264" i="107"/>
  <c r="P1001" i="103"/>
  <c r="P267" i="103"/>
  <c r="R999" i="100"/>
  <c r="R265" i="100"/>
  <c r="I1000" i="103"/>
  <c r="I266" i="103"/>
  <c r="M998" i="100"/>
  <c r="M264" i="100"/>
  <c r="F267" i="103"/>
  <c r="F1001" i="103"/>
  <c r="H1001" i="107"/>
  <c r="H267" i="107"/>
  <c r="T999" i="107"/>
  <c r="T265" i="107"/>
  <c r="P265" i="106"/>
  <c r="P999" i="106"/>
  <c r="G999" i="105"/>
  <c r="G265" i="105"/>
  <c r="N1000" i="101"/>
  <c r="N266" i="101"/>
  <c r="Q1000" i="107"/>
  <c r="Q266" i="107"/>
  <c r="S72" i="107"/>
  <c r="S79" i="107" s="1"/>
  <c r="S81" i="107" s="1"/>
  <c r="S85" i="107" s="1"/>
  <c r="S89" i="107" s="1"/>
  <c r="J998" i="107"/>
  <c r="J264" i="107"/>
  <c r="K267" i="103"/>
  <c r="K1001" i="103"/>
  <c r="J267" i="104"/>
  <c r="J1001" i="104"/>
  <c r="T264" i="105"/>
  <c r="T998" i="105"/>
  <c r="P264" i="107"/>
  <c r="P998" i="107"/>
  <c r="S1001" i="107"/>
  <c r="S267" i="107"/>
  <c r="R267" i="100"/>
  <c r="R1001" i="100"/>
  <c r="J999" i="107"/>
  <c r="J265" i="107"/>
  <c r="H265" i="106"/>
  <c r="H999" i="106"/>
  <c r="K1000" i="104"/>
  <c r="K266" i="104"/>
  <c r="J266" i="106"/>
  <c r="J1000" i="106"/>
  <c r="H72" i="107"/>
  <c r="H79" i="107" s="1"/>
  <c r="H81" i="107" s="1"/>
  <c r="H85" i="107" s="1"/>
  <c r="H89" i="107" s="1"/>
  <c r="L999" i="107"/>
  <c r="L265" i="107"/>
  <c r="G998" i="106"/>
  <c r="G264" i="106"/>
  <c r="P266" i="101"/>
  <c r="P1000" i="101"/>
  <c r="Q998" i="103"/>
  <c r="Q264" i="103"/>
  <c r="K265" i="104"/>
  <c r="K999" i="104"/>
  <c r="S999" i="106"/>
  <c r="S265" i="106"/>
  <c r="O1000" i="106"/>
  <c r="O266" i="106"/>
  <c r="F1000" i="101"/>
  <c r="F266" i="101"/>
  <c r="T1000" i="105"/>
  <c r="T266" i="105"/>
  <c r="I998" i="105"/>
  <c r="I264" i="105"/>
  <c r="I8" i="42"/>
  <c r="I9" i="42"/>
  <c r="J6" i="42"/>
  <c r="I7" i="42"/>
  <c r="I10" i="42"/>
  <c r="N1089" i="101" l="1"/>
  <c r="T971" i="101"/>
  <c r="T940" i="101"/>
  <c r="K971" i="105"/>
  <c r="K940" i="105"/>
  <c r="L971" i="103"/>
  <c r="L940" i="103"/>
  <c r="S971" i="105"/>
  <c r="S940" i="105"/>
  <c r="S971" i="104"/>
  <c r="S940" i="104"/>
  <c r="H971" i="100"/>
  <c r="H940" i="100"/>
  <c r="Q971" i="103"/>
  <c r="Q940" i="103"/>
  <c r="N971" i="107"/>
  <c r="N940" i="107"/>
  <c r="R971" i="100"/>
  <c r="R940" i="100"/>
  <c r="M971" i="107"/>
  <c r="M940" i="107"/>
  <c r="K971" i="101"/>
  <c r="K940" i="101"/>
  <c r="G971" i="104"/>
  <c r="G940" i="104"/>
  <c r="S1087" i="100"/>
  <c r="I971" i="105"/>
  <c r="I940" i="105"/>
  <c r="M971" i="103"/>
  <c r="M940" i="103"/>
  <c r="H940" i="104"/>
  <c r="H971" i="104"/>
  <c r="L940" i="105"/>
  <c r="P971" i="101"/>
  <c r="P940" i="101"/>
  <c r="R940" i="101"/>
  <c r="R971" i="101"/>
  <c r="R971" i="107"/>
  <c r="R940" i="107"/>
  <c r="N940" i="103"/>
  <c r="N971" i="103"/>
  <c r="Q971" i="100"/>
  <c r="Q940" i="100"/>
  <c r="R971" i="103"/>
  <c r="R940" i="103"/>
  <c r="H971" i="107"/>
  <c r="H940" i="107"/>
  <c r="T940" i="104"/>
  <c r="T971" i="104"/>
  <c r="G971" i="103"/>
  <c r="G940" i="103"/>
  <c r="N1087" i="101"/>
  <c r="P940" i="103"/>
  <c r="P971" i="103"/>
  <c r="M971" i="100"/>
  <c r="M940" i="100"/>
  <c r="L940" i="100"/>
  <c r="L971" i="100"/>
  <c r="I971" i="103"/>
  <c r="I940" i="103"/>
  <c r="G971" i="107"/>
  <c r="G940" i="107"/>
  <c r="J971" i="105"/>
  <c r="J940" i="105"/>
  <c r="P971" i="100"/>
  <c r="P940" i="100"/>
  <c r="R971" i="104"/>
  <c r="R940" i="104"/>
  <c r="J971" i="104"/>
  <c r="J940" i="104"/>
  <c r="Q940" i="105"/>
  <c r="Q971" i="105"/>
  <c r="O971" i="107"/>
  <c r="O940" i="107"/>
  <c r="K971" i="103"/>
  <c r="K940" i="103"/>
  <c r="N1085" i="105"/>
  <c r="M971" i="105"/>
  <c r="M940" i="105"/>
  <c r="S971" i="101"/>
  <c r="S940" i="101"/>
  <c r="Q940" i="107"/>
  <c r="Q971" i="107"/>
  <c r="K940" i="107"/>
  <c r="K971" i="107"/>
  <c r="S1085" i="100"/>
  <c r="S1086" i="100"/>
  <c r="S1089" i="100"/>
  <c r="J1085" i="103"/>
  <c r="N1087" i="105"/>
  <c r="Q1085" i="104"/>
  <c r="N1088" i="101"/>
  <c r="N1086" i="101"/>
  <c r="J1088" i="103"/>
  <c r="N1089" i="105"/>
  <c r="Q1086" i="104"/>
  <c r="Q1087" i="104"/>
  <c r="J1089" i="103"/>
  <c r="Q1089" i="104"/>
  <c r="J1086" i="103"/>
  <c r="N1088" i="105"/>
  <c r="N1087" i="104"/>
  <c r="N1086" i="104"/>
  <c r="N1089" i="104"/>
  <c r="N1085" i="104"/>
  <c r="N1088" i="104"/>
  <c r="Q1088" i="101"/>
  <c r="Q1085" i="101"/>
  <c r="Q1086" i="101"/>
  <c r="Q1089" i="101"/>
  <c r="Q1087" i="101"/>
  <c r="I1086" i="104"/>
  <c r="I1088" i="104"/>
  <c r="I1089" i="104"/>
  <c r="I1085" i="104"/>
  <c r="I1087" i="104"/>
  <c r="P1088" i="105"/>
  <c r="P1085" i="105"/>
  <c r="P1089" i="105"/>
  <c r="P1087" i="105"/>
  <c r="P1086" i="105"/>
  <c r="T1089" i="107"/>
  <c r="T1085" i="107"/>
  <c r="T1087" i="107"/>
  <c r="T1088" i="107"/>
  <c r="T1086" i="107"/>
  <c r="O1089" i="103"/>
  <c r="O1086" i="103"/>
  <c r="O1085" i="103"/>
  <c r="O1087" i="103"/>
  <c r="O1088" i="103"/>
  <c r="O1089" i="105"/>
  <c r="O1088" i="105"/>
  <c r="O1085" i="105"/>
  <c r="O1086" i="105"/>
  <c r="O1087" i="105"/>
  <c r="K1086" i="100"/>
  <c r="K1085" i="100"/>
  <c r="K1087" i="100"/>
  <c r="K1088" i="100"/>
  <c r="K1089" i="100"/>
  <c r="I1088" i="107"/>
  <c r="I1085" i="107"/>
  <c r="I1087" i="107"/>
  <c r="I1086" i="107"/>
  <c r="I1089" i="107"/>
  <c r="J1087" i="100"/>
  <c r="J1089" i="100"/>
  <c r="J1088" i="100"/>
  <c r="J1085" i="100"/>
  <c r="J1086" i="100"/>
  <c r="L1089" i="107"/>
  <c r="L1088" i="107"/>
  <c r="L1086" i="107"/>
  <c r="L1087" i="107"/>
  <c r="L1085" i="107"/>
  <c r="K1085" i="104"/>
  <c r="K1088" i="104"/>
  <c r="K1086" i="104"/>
  <c r="K1089" i="104"/>
  <c r="K1087" i="104"/>
  <c r="O1085" i="101"/>
  <c r="O1088" i="101"/>
  <c r="O1086" i="101"/>
  <c r="O1087" i="101"/>
  <c r="O1089" i="101"/>
  <c r="P1086" i="107"/>
  <c r="P1087" i="107"/>
  <c r="P1085" i="107"/>
  <c r="P1088" i="107"/>
  <c r="P1089" i="107"/>
  <c r="T1086" i="105"/>
  <c r="T1087" i="105"/>
  <c r="T1088" i="105"/>
  <c r="T1085" i="105"/>
  <c r="T1089" i="105"/>
  <c r="L1085" i="104"/>
  <c r="L1086" i="104"/>
  <c r="L1089" i="104"/>
  <c r="L1088" i="104"/>
  <c r="L1087" i="104"/>
  <c r="J1088" i="107"/>
  <c r="J1085" i="107"/>
  <c r="J1086" i="107"/>
  <c r="J1089" i="107"/>
  <c r="J1087" i="107"/>
  <c r="O1088" i="100"/>
  <c r="O1089" i="100"/>
  <c r="O1086" i="100"/>
  <c r="O1085" i="100"/>
  <c r="O1087" i="100"/>
  <c r="P1086" i="104"/>
  <c r="P1087" i="104"/>
  <c r="P1089" i="104"/>
  <c r="P1088" i="104"/>
  <c r="P1085" i="104"/>
  <c r="O1085" i="104"/>
  <c r="O1088" i="104"/>
  <c r="O1086" i="104"/>
  <c r="O1089" i="104"/>
  <c r="O1087" i="104"/>
  <c r="T1088" i="103"/>
  <c r="T1085" i="103"/>
  <c r="T1087" i="103"/>
  <c r="T1089" i="103"/>
  <c r="T1086" i="103"/>
  <c r="L1088" i="105"/>
  <c r="L1089" i="105"/>
  <c r="L1086" i="105"/>
  <c r="L1085" i="105"/>
  <c r="L1087" i="105"/>
  <c r="M1089" i="104"/>
  <c r="M1088" i="104"/>
  <c r="M1085" i="104"/>
  <c r="M1086" i="104"/>
  <c r="M1087" i="104"/>
  <c r="K72" i="104"/>
  <c r="K79" i="104" s="1"/>
  <c r="K81" i="104" s="1"/>
  <c r="K85" i="104" s="1"/>
  <c r="K89" i="104" s="1"/>
  <c r="S72" i="106"/>
  <c r="S79" i="106" s="1"/>
  <c r="S81" i="106" s="1"/>
  <c r="S85" i="106" s="1"/>
  <c r="S89" i="106" s="1"/>
  <c r="S72" i="104"/>
  <c r="S79" i="104" s="1"/>
  <c r="S81" i="104" s="1"/>
  <c r="S85" i="104" s="1"/>
  <c r="S89" i="104" s="1"/>
  <c r="F72" i="100"/>
  <c r="F79" i="100" s="1"/>
  <c r="F81" i="100" s="1"/>
  <c r="F85" i="100" s="1"/>
  <c r="F89" i="100" s="1"/>
  <c r="H38" i="42"/>
  <c r="L72" i="107"/>
  <c r="L79" i="107" s="1"/>
  <c r="L81" i="107" s="1"/>
  <c r="L85" i="107" s="1"/>
  <c r="L89" i="107" s="1"/>
  <c r="K72" i="107"/>
  <c r="K79" i="107" s="1"/>
  <c r="K81" i="107" s="1"/>
  <c r="K85" i="107" s="1"/>
  <c r="K89" i="107" s="1"/>
  <c r="N72" i="100"/>
  <c r="N79" i="100" s="1"/>
  <c r="N81" i="100" s="1"/>
  <c r="N85" i="100" s="1"/>
  <c r="N89" i="100" s="1"/>
  <c r="M72" i="106"/>
  <c r="M79" i="106" s="1"/>
  <c r="M81" i="106" s="1"/>
  <c r="M85" i="106" s="1"/>
  <c r="M89" i="106" s="1"/>
  <c r="I87" i="42"/>
  <c r="Q72" i="101"/>
  <c r="Q79" i="101" s="1"/>
  <c r="Q81" i="101" s="1"/>
  <c r="Q85" i="101" s="1"/>
  <c r="Q89" i="101" s="1"/>
  <c r="R72" i="103"/>
  <c r="R79" i="103" s="1"/>
  <c r="R81" i="103" s="1"/>
  <c r="R85" i="103" s="1"/>
  <c r="R89" i="103" s="1"/>
  <c r="I72" i="106"/>
  <c r="I79" i="106" s="1"/>
  <c r="I81" i="106" s="1"/>
  <c r="I85" i="106" s="1"/>
  <c r="I89" i="106" s="1"/>
  <c r="M72" i="104"/>
  <c r="M79" i="104" s="1"/>
  <c r="M81" i="104" s="1"/>
  <c r="M85" i="104" s="1"/>
  <c r="M89" i="104" s="1"/>
  <c r="F72" i="101"/>
  <c r="F79" i="101" s="1"/>
  <c r="F81" i="101" s="1"/>
  <c r="F85" i="101" s="1"/>
  <c r="F89" i="101" s="1"/>
  <c r="G72" i="100"/>
  <c r="G79" i="100" s="1"/>
  <c r="G81" i="100" s="1"/>
  <c r="G85" i="100" s="1"/>
  <c r="G89" i="100" s="1"/>
  <c r="I72" i="107"/>
  <c r="I79" i="107" s="1"/>
  <c r="I81" i="107" s="1"/>
  <c r="I85" i="107" s="1"/>
  <c r="I89" i="107" s="1"/>
  <c r="H72" i="105"/>
  <c r="H79" i="105" s="1"/>
  <c r="H81" i="105" s="1"/>
  <c r="H85" i="105" s="1"/>
  <c r="H89" i="105" s="1"/>
  <c r="H35" i="42"/>
  <c r="N72" i="105"/>
  <c r="N79" i="105" s="1"/>
  <c r="N81" i="105" s="1"/>
  <c r="N85" i="105" s="1"/>
  <c r="N89" i="105" s="1"/>
  <c r="F72" i="105"/>
  <c r="F79" i="105" s="1"/>
  <c r="F81" i="105" s="1"/>
  <c r="F85" i="105" s="1"/>
  <c r="F89" i="105" s="1"/>
  <c r="J72" i="105"/>
  <c r="J79" i="105" s="1"/>
  <c r="J81" i="105" s="1"/>
  <c r="J85" i="105" s="1"/>
  <c r="J89" i="105" s="1"/>
  <c r="L72" i="103"/>
  <c r="L79" i="103" s="1"/>
  <c r="L81" i="103" s="1"/>
  <c r="L85" i="103" s="1"/>
  <c r="L89" i="103" s="1"/>
  <c r="K72" i="103"/>
  <c r="K79" i="103" s="1"/>
  <c r="K81" i="103" s="1"/>
  <c r="K85" i="103" s="1"/>
  <c r="K89" i="103" s="1"/>
  <c r="G72" i="107"/>
  <c r="G79" i="107" s="1"/>
  <c r="G81" i="107" s="1"/>
  <c r="G85" i="107" s="1"/>
  <c r="G89" i="107" s="1"/>
  <c r="L72" i="104"/>
  <c r="L79" i="104" s="1"/>
  <c r="L81" i="104" s="1"/>
  <c r="L85" i="104" s="1"/>
  <c r="L89" i="104" s="1"/>
  <c r="H37" i="42"/>
  <c r="L72" i="100"/>
  <c r="L79" i="100" s="1"/>
  <c r="L81" i="100" s="1"/>
  <c r="L85" i="100" s="1"/>
  <c r="L89" i="100" s="1"/>
  <c r="O72" i="101"/>
  <c r="O79" i="101" s="1"/>
  <c r="O81" i="101" s="1"/>
  <c r="O85" i="101" s="1"/>
  <c r="O89" i="101" s="1"/>
  <c r="H72" i="100"/>
  <c r="H79" i="100" s="1"/>
  <c r="H81" i="100" s="1"/>
  <c r="H85" i="100" s="1"/>
  <c r="H89" i="100" s="1"/>
  <c r="N72" i="104"/>
  <c r="N79" i="104" s="1"/>
  <c r="N81" i="104" s="1"/>
  <c r="N85" i="104" s="1"/>
  <c r="N89" i="104" s="1"/>
  <c r="O72" i="106"/>
  <c r="O79" i="106" s="1"/>
  <c r="O81" i="106" s="1"/>
  <c r="O85" i="106" s="1"/>
  <c r="O89" i="106" s="1"/>
  <c r="G72" i="106"/>
  <c r="G79" i="106" s="1"/>
  <c r="G81" i="106" s="1"/>
  <c r="G85" i="106" s="1"/>
  <c r="G89" i="106" s="1"/>
  <c r="R72" i="106"/>
  <c r="R79" i="106" s="1"/>
  <c r="R81" i="106" s="1"/>
  <c r="R85" i="106" s="1"/>
  <c r="R89" i="106" s="1"/>
  <c r="P72" i="104"/>
  <c r="P79" i="104" s="1"/>
  <c r="P81" i="104" s="1"/>
  <c r="P85" i="104" s="1"/>
  <c r="P89" i="104" s="1"/>
  <c r="H36" i="42"/>
  <c r="I30" i="42"/>
  <c r="I1015" i="42" s="1"/>
  <c r="H1017" i="42"/>
  <c r="I28" i="42"/>
  <c r="I1013" i="42" s="1"/>
  <c r="I31" i="42"/>
  <c r="I1016" i="42" s="1"/>
  <c r="J27" i="42"/>
  <c r="J1012" i="42" s="1"/>
  <c r="I29" i="42"/>
  <c r="I1014" i="42" s="1"/>
  <c r="N677" i="107"/>
  <c r="N958" i="107" s="1"/>
  <c r="N1030" i="107"/>
  <c r="N1060" i="107" s="1"/>
  <c r="N1031" i="107"/>
  <c r="N1061" i="107" s="1"/>
  <c r="N1027" i="107"/>
  <c r="N1057" i="107" s="1"/>
  <c r="N1028" i="107"/>
  <c r="N1029" i="107"/>
  <c r="N1059" i="107" s="1"/>
  <c r="R677" i="105"/>
  <c r="R958" i="105" s="1"/>
  <c r="R1028" i="105"/>
  <c r="R1058" i="105" s="1"/>
  <c r="R1029" i="105"/>
  <c r="R1059" i="105" s="1"/>
  <c r="R1030" i="105"/>
  <c r="R1031" i="105"/>
  <c r="R1061" i="105" s="1"/>
  <c r="R1027" i="105"/>
  <c r="R1057" i="105" s="1"/>
  <c r="O677" i="100"/>
  <c r="O958" i="100" s="1"/>
  <c r="O1029" i="100"/>
  <c r="O1059" i="100" s="1"/>
  <c r="O1030" i="100"/>
  <c r="O1060" i="100" s="1"/>
  <c r="O1031" i="100"/>
  <c r="O1061" i="100" s="1"/>
  <c r="O1028" i="100"/>
  <c r="O1058" i="100" s="1"/>
  <c r="O1027" i="100"/>
  <c r="I677" i="100"/>
  <c r="I958" i="100" s="1"/>
  <c r="I1031" i="100"/>
  <c r="I1061" i="100" s="1"/>
  <c r="I1029" i="100"/>
  <c r="I1027" i="100"/>
  <c r="I1057" i="100" s="1"/>
  <c r="I1028" i="100"/>
  <c r="I1058" i="100" s="1"/>
  <c r="I1030" i="100"/>
  <c r="I1060" i="100" s="1"/>
  <c r="I677" i="107"/>
  <c r="I958" i="107" s="1"/>
  <c r="I1029" i="107"/>
  <c r="I1059" i="107" s="1"/>
  <c r="I1030" i="107"/>
  <c r="I1060" i="107" s="1"/>
  <c r="I1031" i="107"/>
  <c r="I1061" i="107" s="1"/>
  <c r="I1027" i="107"/>
  <c r="I1028" i="107"/>
  <c r="I1058" i="107" s="1"/>
  <c r="M677" i="107"/>
  <c r="M958" i="107" s="1"/>
  <c r="M1029" i="107"/>
  <c r="M1059" i="107" s="1"/>
  <c r="M1030" i="107"/>
  <c r="M1060" i="107" s="1"/>
  <c r="M1031" i="107"/>
  <c r="M1061" i="107" s="1"/>
  <c r="M1027" i="107"/>
  <c r="M1028" i="107"/>
  <c r="M1058" i="107" s="1"/>
  <c r="S677" i="107"/>
  <c r="S958" i="107" s="1"/>
  <c r="S1031" i="107"/>
  <c r="S1061" i="107" s="1"/>
  <c r="S1027" i="107"/>
  <c r="S1057" i="107" s="1"/>
  <c r="S1028" i="107"/>
  <c r="S1058" i="107" s="1"/>
  <c r="S1029" i="107"/>
  <c r="S1030" i="107"/>
  <c r="S1060" i="107" s="1"/>
  <c r="O677" i="105"/>
  <c r="O958" i="105" s="1"/>
  <c r="O1029" i="105"/>
  <c r="O1059" i="105" s="1"/>
  <c r="O1030" i="105"/>
  <c r="O1060" i="105" s="1"/>
  <c r="O1031" i="105"/>
  <c r="O1061" i="105" s="1"/>
  <c r="O1027" i="105"/>
  <c r="O1028" i="105"/>
  <c r="O1058" i="105" s="1"/>
  <c r="K677" i="104"/>
  <c r="K958" i="104" s="1"/>
  <c r="K1031" i="104"/>
  <c r="K1061" i="104" s="1"/>
  <c r="K1027" i="104"/>
  <c r="K1057" i="104" s="1"/>
  <c r="K1028" i="104"/>
  <c r="K1058" i="104" s="1"/>
  <c r="K1029" i="104"/>
  <c r="K1030" i="104"/>
  <c r="K1060" i="104" s="1"/>
  <c r="S677" i="100"/>
  <c r="S958" i="100" s="1"/>
  <c r="S1029" i="100"/>
  <c r="S1059" i="100" s="1"/>
  <c r="S1030" i="100"/>
  <c r="S1060" i="100" s="1"/>
  <c r="S1031" i="100"/>
  <c r="S1061" i="100" s="1"/>
  <c r="S1028" i="100"/>
  <c r="S1058" i="100" s="1"/>
  <c r="S1027" i="100"/>
  <c r="J677" i="104"/>
  <c r="J958" i="104" s="1"/>
  <c r="J1030" i="104"/>
  <c r="J1060" i="104" s="1"/>
  <c r="J1031" i="104"/>
  <c r="J1061" i="104" s="1"/>
  <c r="J1027" i="104"/>
  <c r="J1057" i="104" s="1"/>
  <c r="J1029" i="104"/>
  <c r="J1059" i="104" s="1"/>
  <c r="J1028" i="104"/>
  <c r="F677" i="107"/>
  <c r="F958" i="107" s="1"/>
  <c r="F1030" i="107"/>
  <c r="F1060" i="107" s="1"/>
  <c r="F1031" i="107"/>
  <c r="F1061" i="107" s="1"/>
  <c r="F1028" i="107"/>
  <c r="F1029" i="107"/>
  <c r="F1059" i="107" s="1"/>
  <c r="F1027" i="107"/>
  <c r="F1057" i="107" s="1"/>
  <c r="T677" i="100"/>
  <c r="T958" i="100" s="1"/>
  <c r="T1030" i="100"/>
  <c r="T1060" i="100" s="1"/>
  <c r="T1031" i="100"/>
  <c r="T1061" i="100" s="1"/>
  <c r="T1028" i="100"/>
  <c r="T1029" i="100"/>
  <c r="T1059" i="100" s="1"/>
  <c r="T1027" i="100"/>
  <c r="T1057" i="100" s="1"/>
  <c r="N677" i="105"/>
  <c r="N958" i="105" s="1"/>
  <c r="N1028" i="105"/>
  <c r="N1058" i="105" s="1"/>
  <c r="N1031" i="105"/>
  <c r="N1061" i="105" s="1"/>
  <c r="N1027" i="105"/>
  <c r="N1057" i="105" s="1"/>
  <c r="N1029" i="105"/>
  <c r="N1059" i="105" s="1"/>
  <c r="N1030" i="105"/>
  <c r="Q677" i="107"/>
  <c r="Q958" i="107" s="1"/>
  <c r="Q1029" i="107"/>
  <c r="Q1059" i="107" s="1"/>
  <c r="Q1030" i="107"/>
  <c r="Q1060" i="107" s="1"/>
  <c r="Q1031" i="107"/>
  <c r="Q1061" i="107" s="1"/>
  <c r="Q1027" i="107"/>
  <c r="Q1028" i="107"/>
  <c r="Q1058" i="107" s="1"/>
  <c r="G677" i="105"/>
  <c r="G958" i="105" s="1"/>
  <c r="G1029" i="105"/>
  <c r="G1059" i="105" s="1"/>
  <c r="G1030" i="105"/>
  <c r="G1060" i="105" s="1"/>
  <c r="G1028" i="105"/>
  <c r="G1058" i="105" s="1"/>
  <c r="G1031" i="105"/>
  <c r="G1061" i="105" s="1"/>
  <c r="G1027" i="105"/>
  <c r="Q677" i="104"/>
  <c r="Q958" i="104" s="1"/>
  <c r="Q1029" i="104"/>
  <c r="Q1059" i="104" s="1"/>
  <c r="Q1030" i="104"/>
  <c r="Q1060" i="104" s="1"/>
  <c r="Q1028" i="104"/>
  <c r="Q1058" i="104" s="1"/>
  <c r="Q1031" i="104"/>
  <c r="Q1061" i="104" s="1"/>
  <c r="Q1027" i="104"/>
  <c r="Q677" i="105"/>
  <c r="Q958" i="105" s="1"/>
  <c r="Q1031" i="105"/>
  <c r="Q1061" i="105" s="1"/>
  <c r="Q1027" i="105"/>
  <c r="Q1057" i="105" s="1"/>
  <c r="Q1030" i="105"/>
  <c r="Q1060" i="105" s="1"/>
  <c r="Q1028" i="105"/>
  <c r="Q1058" i="105" s="1"/>
  <c r="Q1029" i="105"/>
  <c r="F677" i="104"/>
  <c r="F958" i="104" s="1"/>
  <c r="F1030" i="104"/>
  <c r="F1060" i="104" s="1"/>
  <c r="F1029" i="104"/>
  <c r="F1059" i="104" s="1"/>
  <c r="F1031" i="104"/>
  <c r="F1061" i="104" s="1"/>
  <c r="F1027" i="104"/>
  <c r="F1028" i="104"/>
  <c r="F1058" i="104" s="1"/>
  <c r="J677" i="100"/>
  <c r="J958" i="100" s="1"/>
  <c r="J1029" i="100"/>
  <c r="J1059" i="100" s="1"/>
  <c r="J1030" i="100"/>
  <c r="J1028" i="100"/>
  <c r="J1058" i="100" s="1"/>
  <c r="J1031" i="100"/>
  <c r="J1061" i="100" s="1"/>
  <c r="J1027" i="100"/>
  <c r="J1057" i="100" s="1"/>
  <c r="F677" i="105"/>
  <c r="F958" i="105" s="1"/>
  <c r="F1028" i="105"/>
  <c r="F1058" i="105" s="1"/>
  <c r="F1027" i="105"/>
  <c r="F1057" i="105" s="1"/>
  <c r="F1029" i="105"/>
  <c r="F1059" i="105" s="1"/>
  <c r="F1030" i="105"/>
  <c r="F1031" i="105"/>
  <c r="F1061" i="105" s="1"/>
  <c r="L677" i="104"/>
  <c r="L958" i="104" s="1"/>
  <c r="L1028" i="104"/>
  <c r="L1058" i="104" s="1"/>
  <c r="L1031" i="104"/>
  <c r="L1061" i="104" s="1"/>
  <c r="L1027" i="104"/>
  <c r="L1057" i="104" s="1"/>
  <c r="L1029" i="104"/>
  <c r="L1059" i="104" s="1"/>
  <c r="L1030" i="104"/>
  <c r="R677" i="107"/>
  <c r="R958" i="107" s="1"/>
  <c r="R1030" i="107"/>
  <c r="R1060" i="107" s="1"/>
  <c r="R1031" i="107"/>
  <c r="R1061" i="107" s="1"/>
  <c r="R1027" i="107"/>
  <c r="R1057" i="107" s="1"/>
  <c r="R1028" i="107"/>
  <c r="R1029" i="107"/>
  <c r="R1059" i="107" s="1"/>
  <c r="L677" i="107"/>
  <c r="L958" i="107" s="1"/>
  <c r="L1028" i="107"/>
  <c r="L1058" i="107" s="1"/>
  <c r="L1029" i="107"/>
  <c r="L1059" i="107" s="1"/>
  <c r="L1030" i="107"/>
  <c r="L1031" i="107"/>
  <c r="L1061" i="107" s="1"/>
  <c r="L1027" i="107"/>
  <c r="L1057" i="107" s="1"/>
  <c r="M677" i="104"/>
  <c r="M958" i="104" s="1"/>
  <c r="M1029" i="104"/>
  <c r="M1059" i="104" s="1"/>
  <c r="M1030" i="104"/>
  <c r="M1060" i="104" s="1"/>
  <c r="M1031" i="104"/>
  <c r="M1061" i="104" s="1"/>
  <c r="M1027" i="104"/>
  <c r="M1028" i="104"/>
  <c r="M1058" i="104" s="1"/>
  <c r="H677" i="105"/>
  <c r="H958" i="105" s="1"/>
  <c r="H1030" i="105"/>
  <c r="H1060" i="105" s="1"/>
  <c r="H1029" i="105"/>
  <c r="H1059" i="105" s="1"/>
  <c r="H1031" i="105"/>
  <c r="H1061" i="105" s="1"/>
  <c r="H1027" i="105"/>
  <c r="H1057" i="105" s="1"/>
  <c r="H1028" i="105"/>
  <c r="P677" i="104"/>
  <c r="P958" i="104" s="1"/>
  <c r="P1028" i="104"/>
  <c r="P1058" i="104" s="1"/>
  <c r="P1029" i="104"/>
  <c r="P1059" i="104" s="1"/>
  <c r="P1031" i="104"/>
  <c r="P1061" i="104" s="1"/>
  <c r="P1027" i="104"/>
  <c r="P1057" i="104" s="1"/>
  <c r="P1030" i="104"/>
  <c r="F677" i="100"/>
  <c r="F958" i="100" s="1"/>
  <c r="F1029" i="100"/>
  <c r="F1059" i="100" s="1"/>
  <c r="F1030" i="100"/>
  <c r="F1031" i="100"/>
  <c r="F1061" i="100" s="1"/>
  <c r="F1028" i="100"/>
  <c r="F1058" i="100" s="1"/>
  <c r="F1027" i="100"/>
  <c r="F1057" i="100" s="1"/>
  <c r="O273" i="106"/>
  <c r="T274" i="101"/>
  <c r="S272" i="107"/>
  <c r="F274" i="105"/>
  <c r="M272" i="107"/>
  <c r="M274" i="105"/>
  <c r="S272" i="106"/>
  <c r="H272" i="106"/>
  <c r="P271" i="107"/>
  <c r="I271" i="105"/>
  <c r="K272" i="104"/>
  <c r="J273" i="106"/>
  <c r="J272" i="107"/>
  <c r="R274" i="100"/>
  <c r="K274" i="103"/>
  <c r="G272" i="105"/>
  <c r="P272" i="106"/>
  <c r="M271" i="100"/>
  <c r="R273" i="104"/>
  <c r="G274" i="104"/>
  <c r="M274" i="103"/>
  <c r="F271" i="107"/>
  <c r="Q272" i="105"/>
  <c r="S271" i="104"/>
  <c r="S273" i="105"/>
  <c r="Q274" i="107"/>
  <c r="F274" i="106"/>
  <c r="M271" i="103"/>
  <c r="T273" i="101"/>
  <c r="K272" i="107"/>
  <c r="F272" i="105"/>
  <c r="G271" i="104"/>
  <c r="L273" i="104"/>
  <c r="O271" i="101"/>
  <c r="Q272" i="107"/>
  <c r="R272" i="107"/>
  <c r="I271" i="104"/>
  <c r="O272" i="100"/>
  <c r="N274" i="105"/>
  <c r="T271" i="100"/>
  <c r="Q272" i="100"/>
  <c r="N273" i="105"/>
  <c r="H274" i="104"/>
  <c r="L274" i="103"/>
  <c r="F274" i="107"/>
  <c r="G274" i="105"/>
  <c r="I274" i="100"/>
  <c r="F271" i="103"/>
  <c r="G273" i="107"/>
  <c r="N273" i="100"/>
  <c r="I273" i="107"/>
  <c r="H271" i="106"/>
  <c r="H272" i="107"/>
  <c r="R274" i="104"/>
  <c r="O271" i="103"/>
  <c r="J271" i="104"/>
  <c r="M271" i="105"/>
  <c r="S272" i="104"/>
  <c r="Q271" i="101"/>
  <c r="J273" i="107"/>
  <c r="H272" i="103"/>
  <c r="F271" i="101"/>
  <c r="T272" i="101"/>
  <c r="S271" i="101"/>
  <c r="K271" i="100"/>
  <c r="O271" i="107"/>
  <c r="S273" i="104"/>
  <c r="Q274" i="104"/>
  <c r="L274" i="104"/>
  <c r="P274" i="107"/>
  <c r="K272" i="103"/>
  <c r="N272" i="106"/>
  <c r="O274" i="103"/>
  <c r="F271" i="105"/>
  <c r="Q273" i="105"/>
  <c r="M271" i="104"/>
  <c r="O273" i="103"/>
  <c r="K272" i="105"/>
  <c r="T274" i="107"/>
  <c r="K271" i="105"/>
  <c r="I274" i="103"/>
  <c r="S274" i="106"/>
  <c r="F271" i="104"/>
  <c r="H274" i="106"/>
  <c r="O273" i="104"/>
  <c r="L271" i="101"/>
  <c r="H271" i="101"/>
  <c r="P272" i="105"/>
  <c r="O272" i="107"/>
  <c r="T274" i="106"/>
  <c r="G274" i="103"/>
  <c r="K271" i="103"/>
  <c r="L271" i="100"/>
  <c r="N274" i="106"/>
  <c r="O274" i="105"/>
  <c r="S271" i="107"/>
  <c r="S273" i="106"/>
  <c r="I271" i="106"/>
  <c r="J273" i="101"/>
  <c r="P271" i="100"/>
  <c r="G274" i="106"/>
  <c r="P273" i="104"/>
  <c r="J273" i="103"/>
  <c r="T271" i="103"/>
  <c r="K274" i="105"/>
  <c r="H273" i="104"/>
  <c r="Q274" i="105"/>
  <c r="F274" i="100"/>
  <c r="R271" i="104"/>
  <c r="R273" i="105"/>
  <c r="S272" i="100"/>
  <c r="P271" i="101"/>
  <c r="T271" i="101"/>
  <c r="N271" i="106"/>
  <c r="F273" i="101"/>
  <c r="Q271" i="103"/>
  <c r="P273" i="101"/>
  <c r="T271" i="105"/>
  <c r="I271" i="107"/>
  <c r="F273" i="103"/>
  <c r="L272" i="105"/>
  <c r="L271" i="103"/>
  <c r="H273" i="106"/>
  <c r="R273" i="101"/>
  <c r="M272" i="105"/>
  <c r="M274" i="101"/>
  <c r="G274" i="101"/>
  <c r="H271" i="105"/>
  <c r="R272" i="105"/>
  <c r="J274" i="106"/>
  <c r="I273" i="104"/>
  <c r="T273" i="104"/>
  <c r="N272" i="105"/>
  <c r="O272" i="104"/>
  <c r="H272" i="101"/>
  <c r="L273" i="105"/>
  <c r="S271" i="100"/>
  <c r="G272" i="107"/>
  <c r="R271" i="103"/>
  <c r="G274" i="107"/>
  <c r="H272" i="104"/>
  <c r="L273" i="106"/>
  <c r="P272" i="104"/>
  <c r="M273" i="104"/>
  <c r="S272" i="103"/>
  <c r="P273" i="100"/>
  <c r="G271" i="103"/>
  <c r="I272" i="100"/>
  <c r="M274" i="106"/>
  <c r="I273" i="100"/>
  <c r="N272" i="103"/>
  <c r="N274" i="107"/>
  <c r="Q273" i="104"/>
  <c r="M271" i="107"/>
  <c r="N272" i="100"/>
  <c r="F272" i="101"/>
  <c r="H271" i="107"/>
  <c r="Q271" i="106"/>
  <c r="K271" i="104"/>
  <c r="J272" i="101"/>
  <c r="J271" i="105"/>
  <c r="N273" i="103"/>
  <c r="L272" i="103"/>
  <c r="H271" i="100"/>
  <c r="K273" i="103"/>
  <c r="N271" i="107"/>
  <c r="N273" i="107"/>
  <c r="T272" i="105"/>
  <c r="R272" i="104"/>
  <c r="I271" i="101"/>
  <c r="T274" i="103"/>
  <c r="G271" i="105"/>
  <c r="K271" i="106"/>
  <c r="I272" i="107"/>
  <c r="H272" i="100"/>
  <c r="L273" i="107"/>
  <c r="O274" i="101"/>
  <c r="Q272" i="103"/>
  <c r="K274" i="100"/>
  <c r="N273" i="101"/>
  <c r="R272" i="100"/>
  <c r="S272" i="105"/>
  <c r="O274" i="100"/>
  <c r="H273" i="103"/>
  <c r="R271" i="107"/>
  <c r="R273" i="106"/>
  <c r="J274" i="103"/>
  <c r="M271" i="101"/>
  <c r="R273" i="100"/>
  <c r="I272" i="101"/>
  <c r="S271" i="105"/>
  <c r="R272" i="103"/>
  <c r="I271" i="103"/>
  <c r="O272" i="103"/>
  <c r="J272" i="103"/>
  <c r="N274" i="104"/>
  <c r="S272" i="101"/>
  <c r="T273" i="105"/>
  <c r="L272" i="107"/>
  <c r="K273" i="104"/>
  <c r="S274" i="107"/>
  <c r="J274" i="104"/>
  <c r="J271" i="107"/>
  <c r="Q273" i="107"/>
  <c r="T272" i="107"/>
  <c r="H274" i="107"/>
  <c r="F274" i="103"/>
  <c r="I273" i="103"/>
  <c r="P274" i="103"/>
  <c r="T273" i="107"/>
  <c r="L273" i="100"/>
  <c r="T271" i="107"/>
  <c r="K274" i="104"/>
  <c r="M273" i="101"/>
  <c r="O273" i="100"/>
  <c r="M272" i="104"/>
  <c r="I272" i="103"/>
  <c r="N271" i="104"/>
  <c r="L272" i="104"/>
  <c r="S274" i="100"/>
  <c r="O271" i="104"/>
  <c r="Q273" i="106"/>
  <c r="G272" i="100"/>
  <c r="Q274" i="101"/>
  <c r="F273" i="106"/>
  <c r="Q271" i="104"/>
  <c r="H274" i="103"/>
  <c r="M271" i="106"/>
  <c r="F273" i="100"/>
  <c r="O272" i="106"/>
  <c r="K271" i="107"/>
  <c r="L272" i="106"/>
  <c r="J273" i="100"/>
  <c r="K273" i="100"/>
  <c r="P271" i="103"/>
  <c r="J274" i="107"/>
  <c r="N272" i="104"/>
  <c r="L271" i="107"/>
  <c r="S274" i="105"/>
  <c r="G273" i="103"/>
  <c r="J274" i="105"/>
  <c r="T272" i="106"/>
  <c r="L274" i="101"/>
  <c r="P274" i="105"/>
  <c r="M273" i="107"/>
  <c r="F273" i="107"/>
  <c r="O273" i="101"/>
  <c r="I272" i="106"/>
  <c r="L271" i="105"/>
  <c r="I274" i="105"/>
  <c r="G273" i="104"/>
  <c r="S271" i="106"/>
  <c r="I273" i="101"/>
  <c r="T274" i="105"/>
  <c r="J272" i="105"/>
  <c r="P271" i="106"/>
  <c r="K274" i="107"/>
  <c r="J271" i="100"/>
  <c r="P273" i="105"/>
  <c r="G271" i="101"/>
  <c r="I274" i="107"/>
  <c r="N274" i="101"/>
  <c r="R274" i="105"/>
  <c r="S274" i="103"/>
  <c r="O271" i="106"/>
  <c r="Q272" i="104"/>
  <c r="N271" i="100"/>
  <c r="J271" i="101"/>
  <c r="S273" i="107"/>
  <c r="T272" i="103"/>
  <c r="L274" i="106"/>
  <c r="F274" i="101"/>
  <c r="R271" i="106"/>
  <c r="P274" i="106"/>
  <c r="R273" i="107"/>
  <c r="Q271" i="100"/>
  <c r="H271" i="103"/>
  <c r="L273" i="101"/>
  <c r="P272" i="103"/>
  <c r="L274" i="100"/>
  <c r="G274" i="100"/>
  <c r="J272" i="106"/>
  <c r="R274" i="101"/>
  <c r="S274" i="101"/>
  <c r="O271" i="105"/>
  <c r="N271" i="101"/>
  <c r="L274" i="107"/>
  <c r="R271" i="105"/>
  <c r="R273" i="103"/>
  <c r="I274" i="106"/>
  <c r="M274" i="104"/>
  <c r="F271" i="106"/>
  <c r="N271" i="105"/>
  <c r="Q274" i="100"/>
  <c r="R271" i="100"/>
  <c r="O273" i="105"/>
  <c r="F272" i="104"/>
  <c r="O271" i="100"/>
  <c r="J274" i="101"/>
  <c r="P272" i="100"/>
  <c r="I271" i="100"/>
  <c r="T274" i="104"/>
  <c r="J272" i="100"/>
  <c r="S271" i="103"/>
  <c r="Q273" i="100"/>
  <c r="P274" i="104"/>
  <c r="F273" i="104"/>
  <c r="O272" i="105"/>
  <c r="M272" i="101"/>
  <c r="G273" i="105"/>
  <c r="M273" i="106"/>
  <c r="K272" i="100"/>
  <c r="I274" i="104"/>
  <c r="R274" i="107"/>
  <c r="N271" i="103"/>
  <c r="T272" i="100"/>
  <c r="L274" i="105"/>
  <c r="P273" i="106"/>
  <c r="G271" i="106"/>
  <c r="N272" i="107"/>
  <c r="M272" i="103"/>
  <c r="P273" i="103"/>
  <c r="G271" i="107"/>
  <c r="I272" i="104"/>
  <c r="L271" i="106"/>
  <c r="N274" i="103"/>
  <c r="G273" i="100"/>
  <c r="R272" i="101"/>
  <c r="O272" i="101"/>
  <c r="Q271" i="107"/>
  <c r="H272" i="105"/>
  <c r="O274" i="106"/>
  <c r="F271" i="100"/>
  <c r="P271" i="105"/>
  <c r="G273" i="101"/>
  <c r="H273" i="105"/>
  <c r="N273" i="106"/>
  <c r="S273" i="101"/>
  <c r="F272" i="103"/>
  <c r="I274" i="101"/>
  <c r="R274" i="103"/>
  <c r="K274" i="101"/>
  <c r="H273" i="101"/>
  <c r="S273" i="100"/>
  <c r="M273" i="103"/>
  <c r="F272" i="106"/>
  <c r="I272" i="105"/>
  <c r="R274" i="106"/>
  <c r="T272" i="104"/>
  <c r="T273" i="106"/>
  <c r="T271" i="106"/>
  <c r="H273" i="100"/>
  <c r="Q274" i="103"/>
  <c r="M272" i="100"/>
  <c r="F272" i="100"/>
  <c r="J273" i="104"/>
  <c r="P271" i="104"/>
  <c r="Q272" i="106"/>
  <c r="K274" i="106"/>
  <c r="Q273" i="101"/>
  <c r="G272" i="101"/>
  <c r="P272" i="107"/>
  <c r="H274" i="101"/>
  <c r="R271" i="101"/>
  <c r="I273" i="105"/>
  <c r="T273" i="103"/>
  <c r="K272" i="106"/>
  <c r="N272" i="101"/>
  <c r="K271" i="101"/>
  <c r="J272" i="104"/>
  <c r="L273" i="103"/>
  <c r="M274" i="100"/>
  <c r="J271" i="106"/>
  <c r="S273" i="103"/>
  <c r="H274" i="100"/>
  <c r="P272" i="101"/>
  <c r="P274" i="100"/>
  <c r="O273" i="107"/>
  <c r="K272" i="101"/>
  <c r="M272" i="106"/>
  <c r="G271" i="100"/>
  <c r="H271" i="104"/>
  <c r="K273" i="101"/>
  <c r="M274" i="107"/>
  <c r="O274" i="104"/>
  <c r="S274" i="104"/>
  <c r="T271" i="104"/>
  <c r="J274" i="100"/>
  <c r="Q273" i="103"/>
  <c r="F274" i="104"/>
  <c r="P274" i="101"/>
  <c r="M273" i="100"/>
  <c r="T274" i="100"/>
  <c r="F272" i="107"/>
  <c r="K273" i="106"/>
  <c r="N273" i="104"/>
  <c r="H274" i="105"/>
  <c r="F273" i="105"/>
  <c r="L272" i="101"/>
  <c r="K273" i="107"/>
  <c r="J271" i="103"/>
  <c r="L272" i="100"/>
  <c r="H273" i="107"/>
  <c r="G272" i="103"/>
  <c r="Q274" i="106"/>
  <c r="R272" i="106"/>
  <c r="G273" i="106"/>
  <c r="Q272" i="101"/>
  <c r="L271" i="104"/>
  <c r="G272" i="106"/>
  <c r="I273" i="106"/>
  <c r="N274" i="100"/>
  <c r="O274" i="107"/>
  <c r="G272" i="104"/>
  <c r="M273" i="105"/>
  <c r="T273" i="100"/>
  <c r="Q271" i="105"/>
  <c r="P273" i="107"/>
  <c r="J273" i="105"/>
  <c r="K273" i="105"/>
  <c r="I35" i="42"/>
  <c r="F54" i="100"/>
  <c r="R54" i="105"/>
  <c r="R91" i="105" s="1"/>
  <c r="R975" i="105" s="1"/>
  <c r="O54" i="100"/>
  <c r="O91" i="100" s="1"/>
  <c r="O975" i="100" s="1"/>
  <c r="G54" i="105"/>
  <c r="G91" i="105" s="1"/>
  <c r="G975" i="105" s="1"/>
  <c r="N54" i="107"/>
  <c r="N91" i="107" s="1"/>
  <c r="N975" i="107" s="1"/>
  <c r="Q54" i="104"/>
  <c r="Q91" i="104" s="1"/>
  <c r="Q975" i="104" s="1"/>
  <c r="P54" i="104"/>
  <c r="S54" i="100"/>
  <c r="S91" i="100" s="1"/>
  <c r="S975" i="100" s="1"/>
  <c r="J54" i="104"/>
  <c r="J91" i="104" s="1"/>
  <c r="J975" i="104" s="1"/>
  <c r="F54" i="104"/>
  <c r="F91" i="104" s="1"/>
  <c r="F975" i="104" s="1"/>
  <c r="M54" i="104"/>
  <c r="J54" i="100"/>
  <c r="J91" i="100" s="1"/>
  <c r="J975" i="100" s="1"/>
  <c r="K54" i="104"/>
  <c r="I54" i="100"/>
  <c r="I91" i="100" s="1"/>
  <c r="I975" i="100" s="1"/>
  <c r="Q54" i="107"/>
  <c r="Q91" i="107" s="1"/>
  <c r="Q975" i="107" s="1"/>
  <c r="F52" i="101"/>
  <c r="G52" i="101" s="1"/>
  <c r="H52" i="101" s="1"/>
  <c r="I52" i="101" s="1"/>
  <c r="J52" i="101" s="1"/>
  <c r="K52" i="101" s="1"/>
  <c r="L52" i="101" s="1"/>
  <c r="M52" i="101" s="1"/>
  <c r="N52" i="101" s="1"/>
  <c r="O52" i="101" s="1"/>
  <c r="P52" i="101" s="1"/>
  <c r="Q52" i="101" s="1"/>
  <c r="R52" i="101" s="1"/>
  <c r="S52" i="101" s="1"/>
  <c r="T52" i="101" s="1"/>
  <c r="M54" i="107"/>
  <c r="M91" i="107" s="1"/>
  <c r="M975" i="107" s="1"/>
  <c r="F54" i="105"/>
  <c r="L54" i="104"/>
  <c r="F52" i="103"/>
  <c r="G52" i="103" s="1"/>
  <c r="H52" i="103" s="1"/>
  <c r="I52" i="103" s="1"/>
  <c r="J52" i="103" s="1"/>
  <c r="K52" i="103" s="1"/>
  <c r="L52" i="103" s="1"/>
  <c r="M52" i="103" s="1"/>
  <c r="N52" i="103" s="1"/>
  <c r="O52" i="103" s="1"/>
  <c r="P52" i="103" s="1"/>
  <c r="Q52" i="103" s="1"/>
  <c r="R52" i="103" s="1"/>
  <c r="S52" i="103" s="1"/>
  <c r="T52" i="103" s="1"/>
  <c r="F54" i="107"/>
  <c r="F91" i="107" s="1"/>
  <c r="F975" i="107" s="1"/>
  <c r="T54" i="100"/>
  <c r="T91" i="100" s="1"/>
  <c r="T975" i="100" s="1"/>
  <c r="H54" i="105"/>
  <c r="S54" i="107"/>
  <c r="S91" i="107" s="1"/>
  <c r="S975" i="107" s="1"/>
  <c r="R54" i="107"/>
  <c r="R91" i="107" s="1"/>
  <c r="R975" i="107" s="1"/>
  <c r="L54" i="107"/>
  <c r="F52" i="106"/>
  <c r="G52" i="106" s="1"/>
  <c r="H52" i="106" s="1"/>
  <c r="I52" i="106" s="1"/>
  <c r="J52" i="106" s="1"/>
  <c r="K52" i="106" s="1"/>
  <c r="L52" i="106" s="1"/>
  <c r="M52" i="106" s="1"/>
  <c r="N52" i="106" s="1"/>
  <c r="O52" i="106" s="1"/>
  <c r="P52" i="106" s="1"/>
  <c r="Q52" i="106" s="1"/>
  <c r="R52" i="106" s="1"/>
  <c r="S52" i="106" s="1"/>
  <c r="T52" i="106" s="1"/>
  <c r="I54" i="107"/>
  <c r="Q54" i="105"/>
  <c r="Q91" i="105" s="1"/>
  <c r="Q975" i="105" s="1"/>
  <c r="N54" i="105"/>
  <c r="O54" i="105"/>
  <c r="O91" i="105" s="1"/>
  <c r="O975" i="105" s="1"/>
  <c r="J10" i="42"/>
  <c r="J7" i="42"/>
  <c r="J9" i="42"/>
  <c r="K6" i="42"/>
  <c r="J8" i="42"/>
  <c r="O1088" i="107" l="1"/>
  <c r="O1087" i="107"/>
  <c r="O1085" i="107"/>
  <c r="O1089" i="107"/>
  <c r="O1086" i="107"/>
  <c r="P1086" i="100"/>
  <c r="P1085" i="100"/>
  <c r="P1089" i="100"/>
  <c r="P1087" i="100"/>
  <c r="P1088" i="100"/>
  <c r="T1085" i="104"/>
  <c r="T1086" i="104"/>
  <c r="T1089" i="104"/>
  <c r="T1087" i="104"/>
  <c r="T1088" i="104"/>
  <c r="N1088" i="103"/>
  <c r="N1087" i="103"/>
  <c r="N1089" i="103"/>
  <c r="N1086" i="103"/>
  <c r="N1085" i="103"/>
  <c r="S1086" i="101"/>
  <c r="S1088" i="101"/>
  <c r="S1087" i="101"/>
  <c r="S1089" i="101"/>
  <c r="S1085" i="101"/>
  <c r="Q1088" i="105"/>
  <c r="Q1087" i="105"/>
  <c r="Q1085" i="105"/>
  <c r="Q1086" i="105"/>
  <c r="Q1089" i="105"/>
  <c r="H1089" i="104"/>
  <c r="H1085" i="104"/>
  <c r="H1087" i="104"/>
  <c r="H1086" i="104"/>
  <c r="H1088" i="104"/>
  <c r="G1087" i="104"/>
  <c r="G1085" i="104"/>
  <c r="G1086" i="104"/>
  <c r="G1089" i="104"/>
  <c r="G1088" i="104"/>
  <c r="N1085" i="107"/>
  <c r="N1087" i="107"/>
  <c r="N1086" i="107"/>
  <c r="N1089" i="107"/>
  <c r="N1088" i="107"/>
  <c r="S1085" i="105"/>
  <c r="S1087" i="105"/>
  <c r="S1088" i="105"/>
  <c r="S1086" i="105"/>
  <c r="S1089" i="105"/>
  <c r="J1088" i="105"/>
  <c r="J1087" i="105"/>
  <c r="J1089" i="105"/>
  <c r="J1085" i="105"/>
  <c r="J1086" i="105"/>
  <c r="M1085" i="100"/>
  <c r="M1087" i="100"/>
  <c r="M1086" i="100"/>
  <c r="M1089" i="100"/>
  <c r="M1088" i="100"/>
  <c r="M1088" i="105"/>
  <c r="M1086" i="105"/>
  <c r="M1089" i="105"/>
  <c r="M1085" i="105"/>
  <c r="M1087" i="105"/>
  <c r="P1089" i="103"/>
  <c r="P1086" i="103"/>
  <c r="P1085" i="103"/>
  <c r="P1088" i="103"/>
  <c r="P1087" i="103"/>
  <c r="H1087" i="107"/>
  <c r="H1085" i="107"/>
  <c r="H1089" i="107"/>
  <c r="H1088" i="107"/>
  <c r="H1086" i="107"/>
  <c r="R1086" i="107"/>
  <c r="R1085" i="107"/>
  <c r="R1087" i="107"/>
  <c r="R1088" i="107"/>
  <c r="R1089" i="107"/>
  <c r="K1087" i="101"/>
  <c r="K1085" i="101"/>
  <c r="K1088" i="101"/>
  <c r="K1086" i="101"/>
  <c r="K1089" i="101"/>
  <c r="Q1089" i="103"/>
  <c r="Q1085" i="103"/>
  <c r="Q1086" i="103"/>
  <c r="Q1087" i="103"/>
  <c r="Q1088" i="103"/>
  <c r="L1089" i="103"/>
  <c r="L1085" i="103"/>
  <c r="L1087" i="103"/>
  <c r="L1086" i="103"/>
  <c r="L1088" i="103"/>
  <c r="K1085" i="107"/>
  <c r="K1087" i="107"/>
  <c r="K1086" i="107"/>
  <c r="K1089" i="107"/>
  <c r="K1088" i="107"/>
  <c r="J1087" i="104"/>
  <c r="J1085" i="104"/>
  <c r="J1086" i="104"/>
  <c r="J1088" i="104"/>
  <c r="J1089" i="104"/>
  <c r="G1089" i="107"/>
  <c r="G1088" i="107"/>
  <c r="G1085" i="107"/>
  <c r="G1087" i="107"/>
  <c r="G1086" i="107"/>
  <c r="R1088" i="101"/>
  <c r="R1087" i="101"/>
  <c r="R1086" i="101"/>
  <c r="R1089" i="101"/>
  <c r="R1085" i="101"/>
  <c r="M1089" i="103"/>
  <c r="M1088" i="103"/>
  <c r="M1085" i="103"/>
  <c r="M1086" i="103"/>
  <c r="M1087" i="103"/>
  <c r="R1085" i="103"/>
  <c r="R1086" i="103"/>
  <c r="R1087" i="103"/>
  <c r="R1088" i="103"/>
  <c r="R1089" i="103"/>
  <c r="M1086" i="107"/>
  <c r="M1085" i="107"/>
  <c r="M1087" i="107"/>
  <c r="M1088" i="107"/>
  <c r="M1089" i="107"/>
  <c r="H1087" i="100"/>
  <c r="H1086" i="100"/>
  <c r="H1088" i="100"/>
  <c r="H1089" i="100"/>
  <c r="H1085" i="100"/>
  <c r="K1085" i="105"/>
  <c r="K1086" i="105"/>
  <c r="K1088" i="105"/>
  <c r="K1089" i="105"/>
  <c r="K1087" i="105"/>
  <c r="Q1087" i="107"/>
  <c r="Q1089" i="107"/>
  <c r="Q1085" i="107"/>
  <c r="Q1086" i="107"/>
  <c r="Q1088" i="107"/>
  <c r="K1086" i="103"/>
  <c r="K1085" i="103"/>
  <c r="K1089" i="103"/>
  <c r="K1087" i="103"/>
  <c r="K1088" i="103"/>
  <c r="R1089" i="104"/>
  <c r="R1086" i="104"/>
  <c r="R1087" i="104"/>
  <c r="R1085" i="104"/>
  <c r="R1088" i="104"/>
  <c r="I1087" i="103"/>
  <c r="I1088" i="103"/>
  <c r="I1086" i="103"/>
  <c r="I1089" i="103"/>
  <c r="I1085" i="103"/>
  <c r="I1086" i="105"/>
  <c r="I1085" i="105"/>
  <c r="I1087" i="105"/>
  <c r="I1089" i="105"/>
  <c r="I1088" i="105"/>
  <c r="L1087" i="100"/>
  <c r="L1085" i="100"/>
  <c r="L1088" i="100"/>
  <c r="L1086" i="100"/>
  <c r="L1089" i="100"/>
  <c r="G1088" i="103"/>
  <c r="G1089" i="103"/>
  <c r="G1085" i="103"/>
  <c r="G1087" i="103"/>
  <c r="G1086" i="103"/>
  <c r="Q1085" i="100"/>
  <c r="Q1088" i="100"/>
  <c r="Q1087" i="100"/>
  <c r="Q1089" i="100"/>
  <c r="Q1086" i="100"/>
  <c r="P1089" i="101"/>
  <c r="P1085" i="101"/>
  <c r="P1086" i="101"/>
  <c r="P1087" i="101"/>
  <c r="P1088" i="101"/>
  <c r="R1088" i="100"/>
  <c r="R1087" i="100"/>
  <c r="R1089" i="100"/>
  <c r="R1085" i="100"/>
  <c r="R1086" i="100"/>
  <c r="S1089" i="104"/>
  <c r="S1087" i="104"/>
  <c r="S1088" i="104"/>
  <c r="S1085" i="104"/>
  <c r="S1086" i="104"/>
  <c r="T1085" i="101"/>
  <c r="T1088" i="101"/>
  <c r="T1089" i="101"/>
  <c r="T1086" i="101"/>
  <c r="T1087" i="101"/>
  <c r="K91" i="104"/>
  <c r="K975" i="104" s="1"/>
  <c r="F91" i="100"/>
  <c r="F975" i="100" s="1"/>
  <c r="J54" i="106"/>
  <c r="J91" i="106" s="1"/>
  <c r="J975" i="106" s="1"/>
  <c r="I54" i="106"/>
  <c r="I91" i="106" s="1"/>
  <c r="I975" i="106" s="1"/>
  <c r="R54" i="106"/>
  <c r="H1030" i="106"/>
  <c r="R54" i="101"/>
  <c r="R91" i="101" s="1"/>
  <c r="R975" i="101" s="1"/>
  <c r="H54" i="101"/>
  <c r="H91" i="101" s="1"/>
  <c r="H975" i="101" s="1"/>
  <c r="J1027" i="101"/>
  <c r="J1057" i="101" s="1"/>
  <c r="H1027" i="101"/>
  <c r="H1057" i="101" s="1"/>
  <c r="G1030" i="106"/>
  <c r="G1060" i="106" s="1"/>
  <c r="H1028" i="106"/>
  <c r="H1058" i="106" s="1"/>
  <c r="I1027" i="106"/>
  <c r="I1057" i="106" s="1"/>
  <c r="H958" i="106"/>
  <c r="K1028" i="106"/>
  <c r="K1058" i="106" s="1"/>
  <c r="R1027" i="101"/>
  <c r="R1057" i="101" s="1"/>
  <c r="J1031" i="106"/>
  <c r="J1061" i="106" s="1"/>
  <c r="N1031" i="106"/>
  <c r="N1061" i="106" s="1"/>
  <c r="I1029" i="106"/>
  <c r="I1059" i="106" s="1"/>
  <c r="R1027" i="106"/>
  <c r="R1057" i="106" s="1"/>
  <c r="K1029" i="103"/>
  <c r="K1059" i="103" s="1"/>
  <c r="I1029" i="103"/>
  <c r="I1059" i="103" s="1"/>
  <c r="I1031" i="103"/>
  <c r="I1061" i="103" s="1"/>
  <c r="H1030" i="103"/>
  <c r="H1060" i="103" s="1"/>
  <c r="M54" i="103"/>
  <c r="M91" i="103" s="1"/>
  <c r="M975" i="103" s="1"/>
  <c r="J54" i="101"/>
  <c r="J91" i="101" s="1"/>
  <c r="J975" i="101" s="1"/>
  <c r="K54" i="106"/>
  <c r="K91" i="106" s="1"/>
  <c r="K975" i="106" s="1"/>
  <c r="K1027" i="106"/>
  <c r="K1057" i="106" s="1"/>
  <c r="J1031" i="101"/>
  <c r="J1061" i="101" s="1"/>
  <c r="J1029" i="103"/>
  <c r="J1059" i="103" s="1"/>
  <c r="J677" i="103"/>
  <c r="J958" i="103" s="1"/>
  <c r="R1031" i="101"/>
  <c r="R1061" i="101" s="1"/>
  <c r="H1031" i="101"/>
  <c r="H1061" i="101" s="1"/>
  <c r="K1031" i="103"/>
  <c r="K1061" i="103" s="1"/>
  <c r="K677" i="103"/>
  <c r="K958" i="103" s="1"/>
  <c r="J1029" i="106"/>
  <c r="J1059" i="106" s="1"/>
  <c r="L1031" i="103"/>
  <c r="L1061" i="103" s="1"/>
  <c r="S1028" i="103"/>
  <c r="S1058" i="103" s="1"/>
  <c r="G1027" i="106"/>
  <c r="G1057" i="106" s="1"/>
  <c r="I1030" i="103"/>
  <c r="I1060" i="103" s="1"/>
  <c r="I677" i="103"/>
  <c r="I958" i="103" s="1"/>
  <c r="H1029" i="103"/>
  <c r="H1059" i="103" s="1"/>
  <c r="H677" i="103"/>
  <c r="H958" i="103" s="1"/>
  <c r="M1027" i="103"/>
  <c r="M1057" i="103" s="1"/>
  <c r="H1027" i="106"/>
  <c r="H1057" i="106" s="1"/>
  <c r="N1028" i="106"/>
  <c r="N1058" i="106" s="1"/>
  <c r="N1030" i="106"/>
  <c r="N1060" i="106" s="1"/>
  <c r="I1031" i="106"/>
  <c r="I1061" i="106" s="1"/>
  <c r="I958" i="106"/>
  <c r="R1031" i="106"/>
  <c r="R1061" i="106" s="1"/>
  <c r="J1030" i="103"/>
  <c r="J1060" i="103" s="1"/>
  <c r="K1027" i="103"/>
  <c r="L1027" i="103"/>
  <c r="L1057" i="103" s="1"/>
  <c r="H1028" i="103"/>
  <c r="H1058" i="103" s="1"/>
  <c r="M1030" i="103"/>
  <c r="M1060" i="103" s="1"/>
  <c r="G54" i="106"/>
  <c r="G91" i="106" s="1"/>
  <c r="G975" i="106" s="1"/>
  <c r="N54" i="106"/>
  <c r="N91" i="106" s="1"/>
  <c r="N975" i="106" s="1"/>
  <c r="K1029" i="106"/>
  <c r="K1059" i="106" s="1"/>
  <c r="K1031" i="106"/>
  <c r="K1061" i="106" s="1"/>
  <c r="J1028" i="101"/>
  <c r="J1058" i="101" s="1"/>
  <c r="J1030" i="101"/>
  <c r="J1060" i="101" s="1"/>
  <c r="J1027" i="103"/>
  <c r="J1057" i="103" s="1"/>
  <c r="R1028" i="101"/>
  <c r="R1058" i="101" s="1"/>
  <c r="R1030" i="101"/>
  <c r="R1060" i="101" s="1"/>
  <c r="H1030" i="101"/>
  <c r="H1060" i="101" s="1"/>
  <c r="H1028" i="101"/>
  <c r="H1058" i="101" s="1"/>
  <c r="K1028" i="103"/>
  <c r="K1058" i="103" s="1"/>
  <c r="J1028" i="106"/>
  <c r="J1030" i="106"/>
  <c r="J1060" i="106" s="1"/>
  <c r="L1029" i="103"/>
  <c r="L1059" i="103" s="1"/>
  <c r="L1030" i="103"/>
  <c r="L1060" i="103" s="1"/>
  <c r="S1027" i="103"/>
  <c r="S1057" i="103" s="1"/>
  <c r="S1029" i="103"/>
  <c r="S1059" i="103" s="1"/>
  <c r="G1029" i="106"/>
  <c r="G1059" i="106" s="1"/>
  <c r="G1031" i="106"/>
  <c r="G1061" i="106" s="1"/>
  <c r="I1028" i="103"/>
  <c r="I1058" i="103" s="1"/>
  <c r="H1027" i="103"/>
  <c r="H1057" i="103" s="1"/>
  <c r="M1029" i="103"/>
  <c r="M1059" i="103" s="1"/>
  <c r="M1031" i="103"/>
  <c r="M1061" i="103" s="1"/>
  <c r="H1031" i="106"/>
  <c r="H1061" i="106" s="1"/>
  <c r="N1029" i="106"/>
  <c r="N1059" i="106" s="1"/>
  <c r="I1028" i="106"/>
  <c r="I1058" i="106" s="1"/>
  <c r="R1029" i="106"/>
  <c r="R1059" i="106" s="1"/>
  <c r="R1030" i="106"/>
  <c r="R1060" i="106" s="1"/>
  <c r="K54" i="103"/>
  <c r="K91" i="103" s="1"/>
  <c r="K975" i="103" s="1"/>
  <c r="J1028" i="103"/>
  <c r="J1058" i="103" s="1"/>
  <c r="S1030" i="103"/>
  <c r="S1060" i="103" s="1"/>
  <c r="J54" i="103"/>
  <c r="J91" i="103" s="1"/>
  <c r="J975" i="103" s="1"/>
  <c r="H54" i="103"/>
  <c r="H91" i="103" s="1"/>
  <c r="H975" i="103" s="1"/>
  <c r="S54" i="103"/>
  <c r="S91" i="103" s="1"/>
  <c r="S975" i="103" s="1"/>
  <c r="I54" i="103"/>
  <c r="I91" i="103" s="1"/>
  <c r="I975" i="103" s="1"/>
  <c r="L54" i="103"/>
  <c r="L91" i="103" s="1"/>
  <c r="L975" i="103" s="1"/>
  <c r="H54" i="106"/>
  <c r="H91" i="106" s="1"/>
  <c r="H975" i="106" s="1"/>
  <c r="N958" i="106"/>
  <c r="K1030" i="106"/>
  <c r="K1060" i="106" s="1"/>
  <c r="K958" i="106"/>
  <c r="J1029" i="101"/>
  <c r="J1059" i="101" s="1"/>
  <c r="J677" i="101"/>
  <c r="J958" i="101" s="1"/>
  <c r="J1031" i="103"/>
  <c r="J1061" i="103" s="1"/>
  <c r="R1029" i="101"/>
  <c r="R1059" i="101" s="1"/>
  <c r="R677" i="101"/>
  <c r="R958" i="101" s="1"/>
  <c r="H1029" i="101"/>
  <c r="H1059" i="101" s="1"/>
  <c r="H677" i="101"/>
  <c r="H958" i="101" s="1"/>
  <c r="K1030" i="103"/>
  <c r="K1060" i="103" s="1"/>
  <c r="J1027" i="106"/>
  <c r="J1057" i="106" s="1"/>
  <c r="J958" i="106"/>
  <c r="L1028" i="103"/>
  <c r="L677" i="103"/>
  <c r="L958" i="103" s="1"/>
  <c r="S1031" i="103"/>
  <c r="S1061" i="103" s="1"/>
  <c r="S677" i="103"/>
  <c r="S958" i="103" s="1"/>
  <c r="G1028" i="106"/>
  <c r="G1058" i="106" s="1"/>
  <c r="G958" i="106"/>
  <c r="I1027" i="103"/>
  <c r="I1057" i="103" s="1"/>
  <c r="H1031" i="103"/>
  <c r="H1061" i="103" s="1"/>
  <c r="M1028" i="103"/>
  <c r="M1058" i="103" s="1"/>
  <c r="M677" i="103"/>
  <c r="M958" i="103" s="1"/>
  <c r="H1029" i="106"/>
  <c r="H1059" i="106" s="1"/>
  <c r="N1027" i="106"/>
  <c r="N1057" i="106" s="1"/>
  <c r="I1030" i="106"/>
  <c r="I1060" i="106" s="1"/>
  <c r="R1028" i="106"/>
  <c r="R1058" i="106" s="1"/>
  <c r="R958" i="106"/>
  <c r="L91" i="107"/>
  <c r="L975" i="107" s="1"/>
  <c r="I37" i="42"/>
  <c r="P91" i="104"/>
  <c r="P975" i="104" s="1"/>
  <c r="M91" i="104"/>
  <c r="M975" i="104" s="1"/>
  <c r="H91" i="105"/>
  <c r="H975" i="105" s="1"/>
  <c r="I36" i="42"/>
  <c r="J87" i="42"/>
  <c r="R91" i="106"/>
  <c r="R975" i="106" s="1"/>
  <c r="L91" i="104"/>
  <c r="L975" i="104" s="1"/>
  <c r="N91" i="105"/>
  <c r="N975" i="105" s="1"/>
  <c r="F91" i="105"/>
  <c r="F975" i="105" s="1"/>
  <c r="J34" i="42"/>
  <c r="I91" i="107"/>
  <c r="I975" i="107" s="1"/>
  <c r="I1017" i="42"/>
  <c r="I38" i="42"/>
  <c r="J31" i="42"/>
  <c r="J1016" i="42" s="1"/>
  <c r="J29" i="42"/>
  <c r="J1014" i="42" s="1"/>
  <c r="K27" i="42"/>
  <c r="K1012" i="42" s="1"/>
  <c r="J30" i="42"/>
  <c r="J1015" i="42" s="1"/>
  <c r="J28" i="42"/>
  <c r="J1013" i="42" s="1"/>
  <c r="R677" i="104"/>
  <c r="R958" i="104" s="1"/>
  <c r="R1030" i="104"/>
  <c r="R1060" i="104" s="1"/>
  <c r="R1029" i="104"/>
  <c r="R1059" i="104" s="1"/>
  <c r="R1031" i="104"/>
  <c r="R1061" i="104" s="1"/>
  <c r="R1027" i="104"/>
  <c r="R1057" i="104" s="1"/>
  <c r="R1028" i="104"/>
  <c r="K677" i="100"/>
  <c r="K958" i="100" s="1"/>
  <c r="K1029" i="100"/>
  <c r="K1059" i="100" s="1"/>
  <c r="K1030" i="100"/>
  <c r="K1060" i="100" s="1"/>
  <c r="K1031" i="100"/>
  <c r="K1061" i="100" s="1"/>
  <c r="K1028" i="100"/>
  <c r="K1058" i="100" s="1"/>
  <c r="K1027" i="100"/>
  <c r="R677" i="100"/>
  <c r="R958" i="100" s="1"/>
  <c r="R1028" i="100"/>
  <c r="R1058" i="100" s="1"/>
  <c r="R1029" i="100"/>
  <c r="R1059" i="100" s="1"/>
  <c r="R1030" i="100"/>
  <c r="R1027" i="100"/>
  <c r="R1057" i="100" s="1"/>
  <c r="R1031" i="100"/>
  <c r="R1061" i="100" s="1"/>
  <c r="Q677" i="100"/>
  <c r="Q958" i="100" s="1"/>
  <c r="Q1031" i="100"/>
  <c r="Q1061" i="100" s="1"/>
  <c r="Q1028" i="100"/>
  <c r="Q1058" i="100" s="1"/>
  <c r="Q1029" i="100"/>
  <c r="Q1027" i="100"/>
  <c r="Q1057" i="100" s="1"/>
  <c r="Q1030" i="100"/>
  <c r="Q1060" i="100" s="1"/>
  <c r="N677" i="104"/>
  <c r="N958" i="104" s="1"/>
  <c r="N1030" i="104"/>
  <c r="N1060" i="104" s="1"/>
  <c r="N1031" i="104"/>
  <c r="N1061" i="104" s="1"/>
  <c r="N1027" i="104"/>
  <c r="N1057" i="104" s="1"/>
  <c r="N1028" i="104"/>
  <c r="N1029" i="104"/>
  <c r="N1059" i="104" s="1"/>
  <c r="G677" i="104"/>
  <c r="G958" i="104" s="1"/>
  <c r="G1031" i="104"/>
  <c r="G1061" i="104" s="1"/>
  <c r="G1027" i="104"/>
  <c r="G1057" i="104" s="1"/>
  <c r="G1028" i="104"/>
  <c r="G1058" i="104" s="1"/>
  <c r="G1030" i="104"/>
  <c r="G1060" i="104" s="1"/>
  <c r="G1029" i="104"/>
  <c r="I677" i="104"/>
  <c r="I958" i="104" s="1"/>
  <c r="I1029" i="104"/>
  <c r="I1059" i="104" s="1"/>
  <c r="I1028" i="104"/>
  <c r="I1058" i="104" s="1"/>
  <c r="I1030" i="104"/>
  <c r="I1060" i="104" s="1"/>
  <c r="I1031" i="104"/>
  <c r="I1061" i="104" s="1"/>
  <c r="I1027" i="104"/>
  <c r="P677" i="101"/>
  <c r="P958" i="101" s="1"/>
  <c r="P1028" i="101"/>
  <c r="P1058" i="101" s="1"/>
  <c r="P1029" i="101"/>
  <c r="P1059" i="101" s="1"/>
  <c r="P1031" i="101"/>
  <c r="P1061" i="101" s="1"/>
  <c r="P1030" i="101"/>
  <c r="P1027" i="101"/>
  <c r="P1057" i="101" s="1"/>
  <c r="T677" i="105"/>
  <c r="T958" i="105" s="1"/>
  <c r="T1030" i="105"/>
  <c r="T1060" i="105" s="1"/>
  <c r="T1029" i="105"/>
  <c r="T1059" i="105" s="1"/>
  <c r="T1031" i="105"/>
  <c r="T1061" i="105" s="1"/>
  <c r="T1027" i="105"/>
  <c r="T1057" i="105" s="1"/>
  <c r="T1028" i="105"/>
  <c r="M677" i="100"/>
  <c r="M958" i="100" s="1"/>
  <c r="M1031" i="100"/>
  <c r="M1061" i="100" s="1"/>
  <c r="M1028" i="100"/>
  <c r="M1058" i="100" s="1"/>
  <c r="M1029" i="100"/>
  <c r="M1027" i="100"/>
  <c r="M1057" i="100" s="1"/>
  <c r="M1030" i="100"/>
  <c r="M1060" i="100" s="1"/>
  <c r="T677" i="101"/>
  <c r="T958" i="101" s="1"/>
  <c r="T1028" i="101"/>
  <c r="T1058" i="101" s="1"/>
  <c r="T1031" i="101"/>
  <c r="T1061" i="101" s="1"/>
  <c r="T1027" i="101"/>
  <c r="T1057" i="101" s="1"/>
  <c r="T1029" i="101"/>
  <c r="T1059" i="101" s="1"/>
  <c r="T1030" i="101"/>
  <c r="S677" i="101"/>
  <c r="S958" i="101" s="1"/>
  <c r="S1031" i="101"/>
  <c r="S1061" i="101" s="1"/>
  <c r="S1027" i="101"/>
  <c r="S1057" i="101" s="1"/>
  <c r="S1028" i="101"/>
  <c r="S1058" i="101" s="1"/>
  <c r="S1029" i="101"/>
  <c r="S1030" i="101"/>
  <c r="S1060" i="101" s="1"/>
  <c r="N677" i="103"/>
  <c r="N958" i="103" s="1"/>
  <c r="N1028" i="103"/>
  <c r="N1058" i="103" s="1"/>
  <c r="N1029" i="103"/>
  <c r="N1059" i="103" s="1"/>
  <c r="N1030" i="103"/>
  <c r="N1031" i="103"/>
  <c r="N1061" i="103" s="1"/>
  <c r="N1027" i="103"/>
  <c r="N1057" i="103" s="1"/>
  <c r="J677" i="105"/>
  <c r="J958" i="105" s="1"/>
  <c r="J1028" i="105"/>
  <c r="J1058" i="105" s="1"/>
  <c r="J1029" i="105"/>
  <c r="J1059" i="105" s="1"/>
  <c r="J1031" i="105"/>
  <c r="J1061" i="105" s="1"/>
  <c r="J1030" i="105"/>
  <c r="J1027" i="105"/>
  <c r="J1057" i="105" s="1"/>
  <c r="P677" i="107"/>
  <c r="P958" i="107" s="1"/>
  <c r="P1028" i="107"/>
  <c r="P1058" i="107" s="1"/>
  <c r="P1029" i="107"/>
  <c r="P1059" i="107" s="1"/>
  <c r="P1030" i="107"/>
  <c r="P1027" i="107"/>
  <c r="P1057" i="107" s="1"/>
  <c r="P1031" i="107"/>
  <c r="P1061" i="107" s="1"/>
  <c r="M958" i="106"/>
  <c r="M1029" i="106"/>
  <c r="M1059" i="106" s="1"/>
  <c r="M1028" i="106"/>
  <c r="M1058" i="106" s="1"/>
  <c r="M1030" i="106"/>
  <c r="M1060" i="106" s="1"/>
  <c r="M1031" i="106"/>
  <c r="M1061" i="106" s="1"/>
  <c r="M1027" i="106"/>
  <c r="M677" i="105"/>
  <c r="M958" i="105" s="1"/>
  <c r="M1031" i="105"/>
  <c r="M1061" i="105" s="1"/>
  <c r="M1027" i="105"/>
  <c r="M1057" i="105" s="1"/>
  <c r="M1028" i="105"/>
  <c r="M1058" i="105" s="1"/>
  <c r="M1030" i="105"/>
  <c r="M1060" i="105" s="1"/>
  <c r="M1029" i="105"/>
  <c r="F677" i="103"/>
  <c r="F958" i="103" s="1"/>
  <c r="F1028" i="103"/>
  <c r="F1058" i="103" s="1"/>
  <c r="F1029" i="103"/>
  <c r="F1059" i="103" s="1"/>
  <c r="F1030" i="103"/>
  <c r="F1060" i="103" s="1"/>
  <c r="F1027" i="103"/>
  <c r="F1031" i="103"/>
  <c r="F1061" i="103" s="1"/>
  <c r="J677" i="107"/>
  <c r="J958" i="107" s="1"/>
  <c r="J1030" i="107"/>
  <c r="J1060" i="107" s="1"/>
  <c r="J1031" i="107"/>
  <c r="J1061" i="107" s="1"/>
  <c r="J1027" i="107"/>
  <c r="J1057" i="107" s="1"/>
  <c r="J1028" i="107"/>
  <c r="J1029" i="107"/>
  <c r="J1059" i="107" s="1"/>
  <c r="K677" i="107"/>
  <c r="K958" i="107" s="1"/>
  <c r="K1031" i="107"/>
  <c r="K1061" i="107" s="1"/>
  <c r="K1027" i="107"/>
  <c r="K1057" i="107" s="1"/>
  <c r="K1028" i="107"/>
  <c r="K1058" i="107" s="1"/>
  <c r="K1029" i="107"/>
  <c r="K1030" i="107"/>
  <c r="K1060" i="107" s="1"/>
  <c r="P958" i="106"/>
  <c r="P1028" i="106"/>
  <c r="P1058" i="106" s="1"/>
  <c r="P1031" i="106"/>
  <c r="P1061" i="106" s="1"/>
  <c r="P1027" i="106"/>
  <c r="P1057" i="106" s="1"/>
  <c r="P1029" i="106"/>
  <c r="P1059" i="106" s="1"/>
  <c r="P1030" i="106"/>
  <c r="L677" i="105"/>
  <c r="L958" i="105" s="1"/>
  <c r="L1030" i="105"/>
  <c r="L1060" i="105" s="1"/>
  <c r="L1031" i="105"/>
  <c r="L1061" i="105" s="1"/>
  <c r="L1027" i="105"/>
  <c r="L1057" i="105" s="1"/>
  <c r="L1028" i="105"/>
  <c r="L1029" i="105"/>
  <c r="L1059" i="105" s="1"/>
  <c r="H677" i="100"/>
  <c r="H958" i="100" s="1"/>
  <c r="H1030" i="100"/>
  <c r="H1060" i="100" s="1"/>
  <c r="H1031" i="100"/>
  <c r="H1061" i="100" s="1"/>
  <c r="H1027" i="100"/>
  <c r="H1057" i="100" s="1"/>
  <c r="H1028" i="100"/>
  <c r="H1029" i="100"/>
  <c r="H1059" i="100" s="1"/>
  <c r="G677" i="100"/>
  <c r="G958" i="100" s="1"/>
  <c r="G1029" i="100"/>
  <c r="G1059" i="100" s="1"/>
  <c r="G1030" i="100"/>
  <c r="G1060" i="100" s="1"/>
  <c r="G1031" i="100"/>
  <c r="G1061" i="100" s="1"/>
  <c r="G1027" i="100"/>
  <c r="G1028" i="100"/>
  <c r="G1058" i="100" s="1"/>
  <c r="T958" i="106"/>
  <c r="T1028" i="106"/>
  <c r="T1058" i="106" s="1"/>
  <c r="T1029" i="106"/>
  <c r="T1059" i="106" s="1"/>
  <c r="T1031" i="106"/>
  <c r="T1061" i="106" s="1"/>
  <c r="T1030" i="106"/>
  <c r="T1027" i="106"/>
  <c r="T1057" i="106" s="1"/>
  <c r="S677" i="104"/>
  <c r="S958" i="104" s="1"/>
  <c r="S1031" i="104"/>
  <c r="S1061" i="104" s="1"/>
  <c r="S1027" i="104"/>
  <c r="S1057" i="104" s="1"/>
  <c r="S1028" i="104"/>
  <c r="S1058" i="104" s="1"/>
  <c r="S1029" i="104"/>
  <c r="S1030" i="104"/>
  <c r="S1060" i="104" s="1"/>
  <c r="G677" i="107"/>
  <c r="G958" i="107" s="1"/>
  <c r="G1031" i="107"/>
  <c r="G1061" i="107" s="1"/>
  <c r="G1027" i="107"/>
  <c r="G1057" i="107" s="1"/>
  <c r="G1028" i="107"/>
  <c r="G1058" i="107" s="1"/>
  <c r="G1029" i="107"/>
  <c r="G1030" i="107"/>
  <c r="G1060" i="107" s="1"/>
  <c r="G677" i="101"/>
  <c r="G958" i="101" s="1"/>
  <c r="G1031" i="101"/>
  <c r="G1061" i="101" s="1"/>
  <c r="G1027" i="101"/>
  <c r="G1057" i="101" s="1"/>
  <c r="G1028" i="101"/>
  <c r="G1058" i="101" s="1"/>
  <c r="G1029" i="101"/>
  <c r="G1030" i="101"/>
  <c r="G1060" i="101" s="1"/>
  <c r="M1032" i="104"/>
  <c r="M1057" i="104"/>
  <c r="M1062" i="104" s="1"/>
  <c r="R1032" i="107"/>
  <c r="R1058" i="107"/>
  <c r="R1062" i="107" s="1"/>
  <c r="F1032" i="105"/>
  <c r="F1060" i="105"/>
  <c r="F1062" i="105" s="1"/>
  <c r="J1032" i="100"/>
  <c r="J1060" i="100"/>
  <c r="J1062" i="100" s="1"/>
  <c r="F1032" i="104"/>
  <c r="F1057" i="104"/>
  <c r="F1062" i="104" s="1"/>
  <c r="Q1032" i="107"/>
  <c r="Q1057" i="107"/>
  <c r="Q1062" i="107" s="1"/>
  <c r="K1032" i="104"/>
  <c r="K1059" i="104"/>
  <c r="K1062" i="104" s="1"/>
  <c r="H1060" i="106"/>
  <c r="O677" i="103"/>
  <c r="O958" i="103" s="1"/>
  <c r="O1029" i="103"/>
  <c r="O1059" i="103" s="1"/>
  <c r="O1030" i="103"/>
  <c r="O1060" i="103" s="1"/>
  <c r="O1031" i="103"/>
  <c r="O1061" i="103" s="1"/>
  <c r="O1027" i="103"/>
  <c r="O1028" i="103"/>
  <c r="O1058" i="103" s="1"/>
  <c r="P1032" i="104"/>
  <c r="P1060" i="104"/>
  <c r="P1062" i="104" s="1"/>
  <c r="L1032" i="104"/>
  <c r="L1060" i="104"/>
  <c r="L1062" i="104" s="1"/>
  <c r="Q1032" i="105"/>
  <c r="Q1059" i="105"/>
  <c r="Q1062" i="105" s="1"/>
  <c r="G1032" i="105"/>
  <c r="G1057" i="105"/>
  <c r="G1062" i="105" s="1"/>
  <c r="F1032" i="107"/>
  <c r="F1058" i="107"/>
  <c r="F1062" i="107" s="1"/>
  <c r="S1032" i="100"/>
  <c r="S1057" i="100"/>
  <c r="S1062" i="100" s="1"/>
  <c r="S1032" i="107"/>
  <c r="S1059" i="107"/>
  <c r="S1062" i="107" s="1"/>
  <c r="S677" i="105"/>
  <c r="S958" i="105" s="1"/>
  <c r="S1029" i="105"/>
  <c r="S1059" i="105" s="1"/>
  <c r="S1030" i="105"/>
  <c r="S1060" i="105" s="1"/>
  <c r="S1028" i="105"/>
  <c r="S1058" i="105" s="1"/>
  <c r="S1031" i="105"/>
  <c r="S1061" i="105" s="1"/>
  <c r="S1027" i="105"/>
  <c r="Q958" i="106"/>
  <c r="Q1029" i="106"/>
  <c r="Q1059" i="106" s="1"/>
  <c r="Q1030" i="106"/>
  <c r="Q1060" i="106" s="1"/>
  <c r="Q1028" i="106"/>
  <c r="Q1058" i="106" s="1"/>
  <c r="Q1031" i="106"/>
  <c r="Q1061" i="106" s="1"/>
  <c r="Q1027" i="106"/>
  <c r="T677" i="104"/>
  <c r="T958" i="104" s="1"/>
  <c r="T1028" i="104"/>
  <c r="T1058" i="104" s="1"/>
  <c r="T1029" i="104"/>
  <c r="T1059" i="104" s="1"/>
  <c r="T1030" i="104"/>
  <c r="T1031" i="104"/>
  <c r="T1061" i="104" s="1"/>
  <c r="T1027" i="104"/>
  <c r="T1057" i="104" s="1"/>
  <c r="P677" i="103"/>
  <c r="P958" i="103" s="1"/>
  <c r="P1030" i="103"/>
  <c r="P1060" i="103" s="1"/>
  <c r="P1029" i="103"/>
  <c r="P1059" i="103" s="1"/>
  <c r="P1031" i="103"/>
  <c r="P1061" i="103" s="1"/>
  <c r="P1027" i="103"/>
  <c r="P1057" i="103" s="1"/>
  <c r="P1028" i="103"/>
  <c r="T677" i="107"/>
  <c r="T958" i="107" s="1"/>
  <c r="T1028" i="107"/>
  <c r="T1058" i="107" s="1"/>
  <c r="T1029" i="107"/>
  <c r="T1059" i="107" s="1"/>
  <c r="T1030" i="107"/>
  <c r="T1027" i="107"/>
  <c r="T1057" i="107" s="1"/>
  <c r="T1031" i="107"/>
  <c r="T1061" i="107" s="1"/>
  <c r="F1032" i="100"/>
  <c r="F1060" i="100"/>
  <c r="F1062" i="100" s="1"/>
  <c r="O1032" i="100"/>
  <c r="O1057" i="100"/>
  <c r="O1062" i="100" s="1"/>
  <c r="R1032" i="105"/>
  <c r="R1060" i="105"/>
  <c r="R1062" i="105" s="1"/>
  <c r="O677" i="107"/>
  <c r="O958" i="107" s="1"/>
  <c r="O1031" i="107"/>
  <c r="O1061" i="107" s="1"/>
  <c r="O1027" i="107"/>
  <c r="O1057" i="107" s="1"/>
  <c r="O1028" i="107"/>
  <c r="O1058" i="107" s="1"/>
  <c r="O1029" i="107"/>
  <c r="O1030" i="107"/>
  <c r="O1060" i="107" s="1"/>
  <c r="H677" i="104"/>
  <c r="H958" i="104" s="1"/>
  <c r="H1028" i="104"/>
  <c r="H1058" i="104" s="1"/>
  <c r="H1029" i="104"/>
  <c r="H1059" i="104" s="1"/>
  <c r="H1031" i="104"/>
  <c r="H1061" i="104" s="1"/>
  <c r="H1027" i="104"/>
  <c r="H1057" i="104" s="1"/>
  <c r="H1030" i="104"/>
  <c r="P677" i="105"/>
  <c r="P958" i="105" s="1"/>
  <c r="P1030" i="105"/>
  <c r="P1060" i="105" s="1"/>
  <c r="P1031" i="105"/>
  <c r="P1061" i="105" s="1"/>
  <c r="P1027" i="105"/>
  <c r="P1057" i="105" s="1"/>
  <c r="P1029" i="105"/>
  <c r="P1059" i="105" s="1"/>
  <c r="P1028" i="105"/>
  <c r="Q677" i="101"/>
  <c r="Q958" i="101" s="1"/>
  <c r="Q1029" i="101"/>
  <c r="Q1059" i="101" s="1"/>
  <c r="Q1028" i="101"/>
  <c r="Q1058" i="101" s="1"/>
  <c r="Q1030" i="101"/>
  <c r="Q1060" i="101" s="1"/>
  <c r="Q1031" i="101"/>
  <c r="Q1061" i="101" s="1"/>
  <c r="Q1027" i="101"/>
  <c r="N677" i="101"/>
  <c r="N958" i="101" s="1"/>
  <c r="N1030" i="101"/>
  <c r="N1060" i="101" s="1"/>
  <c r="N1029" i="101"/>
  <c r="N1059" i="101" s="1"/>
  <c r="N1031" i="101"/>
  <c r="N1061" i="101" s="1"/>
  <c r="N1027" i="101"/>
  <c r="N1057" i="101" s="1"/>
  <c r="N1028" i="101"/>
  <c r="K677" i="101"/>
  <c r="K958" i="101" s="1"/>
  <c r="K1031" i="101"/>
  <c r="K1061" i="101" s="1"/>
  <c r="K1027" i="101"/>
  <c r="K1057" i="101" s="1"/>
  <c r="K1030" i="101"/>
  <c r="K1060" i="101" s="1"/>
  <c r="K1028" i="101"/>
  <c r="K1058" i="101" s="1"/>
  <c r="K1029" i="101"/>
  <c r="I677" i="105"/>
  <c r="I958" i="105" s="1"/>
  <c r="I1031" i="105"/>
  <c r="I1061" i="105" s="1"/>
  <c r="I1027" i="105"/>
  <c r="I1057" i="105" s="1"/>
  <c r="I1028" i="105"/>
  <c r="I1058" i="105" s="1"/>
  <c r="I1029" i="105"/>
  <c r="I1030" i="105"/>
  <c r="I1060" i="105" s="1"/>
  <c r="F958" i="106"/>
  <c r="F1030" i="106"/>
  <c r="F1060" i="106" s="1"/>
  <c r="F1031" i="106"/>
  <c r="F1061" i="106" s="1"/>
  <c r="F1027" i="106"/>
  <c r="F1057" i="106" s="1"/>
  <c r="F1028" i="106"/>
  <c r="F1029" i="106"/>
  <c r="F1059" i="106" s="1"/>
  <c r="S958" i="106"/>
  <c r="S1031" i="106"/>
  <c r="S1061" i="106" s="1"/>
  <c r="S1027" i="106"/>
  <c r="S1057" i="106" s="1"/>
  <c r="S1030" i="106"/>
  <c r="S1060" i="106" s="1"/>
  <c r="S1028" i="106"/>
  <c r="S1058" i="106" s="1"/>
  <c r="S1029" i="106"/>
  <c r="L677" i="100"/>
  <c r="L958" i="100" s="1"/>
  <c r="L1030" i="100"/>
  <c r="L1060" i="100" s="1"/>
  <c r="L1031" i="100"/>
  <c r="L1061" i="100" s="1"/>
  <c r="L1027" i="100"/>
  <c r="L1057" i="100" s="1"/>
  <c r="L1029" i="100"/>
  <c r="L1059" i="100" s="1"/>
  <c r="L1028" i="100"/>
  <c r="O677" i="104"/>
  <c r="O958" i="104" s="1"/>
  <c r="O1031" i="104"/>
  <c r="O1061" i="104" s="1"/>
  <c r="O1027" i="104"/>
  <c r="O1057" i="104" s="1"/>
  <c r="O1030" i="104"/>
  <c r="O1060" i="104" s="1"/>
  <c r="O1028" i="104"/>
  <c r="O1058" i="104" s="1"/>
  <c r="O1029" i="104"/>
  <c r="O677" i="101"/>
  <c r="O958" i="101" s="1"/>
  <c r="O1031" i="101"/>
  <c r="O1061" i="101" s="1"/>
  <c r="O1027" i="101"/>
  <c r="O1057" i="101" s="1"/>
  <c r="O1028" i="101"/>
  <c r="O1058" i="101" s="1"/>
  <c r="O1030" i="101"/>
  <c r="O1060" i="101" s="1"/>
  <c r="O1029" i="101"/>
  <c r="R677" i="103"/>
  <c r="R958" i="103" s="1"/>
  <c r="R1028" i="103"/>
  <c r="R1058" i="103" s="1"/>
  <c r="R1029" i="103"/>
  <c r="R1059" i="103" s="1"/>
  <c r="R1031" i="103"/>
  <c r="R1061" i="103" s="1"/>
  <c r="R1027" i="103"/>
  <c r="R1057" i="103" s="1"/>
  <c r="R1030" i="103"/>
  <c r="G677" i="103"/>
  <c r="G958" i="103" s="1"/>
  <c r="G1029" i="103"/>
  <c r="G1059" i="103" s="1"/>
  <c r="G1028" i="103"/>
  <c r="G1058" i="103" s="1"/>
  <c r="G1030" i="103"/>
  <c r="G1060" i="103" s="1"/>
  <c r="G1031" i="103"/>
  <c r="G1061" i="103" s="1"/>
  <c r="G1027" i="103"/>
  <c r="Q677" i="103"/>
  <c r="Q958" i="103" s="1"/>
  <c r="Q1031" i="103"/>
  <c r="Q1061" i="103" s="1"/>
  <c r="Q1027" i="103"/>
  <c r="Q1057" i="103" s="1"/>
  <c r="Q1028" i="103"/>
  <c r="Q1058" i="103" s="1"/>
  <c r="Q1030" i="103"/>
  <c r="Q1060" i="103" s="1"/>
  <c r="Q1029" i="103"/>
  <c r="L958" i="106"/>
  <c r="L1028" i="106"/>
  <c r="L1058" i="106" s="1"/>
  <c r="L1029" i="106"/>
  <c r="L1059" i="106" s="1"/>
  <c r="L1030" i="106"/>
  <c r="L1031" i="106"/>
  <c r="L1061" i="106" s="1"/>
  <c r="L1027" i="106"/>
  <c r="L1057" i="106" s="1"/>
  <c r="H677" i="107"/>
  <c r="H958" i="107" s="1"/>
  <c r="H1028" i="107"/>
  <c r="H1058" i="107" s="1"/>
  <c r="H1029" i="107"/>
  <c r="H1059" i="107" s="1"/>
  <c r="H1030" i="107"/>
  <c r="H1027" i="107"/>
  <c r="H1057" i="107" s="1"/>
  <c r="H1031" i="107"/>
  <c r="H1061" i="107" s="1"/>
  <c r="I677" i="101"/>
  <c r="I958" i="101" s="1"/>
  <c r="I1029" i="101"/>
  <c r="I1059" i="101" s="1"/>
  <c r="I1030" i="101"/>
  <c r="I1060" i="101" s="1"/>
  <c r="I1028" i="101"/>
  <c r="I1058" i="101" s="1"/>
  <c r="I1031" i="101"/>
  <c r="I1061" i="101" s="1"/>
  <c r="I1027" i="101"/>
  <c r="P677" i="100"/>
  <c r="P958" i="100" s="1"/>
  <c r="P1030" i="100"/>
  <c r="P1060" i="100" s="1"/>
  <c r="P1031" i="100"/>
  <c r="P1061" i="100" s="1"/>
  <c r="P1028" i="100"/>
  <c r="P1029" i="100"/>
  <c r="P1059" i="100" s="1"/>
  <c r="P1027" i="100"/>
  <c r="P1057" i="100" s="1"/>
  <c r="M677" i="101"/>
  <c r="M958" i="101" s="1"/>
  <c r="M1029" i="101"/>
  <c r="M1059" i="101" s="1"/>
  <c r="M1030" i="101"/>
  <c r="M1060" i="101" s="1"/>
  <c r="M1031" i="101"/>
  <c r="M1061" i="101" s="1"/>
  <c r="M1027" i="101"/>
  <c r="M1028" i="101"/>
  <c r="M1058" i="101" s="1"/>
  <c r="K677" i="105"/>
  <c r="K958" i="105" s="1"/>
  <c r="K1029" i="105"/>
  <c r="K1059" i="105" s="1"/>
  <c r="K1028" i="105"/>
  <c r="K1058" i="105" s="1"/>
  <c r="K1030" i="105"/>
  <c r="K1060" i="105" s="1"/>
  <c r="K1031" i="105"/>
  <c r="K1061" i="105" s="1"/>
  <c r="K1027" i="105"/>
  <c r="T677" i="103"/>
  <c r="T958" i="103" s="1"/>
  <c r="T1030" i="103"/>
  <c r="T1060" i="103" s="1"/>
  <c r="T1031" i="103"/>
  <c r="T1061" i="103" s="1"/>
  <c r="T1027" i="103"/>
  <c r="T1057" i="103" s="1"/>
  <c r="T1028" i="103"/>
  <c r="T1029" i="103"/>
  <c r="T1059" i="103" s="1"/>
  <c r="N677" i="100"/>
  <c r="N958" i="100" s="1"/>
  <c r="N1028" i="100"/>
  <c r="N1058" i="100" s="1"/>
  <c r="N1029" i="100"/>
  <c r="N1059" i="100" s="1"/>
  <c r="N1030" i="100"/>
  <c r="N1031" i="100"/>
  <c r="N1061" i="100" s="1"/>
  <c r="N1027" i="100"/>
  <c r="N1057" i="100" s="1"/>
  <c r="O958" i="106"/>
  <c r="O1031" i="106"/>
  <c r="O1061" i="106" s="1"/>
  <c r="O1027" i="106"/>
  <c r="O1057" i="106" s="1"/>
  <c r="O1028" i="106"/>
  <c r="O1058" i="106" s="1"/>
  <c r="O1029" i="106"/>
  <c r="O1030" i="106"/>
  <c r="O1060" i="106" s="1"/>
  <c r="L677" i="101"/>
  <c r="L958" i="101" s="1"/>
  <c r="L1028" i="101"/>
  <c r="L1058" i="101" s="1"/>
  <c r="L1029" i="101"/>
  <c r="L1059" i="101" s="1"/>
  <c r="L1027" i="101"/>
  <c r="L1057" i="101" s="1"/>
  <c r="L1030" i="101"/>
  <c r="L1031" i="101"/>
  <c r="L1061" i="101" s="1"/>
  <c r="F677" i="101"/>
  <c r="F958" i="101" s="1"/>
  <c r="F1030" i="101"/>
  <c r="F1060" i="101" s="1"/>
  <c r="F1031" i="101"/>
  <c r="F1061" i="101" s="1"/>
  <c r="F1027" i="101"/>
  <c r="F1057" i="101" s="1"/>
  <c r="F1028" i="101"/>
  <c r="F1029" i="101"/>
  <c r="F1059" i="101" s="1"/>
  <c r="H1032" i="105"/>
  <c r="H1058" i="105"/>
  <c r="H1062" i="105" s="1"/>
  <c r="L1032" i="107"/>
  <c r="L1060" i="107"/>
  <c r="L1062" i="107" s="1"/>
  <c r="Q1032" i="104"/>
  <c r="Q1057" i="104"/>
  <c r="Q1062" i="104" s="1"/>
  <c r="N1032" i="105"/>
  <c r="N1060" i="105"/>
  <c r="N1062" i="105" s="1"/>
  <c r="T1032" i="100"/>
  <c r="T1058" i="100"/>
  <c r="T1062" i="100" s="1"/>
  <c r="J1032" i="104"/>
  <c r="J1058" i="104"/>
  <c r="J1062" i="104" s="1"/>
  <c r="O1032" i="105"/>
  <c r="O1057" i="105"/>
  <c r="O1062" i="105" s="1"/>
  <c r="M1032" i="107"/>
  <c r="M1057" i="107"/>
  <c r="M1062" i="107" s="1"/>
  <c r="I1032" i="107"/>
  <c r="I1057" i="107"/>
  <c r="I1062" i="107" s="1"/>
  <c r="I1032" i="100"/>
  <c r="I1059" i="100"/>
  <c r="I1062" i="100" s="1"/>
  <c r="N1032" i="107"/>
  <c r="N1058" i="107"/>
  <c r="N1062" i="107" s="1"/>
  <c r="G54" i="104"/>
  <c r="G91" i="104" s="1"/>
  <c r="G975" i="104" s="1"/>
  <c r="R54" i="104"/>
  <c r="R91" i="104" s="1"/>
  <c r="R975" i="104" s="1"/>
  <c r="G54" i="103"/>
  <c r="G91" i="103" s="1"/>
  <c r="G975" i="103" s="1"/>
  <c r="O54" i="101"/>
  <c r="O91" i="101" s="1"/>
  <c r="O975" i="101" s="1"/>
  <c r="K54" i="101"/>
  <c r="K91" i="101" s="1"/>
  <c r="K975" i="101" s="1"/>
  <c r="S54" i="101"/>
  <c r="S91" i="101" s="1"/>
  <c r="S975" i="101" s="1"/>
  <c r="I54" i="101"/>
  <c r="I91" i="101" s="1"/>
  <c r="I975" i="101" s="1"/>
  <c r="P54" i="100"/>
  <c r="P91" i="100" s="1"/>
  <c r="P975" i="100" s="1"/>
  <c r="P54" i="106"/>
  <c r="P91" i="106" s="1"/>
  <c r="P975" i="106" s="1"/>
  <c r="P54" i="107"/>
  <c r="P91" i="107" s="1"/>
  <c r="P975" i="107" s="1"/>
  <c r="M54" i="106"/>
  <c r="M91" i="106" s="1"/>
  <c r="M975" i="106" s="1"/>
  <c r="T54" i="101"/>
  <c r="T91" i="101" s="1"/>
  <c r="T975" i="101" s="1"/>
  <c r="O54" i="107"/>
  <c r="O91" i="107" s="1"/>
  <c r="O975" i="107" s="1"/>
  <c r="O54" i="103"/>
  <c r="O91" i="103" s="1"/>
  <c r="O975" i="103" s="1"/>
  <c r="I54" i="105"/>
  <c r="I91" i="105" s="1"/>
  <c r="I975" i="105" s="1"/>
  <c r="H54" i="104"/>
  <c r="H91" i="104" s="1"/>
  <c r="H975" i="104" s="1"/>
  <c r="N54" i="100"/>
  <c r="N91" i="100" s="1"/>
  <c r="N975" i="100" s="1"/>
  <c r="S54" i="104"/>
  <c r="S91" i="104" s="1"/>
  <c r="S975" i="104" s="1"/>
  <c r="G54" i="107"/>
  <c r="G91" i="107" s="1"/>
  <c r="G975" i="107" s="1"/>
  <c r="R54" i="103"/>
  <c r="R91" i="103" s="1"/>
  <c r="R975" i="103" s="1"/>
  <c r="K54" i="107"/>
  <c r="K91" i="107" s="1"/>
  <c r="K975" i="107" s="1"/>
  <c r="K54" i="100"/>
  <c r="K91" i="100" s="1"/>
  <c r="K975" i="100" s="1"/>
  <c r="M54" i="101"/>
  <c r="M91" i="101" s="1"/>
  <c r="M975" i="101" s="1"/>
  <c r="Q54" i="103"/>
  <c r="Q91" i="103" s="1"/>
  <c r="Q975" i="103" s="1"/>
  <c r="I54" i="104"/>
  <c r="I91" i="104" s="1"/>
  <c r="I975" i="104" s="1"/>
  <c r="P54" i="105"/>
  <c r="P91" i="105" s="1"/>
  <c r="P975" i="105" s="1"/>
  <c r="F54" i="101"/>
  <c r="F91" i="101" s="1"/>
  <c r="F975" i="101" s="1"/>
  <c r="P54" i="103"/>
  <c r="P91" i="103" s="1"/>
  <c r="P975" i="103" s="1"/>
  <c r="F54" i="106"/>
  <c r="F91" i="106" s="1"/>
  <c r="F975" i="106" s="1"/>
  <c r="L54" i="100"/>
  <c r="L91" i="100" s="1"/>
  <c r="L975" i="100" s="1"/>
  <c r="K54" i="105"/>
  <c r="K91" i="105" s="1"/>
  <c r="K975" i="105" s="1"/>
  <c r="Q54" i="106"/>
  <c r="Q91" i="106" s="1"/>
  <c r="Q975" i="106" s="1"/>
  <c r="J54" i="105"/>
  <c r="J91" i="105" s="1"/>
  <c r="J975" i="105" s="1"/>
  <c r="S54" i="105"/>
  <c r="S91" i="105" s="1"/>
  <c r="S975" i="105" s="1"/>
  <c r="M54" i="105"/>
  <c r="M91" i="105" s="1"/>
  <c r="M975" i="105" s="1"/>
  <c r="S54" i="106"/>
  <c r="S91" i="106" s="1"/>
  <c r="S975" i="106" s="1"/>
  <c r="F54" i="103"/>
  <c r="F91" i="103" s="1"/>
  <c r="F975" i="103" s="1"/>
  <c r="O54" i="104"/>
  <c r="O91" i="104" s="1"/>
  <c r="O975" i="104" s="1"/>
  <c r="R54" i="100"/>
  <c r="R91" i="100" s="1"/>
  <c r="R975" i="100" s="1"/>
  <c r="H54" i="100"/>
  <c r="H91" i="100" s="1"/>
  <c r="H975" i="100" s="1"/>
  <c r="T54" i="105"/>
  <c r="T91" i="105" s="1"/>
  <c r="T975" i="105" s="1"/>
  <c r="G54" i="100"/>
  <c r="G91" i="100" s="1"/>
  <c r="G975" i="100" s="1"/>
  <c r="N54" i="101"/>
  <c r="N91" i="101" s="1"/>
  <c r="N975" i="101" s="1"/>
  <c r="Q54" i="100"/>
  <c r="Q91" i="100" s="1"/>
  <c r="Q975" i="100" s="1"/>
  <c r="T54" i="104"/>
  <c r="T91" i="104" s="1"/>
  <c r="T975" i="104" s="1"/>
  <c r="N54" i="103"/>
  <c r="N91" i="103" s="1"/>
  <c r="N975" i="103" s="1"/>
  <c r="L54" i="106"/>
  <c r="L91" i="106" s="1"/>
  <c r="L975" i="106" s="1"/>
  <c r="H54" i="107"/>
  <c r="H91" i="107" s="1"/>
  <c r="H975" i="107" s="1"/>
  <c r="J54" i="107"/>
  <c r="J91" i="107" s="1"/>
  <c r="J975" i="107" s="1"/>
  <c r="Q54" i="101"/>
  <c r="Q91" i="101" s="1"/>
  <c r="Q975" i="101" s="1"/>
  <c r="P54" i="101"/>
  <c r="P91" i="101" s="1"/>
  <c r="P975" i="101" s="1"/>
  <c r="L54" i="105"/>
  <c r="L91" i="105" s="1"/>
  <c r="L975" i="105" s="1"/>
  <c r="T54" i="107"/>
  <c r="T91" i="107" s="1"/>
  <c r="T975" i="107" s="1"/>
  <c r="T54" i="103"/>
  <c r="T91" i="103" s="1"/>
  <c r="T975" i="103" s="1"/>
  <c r="T54" i="106"/>
  <c r="T91" i="106" s="1"/>
  <c r="T975" i="106" s="1"/>
  <c r="M54" i="100"/>
  <c r="M91" i="100" s="1"/>
  <c r="M975" i="100" s="1"/>
  <c r="O54" i="106"/>
  <c r="O91" i="106" s="1"/>
  <c r="O975" i="106" s="1"/>
  <c r="L54" i="101"/>
  <c r="L91" i="101" s="1"/>
  <c r="L975" i="101" s="1"/>
  <c r="G54" i="101"/>
  <c r="G91" i="101" s="1"/>
  <c r="G975" i="101" s="1"/>
  <c r="N54" i="104"/>
  <c r="N91" i="104" s="1"/>
  <c r="N975" i="104" s="1"/>
  <c r="K7" i="42"/>
  <c r="K8" i="42"/>
  <c r="L6" i="42"/>
  <c r="K9" i="42"/>
  <c r="K10" i="42"/>
  <c r="L1032" i="103" l="1"/>
  <c r="H1032" i="101"/>
  <c r="L1058" i="103"/>
  <c r="L1062" i="103" s="1"/>
  <c r="G1032" i="106"/>
  <c r="H1032" i="103"/>
  <c r="R1032" i="101"/>
  <c r="G1062" i="106"/>
  <c r="N1062" i="106"/>
  <c r="H1062" i="101"/>
  <c r="J1062" i="103"/>
  <c r="I1032" i="106"/>
  <c r="J1032" i="103"/>
  <c r="M1032" i="103"/>
  <c r="N1032" i="106"/>
  <c r="J1032" i="101"/>
  <c r="R1062" i="106"/>
  <c r="S1062" i="103"/>
  <c r="J1032" i="106"/>
  <c r="J1062" i="101"/>
  <c r="K1032" i="103"/>
  <c r="R1032" i="106"/>
  <c r="S1032" i="103"/>
  <c r="I1062" i="103"/>
  <c r="J1058" i="106"/>
  <c r="J1062" i="106" s="1"/>
  <c r="K1057" i="103"/>
  <c r="K1062" i="103" s="1"/>
  <c r="K1062" i="106"/>
  <c r="H1062" i="106"/>
  <c r="I1032" i="103"/>
  <c r="K1032" i="106"/>
  <c r="H1032" i="106"/>
  <c r="R1062" i="101"/>
  <c r="M1062" i="103"/>
  <c r="I1062" i="106"/>
  <c r="H1062" i="103"/>
  <c r="J38" i="42"/>
  <c r="K87" i="42"/>
  <c r="K34" i="42"/>
  <c r="J37" i="42"/>
  <c r="J1017" i="42"/>
  <c r="K31" i="42"/>
  <c r="K1016" i="42" s="1"/>
  <c r="J35" i="42"/>
  <c r="J36" i="42"/>
  <c r="K30" i="42"/>
  <c r="K1015" i="42" s="1"/>
  <c r="K29" i="42"/>
  <c r="K1014" i="42" s="1"/>
  <c r="L27" i="42"/>
  <c r="L1012" i="42" s="1"/>
  <c r="K28" i="42"/>
  <c r="K1013" i="42" s="1"/>
  <c r="N1032" i="100"/>
  <c r="N1060" i="100"/>
  <c r="N1062" i="100" s="1"/>
  <c r="P1032" i="100"/>
  <c r="P1058" i="100"/>
  <c r="P1062" i="100" s="1"/>
  <c r="I1032" i="101"/>
  <c r="I1057" i="101"/>
  <c r="I1062" i="101" s="1"/>
  <c r="H1032" i="107"/>
  <c r="H1060" i="107"/>
  <c r="H1062" i="107" s="1"/>
  <c r="G1032" i="103"/>
  <c r="G1057" i="103"/>
  <c r="G1062" i="103" s="1"/>
  <c r="R1032" i="103"/>
  <c r="R1060" i="103"/>
  <c r="R1062" i="103" s="1"/>
  <c r="O1032" i="104"/>
  <c r="O1059" i="104"/>
  <c r="O1062" i="104" s="1"/>
  <c r="S1032" i="106"/>
  <c r="S1059" i="106"/>
  <c r="S1062" i="106" s="1"/>
  <c r="T1032" i="107"/>
  <c r="T1060" i="107"/>
  <c r="T1062" i="107" s="1"/>
  <c r="P1032" i="103"/>
  <c r="P1058" i="103"/>
  <c r="P1062" i="103" s="1"/>
  <c r="T1032" i="104"/>
  <c r="T1060" i="104"/>
  <c r="T1062" i="104" s="1"/>
  <c r="Q1032" i="106"/>
  <c r="Q1057" i="106"/>
  <c r="Q1062" i="106" s="1"/>
  <c r="P1032" i="106"/>
  <c r="P1060" i="106"/>
  <c r="P1062" i="106" s="1"/>
  <c r="M1032" i="105"/>
  <c r="M1059" i="105"/>
  <c r="M1062" i="105" s="1"/>
  <c r="P1032" i="101"/>
  <c r="P1060" i="101"/>
  <c r="P1062" i="101" s="1"/>
  <c r="F1032" i="101"/>
  <c r="F1058" i="101"/>
  <c r="F1062" i="101" s="1"/>
  <c r="O1032" i="106"/>
  <c r="O1059" i="106"/>
  <c r="O1062" i="106" s="1"/>
  <c r="T1032" i="103"/>
  <c r="T1058" i="103"/>
  <c r="T1062" i="103" s="1"/>
  <c r="M1032" i="101"/>
  <c r="M1057" i="101"/>
  <c r="M1062" i="101" s="1"/>
  <c r="I1032" i="105"/>
  <c r="I1059" i="105"/>
  <c r="I1062" i="105" s="1"/>
  <c r="N1032" i="101"/>
  <c r="N1058" i="101"/>
  <c r="N1062" i="101" s="1"/>
  <c r="P1032" i="105"/>
  <c r="P1058" i="105"/>
  <c r="P1062" i="105" s="1"/>
  <c r="O1032" i="103"/>
  <c r="O1057" i="103"/>
  <c r="O1062" i="103" s="1"/>
  <c r="G1032" i="107"/>
  <c r="G1059" i="107"/>
  <c r="G1062" i="107" s="1"/>
  <c r="T1032" i="106"/>
  <c r="T1060" i="106"/>
  <c r="T1062" i="106" s="1"/>
  <c r="H1032" i="100"/>
  <c r="H1058" i="100"/>
  <c r="H1062" i="100" s="1"/>
  <c r="J1032" i="107"/>
  <c r="J1058" i="107"/>
  <c r="J1062" i="107" s="1"/>
  <c r="T1032" i="101"/>
  <c r="T1060" i="101"/>
  <c r="T1062" i="101" s="1"/>
  <c r="M1032" i="100"/>
  <c r="M1059" i="100"/>
  <c r="M1062" i="100" s="1"/>
  <c r="T1032" i="105"/>
  <c r="T1058" i="105"/>
  <c r="T1062" i="105" s="1"/>
  <c r="I1032" i="104"/>
  <c r="I1057" i="104"/>
  <c r="I1062" i="104" s="1"/>
  <c r="Q1032" i="100"/>
  <c r="Q1059" i="100"/>
  <c r="Q1062" i="100" s="1"/>
  <c r="R1032" i="104"/>
  <c r="R1058" i="104"/>
  <c r="R1062" i="104" s="1"/>
  <c r="K1032" i="105"/>
  <c r="K1057" i="105"/>
  <c r="K1062" i="105" s="1"/>
  <c r="L1032" i="106"/>
  <c r="L1060" i="106"/>
  <c r="L1062" i="106" s="1"/>
  <c r="Q1032" i="103"/>
  <c r="Q1059" i="103"/>
  <c r="Q1062" i="103" s="1"/>
  <c r="O1032" i="101"/>
  <c r="O1059" i="101"/>
  <c r="O1062" i="101" s="1"/>
  <c r="L1032" i="100"/>
  <c r="L1058" i="100"/>
  <c r="L1062" i="100" s="1"/>
  <c r="K1032" i="101"/>
  <c r="K1059" i="101"/>
  <c r="K1062" i="101" s="1"/>
  <c r="O1032" i="107"/>
  <c r="O1059" i="107"/>
  <c r="O1062" i="107" s="1"/>
  <c r="S1032" i="105"/>
  <c r="S1057" i="105"/>
  <c r="S1062" i="105" s="1"/>
  <c r="M1032" i="106"/>
  <c r="M1057" i="106"/>
  <c r="M1062" i="106" s="1"/>
  <c r="P1032" i="107"/>
  <c r="P1060" i="107"/>
  <c r="P1062" i="107" s="1"/>
  <c r="N1032" i="103"/>
  <c r="N1060" i="103"/>
  <c r="N1062" i="103" s="1"/>
  <c r="N1032" i="104"/>
  <c r="N1058" i="104"/>
  <c r="N1062" i="104" s="1"/>
  <c r="L1032" i="101"/>
  <c r="L1060" i="101"/>
  <c r="L1062" i="101" s="1"/>
  <c r="F1032" i="106"/>
  <c r="F1058" i="106"/>
  <c r="F1062" i="106" s="1"/>
  <c r="Q1032" i="101"/>
  <c r="Q1057" i="101"/>
  <c r="Q1062" i="101" s="1"/>
  <c r="H1032" i="104"/>
  <c r="H1060" i="104"/>
  <c r="H1062" i="104" s="1"/>
  <c r="G1032" i="101"/>
  <c r="G1059" i="101"/>
  <c r="G1062" i="101" s="1"/>
  <c r="S1032" i="104"/>
  <c r="S1059" i="104"/>
  <c r="S1062" i="104" s="1"/>
  <c r="G1032" i="100"/>
  <c r="G1057" i="100"/>
  <c r="G1062" i="100" s="1"/>
  <c r="L1032" i="105"/>
  <c r="L1058" i="105"/>
  <c r="L1062" i="105" s="1"/>
  <c r="K1032" i="107"/>
  <c r="K1059" i="107"/>
  <c r="K1062" i="107" s="1"/>
  <c r="F1032" i="103"/>
  <c r="F1057" i="103"/>
  <c r="F1062" i="103" s="1"/>
  <c r="J1032" i="105"/>
  <c r="J1060" i="105"/>
  <c r="J1062" i="105" s="1"/>
  <c r="S1032" i="101"/>
  <c r="S1059" i="101"/>
  <c r="S1062" i="101" s="1"/>
  <c r="G1032" i="104"/>
  <c r="G1059" i="104"/>
  <c r="G1062" i="104" s="1"/>
  <c r="R1032" i="100"/>
  <c r="R1060" i="100"/>
  <c r="R1062" i="100" s="1"/>
  <c r="K1032" i="100"/>
  <c r="K1057" i="100"/>
  <c r="K1062" i="100" s="1"/>
  <c r="L34" i="42"/>
  <c r="K35" i="42"/>
  <c r="L10" i="42"/>
  <c r="L8" i="42"/>
  <c r="L9" i="42"/>
  <c r="M6" i="42"/>
  <c r="L7" i="42"/>
  <c r="K36" i="42" l="1"/>
  <c r="K37" i="42"/>
  <c r="L87" i="42"/>
  <c r="K38" i="42"/>
  <c r="K1017" i="42"/>
  <c r="L31" i="42"/>
  <c r="L1016" i="42" s="1"/>
  <c r="L30" i="42"/>
  <c r="L1015" i="42" s="1"/>
  <c r="L28" i="42"/>
  <c r="L1013" i="42" s="1"/>
  <c r="M27" i="42"/>
  <c r="M1012" i="42" s="1"/>
  <c r="L29" i="42"/>
  <c r="L1014" i="42" s="1"/>
  <c r="M7" i="42"/>
  <c r="N6" i="42"/>
  <c r="M8" i="42"/>
  <c r="M9" i="42"/>
  <c r="M10" i="42"/>
  <c r="M87" i="42" l="1"/>
  <c r="L38" i="42"/>
  <c r="M31" i="42"/>
  <c r="M1016" i="42" s="1"/>
  <c r="L1017" i="42"/>
  <c r="L37" i="42"/>
  <c r="L36" i="42"/>
  <c r="M29" i="42"/>
  <c r="M1014" i="42" s="1"/>
  <c r="N27" i="42"/>
  <c r="N1012" i="42" s="1"/>
  <c r="L35" i="42"/>
  <c r="M34" i="42"/>
  <c r="M30" i="42"/>
  <c r="M1015" i="42" s="1"/>
  <c r="M28" i="42"/>
  <c r="M1013" i="42" s="1"/>
  <c r="N10" i="42"/>
  <c r="N8" i="42"/>
  <c r="O6" i="42"/>
  <c r="N9" i="42"/>
  <c r="N7" i="42"/>
  <c r="N87" i="42" l="1"/>
  <c r="M1017" i="42"/>
  <c r="M38" i="42"/>
  <c r="N28" i="42"/>
  <c r="N1013" i="42" s="1"/>
  <c r="N34" i="42"/>
  <c r="M37" i="42"/>
  <c r="N30" i="42"/>
  <c r="N1015" i="42" s="1"/>
  <c r="M35" i="42"/>
  <c r="M36" i="42"/>
  <c r="N29" i="42"/>
  <c r="N1014" i="42" s="1"/>
  <c r="O27" i="42"/>
  <c r="O1012" i="42" s="1"/>
  <c r="N31" i="42"/>
  <c r="N1016" i="42" s="1"/>
  <c r="O7" i="42"/>
  <c r="O8" i="42"/>
  <c r="O9" i="42"/>
  <c r="P6" i="42"/>
  <c r="O10" i="42"/>
  <c r="O87" i="42" l="1"/>
  <c r="N1017" i="42"/>
  <c r="O29" i="42"/>
  <c r="O1014" i="42" s="1"/>
  <c r="N35" i="42"/>
  <c r="N36" i="42"/>
  <c r="N38" i="42"/>
  <c r="N37" i="42"/>
  <c r="O31" i="42"/>
  <c r="O1016" i="42" s="1"/>
  <c r="O34" i="42"/>
  <c r="P27" i="42"/>
  <c r="P1012" i="42" s="1"/>
  <c r="O30" i="42"/>
  <c r="O1015" i="42" s="1"/>
  <c r="O28" i="42"/>
  <c r="O1013" i="42" s="1"/>
  <c r="Q6" i="42"/>
  <c r="P8" i="42"/>
  <c r="P10" i="42"/>
  <c r="P9" i="42"/>
  <c r="P7" i="42"/>
  <c r="P87" i="42" l="1"/>
  <c r="O1017" i="42"/>
  <c r="O36" i="42"/>
  <c r="P34" i="42"/>
  <c r="P31" i="42"/>
  <c r="P1016" i="42" s="1"/>
  <c r="O37" i="42"/>
  <c r="O35" i="42"/>
  <c r="P29" i="42"/>
  <c r="P1014" i="42" s="1"/>
  <c r="P28" i="42"/>
  <c r="P1013" i="42" s="1"/>
  <c r="P30" i="42"/>
  <c r="P1015" i="42" s="1"/>
  <c r="Q27" i="42"/>
  <c r="Q1012" i="42" s="1"/>
  <c r="O38" i="42"/>
  <c r="Q10" i="42"/>
  <c r="Q7" i="42"/>
  <c r="Q9" i="42"/>
  <c r="Q8" i="42"/>
  <c r="R6" i="42"/>
  <c r="Q87" i="42" l="1"/>
  <c r="P38" i="42"/>
  <c r="P36" i="42"/>
  <c r="Q31" i="42"/>
  <c r="Q1016" i="42" s="1"/>
  <c r="P37" i="42"/>
  <c r="P1017" i="42"/>
  <c r="P35" i="42"/>
  <c r="Q30" i="42"/>
  <c r="Q1015" i="42" s="1"/>
  <c r="Q28" i="42"/>
  <c r="Q1013" i="42" s="1"/>
  <c r="Q34" i="42"/>
  <c r="R27" i="42"/>
  <c r="R1012" i="42" s="1"/>
  <c r="Q29" i="42"/>
  <c r="Q1014" i="42" s="1"/>
  <c r="R8" i="42"/>
  <c r="R7" i="42"/>
  <c r="S6" i="42"/>
  <c r="R9" i="42"/>
  <c r="R10" i="42"/>
  <c r="R87" i="42" l="1"/>
  <c r="Q1017" i="42"/>
  <c r="Q38" i="42"/>
  <c r="Q35" i="42"/>
  <c r="R31" i="42"/>
  <c r="R1016" i="42" s="1"/>
  <c r="Q37" i="42"/>
  <c r="Q36" i="42"/>
  <c r="R34" i="42"/>
  <c r="R29" i="42"/>
  <c r="R1014" i="42" s="1"/>
  <c r="R30" i="42"/>
  <c r="R1015" i="42" s="1"/>
  <c r="S27" i="42"/>
  <c r="S1012" i="42" s="1"/>
  <c r="R28" i="42"/>
  <c r="R1013" i="42" s="1"/>
  <c r="S9" i="42"/>
  <c r="S7" i="42"/>
  <c r="S10" i="42"/>
  <c r="T6" i="42"/>
  <c r="S8" i="42"/>
  <c r="S87" i="42" l="1"/>
  <c r="R38" i="42"/>
  <c r="S31" i="42"/>
  <c r="S1016" i="42" s="1"/>
  <c r="R1017" i="42"/>
  <c r="R36" i="42"/>
  <c r="S34" i="42"/>
  <c r="T27" i="42"/>
  <c r="T1012" i="42" s="1"/>
  <c r="S29" i="42"/>
  <c r="S1014" i="42" s="1"/>
  <c r="S28" i="42"/>
  <c r="S1013" i="42" s="1"/>
  <c r="R35" i="42"/>
  <c r="R37" i="42"/>
  <c r="S30" i="42"/>
  <c r="S1015" i="42" s="1"/>
  <c r="T7" i="42"/>
  <c r="T8" i="42"/>
  <c r="T10" i="42"/>
  <c r="T9" i="42"/>
  <c r="T87" i="42" l="1"/>
  <c r="S38" i="42"/>
  <c r="T29" i="42"/>
  <c r="T1014" i="42" s="1"/>
  <c r="T34" i="42"/>
  <c r="S1017" i="42"/>
  <c r="S36" i="42"/>
  <c r="S35" i="42"/>
  <c r="S37" i="42"/>
  <c r="T28" i="42"/>
  <c r="T1013" i="42" s="1"/>
  <c r="T30" i="42"/>
  <c r="T1015" i="42" s="1"/>
  <c r="T31" i="42"/>
  <c r="T1016" i="42" s="1"/>
  <c r="Y824" i="42"/>
  <c r="Z824" i="42"/>
  <c r="AA824" i="42"/>
  <c r="AB824" i="42"/>
  <c r="AC824" i="42"/>
  <c r="AD824" i="42"/>
  <c r="AE824" i="42"/>
  <c r="AF824" i="42"/>
  <c r="AG824" i="42"/>
  <c r="AH824" i="42"/>
  <c r="AI824" i="42"/>
  <c r="AJ824" i="42"/>
  <c r="AK824" i="42"/>
  <c r="AL824" i="42"/>
  <c r="AM824" i="42"/>
  <c r="AN824" i="42"/>
  <c r="AO824" i="42"/>
  <c r="AP824" i="42"/>
  <c r="W827" i="42"/>
  <c r="X828" i="42"/>
  <c r="X829" i="42" s="1"/>
  <c r="X830" i="42" s="1"/>
  <c r="X831" i="42" s="1"/>
  <c r="X832" i="42" s="1"/>
  <c r="X833" i="42" s="1"/>
  <c r="X834" i="42" s="1"/>
  <c r="X835" i="42" s="1"/>
  <c r="X836" i="42" s="1"/>
  <c r="X837" i="42" s="1"/>
  <c r="X838" i="42" s="1"/>
  <c r="X839" i="42" s="1"/>
  <c r="X840" i="42" s="1"/>
  <c r="X841" i="42" s="1"/>
  <c r="W841" i="42"/>
  <c r="T36" i="42" l="1"/>
  <c r="T1017" i="42"/>
  <c r="T37" i="42"/>
  <c r="T35" i="42"/>
  <c r="T38" i="42"/>
  <c r="Y827" i="42"/>
  <c r="W872" i="42"/>
  <c r="X873" i="42"/>
  <c r="X874" i="42" s="1"/>
  <c r="X875" i="42" s="1"/>
  <c r="W886" i="42"/>
  <c r="Z872" i="42" l="1"/>
  <c r="X876" i="42"/>
  <c r="AK872" i="42"/>
  <c r="AC872" i="42"/>
  <c r="AC827" i="42"/>
  <c r="Z827" i="42"/>
  <c r="AA827" i="42"/>
  <c r="AD827" i="42"/>
  <c r="AE827" i="42"/>
  <c r="AB827" i="42"/>
  <c r="AK827" i="42"/>
  <c r="AH827" i="42"/>
  <c r="AI827" i="42"/>
  <c r="AF827" i="42"/>
  <c r="AJ827" i="42"/>
  <c r="AG872" i="42" l="1"/>
  <c r="Y872" i="42"/>
  <c r="AE872" i="42"/>
  <c r="AI872" i="42"/>
  <c r="AA872" i="42"/>
  <c r="AB872" i="42"/>
  <c r="AD872" i="42"/>
  <c r="AF872" i="42"/>
  <c r="AH872" i="42"/>
  <c r="AJ872" i="42"/>
  <c r="X877" i="42"/>
  <c r="X878" i="42" l="1"/>
  <c r="X879" i="42" l="1"/>
  <c r="X880" i="42" l="1"/>
  <c r="X881" i="42" l="1"/>
  <c r="X882" i="42" l="1"/>
  <c r="X883" i="42" l="1"/>
  <c r="X884" i="42" l="1"/>
  <c r="X885" i="42" l="1"/>
  <c r="X886" i="42" l="1"/>
  <c r="B804" i="42" l="1"/>
  <c r="B803" i="42"/>
  <c r="B802" i="42"/>
  <c r="B801" i="42"/>
  <c r="B800" i="42"/>
  <c r="B799" i="42"/>
  <c r="B798" i="42"/>
  <c r="B797" i="42"/>
  <c r="AG827" i="42" l="1"/>
  <c r="B890" i="42" l="1"/>
  <c r="B891" i="42"/>
  <c r="B892" i="42"/>
  <c r="B893" i="42"/>
  <c r="B894" i="42"/>
  <c r="B895" i="42"/>
  <c r="B896" i="42"/>
  <c r="B897" i="42"/>
  <c r="B898" i="42"/>
  <c r="B899" i="42"/>
  <c r="B900" i="42"/>
  <c r="B901" i="42"/>
  <c r="B902" i="42"/>
  <c r="B903" i="42"/>
  <c r="B904" i="42"/>
  <c r="B905" i="42"/>
  <c r="B906" i="42"/>
  <c r="B861" i="42"/>
  <c r="E861" i="42" s="1"/>
  <c r="B860" i="42"/>
  <c r="E860" i="42" s="1"/>
  <c r="B859" i="42"/>
  <c r="E859" i="42" s="1"/>
  <c r="B858" i="42"/>
  <c r="E858" i="42" s="1"/>
  <c r="B857" i="42"/>
  <c r="E857" i="42" s="1"/>
  <c r="B856" i="42"/>
  <c r="E856" i="42" s="1"/>
  <c r="B855" i="42"/>
  <c r="E855" i="42" s="1"/>
  <c r="B854" i="42"/>
  <c r="E854" i="42" s="1"/>
  <c r="B853" i="42"/>
  <c r="E853" i="42" s="1"/>
  <c r="B852" i="42"/>
  <c r="E852" i="42" s="1"/>
  <c r="B851" i="42"/>
  <c r="E851" i="42" s="1"/>
  <c r="B850" i="42"/>
  <c r="E850" i="42" s="1"/>
  <c r="B849" i="42"/>
  <c r="E849" i="42" s="1"/>
  <c r="B848" i="42"/>
  <c r="E848" i="42" s="1"/>
  <c r="B847" i="42"/>
  <c r="E847" i="42" s="1"/>
  <c r="B846" i="42"/>
  <c r="E846" i="42" s="1"/>
  <c r="B845" i="42"/>
  <c r="E845" i="42" s="1"/>
  <c r="J83" i="37" l="1"/>
  <c r="I83" i="37"/>
  <c r="H83" i="37"/>
  <c r="Y442" i="100" l="1"/>
  <c r="Y442" i="105"/>
  <c r="Y442" i="106"/>
  <c r="Y442" i="104"/>
  <c r="Y442" i="42"/>
  <c r="Y442" i="101"/>
  <c r="Y442" i="103"/>
  <c r="Y442" i="107"/>
  <c r="Y443" i="104"/>
  <c r="Y443" i="103"/>
  <c r="Y443" i="107"/>
  <c r="Y443" i="100"/>
  <c r="Y443" i="105"/>
  <c r="Y443" i="101"/>
  <c r="Y443" i="106"/>
  <c r="Y443" i="42"/>
  <c r="Y444" i="103"/>
  <c r="Y444" i="107"/>
  <c r="Y444" i="101"/>
  <c r="Y444" i="106"/>
  <c r="Y444" i="104"/>
  <c r="Y444" i="100"/>
  <c r="Y444" i="105"/>
  <c r="Y444" i="42"/>
  <c r="E46" i="37"/>
  <c r="P633" i="106" l="1"/>
  <c r="H633" i="106"/>
  <c r="H1038" i="106" s="1"/>
  <c r="Q624" i="106"/>
  <c r="I624" i="106"/>
  <c r="R615" i="106"/>
  <c r="J615" i="106"/>
  <c r="S606" i="106"/>
  <c r="K606" i="106"/>
  <c r="T597" i="106"/>
  <c r="L597" i="106"/>
  <c r="L1034" i="106" s="1"/>
  <c r="J624" i="106"/>
  <c r="L606" i="106"/>
  <c r="O633" i="106"/>
  <c r="G633" i="106"/>
  <c r="G1038" i="106" s="1"/>
  <c r="P624" i="106"/>
  <c r="P1037" i="106" s="1"/>
  <c r="H624" i="106"/>
  <c r="H1037" i="106" s="1"/>
  <c r="Q615" i="106"/>
  <c r="Q1036" i="106" s="1"/>
  <c r="I615" i="106"/>
  <c r="R606" i="106"/>
  <c r="J606" i="106"/>
  <c r="S597" i="106"/>
  <c r="K597" i="106"/>
  <c r="K1034" i="106" s="1"/>
  <c r="G597" i="106"/>
  <c r="Q633" i="106"/>
  <c r="Q1038" i="106" s="1"/>
  <c r="N633" i="106"/>
  <c r="F633" i="106"/>
  <c r="O624" i="106"/>
  <c r="O1037" i="106" s="1"/>
  <c r="G624" i="106"/>
  <c r="P615" i="106"/>
  <c r="H615" i="106"/>
  <c r="H1036" i="106" s="1"/>
  <c r="Q606" i="106"/>
  <c r="I606" i="106"/>
  <c r="R597" i="106"/>
  <c r="J597" i="106"/>
  <c r="K615" i="106"/>
  <c r="M597" i="106"/>
  <c r="M633" i="106"/>
  <c r="N624" i="106"/>
  <c r="F624" i="106"/>
  <c r="O615" i="106"/>
  <c r="O1036" i="106" s="1"/>
  <c r="G615" i="106"/>
  <c r="P606" i="106"/>
  <c r="H606" i="106"/>
  <c r="Q597" i="106"/>
  <c r="I597" i="106"/>
  <c r="O597" i="106"/>
  <c r="O1034" i="106" s="1"/>
  <c r="I633" i="106"/>
  <c r="R624" i="106"/>
  <c r="R1037" i="106" s="1"/>
  <c r="S615" i="106"/>
  <c r="T633" i="106"/>
  <c r="T1038" i="106" s="1"/>
  <c r="L633" i="106"/>
  <c r="L1038" i="106" s="1"/>
  <c r="M624" i="106"/>
  <c r="M1037" i="106" s="1"/>
  <c r="N615" i="106"/>
  <c r="F615" i="106"/>
  <c r="F1036" i="106" s="1"/>
  <c r="O606" i="106"/>
  <c r="G606" i="106"/>
  <c r="G1035" i="106" s="1"/>
  <c r="P597" i="106"/>
  <c r="H597" i="106"/>
  <c r="F606" i="106"/>
  <c r="S633" i="106"/>
  <c r="S1038" i="106" s="1"/>
  <c r="K633" i="106"/>
  <c r="T624" i="106"/>
  <c r="T1037" i="106" s="1"/>
  <c r="L624" i="106"/>
  <c r="M615" i="106"/>
  <c r="M1036" i="106" s="1"/>
  <c r="N606" i="106"/>
  <c r="T606" i="106"/>
  <c r="R633" i="106"/>
  <c r="J633" i="106"/>
  <c r="J1038" i="106" s="1"/>
  <c r="S624" i="106"/>
  <c r="K624" i="106"/>
  <c r="K1037" i="106" s="1"/>
  <c r="T615" i="106"/>
  <c r="L615" i="106"/>
  <c r="L1036" i="106" s="1"/>
  <c r="M606" i="106"/>
  <c r="N597" i="106"/>
  <c r="F597" i="106"/>
  <c r="G633" i="107"/>
  <c r="G1038" i="107" s="1"/>
  <c r="H18" i="102" s="1"/>
  <c r="F633" i="107"/>
  <c r="F1038" i="107" s="1"/>
  <c r="G18" i="102" s="1"/>
  <c r="F624" i="107"/>
  <c r="F1037" i="107" s="1"/>
  <c r="G17" i="102" s="1"/>
  <c r="F597" i="107"/>
  <c r="F615" i="107"/>
  <c r="F1036" i="107" s="1"/>
  <c r="G16" i="102" s="1"/>
  <c r="H633" i="107"/>
  <c r="H1038" i="107" s="1"/>
  <c r="I18" i="102" s="1"/>
  <c r="F606" i="107"/>
  <c r="G597" i="107"/>
  <c r="G1034" i="107" s="1"/>
  <c r="H14" i="102" s="1"/>
  <c r="G624" i="107"/>
  <c r="G1037" i="107" s="1"/>
  <c r="H17" i="102" s="1"/>
  <c r="G615" i="107"/>
  <c r="G1036" i="107" s="1"/>
  <c r="H16" i="102" s="1"/>
  <c r="G606" i="107"/>
  <c r="I633" i="107"/>
  <c r="I1038" i="107" s="1"/>
  <c r="J18" i="102" s="1"/>
  <c r="H615" i="107"/>
  <c r="H1036" i="107" s="1"/>
  <c r="I16" i="102" s="1"/>
  <c r="H597" i="107"/>
  <c r="H1034" i="107" s="1"/>
  <c r="I14" i="102" s="1"/>
  <c r="I606" i="107"/>
  <c r="H624" i="107"/>
  <c r="H1037" i="107" s="1"/>
  <c r="I17" i="102" s="1"/>
  <c r="J633" i="107"/>
  <c r="J1038" i="107" s="1"/>
  <c r="K18" i="102" s="1"/>
  <c r="H606" i="107"/>
  <c r="H1035" i="107" s="1"/>
  <c r="I15" i="102" s="1"/>
  <c r="I624" i="107"/>
  <c r="I1037" i="107" s="1"/>
  <c r="J17" i="102" s="1"/>
  <c r="K633" i="107"/>
  <c r="K1038" i="107" s="1"/>
  <c r="L18" i="102" s="1"/>
  <c r="I597" i="107"/>
  <c r="I1034" i="107" s="1"/>
  <c r="J14" i="102" s="1"/>
  <c r="J606" i="107"/>
  <c r="I615" i="107"/>
  <c r="I1036" i="107" s="1"/>
  <c r="J16" i="102" s="1"/>
  <c r="K615" i="107"/>
  <c r="K1036" i="107" s="1"/>
  <c r="L16" i="102" s="1"/>
  <c r="K606" i="107"/>
  <c r="J597" i="107"/>
  <c r="J1034" i="107" s="1"/>
  <c r="K14" i="102" s="1"/>
  <c r="J624" i="107"/>
  <c r="J1037" i="107" s="1"/>
  <c r="K17" i="102" s="1"/>
  <c r="L633" i="107"/>
  <c r="L1038" i="107" s="1"/>
  <c r="M18" i="102" s="1"/>
  <c r="J615" i="107"/>
  <c r="J1036" i="107" s="1"/>
  <c r="K16" i="102" s="1"/>
  <c r="K624" i="107"/>
  <c r="K1037" i="107" s="1"/>
  <c r="L17" i="102" s="1"/>
  <c r="K597" i="107"/>
  <c r="K1034" i="107" s="1"/>
  <c r="L14" i="102" s="1"/>
  <c r="M633" i="107"/>
  <c r="M1038" i="107" s="1"/>
  <c r="N18" i="102" s="1"/>
  <c r="L615" i="107"/>
  <c r="L1036" i="107" s="1"/>
  <c r="M16" i="102" s="1"/>
  <c r="L606" i="107"/>
  <c r="L624" i="107"/>
  <c r="L1037" i="107" s="1"/>
  <c r="M17" i="102" s="1"/>
  <c r="M615" i="107"/>
  <c r="M1036" i="107" s="1"/>
  <c r="N16" i="102" s="1"/>
  <c r="N633" i="107"/>
  <c r="N1038" i="107" s="1"/>
  <c r="O18" i="102" s="1"/>
  <c r="M606" i="107"/>
  <c r="L597" i="107"/>
  <c r="L1034" i="107" s="1"/>
  <c r="M14" i="102" s="1"/>
  <c r="M624" i="107"/>
  <c r="M1037" i="107" s="1"/>
  <c r="N17" i="102" s="1"/>
  <c r="N624" i="107"/>
  <c r="N1037" i="107" s="1"/>
  <c r="O17" i="102" s="1"/>
  <c r="N615" i="107"/>
  <c r="N1036" i="107" s="1"/>
  <c r="O16" i="102" s="1"/>
  <c r="M597" i="107"/>
  <c r="M1034" i="107" s="1"/>
  <c r="N14" i="102" s="1"/>
  <c r="N606" i="107"/>
  <c r="N1035" i="107" s="1"/>
  <c r="O15" i="102" s="1"/>
  <c r="O633" i="107"/>
  <c r="O1038" i="107" s="1"/>
  <c r="P18" i="102" s="1"/>
  <c r="O615" i="107"/>
  <c r="O1036" i="107" s="1"/>
  <c r="P16" i="102" s="1"/>
  <c r="N597" i="107"/>
  <c r="N1034" i="107" s="1"/>
  <c r="O14" i="102" s="1"/>
  <c r="O624" i="107"/>
  <c r="O1037" i="107" s="1"/>
  <c r="P17" i="102" s="1"/>
  <c r="P633" i="107"/>
  <c r="P1038" i="107" s="1"/>
  <c r="Q18" i="102" s="1"/>
  <c r="O606" i="107"/>
  <c r="P606" i="107"/>
  <c r="P624" i="107"/>
  <c r="P1037" i="107" s="1"/>
  <c r="Q17" i="102" s="1"/>
  <c r="P615" i="107"/>
  <c r="P1036" i="107" s="1"/>
  <c r="Q16" i="102" s="1"/>
  <c r="Q633" i="107"/>
  <c r="Q1038" i="107" s="1"/>
  <c r="R18" i="102" s="1"/>
  <c r="O597" i="107"/>
  <c r="O1034" i="107" s="1"/>
  <c r="P14" i="102" s="1"/>
  <c r="Q606" i="107"/>
  <c r="Q615" i="107"/>
  <c r="Q1036" i="107" s="1"/>
  <c r="R16" i="102" s="1"/>
  <c r="Q624" i="107"/>
  <c r="Q1037" i="107" s="1"/>
  <c r="R17" i="102" s="1"/>
  <c r="P597" i="107"/>
  <c r="P1034" i="107" s="1"/>
  <c r="Q14" i="102" s="1"/>
  <c r="R633" i="107"/>
  <c r="R1038" i="107" s="1"/>
  <c r="S18" i="102" s="1"/>
  <c r="R624" i="107"/>
  <c r="R1037" i="107" s="1"/>
  <c r="S17" i="102" s="1"/>
  <c r="R615" i="107"/>
  <c r="R1036" i="107" s="1"/>
  <c r="S16" i="102" s="1"/>
  <c r="S633" i="107"/>
  <c r="S1038" i="107" s="1"/>
  <c r="T18" i="102" s="1"/>
  <c r="R606" i="107"/>
  <c r="Q597" i="107"/>
  <c r="Q1034" i="107" s="1"/>
  <c r="R14" i="102" s="1"/>
  <c r="S615" i="107"/>
  <c r="S1036" i="107" s="1"/>
  <c r="T16" i="102" s="1"/>
  <c r="S624" i="107"/>
  <c r="S1037" i="107" s="1"/>
  <c r="T17" i="102" s="1"/>
  <c r="T633" i="107"/>
  <c r="T1038" i="107" s="1"/>
  <c r="U18" i="102" s="1"/>
  <c r="R597" i="107"/>
  <c r="R1034" i="107" s="1"/>
  <c r="S14" i="102" s="1"/>
  <c r="S606" i="107"/>
  <c r="S597" i="107"/>
  <c r="S1034" i="107" s="1"/>
  <c r="T14" i="102" s="1"/>
  <c r="T606" i="107"/>
  <c r="T624" i="107"/>
  <c r="T1037" i="107" s="1"/>
  <c r="U17" i="102" s="1"/>
  <c r="T615" i="107"/>
  <c r="T1036" i="107" s="1"/>
  <c r="U16" i="102" s="1"/>
  <c r="T597" i="107"/>
  <c r="T1034" i="107" s="1"/>
  <c r="U14" i="102" s="1"/>
  <c r="H633" i="104"/>
  <c r="H1038" i="104" s="1"/>
  <c r="I138" i="102" s="1"/>
  <c r="G633" i="104"/>
  <c r="G1038" i="104" s="1"/>
  <c r="H138" i="102" s="1"/>
  <c r="F633" i="104"/>
  <c r="F1038" i="104" s="1"/>
  <c r="G138" i="102" s="1"/>
  <c r="G606" i="104"/>
  <c r="F624" i="104"/>
  <c r="F1037" i="104" s="1"/>
  <c r="G137" i="102" s="1"/>
  <c r="H606" i="104"/>
  <c r="F615" i="104"/>
  <c r="F1036" i="104" s="1"/>
  <c r="G136" i="102" s="1"/>
  <c r="I633" i="104"/>
  <c r="I1038" i="104" s="1"/>
  <c r="J138" i="102" s="1"/>
  <c r="F606" i="104"/>
  <c r="F597" i="104"/>
  <c r="G615" i="104"/>
  <c r="G1036" i="104" s="1"/>
  <c r="H136" i="102" s="1"/>
  <c r="I606" i="104"/>
  <c r="G624" i="104"/>
  <c r="G1037" i="104" s="1"/>
  <c r="H137" i="102" s="1"/>
  <c r="G597" i="104"/>
  <c r="G1034" i="104" s="1"/>
  <c r="H134" i="102" s="1"/>
  <c r="J633" i="104"/>
  <c r="J1038" i="104" s="1"/>
  <c r="K138" i="102" s="1"/>
  <c r="H624" i="104"/>
  <c r="H1037" i="104" s="1"/>
  <c r="I137" i="102" s="1"/>
  <c r="L633" i="104"/>
  <c r="L1038" i="104" s="1"/>
  <c r="M138" i="102" s="1"/>
  <c r="J606" i="104"/>
  <c r="K633" i="104"/>
  <c r="K1038" i="104" s="1"/>
  <c r="L138" i="102" s="1"/>
  <c r="H597" i="104"/>
  <c r="H1034" i="104" s="1"/>
  <c r="I134" i="102" s="1"/>
  <c r="H615" i="104"/>
  <c r="H1036" i="104" s="1"/>
  <c r="I136" i="102" s="1"/>
  <c r="M633" i="104"/>
  <c r="M1038" i="104" s="1"/>
  <c r="N138" i="102" s="1"/>
  <c r="I624" i="104"/>
  <c r="I1037" i="104" s="1"/>
  <c r="J137" i="102" s="1"/>
  <c r="K606" i="104"/>
  <c r="I597" i="104"/>
  <c r="I1034" i="104" s="1"/>
  <c r="J134" i="102" s="1"/>
  <c r="I615" i="104"/>
  <c r="I1036" i="104" s="1"/>
  <c r="J136" i="102" s="1"/>
  <c r="N633" i="104"/>
  <c r="N1038" i="104" s="1"/>
  <c r="O138" i="102" s="1"/>
  <c r="L606" i="104"/>
  <c r="J597" i="104"/>
  <c r="J1034" i="104" s="1"/>
  <c r="K134" i="102" s="1"/>
  <c r="J624" i="104"/>
  <c r="J1037" i="104" s="1"/>
  <c r="K137" i="102" s="1"/>
  <c r="J615" i="104"/>
  <c r="J1036" i="104" s="1"/>
  <c r="K136" i="102" s="1"/>
  <c r="K615" i="104"/>
  <c r="K1036" i="104" s="1"/>
  <c r="L136" i="102" s="1"/>
  <c r="M606" i="104"/>
  <c r="K597" i="104"/>
  <c r="K1034" i="104" s="1"/>
  <c r="L134" i="102" s="1"/>
  <c r="O633" i="104"/>
  <c r="O1038" i="104" s="1"/>
  <c r="P138" i="102" s="1"/>
  <c r="K624" i="104"/>
  <c r="K1037" i="104" s="1"/>
  <c r="L137" i="102" s="1"/>
  <c r="L597" i="104"/>
  <c r="L1034" i="104" s="1"/>
  <c r="M134" i="102" s="1"/>
  <c r="P633" i="104"/>
  <c r="P1038" i="104" s="1"/>
  <c r="Q138" i="102" s="1"/>
  <c r="L624" i="104"/>
  <c r="L1037" i="104" s="1"/>
  <c r="M137" i="102" s="1"/>
  <c r="N606" i="104"/>
  <c r="L615" i="104"/>
  <c r="L1036" i="104" s="1"/>
  <c r="M136" i="102" s="1"/>
  <c r="M615" i="104"/>
  <c r="M1036" i="104" s="1"/>
  <c r="N136" i="102" s="1"/>
  <c r="M597" i="104"/>
  <c r="M1034" i="104" s="1"/>
  <c r="N134" i="102" s="1"/>
  <c r="M624" i="104"/>
  <c r="M1037" i="104" s="1"/>
  <c r="N137" i="102" s="1"/>
  <c r="O606" i="104"/>
  <c r="Q633" i="104"/>
  <c r="Q1038" i="104" s="1"/>
  <c r="R138" i="102" s="1"/>
  <c r="R633" i="104"/>
  <c r="R1038" i="104" s="1"/>
  <c r="S138" i="102" s="1"/>
  <c r="N624" i="104"/>
  <c r="N1037" i="104" s="1"/>
  <c r="O137" i="102" s="1"/>
  <c r="N615" i="104"/>
  <c r="N1036" i="104" s="1"/>
  <c r="O136" i="102" s="1"/>
  <c r="P606" i="104"/>
  <c r="N597" i="104"/>
  <c r="N1034" i="104" s="1"/>
  <c r="O134" i="102" s="1"/>
  <c r="O597" i="104"/>
  <c r="O1034" i="104" s="1"/>
  <c r="P134" i="102" s="1"/>
  <c r="O615" i="104"/>
  <c r="O1036" i="104" s="1"/>
  <c r="P136" i="102" s="1"/>
  <c r="S633" i="104"/>
  <c r="S1038" i="104" s="1"/>
  <c r="T138" i="102" s="1"/>
  <c r="O624" i="104"/>
  <c r="O1037" i="104" s="1"/>
  <c r="P137" i="102" s="1"/>
  <c r="Q606" i="104"/>
  <c r="R606" i="104"/>
  <c r="P597" i="104"/>
  <c r="P1034" i="104" s="1"/>
  <c r="Q134" i="102" s="1"/>
  <c r="P615" i="104"/>
  <c r="P1036" i="104" s="1"/>
  <c r="Q136" i="102" s="1"/>
  <c r="P624" i="104"/>
  <c r="P1037" i="104" s="1"/>
  <c r="Q137" i="102" s="1"/>
  <c r="T633" i="104"/>
  <c r="T1038" i="104" s="1"/>
  <c r="U138" i="102" s="1"/>
  <c r="Q615" i="104"/>
  <c r="Q1036" i="104" s="1"/>
  <c r="R136" i="102" s="1"/>
  <c r="Q624" i="104"/>
  <c r="Q1037" i="104" s="1"/>
  <c r="R137" i="102" s="1"/>
  <c r="Q597" i="104"/>
  <c r="Q1034" i="104" s="1"/>
  <c r="R134" i="102" s="1"/>
  <c r="S606" i="104"/>
  <c r="S1035" i="104" s="1"/>
  <c r="T135" i="102" s="1"/>
  <c r="R615" i="104"/>
  <c r="R1036" i="104" s="1"/>
  <c r="S136" i="102" s="1"/>
  <c r="R624" i="104"/>
  <c r="R1037" i="104" s="1"/>
  <c r="S137" i="102" s="1"/>
  <c r="R597" i="104"/>
  <c r="R1034" i="104" s="1"/>
  <c r="S134" i="102" s="1"/>
  <c r="T606" i="104"/>
  <c r="S597" i="104"/>
  <c r="S1034" i="104" s="1"/>
  <c r="T134" i="102" s="1"/>
  <c r="S615" i="104"/>
  <c r="S1036" i="104" s="1"/>
  <c r="T136" i="102" s="1"/>
  <c r="S624" i="104"/>
  <c r="S1037" i="104" s="1"/>
  <c r="T137" i="102" s="1"/>
  <c r="T615" i="104"/>
  <c r="T1036" i="104" s="1"/>
  <c r="U136" i="102" s="1"/>
  <c r="T597" i="104"/>
  <c r="T1034" i="104" s="1"/>
  <c r="U134" i="102" s="1"/>
  <c r="T624" i="104"/>
  <c r="T1037" i="104" s="1"/>
  <c r="U137" i="102" s="1"/>
  <c r="F633" i="103"/>
  <c r="F1038" i="103" s="1"/>
  <c r="G108" i="102" s="1"/>
  <c r="F615" i="103"/>
  <c r="F1036" i="103" s="1"/>
  <c r="G106" i="102" s="1"/>
  <c r="F597" i="103"/>
  <c r="G633" i="103"/>
  <c r="G1038" i="103" s="1"/>
  <c r="H108" i="102" s="1"/>
  <c r="F606" i="103"/>
  <c r="F624" i="103"/>
  <c r="F1037" i="103" s="1"/>
  <c r="G107" i="102" s="1"/>
  <c r="G606" i="103"/>
  <c r="H597" i="103"/>
  <c r="H1034" i="103" s="1"/>
  <c r="I104" i="102" s="1"/>
  <c r="G597" i="103"/>
  <c r="G1034" i="103" s="1"/>
  <c r="H104" i="102" s="1"/>
  <c r="G624" i="103"/>
  <c r="G1037" i="103" s="1"/>
  <c r="H107" i="102" s="1"/>
  <c r="I597" i="103"/>
  <c r="I1034" i="103" s="1"/>
  <c r="J104" i="102" s="1"/>
  <c r="G615" i="103"/>
  <c r="G1036" i="103" s="1"/>
  <c r="H106" i="102" s="1"/>
  <c r="H633" i="103"/>
  <c r="H1038" i="103" s="1"/>
  <c r="I108" i="102" s="1"/>
  <c r="H624" i="103"/>
  <c r="H1037" i="103" s="1"/>
  <c r="I107" i="102" s="1"/>
  <c r="J597" i="103"/>
  <c r="J1034" i="103" s="1"/>
  <c r="K104" i="102" s="1"/>
  <c r="H606" i="103"/>
  <c r="H615" i="103"/>
  <c r="H1036" i="103" s="1"/>
  <c r="I106" i="102" s="1"/>
  <c r="I633" i="103"/>
  <c r="I1038" i="103" s="1"/>
  <c r="J108" i="102" s="1"/>
  <c r="I615" i="103"/>
  <c r="I1036" i="103" s="1"/>
  <c r="J106" i="102" s="1"/>
  <c r="J633" i="103"/>
  <c r="J1038" i="103" s="1"/>
  <c r="K108" i="102" s="1"/>
  <c r="I624" i="103"/>
  <c r="I1037" i="103" s="1"/>
  <c r="J107" i="102" s="1"/>
  <c r="K597" i="103"/>
  <c r="K1034" i="103" s="1"/>
  <c r="L104" i="102" s="1"/>
  <c r="I606" i="103"/>
  <c r="L597" i="103"/>
  <c r="L1034" i="103" s="1"/>
  <c r="M104" i="102" s="1"/>
  <c r="J615" i="103"/>
  <c r="J1036" i="103" s="1"/>
  <c r="K106" i="102" s="1"/>
  <c r="K633" i="103"/>
  <c r="K1038" i="103" s="1"/>
  <c r="L108" i="102" s="1"/>
  <c r="J606" i="103"/>
  <c r="J624" i="103"/>
  <c r="J1037" i="103" s="1"/>
  <c r="K107" i="102" s="1"/>
  <c r="K615" i="103"/>
  <c r="K1036" i="103" s="1"/>
  <c r="L106" i="102" s="1"/>
  <c r="L633" i="103"/>
  <c r="L1038" i="103" s="1"/>
  <c r="M108" i="102" s="1"/>
  <c r="K624" i="103"/>
  <c r="K1037" i="103" s="1"/>
  <c r="L107" i="102" s="1"/>
  <c r="M597" i="103"/>
  <c r="M1034" i="103" s="1"/>
  <c r="N104" i="102" s="1"/>
  <c r="K606" i="103"/>
  <c r="K1035" i="103" s="1"/>
  <c r="L105" i="102" s="1"/>
  <c r="L615" i="103"/>
  <c r="L1036" i="103" s="1"/>
  <c r="M106" i="102" s="1"/>
  <c r="M633" i="103"/>
  <c r="M1038" i="103" s="1"/>
  <c r="N108" i="102" s="1"/>
  <c r="L606" i="103"/>
  <c r="N597" i="103"/>
  <c r="N1034" i="103" s="1"/>
  <c r="O104" i="102" s="1"/>
  <c r="L624" i="103"/>
  <c r="L1037" i="103" s="1"/>
  <c r="M107" i="102" s="1"/>
  <c r="M615" i="103"/>
  <c r="M1036" i="103" s="1"/>
  <c r="N106" i="102" s="1"/>
  <c r="M624" i="103"/>
  <c r="M1037" i="103" s="1"/>
  <c r="N107" i="102" s="1"/>
  <c r="O597" i="103"/>
  <c r="O1034" i="103" s="1"/>
  <c r="P104" i="102" s="1"/>
  <c r="M606" i="103"/>
  <c r="N633" i="103"/>
  <c r="N1038" i="103" s="1"/>
  <c r="O108" i="102" s="1"/>
  <c r="P597" i="103"/>
  <c r="P1034" i="103" s="1"/>
  <c r="Q104" i="102" s="1"/>
  <c r="N606" i="103"/>
  <c r="N624" i="103"/>
  <c r="N1037" i="103" s="1"/>
  <c r="O107" i="102" s="1"/>
  <c r="O633" i="103"/>
  <c r="O1038" i="103" s="1"/>
  <c r="P108" i="102" s="1"/>
  <c r="N615" i="103"/>
  <c r="N1036" i="103" s="1"/>
  <c r="O106" i="102" s="1"/>
  <c r="P633" i="103"/>
  <c r="P1038" i="103" s="1"/>
  <c r="Q108" i="102" s="1"/>
  <c r="O624" i="103"/>
  <c r="O1037" i="103" s="1"/>
  <c r="P107" i="102" s="1"/>
  <c r="O606" i="103"/>
  <c r="O615" i="103"/>
  <c r="O1036" i="103" s="1"/>
  <c r="P106" i="102" s="1"/>
  <c r="Q597" i="103"/>
  <c r="Q1034" i="103" s="1"/>
  <c r="R104" i="102" s="1"/>
  <c r="P606" i="103"/>
  <c r="Q633" i="103"/>
  <c r="Q1038" i="103" s="1"/>
  <c r="R108" i="102" s="1"/>
  <c r="R597" i="103"/>
  <c r="R1034" i="103" s="1"/>
  <c r="S104" i="102" s="1"/>
  <c r="P615" i="103"/>
  <c r="P1036" i="103" s="1"/>
  <c r="Q106" i="102" s="1"/>
  <c r="P624" i="103"/>
  <c r="P1037" i="103" s="1"/>
  <c r="Q107" i="102" s="1"/>
  <c r="Q624" i="103"/>
  <c r="Q1037" i="103" s="1"/>
  <c r="R107" i="102" s="1"/>
  <c r="S597" i="103"/>
  <c r="S1034" i="103" s="1"/>
  <c r="T104" i="102" s="1"/>
  <c r="Q615" i="103"/>
  <c r="Q1036" i="103" s="1"/>
  <c r="R106" i="102" s="1"/>
  <c r="R633" i="103"/>
  <c r="R1038" i="103" s="1"/>
  <c r="S108" i="102" s="1"/>
  <c r="Q606" i="103"/>
  <c r="R615" i="103"/>
  <c r="R1036" i="103" s="1"/>
  <c r="S106" i="102" s="1"/>
  <c r="T597" i="103"/>
  <c r="T1034" i="103" s="1"/>
  <c r="U104" i="102" s="1"/>
  <c r="R606" i="103"/>
  <c r="R624" i="103"/>
  <c r="R1037" i="103" s="1"/>
  <c r="S107" i="102" s="1"/>
  <c r="S633" i="103"/>
  <c r="S1038" i="103" s="1"/>
  <c r="T108" i="102" s="1"/>
  <c r="T633" i="103"/>
  <c r="T1038" i="103" s="1"/>
  <c r="U108" i="102" s="1"/>
  <c r="S624" i="103"/>
  <c r="S1037" i="103" s="1"/>
  <c r="T107" i="102" s="1"/>
  <c r="S615" i="103"/>
  <c r="S1036" i="103" s="1"/>
  <c r="T106" i="102" s="1"/>
  <c r="S606" i="103"/>
  <c r="T615" i="103"/>
  <c r="T1036" i="103" s="1"/>
  <c r="U106" i="102" s="1"/>
  <c r="T606" i="103"/>
  <c r="T624" i="103"/>
  <c r="T1037" i="103" s="1"/>
  <c r="U107" i="102" s="1"/>
  <c r="F1038" i="106"/>
  <c r="F1037" i="106"/>
  <c r="G1037" i="106"/>
  <c r="G1034" i="106"/>
  <c r="I1038" i="106"/>
  <c r="G1036" i="106"/>
  <c r="I1037" i="106"/>
  <c r="J1037" i="106"/>
  <c r="I1034" i="106"/>
  <c r="I1036" i="106"/>
  <c r="K1038" i="106"/>
  <c r="H1034" i="106"/>
  <c r="M1038" i="106"/>
  <c r="J1034" i="106"/>
  <c r="L1037" i="106"/>
  <c r="J1036" i="106"/>
  <c r="N1038" i="106"/>
  <c r="N1037" i="106"/>
  <c r="K1036" i="106"/>
  <c r="N1034" i="106"/>
  <c r="O1038" i="106"/>
  <c r="P1038" i="106"/>
  <c r="N1036" i="106"/>
  <c r="R1038" i="106"/>
  <c r="P1034" i="106"/>
  <c r="Q1037" i="106"/>
  <c r="S1037" i="106"/>
  <c r="P1036" i="106"/>
  <c r="R1034" i="106"/>
  <c r="S1034" i="106"/>
  <c r="T1034" i="106"/>
  <c r="R1036" i="106"/>
  <c r="S1036" i="106"/>
  <c r="T1036" i="106"/>
  <c r="F633" i="101"/>
  <c r="F1038" i="101" s="1"/>
  <c r="G78" i="102" s="1"/>
  <c r="F624" i="101"/>
  <c r="F1037" i="101" s="1"/>
  <c r="G77" i="102" s="1"/>
  <c r="F606" i="101"/>
  <c r="G624" i="101"/>
  <c r="G1037" i="101" s="1"/>
  <c r="H77" i="102" s="1"/>
  <c r="F615" i="101"/>
  <c r="F1036" i="101" s="1"/>
  <c r="G76" i="102" s="1"/>
  <c r="G633" i="101"/>
  <c r="G1038" i="101" s="1"/>
  <c r="H78" i="102" s="1"/>
  <c r="F597" i="101"/>
  <c r="H624" i="101"/>
  <c r="H1037" i="101" s="1"/>
  <c r="I77" i="102" s="1"/>
  <c r="H633" i="101"/>
  <c r="H1038" i="101" s="1"/>
  <c r="I78" i="102" s="1"/>
  <c r="I624" i="101"/>
  <c r="I1037" i="101" s="1"/>
  <c r="J77" i="102" s="1"/>
  <c r="I633" i="101"/>
  <c r="I1038" i="101" s="1"/>
  <c r="J78" i="102" s="1"/>
  <c r="G615" i="101"/>
  <c r="G1036" i="101" s="1"/>
  <c r="H76" i="102" s="1"/>
  <c r="G597" i="101"/>
  <c r="G1034" i="101" s="1"/>
  <c r="H74" i="102" s="1"/>
  <c r="G606" i="101"/>
  <c r="J633" i="101"/>
  <c r="J1038" i="101" s="1"/>
  <c r="K78" i="102" s="1"/>
  <c r="J624" i="101"/>
  <c r="J1037" i="101" s="1"/>
  <c r="K77" i="102" s="1"/>
  <c r="I615" i="101"/>
  <c r="I1036" i="101" s="1"/>
  <c r="J76" i="102" s="1"/>
  <c r="H606" i="101"/>
  <c r="H615" i="101"/>
  <c r="H1036" i="101" s="1"/>
  <c r="I76" i="102" s="1"/>
  <c r="H597" i="101"/>
  <c r="H1034" i="101" s="1"/>
  <c r="I74" i="102" s="1"/>
  <c r="I597" i="101"/>
  <c r="I1034" i="101" s="1"/>
  <c r="J74" i="102" s="1"/>
  <c r="K633" i="101"/>
  <c r="K1038" i="101" s="1"/>
  <c r="L78" i="102" s="1"/>
  <c r="I606" i="101"/>
  <c r="K624" i="101"/>
  <c r="K1037" i="101" s="1"/>
  <c r="L77" i="102" s="1"/>
  <c r="J615" i="101"/>
  <c r="J1036" i="101" s="1"/>
  <c r="K76" i="102" s="1"/>
  <c r="J606" i="101"/>
  <c r="L633" i="101"/>
  <c r="L1038" i="101" s="1"/>
  <c r="M78" i="102" s="1"/>
  <c r="J597" i="101"/>
  <c r="J1034" i="101" s="1"/>
  <c r="K74" i="102" s="1"/>
  <c r="L624" i="101"/>
  <c r="L1037" i="101" s="1"/>
  <c r="M77" i="102" s="1"/>
  <c r="M633" i="101"/>
  <c r="M1038" i="101" s="1"/>
  <c r="N78" i="102" s="1"/>
  <c r="K597" i="101"/>
  <c r="K1034" i="101" s="1"/>
  <c r="L74" i="102" s="1"/>
  <c r="M624" i="101"/>
  <c r="M1037" i="101" s="1"/>
  <c r="N77" i="102" s="1"/>
  <c r="K615" i="101"/>
  <c r="K1036" i="101" s="1"/>
  <c r="L76" i="102" s="1"/>
  <c r="K606" i="101"/>
  <c r="N624" i="101"/>
  <c r="N1037" i="101" s="1"/>
  <c r="O77" i="102" s="1"/>
  <c r="N633" i="101"/>
  <c r="N1038" i="101" s="1"/>
  <c r="O78" i="102" s="1"/>
  <c r="L606" i="101"/>
  <c r="L597" i="101"/>
  <c r="L1034" i="101" s="1"/>
  <c r="M74" i="102" s="1"/>
  <c r="L615" i="101"/>
  <c r="L1036" i="101" s="1"/>
  <c r="M76" i="102" s="1"/>
  <c r="O633" i="101"/>
  <c r="O1038" i="101" s="1"/>
  <c r="P78" i="102" s="1"/>
  <c r="M615" i="101"/>
  <c r="M1036" i="101" s="1"/>
  <c r="N76" i="102" s="1"/>
  <c r="M597" i="101"/>
  <c r="M1034" i="101" s="1"/>
  <c r="N74" i="102" s="1"/>
  <c r="O624" i="101"/>
  <c r="O1037" i="101" s="1"/>
  <c r="P77" i="102" s="1"/>
  <c r="M606" i="101"/>
  <c r="P633" i="101"/>
  <c r="P1038" i="101" s="1"/>
  <c r="Q78" i="102" s="1"/>
  <c r="N615" i="101"/>
  <c r="N1036" i="101" s="1"/>
  <c r="O76" i="102" s="1"/>
  <c r="N597" i="101"/>
  <c r="N1034" i="101" s="1"/>
  <c r="O74" i="102" s="1"/>
  <c r="P624" i="101"/>
  <c r="P1037" i="101" s="1"/>
  <c r="Q77" i="102" s="1"/>
  <c r="N606" i="101"/>
  <c r="N1035" i="101" s="1"/>
  <c r="O75" i="102" s="1"/>
  <c r="O597" i="101"/>
  <c r="O1034" i="101" s="1"/>
  <c r="P74" i="102" s="1"/>
  <c r="Q624" i="101"/>
  <c r="Q1037" i="101" s="1"/>
  <c r="R77" i="102" s="1"/>
  <c r="O615" i="101"/>
  <c r="O1036" i="101" s="1"/>
  <c r="P76" i="102" s="1"/>
  <c r="O606" i="101"/>
  <c r="Q633" i="101"/>
  <c r="Q1038" i="101" s="1"/>
  <c r="R78" i="102" s="1"/>
  <c r="P615" i="101"/>
  <c r="P1036" i="101" s="1"/>
  <c r="Q76" i="102" s="1"/>
  <c r="R633" i="101"/>
  <c r="R1038" i="101" s="1"/>
  <c r="S78" i="102" s="1"/>
  <c r="P606" i="101"/>
  <c r="P597" i="101"/>
  <c r="P1034" i="101" s="1"/>
  <c r="Q74" i="102" s="1"/>
  <c r="R624" i="101"/>
  <c r="R1037" i="101" s="1"/>
  <c r="S77" i="102" s="1"/>
  <c r="Q615" i="101"/>
  <c r="Q1036" i="101" s="1"/>
  <c r="R76" i="102" s="1"/>
  <c r="Q606" i="101"/>
  <c r="Q597" i="101"/>
  <c r="Q1034" i="101" s="1"/>
  <c r="R74" i="102" s="1"/>
  <c r="S633" i="101"/>
  <c r="S1038" i="101" s="1"/>
  <c r="T78" i="102" s="1"/>
  <c r="S624" i="101"/>
  <c r="S1037" i="101" s="1"/>
  <c r="T77" i="102" s="1"/>
  <c r="R597" i="101"/>
  <c r="R1034" i="101" s="1"/>
  <c r="S74" i="102" s="1"/>
  <c r="T624" i="101"/>
  <c r="T1037" i="101" s="1"/>
  <c r="U77" i="102" s="1"/>
  <c r="T633" i="101"/>
  <c r="T1038" i="101" s="1"/>
  <c r="U78" i="102" s="1"/>
  <c r="R606" i="101"/>
  <c r="R615" i="101"/>
  <c r="R1036" i="101" s="1"/>
  <c r="S76" i="102" s="1"/>
  <c r="S606" i="101"/>
  <c r="S615" i="101"/>
  <c r="S1036" i="101" s="1"/>
  <c r="T76" i="102" s="1"/>
  <c r="S597" i="101"/>
  <c r="S1034" i="101" s="1"/>
  <c r="T74" i="102" s="1"/>
  <c r="T597" i="101"/>
  <c r="T1034" i="101" s="1"/>
  <c r="U74" i="102" s="1"/>
  <c r="T606" i="101"/>
  <c r="T615" i="101"/>
  <c r="T1036" i="101" s="1"/>
  <c r="U76" i="102" s="1"/>
  <c r="F615" i="105"/>
  <c r="F1036" i="105" s="1"/>
  <c r="G166" i="102" s="1"/>
  <c r="F606" i="105"/>
  <c r="H606" i="105"/>
  <c r="G633" i="105"/>
  <c r="G1038" i="105" s="1"/>
  <c r="H168" i="102" s="1"/>
  <c r="G615" i="105"/>
  <c r="G1036" i="105" s="1"/>
  <c r="H166" i="102" s="1"/>
  <c r="F624" i="105"/>
  <c r="F1037" i="105" s="1"/>
  <c r="G167" i="102" s="1"/>
  <c r="G606" i="105"/>
  <c r="F633" i="105"/>
  <c r="F1038" i="105" s="1"/>
  <c r="G168" i="102" s="1"/>
  <c r="G624" i="105"/>
  <c r="G1037" i="105" s="1"/>
  <c r="H167" i="102" s="1"/>
  <c r="F597" i="105"/>
  <c r="I606" i="105"/>
  <c r="H624" i="105"/>
  <c r="H1037" i="105" s="1"/>
  <c r="I167" i="102" s="1"/>
  <c r="H615" i="105"/>
  <c r="H1036" i="105" s="1"/>
  <c r="I166" i="102" s="1"/>
  <c r="H633" i="105"/>
  <c r="H1038" i="105" s="1"/>
  <c r="I168" i="102" s="1"/>
  <c r="G597" i="105"/>
  <c r="G1034" i="105" s="1"/>
  <c r="H164" i="102" s="1"/>
  <c r="I624" i="105"/>
  <c r="I1037" i="105" s="1"/>
  <c r="J167" i="102" s="1"/>
  <c r="J606" i="105"/>
  <c r="H597" i="105"/>
  <c r="H1034" i="105" s="1"/>
  <c r="I164" i="102" s="1"/>
  <c r="I633" i="105"/>
  <c r="I1038" i="105" s="1"/>
  <c r="J168" i="102" s="1"/>
  <c r="I615" i="105"/>
  <c r="I1036" i="105" s="1"/>
  <c r="J166" i="102" s="1"/>
  <c r="K633" i="105"/>
  <c r="K1038" i="105" s="1"/>
  <c r="L168" i="102" s="1"/>
  <c r="L606" i="105"/>
  <c r="K606" i="105"/>
  <c r="J624" i="105"/>
  <c r="J1037" i="105" s="1"/>
  <c r="K167" i="102" s="1"/>
  <c r="I597" i="105"/>
  <c r="I1034" i="105" s="1"/>
  <c r="J164" i="102" s="1"/>
  <c r="J633" i="105"/>
  <c r="J1038" i="105" s="1"/>
  <c r="K168" i="102" s="1"/>
  <c r="K624" i="105"/>
  <c r="K1037" i="105" s="1"/>
  <c r="L167" i="102" s="1"/>
  <c r="J615" i="105"/>
  <c r="J1036" i="105" s="1"/>
  <c r="K166" i="102" s="1"/>
  <c r="J597" i="105"/>
  <c r="J1034" i="105" s="1"/>
  <c r="K164" i="102" s="1"/>
  <c r="L624" i="105"/>
  <c r="L1037" i="105" s="1"/>
  <c r="M167" i="102" s="1"/>
  <c r="M624" i="105"/>
  <c r="M1037" i="105" s="1"/>
  <c r="N167" i="102" s="1"/>
  <c r="K597" i="105"/>
  <c r="K1034" i="105" s="1"/>
  <c r="L164" i="102" s="1"/>
  <c r="K615" i="105"/>
  <c r="K1036" i="105" s="1"/>
  <c r="L166" i="102" s="1"/>
  <c r="M606" i="105"/>
  <c r="N624" i="105"/>
  <c r="N1037" i="105" s="1"/>
  <c r="O167" i="102" s="1"/>
  <c r="N606" i="105"/>
  <c r="L633" i="105"/>
  <c r="L1038" i="105" s="1"/>
  <c r="M168" i="102" s="1"/>
  <c r="M597" i="105"/>
  <c r="M1034" i="105" s="1"/>
  <c r="N164" i="102" s="1"/>
  <c r="L615" i="105"/>
  <c r="L1036" i="105" s="1"/>
  <c r="M166" i="102" s="1"/>
  <c r="L597" i="105"/>
  <c r="L1034" i="105" s="1"/>
  <c r="M164" i="102" s="1"/>
  <c r="M633" i="105"/>
  <c r="M1038" i="105" s="1"/>
  <c r="N168" i="102" s="1"/>
  <c r="M615" i="105"/>
  <c r="M1036" i="105" s="1"/>
  <c r="N166" i="102" s="1"/>
  <c r="O624" i="105"/>
  <c r="O1037" i="105" s="1"/>
  <c r="P167" i="102" s="1"/>
  <c r="N597" i="105"/>
  <c r="N1034" i="105" s="1"/>
  <c r="O164" i="102" s="1"/>
  <c r="O606" i="105"/>
  <c r="Q624" i="105"/>
  <c r="Q1037" i="105" s="1"/>
  <c r="R167" i="102" s="1"/>
  <c r="N633" i="105"/>
  <c r="N1038" i="105" s="1"/>
  <c r="O168" i="102" s="1"/>
  <c r="P606" i="105"/>
  <c r="P624" i="105"/>
  <c r="P1037" i="105" s="1"/>
  <c r="Q167" i="102" s="1"/>
  <c r="N615" i="105"/>
  <c r="N1036" i="105" s="1"/>
  <c r="O166" i="102" s="1"/>
  <c r="O597" i="105"/>
  <c r="O1034" i="105" s="1"/>
  <c r="P164" i="102" s="1"/>
  <c r="O615" i="105"/>
  <c r="O1036" i="105" s="1"/>
  <c r="P166" i="102" s="1"/>
  <c r="Q606" i="105"/>
  <c r="P597" i="105"/>
  <c r="P1034" i="105" s="1"/>
  <c r="Q164" i="102" s="1"/>
  <c r="O633" i="105"/>
  <c r="O1038" i="105" s="1"/>
  <c r="P168" i="102" s="1"/>
  <c r="Q597" i="105"/>
  <c r="Q1034" i="105" s="1"/>
  <c r="R164" i="102" s="1"/>
  <c r="P633" i="105"/>
  <c r="P1038" i="105" s="1"/>
  <c r="Q168" i="102" s="1"/>
  <c r="P615" i="105"/>
  <c r="P1036" i="105" s="1"/>
  <c r="Q166" i="102" s="1"/>
  <c r="R606" i="105"/>
  <c r="R624" i="105"/>
  <c r="R1037" i="105" s="1"/>
  <c r="S167" i="102" s="1"/>
  <c r="Q615" i="105"/>
  <c r="Q1036" i="105" s="1"/>
  <c r="R166" i="102" s="1"/>
  <c r="S606" i="105"/>
  <c r="S624" i="105"/>
  <c r="S1037" i="105" s="1"/>
  <c r="T167" i="102" s="1"/>
  <c r="R597" i="105"/>
  <c r="R1034" i="105" s="1"/>
  <c r="S164" i="102" s="1"/>
  <c r="Q633" i="105"/>
  <c r="Q1038" i="105" s="1"/>
  <c r="R168" i="102" s="1"/>
  <c r="T624" i="105"/>
  <c r="T1037" i="105" s="1"/>
  <c r="U167" i="102" s="1"/>
  <c r="R615" i="105"/>
  <c r="R1036" i="105" s="1"/>
  <c r="S166" i="102" s="1"/>
  <c r="R633" i="105"/>
  <c r="R1038" i="105" s="1"/>
  <c r="S168" i="102" s="1"/>
  <c r="T606" i="105"/>
  <c r="S597" i="105"/>
  <c r="S1034" i="105" s="1"/>
  <c r="T164" i="102" s="1"/>
  <c r="S633" i="105"/>
  <c r="S1038" i="105" s="1"/>
  <c r="T168" i="102" s="1"/>
  <c r="T597" i="105"/>
  <c r="T1034" i="105" s="1"/>
  <c r="U164" i="102" s="1"/>
  <c r="S615" i="105"/>
  <c r="S1036" i="105" s="1"/>
  <c r="T166" i="102" s="1"/>
  <c r="T615" i="105"/>
  <c r="T1036" i="105" s="1"/>
  <c r="U166" i="102" s="1"/>
  <c r="T633" i="105"/>
  <c r="T1038" i="105" s="1"/>
  <c r="U168" i="102" s="1"/>
  <c r="G633" i="100"/>
  <c r="G1038" i="100" s="1"/>
  <c r="H48" i="102" s="1"/>
  <c r="F633" i="100"/>
  <c r="F1038" i="100" s="1"/>
  <c r="G48" i="102" s="1"/>
  <c r="F597" i="100"/>
  <c r="G606" i="100"/>
  <c r="H633" i="100"/>
  <c r="H1038" i="100" s="1"/>
  <c r="I48" i="102" s="1"/>
  <c r="F615" i="100"/>
  <c r="F1036" i="100" s="1"/>
  <c r="G46" i="102" s="1"/>
  <c r="F624" i="100"/>
  <c r="F1037" i="100" s="1"/>
  <c r="G47" i="102" s="1"/>
  <c r="F606" i="100"/>
  <c r="G615" i="100"/>
  <c r="G1036" i="100" s="1"/>
  <c r="H46" i="102" s="1"/>
  <c r="H615" i="100"/>
  <c r="H1036" i="100" s="1"/>
  <c r="I46" i="102" s="1"/>
  <c r="H606" i="100"/>
  <c r="G624" i="100"/>
  <c r="G1037" i="100" s="1"/>
  <c r="H47" i="102" s="1"/>
  <c r="G597" i="100"/>
  <c r="G1034" i="100" s="1"/>
  <c r="H44" i="102" s="1"/>
  <c r="I633" i="100"/>
  <c r="I1038" i="100" s="1"/>
  <c r="J48" i="102" s="1"/>
  <c r="H624" i="100"/>
  <c r="H1037" i="100" s="1"/>
  <c r="I47" i="102" s="1"/>
  <c r="I615" i="100"/>
  <c r="I1036" i="100" s="1"/>
  <c r="J46" i="102" s="1"/>
  <c r="I606" i="100"/>
  <c r="J633" i="100"/>
  <c r="J1038" i="100" s="1"/>
  <c r="K48" i="102" s="1"/>
  <c r="H597" i="100"/>
  <c r="H1034" i="100" s="1"/>
  <c r="I44" i="102" s="1"/>
  <c r="I597" i="100"/>
  <c r="I1034" i="100" s="1"/>
  <c r="J44" i="102" s="1"/>
  <c r="J615" i="100"/>
  <c r="J1036" i="100" s="1"/>
  <c r="K46" i="102" s="1"/>
  <c r="J597" i="100"/>
  <c r="J1034" i="100" s="1"/>
  <c r="K44" i="102" s="1"/>
  <c r="I624" i="100"/>
  <c r="I1037" i="100" s="1"/>
  <c r="J47" i="102" s="1"/>
  <c r="J606" i="100"/>
  <c r="K633" i="100"/>
  <c r="K1038" i="100" s="1"/>
  <c r="L48" i="102" s="1"/>
  <c r="J624" i="100"/>
  <c r="J1037" i="100" s="1"/>
  <c r="K47" i="102" s="1"/>
  <c r="K597" i="100"/>
  <c r="K1034" i="100" s="1"/>
  <c r="L44" i="102" s="1"/>
  <c r="K615" i="100"/>
  <c r="K1036" i="100" s="1"/>
  <c r="L46" i="102" s="1"/>
  <c r="K624" i="100"/>
  <c r="K1037" i="100" s="1"/>
  <c r="L47" i="102" s="1"/>
  <c r="K606" i="100"/>
  <c r="L633" i="100"/>
  <c r="L1038" i="100" s="1"/>
  <c r="M48" i="102" s="1"/>
  <c r="L597" i="100"/>
  <c r="L1034" i="100" s="1"/>
  <c r="M44" i="102" s="1"/>
  <c r="L615" i="100"/>
  <c r="L1036" i="100" s="1"/>
  <c r="M46" i="102" s="1"/>
  <c r="M633" i="100"/>
  <c r="M1038" i="100" s="1"/>
  <c r="N48" i="102" s="1"/>
  <c r="L624" i="100"/>
  <c r="L1037" i="100" s="1"/>
  <c r="M47" i="102" s="1"/>
  <c r="L606" i="100"/>
  <c r="M624" i="100"/>
  <c r="M1037" i="100" s="1"/>
  <c r="N47" i="102" s="1"/>
  <c r="N633" i="100"/>
  <c r="N1038" i="100" s="1"/>
  <c r="O48" i="102" s="1"/>
  <c r="M615" i="100"/>
  <c r="M1036" i="100" s="1"/>
  <c r="N46" i="102" s="1"/>
  <c r="M597" i="100"/>
  <c r="M1034" i="100" s="1"/>
  <c r="N44" i="102" s="1"/>
  <c r="M606" i="100"/>
  <c r="M1035" i="100" s="1"/>
  <c r="N45" i="102" s="1"/>
  <c r="O633" i="100"/>
  <c r="O1038" i="100" s="1"/>
  <c r="P48" i="102" s="1"/>
  <c r="N624" i="100"/>
  <c r="N1037" i="100" s="1"/>
  <c r="O47" i="102" s="1"/>
  <c r="N606" i="100"/>
  <c r="N615" i="100"/>
  <c r="N1036" i="100" s="1"/>
  <c r="O46" i="102" s="1"/>
  <c r="N597" i="100"/>
  <c r="N1034" i="100" s="1"/>
  <c r="O44" i="102" s="1"/>
  <c r="P633" i="100"/>
  <c r="P1038" i="100" s="1"/>
  <c r="Q48" i="102" s="1"/>
  <c r="O615" i="100"/>
  <c r="O1036" i="100" s="1"/>
  <c r="P46" i="102" s="1"/>
  <c r="O606" i="100"/>
  <c r="O597" i="100"/>
  <c r="O1034" i="100" s="1"/>
  <c r="P44" i="102" s="1"/>
  <c r="O624" i="100"/>
  <c r="O1037" i="100" s="1"/>
  <c r="P47" i="102" s="1"/>
  <c r="Q633" i="100"/>
  <c r="Q1038" i="100" s="1"/>
  <c r="R48" i="102" s="1"/>
  <c r="P597" i="100"/>
  <c r="P1034" i="100" s="1"/>
  <c r="Q44" i="102" s="1"/>
  <c r="P624" i="100"/>
  <c r="P1037" i="100" s="1"/>
  <c r="Q47" i="102" s="1"/>
  <c r="P606" i="100"/>
  <c r="P615" i="100"/>
  <c r="P1036" i="100" s="1"/>
  <c r="Q46" i="102" s="1"/>
  <c r="Q597" i="100"/>
  <c r="Q1034" i="100" s="1"/>
  <c r="R44" i="102" s="1"/>
  <c r="Q624" i="100"/>
  <c r="Q1037" i="100" s="1"/>
  <c r="R47" i="102" s="1"/>
  <c r="Q615" i="100"/>
  <c r="Q1036" i="100" s="1"/>
  <c r="R46" i="102" s="1"/>
  <c r="Q606" i="100"/>
  <c r="R633" i="100"/>
  <c r="R1038" i="100" s="1"/>
  <c r="S48" i="102" s="1"/>
  <c r="R615" i="100"/>
  <c r="R1036" i="100" s="1"/>
  <c r="S46" i="102" s="1"/>
  <c r="S633" i="100"/>
  <c r="S1038" i="100" s="1"/>
  <c r="T48" i="102" s="1"/>
  <c r="R606" i="100"/>
  <c r="R597" i="100"/>
  <c r="R1034" i="100" s="1"/>
  <c r="S44" i="102" s="1"/>
  <c r="R624" i="100"/>
  <c r="R1037" i="100" s="1"/>
  <c r="S47" i="102" s="1"/>
  <c r="T633" i="100"/>
  <c r="T1038" i="100" s="1"/>
  <c r="U48" i="102" s="1"/>
  <c r="S606" i="100"/>
  <c r="S615" i="100"/>
  <c r="S1036" i="100" s="1"/>
  <c r="T46" i="102" s="1"/>
  <c r="S597" i="100"/>
  <c r="S1034" i="100" s="1"/>
  <c r="T44" i="102" s="1"/>
  <c r="S624" i="100"/>
  <c r="S1037" i="100" s="1"/>
  <c r="T47" i="102" s="1"/>
  <c r="T615" i="100"/>
  <c r="T1036" i="100" s="1"/>
  <c r="U46" i="102" s="1"/>
  <c r="T597" i="100"/>
  <c r="T1034" i="100" s="1"/>
  <c r="U44" i="102" s="1"/>
  <c r="T624" i="100"/>
  <c r="T1037" i="100" s="1"/>
  <c r="U47" i="102" s="1"/>
  <c r="T606" i="100"/>
  <c r="B785" i="42"/>
  <c r="B784" i="42"/>
  <c r="B783" i="42"/>
  <c r="B782" i="42"/>
  <c r="B779" i="42"/>
  <c r="B778" i="42"/>
  <c r="B777" i="42"/>
  <c r="B776" i="42"/>
  <c r="B773" i="42"/>
  <c r="B772" i="42"/>
  <c r="B771" i="42"/>
  <c r="B770" i="42"/>
  <c r="B767" i="42"/>
  <c r="B766" i="42"/>
  <c r="B765" i="42"/>
  <c r="B764" i="42"/>
  <c r="B761" i="42"/>
  <c r="B760" i="42"/>
  <c r="B759" i="42"/>
  <c r="B758" i="42"/>
  <c r="B755" i="42"/>
  <c r="B754" i="42"/>
  <c r="B753" i="42"/>
  <c r="B752" i="42"/>
  <c r="B749" i="42"/>
  <c r="B748" i="42"/>
  <c r="B747" i="42"/>
  <c r="B746" i="42"/>
  <c r="B743" i="42"/>
  <c r="F743" i="42" s="1"/>
  <c r="B742" i="42"/>
  <c r="F742" i="42" s="1"/>
  <c r="B741" i="42"/>
  <c r="F741" i="42" s="1"/>
  <c r="B740" i="42"/>
  <c r="F740" i="42" s="1"/>
  <c r="G658" i="106" l="1"/>
  <c r="G674" i="106" s="1"/>
  <c r="N658" i="106"/>
  <c r="N674" i="106" s="1"/>
  <c r="H658" i="106"/>
  <c r="H674" i="106" s="1"/>
  <c r="J658" i="106"/>
  <c r="J674" i="106" s="1"/>
  <c r="R658" i="106"/>
  <c r="R674" i="106" s="1"/>
  <c r="O658" i="106"/>
  <c r="O674" i="106" s="1"/>
  <c r="K658" i="106"/>
  <c r="K674" i="106" s="1"/>
  <c r="I658" i="106"/>
  <c r="I674" i="106" s="1"/>
  <c r="S658" i="106"/>
  <c r="S674" i="106" s="1"/>
  <c r="Q658" i="106"/>
  <c r="Q674" i="106" s="1"/>
  <c r="M658" i="106"/>
  <c r="M674" i="106" s="1"/>
  <c r="F658" i="106"/>
  <c r="F674" i="106" s="1"/>
  <c r="L658" i="106"/>
  <c r="L674" i="106" s="1"/>
  <c r="P658" i="106"/>
  <c r="P674" i="106" s="1"/>
  <c r="T658" i="106"/>
  <c r="T674" i="106" s="1"/>
  <c r="Q1034" i="106"/>
  <c r="M1034" i="106"/>
  <c r="T1035" i="104"/>
  <c r="U135" i="102" s="1"/>
  <c r="W47" i="102"/>
  <c r="V47" i="102"/>
  <c r="H163" i="98" s="1"/>
  <c r="W168" i="102"/>
  <c r="V168" i="102"/>
  <c r="I167" i="98" s="1"/>
  <c r="V166" i="102"/>
  <c r="G167" i="98" s="1"/>
  <c r="W166" i="102"/>
  <c r="W107" i="102"/>
  <c r="V107" i="102"/>
  <c r="H165" i="98" s="1"/>
  <c r="W137" i="102"/>
  <c r="V137" i="102"/>
  <c r="H166" i="98" s="1"/>
  <c r="W17" i="102"/>
  <c r="V17" i="102"/>
  <c r="H162" i="98" s="1"/>
  <c r="W46" i="102"/>
  <c r="V46" i="102"/>
  <c r="G163" i="98" s="1"/>
  <c r="W48" i="102"/>
  <c r="V48" i="102"/>
  <c r="I163" i="98" s="1"/>
  <c r="W167" i="102"/>
  <c r="V167" i="102"/>
  <c r="H167" i="98" s="1"/>
  <c r="W76" i="102"/>
  <c r="V76" i="102"/>
  <c r="G164" i="98" s="1"/>
  <c r="W77" i="102"/>
  <c r="V77" i="102"/>
  <c r="H164" i="98" s="1"/>
  <c r="W106" i="102"/>
  <c r="V106" i="102"/>
  <c r="G165" i="98" s="1"/>
  <c r="W18" i="102"/>
  <c r="V18" i="102"/>
  <c r="I162" i="98" s="1"/>
  <c r="W78" i="102"/>
  <c r="V78" i="102"/>
  <c r="I164" i="98" s="1"/>
  <c r="W108" i="102"/>
  <c r="V108" i="102"/>
  <c r="I165" i="98" s="1"/>
  <c r="W136" i="102"/>
  <c r="V136" i="102"/>
  <c r="G166" i="98" s="1"/>
  <c r="V138" i="102"/>
  <c r="I166" i="98" s="1"/>
  <c r="W138" i="102"/>
  <c r="W16" i="102"/>
  <c r="V16" i="102"/>
  <c r="G162" i="98" s="1"/>
  <c r="U196" i="102"/>
  <c r="U194" i="102"/>
  <c r="T194" i="102"/>
  <c r="S194" i="102"/>
  <c r="R197" i="102"/>
  <c r="O196" i="102"/>
  <c r="P198" i="102"/>
  <c r="L196" i="102"/>
  <c r="O197" i="102"/>
  <c r="K196" i="102"/>
  <c r="I194" i="102"/>
  <c r="I196" i="102"/>
  <c r="I197" i="102"/>
  <c r="G197" i="102"/>
  <c r="G196" i="102"/>
  <c r="T196" i="102"/>
  <c r="R196" i="102"/>
  <c r="Q196" i="102"/>
  <c r="P196" i="102"/>
  <c r="S197" i="102"/>
  <c r="R198" i="102"/>
  <c r="Q198" i="102"/>
  <c r="M196" i="102"/>
  <c r="O198" i="102"/>
  <c r="K194" i="102"/>
  <c r="L198" i="102"/>
  <c r="M198" i="102"/>
  <c r="K197" i="102"/>
  <c r="J198" i="102"/>
  <c r="H195" i="102"/>
  <c r="G198" i="102"/>
  <c r="T198" i="102"/>
  <c r="Q194" i="102"/>
  <c r="Q197" i="102"/>
  <c r="O194" i="102"/>
  <c r="N194" i="102"/>
  <c r="M194" i="102"/>
  <c r="M197" i="102"/>
  <c r="N197" i="102"/>
  <c r="J196" i="102"/>
  <c r="J194" i="102"/>
  <c r="J197" i="102"/>
  <c r="I198" i="102"/>
  <c r="H197" i="102"/>
  <c r="H198" i="102"/>
  <c r="S196" i="102"/>
  <c r="U197" i="102"/>
  <c r="U198" i="102"/>
  <c r="T197" i="102"/>
  <c r="R194" i="102"/>
  <c r="S198" i="102"/>
  <c r="P194" i="102"/>
  <c r="N196" i="102"/>
  <c r="P197" i="102"/>
  <c r="L194" i="102"/>
  <c r="L197" i="102"/>
  <c r="N198" i="102"/>
  <c r="K198" i="102"/>
  <c r="H196" i="102"/>
  <c r="H194" i="102"/>
  <c r="F1035" i="101"/>
  <c r="G75" i="102" s="1"/>
  <c r="M1035" i="106"/>
  <c r="O1035" i="104"/>
  <c r="P135" i="102" s="1"/>
  <c r="L1035" i="104"/>
  <c r="M135" i="102" s="1"/>
  <c r="I1035" i="104"/>
  <c r="J135" i="102" s="1"/>
  <c r="R1035" i="107"/>
  <c r="S15" i="102" s="1"/>
  <c r="L1035" i="107"/>
  <c r="M15" i="102" s="1"/>
  <c r="I1035" i="107"/>
  <c r="J15" i="102" s="1"/>
  <c r="G1035" i="107"/>
  <c r="H15" i="102" s="1"/>
  <c r="T1035" i="103"/>
  <c r="U105" i="102" s="1"/>
  <c r="R1035" i="104"/>
  <c r="S135" i="102" s="1"/>
  <c r="J1035" i="100"/>
  <c r="K45" i="102" s="1"/>
  <c r="Q1035" i="100"/>
  <c r="R45" i="102" s="1"/>
  <c r="I1035" i="100"/>
  <c r="J45" i="102" s="1"/>
  <c r="K1035" i="101"/>
  <c r="L75" i="102" s="1"/>
  <c r="L1035" i="100"/>
  <c r="M45" i="102" s="1"/>
  <c r="N1035" i="100"/>
  <c r="O45" i="102" s="1"/>
  <c r="K1035" i="104"/>
  <c r="L135" i="102" s="1"/>
  <c r="G1035" i="101"/>
  <c r="H75" i="102" s="1"/>
  <c r="T1035" i="106"/>
  <c r="K1035" i="107"/>
  <c r="L15" i="102" s="1"/>
  <c r="M1035" i="101"/>
  <c r="N75" i="102" s="1"/>
  <c r="J1035" i="106"/>
  <c r="J1035" i="103"/>
  <c r="K105" i="102" s="1"/>
  <c r="K1035" i="100"/>
  <c r="L45" i="102" s="1"/>
  <c r="K1035" i="105"/>
  <c r="L165" i="102" s="1"/>
  <c r="G1035" i="105"/>
  <c r="H165" i="102" s="1"/>
  <c r="S1035" i="101"/>
  <c r="T75" i="102" s="1"/>
  <c r="O1035" i="101"/>
  <c r="P75" i="102" s="1"/>
  <c r="I1035" i="101"/>
  <c r="J75" i="102" s="1"/>
  <c r="P1035" i="106"/>
  <c r="L1035" i="106"/>
  <c r="T1035" i="100"/>
  <c r="U45" i="102" s="1"/>
  <c r="H1035" i="100"/>
  <c r="I45" i="102" s="1"/>
  <c r="F1035" i="100"/>
  <c r="G45" i="102" s="1"/>
  <c r="S1035" i="105"/>
  <c r="T165" i="102" s="1"/>
  <c r="Q1035" i="105"/>
  <c r="R165" i="102" s="1"/>
  <c r="L1035" i="105"/>
  <c r="M165" i="102" s="1"/>
  <c r="J1035" i="101"/>
  <c r="K75" i="102" s="1"/>
  <c r="H1035" i="106"/>
  <c r="L1035" i="103"/>
  <c r="M105" i="102" s="1"/>
  <c r="H1035" i="103"/>
  <c r="I105" i="102" s="1"/>
  <c r="Q1035" i="104"/>
  <c r="R135" i="102" s="1"/>
  <c r="N1035" i="104"/>
  <c r="O135" i="102" s="1"/>
  <c r="M1035" i="104"/>
  <c r="N135" i="102" s="1"/>
  <c r="M1035" i="107"/>
  <c r="N15" i="102" s="1"/>
  <c r="J1035" i="107"/>
  <c r="K15" i="102" s="1"/>
  <c r="P1035" i="105"/>
  <c r="Q165" i="102" s="1"/>
  <c r="O1035" i="105"/>
  <c r="P165" i="102" s="1"/>
  <c r="G1035" i="100"/>
  <c r="H45" i="102" s="1"/>
  <c r="I1035" i="105"/>
  <c r="J165" i="102" s="1"/>
  <c r="R1035" i="101"/>
  <c r="S75" i="102" s="1"/>
  <c r="Q1035" i="101"/>
  <c r="R75" i="102" s="1"/>
  <c r="L1035" i="101"/>
  <c r="M75" i="102" s="1"/>
  <c r="R1035" i="106"/>
  <c r="Q1035" i="106"/>
  <c r="P1035" i="103"/>
  <c r="Q105" i="102" s="1"/>
  <c r="G1035" i="103"/>
  <c r="H105" i="102" s="1"/>
  <c r="H1035" i="104"/>
  <c r="I135" i="102" s="1"/>
  <c r="O1035" i="107"/>
  <c r="P15" i="102" s="1"/>
  <c r="O1035" i="100"/>
  <c r="P45" i="102" s="1"/>
  <c r="N1035" i="105"/>
  <c r="O165" i="102" s="1"/>
  <c r="M1035" i="105"/>
  <c r="N165" i="102" s="1"/>
  <c r="J1035" i="105"/>
  <c r="K165" i="102" s="1"/>
  <c r="P1035" i="101"/>
  <c r="Q75" i="102" s="1"/>
  <c r="K1035" i="106"/>
  <c r="I1035" i="106"/>
  <c r="R1035" i="103"/>
  <c r="S105" i="102" s="1"/>
  <c r="Q1035" i="103"/>
  <c r="R105" i="102" s="1"/>
  <c r="I1035" i="103"/>
  <c r="J105" i="102" s="1"/>
  <c r="P1035" i="104"/>
  <c r="Q135" i="102" s="1"/>
  <c r="T1035" i="107"/>
  <c r="U15" i="102" s="1"/>
  <c r="S1035" i="107"/>
  <c r="T15" i="102" s="1"/>
  <c r="Q1035" i="107"/>
  <c r="R15" i="102" s="1"/>
  <c r="H1035" i="105"/>
  <c r="I165" i="102" s="1"/>
  <c r="S1035" i="106"/>
  <c r="O1035" i="106"/>
  <c r="S1035" i="103"/>
  <c r="T105" i="102" s="1"/>
  <c r="G1035" i="104"/>
  <c r="H135" i="102" s="1"/>
  <c r="S1035" i="100"/>
  <c r="T45" i="102" s="1"/>
  <c r="R1035" i="100"/>
  <c r="S45" i="102" s="1"/>
  <c r="P1035" i="100"/>
  <c r="Q45" i="102" s="1"/>
  <c r="T1035" i="105"/>
  <c r="U165" i="102" s="1"/>
  <c r="R1035" i="105"/>
  <c r="S165" i="102" s="1"/>
  <c r="T1035" i="101"/>
  <c r="U75" i="102" s="1"/>
  <c r="H1035" i="101"/>
  <c r="I75" i="102" s="1"/>
  <c r="N1035" i="106"/>
  <c r="O1035" i="103"/>
  <c r="P105" i="102" s="1"/>
  <c r="N1035" i="103"/>
  <c r="O105" i="102" s="1"/>
  <c r="M1035" i="103"/>
  <c r="N105" i="102" s="1"/>
  <c r="J1035" i="104"/>
  <c r="K135" i="102" s="1"/>
  <c r="P1035" i="107"/>
  <c r="Q15" i="102" s="1"/>
  <c r="F1035" i="106"/>
  <c r="F1035" i="107"/>
  <c r="G15" i="102" s="1"/>
  <c r="F1035" i="104"/>
  <c r="G135" i="102" s="1"/>
  <c r="F1035" i="103"/>
  <c r="G105" i="102" s="1"/>
  <c r="F1035" i="105"/>
  <c r="G165" i="102" s="1"/>
  <c r="F1034" i="101"/>
  <c r="G74" i="102" s="1"/>
  <c r="F1034" i="107"/>
  <c r="G14" i="102" s="1"/>
  <c r="F1034" i="103"/>
  <c r="G104" i="102" s="1"/>
  <c r="F1034" i="100"/>
  <c r="G44" i="102" s="1"/>
  <c r="F1034" i="105"/>
  <c r="G164" i="102" s="1"/>
  <c r="F1034" i="106"/>
  <c r="E1034" i="106" s="1"/>
  <c r="F1034" i="104"/>
  <c r="G134" i="102" s="1"/>
  <c r="D795" i="42"/>
  <c r="D794" i="42"/>
  <c r="D793" i="42"/>
  <c r="D792" i="42"/>
  <c r="D791" i="42"/>
  <c r="D790" i="42"/>
  <c r="D789" i="42"/>
  <c r="D788" i="42"/>
  <c r="W135" i="102" l="1"/>
  <c r="V135" i="102"/>
  <c r="F166" i="98" s="1"/>
  <c r="W45" i="102"/>
  <c r="V45" i="102"/>
  <c r="F163" i="98" s="1"/>
  <c r="W14" i="102"/>
  <c r="V14" i="102"/>
  <c r="E162" i="98" s="1"/>
  <c r="W164" i="102"/>
  <c r="V164" i="102"/>
  <c r="E167" i="98" s="1"/>
  <c r="W74" i="102"/>
  <c r="V74" i="102"/>
  <c r="E164" i="98" s="1"/>
  <c r="W15" i="102"/>
  <c r="V15" i="102"/>
  <c r="F162" i="98" s="1"/>
  <c r="W198" i="102"/>
  <c r="V198" i="102"/>
  <c r="I168" i="98" s="1"/>
  <c r="W196" i="102"/>
  <c r="V196" i="102"/>
  <c r="G168" i="98" s="1"/>
  <c r="W44" i="102"/>
  <c r="V44" i="102"/>
  <c r="E163" i="98" s="1"/>
  <c r="W75" i="102"/>
  <c r="V75" i="102"/>
  <c r="F164" i="98" s="1"/>
  <c r="W197" i="102"/>
  <c r="V197" i="102"/>
  <c r="H168" i="98" s="1"/>
  <c r="W165" i="102"/>
  <c r="V165" i="102"/>
  <c r="F167" i="98" s="1"/>
  <c r="W134" i="102"/>
  <c r="V134" i="102"/>
  <c r="E166" i="98" s="1"/>
  <c r="W104" i="102"/>
  <c r="V104" i="102"/>
  <c r="E165" i="98" s="1"/>
  <c r="W105" i="102"/>
  <c r="V105" i="102"/>
  <c r="F165" i="98" s="1"/>
  <c r="G194" i="102"/>
  <c r="O195" i="102"/>
  <c r="J195" i="102"/>
  <c r="S195" i="102"/>
  <c r="Q195" i="102"/>
  <c r="K195" i="102"/>
  <c r="L195" i="102"/>
  <c r="N195" i="102"/>
  <c r="G195" i="102"/>
  <c r="P195" i="102"/>
  <c r="T195" i="102"/>
  <c r="R195" i="102"/>
  <c r="I195" i="102"/>
  <c r="M195" i="102"/>
  <c r="U195" i="102"/>
  <c r="B844" i="42"/>
  <c r="E785" i="42"/>
  <c r="E784" i="42"/>
  <c r="E783" i="42"/>
  <c r="E782" i="42"/>
  <c r="G737" i="42"/>
  <c r="H737" i="42" s="1"/>
  <c r="I737" i="42" s="1"/>
  <c r="J737" i="42" s="1"/>
  <c r="K737" i="42" s="1"/>
  <c r="L737" i="42" s="1"/>
  <c r="M737" i="42" s="1"/>
  <c r="N737" i="42" s="1"/>
  <c r="O737" i="42" s="1"/>
  <c r="P737" i="42" s="1"/>
  <c r="Q737" i="42" s="1"/>
  <c r="R737" i="42" s="1"/>
  <c r="S737" i="42" s="1"/>
  <c r="T737" i="42" s="1"/>
  <c r="E779" i="42"/>
  <c r="E778" i="42"/>
  <c r="E777" i="42"/>
  <c r="E776" i="42"/>
  <c r="E773" i="42"/>
  <c r="E772" i="42"/>
  <c r="E771" i="42"/>
  <c r="E770" i="42"/>
  <c r="E767" i="42"/>
  <c r="E766" i="42"/>
  <c r="E765" i="42"/>
  <c r="E764" i="42"/>
  <c r="E761" i="42"/>
  <c r="E760" i="42"/>
  <c r="E759" i="42"/>
  <c r="E758" i="42"/>
  <c r="E755" i="42"/>
  <c r="E754" i="42"/>
  <c r="E753" i="42"/>
  <c r="E752" i="42"/>
  <c r="E749" i="42"/>
  <c r="E748" i="42"/>
  <c r="E747" i="42"/>
  <c r="E746" i="42"/>
  <c r="E743" i="42"/>
  <c r="E742" i="42"/>
  <c r="E741" i="42"/>
  <c r="E740" i="42"/>
  <c r="W195" i="102" l="1"/>
  <c r="V195" i="102"/>
  <c r="F168" i="98" s="1"/>
  <c r="W194" i="102"/>
  <c r="V194" i="102"/>
  <c r="E168" i="98" s="1"/>
  <c r="T743" i="42"/>
  <c r="P743" i="42"/>
  <c r="L743" i="42"/>
  <c r="H743" i="42"/>
  <c r="M743" i="42"/>
  <c r="S743" i="42"/>
  <c r="O743" i="42"/>
  <c r="K743" i="42"/>
  <c r="G743" i="42"/>
  <c r="I743" i="42"/>
  <c r="R743" i="42"/>
  <c r="N743" i="42"/>
  <c r="J743" i="42"/>
  <c r="Q743" i="42"/>
  <c r="Q742" i="42"/>
  <c r="E844" i="42"/>
  <c r="S740" i="42"/>
  <c r="O740" i="42"/>
  <c r="K740" i="42"/>
  <c r="G740" i="42"/>
  <c r="R740" i="42"/>
  <c r="N740" i="42"/>
  <c r="J740" i="42"/>
  <c r="Q740" i="42"/>
  <c r="M740" i="42"/>
  <c r="I740" i="42"/>
  <c r="P740" i="42"/>
  <c r="L740" i="42"/>
  <c r="H740" i="42"/>
  <c r="T740" i="42"/>
  <c r="M741" i="42"/>
  <c r="P742" i="42"/>
  <c r="N741" i="42"/>
  <c r="H742" i="42"/>
  <c r="R742" i="42"/>
  <c r="N742" i="42"/>
  <c r="T742" i="42"/>
  <c r="O742" i="42"/>
  <c r="J742" i="42"/>
  <c r="S742" i="42"/>
  <c r="M742" i="42"/>
  <c r="I742" i="42"/>
  <c r="G742" i="42"/>
  <c r="T741" i="42"/>
  <c r="P741" i="42"/>
  <c r="L741" i="42"/>
  <c r="H741" i="42"/>
  <c r="S741" i="42"/>
  <c r="O741" i="42"/>
  <c r="K741" i="42"/>
  <c r="G741" i="42"/>
  <c r="I741" i="42"/>
  <c r="Q741" i="42"/>
  <c r="K742" i="42"/>
  <c r="J741" i="42"/>
  <c r="R741" i="42"/>
  <c r="L742" i="42"/>
  <c r="B924" i="42"/>
  <c r="B923" i="42"/>
  <c r="B935" i="42"/>
  <c r="B934" i="42"/>
  <c r="B933" i="42"/>
  <c r="B932" i="42"/>
  <c r="B931" i="42"/>
  <c r="B930" i="42"/>
  <c r="B929" i="42"/>
  <c r="B928" i="42"/>
  <c r="B927" i="42"/>
  <c r="B926" i="42"/>
  <c r="B925" i="42"/>
  <c r="B922" i="42"/>
  <c r="B921" i="42"/>
  <c r="B920" i="42"/>
  <c r="B889" i="42"/>
  <c r="G841" i="42"/>
  <c r="G840" i="42"/>
  <c r="H841" i="42" s="1"/>
  <c r="G839" i="42"/>
  <c r="H840" i="42" s="1"/>
  <c r="I841" i="42" s="1"/>
  <c r="G838" i="42"/>
  <c r="H839" i="42" s="1"/>
  <c r="I840" i="42" s="1"/>
  <c r="J841" i="42" s="1"/>
  <c r="G837" i="42"/>
  <c r="H838" i="42" s="1"/>
  <c r="I839" i="42" s="1"/>
  <c r="J840" i="42" s="1"/>
  <c r="K841" i="42" s="1"/>
  <c r="G836" i="42"/>
  <c r="H837" i="42" s="1"/>
  <c r="I838" i="42" s="1"/>
  <c r="J839" i="42" s="1"/>
  <c r="K840" i="42" s="1"/>
  <c r="L841" i="42" s="1"/>
  <c r="G835" i="42"/>
  <c r="H836" i="42" s="1"/>
  <c r="I837" i="42" s="1"/>
  <c r="J838" i="42" s="1"/>
  <c r="K839" i="42" s="1"/>
  <c r="L840" i="42" s="1"/>
  <c r="M841" i="42" s="1"/>
  <c r="G834" i="42"/>
  <c r="H835" i="42" s="1"/>
  <c r="I836" i="42" s="1"/>
  <c r="J837" i="42" s="1"/>
  <c r="K838" i="42" s="1"/>
  <c r="L839" i="42" s="1"/>
  <c r="M840" i="42" s="1"/>
  <c r="N841" i="42" s="1"/>
  <c r="G833" i="42"/>
  <c r="H834" i="42" s="1"/>
  <c r="I835" i="42" s="1"/>
  <c r="J836" i="42" s="1"/>
  <c r="K837" i="42" s="1"/>
  <c r="L838" i="42" s="1"/>
  <c r="M839" i="42" s="1"/>
  <c r="N840" i="42" s="1"/>
  <c r="O841" i="42" s="1"/>
  <c r="G832" i="42"/>
  <c r="H833" i="42" s="1"/>
  <c r="I834" i="42" s="1"/>
  <c r="J835" i="42" s="1"/>
  <c r="K836" i="42" s="1"/>
  <c r="L837" i="42" s="1"/>
  <c r="M838" i="42" s="1"/>
  <c r="N839" i="42" s="1"/>
  <c r="O840" i="42" s="1"/>
  <c r="P841" i="42" s="1"/>
  <c r="G831" i="42"/>
  <c r="H832" i="42" s="1"/>
  <c r="I833" i="42" s="1"/>
  <c r="J834" i="42" s="1"/>
  <c r="K835" i="42" s="1"/>
  <c r="L836" i="42" s="1"/>
  <c r="M837" i="42" s="1"/>
  <c r="N838" i="42" s="1"/>
  <c r="O839" i="42" s="1"/>
  <c r="P840" i="42" s="1"/>
  <c r="Q841" i="42" s="1"/>
  <c r="G830" i="42"/>
  <c r="H831" i="42" s="1"/>
  <c r="I832" i="42" s="1"/>
  <c r="J833" i="42" s="1"/>
  <c r="K834" i="42" s="1"/>
  <c r="L835" i="42" s="1"/>
  <c r="M836" i="42" s="1"/>
  <c r="N837" i="42" s="1"/>
  <c r="O838" i="42" s="1"/>
  <c r="P839" i="42" s="1"/>
  <c r="Q840" i="42" s="1"/>
  <c r="R841" i="42" s="1"/>
  <c r="G829" i="42"/>
  <c r="H830" i="42" s="1"/>
  <c r="I831" i="42" s="1"/>
  <c r="J832" i="42" s="1"/>
  <c r="K833" i="42" s="1"/>
  <c r="L834" i="42" s="1"/>
  <c r="M835" i="42" s="1"/>
  <c r="N836" i="42" s="1"/>
  <c r="O837" i="42" s="1"/>
  <c r="P838" i="42" s="1"/>
  <c r="Q839" i="42" s="1"/>
  <c r="R840" i="42" s="1"/>
  <c r="S841" i="42" s="1"/>
  <c r="AO872" i="42" l="1"/>
  <c r="AM872" i="42"/>
  <c r="AO827" i="42"/>
  <c r="AL827" i="42"/>
  <c r="Y828" i="42" l="1"/>
  <c r="AA828" i="42"/>
  <c r="AE828" i="42"/>
  <c r="AI828" i="42"/>
  <c r="Z828" i="42"/>
  <c r="AN828" i="42"/>
  <c r="AD828" i="42"/>
  <c r="AH828" i="42"/>
  <c r="Z873" i="42"/>
  <c r="AC828" i="42"/>
  <c r="AG828" i="42"/>
  <c r="AB828" i="42"/>
  <c r="AK828" i="42"/>
  <c r="AF828" i="42"/>
  <c r="AO828" i="42"/>
  <c r="AJ828" i="42"/>
  <c r="AB873" i="42"/>
  <c r="AJ873" i="42"/>
  <c r="AK873" i="42"/>
  <c r="AH873" i="42"/>
  <c r="AE873" i="42"/>
  <c r="AC873" i="42"/>
  <c r="AI873" i="42"/>
  <c r="AF873" i="42"/>
  <c r="AO873" i="42"/>
  <c r="AD873" i="42"/>
  <c r="Y873" i="42"/>
  <c r="AN873" i="42"/>
  <c r="AG873" i="42"/>
  <c r="AA873" i="42"/>
  <c r="AL873" i="42"/>
  <c r="AM873" i="42"/>
  <c r="AL872" i="42"/>
  <c r="AM827" i="42"/>
  <c r="AM828" i="42"/>
  <c r="AL828" i="42"/>
  <c r="AD829" i="42" l="1"/>
  <c r="AE829" i="42"/>
  <c r="AI830" i="42"/>
  <c r="AI874" i="42"/>
  <c r="AO829" i="42"/>
  <c r="Z874" i="42"/>
  <c r="AB829" i="42"/>
  <c r="AO874" i="42"/>
  <c r="Y829" i="42"/>
  <c r="Y830" i="42"/>
  <c r="AA829" i="42"/>
  <c r="AJ829" i="42"/>
  <c r="AH829" i="42"/>
  <c r="AB830" i="42"/>
  <c r="AK829" i="42"/>
  <c r="AF829" i="42"/>
  <c r="AB874" i="42"/>
  <c r="AH874" i="42"/>
  <c r="AE874" i="42"/>
  <c r="AK874" i="42"/>
  <c r="AF874" i="42"/>
  <c r="AE830" i="42"/>
  <c r="AI829" i="42"/>
  <c r="Z829" i="42"/>
  <c r="AC829" i="42"/>
  <c r="AG829" i="42"/>
  <c r="AA874" i="42"/>
  <c r="AC874" i="42"/>
  <c r="AJ874" i="42"/>
  <c r="AN874" i="42"/>
  <c r="AD875" i="42"/>
  <c r="AG874" i="42"/>
  <c r="AO875" i="42"/>
  <c r="Y874" i="42"/>
  <c r="AD874" i="42"/>
  <c r="AN829" i="42"/>
  <c r="AM874" i="42"/>
  <c r="AL874" i="42"/>
  <c r="AL829" i="42"/>
  <c r="AM829" i="42"/>
  <c r="AA875" i="42" l="1"/>
  <c r="AK830" i="42"/>
  <c r="Y875" i="42"/>
  <c r="AI875" i="42"/>
  <c r="AD830" i="42"/>
  <c r="AC875" i="42"/>
  <c r="AF830" i="42"/>
  <c r="AO830" i="42"/>
  <c r="AA830" i="42"/>
  <c r="AH876" i="42"/>
  <c r="AG875" i="42"/>
  <c r="Z875" i="42"/>
  <c r="AJ875" i="42"/>
  <c r="AJ830" i="42"/>
  <c r="AH875" i="42"/>
  <c r="AF876" i="42"/>
  <c r="AC831" i="42"/>
  <c r="AC830" i="42"/>
  <c r="AN830" i="42"/>
  <c r="Z830" i="42"/>
  <c r="AA876" i="42"/>
  <c r="AK875" i="42"/>
  <c r="AH830" i="42"/>
  <c r="AG830" i="42"/>
  <c r="AB875" i="42"/>
  <c r="AE875" i="42"/>
  <c r="AF875" i="42"/>
  <c r="AN876" i="42"/>
  <c r="AN875" i="42"/>
  <c r="AH831" i="42"/>
  <c r="AI831" i="42"/>
  <c r="AL875" i="42"/>
  <c r="AM875" i="42"/>
  <c r="AL830" i="42"/>
  <c r="AM830" i="42"/>
  <c r="AJ876" i="42" l="1"/>
  <c r="AE876" i="42"/>
  <c r="AN831" i="42"/>
  <c r="AB831" i="42"/>
  <c r="AI876" i="42"/>
  <c r="AF831" i="42"/>
  <c r="AO876" i="42"/>
  <c r="AJ831" i="42"/>
  <c r="AA831" i="42"/>
  <c r="AE831" i="42"/>
  <c r="AG831" i="42"/>
  <c r="Y831" i="42"/>
  <c r="Z831" i="42"/>
  <c r="AI877" i="42"/>
  <c r="Y876" i="42"/>
  <c r="AF832" i="42"/>
  <c r="AB876" i="42"/>
  <c r="AK831" i="42"/>
  <c r="AK876" i="42"/>
  <c r="AO831" i="42"/>
  <c r="AD876" i="42"/>
  <c r="Z876" i="42"/>
  <c r="AD831" i="42"/>
  <c r="AC876" i="42"/>
  <c r="AG876" i="42"/>
  <c r="AL876" i="42"/>
  <c r="AM876" i="42"/>
  <c r="AL831" i="42"/>
  <c r="AM831" i="42"/>
  <c r="AH832" i="42" l="1"/>
  <c r="AN832" i="42"/>
  <c r="AA832" i="42"/>
  <c r="Z877" i="42"/>
  <c r="AF877" i="42"/>
  <c r="AJ877" i="42"/>
  <c r="AF878" i="42"/>
  <c r="AJ833" i="42"/>
  <c r="AB877" i="42"/>
  <c r="AD877" i="42"/>
  <c r="AN877" i="42"/>
  <c r="AA833" i="42"/>
  <c r="AJ832" i="42"/>
  <c r="Z878" i="42"/>
  <c r="AG832" i="42"/>
  <c r="AK833" i="42"/>
  <c r="AD832" i="42"/>
  <c r="AB832" i="42"/>
  <c r="AE877" i="42"/>
  <c r="AD833" i="42"/>
  <c r="AO832" i="42"/>
  <c r="AC832" i="42"/>
  <c r="AK877" i="42"/>
  <c r="AI878" i="42"/>
  <c r="AH877" i="42"/>
  <c r="AK832" i="42"/>
  <c r="AI832" i="42"/>
  <c r="Y877" i="42"/>
  <c r="AH878" i="42"/>
  <c r="AE832" i="42"/>
  <c r="Z832" i="42"/>
  <c r="AG877" i="42"/>
  <c r="Y832" i="42"/>
  <c r="AC877" i="42"/>
  <c r="AA877" i="42"/>
  <c r="Y878" i="42"/>
  <c r="AD878" i="42"/>
  <c r="AO878" i="42"/>
  <c r="AJ878" i="42"/>
  <c r="AB833" i="42"/>
  <c r="Y833" i="42"/>
  <c r="AO877" i="42"/>
  <c r="AP877" i="42"/>
  <c r="AL877" i="42"/>
  <c r="AM877" i="42"/>
  <c r="AL832" i="42"/>
  <c r="AM832" i="42"/>
  <c r="AG834" i="42" l="1"/>
  <c r="AC833" i="42"/>
  <c r="AI833" i="42"/>
  <c r="AE833" i="42"/>
  <c r="AH833" i="42"/>
  <c r="AG878" i="42"/>
  <c r="Z879" i="42"/>
  <c r="AE878" i="42"/>
  <c r="AA878" i="42"/>
  <c r="AO833" i="42"/>
  <c r="AN878" i="42"/>
  <c r="AN833" i="42"/>
  <c r="AI879" i="42"/>
  <c r="AF834" i="42"/>
  <c r="Z833" i="42"/>
  <c r="AC878" i="42"/>
  <c r="AA879" i="42"/>
  <c r="AK878" i="42"/>
  <c r="AG833" i="42"/>
  <c r="AP878" i="42"/>
  <c r="AL878" i="42"/>
  <c r="AM878" i="42"/>
  <c r="AP879" i="42"/>
  <c r="AL833" i="42"/>
  <c r="AM833" i="42"/>
  <c r="Y879" i="42" l="1"/>
  <c r="AE879" i="42"/>
  <c r="AO879" i="42"/>
  <c r="AN834" i="42"/>
  <c r="AC835" i="42"/>
  <c r="AH834" i="42"/>
  <c r="AK834" i="42"/>
  <c r="AI834" i="42"/>
  <c r="AB880" i="42"/>
  <c r="AJ879" i="42"/>
  <c r="AJ835" i="42"/>
  <c r="AK879" i="42"/>
  <c r="AN879" i="42"/>
  <c r="AH879" i="42"/>
  <c r="AP880" i="42"/>
  <c r="AM879" i="42"/>
  <c r="AL879" i="42"/>
  <c r="AL834" i="42"/>
  <c r="AM834" i="42"/>
  <c r="AF835" i="42" l="1"/>
  <c r="AA884" i="42"/>
  <c r="Y886" i="42"/>
  <c r="AE841" i="42"/>
  <c r="AP884" i="42"/>
  <c r="AG880" i="42"/>
  <c r="AJ880" i="42"/>
  <c r="AK835" i="42"/>
  <c r="AI885" i="42"/>
  <c r="AE882" i="42"/>
  <c r="AP835" i="42"/>
  <c r="AM880" i="42"/>
  <c r="AL880" i="42"/>
  <c r="AL835" i="42"/>
  <c r="Z885" i="42"/>
  <c r="AM835" i="42"/>
  <c r="AJ884" i="42" l="1"/>
  <c r="AP885" i="42"/>
  <c r="AA886" i="42"/>
  <c r="AL885" i="42"/>
  <c r="AI886" i="42"/>
  <c r="Y835" i="42"/>
  <c r="AB883" i="42"/>
  <c r="AB837" i="42"/>
  <c r="AD837" i="42"/>
  <c r="AN884" i="42"/>
  <c r="AD882" i="42"/>
  <c r="AK883" i="42"/>
  <c r="AG883" i="42"/>
  <c r="AC881" i="42"/>
  <c r="AL882" i="42"/>
  <c r="AC839" i="42"/>
  <c r="AD836" i="42"/>
  <c r="AE838" i="42"/>
  <c r="AA836" i="42"/>
  <c r="AM839" i="42"/>
  <c r="AI883" i="42"/>
  <c r="AF833" i="42"/>
  <c r="AE840" i="42"/>
  <c r="AD880" i="42"/>
  <c r="Z840" i="42"/>
  <c r="AF841" i="42"/>
  <c r="AI882" i="42"/>
  <c r="AA834" i="42"/>
  <c r="AH839" i="42"/>
  <c r="AG879" i="42"/>
  <c r="AL841" i="42"/>
  <c r="AO840" i="42"/>
  <c r="AD835" i="42"/>
  <c r="AK836" i="42"/>
  <c r="Y881" i="42"/>
  <c r="Z836" i="42"/>
  <c r="AP840" i="42"/>
  <c r="Z886" i="42"/>
  <c r="AM837" i="42"/>
  <c r="AO882" i="42"/>
  <c r="Z881" i="42"/>
  <c r="AK881" i="42"/>
  <c r="AK841" i="42"/>
  <c r="AI838" i="42"/>
  <c r="AA880" i="42"/>
  <c r="Y839" i="42"/>
  <c r="AI835" i="42"/>
  <c r="Y834" i="42"/>
  <c r="AL840" i="42"/>
  <c r="AP841" i="42"/>
  <c r="AK882" i="42"/>
  <c r="AE880" i="42"/>
  <c r="AB840" i="42"/>
  <c r="AM841" i="42"/>
  <c r="AO838" i="42"/>
  <c r="AC882" i="42"/>
  <c r="AJ834" i="42"/>
  <c r="AB878" i="42"/>
  <c r="AB885" i="42"/>
  <c r="AH840" i="42"/>
  <c r="AO839" i="42"/>
  <c r="AL886" i="42"/>
  <c r="AL839" i="42"/>
  <c r="AJ839" i="42"/>
  <c r="AB841" i="42"/>
  <c r="AF837" i="42"/>
  <c r="Z883" i="42"/>
  <c r="AI841" i="42"/>
  <c r="AM886" i="42"/>
  <c r="AH885" i="42"/>
  <c r="AH835" i="42"/>
  <c r="AC880" i="42"/>
  <c r="AP838" i="42"/>
  <c r="AB836" i="42"/>
  <c r="AF882" i="42"/>
  <c r="AC838" i="42"/>
  <c r="AD834" i="42"/>
  <c r="Z835" i="42"/>
  <c r="AF836" i="42"/>
  <c r="AB838" i="42"/>
  <c r="AN883" i="42"/>
  <c r="AE834" i="42"/>
  <c r="AH880" i="42"/>
  <c r="AC879" i="42"/>
  <c r="AD879" i="42"/>
  <c r="AB879" i="42"/>
  <c r="AP882" i="42"/>
  <c r="AD838" i="42"/>
  <c r="Z834" i="42"/>
  <c r="AM883" i="42"/>
  <c r="AB884" i="42"/>
  <c r="AB834" i="42"/>
  <c r="AI839" i="42"/>
  <c r="Z839" i="42"/>
  <c r="AH882" i="42"/>
  <c r="AK838" i="42"/>
  <c r="AG885" i="42"/>
  <c r="AI884" i="42"/>
  <c r="AF839" i="42"/>
  <c r="AO836" i="42"/>
  <c r="AG837" i="42"/>
  <c r="AN881" i="42"/>
  <c r="AC834" i="42"/>
  <c r="AC841" i="42"/>
  <c r="AI840" i="42"/>
  <c r="AD840" i="42"/>
  <c r="AD839" i="42"/>
  <c r="AK839" i="42"/>
  <c r="AC836" i="42"/>
  <c r="AF879" i="42"/>
  <c r="AE837" i="42"/>
  <c r="AF840" i="42"/>
  <c r="AL884" i="42"/>
  <c r="Y841" i="42"/>
  <c r="AM882" i="42"/>
  <c r="AB835" i="42"/>
  <c r="AC837" i="42"/>
  <c r="AJ840" i="42"/>
  <c r="AO834" i="42"/>
  <c r="AN840" i="42"/>
  <c r="AA838" i="42"/>
  <c r="Y837" i="42"/>
  <c r="AD883" i="42"/>
  <c r="AP886" i="42"/>
  <c r="AB886" i="42"/>
  <c r="Y836" i="42"/>
  <c r="AG838" i="42"/>
  <c r="AG840" i="42"/>
  <c r="AI880" i="42"/>
  <c r="AE885" i="42"/>
  <c r="AF886" i="42"/>
  <c r="AN886" i="42"/>
  <c r="AG841" i="42"/>
  <c r="AE835" i="42"/>
  <c r="AE883" i="42"/>
  <c r="AJ838" i="42"/>
  <c r="AO885" i="42"/>
  <c r="Z838" i="42"/>
  <c r="AA881" i="42"/>
  <c r="AN841" i="42"/>
  <c r="AP837" i="42"/>
  <c r="AN880" i="42"/>
  <c r="AG835" i="42"/>
  <c r="AC883" i="42"/>
  <c r="AK840" i="42"/>
  <c r="AK837" i="42"/>
  <c r="AF885" i="42"/>
  <c r="Y882" i="42"/>
  <c r="AG836" i="42"/>
  <c r="AJ885" i="42"/>
  <c r="AA840" i="42"/>
  <c r="Z882" i="42"/>
  <c r="AA835" i="42"/>
  <c r="AG839" i="42"/>
  <c r="AN835" i="42"/>
  <c r="AG884" i="42"/>
  <c r="AM838" i="42"/>
  <c r="AO835" i="42"/>
  <c r="Z880" i="42"/>
  <c r="AO837" i="42"/>
  <c r="AO880" i="42"/>
  <c r="AJ883" i="42"/>
  <c r="AG882" i="42"/>
  <c r="AJ886" i="42"/>
  <c r="AF838" i="42"/>
  <c r="AA839" i="42"/>
  <c r="AH881" i="42"/>
  <c r="Z841" i="42"/>
  <c r="AA883" i="42"/>
  <c r="AE839" i="42"/>
  <c r="AO881" i="42"/>
  <c r="AE881" i="42"/>
  <c r="AN882" i="42"/>
  <c r="AM884" i="42"/>
  <c r="AP839" i="42"/>
  <c r="AJ836" i="42"/>
  <c r="Y880" i="42"/>
  <c r="AO884" i="42"/>
  <c r="AF884" i="42"/>
  <c r="AN838" i="42"/>
  <c r="AG881" i="42"/>
  <c r="AJ841" i="42"/>
  <c r="AL883" i="42"/>
  <c r="AD886" i="42"/>
  <c r="AE884" i="42"/>
  <c r="AJ882" i="42"/>
  <c r="Y885" i="42"/>
  <c r="AA882" i="42"/>
  <c r="AF883" i="42"/>
  <c r="AA841" i="42"/>
  <c r="AJ837" i="42"/>
  <c r="AC840" i="42"/>
  <c r="Y838" i="42"/>
  <c r="AH836" i="42"/>
  <c r="AN836" i="42"/>
  <c r="AP883" i="42"/>
  <c r="Y883" i="42"/>
  <c r="AF881" i="42"/>
  <c r="AM885" i="42"/>
  <c r="AA885" i="42"/>
  <c r="AH884" i="42"/>
  <c r="AD884" i="42"/>
  <c r="AI837" i="42"/>
  <c r="AK884" i="42"/>
  <c r="AC884" i="42"/>
  <c r="AI881" i="42"/>
  <c r="AL838" i="42"/>
  <c r="AH841" i="42"/>
  <c r="AK880" i="42"/>
  <c r="AD841" i="42"/>
  <c r="AO883" i="42"/>
  <c r="AN839" i="42"/>
  <c r="AC886" i="42"/>
  <c r="AH837" i="42"/>
  <c r="AF880" i="42"/>
  <c r="AD881" i="42"/>
  <c r="Z884" i="42"/>
  <c r="AD885" i="42"/>
  <c r="AA837" i="42"/>
  <c r="AB882" i="42"/>
  <c r="AO886" i="42"/>
  <c r="AE836" i="42"/>
  <c r="AK885" i="42"/>
  <c r="AB881" i="42"/>
  <c r="AM840" i="42"/>
  <c r="AO841" i="42"/>
  <c r="AG886" i="42"/>
  <c r="AJ881" i="42"/>
  <c r="AH883" i="42"/>
  <c r="AH838" i="42"/>
  <c r="AL837" i="42"/>
  <c r="Z837" i="42"/>
  <c r="Y840" i="42"/>
  <c r="AN885" i="42"/>
  <c r="AI836" i="42"/>
  <c r="AB839" i="42"/>
  <c r="AE886" i="42"/>
  <c r="AH886" i="42"/>
  <c r="AN837" i="42"/>
  <c r="AK886" i="42"/>
  <c r="Y884" i="42"/>
  <c r="AC885" i="42"/>
  <c r="AP881" i="42"/>
  <c r="AP836" i="42"/>
  <c r="AM881" i="42"/>
  <c r="AL881" i="42"/>
  <c r="AL836" i="42"/>
  <c r="AM836" i="42"/>
  <c r="AN872" i="42" l="1"/>
  <c r="AN827" i="42"/>
  <c r="AP834" i="42" l="1"/>
  <c r="AP832" i="42"/>
  <c r="AP833" i="42"/>
  <c r="AP872" i="42"/>
  <c r="AP873" i="42"/>
  <c r="AP875" i="42"/>
  <c r="AP876" i="42"/>
  <c r="AP874" i="42"/>
  <c r="AP830" i="42"/>
  <c r="AP831" i="42"/>
  <c r="AP828" i="42"/>
  <c r="AP827" i="42"/>
  <c r="AP829" i="42"/>
  <c r="G395" i="42" l="1"/>
  <c r="G394" i="42"/>
  <c r="H395" i="42" s="1"/>
  <c r="G393" i="42"/>
  <c r="H394" i="42" s="1"/>
  <c r="I395" i="42" s="1"/>
  <c r="G392" i="42"/>
  <c r="H393" i="42" s="1"/>
  <c r="I394" i="42" s="1"/>
  <c r="J395" i="42" s="1"/>
  <c r="G391" i="42"/>
  <c r="G390" i="42"/>
  <c r="H391" i="42" s="1"/>
  <c r="G389" i="42"/>
  <c r="H390" i="42" s="1"/>
  <c r="I391" i="42" s="1"/>
  <c r="G388" i="42"/>
  <c r="H389" i="42" s="1"/>
  <c r="I390" i="42" s="1"/>
  <c r="J391" i="42" s="1"/>
  <c r="G387" i="42"/>
  <c r="H388" i="42" s="1"/>
  <c r="I389" i="42" s="1"/>
  <c r="J390" i="42" s="1"/>
  <c r="K391" i="42" s="1"/>
  <c r="G386" i="42"/>
  <c r="H387" i="42" s="1"/>
  <c r="I388" i="42" s="1"/>
  <c r="J389" i="42" s="1"/>
  <c r="K390" i="42" s="1"/>
  <c r="L391" i="42" s="1"/>
  <c r="G385" i="42"/>
  <c r="H386" i="42" s="1"/>
  <c r="I387" i="42" s="1"/>
  <c r="J388" i="42" s="1"/>
  <c r="K389" i="42" s="1"/>
  <c r="L390" i="42" s="1"/>
  <c r="M391" i="42" s="1"/>
  <c r="G384" i="42"/>
  <c r="H385" i="42" s="1"/>
  <c r="I386" i="42" s="1"/>
  <c r="J387" i="42" s="1"/>
  <c r="K388" i="42" s="1"/>
  <c r="L389" i="42" s="1"/>
  <c r="M390" i="42" s="1"/>
  <c r="N391" i="42" s="1"/>
  <c r="G383" i="42"/>
  <c r="H384" i="42" s="1"/>
  <c r="I385" i="42" s="1"/>
  <c r="J386" i="42" s="1"/>
  <c r="K387" i="42" s="1"/>
  <c r="L388" i="42" s="1"/>
  <c r="M389" i="42" s="1"/>
  <c r="N390" i="42" s="1"/>
  <c r="O391" i="42" s="1"/>
  <c r="G378" i="42"/>
  <c r="G377" i="42"/>
  <c r="H378" i="42" s="1"/>
  <c r="G376" i="42"/>
  <c r="H377" i="42" s="1"/>
  <c r="I378" i="42" s="1"/>
  <c r="G375" i="42"/>
  <c r="H376" i="42" s="1"/>
  <c r="I377" i="42" s="1"/>
  <c r="J378" i="42" s="1"/>
  <c r="G374" i="42"/>
  <c r="H375" i="42" s="1"/>
  <c r="I376" i="42" s="1"/>
  <c r="J377" i="42" s="1"/>
  <c r="K378" i="42" s="1"/>
  <c r="G373" i="42"/>
  <c r="H374" i="42" s="1"/>
  <c r="I375" i="42" s="1"/>
  <c r="J376" i="42" s="1"/>
  <c r="K377" i="42" s="1"/>
  <c r="L378" i="42" s="1"/>
  <c r="G372" i="42"/>
  <c r="H373" i="42" s="1"/>
  <c r="I374" i="42" s="1"/>
  <c r="J375" i="42" s="1"/>
  <c r="K376" i="42" s="1"/>
  <c r="L377" i="42" s="1"/>
  <c r="M378" i="42" s="1"/>
  <c r="G371" i="42"/>
  <c r="H372" i="42" s="1"/>
  <c r="I373" i="42" s="1"/>
  <c r="J374" i="42" s="1"/>
  <c r="K375" i="42" s="1"/>
  <c r="L376" i="42" s="1"/>
  <c r="M377" i="42" s="1"/>
  <c r="N378" i="42" s="1"/>
  <c r="G370" i="42"/>
  <c r="H371" i="42" s="1"/>
  <c r="I372" i="42" s="1"/>
  <c r="J373" i="42" s="1"/>
  <c r="K374" i="42" s="1"/>
  <c r="L375" i="42" s="1"/>
  <c r="M376" i="42" s="1"/>
  <c r="N377" i="42" s="1"/>
  <c r="O378" i="42" s="1"/>
  <c r="G369" i="42"/>
  <c r="H370" i="42" s="1"/>
  <c r="I371" i="42" s="1"/>
  <c r="J372" i="42" s="1"/>
  <c r="K373" i="42" s="1"/>
  <c r="L374" i="42" s="1"/>
  <c r="M375" i="42" s="1"/>
  <c r="N376" i="42" s="1"/>
  <c r="O377" i="42" s="1"/>
  <c r="P378" i="42" s="1"/>
  <c r="G368" i="42"/>
  <c r="H369" i="42" s="1"/>
  <c r="I370" i="42" s="1"/>
  <c r="J371" i="42" s="1"/>
  <c r="K372" i="42" s="1"/>
  <c r="L373" i="42" s="1"/>
  <c r="M374" i="42" s="1"/>
  <c r="N375" i="42" s="1"/>
  <c r="O376" i="42" s="1"/>
  <c r="P377" i="42" s="1"/>
  <c r="Q378" i="42" s="1"/>
  <c r="G367" i="42"/>
  <c r="H368" i="42" s="1"/>
  <c r="I369" i="42" s="1"/>
  <c r="J370" i="42" s="1"/>
  <c r="K371" i="42" s="1"/>
  <c r="L372" i="42" s="1"/>
  <c r="M373" i="42" s="1"/>
  <c r="N374" i="42" s="1"/>
  <c r="O375" i="42" s="1"/>
  <c r="P376" i="42" s="1"/>
  <c r="Q377" i="42" s="1"/>
  <c r="R378" i="42" s="1"/>
  <c r="G366" i="42"/>
  <c r="H367" i="42" s="1"/>
  <c r="I368" i="42" s="1"/>
  <c r="J369" i="42" s="1"/>
  <c r="K370" i="42" s="1"/>
  <c r="L371" i="42" s="1"/>
  <c r="M372" i="42" s="1"/>
  <c r="N373" i="42" s="1"/>
  <c r="O374" i="42" s="1"/>
  <c r="P375" i="42" s="1"/>
  <c r="Q376" i="42" s="1"/>
  <c r="R377" i="42" s="1"/>
  <c r="S378" i="42" s="1"/>
  <c r="G361" i="42"/>
  <c r="G360" i="42"/>
  <c r="H361" i="42" s="1"/>
  <c r="G359" i="42"/>
  <c r="H360" i="42" s="1"/>
  <c r="I361" i="42" s="1"/>
  <c r="G358" i="42"/>
  <c r="H359" i="42" s="1"/>
  <c r="I360" i="42" s="1"/>
  <c r="J361" i="42" s="1"/>
  <c r="G357" i="42"/>
  <c r="H358" i="42" s="1"/>
  <c r="I359" i="42" s="1"/>
  <c r="J360" i="42" s="1"/>
  <c r="K361" i="42" s="1"/>
  <c r="G356" i="42"/>
  <c r="H357" i="42" s="1"/>
  <c r="I358" i="42" s="1"/>
  <c r="J359" i="42" s="1"/>
  <c r="K360" i="42" s="1"/>
  <c r="L361" i="42" s="1"/>
  <c r="G355" i="42"/>
  <c r="H356" i="42" s="1"/>
  <c r="I357" i="42" s="1"/>
  <c r="J358" i="42" s="1"/>
  <c r="K359" i="42" s="1"/>
  <c r="L360" i="42" s="1"/>
  <c r="M361" i="42" s="1"/>
  <c r="G354" i="42"/>
  <c r="H355" i="42" s="1"/>
  <c r="I356" i="42" s="1"/>
  <c r="J357" i="42" s="1"/>
  <c r="K358" i="42" s="1"/>
  <c r="L359" i="42" s="1"/>
  <c r="M360" i="42" s="1"/>
  <c r="N361" i="42" s="1"/>
  <c r="G353" i="42"/>
  <c r="H354" i="42" s="1"/>
  <c r="I355" i="42" s="1"/>
  <c r="J356" i="42" s="1"/>
  <c r="K357" i="42" s="1"/>
  <c r="L358" i="42" s="1"/>
  <c r="M359" i="42" s="1"/>
  <c r="N360" i="42" s="1"/>
  <c r="O361" i="42" s="1"/>
  <c r="G352" i="42"/>
  <c r="H353" i="42" s="1"/>
  <c r="I354" i="42" s="1"/>
  <c r="J355" i="42" s="1"/>
  <c r="K356" i="42" s="1"/>
  <c r="L357" i="42" s="1"/>
  <c r="M358" i="42" s="1"/>
  <c r="N359" i="42" s="1"/>
  <c r="O360" i="42" s="1"/>
  <c r="P361" i="42" s="1"/>
  <c r="G351" i="42"/>
  <c r="H352" i="42" s="1"/>
  <c r="I353" i="42" s="1"/>
  <c r="J354" i="42" s="1"/>
  <c r="K355" i="42" s="1"/>
  <c r="L356" i="42" s="1"/>
  <c r="M357" i="42" s="1"/>
  <c r="N358" i="42" s="1"/>
  <c r="O359" i="42" s="1"/>
  <c r="P360" i="42" s="1"/>
  <c r="Q361" i="42" s="1"/>
  <c r="G350" i="42"/>
  <c r="H351" i="42" s="1"/>
  <c r="I352" i="42" s="1"/>
  <c r="J353" i="42" s="1"/>
  <c r="K354" i="42" s="1"/>
  <c r="L355" i="42" s="1"/>
  <c r="M356" i="42" s="1"/>
  <c r="N357" i="42" s="1"/>
  <c r="O358" i="42" s="1"/>
  <c r="P359" i="42" s="1"/>
  <c r="Q360" i="42" s="1"/>
  <c r="R361" i="42" s="1"/>
  <c r="G349" i="42"/>
  <c r="H350" i="42" s="1"/>
  <c r="I351" i="42" s="1"/>
  <c r="J352" i="42" s="1"/>
  <c r="K353" i="42" s="1"/>
  <c r="L354" i="42" s="1"/>
  <c r="M355" i="42" s="1"/>
  <c r="N356" i="42" s="1"/>
  <c r="O357" i="42" s="1"/>
  <c r="P358" i="42" s="1"/>
  <c r="Q359" i="42" s="1"/>
  <c r="R360" i="42" s="1"/>
  <c r="S361" i="42" s="1"/>
  <c r="G344" i="42"/>
  <c r="G343" i="42"/>
  <c r="H344" i="42" s="1"/>
  <c r="G342" i="42"/>
  <c r="H343" i="42" s="1"/>
  <c r="I344" i="42" s="1"/>
  <c r="G341" i="42"/>
  <c r="H342" i="42" s="1"/>
  <c r="I343" i="42" s="1"/>
  <c r="J344" i="42" s="1"/>
  <c r="G340" i="42"/>
  <c r="H341" i="42" s="1"/>
  <c r="I342" i="42" s="1"/>
  <c r="J343" i="42" s="1"/>
  <c r="K344" i="42" s="1"/>
  <c r="G339" i="42"/>
  <c r="H340" i="42" s="1"/>
  <c r="I341" i="42" s="1"/>
  <c r="J342" i="42" s="1"/>
  <c r="K343" i="42" s="1"/>
  <c r="L344" i="42" s="1"/>
  <c r="G338" i="42"/>
  <c r="H339" i="42" s="1"/>
  <c r="I340" i="42" s="1"/>
  <c r="J341" i="42" s="1"/>
  <c r="K342" i="42" s="1"/>
  <c r="L343" i="42" s="1"/>
  <c r="M344" i="42" s="1"/>
  <c r="G337" i="42"/>
  <c r="H338" i="42" s="1"/>
  <c r="I339" i="42" s="1"/>
  <c r="J340" i="42" s="1"/>
  <c r="K341" i="42" s="1"/>
  <c r="L342" i="42" s="1"/>
  <c r="M343" i="42" s="1"/>
  <c r="N344" i="42" s="1"/>
  <c r="G336" i="42"/>
  <c r="H337" i="42" s="1"/>
  <c r="I338" i="42" s="1"/>
  <c r="J339" i="42" s="1"/>
  <c r="K340" i="42" s="1"/>
  <c r="L341" i="42" s="1"/>
  <c r="M342" i="42" s="1"/>
  <c r="N343" i="42" s="1"/>
  <c r="O344" i="42" s="1"/>
  <c r="G335" i="42"/>
  <c r="H336" i="42" s="1"/>
  <c r="I337" i="42" s="1"/>
  <c r="J338" i="42" s="1"/>
  <c r="K339" i="42" s="1"/>
  <c r="L340" i="42" s="1"/>
  <c r="M341" i="42" s="1"/>
  <c r="N342" i="42" s="1"/>
  <c r="O343" i="42" s="1"/>
  <c r="P344" i="42" s="1"/>
  <c r="G334" i="42"/>
  <c r="H335" i="42" s="1"/>
  <c r="I336" i="42" s="1"/>
  <c r="J337" i="42" s="1"/>
  <c r="K338" i="42" s="1"/>
  <c r="L339" i="42" s="1"/>
  <c r="M340" i="42" s="1"/>
  <c r="N341" i="42" s="1"/>
  <c r="O342" i="42" s="1"/>
  <c r="P343" i="42" s="1"/>
  <c r="Q344" i="42" s="1"/>
  <c r="G333" i="42"/>
  <c r="H334" i="42" s="1"/>
  <c r="I335" i="42" s="1"/>
  <c r="J336" i="42" s="1"/>
  <c r="K337" i="42" s="1"/>
  <c r="L338" i="42" s="1"/>
  <c r="M339" i="42" s="1"/>
  <c r="N340" i="42" s="1"/>
  <c r="O341" i="42" s="1"/>
  <c r="P342" i="42" s="1"/>
  <c r="Q343" i="42" s="1"/>
  <c r="R344" i="42" s="1"/>
  <c r="G332" i="42"/>
  <c r="H333" i="42" s="1"/>
  <c r="I334" i="42" s="1"/>
  <c r="J335" i="42" s="1"/>
  <c r="K336" i="42" s="1"/>
  <c r="L337" i="42" s="1"/>
  <c r="M338" i="42" s="1"/>
  <c r="N339" i="42" s="1"/>
  <c r="O340" i="42" s="1"/>
  <c r="P341" i="42" s="1"/>
  <c r="Q342" i="42" s="1"/>
  <c r="R343" i="42" s="1"/>
  <c r="S344" i="42" s="1"/>
  <c r="G327" i="42"/>
  <c r="G326" i="42"/>
  <c r="H327" i="42" s="1"/>
  <c r="G325" i="42"/>
  <c r="H326" i="42" s="1"/>
  <c r="I327" i="42" s="1"/>
  <c r="G324" i="42"/>
  <c r="H325" i="42" s="1"/>
  <c r="I326" i="42" s="1"/>
  <c r="J327" i="42" s="1"/>
  <c r="G323" i="42"/>
  <c r="H324" i="42" s="1"/>
  <c r="I325" i="42" s="1"/>
  <c r="J326" i="42" s="1"/>
  <c r="K327" i="42" s="1"/>
  <c r="G322" i="42"/>
  <c r="H323" i="42" s="1"/>
  <c r="I324" i="42" s="1"/>
  <c r="J325" i="42" s="1"/>
  <c r="K326" i="42" s="1"/>
  <c r="L327" i="42" s="1"/>
  <c r="G321" i="42"/>
  <c r="H322" i="42" s="1"/>
  <c r="I323" i="42" s="1"/>
  <c r="J324" i="42" s="1"/>
  <c r="K325" i="42" s="1"/>
  <c r="L326" i="42" s="1"/>
  <c r="M327" i="42" s="1"/>
  <c r="G320" i="42"/>
  <c r="H321" i="42" s="1"/>
  <c r="I322" i="42" s="1"/>
  <c r="J323" i="42" s="1"/>
  <c r="K324" i="42" s="1"/>
  <c r="L325" i="42" s="1"/>
  <c r="M326" i="42" s="1"/>
  <c r="N327" i="42" s="1"/>
  <c r="G319" i="42"/>
  <c r="G318" i="42"/>
  <c r="G317" i="42"/>
  <c r="G316" i="42"/>
  <c r="H317" i="42" s="1"/>
  <c r="G315" i="42"/>
  <c r="E58" i="37"/>
  <c r="E57" i="37"/>
  <c r="E56" i="37"/>
  <c r="E55" i="37"/>
  <c r="E54" i="37"/>
  <c r="E53" i="37"/>
  <c r="E52" i="37"/>
  <c r="E51" i="37"/>
  <c r="E50" i="37"/>
  <c r="E49" i="37"/>
  <c r="E48" i="37"/>
  <c r="J392" i="42" l="1"/>
  <c r="K393" i="42" s="1"/>
  <c r="L394" i="42" s="1"/>
  <c r="M395" i="42" s="1"/>
  <c r="N392" i="42"/>
  <c r="O393" i="42" s="1"/>
  <c r="P394" i="42" s="1"/>
  <c r="Q395" i="42" s="1"/>
  <c r="M392" i="42"/>
  <c r="N393" i="42" s="1"/>
  <c r="O394" i="42" s="1"/>
  <c r="P395" i="42" s="1"/>
  <c r="I392" i="42"/>
  <c r="J393" i="42" s="1"/>
  <c r="K394" i="42" s="1"/>
  <c r="L395" i="42" s="1"/>
  <c r="P392" i="42"/>
  <c r="Q393" i="42" s="1"/>
  <c r="R394" i="42" s="1"/>
  <c r="S395" i="42" s="1"/>
  <c r="L392" i="42"/>
  <c r="M393" i="42" s="1"/>
  <c r="N394" i="42" s="1"/>
  <c r="O395" i="42" s="1"/>
  <c r="H392" i="42"/>
  <c r="I393" i="42" s="1"/>
  <c r="J394" i="42" s="1"/>
  <c r="K395" i="42" s="1"/>
  <c r="O392" i="42"/>
  <c r="P393" i="42" s="1"/>
  <c r="Q394" i="42" s="1"/>
  <c r="R395" i="42" s="1"/>
  <c r="K392" i="42"/>
  <c r="L393" i="42" s="1"/>
  <c r="M394" i="42" s="1"/>
  <c r="N395" i="42" s="1"/>
  <c r="J773" i="42"/>
  <c r="K773" i="42"/>
  <c r="P773" i="42"/>
  <c r="R773" i="42"/>
  <c r="L773" i="42"/>
  <c r="S773" i="42"/>
  <c r="M773" i="42"/>
  <c r="H773" i="42"/>
  <c r="N773" i="42"/>
  <c r="G773" i="42"/>
  <c r="T773" i="42"/>
  <c r="I773" i="42"/>
  <c r="Q773" i="42"/>
  <c r="O773" i="42"/>
  <c r="T746" i="42"/>
  <c r="I746" i="42"/>
  <c r="K746" i="42"/>
  <c r="O746" i="42"/>
  <c r="H746" i="42"/>
  <c r="L746" i="42"/>
  <c r="R746" i="42"/>
  <c r="G746" i="42"/>
  <c r="P746" i="42"/>
  <c r="N746" i="42"/>
  <c r="S746" i="42"/>
  <c r="J746" i="42"/>
  <c r="M746" i="42"/>
  <c r="Q746" i="42"/>
  <c r="O761" i="42"/>
  <c r="Q761" i="42"/>
  <c r="L761" i="42"/>
  <c r="I761" i="42"/>
  <c r="H761" i="42"/>
  <c r="R761" i="42"/>
  <c r="T761" i="42"/>
  <c r="S761" i="42"/>
  <c r="M761" i="42"/>
  <c r="P761" i="42"/>
  <c r="N761" i="42"/>
  <c r="G761" i="42"/>
  <c r="J761" i="42"/>
  <c r="K761" i="42"/>
  <c r="K754" i="42"/>
  <c r="T754" i="42"/>
  <c r="M754" i="42"/>
  <c r="R754" i="42"/>
  <c r="O754" i="42"/>
  <c r="H754" i="42"/>
  <c r="N754" i="42"/>
  <c r="I754" i="42"/>
  <c r="J754" i="42"/>
  <c r="S754" i="42"/>
  <c r="L754" i="42"/>
  <c r="G754" i="42"/>
  <c r="Q754" i="42"/>
  <c r="P754" i="42"/>
  <c r="Q785" i="42"/>
  <c r="O785" i="42"/>
  <c r="J785" i="42"/>
  <c r="K785" i="42"/>
  <c r="G785" i="42"/>
  <c r="R785" i="42"/>
  <c r="P785" i="42"/>
  <c r="L785" i="42"/>
  <c r="I785" i="42"/>
  <c r="M785" i="42"/>
  <c r="H785" i="42"/>
  <c r="N785" i="42"/>
  <c r="T785" i="42"/>
  <c r="S785" i="42"/>
  <c r="O758" i="42"/>
  <c r="P758" i="42"/>
  <c r="J758" i="42"/>
  <c r="H758" i="42"/>
  <c r="G758" i="42"/>
  <c r="I758" i="42"/>
  <c r="T758" i="42"/>
  <c r="R758" i="42"/>
  <c r="S758" i="42"/>
  <c r="Q758" i="42"/>
  <c r="N758" i="42"/>
  <c r="M758" i="42"/>
  <c r="L758" i="42"/>
  <c r="K758" i="42"/>
  <c r="O782" i="42"/>
  <c r="P782" i="42"/>
  <c r="H782" i="42"/>
  <c r="G782" i="42"/>
  <c r="R782" i="42"/>
  <c r="N782" i="42"/>
  <c r="S782" i="42"/>
  <c r="Q782" i="42"/>
  <c r="J782" i="42"/>
  <c r="M782" i="42"/>
  <c r="L782" i="42"/>
  <c r="T782" i="42"/>
  <c r="K782" i="42"/>
  <c r="I782" i="42"/>
  <c r="O753" i="42"/>
  <c r="N753" i="42"/>
  <c r="T753" i="42"/>
  <c r="M753" i="42"/>
  <c r="K753" i="42"/>
  <c r="P753" i="42"/>
  <c r="G753" i="42"/>
  <c r="L753" i="42"/>
  <c r="H753" i="42"/>
  <c r="R753" i="42"/>
  <c r="Q753" i="42"/>
  <c r="I753" i="42"/>
  <c r="S753" i="42"/>
  <c r="J753" i="42"/>
  <c r="O777" i="42"/>
  <c r="H777" i="42"/>
  <c r="Q777" i="42"/>
  <c r="N777" i="42"/>
  <c r="T777" i="42"/>
  <c r="R777" i="42"/>
  <c r="K777" i="42"/>
  <c r="P777" i="42"/>
  <c r="M777" i="42"/>
  <c r="L777" i="42"/>
  <c r="G777" i="42"/>
  <c r="I777" i="42"/>
  <c r="S777" i="42"/>
  <c r="J777" i="42"/>
  <c r="J784" i="42"/>
  <c r="Q784" i="42"/>
  <c r="L784" i="42"/>
  <c r="P784" i="42"/>
  <c r="R784" i="42"/>
  <c r="G784" i="42"/>
  <c r="K784" i="42"/>
  <c r="N784" i="42"/>
  <c r="T784" i="42"/>
  <c r="I784" i="42"/>
  <c r="H784" i="42"/>
  <c r="S784" i="42"/>
  <c r="M784" i="42"/>
  <c r="O784" i="42"/>
  <c r="H760" i="42"/>
  <c r="S760" i="42"/>
  <c r="J760" i="42"/>
  <c r="Q760" i="42"/>
  <c r="P760" i="42"/>
  <c r="L760" i="42"/>
  <c r="K760" i="42"/>
  <c r="I760" i="42"/>
  <c r="R760" i="42"/>
  <c r="G760" i="42"/>
  <c r="T760" i="42"/>
  <c r="N760" i="42"/>
  <c r="M760" i="42"/>
  <c r="O760" i="42"/>
  <c r="I770" i="42"/>
  <c r="K770" i="42"/>
  <c r="T770" i="42"/>
  <c r="G770" i="42"/>
  <c r="R770" i="42"/>
  <c r="S770" i="42"/>
  <c r="N770" i="42"/>
  <c r="M770" i="42"/>
  <c r="Q770" i="42"/>
  <c r="P770" i="42"/>
  <c r="O770" i="42"/>
  <c r="J770" i="42"/>
  <c r="H770" i="42"/>
  <c r="L770" i="42"/>
  <c r="R779" i="42"/>
  <c r="G779" i="42"/>
  <c r="S779" i="42"/>
  <c r="I779" i="42"/>
  <c r="P779" i="42"/>
  <c r="Q779" i="42"/>
  <c r="J779" i="42"/>
  <c r="L779" i="42"/>
  <c r="K779" i="42"/>
  <c r="H779" i="42"/>
  <c r="T779" i="42"/>
  <c r="O779" i="42"/>
  <c r="M779" i="42"/>
  <c r="N779" i="42"/>
  <c r="K749" i="42"/>
  <c r="T749" i="42"/>
  <c r="N749" i="42"/>
  <c r="G749" i="42"/>
  <c r="P749" i="42"/>
  <c r="I749" i="42"/>
  <c r="L749" i="42"/>
  <c r="R749" i="42"/>
  <c r="H749" i="42"/>
  <c r="S749" i="42"/>
  <c r="M749" i="42"/>
  <c r="J749" i="42"/>
  <c r="O749" i="42"/>
  <c r="Q749" i="42"/>
  <c r="L752" i="42"/>
  <c r="G752" i="42"/>
  <c r="Q752" i="42"/>
  <c r="H752" i="42"/>
  <c r="S752" i="42"/>
  <c r="J752" i="42"/>
  <c r="T752" i="42"/>
  <c r="R752" i="42"/>
  <c r="P752" i="42"/>
  <c r="O752" i="42"/>
  <c r="M752" i="42"/>
  <c r="N752" i="42"/>
  <c r="K752" i="42"/>
  <c r="I752" i="42"/>
  <c r="L776" i="42"/>
  <c r="Q776" i="42"/>
  <c r="H776" i="42"/>
  <c r="S776" i="42"/>
  <c r="G776" i="42"/>
  <c r="N776" i="42"/>
  <c r="T776" i="42"/>
  <c r="J776" i="42"/>
  <c r="O776" i="42"/>
  <c r="M776" i="42"/>
  <c r="P776" i="42"/>
  <c r="I776" i="42"/>
  <c r="R776" i="42"/>
  <c r="K776" i="42"/>
  <c r="Q747" i="42"/>
  <c r="G747" i="42"/>
  <c r="R747" i="42"/>
  <c r="T747" i="42"/>
  <c r="O747" i="42"/>
  <c r="S747" i="42"/>
  <c r="P747" i="42"/>
  <c r="J747" i="42"/>
  <c r="N747" i="42"/>
  <c r="L747" i="42"/>
  <c r="I747" i="42"/>
  <c r="H747" i="42"/>
  <c r="K747" i="42"/>
  <c r="M747" i="42"/>
  <c r="T771" i="42"/>
  <c r="O771" i="42"/>
  <c r="S771" i="42"/>
  <c r="P771" i="42"/>
  <c r="J771" i="42"/>
  <c r="N771" i="42"/>
  <c r="L771" i="42"/>
  <c r="I771" i="42"/>
  <c r="H771" i="42"/>
  <c r="Q771" i="42"/>
  <c r="G771" i="42"/>
  <c r="R771" i="42"/>
  <c r="K771" i="42"/>
  <c r="M771" i="42"/>
  <c r="K778" i="42"/>
  <c r="P778" i="42"/>
  <c r="Q778" i="42"/>
  <c r="L778" i="42"/>
  <c r="G778" i="42"/>
  <c r="M778" i="42"/>
  <c r="H778" i="42"/>
  <c r="N778" i="42"/>
  <c r="T778" i="42"/>
  <c r="S778" i="42"/>
  <c r="J778" i="42"/>
  <c r="I778" i="42"/>
  <c r="R778" i="42"/>
  <c r="O778" i="42"/>
  <c r="J765" i="42"/>
  <c r="I765" i="42"/>
  <c r="L765" i="42"/>
  <c r="Q765" i="42"/>
  <c r="T765" i="42"/>
  <c r="M765" i="42"/>
  <c r="R765" i="42"/>
  <c r="P765" i="42"/>
  <c r="G765" i="42"/>
  <c r="S765" i="42"/>
  <c r="H765" i="42"/>
  <c r="K765" i="42"/>
  <c r="O765" i="42"/>
  <c r="N765" i="42"/>
  <c r="I772" i="42"/>
  <c r="T772" i="42"/>
  <c r="M772" i="42"/>
  <c r="N772" i="42"/>
  <c r="K772" i="42"/>
  <c r="J772" i="42"/>
  <c r="Q772" i="42"/>
  <c r="L772" i="42"/>
  <c r="R772" i="42"/>
  <c r="G772" i="42"/>
  <c r="P772" i="42"/>
  <c r="O772" i="42"/>
  <c r="H772" i="42"/>
  <c r="S772" i="42"/>
  <c r="M748" i="42"/>
  <c r="O748" i="42"/>
  <c r="R748" i="42"/>
  <c r="L748" i="42"/>
  <c r="P748" i="42"/>
  <c r="N748" i="42"/>
  <c r="G748" i="42"/>
  <c r="K748" i="42"/>
  <c r="J748" i="42"/>
  <c r="Q748" i="42"/>
  <c r="T748" i="42"/>
  <c r="H748" i="42"/>
  <c r="S748" i="42"/>
  <c r="I748" i="42"/>
  <c r="M767" i="42"/>
  <c r="N767" i="42"/>
  <c r="H767" i="42"/>
  <c r="K767" i="42"/>
  <c r="J767" i="42"/>
  <c r="P767" i="42"/>
  <c r="L767" i="42"/>
  <c r="Q767" i="42"/>
  <c r="O767" i="42"/>
  <c r="T767" i="42"/>
  <c r="I767" i="42"/>
  <c r="G767" i="42"/>
  <c r="S767" i="42"/>
  <c r="R767" i="42"/>
  <c r="G755" i="42"/>
  <c r="R755" i="42"/>
  <c r="I755" i="42"/>
  <c r="S755" i="42"/>
  <c r="T755" i="42"/>
  <c r="O755" i="42"/>
  <c r="P755" i="42"/>
  <c r="Q755" i="42"/>
  <c r="J755" i="42"/>
  <c r="L755" i="42"/>
  <c r="K755" i="42"/>
  <c r="H755" i="42"/>
  <c r="M755" i="42"/>
  <c r="N755" i="42"/>
  <c r="Q764" i="42"/>
  <c r="M764" i="42"/>
  <c r="L764" i="42"/>
  <c r="N764" i="42"/>
  <c r="H764" i="42"/>
  <c r="J764" i="42"/>
  <c r="T764" i="42"/>
  <c r="S764" i="42"/>
  <c r="G764" i="42"/>
  <c r="P764" i="42"/>
  <c r="O764" i="42"/>
  <c r="R764" i="42"/>
  <c r="K764" i="42"/>
  <c r="I764" i="42"/>
  <c r="P759" i="42"/>
  <c r="J759" i="42"/>
  <c r="N759" i="42"/>
  <c r="H759" i="42"/>
  <c r="T759" i="42"/>
  <c r="O759" i="42"/>
  <c r="S759" i="42"/>
  <c r="L759" i="42"/>
  <c r="I759" i="42"/>
  <c r="K759" i="42"/>
  <c r="M759" i="42"/>
  <c r="G759" i="42"/>
  <c r="R759" i="42"/>
  <c r="Q759" i="42"/>
  <c r="K783" i="42"/>
  <c r="M783" i="42"/>
  <c r="L783" i="42"/>
  <c r="J783" i="42"/>
  <c r="S783" i="42"/>
  <c r="Q783" i="42"/>
  <c r="H783" i="42"/>
  <c r="N783" i="42"/>
  <c r="G783" i="42"/>
  <c r="T783" i="42"/>
  <c r="I783" i="42"/>
  <c r="R783" i="42"/>
  <c r="P783" i="42"/>
  <c r="O783" i="42"/>
  <c r="P766" i="42"/>
  <c r="J766" i="42"/>
  <c r="I766" i="42"/>
  <c r="S766" i="42"/>
  <c r="G766" i="42"/>
  <c r="R766" i="42"/>
  <c r="T766" i="42"/>
  <c r="M766" i="42"/>
  <c r="Q766" i="42"/>
  <c r="N766" i="42"/>
  <c r="O766" i="42"/>
  <c r="H766" i="42"/>
  <c r="K766" i="42"/>
  <c r="L766" i="42"/>
  <c r="H319" i="42"/>
  <c r="I320" i="42" s="1"/>
  <c r="J321" i="42" s="1"/>
  <c r="K322" i="42" s="1"/>
  <c r="L323" i="42" s="1"/>
  <c r="M324" i="42" s="1"/>
  <c r="N325" i="42" s="1"/>
  <c r="O326" i="42" s="1"/>
  <c r="P327" i="42" s="1"/>
  <c r="H316" i="42"/>
  <c r="H320" i="42"/>
  <c r="I321" i="42" s="1"/>
  <c r="J322" i="42" s="1"/>
  <c r="K323" i="42" s="1"/>
  <c r="L324" i="42" s="1"/>
  <c r="M325" i="42" s="1"/>
  <c r="N326" i="42" s="1"/>
  <c r="O327" i="42" s="1"/>
  <c r="I318" i="42"/>
  <c r="J319" i="42" s="1"/>
  <c r="K320" i="42" s="1"/>
  <c r="L321" i="42" s="1"/>
  <c r="M322" i="42" s="1"/>
  <c r="N323" i="42" s="1"/>
  <c r="O324" i="42" s="1"/>
  <c r="P325" i="42" s="1"/>
  <c r="Q326" i="42" s="1"/>
  <c r="R327" i="42" s="1"/>
  <c r="H318" i="42"/>
  <c r="I319" i="42" s="1"/>
  <c r="J320" i="42" l="1"/>
  <c r="K321" i="42" s="1"/>
  <c r="L322" i="42" s="1"/>
  <c r="M323" i="42" s="1"/>
  <c r="N324" i="42" s="1"/>
  <c r="O325" i="42" s="1"/>
  <c r="P326" i="42" s="1"/>
  <c r="Q327" i="42" s="1"/>
  <c r="I317" i="42"/>
  <c r="J318" i="42" l="1"/>
  <c r="K319" i="42" l="1"/>
  <c r="L320" i="42" l="1"/>
  <c r="M321" i="42" l="1"/>
  <c r="N322" i="42" l="1"/>
  <c r="O323" i="42" l="1"/>
  <c r="P324" i="42" l="1"/>
  <c r="Q325" i="42" l="1"/>
  <c r="R326" i="42" l="1"/>
  <c r="S327" i="42" l="1"/>
  <c r="B958" i="42" l="1"/>
  <c r="G886" i="42"/>
  <c r="G885" i="42"/>
  <c r="H886" i="42" s="1"/>
  <c r="G884" i="42"/>
  <c r="H885" i="42" s="1"/>
  <c r="I886" i="42" s="1"/>
  <c r="G883" i="42"/>
  <c r="H884" i="42" s="1"/>
  <c r="I885" i="42" s="1"/>
  <c r="J886" i="42" s="1"/>
  <c r="G882" i="42"/>
  <c r="H883" i="42" s="1"/>
  <c r="I884" i="42" s="1"/>
  <c r="J885" i="42" s="1"/>
  <c r="K886" i="42" s="1"/>
  <c r="G881" i="42"/>
  <c r="H882" i="42" s="1"/>
  <c r="I883" i="42" s="1"/>
  <c r="J884" i="42" s="1"/>
  <c r="K885" i="42" s="1"/>
  <c r="L886" i="42" s="1"/>
  <c r="G880" i="42"/>
  <c r="H881" i="42" s="1"/>
  <c r="I882" i="42" s="1"/>
  <c r="J883" i="42" s="1"/>
  <c r="K884" i="42" s="1"/>
  <c r="L885" i="42" s="1"/>
  <c r="M886" i="42" s="1"/>
  <c r="G879" i="42"/>
  <c r="H880" i="42" s="1"/>
  <c r="I881" i="42" s="1"/>
  <c r="J882" i="42" s="1"/>
  <c r="K883" i="42" s="1"/>
  <c r="L884" i="42" s="1"/>
  <c r="M885" i="42" s="1"/>
  <c r="N886" i="42" s="1"/>
  <c r="G878" i="42"/>
  <c r="H879" i="42" s="1"/>
  <c r="I880" i="42" s="1"/>
  <c r="J881" i="42" s="1"/>
  <c r="K882" i="42" s="1"/>
  <c r="L883" i="42" s="1"/>
  <c r="M884" i="42" s="1"/>
  <c r="N885" i="42" s="1"/>
  <c r="O886" i="42" s="1"/>
  <c r="G877" i="42"/>
  <c r="H878" i="42" s="1"/>
  <c r="I879" i="42" s="1"/>
  <c r="J880" i="42" s="1"/>
  <c r="K881" i="42" s="1"/>
  <c r="L882" i="42" s="1"/>
  <c r="M883" i="42" s="1"/>
  <c r="N884" i="42" s="1"/>
  <c r="O885" i="42" s="1"/>
  <c r="P886" i="42" s="1"/>
  <c r="G876" i="42"/>
  <c r="H877" i="42" s="1"/>
  <c r="I878" i="42" s="1"/>
  <c r="J879" i="42" s="1"/>
  <c r="K880" i="42" s="1"/>
  <c r="L881" i="42" s="1"/>
  <c r="M882" i="42" s="1"/>
  <c r="N883" i="42" s="1"/>
  <c r="O884" i="42" s="1"/>
  <c r="P885" i="42" s="1"/>
  <c r="Q886" i="42" s="1"/>
  <c r="G875" i="42"/>
  <c r="H876" i="42" s="1"/>
  <c r="I877" i="42" s="1"/>
  <c r="J878" i="42" s="1"/>
  <c r="K879" i="42" s="1"/>
  <c r="L880" i="42" s="1"/>
  <c r="M881" i="42" s="1"/>
  <c r="N882" i="42" s="1"/>
  <c r="O883" i="42" s="1"/>
  <c r="P884" i="42" s="1"/>
  <c r="Q885" i="42" s="1"/>
  <c r="R886" i="42" s="1"/>
  <c r="G874" i="42"/>
  <c r="H875" i="42" s="1"/>
  <c r="I876" i="42" s="1"/>
  <c r="J877" i="42" s="1"/>
  <c r="K878" i="42" s="1"/>
  <c r="L879" i="42" s="1"/>
  <c r="M880" i="42" s="1"/>
  <c r="N881" i="42" s="1"/>
  <c r="O882" i="42" s="1"/>
  <c r="P883" i="42" s="1"/>
  <c r="Q884" i="42" s="1"/>
  <c r="R885" i="42" s="1"/>
  <c r="S886" i="42" s="1"/>
  <c r="B969" i="42"/>
  <c r="B968" i="42"/>
  <c r="B967" i="42"/>
  <c r="B966" i="42"/>
  <c r="B965" i="42"/>
  <c r="B964" i="42"/>
  <c r="B963" i="42"/>
  <c r="B962" i="42"/>
  <c r="B917" i="42"/>
  <c r="B916" i="42"/>
  <c r="B915" i="42"/>
  <c r="B914" i="42"/>
  <c r="B913" i="42"/>
  <c r="B912" i="42"/>
  <c r="B911" i="42"/>
  <c r="B910" i="42"/>
  <c r="BF119" i="37"/>
  <c r="BE119" i="37"/>
  <c r="BD119" i="37"/>
  <c r="BC119" i="37"/>
  <c r="BB119" i="37"/>
  <c r="BA119" i="37"/>
  <c r="AZ119" i="37"/>
  <c r="AY119" i="37"/>
  <c r="AX119" i="37"/>
  <c r="AW119" i="37"/>
  <c r="AV119" i="37"/>
  <c r="AU119" i="37"/>
  <c r="AT119" i="37"/>
  <c r="AS119" i="37"/>
  <c r="AR119" i="37"/>
  <c r="AQ119" i="37"/>
  <c r="AP119" i="37"/>
  <c r="AO119" i="37"/>
  <c r="AN119" i="37"/>
  <c r="AM119" i="37"/>
  <c r="AL119" i="37"/>
  <c r="AK119" i="37"/>
  <c r="AJ119" i="37"/>
  <c r="AI119" i="37"/>
  <c r="AH119" i="37"/>
  <c r="AG119" i="37"/>
  <c r="AF119" i="37"/>
  <c r="AE119" i="37"/>
  <c r="AD119" i="37"/>
  <c r="AC119" i="37"/>
  <c r="AB119" i="37"/>
  <c r="AA119" i="37"/>
  <c r="Z119" i="37"/>
  <c r="Y119" i="37"/>
  <c r="X119" i="37"/>
  <c r="W119" i="37"/>
  <c r="V119" i="37"/>
  <c r="U119" i="37"/>
  <c r="T119" i="37"/>
  <c r="S119" i="37"/>
  <c r="R119" i="37"/>
  <c r="Q119" i="37"/>
  <c r="P119" i="37"/>
  <c r="O119" i="37"/>
  <c r="N119" i="37"/>
  <c r="M119" i="37"/>
  <c r="L119" i="37"/>
  <c r="K119" i="37"/>
  <c r="J119" i="37"/>
  <c r="I119" i="37"/>
  <c r="H119" i="37"/>
  <c r="T668" i="42"/>
  <c r="S668" i="42"/>
  <c r="R668" i="42"/>
  <c r="Q668" i="42"/>
  <c r="P668" i="42"/>
  <c r="O668" i="42"/>
  <c r="N668" i="42"/>
  <c r="M668" i="42"/>
  <c r="L668" i="42"/>
  <c r="K668" i="42"/>
  <c r="J668" i="42"/>
  <c r="I668" i="42"/>
  <c r="H668" i="42"/>
  <c r="G668" i="42"/>
  <c r="F668" i="42"/>
  <c r="T667" i="42"/>
  <c r="S667" i="42"/>
  <c r="R667" i="42"/>
  <c r="Q667" i="42"/>
  <c r="P667" i="42"/>
  <c r="O667" i="42"/>
  <c r="N667" i="42"/>
  <c r="M667" i="42"/>
  <c r="L667" i="42"/>
  <c r="K667" i="42"/>
  <c r="J667" i="42"/>
  <c r="I667" i="42"/>
  <c r="H667" i="42"/>
  <c r="G667" i="42"/>
  <c r="F667" i="42"/>
  <c r="T669" i="42"/>
  <c r="S669" i="42"/>
  <c r="R669" i="42"/>
  <c r="Q669" i="42"/>
  <c r="P669" i="42"/>
  <c r="O669" i="42"/>
  <c r="N669" i="42"/>
  <c r="M669" i="42"/>
  <c r="L669" i="42"/>
  <c r="K669" i="42"/>
  <c r="J669" i="42"/>
  <c r="I669" i="42"/>
  <c r="H669" i="42"/>
  <c r="G669" i="42"/>
  <c r="F669" i="42"/>
  <c r="T665" i="42"/>
  <c r="S665" i="42"/>
  <c r="R665" i="42"/>
  <c r="Q665" i="42"/>
  <c r="P665" i="42"/>
  <c r="O665" i="42"/>
  <c r="N665" i="42"/>
  <c r="M665" i="42"/>
  <c r="L665" i="42"/>
  <c r="K665" i="42"/>
  <c r="J665" i="42"/>
  <c r="I665" i="42"/>
  <c r="H665" i="42"/>
  <c r="G665" i="42"/>
  <c r="F665" i="42"/>
  <c r="BF22" i="37"/>
  <c r="BE22" i="37"/>
  <c r="BD22" i="37"/>
  <c r="BC22" i="37"/>
  <c r="BB22" i="37"/>
  <c r="BA22" i="37"/>
  <c r="AZ22" i="37"/>
  <c r="AY22" i="37"/>
  <c r="AX22" i="37"/>
  <c r="AW22" i="37"/>
  <c r="AV22" i="37"/>
  <c r="AU22" i="37"/>
  <c r="AT22" i="37"/>
  <c r="AS22" i="37"/>
  <c r="AR22" i="37"/>
  <c r="AQ22" i="37"/>
  <c r="AP22" i="37"/>
  <c r="AO22" i="37"/>
  <c r="AN22" i="37"/>
  <c r="AM22" i="37"/>
  <c r="AL22" i="37"/>
  <c r="AK22" i="37"/>
  <c r="AJ22" i="37"/>
  <c r="AI22" i="37"/>
  <c r="AH22" i="37"/>
  <c r="AG22" i="37"/>
  <c r="AF22" i="37"/>
  <c r="AE22" i="37"/>
  <c r="AD22" i="37"/>
  <c r="AC22" i="37"/>
  <c r="AB22" i="37"/>
  <c r="AA22" i="37"/>
  <c r="Z22" i="37"/>
  <c r="Y22" i="37"/>
  <c r="X22" i="37"/>
  <c r="W22" i="37"/>
  <c r="V22" i="37"/>
  <c r="U22" i="37"/>
  <c r="T22" i="37"/>
  <c r="S22" i="37"/>
  <c r="R22" i="37"/>
  <c r="Q22" i="37"/>
  <c r="P22" i="37"/>
  <c r="O22" i="37"/>
  <c r="N22" i="37"/>
  <c r="M22" i="37"/>
  <c r="L22" i="37"/>
  <c r="K22" i="37"/>
  <c r="J22" i="37"/>
  <c r="I22" i="37"/>
  <c r="H22" i="37"/>
  <c r="BF21" i="37"/>
  <c r="BE21" i="37"/>
  <c r="BD21" i="37"/>
  <c r="BC21" i="37"/>
  <c r="BB21" i="37"/>
  <c r="BA21" i="37"/>
  <c r="AZ21" i="37"/>
  <c r="AY21" i="37"/>
  <c r="AX21" i="37"/>
  <c r="AW21" i="37"/>
  <c r="AV21" i="37"/>
  <c r="AU21" i="37"/>
  <c r="AT21" i="37"/>
  <c r="AS21" i="37"/>
  <c r="AR21" i="37"/>
  <c r="AQ21" i="37"/>
  <c r="AP21" i="37"/>
  <c r="AO21" i="37"/>
  <c r="AN21" i="37"/>
  <c r="AM21" i="37"/>
  <c r="AL21" i="37"/>
  <c r="AK21" i="37"/>
  <c r="AJ21" i="37"/>
  <c r="AI21" i="37"/>
  <c r="AH21" i="37"/>
  <c r="AG21" i="37"/>
  <c r="AF21" i="37"/>
  <c r="AE21" i="37"/>
  <c r="AD21" i="37"/>
  <c r="AC21" i="37"/>
  <c r="AB21" i="37"/>
  <c r="AA21" i="37"/>
  <c r="Z21" i="37"/>
  <c r="Y21" i="37"/>
  <c r="X21" i="37"/>
  <c r="W21" i="37"/>
  <c r="V21" i="37"/>
  <c r="U21" i="37"/>
  <c r="T21" i="37"/>
  <c r="S21" i="37"/>
  <c r="R21" i="37"/>
  <c r="Q21" i="37"/>
  <c r="P21" i="37"/>
  <c r="O21" i="37"/>
  <c r="N21" i="37"/>
  <c r="M21" i="37"/>
  <c r="L21" i="37"/>
  <c r="K21" i="37"/>
  <c r="J21" i="37"/>
  <c r="I21" i="37"/>
  <c r="H21" i="37"/>
  <c r="BF20" i="37"/>
  <c r="BE20" i="37"/>
  <c r="BD20" i="37"/>
  <c r="BC20" i="37"/>
  <c r="BB20" i="37"/>
  <c r="BA20" i="37"/>
  <c r="AZ20" i="37"/>
  <c r="AY20" i="37"/>
  <c r="AX20" i="37"/>
  <c r="AW20" i="37"/>
  <c r="AV20" i="37"/>
  <c r="AU20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AG20" i="37"/>
  <c r="AF20" i="37"/>
  <c r="AE20" i="37"/>
  <c r="AD20" i="37"/>
  <c r="AC20" i="37"/>
  <c r="AB20" i="37"/>
  <c r="AA20" i="37"/>
  <c r="Z20" i="37"/>
  <c r="Y20" i="37"/>
  <c r="X20" i="37"/>
  <c r="W20" i="37"/>
  <c r="V20" i="37"/>
  <c r="U20" i="37"/>
  <c r="T20" i="37"/>
  <c r="S20" i="37"/>
  <c r="R20" i="37"/>
  <c r="Q20" i="37"/>
  <c r="P20" i="37"/>
  <c r="O20" i="37"/>
  <c r="N20" i="37"/>
  <c r="M20" i="37"/>
  <c r="L20" i="37"/>
  <c r="K20" i="37"/>
  <c r="J20" i="37"/>
  <c r="I20" i="37"/>
  <c r="H20" i="37"/>
  <c r="BF19" i="37"/>
  <c r="BE19" i="37"/>
  <c r="BD19" i="37"/>
  <c r="BC19" i="37"/>
  <c r="BB19" i="37"/>
  <c r="BA19" i="37"/>
  <c r="AZ19" i="37"/>
  <c r="AY19" i="37"/>
  <c r="AX19" i="37"/>
  <c r="AW19" i="37"/>
  <c r="AV19" i="37"/>
  <c r="AU19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AG19" i="37"/>
  <c r="AF19" i="37"/>
  <c r="AE19" i="37"/>
  <c r="AD19" i="37"/>
  <c r="AC19" i="37"/>
  <c r="AB19" i="37"/>
  <c r="AA19" i="37"/>
  <c r="Z19" i="37"/>
  <c r="Y19" i="37"/>
  <c r="X19" i="37"/>
  <c r="W19" i="37"/>
  <c r="V19" i="37"/>
  <c r="U19" i="37"/>
  <c r="T19" i="37"/>
  <c r="S19" i="37"/>
  <c r="R19" i="37"/>
  <c r="Q19" i="37"/>
  <c r="P19" i="37"/>
  <c r="O19" i="37"/>
  <c r="N19" i="37"/>
  <c r="M19" i="37"/>
  <c r="L19" i="37"/>
  <c r="K19" i="37"/>
  <c r="J19" i="37"/>
  <c r="I19" i="37"/>
  <c r="H19" i="37"/>
  <c r="BF24" i="37"/>
  <c r="BE24" i="37"/>
  <c r="BD24" i="37"/>
  <c r="BC24" i="37"/>
  <c r="BB24" i="37"/>
  <c r="BA24" i="37"/>
  <c r="AZ24" i="37"/>
  <c r="AY24" i="37"/>
  <c r="AX24" i="37"/>
  <c r="AW24" i="37"/>
  <c r="AV24" i="37"/>
  <c r="AU24" i="37"/>
  <c r="AT24" i="37"/>
  <c r="AS24" i="37"/>
  <c r="AR24" i="37"/>
  <c r="AQ24" i="37"/>
  <c r="AP24" i="37"/>
  <c r="AO24" i="37"/>
  <c r="AN24" i="37"/>
  <c r="AM24" i="37"/>
  <c r="AL24" i="37"/>
  <c r="AK24" i="37"/>
  <c r="AJ24" i="37"/>
  <c r="AI24" i="37"/>
  <c r="AH24" i="37"/>
  <c r="AG24" i="37"/>
  <c r="AF24" i="37"/>
  <c r="AE24" i="37"/>
  <c r="AD24" i="37"/>
  <c r="AC24" i="37"/>
  <c r="AB24" i="37"/>
  <c r="AA24" i="37"/>
  <c r="Z24" i="37"/>
  <c r="Y24" i="37"/>
  <c r="X24" i="37"/>
  <c r="W24" i="37"/>
  <c r="V24" i="37"/>
  <c r="U24" i="37"/>
  <c r="T24" i="37"/>
  <c r="S24" i="37"/>
  <c r="R24" i="37"/>
  <c r="Q24" i="37"/>
  <c r="P24" i="37"/>
  <c r="O24" i="37"/>
  <c r="N24" i="37"/>
  <c r="M24" i="37"/>
  <c r="L24" i="37"/>
  <c r="K24" i="37"/>
  <c r="J24" i="37"/>
  <c r="I24" i="37"/>
  <c r="H24" i="37"/>
  <c r="BF23" i="37"/>
  <c r="BE23" i="37"/>
  <c r="BD23" i="37"/>
  <c r="BC23" i="37"/>
  <c r="BB23" i="37"/>
  <c r="BA23" i="37"/>
  <c r="AZ23" i="37"/>
  <c r="AY23" i="37"/>
  <c r="AX23" i="37"/>
  <c r="AW23" i="37"/>
  <c r="AV23" i="37"/>
  <c r="AU23" i="37"/>
  <c r="AT23" i="37"/>
  <c r="AS23" i="37"/>
  <c r="AR23" i="37"/>
  <c r="AQ23" i="37"/>
  <c r="AP23" i="37"/>
  <c r="AO23" i="37"/>
  <c r="AN23" i="37"/>
  <c r="AM23" i="37"/>
  <c r="AL23" i="37"/>
  <c r="AK23" i="37"/>
  <c r="AJ23" i="37"/>
  <c r="AI23" i="37"/>
  <c r="AH23" i="37"/>
  <c r="AG23" i="37"/>
  <c r="AF23" i="37"/>
  <c r="AE23" i="37"/>
  <c r="AD23" i="37"/>
  <c r="AC23" i="37"/>
  <c r="AB23" i="37"/>
  <c r="AA23" i="37"/>
  <c r="Z23" i="37"/>
  <c r="Y23" i="37"/>
  <c r="X23" i="37"/>
  <c r="W23" i="37"/>
  <c r="V23" i="37"/>
  <c r="U23" i="37"/>
  <c r="T23" i="37"/>
  <c r="S23" i="37"/>
  <c r="R23" i="37"/>
  <c r="Q23" i="37"/>
  <c r="P23" i="37"/>
  <c r="O23" i="37"/>
  <c r="N23" i="37"/>
  <c r="M23" i="37"/>
  <c r="L23" i="37"/>
  <c r="K23" i="37"/>
  <c r="J23" i="37"/>
  <c r="I23" i="37"/>
  <c r="H23" i="37"/>
  <c r="G456" i="42"/>
  <c r="G455" i="42"/>
  <c r="G454" i="42"/>
  <c r="G453" i="42"/>
  <c r="H454" i="42" s="1"/>
  <c r="G452" i="42"/>
  <c r="G451" i="42"/>
  <c r="G450" i="42"/>
  <c r="G449" i="42"/>
  <c r="G448" i="42"/>
  <c r="G447" i="42"/>
  <c r="G446" i="42"/>
  <c r="H447" i="42" s="1"/>
  <c r="G445" i="42"/>
  <c r="H446" i="42" s="1"/>
  <c r="I447" i="42" s="1"/>
  <c r="G444" i="42"/>
  <c r="H445" i="42" s="1"/>
  <c r="I446" i="42" s="1"/>
  <c r="J447" i="42" s="1"/>
  <c r="K448" i="42" s="1"/>
  <c r="F102" i="37"/>
  <c r="B957" i="42"/>
  <c r="B956" i="42"/>
  <c r="B955" i="42"/>
  <c r="B954" i="42"/>
  <c r="B953" i="42"/>
  <c r="T722" i="42"/>
  <c r="S722" i="42"/>
  <c r="R722" i="42"/>
  <c r="Q722" i="42"/>
  <c r="P722" i="42"/>
  <c r="O722" i="42"/>
  <c r="N722" i="42"/>
  <c r="M722" i="42"/>
  <c r="L722" i="42"/>
  <c r="K722" i="42"/>
  <c r="J722" i="42"/>
  <c r="I722" i="42"/>
  <c r="H722" i="42"/>
  <c r="G722" i="42"/>
  <c r="F722" i="42"/>
  <c r="G524" i="42"/>
  <c r="G523" i="42"/>
  <c r="H524" i="42" s="1"/>
  <c r="G522" i="42"/>
  <c r="H523" i="42" s="1"/>
  <c r="I524" i="42" s="1"/>
  <c r="G521" i="42"/>
  <c r="H522" i="42" s="1"/>
  <c r="I523" i="42" s="1"/>
  <c r="J524" i="42" s="1"/>
  <c r="G520" i="42"/>
  <c r="H521" i="42" s="1"/>
  <c r="I522" i="42" s="1"/>
  <c r="J523" i="42" s="1"/>
  <c r="K524" i="42" s="1"/>
  <c r="G519" i="42"/>
  <c r="H520" i="42" s="1"/>
  <c r="I521" i="42" s="1"/>
  <c r="J522" i="42" s="1"/>
  <c r="K523" i="42" s="1"/>
  <c r="L524" i="42" s="1"/>
  <c r="G518" i="42"/>
  <c r="H519" i="42" s="1"/>
  <c r="I520" i="42" s="1"/>
  <c r="J521" i="42" s="1"/>
  <c r="K522" i="42" s="1"/>
  <c r="L523" i="42" s="1"/>
  <c r="M524" i="42" s="1"/>
  <c r="G517" i="42"/>
  <c r="H518" i="42" s="1"/>
  <c r="I519" i="42" s="1"/>
  <c r="J520" i="42" s="1"/>
  <c r="K521" i="42" s="1"/>
  <c r="L522" i="42" s="1"/>
  <c r="M523" i="42" s="1"/>
  <c r="N524" i="42" s="1"/>
  <c r="G516" i="42"/>
  <c r="H517" i="42" s="1"/>
  <c r="I518" i="42" s="1"/>
  <c r="J519" i="42" s="1"/>
  <c r="K520" i="42" s="1"/>
  <c r="L521" i="42" s="1"/>
  <c r="M522" i="42" s="1"/>
  <c r="N523" i="42" s="1"/>
  <c r="O524" i="42" s="1"/>
  <c r="G515" i="42"/>
  <c r="H516" i="42" s="1"/>
  <c r="I517" i="42" s="1"/>
  <c r="J518" i="42" s="1"/>
  <c r="K519" i="42" s="1"/>
  <c r="L520" i="42" s="1"/>
  <c r="M521" i="42" s="1"/>
  <c r="N522" i="42" s="1"/>
  <c r="O523" i="42" s="1"/>
  <c r="P524" i="42" s="1"/>
  <c r="G514" i="42"/>
  <c r="H515" i="42" s="1"/>
  <c r="I516" i="42" s="1"/>
  <c r="J517" i="42" s="1"/>
  <c r="K518" i="42" s="1"/>
  <c r="L519" i="42" s="1"/>
  <c r="M520" i="42" s="1"/>
  <c r="N521" i="42" s="1"/>
  <c r="O522" i="42" s="1"/>
  <c r="P523" i="42" s="1"/>
  <c r="Q524" i="42" s="1"/>
  <c r="G513" i="42"/>
  <c r="H514" i="42" s="1"/>
  <c r="I515" i="42" s="1"/>
  <c r="J516" i="42" s="1"/>
  <c r="K517" i="42" s="1"/>
  <c r="L518" i="42" s="1"/>
  <c r="M519" i="42" s="1"/>
  <c r="N520" i="42" s="1"/>
  <c r="O521" i="42" s="1"/>
  <c r="P522" i="42" s="1"/>
  <c r="Q523" i="42" s="1"/>
  <c r="R524" i="42" s="1"/>
  <c r="G512" i="42"/>
  <c r="H513" i="42" s="1"/>
  <c r="I514" i="42" s="1"/>
  <c r="J515" i="42" s="1"/>
  <c r="K516" i="42" s="1"/>
  <c r="L517" i="42" s="1"/>
  <c r="M518" i="42" s="1"/>
  <c r="N519" i="42" s="1"/>
  <c r="O520" i="42" s="1"/>
  <c r="P521" i="42" s="1"/>
  <c r="Q522" i="42" s="1"/>
  <c r="R523" i="42" s="1"/>
  <c r="S524" i="42" s="1"/>
  <c r="G507" i="42"/>
  <c r="G506" i="42"/>
  <c r="H507" i="42" s="1"/>
  <c r="G505" i="42"/>
  <c r="H506" i="42" s="1"/>
  <c r="I507" i="42" s="1"/>
  <c r="G504" i="42"/>
  <c r="H505" i="42" s="1"/>
  <c r="I506" i="42" s="1"/>
  <c r="J507" i="42" s="1"/>
  <c r="G503" i="42"/>
  <c r="H504" i="42" s="1"/>
  <c r="I505" i="42" s="1"/>
  <c r="J506" i="42" s="1"/>
  <c r="K507" i="42" s="1"/>
  <c r="G502" i="42"/>
  <c r="H503" i="42" s="1"/>
  <c r="I504" i="42" s="1"/>
  <c r="J505" i="42" s="1"/>
  <c r="K506" i="42" s="1"/>
  <c r="L507" i="42" s="1"/>
  <c r="G501" i="42"/>
  <c r="H502" i="42" s="1"/>
  <c r="I503" i="42" s="1"/>
  <c r="J504" i="42" s="1"/>
  <c r="K505" i="42" s="1"/>
  <c r="L506" i="42" s="1"/>
  <c r="M507" i="42" s="1"/>
  <c r="G500" i="42"/>
  <c r="H501" i="42" s="1"/>
  <c r="I502" i="42" s="1"/>
  <c r="J503" i="42" s="1"/>
  <c r="K504" i="42" s="1"/>
  <c r="L505" i="42" s="1"/>
  <c r="M506" i="42" s="1"/>
  <c r="N507" i="42" s="1"/>
  <c r="G499" i="42"/>
  <c r="H500" i="42" s="1"/>
  <c r="I501" i="42" s="1"/>
  <c r="J502" i="42" s="1"/>
  <c r="K503" i="42" s="1"/>
  <c r="L504" i="42" s="1"/>
  <c r="M505" i="42" s="1"/>
  <c r="N506" i="42" s="1"/>
  <c r="O507" i="42" s="1"/>
  <c r="G498" i="42"/>
  <c r="H499" i="42" s="1"/>
  <c r="I500" i="42" s="1"/>
  <c r="J501" i="42" s="1"/>
  <c r="K502" i="42" s="1"/>
  <c r="L503" i="42" s="1"/>
  <c r="M504" i="42" s="1"/>
  <c r="N505" i="42" s="1"/>
  <c r="O506" i="42" s="1"/>
  <c r="P507" i="42" s="1"/>
  <c r="G497" i="42"/>
  <c r="H498" i="42" s="1"/>
  <c r="I499" i="42" s="1"/>
  <c r="J500" i="42" s="1"/>
  <c r="K501" i="42" s="1"/>
  <c r="L502" i="42" s="1"/>
  <c r="M503" i="42" s="1"/>
  <c r="N504" i="42" s="1"/>
  <c r="O505" i="42" s="1"/>
  <c r="P506" i="42" s="1"/>
  <c r="Q507" i="42" s="1"/>
  <c r="G496" i="42"/>
  <c r="H497" i="42" s="1"/>
  <c r="I498" i="42" s="1"/>
  <c r="J499" i="42" s="1"/>
  <c r="K500" i="42" s="1"/>
  <c r="L501" i="42" s="1"/>
  <c r="M502" i="42" s="1"/>
  <c r="N503" i="42" s="1"/>
  <c r="O504" i="42" s="1"/>
  <c r="P505" i="42" s="1"/>
  <c r="Q506" i="42" s="1"/>
  <c r="R507" i="42" s="1"/>
  <c r="G495" i="42"/>
  <c r="H496" i="42" s="1"/>
  <c r="I497" i="42" s="1"/>
  <c r="J498" i="42" s="1"/>
  <c r="K499" i="42" s="1"/>
  <c r="L500" i="42" s="1"/>
  <c r="M501" i="42" s="1"/>
  <c r="N502" i="42" s="1"/>
  <c r="O503" i="42" s="1"/>
  <c r="P504" i="42" s="1"/>
  <c r="Q505" i="42" s="1"/>
  <c r="R506" i="42" s="1"/>
  <c r="S507" i="42" s="1"/>
  <c r="G490" i="42"/>
  <c r="G489" i="42"/>
  <c r="H490" i="42" s="1"/>
  <c r="G488" i="42"/>
  <c r="H489" i="42" s="1"/>
  <c r="I490" i="42" s="1"/>
  <c r="G487" i="42"/>
  <c r="H488" i="42" s="1"/>
  <c r="I489" i="42" s="1"/>
  <c r="J490" i="42" s="1"/>
  <c r="G486" i="42"/>
  <c r="H487" i="42" s="1"/>
  <c r="I488" i="42" s="1"/>
  <c r="J489" i="42" s="1"/>
  <c r="K490" i="42" s="1"/>
  <c r="G485" i="42"/>
  <c r="H486" i="42" s="1"/>
  <c r="I487" i="42" s="1"/>
  <c r="J488" i="42" s="1"/>
  <c r="K489" i="42" s="1"/>
  <c r="L490" i="42" s="1"/>
  <c r="G484" i="42"/>
  <c r="H485" i="42" s="1"/>
  <c r="I486" i="42" s="1"/>
  <c r="J487" i="42" s="1"/>
  <c r="K488" i="42" s="1"/>
  <c r="L489" i="42" s="1"/>
  <c r="M490" i="42" s="1"/>
  <c r="G483" i="42"/>
  <c r="H484" i="42" s="1"/>
  <c r="I485" i="42" s="1"/>
  <c r="J486" i="42" s="1"/>
  <c r="K487" i="42" s="1"/>
  <c r="L488" i="42" s="1"/>
  <c r="M489" i="42" s="1"/>
  <c r="N490" i="42" s="1"/>
  <c r="G482" i="42"/>
  <c r="H483" i="42" s="1"/>
  <c r="I484" i="42" s="1"/>
  <c r="J485" i="42" s="1"/>
  <c r="K486" i="42" s="1"/>
  <c r="L487" i="42" s="1"/>
  <c r="M488" i="42" s="1"/>
  <c r="N489" i="42" s="1"/>
  <c r="O490" i="42" s="1"/>
  <c r="G481" i="42"/>
  <c r="H482" i="42" s="1"/>
  <c r="I483" i="42" s="1"/>
  <c r="J484" i="42" s="1"/>
  <c r="K485" i="42" s="1"/>
  <c r="L486" i="42" s="1"/>
  <c r="M487" i="42" s="1"/>
  <c r="N488" i="42" s="1"/>
  <c r="O489" i="42" s="1"/>
  <c r="P490" i="42" s="1"/>
  <c r="G480" i="42"/>
  <c r="H481" i="42" s="1"/>
  <c r="I482" i="42" s="1"/>
  <c r="J483" i="42" s="1"/>
  <c r="K484" i="42" s="1"/>
  <c r="L485" i="42" s="1"/>
  <c r="M486" i="42" s="1"/>
  <c r="N487" i="42" s="1"/>
  <c r="O488" i="42" s="1"/>
  <c r="P489" i="42" s="1"/>
  <c r="Q490" i="42" s="1"/>
  <c r="G479" i="42"/>
  <c r="H480" i="42" s="1"/>
  <c r="I481" i="42" s="1"/>
  <c r="J482" i="42" s="1"/>
  <c r="K483" i="42" s="1"/>
  <c r="L484" i="42" s="1"/>
  <c r="M485" i="42" s="1"/>
  <c r="N486" i="42" s="1"/>
  <c r="O487" i="42" s="1"/>
  <c r="P488" i="42" s="1"/>
  <c r="Q489" i="42" s="1"/>
  <c r="R490" i="42" s="1"/>
  <c r="G478" i="42"/>
  <c r="H479" i="42" s="1"/>
  <c r="I480" i="42" s="1"/>
  <c r="J481" i="42" s="1"/>
  <c r="K482" i="42" s="1"/>
  <c r="L483" i="42" s="1"/>
  <c r="M484" i="42" s="1"/>
  <c r="N485" i="42" s="1"/>
  <c r="O486" i="42" s="1"/>
  <c r="P487" i="42" s="1"/>
  <c r="Q488" i="42" s="1"/>
  <c r="R489" i="42" s="1"/>
  <c r="S490" i="42" s="1"/>
  <c r="G473" i="42"/>
  <c r="G472" i="42"/>
  <c r="H473" i="42" s="1"/>
  <c r="G471" i="42"/>
  <c r="H472" i="42" s="1"/>
  <c r="I473" i="42" s="1"/>
  <c r="G470" i="42"/>
  <c r="H471" i="42" s="1"/>
  <c r="I472" i="42" s="1"/>
  <c r="J473" i="42" s="1"/>
  <c r="G469" i="42"/>
  <c r="H470" i="42" s="1"/>
  <c r="I471" i="42" s="1"/>
  <c r="J472" i="42" s="1"/>
  <c r="K473" i="42" s="1"/>
  <c r="G468" i="42"/>
  <c r="H469" i="42" s="1"/>
  <c r="I470" i="42" s="1"/>
  <c r="J471" i="42" s="1"/>
  <c r="K472" i="42" s="1"/>
  <c r="L473" i="42" s="1"/>
  <c r="G467" i="42"/>
  <c r="H468" i="42" s="1"/>
  <c r="I469" i="42" s="1"/>
  <c r="J470" i="42" s="1"/>
  <c r="K471" i="42" s="1"/>
  <c r="L472" i="42" s="1"/>
  <c r="M473" i="42" s="1"/>
  <c r="G466" i="42"/>
  <c r="H467" i="42" s="1"/>
  <c r="I468" i="42" s="1"/>
  <c r="J469" i="42" s="1"/>
  <c r="K470" i="42" s="1"/>
  <c r="L471" i="42" s="1"/>
  <c r="M472" i="42" s="1"/>
  <c r="N473" i="42" s="1"/>
  <c r="G465" i="42"/>
  <c r="H466" i="42" s="1"/>
  <c r="I467" i="42" s="1"/>
  <c r="J468" i="42" s="1"/>
  <c r="K469" i="42" s="1"/>
  <c r="L470" i="42" s="1"/>
  <c r="M471" i="42" s="1"/>
  <c r="N472" i="42" s="1"/>
  <c r="O473" i="42" s="1"/>
  <c r="G464" i="42"/>
  <c r="H465" i="42" s="1"/>
  <c r="I466" i="42" s="1"/>
  <c r="J467" i="42" s="1"/>
  <c r="K468" i="42" s="1"/>
  <c r="L469" i="42" s="1"/>
  <c r="M470" i="42" s="1"/>
  <c r="N471" i="42" s="1"/>
  <c r="O472" i="42" s="1"/>
  <c r="P473" i="42" s="1"/>
  <c r="G463" i="42"/>
  <c r="H464" i="42" s="1"/>
  <c r="I465" i="42" s="1"/>
  <c r="J466" i="42" s="1"/>
  <c r="K467" i="42" s="1"/>
  <c r="L468" i="42" s="1"/>
  <c r="M469" i="42" s="1"/>
  <c r="N470" i="42" s="1"/>
  <c r="O471" i="42" s="1"/>
  <c r="P472" i="42" s="1"/>
  <c r="Q473" i="42" s="1"/>
  <c r="G462" i="42"/>
  <c r="H463" i="42" s="1"/>
  <c r="I464" i="42" s="1"/>
  <c r="J465" i="42" s="1"/>
  <c r="K466" i="42" s="1"/>
  <c r="L467" i="42" s="1"/>
  <c r="M468" i="42" s="1"/>
  <c r="N469" i="42" s="1"/>
  <c r="O470" i="42" s="1"/>
  <c r="P471" i="42" s="1"/>
  <c r="Q472" i="42" s="1"/>
  <c r="R473" i="42" s="1"/>
  <c r="G461" i="42"/>
  <c r="H462" i="42" s="1"/>
  <c r="I463" i="42" s="1"/>
  <c r="J464" i="42" s="1"/>
  <c r="K465" i="42" s="1"/>
  <c r="L466" i="42" s="1"/>
  <c r="M467" i="42" s="1"/>
  <c r="N468" i="42" s="1"/>
  <c r="O469" i="42" s="1"/>
  <c r="P470" i="42" s="1"/>
  <c r="Q471" i="42" s="1"/>
  <c r="R472" i="42" s="1"/>
  <c r="S473" i="42" s="1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G277" i="103" l="1"/>
  <c r="G277" i="107"/>
  <c r="G277" i="100"/>
  <c r="G277" i="101"/>
  <c r="G277" i="105"/>
  <c r="G277" i="104"/>
  <c r="G277" i="106"/>
  <c r="G281" i="104"/>
  <c r="G281" i="105"/>
  <c r="G281" i="103"/>
  <c r="G281" i="106"/>
  <c r="G281" i="101"/>
  <c r="G280" i="107"/>
  <c r="G281" i="107"/>
  <c r="G280" i="104"/>
  <c r="G280" i="103"/>
  <c r="G281" i="100"/>
  <c r="G280" i="101"/>
  <c r="G280" i="106"/>
  <c r="G280" i="105"/>
  <c r="G280" i="100"/>
  <c r="K277" i="107"/>
  <c r="K277" i="100"/>
  <c r="K277" i="106"/>
  <c r="K277" i="103"/>
  <c r="K277" i="101"/>
  <c r="K277" i="105"/>
  <c r="K277" i="104"/>
  <c r="F278" i="107"/>
  <c r="F278" i="101"/>
  <c r="K281" i="105"/>
  <c r="F278" i="104"/>
  <c r="K281" i="103"/>
  <c r="F278" i="103"/>
  <c r="F278" i="105"/>
  <c r="K281" i="100"/>
  <c r="K280" i="100"/>
  <c r="K280" i="103"/>
  <c r="K280" i="104"/>
  <c r="K281" i="104"/>
  <c r="K281" i="107"/>
  <c r="F278" i="106"/>
  <c r="K280" i="107"/>
  <c r="F278" i="100"/>
  <c r="K280" i="101"/>
  <c r="K280" i="105"/>
  <c r="K281" i="101"/>
  <c r="K281" i="106"/>
  <c r="K280" i="106"/>
  <c r="O277" i="107"/>
  <c r="O277" i="101"/>
  <c r="O277" i="104"/>
  <c r="O277" i="106"/>
  <c r="O277" i="100"/>
  <c r="O277" i="105"/>
  <c r="O277" i="103"/>
  <c r="O280" i="106"/>
  <c r="O281" i="103"/>
  <c r="O280" i="103"/>
  <c r="O281" i="105"/>
  <c r="J278" i="104"/>
  <c r="O280" i="104"/>
  <c r="O280" i="100"/>
  <c r="O280" i="101"/>
  <c r="O281" i="100"/>
  <c r="J278" i="101"/>
  <c r="J278" i="105"/>
  <c r="O281" i="101"/>
  <c r="J278" i="107"/>
  <c r="J278" i="100"/>
  <c r="O280" i="105"/>
  <c r="J278" i="103"/>
  <c r="O281" i="106"/>
  <c r="O280" i="107"/>
  <c r="O281" i="104"/>
  <c r="O281" i="107"/>
  <c r="J278" i="106"/>
  <c r="S277" i="104"/>
  <c r="S277" i="107"/>
  <c r="S277" i="100"/>
  <c r="S277" i="101"/>
  <c r="S277" i="105"/>
  <c r="S277" i="106"/>
  <c r="S277" i="103"/>
  <c r="S280" i="105"/>
  <c r="S280" i="104"/>
  <c r="S281" i="106"/>
  <c r="N278" i="106"/>
  <c r="S280" i="106"/>
  <c r="N278" i="104"/>
  <c r="S281" i="105"/>
  <c r="S281" i="103"/>
  <c r="N278" i="100"/>
  <c r="S281" i="107"/>
  <c r="N278" i="107"/>
  <c r="S281" i="100"/>
  <c r="S280" i="107"/>
  <c r="S281" i="101"/>
  <c r="N278" i="101"/>
  <c r="N278" i="105"/>
  <c r="N278" i="103"/>
  <c r="S280" i="101"/>
  <c r="S280" i="100"/>
  <c r="S280" i="103"/>
  <c r="S281" i="104"/>
  <c r="H279" i="107"/>
  <c r="H279" i="101"/>
  <c r="H279" i="106"/>
  <c r="R278" i="104"/>
  <c r="R278" i="103"/>
  <c r="H279" i="103"/>
  <c r="H279" i="100"/>
  <c r="H279" i="104"/>
  <c r="R278" i="106"/>
  <c r="R278" i="107"/>
  <c r="R278" i="100"/>
  <c r="R278" i="101"/>
  <c r="R278" i="105"/>
  <c r="H279" i="105"/>
  <c r="L279" i="105"/>
  <c r="L279" i="106"/>
  <c r="L279" i="103"/>
  <c r="L279" i="104"/>
  <c r="L279" i="107"/>
  <c r="L279" i="101"/>
  <c r="L279" i="100"/>
  <c r="P279" i="106"/>
  <c r="P279" i="105"/>
  <c r="P279" i="103"/>
  <c r="P279" i="104"/>
  <c r="P279" i="100"/>
  <c r="P279" i="107"/>
  <c r="P279" i="101"/>
  <c r="T279" i="101"/>
  <c r="T279" i="103"/>
  <c r="T279" i="105"/>
  <c r="T279" i="107"/>
  <c r="T279" i="106"/>
  <c r="T279" i="100"/>
  <c r="T279" i="104"/>
  <c r="H284" i="107"/>
  <c r="H284" i="101"/>
  <c r="H284" i="104"/>
  <c r="H284" i="105"/>
  <c r="H284" i="106"/>
  <c r="H284" i="103"/>
  <c r="H284" i="100"/>
  <c r="H287" i="106"/>
  <c r="H288" i="104"/>
  <c r="H287" i="104"/>
  <c r="H288" i="106"/>
  <c r="H287" i="103"/>
  <c r="H288" i="107"/>
  <c r="H288" i="103"/>
  <c r="H287" i="105"/>
  <c r="H287" i="100"/>
  <c r="H287" i="101"/>
  <c r="H288" i="101"/>
  <c r="H288" i="105"/>
  <c r="H288" i="100"/>
  <c r="H287" i="107"/>
  <c r="L284" i="104"/>
  <c r="L284" i="100"/>
  <c r="L284" i="107"/>
  <c r="L284" i="103"/>
  <c r="L284" i="101"/>
  <c r="L284" i="105"/>
  <c r="L284" i="106"/>
  <c r="L287" i="104"/>
  <c r="L288" i="104"/>
  <c r="G285" i="104"/>
  <c r="L288" i="103"/>
  <c r="L288" i="106"/>
  <c r="L287" i="101"/>
  <c r="L287" i="105"/>
  <c r="G285" i="103"/>
  <c r="G285" i="105"/>
  <c r="L287" i="107"/>
  <c r="L287" i="100"/>
  <c r="L288" i="101"/>
  <c r="L287" i="106"/>
  <c r="G285" i="101"/>
  <c r="L288" i="100"/>
  <c r="L288" i="107"/>
  <c r="G285" i="106"/>
  <c r="L287" i="103"/>
  <c r="G285" i="100"/>
  <c r="L288" i="105"/>
  <c r="G285" i="107"/>
  <c r="P284" i="105"/>
  <c r="P284" i="104"/>
  <c r="P284" i="106"/>
  <c r="P284" i="103"/>
  <c r="P284" i="100"/>
  <c r="P284" i="101"/>
  <c r="P284" i="107"/>
  <c r="K285" i="105"/>
  <c r="P288" i="107"/>
  <c r="K285" i="100"/>
  <c r="P287" i="104"/>
  <c r="P287" i="101"/>
  <c r="K285" i="103"/>
  <c r="P287" i="105"/>
  <c r="P288" i="103"/>
  <c r="K285" i="104"/>
  <c r="K285" i="107"/>
  <c r="P288" i="105"/>
  <c r="P287" i="100"/>
  <c r="K285" i="106"/>
  <c r="P288" i="106"/>
  <c r="P288" i="100"/>
  <c r="P287" i="106"/>
  <c r="P287" i="103"/>
  <c r="P288" i="101"/>
  <c r="P287" i="107"/>
  <c r="P288" i="104"/>
  <c r="K285" i="101"/>
  <c r="T284" i="106"/>
  <c r="T284" i="103"/>
  <c r="T284" i="100"/>
  <c r="T284" i="105"/>
  <c r="T284" i="104"/>
  <c r="T284" i="101"/>
  <c r="T284" i="107"/>
  <c r="T287" i="101"/>
  <c r="T288" i="101"/>
  <c r="T288" i="107"/>
  <c r="T288" i="106"/>
  <c r="O285" i="101"/>
  <c r="O285" i="103"/>
  <c r="T287" i="104"/>
  <c r="O285" i="107"/>
  <c r="T288" i="103"/>
  <c r="T287" i="107"/>
  <c r="T288" i="105"/>
  <c r="O285" i="106"/>
  <c r="T287" i="105"/>
  <c r="O285" i="104"/>
  <c r="T287" i="103"/>
  <c r="T287" i="106"/>
  <c r="T288" i="100"/>
  <c r="T287" i="100"/>
  <c r="O285" i="105"/>
  <c r="O285" i="100"/>
  <c r="T288" i="104"/>
  <c r="S285" i="104"/>
  <c r="S285" i="101"/>
  <c r="S285" i="107"/>
  <c r="S285" i="100"/>
  <c r="I286" i="100"/>
  <c r="I286" i="103"/>
  <c r="S285" i="105"/>
  <c r="I286" i="101"/>
  <c r="I286" i="106"/>
  <c r="I286" i="107"/>
  <c r="S285" i="106"/>
  <c r="S285" i="103"/>
  <c r="I286" i="104"/>
  <c r="I286" i="105"/>
  <c r="M286" i="107"/>
  <c r="M286" i="105"/>
  <c r="M286" i="104"/>
  <c r="M286" i="101"/>
  <c r="M286" i="106"/>
  <c r="M286" i="100"/>
  <c r="M286" i="103"/>
  <c r="Q286" i="100"/>
  <c r="Q286" i="105"/>
  <c r="Q286" i="107"/>
  <c r="Q286" i="103"/>
  <c r="Q286" i="104"/>
  <c r="Q286" i="101"/>
  <c r="Q286" i="106"/>
  <c r="I291" i="105"/>
  <c r="I291" i="103"/>
  <c r="I291" i="106"/>
  <c r="I291" i="107"/>
  <c r="I291" i="100"/>
  <c r="I291" i="101"/>
  <c r="I291" i="104"/>
  <c r="I294" i="107"/>
  <c r="I295" i="103"/>
  <c r="I294" i="104"/>
  <c r="I295" i="100"/>
  <c r="I294" i="100"/>
  <c r="I294" i="103"/>
  <c r="I294" i="101"/>
  <c r="I295" i="105"/>
  <c r="I295" i="107"/>
  <c r="I295" i="106"/>
  <c r="I295" i="104"/>
  <c r="I295" i="101"/>
  <c r="I294" i="105"/>
  <c r="I294" i="106"/>
  <c r="M291" i="106"/>
  <c r="M291" i="104"/>
  <c r="M291" i="103"/>
  <c r="M291" i="105"/>
  <c r="M291" i="100"/>
  <c r="M291" i="101"/>
  <c r="M291" i="107"/>
  <c r="M295" i="103"/>
  <c r="M295" i="101"/>
  <c r="M295" i="105"/>
  <c r="H292" i="106"/>
  <c r="H292" i="101"/>
  <c r="H292" i="105"/>
  <c r="M295" i="106"/>
  <c r="H292" i="107"/>
  <c r="H292" i="100"/>
  <c r="M294" i="104"/>
  <c r="H292" i="103"/>
  <c r="M294" i="101"/>
  <c r="M294" i="107"/>
  <c r="M295" i="104"/>
  <c r="M294" i="103"/>
  <c r="M295" i="100"/>
  <c r="M294" i="100"/>
  <c r="H292" i="104"/>
  <c r="M295" i="107"/>
  <c r="M294" i="106"/>
  <c r="M294" i="105"/>
  <c r="Q291" i="104"/>
  <c r="Q291" i="106"/>
  <c r="Q291" i="103"/>
  <c r="Q291" i="101"/>
  <c r="Q291" i="107"/>
  <c r="Q291" i="105"/>
  <c r="Q291" i="100"/>
  <c r="Q294" i="105"/>
  <c r="L292" i="100"/>
  <c r="Q295" i="105"/>
  <c r="Q295" i="104"/>
  <c r="L292" i="103"/>
  <c r="L292" i="101"/>
  <c r="Q295" i="107"/>
  <c r="L292" i="105"/>
  <c r="Q294" i="106"/>
  <c r="Q295" i="101"/>
  <c r="L292" i="107"/>
  <c r="Q294" i="107"/>
  <c r="Q294" i="104"/>
  <c r="Q295" i="100"/>
  <c r="Q294" i="101"/>
  <c r="L292" i="104"/>
  <c r="Q294" i="100"/>
  <c r="L292" i="106"/>
  <c r="Q295" i="103"/>
  <c r="Q294" i="103"/>
  <c r="Q295" i="106"/>
  <c r="F293" i="105"/>
  <c r="P292" i="101"/>
  <c r="P292" i="107"/>
  <c r="P292" i="100"/>
  <c r="P292" i="103"/>
  <c r="P292" i="106"/>
  <c r="F293" i="101"/>
  <c r="F293" i="100"/>
  <c r="F293" i="106"/>
  <c r="P292" i="104"/>
  <c r="F293" i="107"/>
  <c r="F293" i="104"/>
  <c r="P292" i="105"/>
  <c r="F293" i="103"/>
  <c r="T292" i="105"/>
  <c r="T292" i="100"/>
  <c r="T292" i="103"/>
  <c r="T292" i="101"/>
  <c r="J293" i="107"/>
  <c r="J293" i="105"/>
  <c r="J293" i="101"/>
  <c r="J293" i="103"/>
  <c r="T292" i="107"/>
  <c r="J293" i="106"/>
  <c r="J293" i="104"/>
  <c r="T292" i="106"/>
  <c r="J293" i="100"/>
  <c r="T292" i="104"/>
  <c r="N293" i="106"/>
  <c r="N293" i="105"/>
  <c r="N293" i="100"/>
  <c r="N293" i="104"/>
  <c r="N293" i="103"/>
  <c r="N293" i="107"/>
  <c r="N293" i="101"/>
  <c r="R293" i="107"/>
  <c r="R293" i="105"/>
  <c r="R293" i="100"/>
  <c r="R293" i="104"/>
  <c r="R293" i="103"/>
  <c r="R293" i="101"/>
  <c r="R293" i="106"/>
  <c r="F298" i="101"/>
  <c r="F298" i="103"/>
  <c r="F298" i="107"/>
  <c r="F298" i="106"/>
  <c r="F298" i="104"/>
  <c r="F298" i="105"/>
  <c r="F298" i="100"/>
  <c r="F302" i="107"/>
  <c r="F301" i="101"/>
  <c r="F302" i="105"/>
  <c r="F302" i="106"/>
  <c r="F302" i="100"/>
  <c r="F301" i="103"/>
  <c r="F302" i="103"/>
  <c r="F302" i="101"/>
  <c r="F301" i="100"/>
  <c r="F301" i="106"/>
  <c r="F301" i="107"/>
  <c r="F301" i="104"/>
  <c r="F302" i="104"/>
  <c r="F301" i="105"/>
  <c r="J298" i="106"/>
  <c r="J298" i="103"/>
  <c r="J298" i="101"/>
  <c r="J298" i="104"/>
  <c r="J298" i="100"/>
  <c r="J298" i="107"/>
  <c r="J298" i="105"/>
  <c r="J301" i="101"/>
  <c r="J301" i="103"/>
  <c r="J302" i="106"/>
  <c r="J301" i="106"/>
  <c r="J301" i="107"/>
  <c r="J302" i="103"/>
  <c r="J301" i="100"/>
  <c r="J302" i="104"/>
  <c r="J302" i="107"/>
  <c r="J302" i="105"/>
  <c r="J301" i="104"/>
  <c r="J302" i="101"/>
  <c r="J302" i="100"/>
  <c r="J301" i="105"/>
  <c r="N298" i="104"/>
  <c r="N298" i="105"/>
  <c r="N298" i="100"/>
  <c r="N298" i="107"/>
  <c r="N298" i="101"/>
  <c r="N298" i="106"/>
  <c r="N298" i="103"/>
  <c r="I299" i="104"/>
  <c r="N301" i="105"/>
  <c r="N301" i="100"/>
  <c r="I299" i="105"/>
  <c r="N302" i="105"/>
  <c r="N302" i="106"/>
  <c r="I299" i="107"/>
  <c r="I299" i="106"/>
  <c r="N301" i="107"/>
  <c r="I299" i="101"/>
  <c r="N301" i="103"/>
  <c r="N301" i="101"/>
  <c r="N302" i="104"/>
  <c r="N302" i="101"/>
  <c r="N302" i="107"/>
  <c r="I299" i="103"/>
  <c r="I299" i="100"/>
  <c r="N301" i="104"/>
  <c r="N302" i="100"/>
  <c r="N302" i="103"/>
  <c r="N301" i="106"/>
  <c r="R298" i="106"/>
  <c r="R298" i="101"/>
  <c r="R298" i="100"/>
  <c r="R298" i="105"/>
  <c r="R298" i="103"/>
  <c r="R298" i="104"/>
  <c r="R298" i="107"/>
  <c r="R301" i="104"/>
  <c r="R302" i="104"/>
  <c r="R301" i="101"/>
  <c r="R302" i="100"/>
  <c r="M299" i="105"/>
  <c r="M299" i="100"/>
  <c r="M299" i="103"/>
  <c r="M299" i="104"/>
  <c r="R301" i="105"/>
  <c r="M299" i="106"/>
  <c r="R302" i="105"/>
  <c r="R301" i="107"/>
  <c r="R301" i="106"/>
  <c r="M299" i="101"/>
  <c r="R301" i="100"/>
  <c r="R301" i="103"/>
  <c r="M299" i="107"/>
  <c r="R302" i="101"/>
  <c r="R302" i="106"/>
  <c r="R302" i="103"/>
  <c r="R302" i="107"/>
  <c r="G300" i="105"/>
  <c r="Q299" i="101"/>
  <c r="G300" i="107"/>
  <c r="Q299" i="103"/>
  <c r="Q299" i="104"/>
  <c r="G300" i="100"/>
  <c r="Q299" i="100"/>
  <c r="Q299" i="106"/>
  <c r="Q299" i="107"/>
  <c r="G300" i="103"/>
  <c r="G300" i="101"/>
  <c r="Q299" i="105"/>
  <c r="G300" i="106"/>
  <c r="G300" i="104"/>
  <c r="K300" i="104"/>
  <c r="K300" i="103"/>
  <c r="K300" i="105"/>
  <c r="K300" i="107"/>
  <c r="K300" i="100"/>
  <c r="K300" i="106"/>
  <c r="K300" i="101"/>
  <c r="O300" i="100"/>
  <c r="O300" i="107"/>
  <c r="O300" i="104"/>
  <c r="O300" i="106"/>
  <c r="O300" i="103"/>
  <c r="O300" i="101"/>
  <c r="O300" i="105"/>
  <c r="S300" i="107"/>
  <c r="S300" i="106"/>
  <c r="S300" i="100"/>
  <c r="S300" i="104"/>
  <c r="S300" i="103"/>
  <c r="S300" i="105"/>
  <c r="S300" i="101"/>
  <c r="H277" i="106"/>
  <c r="H277" i="101"/>
  <c r="H277" i="104"/>
  <c r="H277" i="100"/>
  <c r="H277" i="107"/>
  <c r="H277" i="103"/>
  <c r="H277" i="105"/>
  <c r="H281" i="104"/>
  <c r="H280" i="104"/>
  <c r="H280" i="106"/>
  <c r="H281" i="106"/>
  <c r="H281" i="107"/>
  <c r="H281" i="103"/>
  <c r="H280" i="103"/>
  <c r="H280" i="105"/>
  <c r="H280" i="100"/>
  <c r="H281" i="101"/>
  <c r="H280" i="107"/>
  <c r="H280" i="101"/>
  <c r="H281" i="100"/>
  <c r="H281" i="105"/>
  <c r="L277" i="103"/>
  <c r="L277" i="100"/>
  <c r="L277" i="101"/>
  <c r="L277" i="104"/>
  <c r="L277" i="107"/>
  <c r="L277" i="106"/>
  <c r="L277" i="105"/>
  <c r="L280" i="104"/>
  <c r="G278" i="104"/>
  <c r="L281" i="103"/>
  <c r="L281" i="104"/>
  <c r="L280" i="105"/>
  <c r="L280" i="106"/>
  <c r="L280" i="100"/>
  <c r="L281" i="106"/>
  <c r="L281" i="100"/>
  <c r="G278" i="105"/>
  <c r="L280" i="107"/>
  <c r="L281" i="101"/>
  <c r="G278" i="103"/>
  <c r="G278" i="101"/>
  <c r="L280" i="101"/>
  <c r="L281" i="107"/>
  <c r="L280" i="103"/>
  <c r="G278" i="100"/>
  <c r="L281" i="105"/>
  <c r="G278" i="106"/>
  <c r="G278" i="107"/>
  <c r="P277" i="104"/>
  <c r="P277" i="100"/>
  <c r="P277" i="105"/>
  <c r="P277" i="106"/>
  <c r="P277" i="103"/>
  <c r="P277" i="107"/>
  <c r="P277" i="101"/>
  <c r="P280" i="101"/>
  <c r="P280" i="104"/>
  <c r="K278" i="100"/>
  <c r="P281" i="107"/>
  <c r="K278" i="105"/>
  <c r="K278" i="103"/>
  <c r="P281" i="106"/>
  <c r="K278" i="104"/>
  <c r="K278" i="107"/>
  <c r="P281" i="105"/>
  <c r="P280" i="100"/>
  <c r="K278" i="106"/>
  <c r="P281" i="103"/>
  <c r="P280" i="105"/>
  <c r="P281" i="100"/>
  <c r="P281" i="101"/>
  <c r="K278" i="101"/>
  <c r="P281" i="104"/>
  <c r="P280" i="106"/>
  <c r="P280" i="103"/>
  <c r="P280" i="107"/>
  <c r="T277" i="101"/>
  <c r="T277" i="100"/>
  <c r="T277" i="104"/>
  <c r="T277" i="103"/>
  <c r="T277" i="105"/>
  <c r="T277" i="106"/>
  <c r="T277" i="107"/>
  <c r="O278" i="103"/>
  <c r="O278" i="107"/>
  <c r="O278" i="101"/>
  <c r="T281" i="106"/>
  <c r="T281" i="101"/>
  <c r="T280" i="101"/>
  <c r="T281" i="107"/>
  <c r="T280" i="104"/>
  <c r="O278" i="104"/>
  <c r="T281" i="103"/>
  <c r="T281" i="105"/>
  <c r="O278" i="106"/>
  <c r="T280" i="105"/>
  <c r="T280" i="107"/>
  <c r="O278" i="105"/>
  <c r="T281" i="104"/>
  <c r="O278" i="100"/>
  <c r="T281" i="100"/>
  <c r="T280" i="100"/>
  <c r="T280" i="106"/>
  <c r="T280" i="103"/>
  <c r="S278" i="101"/>
  <c r="S278" i="107"/>
  <c r="S278" i="104"/>
  <c r="I279" i="107"/>
  <c r="S278" i="105"/>
  <c r="I279" i="106"/>
  <c r="S278" i="106"/>
  <c r="S278" i="100"/>
  <c r="I279" i="100"/>
  <c r="I279" i="103"/>
  <c r="I279" i="101"/>
  <c r="I279" i="105"/>
  <c r="S278" i="103"/>
  <c r="I279" i="104"/>
  <c r="M279" i="105"/>
  <c r="M279" i="107"/>
  <c r="M279" i="104"/>
  <c r="M279" i="101"/>
  <c r="M279" i="103"/>
  <c r="M279" i="100"/>
  <c r="M279" i="106"/>
  <c r="Q279" i="105"/>
  <c r="Q279" i="107"/>
  <c r="Q279" i="100"/>
  <c r="Q279" i="103"/>
  <c r="Q279" i="104"/>
  <c r="Q279" i="106"/>
  <c r="Q279" i="101"/>
  <c r="I284" i="107"/>
  <c r="I284" i="106"/>
  <c r="I284" i="105"/>
  <c r="I284" i="100"/>
  <c r="I284" i="103"/>
  <c r="I284" i="101"/>
  <c r="I284" i="104"/>
  <c r="I288" i="100"/>
  <c r="I287" i="107"/>
  <c r="I288" i="103"/>
  <c r="I287" i="100"/>
  <c r="I287" i="103"/>
  <c r="I288" i="107"/>
  <c r="I287" i="104"/>
  <c r="I287" i="101"/>
  <c r="I288" i="105"/>
  <c r="I288" i="106"/>
  <c r="I288" i="101"/>
  <c r="I287" i="105"/>
  <c r="I287" i="106"/>
  <c r="I288" i="104"/>
  <c r="M284" i="105"/>
  <c r="M284" i="100"/>
  <c r="M284" i="101"/>
  <c r="M284" i="104"/>
  <c r="M284" i="103"/>
  <c r="M284" i="106"/>
  <c r="M284" i="107"/>
  <c r="M288" i="105"/>
  <c r="M288" i="103"/>
  <c r="H285" i="106"/>
  <c r="H285" i="101"/>
  <c r="M288" i="101"/>
  <c r="H285" i="105"/>
  <c r="H285" i="103"/>
  <c r="M287" i="104"/>
  <c r="M288" i="106"/>
  <c r="H285" i="107"/>
  <c r="M287" i="101"/>
  <c r="M287" i="107"/>
  <c r="H285" i="100"/>
  <c r="M288" i="104"/>
  <c r="M287" i="100"/>
  <c r="M287" i="103"/>
  <c r="H285" i="104"/>
  <c r="M288" i="107"/>
  <c r="M287" i="105"/>
  <c r="M287" i="106"/>
  <c r="M288" i="100"/>
  <c r="Q284" i="100"/>
  <c r="Q284" i="104"/>
  <c r="Q284" i="106"/>
  <c r="Q284" i="107"/>
  <c r="Q284" i="103"/>
  <c r="Q284" i="101"/>
  <c r="Q284" i="105"/>
  <c r="L285" i="101"/>
  <c r="L285" i="103"/>
  <c r="Q288" i="107"/>
  <c r="Q288" i="104"/>
  <c r="Q287" i="105"/>
  <c r="L285" i="100"/>
  <c r="Q288" i="105"/>
  <c r="L285" i="107"/>
  <c r="Q287" i="104"/>
  <c r="Q287" i="107"/>
  <c r="Q288" i="101"/>
  <c r="L285" i="105"/>
  <c r="Q288" i="100"/>
  <c r="Q287" i="106"/>
  <c r="Q287" i="101"/>
  <c r="Q287" i="103"/>
  <c r="L285" i="104"/>
  <c r="Q287" i="100"/>
  <c r="L285" i="106"/>
  <c r="Q288" i="103"/>
  <c r="Q288" i="106"/>
  <c r="P285" i="107"/>
  <c r="P285" i="101"/>
  <c r="F286" i="105"/>
  <c r="P285" i="100"/>
  <c r="F286" i="101"/>
  <c r="P285" i="103"/>
  <c r="P285" i="106"/>
  <c r="P285" i="105"/>
  <c r="F286" i="103"/>
  <c r="F286" i="104"/>
  <c r="F286" i="100"/>
  <c r="F286" i="106"/>
  <c r="P285" i="104"/>
  <c r="F286" i="107"/>
  <c r="J286" i="107"/>
  <c r="T285" i="100"/>
  <c r="T285" i="101"/>
  <c r="T285" i="103"/>
  <c r="T285" i="105"/>
  <c r="J286" i="103"/>
  <c r="J286" i="101"/>
  <c r="T285" i="107"/>
  <c r="J286" i="105"/>
  <c r="J286" i="106"/>
  <c r="T285" i="106"/>
  <c r="J286" i="100"/>
  <c r="J286" i="104"/>
  <c r="T285" i="104"/>
  <c r="N286" i="105"/>
  <c r="N286" i="106"/>
  <c r="N286" i="100"/>
  <c r="N286" i="103"/>
  <c r="N286" i="104"/>
  <c r="N286" i="107"/>
  <c r="N286" i="101"/>
  <c r="R286" i="107"/>
  <c r="R286" i="105"/>
  <c r="R286" i="103"/>
  <c r="R286" i="100"/>
  <c r="R286" i="104"/>
  <c r="R286" i="101"/>
  <c r="R286" i="106"/>
  <c r="F291" i="104"/>
  <c r="F291" i="101"/>
  <c r="F291" i="107"/>
  <c r="F291" i="106"/>
  <c r="F291" i="105"/>
  <c r="F291" i="100"/>
  <c r="F291" i="103"/>
  <c r="F295" i="106"/>
  <c r="F295" i="107"/>
  <c r="F294" i="101"/>
  <c r="F295" i="105"/>
  <c r="F295" i="100"/>
  <c r="F294" i="103"/>
  <c r="F294" i="106"/>
  <c r="F294" i="107"/>
  <c r="F295" i="103"/>
  <c r="F294" i="100"/>
  <c r="F295" i="101"/>
  <c r="F294" i="104"/>
  <c r="F294" i="105"/>
  <c r="F295" i="104"/>
  <c r="J291" i="106"/>
  <c r="J291" i="104"/>
  <c r="J291" i="107"/>
  <c r="J291" i="101"/>
  <c r="J291" i="103"/>
  <c r="J291" i="100"/>
  <c r="J291" i="105"/>
  <c r="J294" i="106"/>
  <c r="J295" i="106"/>
  <c r="J294" i="101"/>
  <c r="J294" i="103"/>
  <c r="J294" i="107"/>
  <c r="J295" i="103"/>
  <c r="J295" i="105"/>
  <c r="J295" i="104"/>
  <c r="J294" i="100"/>
  <c r="J295" i="107"/>
  <c r="J295" i="100"/>
  <c r="J294" i="104"/>
  <c r="J294" i="105"/>
  <c r="J295" i="101"/>
  <c r="N291" i="105"/>
  <c r="N291" i="100"/>
  <c r="N291" i="101"/>
  <c r="N291" i="104"/>
  <c r="N291" i="107"/>
  <c r="N291" i="106"/>
  <c r="N291" i="103"/>
  <c r="N295" i="105"/>
  <c r="N295" i="106"/>
  <c r="N294" i="100"/>
  <c r="I292" i="104"/>
  <c r="N294" i="105"/>
  <c r="I292" i="107"/>
  <c r="I292" i="105"/>
  <c r="I292" i="106"/>
  <c r="N294" i="103"/>
  <c r="N295" i="107"/>
  <c r="N294" i="101"/>
  <c r="N295" i="104"/>
  <c r="N295" i="101"/>
  <c r="N294" i="107"/>
  <c r="I292" i="101"/>
  <c r="I292" i="103"/>
  <c r="N295" i="103"/>
  <c r="I292" i="100"/>
  <c r="N294" i="106"/>
  <c r="N295" i="100"/>
  <c r="N294" i="104"/>
  <c r="R291" i="104"/>
  <c r="R291" i="101"/>
  <c r="R291" i="106"/>
  <c r="R291" i="105"/>
  <c r="R291" i="107"/>
  <c r="R291" i="100"/>
  <c r="R291" i="103"/>
  <c r="M292" i="104"/>
  <c r="R295" i="100"/>
  <c r="R294" i="104"/>
  <c r="M292" i="100"/>
  <c r="R295" i="104"/>
  <c r="R294" i="105"/>
  <c r="M292" i="103"/>
  <c r="M292" i="105"/>
  <c r="R294" i="101"/>
  <c r="M292" i="107"/>
  <c r="R295" i="105"/>
  <c r="R294" i="106"/>
  <c r="M292" i="101"/>
  <c r="R294" i="100"/>
  <c r="R294" i="107"/>
  <c r="M292" i="106"/>
  <c r="R295" i="106"/>
  <c r="R295" i="101"/>
  <c r="R295" i="103"/>
  <c r="R294" i="103"/>
  <c r="R295" i="107"/>
  <c r="Q292" i="103"/>
  <c r="G293" i="105"/>
  <c r="Q292" i="101"/>
  <c r="G293" i="107"/>
  <c r="Q292" i="100"/>
  <c r="G293" i="100"/>
  <c r="Q292" i="106"/>
  <c r="Q292" i="104"/>
  <c r="G293" i="106"/>
  <c r="G293" i="104"/>
  <c r="Q292" i="107"/>
  <c r="G293" i="101"/>
  <c r="G293" i="103"/>
  <c r="Q292" i="105"/>
  <c r="K293" i="103"/>
  <c r="K293" i="105"/>
  <c r="K293" i="104"/>
  <c r="K293" i="107"/>
  <c r="K293" i="100"/>
  <c r="K293" i="106"/>
  <c r="K293" i="101"/>
  <c r="O293" i="100"/>
  <c r="O293" i="107"/>
  <c r="O293" i="103"/>
  <c r="O293" i="104"/>
  <c r="O293" i="106"/>
  <c r="O293" i="105"/>
  <c r="O293" i="101"/>
  <c r="S293" i="107"/>
  <c r="S293" i="100"/>
  <c r="S293" i="104"/>
  <c r="S293" i="106"/>
  <c r="S293" i="101"/>
  <c r="S293" i="103"/>
  <c r="S293" i="105"/>
  <c r="G298" i="104"/>
  <c r="G298" i="101"/>
  <c r="G298" i="103"/>
  <c r="G298" i="105"/>
  <c r="G298" i="107"/>
  <c r="G298" i="100"/>
  <c r="G298" i="106"/>
  <c r="G302" i="104"/>
  <c r="G302" i="105"/>
  <c r="G301" i="107"/>
  <c r="G302" i="101"/>
  <c r="G302" i="103"/>
  <c r="G302" i="106"/>
  <c r="G302" i="107"/>
  <c r="G301" i="104"/>
  <c r="G302" i="100"/>
  <c r="G301" i="103"/>
  <c r="G301" i="105"/>
  <c r="G301" i="106"/>
  <c r="G301" i="100"/>
  <c r="G301" i="101"/>
  <c r="K298" i="107"/>
  <c r="K298" i="101"/>
  <c r="K298" i="105"/>
  <c r="K298" i="106"/>
  <c r="K298" i="104"/>
  <c r="K298" i="100"/>
  <c r="K298" i="103"/>
  <c r="F299" i="105"/>
  <c r="K302" i="105"/>
  <c r="F299" i="107"/>
  <c r="F299" i="103"/>
  <c r="K302" i="103"/>
  <c r="F299" i="101"/>
  <c r="F299" i="104"/>
  <c r="K302" i="100"/>
  <c r="K301" i="104"/>
  <c r="K301" i="103"/>
  <c r="K302" i="104"/>
  <c r="K301" i="100"/>
  <c r="K302" i="107"/>
  <c r="F299" i="100"/>
  <c r="K302" i="106"/>
  <c r="K301" i="101"/>
  <c r="K302" i="101"/>
  <c r="K301" i="106"/>
  <c r="K301" i="107"/>
  <c r="F299" i="106"/>
  <c r="K301" i="105"/>
  <c r="O298" i="105"/>
  <c r="O298" i="100"/>
  <c r="O298" i="107"/>
  <c r="O298" i="101"/>
  <c r="O298" i="104"/>
  <c r="O298" i="106"/>
  <c r="O298" i="103"/>
  <c r="J299" i="104"/>
  <c r="O302" i="103"/>
  <c r="O301" i="104"/>
  <c r="O301" i="103"/>
  <c r="O301" i="106"/>
  <c r="O302" i="105"/>
  <c r="J299" i="107"/>
  <c r="O302" i="101"/>
  <c r="O301" i="101"/>
  <c r="J299" i="100"/>
  <c r="O302" i="100"/>
  <c r="O301" i="100"/>
  <c r="J299" i="101"/>
  <c r="J299" i="105"/>
  <c r="O302" i="106"/>
  <c r="O301" i="107"/>
  <c r="O302" i="104"/>
  <c r="O302" i="107"/>
  <c r="J299" i="106"/>
  <c r="J299" i="103"/>
  <c r="O301" i="105"/>
  <c r="S298" i="106"/>
  <c r="S298" i="105"/>
  <c r="S298" i="104"/>
  <c r="S298" i="101"/>
  <c r="S298" i="103"/>
  <c r="S298" i="107"/>
  <c r="S298" i="100"/>
  <c r="N299" i="106"/>
  <c r="S301" i="104"/>
  <c r="S301" i="105"/>
  <c r="S301" i="106"/>
  <c r="S302" i="106"/>
  <c r="S302" i="100"/>
  <c r="S302" i="107"/>
  <c r="N299" i="104"/>
  <c r="S302" i="105"/>
  <c r="S302" i="103"/>
  <c r="N299" i="100"/>
  <c r="S301" i="107"/>
  <c r="N299" i="101"/>
  <c r="N299" i="107"/>
  <c r="S301" i="100"/>
  <c r="S302" i="104"/>
  <c r="S302" i="101"/>
  <c r="S301" i="101"/>
  <c r="S301" i="103"/>
  <c r="N299" i="105"/>
  <c r="N299" i="103"/>
  <c r="H300" i="107"/>
  <c r="H300" i="103"/>
  <c r="R299" i="104"/>
  <c r="R299" i="103"/>
  <c r="H300" i="106"/>
  <c r="H300" i="101"/>
  <c r="R299" i="107"/>
  <c r="H300" i="104"/>
  <c r="H300" i="100"/>
  <c r="R299" i="106"/>
  <c r="H300" i="105"/>
  <c r="R299" i="105"/>
  <c r="R299" i="101"/>
  <c r="R299" i="100"/>
  <c r="L300" i="105"/>
  <c r="L300" i="107"/>
  <c r="L300" i="103"/>
  <c r="L300" i="104"/>
  <c r="L300" i="106"/>
  <c r="L300" i="101"/>
  <c r="L300" i="100"/>
  <c r="P300" i="106"/>
  <c r="P300" i="105"/>
  <c r="P300" i="103"/>
  <c r="P300" i="104"/>
  <c r="P300" i="100"/>
  <c r="P300" i="107"/>
  <c r="P300" i="101"/>
  <c r="T300" i="101"/>
  <c r="T300" i="105"/>
  <c r="T300" i="103"/>
  <c r="T300" i="107"/>
  <c r="T300" i="106"/>
  <c r="T300" i="100"/>
  <c r="T300" i="104"/>
  <c r="I277" i="100"/>
  <c r="I277" i="106"/>
  <c r="I277" i="105"/>
  <c r="I277" i="107"/>
  <c r="I277" i="103"/>
  <c r="I277" i="104"/>
  <c r="I277" i="101"/>
  <c r="I280" i="107"/>
  <c r="I281" i="100"/>
  <c r="I281" i="103"/>
  <c r="I280" i="104"/>
  <c r="I281" i="105"/>
  <c r="I280" i="100"/>
  <c r="I281" i="107"/>
  <c r="I280" i="103"/>
  <c r="I280" i="101"/>
  <c r="I281" i="106"/>
  <c r="I281" i="104"/>
  <c r="I281" i="101"/>
  <c r="I280" i="105"/>
  <c r="I280" i="106"/>
  <c r="M277" i="103"/>
  <c r="M277" i="105"/>
  <c r="M277" i="104"/>
  <c r="M277" i="106"/>
  <c r="M277" i="100"/>
  <c r="M277" i="101"/>
  <c r="M277" i="107"/>
  <c r="M281" i="105"/>
  <c r="H278" i="101"/>
  <c r="M281" i="101"/>
  <c r="H278" i="105"/>
  <c r="M281" i="103"/>
  <c r="H278" i="106"/>
  <c r="M280" i="104"/>
  <c r="M280" i="101"/>
  <c r="H278" i="100"/>
  <c r="H278" i="103"/>
  <c r="M280" i="107"/>
  <c r="M281" i="104"/>
  <c r="M281" i="106"/>
  <c r="H278" i="107"/>
  <c r="M280" i="106"/>
  <c r="M281" i="100"/>
  <c r="M280" i="103"/>
  <c r="H278" i="104"/>
  <c r="M281" i="107"/>
  <c r="M280" i="100"/>
  <c r="M280" i="105"/>
  <c r="Q277" i="106"/>
  <c r="Q277" i="107"/>
  <c r="Q277" i="103"/>
  <c r="Q277" i="100"/>
  <c r="Q277" i="101"/>
  <c r="Q277" i="104"/>
  <c r="Q277" i="105"/>
  <c r="Q281" i="107"/>
  <c r="Q281" i="104"/>
  <c r="Q280" i="105"/>
  <c r="L278" i="101"/>
  <c r="L278" i="100"/>
  <c r="Q281" i="105"/>
  <c r="L278" i="103"/>
  <c r="Q280" i="104"/>
  <c r="L278" i="105"/>
  <c r="Q280" i="107"/>
  <c r="Q280" i="106"/>
  <c r="Q281" i="101"/>
  <c r="L278" i="107"/>
  <c r="Q281" i="100"/>
  <c r="Q281" i="103"/>
  <c r="L278" i="106"/>
  <c r="Q280" i="100"/>
  <c r="Q280" i="101"/>
  <c r="Q281" i="106"/>
  <c r="L278" i="104"/>
  <c r="Q280" i="103"/>
  <c r="P278" i="100"/>
  <c r="P278" i="107"/>
  <c r="F279" i="105"/>
  <c r="P278" i="101"/>
  <c r="P278" i="103"/>
  <c r="F279" i="101"/>
  <c r="P278" i="106"/>
  <c r="F279" i="104"/>
  <c r="P278" i="104"/>
  <c r="P278" i="105"/>
  <c r="F279" i="103"/>
  <c r="F279" i="106"/>
  <c r="F279" i="107"/>
  <c r="F279" i="100"/>
  <c r="T278" i="103"/>
  <c r="J279" i="107"/>
  <c r="T278" i="101"/>
  <c r="T278" i="105"/>
  <c r="T278" i="100"/>
  <c r="T278" i="107"/>
  <c r="J279" i="103"/>
  <c r="J279" i="105"/>
  <c r="J279" i="101"/>
  <c r="T278" i="106"/>
  <c r="T278" i="104"/>
  <c r="J279" i="106"/>
  <c r="J279" i="104"/>
  <c r="J279" i="100"/>
  <c r="N279" i="106"/>
  <c r="N279" i="105"/>
  <c r="N279" i="103"/>
  <c r="N279" i="100"/>
  <c r="N279" i="104"/>
  <c r="N279" i="107"/>
  <c r="N279" i="101"/>
  <c r="R279" i="105"/>
  <c r="R279" i="107"/>
  <c r="R279" i="100"/>
  <c r="R279" i="104"/>
  <c r="R279" i="103"/>
  <c r="R279" i="101"/>
  <c r="R279" i="106"/>
  <c r="F284" i="105"/>
  <c r="F284" i="103"/>
  <c r="F284" i="104"/>
  <c r="F284" i="100"/>
  <c r="F284" i="107"/>
  <c r="F284" i="106"/>
  <c r="F284" i="101"/>
  <c r="F288" i="105"/>
  <c r="F287" i="103"/>
  <c r="F288" i="100"/>
  <c r="F288" i="106"/>
  <c r="F288" i="107"/>
  <c r="F287" i="101"/>
  <c r="F288" i="103"/>
  <c r="F287" i="107"/>
  <c r="F287" i="106"/>
  <c r="F287" i="100"/>
  <c r="F288" i="101"/>
  <c r="F287" i="104"/>
  <c r="F288" i="104"/>
  <c r="F287" i="105"/>
  <c r="J284" i="101"/>
  <c r="J284" i="107"/>
  <c r="J284" i="104"/>
  <c r="J284" i="103"/>
  <c r="J284" i="100"/>
  <c r="J284" i="106"/>
  <c r="J284" i="105"/>
  <c r="J287" i="107"/>
  <c r="J287" i="101"/>
  <c r="J288" i="106"/>
  <c r="J287" i="106"/>
  <c r="J287" i="103"/>
  <c r="J288" i="104"/>
  <c r="J288" i="107"/>
  <c r="J288" i="105"/>
  <c r="J288" i="103"/>
  <c r="J287" i="100"/>
  <c r="J288" i="101"/>
  <c r="J288" i="100"/>
  <c r="J287" i="104"/>
  <c r="J287" i="105"/>
  <c r="N284" i="107"/>
  <c r="N284" i="101"/>
  <c r="N284" i="104"/>
  <c r="N284" i="105"/>
  <c r="N284" i="100"/>
  <c r="N284" i="106"/>
  <c r="N284" i="103"/>
  <c r="I285" i="105"/>
  <c r="I285" i="104"/>
  <c r="I285" i="107"/>
  <c r="I285" i="106"/>
  <c r="N288" i="105"/>
  <c r="N288" i="106"/>
  <c r="N287" i="105"/>
  <c r="N287" i="100"/>
  <c r="N288" i="107"/>
  <c r="I285" i="103"/>
  <c r="N287" i="103"/>
  <c r="N287" i="107"/>
  <c r="I285" i="101"/>
  <c r="N287" i="101"/>
  <c r="N288" i="104"/>
  <c r="N288" i="101"/>
  <c r="N287" i="106"/>
  <c r="N288" i="100"/>
  <c r="N287" i="104"/>
  <c r="I285" i="100"/>
  <c r="N288" i="103"/>
  <c r="R284" i="104"/>
  <c r="R284" i="106"/>
  <c r="R284" i="105"/>
  <c r="R284" i="107"/>
  <c r="R284" i="100"/>
  <c r="R284" i="101"/>
  <c r="R284" i="103"/>
  <c r="M285" i="103"/>
  <c r="R288" i="104"/>
  <c r="M285" i="105"/>
  <c r="R287" i="105"/>
  <c r="R288" i="100"/>
  <c r="M285" i="100"/>
  <c r="R287" i="101"/>
  <c r="R287" i="104"/>
  <c r="M285" i="104"/>
  <c r="M285" i="107"/>
  <c r="R287" i="106"/>
  <c r="R287" i="100"/>
  <c r="M285" i="101"/>
  <c r="M285" i="106"/>
  <c r="R288" i="105"/>
  <c r="R287" i="107"/>
  <c r="R288" i="101"/>
  <c r="R287" i="103"/>
  <c r="R288" i="107"/>
  <c r="R288" i="106"/>
  <c r="R288" i="103"/>
  <c r="G286" i="105"/>
  <c r="Q285" i="101"/>
  <c r="Q285" i="103"/>
  <c r="Q285" i="106"/>
  <c r="G286" i="107"/>
  <c r="Q285" i="100"/>
  <c r="G286" i="100"/>
  <c r="Q285" i="104"/>
  <c r="G286" i="103"/>
  <c r="Q285" i="105"/>
  <c r="G286" i="101"/>
  <c r="G286" i="104"/>
  <c r="Q285" i="107"/>
  <c r="G286" i="106"/>
  <c r="K286" i="104"/>
  <c r="K286" i="107"/>
  <c r="K286" i="103"/>
  <c r="K286" i="105"/>
  <c r="K286" i="101"/>
  <c r="K286" i="106"/>
  <c r="K286" i="100"/>
  <c r="O286" i="107"/>
  <c r="O286" i="104"/>
  <c r="O286" i="100"/>
  <c r="O286" i="103"/>
  <c r="O286" i="106"/>
  <c r="O286" i="105"/>
  <c r="O286" i="101"/>
  <c r="S286" i="106"/>
  <c r="S286" i="104"/>
  <c r="S286" i="107"/>
  <c r="S286" i="100"/>
  <c r="S286" i="105"/>
  <c r="S286" i="101"/>
  <c r="S286" i="103"/>
  <c r="G291" i="105"/>
  <c r="G291" i="103"/>
  <c r="G291" i="104"/>
  <c r="G291" i="100"/>
  <c r="G291" i="106"/>
  <c r="G291" i="101"/>
  <c r="G291" i="107"/>
  <c r="G295" i="106"/>
  <c r="G295" i="107"/>
  <c r="G295" i="105"/>
  <c r="G294" i="107"/>
  <c r="G295" i="103"/>
  <c r="G295" i="104"/>
  <c r="G295" i="101"/>
  <c r="G294" i="104"/>
  <c r="G294" i="103"/>
  <c r="G295" i="100"/>
  <c r="G294" i="105"/>
  <c r="G294" i="106"/>
  <c r="G294" i="101"/>
  <c r="G294" i="100"/>
  <c r="K291" i="104"/>
  <c r="K291" i="101"/>
  <c r="K291" i="100"/>
  <c r="K291" i="106"/>
  <c r="K291" i="105"/>
  <c r="K291" i="103"/>
  <c r="K291" i="107"/>
  <c r="F292" i="103"/>
  <c r="K295" i="105"/>
  <c r="K295" i="103"/>
  <c r="F292" i="107"/>
  <c r="F292" i="105"/>
  <c r="F292" i="101"/>
  <c r="F292" i="104"/>
  <c r="K295" i="104"/>
  <c r="K294" i="104"/>
  <c r="K294" i="100"/>
  <c r="K295" i="107"/>
  <c r="K294" i="103"/>
  <c r="K295" i="100"/>
  <c r="F292" i="106"/>
  <c r="F292" i="100"/>
  <c r="K295" i="106"/>
  <c r="K295" i="101"/>
  <c r="K294" i="105"/>
  <c r="K294" i="101"/>
  <c r="K294" i="106"/>
  <c r="K294" i="107"/>
  <c r="O291" i="107"/>
  <c r="O291" i="105"/>
  <c r="O291" i="106"/>
  <c r="O291" i="100"/>
  <c r="O291" i="104"/>
  <c r="O291" i="101"/>
  <c r="O291" i="103"/>
  <c r="O294" i="104"/>
  <c r="J292" i="104"/>
  <c r="O295" i="103"/>
  <c r="O294" i="103"/>
  <c r="O295" i="105"/>
  <c r="O294" i="106"/>
  <c r="O295" i="101"/>
  <c r="J292" i="107"/>
  <c r="O294" i="101"/>
  <c r="O294" i="100"/>
  <c r="J292" i="105"/>
  <c r="J292" i="100"/>
  <c r="O295" i="100"/>
  <c r="J292" i="101"/>
  <c r="J292" i="106"/>
  <c r="O294" i="107"/>
  <c r="O294" i="105"/>
  <c r="O295" i="106"/>
  <c r="O295" i="104"/>
  <c r="J292" i="103"/>
  <c r="O295" i="107"/>
  <c r="S291" i="100"/>
  <c r="S291" i="105"/>
  <c r="S291" i="107"/>
  <c r="S291" i="106"/>
  <c r="S291" i="104"/>
  <c r="S291" i="101"/>
  <c r="S291" i="103"/>
  <c r="S294" i="106"/>
  <c r="S294" i="105"/>
  <c r="S295" i="106"/>
  <c r="N292" i="106"/>
  <c r="S294" i="104"/>
  <c r="N292" i="100"/>
  <c r="N292" i="107"/>
  <c r="N292" i="104"/>
  <c r="S295" i="105"/>
  <c r="S295" i="103"/>
  <c r="S294" i="107"/>
  <c r="S295" i="107"/>
  <c r="S295" i="100"/>
  <c r="S295" i="101"/>
  <c r="N292" i="105"/>
  <c r="N292" i="101"/>
  <c r="S294" i="103"/>
  <c r="N292" i="103"/>
  <c r="S294" i="100"/>
  <c r="S295" i="104"/>
  <c r="S294" i="101"/>
  <c r="H293" i="106"/>
  <c r="H293" i="103"/>
  <c r="R292" i="104"/>
  <c r="R292" i="103"/>
  <c r="H293" i="107"/>
  <c r="H293" i="101"/>
  <c r="H293" i="104"/>
  <c r="R292" i="106"/>
  <c r="R292" i="107"/>
  <c r="H293" i="100"/>
  <c r="R292" i="105"/>
  <c r="R292" i="100"/>
  <c r="H293" i="105"/>
  <c r="R292" i="101"/>
  <c r="L293" i="105"/>
  <c r="L293" i="107"/>
  <c r="L293" i="103"/>
  <c r="L293" i="104"/>
  <c r="L293" i="106"/>
  <c r="L293" i="100"/>
  <c r="L293" i="101"/>
  <c r="P293" i="106"/>
  <c r="P293" i="105"/>
  <c r="P293" i="104"/>
  <c r="P293" i="103"/>
  <c r="P293" i="101"/>
  <c r="P293" i="107"/>
  <c r="P293" i="100"/>
  <c r="T293" i="101"/>
  <c r="T293" i="105"/>
  <c r="T293" i="107"/>
  <c r="T293" i="103"/>
  <c r="T293" i="106"/>
  <c r="T293" i="100"/>
  <c r="T293" i="104"/>
  <c r="H298" i="101"/>
  <c r="H298" i="103"/>
  <c r="H298" i="105"/>
  <c r="H298" i="106"/>
  <c r="H298" i="104"/>
  <c r="H298" i="100"/>
  <c r="H298" i="107"/>
  <c r="H301" i="104"/>
  <c r="H302" i="106"/>
  <c r="H302" i="104"/>
  <c r="H301" i="106"/>
  <c r="H301" i="103"/>
  <c r="H302" i="107"/>
  <c r="H302" i="103"/>
  <c r="H301" i="105"/>
  <c r="H301" i="101"/>
  <c r="H301" i="100"/>
  <c r="H302" i="100"/>
  <c r="H302" i="105"/>
  <c r="H301" i="107"/>
  <c r="H302" i="101"/>
  <c r="L298" i="101"/>
  <c r="L298" i="104"/>
  <c r="L298" i="103"/>
  <c r="L298" i="107"/>
  <c r="L298" i="100"/>
  <c r="L298" i="105"/>
  <c r="L298" i="106"/>
  <c r="L302" i="104"/>
  <c r="L302" i="103"/>
  <c r="G299" i="104"/>
  <c r="L301" i="104"/>
  <c r="L301" i="105"/>
  <c r="G299" i="101"/>
  <c r="L302" i="100"/>
  <c r="L301" i="106"/>
  <c r="G299" i="105"/>
  <c r="L301" i="107"/>
  <c r="L301" i="100"/>
  <c r="G299" i="103"/>
  <c r="L302" i="101"/>
  <c r="L302" i="106"/>
  <c r="L301" i="101"/>
  <c r="L301" i="103"/>
  <c r="L302" i="105"/>
  <c r="G299" i="107"/>
  <c r="L302" i="107"/>
  <c r="G299" i="106"/>
  <c r="G299" i="100"/>
  <c r="P298" i="105"/>
  <c r="P298" i="100"/>
  <c r="P298" i="104"/>
  <c r="P298" i="106"/>
  <c r="P298" i="103"/>
  <c r="P298" i="101"/>
  <c r="P298" i="107"/>
  <c r="K299" i="100"/>
  <c r="K299" i="103"/>
  <c r="P301" i="104"/>
  <c r="P302" i="107"/>
  <c r="K299" i="105"/>
  <c r="P301" i="101"/>
  <c r="K299" i="104"/>
  <c r="P301" i="100"/>
  <c r="P302" i="105"/>
  <c r="P301" i="105"/>
  <c r="P302" i="106"/>
  <c r="K299" i="106"/>
  <c r="P302" i="103"/>
  <c r="K299" i="107"/>
  <c r="P302" i="104"/>
  <c r="P301" i="103"/>
  <c r="K299" i="101"/>
  <c r="P301" i="106"/>
  <c r="P301" i="107"/>
  <c r="P302" i="100"/>
  <c r="P302" i="101"/>
  <c r="T298" i="107"/>
  <c r="T298" i="103"/>
  <c r="T298" i="104"/>
  <c r="T298" i="101"/>
  <c r="T298" i="106"/>
  <c r="T298" i="100"/>
  <c r="T298" i="105"/>
  <c r="O299" i="101"/>
  <c r="T302" i="101"/>
  <c r="T301" i="101"/>
  <c r="O299" i="107"/>
  <c r="T302" i="107"/>
  <c r="T302" i="106"/>
  <c r="O299" i="103"/>
  <c r="T301" i="104"/>
  <c r="T301" i="105"/>
  <c r="T301" i="107"/>
  <c r="O299" i="104"/>
  <c r="T302" i="105"/>
  <c r="O299" i="106"/>
  <c r="O299" i="105"/>
  <c r="T302" i="103"/>
  <c r="T302" i="100"/>
  <c r="T301" i="100"/>
  <c r="O299" i="100"/>
  <c r="T302" i="104"/>
  <c r="T301" i="106"/>
  <c r="T301" i="103"/>
  <c r="S299" i="100"/>
  <c r="S299" i="104"/>
  <c r="S299" i="101"/>
  <c r="S299" i="107"/>
  <c r="S299" i="105"/>
  <c r="S299" i="106"/>
  <c r="I300" i="100"/>
  <c r="I300" i="107"/>
  <c r="I300" i="101"/>
  <c r="I300" i="106"/>
  <c r="I300" i="103"/>
  <c r="S299" i="103"/>
  <c r="I300" i="104"/>
  <c r="I300" i="105"/>
  <c r="M300" i="105"/>
  <c r="M300" i="107"/>
  <c r="M300" i="104"/>
  <c r="M300" i="103"/>
  <c r="M300" i="106"/>
  <c r="M300" i="101"/>
  <c r="M300" i="100"/>
  <c r="Q300" i="100"/>
  <c r="Q300" i="105"/>
  <c r="Q300" i="107"/>
  <c r="Q300" i="104"/>
  <c r="Q300" i="103"/>
  <c r="Q300" i="106"/>
  <c r="Q300" i="101"/>
  <c r="F277" i="106"/>
  <c r="F277" i="105"/>
  <c r="F277" i="107"/>
  <c r="F277" i="104"/>
  <c r="F277" i="101"/>
  <c r="F277" i="100"/>
  <c r="F277" i="103"/>
  <c r="F281" i="100"/>
  <c r="F281" i="105"/>
  <c r="F280" i="103"/>
  <c r="F281" i="106"/>
  <c r="F281" i="107"/>
  <c r="F280" i="101"/>
  <c r="F308" i="101" s="1"/>
  <c r="F281" i="103"/>
  <c r="F280" i="100"/>
  <c r="F281" i="101"/>
  <c r="F280" i="106"/>
  <c r="F308" i="106" s="1"/>
  <c r="F280" i="107"/>
  <c r="F281" i="104"/>
  <c r="F280" i="105"/>
  <c r="F280" i="104"/>
  <c r="J277" i="104"/>
  <c r="J277" i="106"/>
  <c r="J277" i="103"/>
  <c r="J277" i="100"/>
  <c r="J277" i="107"/>
  <c r="J277" i="101"/>
  <c r="J277" i="105"/>
  <c r="J280" i="103"/>
  <c r="J281" i="106"/>
  <c r="J280" i="106"/>
  <c r="J280" i="107"/>
  <c r="J280" i="101"/>
  <c r="J280" i="100"/>
  <c r="J308" i="100" s="1"/>
  <c r="J281" i="107"/>
  <c r="J281" i="103"/>
  <c r="J281" i="104"/>
  <c r="J281" i="105"/>
  <c r="J281" i="101"/>
  <c r="J281" i="100"/>
  <c r="J280" i="104"/>
  <c r="J308" i="104" s="1"/>
  <c r="J280" i="105"/>
  <c r="J308" i="105" s="1"/>
  <c r="N277" i="101"/>
  <c r="N277" i="104"/>
  <c r="N277" i="107"/>
  <c r="N277" i="105"/>
  <c r="N277" i="100"/>
  <c r="N277" i="106"/>
  <c r="N277" i="103"/>
  <c r="N305" i="103" s="1"/>
  <c r="N593" i="103" s="1"/>
  <c r="I278" i="106"/>
  <c r="N280" i="105"/>
  <c r="N280" i="100"/>
  <c r="N281" i="106"/>
  <c r="I278" i="105"/>
  <c r="I278" i="107"/>
  <c r="I278" i="104"/>
  <c r="N281" i="105"/>
  <c r="N280" i="107"/>
  <c r="I278" i="101"/>
  <c r="N280" i="101"/>
  <c r="N281" i="107"/>
  <c r="N280" i="103"/>
  <c r="I278" i="103"/>
  <c r="N281" i="104"/>
  <c r="N281" i="101"/>
  <c r="N309" i="101" s="1"/>
  <c r="N280" i="104"/>
  <c r="N308" i="104" s="1"/>
  <c r="I278" i="100"/>
  <c r="N280" i="106"/>
  <c r="N281" i="103"/>
  <c r="N281" i="100"/>
  <c r="R277" i="100"/>
  <c r="R277" i="106"/>
  <c r="R277" i="107"/>
  <c r="R277" i="105"/>
  <c r="R277" i="103"/>
  <c r="R277" i="104"/>
  <c r="R277" i="101"/>
  <c r="R281" i="100"/>
  <c r="M278" i="100"/>
  <c r="R280" i="101"/>
  <c r="M278" i="103"/>
  <c r="M278" i="105"/>
  <c r="M306" i="105" s="1"/>
  <c r="M278" i="104"/>
  <c r="R280" i="105"/>
  <c r="R280" i="104"/>
  <c r="R281" i="104"/>
  <c r="M278" i="101"/>
  <c r="R280" i="100"/>
  <c r="M278" i="106"/>
  <c r="R280" i="107"/>
  <c r="M278" i="107"/>
  <c r="R281" i="105"/>
  <c r="R280" i="103"/>
  <c r="R280" i="106"/>
  <c r="R281" i="107"/>
  <c r="R281" i="103"/>
  <c r="R281" i="101"/>
  <c r="R281" i="106"/>
  <c r="G279" i="107"/>
  <c r="G279" i="105"/>
  <c r="Q278" i="101"/>
  <c r="Q278" i="103"/>
  <c r="G279" i="100"/>
  <c r="Q278" i="106"/>
  <c r="Q278" i="104"/>
  <c r="Q278" i="100"/>
  <c r="G279" i="101"/>
  <c r="G279" i="106"/>
  <c r="Q278" i="105"/>
  <c r="G279" i="103"/>
  <c r="G279" i="104"/>
  <c r="Q278" i="107"/>
  <c r="K279" i="107"/>
  <c r="K279" i="103"/>
  <c r="K279" i="104"/>
  <c r="K279" i="105"/>
  <c r="K279" i="101"/>
  <c r="K279" i="106"/>
  <c r="K279" i="100"/>
  <c r="O279" i="100"/>
  <c r="O279" i="107"/>
  <c r="O307" i="107" s="1"/>
  <c r="O279" i="106"/>
  <c r="O307" i="106" s="1"/>
  <c r="O279" i="104"/>
  <c r="O279" i="103"/>
  <c r="O279" i="105"/>
  <c r="O307" i="105" s="1"/>
  <c r="O279" i="101"/>
  <c r="S279" i="104"/>
  <c r="S279" i="100"/>
  <c r="S279" i="107"/>
  <c r="S279" i="106"/>
  <c r="S279" i="103"/>
  <c r="S279" i="105"/>
  <c r="S279" i="101"/>
  <c r="G284" i="103"/>
  <c r="G284" i="105"/>
  <c r="G284" i="100"/>
  <c r="G284" i="104"/>
  <c r="G284" i="107"/>
  <c r="G284" i="101"/>
  <c r="G284" i="106"/>
  <c r="G287" i="107"/>
  <c r="G288" i="106"/>
  <c r="G288" i="101"/>
  <c r="G288" i="103"/>
  <c r="G288" i="104"/>
  <c r="G288" i="105"/>
  <c r="G288" i="107"/>
  <c r="G287" i="103"/>
  <c r="G287" i="104"/>
  <c r="G288" i="100"/>
  <c r="G287" i="100"/>
  <c r="G287" i="105"/>
  <c r="G287" i="101"/>
  <c r="G287" i="106"/>
  <c r="K284" i="105"/>
  <c r="K284" i="103"/>
  <c r="K284" i="107"/>
  <c r="K284" i="106"/>
  <c r="K284" i="104"/>
  <c r="K284" i="101"/>
  <c r="K284" i="100"/>
  <c r="K288" i="103"/>
  <c r="F285" i="101"/>
  <c r="F285" i="105"/>
  <c r="F285" i="104"/>
  <c r="F285" i="103"/>
  <c r="K288" i="105"/>
  <c r="F285" i="107"/>
  <c r="K287" i="103"/>
  <c r="K287" i="104"/>
  <c r="K288" i="104"/>
  <c r="K288" i="107"/>
  <c r="K288" i="100"/>
  <c r="K287" i="100"/>
  <c r="K288" i="101"/>
  <c r="K287" i="106"/>
  <c r="K287" i="107"/>
  <c r="K287" i="105"/>
  <c r="F285" i="106"/>
  <c r="K288" i="106"/>
  <c r="F285" i="100"/>
  <c r="K287" i="101"/>
  <c r="O284" i="105"/>
  <c r="O284" i="107"/>
  <c r="O284" i="104"/>
  <c r="O284" i="106"/>
  <c r="O284" i="100"/>
  <c r="O284" i="101"/>
  <c r="O284" i="103"/>
  <c r="O287" i="106"/>
  <c r="O288" i="105"/>
  <c r="O288" i="103"/>
  <c r="O287" i="104"/>
  <c r="J285" i="104"/>
  <c r="O287" i="103"/>
  <c r="J285" i="105"/>
  <c r="O288" i="100"/>
  <c r="J285" i="100"/>
  <c r="J285" i="107"/>
  <c r="J285" i="101"/>
  <c r="O288" i="101"/>
  <c r="O287" i="101"/>
  <c r="O287" i="100"/>
  <c r="O287" i="105"/>
  <c r="O288" i="106"/>
  <c r="J285" i="106"/>
  <c r="O288" i="104"/>
  <c r="O288" i="107"/>
  <c r="J285" i="103"/>
  <c r="O287" i="107"/>
  <c r="S284" i="106"/>
  <c r="S284" i="101"/>
  <c r="S284" i="103"/>
  <c r="S284" i="100"/>
  <c r="S284" i="104"/>
  <c r="S284" i="105"/>
  <c r="S284" i="107"/>
  <c r="S288" i="106"/>
  <c r="S287" i="106"/>
  <c r="S287" i="104"/>
  <c r="S287" i="105"/>
  <c r="N285" i="106"/>
  <c r="N285" i="107"/>
  <c r="S287" i="107"/>
  <c r="S288" i="100"/>
  <c r="S288" i="103"/>
  <c r="S288" i="107"/>
  <c r="N285" i="104"/>
  <c r="S288" i="105"/>
  <c r="N285" i="100"/>
  <c r="S288" i="101"/>
  <c r="N285" i="105"/>
  <c r="S287" i="101"/>
  <c r="S287" i="100"/>
  <c r="S288" i="104"/>
  <c r="N285" i="101"/>
  <c r="S287" i="103"/>
  <c r="N285" i="103"/>
  <c r="H286" i="107"/>
  <c r="H286" i="103"/>
  <c r="H286" i="106"/>
  <c r="R285" i="104"/>
  <c r="R285" i="103"/>
  <c r="H286" i="100"/>
  <c r="R285" i="106"/>
  <c r="H286" i="101"/>
  <c r="H286" i="104"/>
  <c r="R285" i="107"/>
  <c r="R285" i="100"/>
  <c r="R285" i="105"/>
  <c r="R285" i="101"/>
  <c r="H286" i="105"/>
  <c r="L286" i="105"/>
  <c r="L286" i="103"/>
  <c r="L286" i="107"/>
  <c r="L286" i="104"/>
  <c r="L286" i="106"/>
  <c r="L286" i="100"/>
  <c r="L286" i="101"/>
  <c r="P286" i="106"/>
  <c r="P286" i="105"/>
  <c r="P286" i="104"/>
  <c r="P286" i="103"/>
  <c r="P286" i="100"/>
  <c r="P286" i="107"/>
  <c r="P286" i="101"/>
  <c r="T286" i="101"/>
  <c r="T286" i="105"/>
  <c r="T286" i="106"/>
  <c r="T286" i="107"/>
  <c r="T286" i="103"/>
  <c r="T286" i="104"/>
  <c r="T286" i="100"/>
  <c r="H291" i="100"/>
  <c r="H291" i="107"/>
  <c r="H291" i="105"/>
  <c r="H291" i="106"/>
  <c r="H291" i="101"/>
  <c r="H291" i="104"/>
  <c r="H291" i="103"/>
  <c r="H295" i="106"/>
  <c r="H294" i="104"/>
  <c r="H295" i="104"/>
  <c r="H294" i="106"/>
  <c r="H295" i="103"/>
  <c r="H294" i="103"/>
  <c r="H295" i="107"/>
  <c r="H294" i="101"/>
  <c r="H295" i="105"/>
  <c r="H294" i="107"/>
  <c r="H295" i="101"/>
  <c r="H294" i="100"/>
  <c r="H295" i="100"/>
  <c r="H294" i="105"/>
  <c r="L291" i="107"/>
  <c r="L291" i="100"/>
  <c r="L291" i="104"/>
  <c r="L291" i="101"/>
  <c r="L291" i="103"/>
  <c r="L291" i="106"/>
  <c r="L291" i="105"/>
  <c r="L294" i="104"/>
  <c r="L295" i="104"/>
  <c r="G292" i="104"/>
  <c r="L295" i="103"/>
  <c r="L294" i="105"/>
  <c r="G292" i="103"/>
  <c r="L294" i="107"/>
  <c r="L294" i="100"/>
  <c r="L295" i="101"/>
  <c r="G292" i="101"/>
  <c r="L294" i="106"/>
  <c r="L294" i="101"/>
  <c r="L295" i="106"/>
  <c r="L295" i="100"/>
  <c r="L295" i="107"/>
  <c r="G292" i="105"/>
  <c r="L295" i="105"/>
  <c r="G292" i="100"/>
  <c r="G292" i="106"/>
  <c r="G292" i="107"/>
  <c r="L294" i="103"/>
  <c r="P291" i="104"/>
  <c r="P291" i="106"/>
  <c r="P291" i="100"/>
  <c r="P291" i="103"/>
  <c r="P291" i="105"/>
  <c r="P291" i="101"/>
  <c r="P291" i="107"/>
  <c r="K292" i="100"/>
  <c r="P295" i="107"/>
  <c r="P294" i="104"/>
  <c r="P294" i="101"/>
  <c r="K292" i="105"/>
  <c r="K292" i="103"/>
  <c r="P294" i="100"/>
  <c r="K292" i="106"/>
  <c r="P295" i="103"/>
  <c r="K292" i="107"/>
  <c r="P294" i="105"/>
  <c r="P295" i="106"/>
  <c r="K292" i="104"/>
  <c r="P295" i="105"/>
  <c r="P294" i="107"/>
  <c r="K292" i="101"/>
  <c r="P295" i="100"/>
  <c r="P295" i="104"/>
  <c r="P294" i="106"/>
  <c r="P294" i="103"/>
  <c r="P295" i="101"/>
  <c r="T291" i="105"/>
  <c r="T291" i="101"/>
  <c r="T291" i="100"/>
  <c r="T291" i="107"/>
  <c r="T291" i="104"/>
  <c r="T291" i="106"/>
  <c r="T291" i="103"/>
  <c r="T295" i="107"/>
  <c r="T294" i="104"/>
  <c r="O292" i="101"/>
  <c r="O292" i="103"/>
  <c r="O292" i="107"/>
  <c r="T295" i="101"/>
  <c r="T294" i="101"/>
  <c r="T295" i="106"/>
  <c r="T294" i="105"/>
  <c r="O292" i="106"/>
  <c r="T295" i="103"/>
  <c r="O292" i="104"/>
  <c r="O292" i="105"/>
  <c r="T294" i="107"/>
  <c r="T295" i="105"/>
  <c r="T294" i="106"/>
  <c r="T294" i="100"/>
  <c r="T294" i="103"/>
  <c r="T295" i="100"/>
  <c r="O292" i="100"/>
  <c r="T295" i="104"/>
  <c r="S292" i="107"/>
  <c r="S292" i="100"/>
  <c r="S292" i="104"/>
  <c r="S292" i="101"/>
  <c r="I293" i="101"/>
  <c r="I293" i="103"/>
  <c r="I293" i="106"/>
  <c r="S292" i="106"/>
  <c r="S292" i="105"/>
  <c r="I293" i="100"/>
  <c r="I293" i="107"/>
  <c r="S292" i="103"/>
  <c r="I293" i="104"/>
  <c r="I293" i="105"/>
  <c r="M293" i="107"/>
  <c r="M293" i="105"/>
  <c r="M293" i="104"/>
  <c r="M293" i="100"/>
  <c r="M293" i="101"/>
  <c r="M293" i="103"/>
  <c r="M293" i="106"/>
  <c r="Q293" i="100"/>
  <c r="Q293" i="107"/>
  <c r="Q293" i="105"/>
  <c r="Q293" i="103"/>
  <c r="Q293" i="104"/>
  <c r="Q293" i="106"/>
  <c r="Q293" i="101"/>
  <c r="I298" i="100"/>
  <c r="I298" i="107"/>
  <c r="I298" i="103"/>
  <c r="I298" i="106"/>
  <c r="I298" i="105"/>
  <c r="I298" i="101"/>
  <c r="I298" i="104"/>
  <c r="I302" i="100"/>
  <c r="I302" i="103"/>
  <c r="I301" i="104"/>
  <c r="I301" i="107"/>
  <c r="I301" i="103"/>
  <c r="I302" i="105"/>
  <c r="I301" i="101"/>
  <c r="I302" i="107"/>
  <c r="I301" i="100"/>
  <c r="I302" i="104"/>
  <c r="I302" i="101"/>
  <c r="I301" i="105"/>
  <c r="I302" i="106"/>
  <c r="I301" i="106"/>
  <c r="M298" i="106"/>
  <c r="M298" i="101"/>
  <c r="M298" i="105"/>
  <c r="M298" i="100"/>
  <c r="M298" i="104"/>
  <c r="M298" i="103"/>
  <c r="M298" i="107"/>
  <c r="H299" i="106"/>
  <c r="H299" i="105"/>
  <c r="H299" i="101"/>
  <c r="M302" i="101"/>
  <c r="M302" i="105"/>
  <c r="M302" i="103"/>
  <c r="M301" i="107"/>
  <c r="M301" i="104"/>
  <c r="M302" i="106"/>
  <c r="H299" i="107"/>
  <c r="H299" i="100"/>
  <c r="H299" i="103"/>
  <c r="M301" i="101"/>
  <c r="H299" i="104"/>
  <c r="M302" i="107"/>
  <c r="M301" i="105"/>
  <c r="M302" i="104"/>
  <c r="M301" i="100"/>
  <c r="M301" i="106"/>
  <c r="M302" i="100"/>
  <c r="M301" i="103"/>
  <c r="Q298" i="107"/>
  <c r="Q298" i="105"/>
  <c r="Q298" i="104"/>
  <c r="Q298" i="101"/>
  <c r="Q298" i="100"/>
  <c r="Q298" i="106"/>
  <c r="Q298" i="103"/>
  <c r="L299" i="100"/>
  <c r="Q302" i="107"/>
  <c r="Q302" i="105"/>
  <c r="Q302" i="104"/>
  <c r="Q301" i="105"/>
  <c r="L299" i="101"/>
  <c r="L299" i="103"/>
  <c r="Q301" i="104"/>
  <c r="Q301" i="107"/>
  <c r="Q301" i="106"/>
  <c r="Q302" i="101"/>
  <c r="L299" i="107"/>
  <c r="L299" i="105"/>
  <c r="Q301" i="100"/>
  <c r="L299" i="106"/>
  <c r="Q301" i="101"/>
  <c r="Q302" i="106"/>
  <c r="Q302" i="100"/>
  <c r="Q302" i="103"/>
  <c r="Q301" i="103"/>
  <c r="L299" i="104"/>
  <c r="P299" i="100"/>
  <c r="F300" i="105"/>
  <c r="P299" i="107"/>
  <c r="P299" i="101"/>
  <c r="P299" i="106"/>
  <c r="F300" i="101"/>
  <c r="P299" i="103"/>
  <c r="F300" i="104"/>
  <c r="F300" i="106"/>
  <c r="F300" i="107"/>
  <c r="P299" i="105"/>
  <c r="F300" i="103"/>
  <c r="F300" i="100"/>
  <c r="P299" i="104"/>
  <c r="J300" i="107"/>
  <c r="T299" i="101"/>
  <c r="T299" i="100"/>
  <c r="T299" i="105"/>
  <c r="T299" i="103"/>
  <c r="J300" i="103"/>
  <c r="J300" i="105"/>
  <c r="J300" i="101"/>
  <c r="T299" i="107"/>
  <c r="J300" i="100"/>
  <c r="J300" i="104"/>
  <c r="J300" i="106"/>
  <c r="T299" i="106"/>
  <c r="T299" i="104"/>
  <c r="N300" i="106"/>
  <c r="N300" i="104"/>
  <c r="N300" i="103"/>
  <c r="N300" i="105"/>
  <c r="N300" i="100"/>
  <c r="N300" i="101"/>
  <c r="N300" i="107"/>
  <c r="R300" i="105"/>
  <c r="R300" i="107"/>
  <c r="R300" i="104"/>
  <c r="R300" i="100"/>
  <c r="R300" i="103"/>
  <c r="R300" i="101"/>
  <c r="R300" i="106"/>
  <c r="W313" i="107"/>
  <c r="W313" i="104"/>
  <c r="W313" i="103"/>
  <c r="W313" i="100"/>
  <c r="W313" i="105"/>
  <c r="W313" i="101"/>
  <c r="W313" i="106"/>
  <c r="W313" i="42"/>
  <c r="W317" i="100"/>
  <c r="W317" i="103"/>
  <c r="W317" i="105"/>
  <c r="W317" i="42"/>
  <c r="W317" i="107"/>
  <c r="W317" i="101"/>
  <c r="W317" i="104"/>
  <c r="W317" i="106"/>
  <c r="W321" i="100"/>
  <c r="W321" i="103"/>
  <c r="W321" i="105"/>
  <c r="W321" i="42"/>
  <c r="W321" i="107"/>
  <c r="W321" i="101"/>
  <c r="W321" i="104"/>
  <c r="W321" i="106"/>
  <c r="W325" i="100"/>
  <c r="W325" i="103"/>
  <c r="W325" i="105"/>
  <c r="W325" i="42"/>
  <c r="W325" i="107"/>
  <c r="W325" i="101"/>
  <c r="W325" i="104"/>
  <c r="W325" i="106"/>
  <c r="W443" i="101"/>
  <c r="W443" i="106"/>
  <c r="W443" i="103"/>
  <c r="W443" i="100"/>
  <c r="W443" i="105"/>
  <c r="W443" i="107"/>
  <c r="W443" i="104"/>
  <c r="W443" i="42"/>
  <c r="W447" i="101"/>
  <c r="W447" i="106"/>
  <c r="W447" i="107"/>
  <c r="W447" i="42"/>
  <c r="W447" i="100"/>
  <c r="W447" i="105"/>
  <c r="W447" i="104"/>
  <c r="W447" i="103"/>
  <c r="W451" i="101"/>
  <c r="W451" i="106"/>
  <c r="W451" i="100"/>
  <c r="W451" i="105"/>
  <c r="W451" i="42"/>
  <c r="W451" i="104"/>
  <c r="W451" i="103"/>
  <c r="W451" i="107"/>
  <c r="W455" i="101"/>
  <c r="W455" i="106"/>
  <c r="W455" i="107"/>
  <c r="W455" i="100"/>
  <c r="W455" i="105"/>
  <c r="W455" i="103"/>
  <c r="W455" i="104"/>
  <c r="W455" i="42"/>
  <c r="AB445" i="101"/>
  <c r="AB445" i="100"/>
  <c r="AB445" i="103"/>
  <c r="AB445" i="105"/>
  <c r="AB445" i="42"/>
  <c r="AB445" i="106"/>
  <c r="AB445" i="107"/>
  <c r="AB445" i="104"/>
  <c r="AB449" i="107"/>
  <c r="AB449" i="104"/>
  <c r="AB449" i="100"/>
  <c r="AB449" i="103"/>
  <c r="AB449" i="105"/>
  <c r="AB449" i="42"/>
  <c r="AB449" i="101"/>
  <c r="AB449" i="106"/>
  <c r="AB453" i="106"/>
  <c r="AB453" i="100"/>
  <c r="AB453" i="103"/>
  <c r="AB453" i="105"/>
  <c r="AB453" i="42"/>
  <c r="AB453" i="107"/>
  <c r="AB453" i="101"/>
  <c r="AB453" i="104"/>
  <c r="W314" i="107"/>
  <c r="W314" i="101"/>
  <c r="W314" i="104"/>
  <c r="W314" i="106"/>
  <c r="W314" i="100"/>
  <c r="W314" i="42"/>
  <c r="W314" i="103"/>
  <c r="W314" i="105"/>
  <c r="W318" i="100"/>
  <c r="W318" i="105"/>
  <c r="W318" i="107"/>
  <c r="W318" i="101"/>
  <c r="W318" i="104"/>
  <c r="W318" i="106"/>
  <c r="W318" i="103"/>
  <c r="W318" i="42"/>
  <c r="W322" i="103"/>
  <c r="W322" i="42"/>
  <c r="W322" i="107"/>
  <c r="W322" i="101"/>
  <c r="W322" i="104"/>
  <c r="W322" i="106"/>
  <c r="W322" i="105"/>
  <c r="W322" i="100"/>
  <c r="W326" i="105"/>
  <c r="W326" i="107"/>
  <c r="W326" i="101"/>
  <c r="W326" i="104"/>
  <c r="W326" i="106"/>
  <c r="W326" i="100"/>
  <c r="W326" i="42"/>
  <c r="W326" i="103"/>
  <c r="W444" i="100"/>
  <c r="W444" i="105"/>
  <c r="W444" i="101"/>
  <c r="W444" i="104"/>
  <c r="W444" i="106"/>
  <c r="W444" i="103"/>
  <c r="W444" i="107"/>
  <c r="W444" i="42"/>
  <c r="W448" i="100"/>
  <c r="W448" i="105"/>
  <c r="W448" i="106"/>
  <c r="W448" i="104"/>
  <c r="W448" i="42"/>
  <c r="W448" i="103"/>
  <c r="W448" i="107"/>
  <c r="W448" i="101"/>
  <c r="W452" i="100"/>
  <c r="W452" i="105"/>
  <c r="W452" i="42"/>
  <c r="W452" i="104"/>
  <c r="W452" i="103"/>
  <c r="W452" i="107"/>
  <c r="W452" i="101"/>
  <c r="W452" i="106"/>
  <c r="W456" i="100"/>
  <c r="W456" i="105"/>
  <c r="W456" i="104"/>
  <c r="W456" i="101"/>
  <c r="W456" i="106"/>
  <c r="W456" i="103"/>
  <c r="W456" i="107"/>
  <c r="W456" i="42"/>
  <c r="AB442" i="107"/>
  <c r="AB442" i="104"/>
  <c r="AB442" i="103"/>
  <c r="AB442" i="100"/>
  <c r="AB442" i="105"/>
  <c r="AB442" i="42"/>
  <c r="AB442" i="101"/>
  <c r="AB442" i="106"/>
  <c r="AB446" i="100"/>
  <c r="AB446" i="103"/>
  <c r="AB446" i="105"/>
  <c r="AB446" i="42"/>
  <c r="AB446" i="107"/>
  <c r="AB446" i="101"/>
  <c r="AB446" i="104"/>
  <c r="AB446" i="106"/>
  <c r="AB450" i="100"/>
  <c r="AB450" i="103"/>
  <c r="AB450" i="105"/>
  <c r="AB450" i="42"/>
  <c r="AB450" i="107"/>
  <c r="AB450" i="101"/>
  <c r="AB450" i="104"/>
  <c r="AB450" i="106"/>
  <c r="AB454" i="100"/>
  <c r="AB454" i="103"/>
  <c r="AB454" i="105"/>
  <c r="AB454" i="42"/>
  <c r="AB454" i="107"/>
  <c r="AB454" i="101"/>
  <c r="AB454" i="104"/>
  <c r="AB454" i="106"/>
  <c r="W315" i="107"/>
  <c r="W315" i="101"/>
  <c r="W315" i="104"/>
  <c r="W315" i="106"/>
  <c r="W315" i="100"/>
  <c r="W315" i="103"/>
  <c r="W315" i="105"/>
  <c r="W315" i="42"/>
  <c r="W319" i="107"/>
  <c r="W319" i="101"/>
  <c r="W319" i="104"/>
  <c r="W319" i="106"/>
  <c r="W319" i="100"/>
  <c r="W319" i="103"/>
  <c r="W319" i="105"/>
  <c r="W319" i="42"/>
  <c r="W323" i="107"/>
  <c r="W323" i="101"/>
  <c r="W323" i="104"/>
  <c r="W323" i="106"/>
  <c r="W323" i="100"/>
  <c r="W323" i="103"/>
  <c r="W323" i="105"/>
  <c r="W323" i="42"/>
  <c r="W327" i="107"/>
  <c r="W327" i="101"/>
  <c r="W327" i="104"/>
  <c r="W327" i="106"/>
  <c r="W327" i="100"/>
  <c r="W327" i="103"/>
  <c r="W327" i="105"/>
  <c r="W327" i="42"/>
  <c r="W445" i="104"/>
  <c r="W445" i="105"/>
  <c r="W445" i="103"/>
  <c r="W445" i="107"/>
  <c r="W445" i="42"/>
  <c r="W445" i="101"/>
  <c r="W445" i="106"/>
  <c r="W445" i="100"/>
  <c r="W449" i="104"/>
  <c r="W449" i="100"/>
  <c r="W449" i="103"/>
  <c r="W449" i="107"/>
  <c r="W449" i="42"/>
  <c r="W449" i="101"/>
  <c r="W449" i="106"/>
  <c r="W449" i="105"/>
  <c r="W453" i="104"/>
  <c r="W453" i="100"/>
  <c r="W453" i="103"/>
  <c r="W453" i="107"/>
  <c r="W453" i="42"/>
  <c r="W453" i="101"/>
  <c r="W453" i="106"/>
  <c r="W453" i="105"/>
  <c r="AB443" i="100"/>
  <c r="AB443" i="107"/>
  <c r="AB443" i="101"/>
  <c r="AB443" i="104"/>
  <c r="AB443" i="106"/>
  <c r="AB443" i="105"/>
  <c r="AB443" i="103"/>
  <c r="AB443" i="42"/>
  <c r="AB447" i="103"/>
  <c r="AB447" i="107"/>
  <c r="AB447" i="101"/>
  <c r="AB447" i="104"/>
  <c r="AB447" i="106"/>
  <c r="AB447" i="42"/>
  <c r="AB447" i="100"/>
  <c r="AB447" i="105"/>
  <c r="AB451" i="100"/>
  <c r="AB451" i="105"/>
  <c r="AB451" i="42"/>
  <c r="AB451" i="107"/>
  <c r="AB451" i="101"/>
  <c r="AB451" i="104"/>
  <c r="AB451" i="106"/>
  <c r="AB451" i="103"/>
  <c r="AB455" i="107"/>
  <c r="AB455" i="101"/>
  <c r="AB455" i="104"/>
  <c r="AB455" i="106"/>
  <c r="AB455" i="100"/>
  <c r="AB455" i="105"/>
  <c r="AB455" i="103"/>
  <c r="AB455" i="42"/>
  <c r="W316" i="107"/>
  <c r="W316" i="100"/>
  <c r="W316" i="103"/>
  <c r="W316" i="105"/>
  <c r="W316" i="42"/>
  <c r="W316" i="101"/>
  <c r="W316" i="104"/>
  <c r="W316" i="106"/>
  <c r="W320" i="101"/>
  <c r="W320" i="106"/>
  <c r="W320" i="100"/>
  <c r="W320" i="103"/>
  <c r="W320" i="105"/>
  <c r="W320" i="42"/>
  <c r="W320" i="104"/>
  <c r="W320" i="107"/>
  <c r="W324" i="104"/>
  <c r="W324" i="100"/>
  <c r="W324" i="103"/>
  <c r="W324" i="105"/>
  <c r="W324" i="42"/>
  <c r="W324" i="107"/>
  <c r="W324" i="106"/>
  <c r="W324" i="101"/>
  <c r="W442" i="103"/>
  <c r="W442" i="107"/>
  <c r="W442" i="42"/>
  <c r="W442" i="101"/>
  <c r="W442" i="106"/>
  <c r="W442" i="104"/>
  <c r="W442" i="100"/>
  <c r="W442" i="105"/>
  <c r="W446" i="103"/>
  <c r="W446" i="107"/>
  <c r="W446" i="42"/>
  <c r="W446" i="104"/>
  <c r="W446" i="101"/>
  <c r="W446" i="106"/>
  <c r="W446" i="100"/>
  <c r="W446" i="105"/>
  <c r="W450" i="103"/>
  <c r="W450" i="107"/>
  <c r="W450" i="42"/>
  <c r="W450" i="101"/>
  <c r="W450" i="106"/>
  <c r="W450" i="100"/>
  <c r="W450" i="105"/>
  <c r="W450" i="104"/>
  <c r="W454" i="103"/>
  <c r="W454" i="107"/>
  <c r="W454" i="42"/>
  <c r="W454" i="101"/>
  <c r="W454" i="106"/>
  <c r="W454" i="104"/>
  <c r="W454" i="100"/>
  <c r="W454" i="105"/>
  <c r="AB444" i="107"/>
  <c r="AB444" i="101"/>
  <c r="AB444" i="104"/>
  <c r="AB444" i="106"/>
  <c r="AB444" i="100"/>
  <c r="AB444" i="103"/>
  <c r="AB444" i="105"/>
  <c r="AB444" i="42"/>
  <c r="AB448" i="107"/>
  <c r="AB448" i="101"/>
  <c r="AB448" i="104"/>
  <c r="AB448" i="106"/>
  <c r="AB448" i="100"/>
  <c r="AB448" i="103"/>
  <c r="AB448" i="105"/>
  <c r="AB448" i="42"/>
  <c r="AB452" i="107"/>
  <c r="AB452" i="101"/>
  <c r="AB452" i="104"/>
  <c r="AB452" i="106"/>
  <c r="AB452" i="100"/>
  <c r="AB452" i="103"/>
  <c r="AB452" i="105"/>
  <c r="AB452" i="42"/>
  <c r="AB456" i="107"/>
  <c r="AB456" i="101"/>
  <c r="AB456" i="104"/>
  <c r="AB456" i="106"/>
  <c r="AB456" i="100"/>
  <c r="AB456" i="103"/>
  <c r="AB456" i="105"/>
  <c r="AB456" i="42"/>
  <c r="H450" i="42"/>
  <c r="I448" i="42"/>
  <c r="H451" i="42"/>
  <c r="H455" i="42"/>
  <c r="I456" i="42" s="1"/>
  <c r="I455" i="42"/>
  <c r="J456" i="42" s="1"/>
  <c r="H448" i="42"/>
  <c r="H452" i="42"/>
  <c r="H456" i="42"/>
  <c r="J448" i="42"/>
  <c r="L449" i="42"/>
  <c r="H449" i="42"/>
  <c r="H453" i="42"/>
  <c r="S643" i="42"/>
  <c r="O643" i="42"/>
  <c r="K643" i="42"/>
  <c r="G643" i="42"/>
  <c r="S648" i="42"/>
  <c r="O648" i="42"/>
  <c r="K648" i="42"/>
  <c r="G648" i="42"/>
  <c r="Q647" i="42"/>
  <c r="M647" i="42"/>
  <c r="I647" i="42"/>
  <c r="F640" i="42"/>
  <c r="R650" i="42"/>
  <c r="N650" i="42"/>
  <c r="J650" i="42"/>
  <c r="T642" i="42"/>
  <c r="P642" i="42"/>
  <c r="L649" i="42"/>
  <c r="H642" i="42"/>
  <c r="T570" i="42"/>
  <c r="P570" i="42"/>
  <c r="L570" i="42"/>
  <c r="H570" i="42"/>
  <c r="F250" i="42"/>
  <c r="R253" i="42"/>
  <c r="N253" i="42"/>
  <c r="J253" i="42"/>
  <c r="T252" i="42"/>
  <c r="P252" i="42"/>
  <c r="L252" i="42"/>
  <c r="H252" i="42"/>
  <c r="T250" i="42"/>
  <c r="P250" i="42"/>
  <c r="L250" i="42"/>
  <c r="H250" i="42"/>
  <c r="Q253" i="42"/>
  <c r="M253" i="42"/>
  <c r="I253" i="42"/>
  <c r="S252" i="42"/>
  <c r="O252" i="42"/>
  <c r="K252" i="42"/>
  <c r="G252" i="42"/>
  <c r="S250" i="42"/>
  <c r="O250" i="42"/>
  <c r="K250" i="42"/>
  <c r="G250" i="42"/>
  <c r="T253" i="42"/>
  <c r="P253" i="42"/>
  <c r="L253" i="42"/>
  <c r="H253" i="42"/>
  <c r="R252" i="42"/>
  <c r="N252" i="42"/>
  <c r="J252" i="42"/>
  <c r="P251" i="42"/>
  <c r="L251" i="42"/>
  <c r="H251" i="42"/>
  <c r="R250" i="42"/>
  <c r="N250" i="42"/>
  <c r="J250" i="42"/>
  <c r="T249" i="42"/>
  <c r="P249" i="42"/>
  <c r="L249" i="42"/>
  <c r="H249" i="42"/>
  <c r="I252" i="42"/>
  <c r="Q250" i="42"/>
  <c r="Q252" i="42"/>
  <c r="M250" i="42"/>
  <c r="M252" i="42"/>
  <c r="I250" i="42"/>
  <c r="Q702" i="106" l="1"/>
  <c r="M698" i="106"/>
  <c r="T698" i="106"/>
  <c r="L699" i="106"/>
  <c r="S699" i="106"/>
  <c r="K700" i="106"/>
  <c r="K701" i="106"/>
  <c r="K702" i="106"/>
  <c r="G698" i="106"/>
  <c r="G699" i="106"/>
  <c r="I702" i="106"/>
  <c r="P702" i="106"/>
  <c r="L698" i="106"/>
  <c r="S698" i="106"/>
  <c r="K699" i="106"/>
  <c r="R699" i="106"/>
  <c r="R700" i="106"/>
  <c r="R701" i="106"/>
  <c r="R702" i="106"/>
  <c r="N698" i="106"/>
  <c r="P701" i="106"/>
  <c r="H702" i="106"/>
  <c r="O702" i="106"/>
  <c r="K698" i="106"/>
  <c r="K692" i="106" s="1"/>
  <c r="R698" i="106"/>
  <c r="J699" i="106"/>
  <c r="J700" i="106"/>
  <c r="J701" i="106"/>
  <c r="J702" i="106"/>
  <c r="F698" i="106"/>
  <c r="H701" i="106"/>
  <c r="O701" i="106"/>
  <c r="G702" i="106"/>
  <c r="N702" i="106"/>
  <c r="J698" i="106"/>
  <c r="Q698" i="106"/>
  <c r="Q699" i="106"/>
  <c r="Q700" i="106"/>
  <c r="Q701" i="106"/>
  <c r="O700" i="106"/>
  <c r="G701" i="106"/>
  <c r="N701" i="106"/>
  <c r="F702" i="106"/>
  <c r="M702" i="106"/>
  <c r="I698" i="106"/>
  <c r="I699" i="106"/>
  <c r="I700" i="106"/>
  <c r="I701" i="106"/>
  <c r="G700" i="106"/>
  <c r="N700" i="106"/>
  <c r="F701" i="106"/>
  <c r="M701" i="106"/>
  <c r="T701" i="106"/>
  <c r="T702" i="106"/>
  <c r="P698" i="106"/>
  <c r="P699" i="106"/>
  <c r="P700" i="106"/>
  <c r="N699" i="106"/>
  <c r="F700" i="106"/>
  <c r="M700" i="106"/>
  <c r="T700" i="106"/>
  <c r="L701" i="106"/>
  <c r="L702" i="106"/>
  <c r="H698" i="106"/>
  <c r="H692" i="106" s="1"/>
  <c r="H699" i="106"/>
  <c r="H700" i="106"/>
  <c r="F699" i="106"/>
  <c r="M699" i="106"/>
  <c r="T699" i="106"/>
  <c r="L700" i="106"/>
  <c r="S700" i="106"/>
  <c r="S701" i="106"/>
  <c r="S702" i="106"/>
  <c r="O698" i="106"/>
  <c r="O699" i="106"/>
  <c r="M630" i="106"/>
  <c r="N621" i="106"/>
  <c r="F621" i="106"/>
  <c r="O612" i="106"/>
  <c r="G612" i="106"/>
  <c r="P603" i="106"/>
  <c r="H603" i="106"/>
  <c r="Q594" i="106"/>
  <c r="I594" i="106"/>
  <c r="P594" i="106"/>
  <c r="N630" i="106"/>
  <c r="I603" i="106"/>
  <c r="T630" i="106"/>
  <c r="L630" i="106"/>
  <c r="M621" i="106"/>
  <c r="N612" i="106"/>
  <c r="F612" i="106"/>
  <c r="O603" i="106"/>
  <c r="G603" i="106"/>
  <c r="H594" i="106"/>
  <c r="L594" i="106"/>
  <c r="S630" i="106"/>
  <c r="K630" i="106"/>
  <c r="T621" i="106"/>
  <c r="L621" i="106"/>
  <c r="M612" i="106"/>
  <c r="N603" i="106"/>
  <c r="F603" i="106"/>
  <c r="O594" i="106"/>
  <c r="G594" i="106"/>
  <c r="N594" i="106"/>
  <c r="G621" i="106"/>
  <c r="R630" i="106"/>
  <c r="J630" i="106"/>
  <c r="S621" i="106"/>
  <c r="K621" i="106"/>
  <c r="T612" i="106"/>
  <c r="L612" i="106"/>
  <c r="M603" i="106"/>
  <c r="F594" i="106"/>
  <c r="F630" i="106"/>
  <c r="H612" i="106"/>
  <c r="R594" i="106"/>
  <c r="Q630" i="106"/>
  <c r="I630" i="106"/>
  <c r="R621" i="106"/>
  <c r="J621" i="106"/>
  <c r="S612" i="106"/>
  <c r="K612" i="106"/>
  <c r="T603" i="106"/>
  <c r="L603" i="106"/>
  <c r="M594" i="106"/>
  <c r="S603" i="106"/>
  <c r="T594" i="106"/>
  <c r="P612" i="106"/>
  <c r="J594" i="106"/>
  <c r="P630" i="106"/>
  <c r="H630" i="106"/>
  <c r="Q621" i="106"/>
  <c r="I621" i="106"/>
  <c r="R612" i="106"/>
  <c r="J612" i="106"/>
  <c r="K603" i="106"/>
  <c r="O621" i="106"/>
  <c r="O630" i="106"/>
  <c r="G630" i="106"/>
  <c r="P621" i="106"/>
  <c r="H621" i="106"/>
  <c r="Q612" i="106"/>
  <c r="I612" i="106"/>
  <c r="R603" i="106"/>
  <c r="J603" i="106"/>
  <c r="S594" i="106"/>
  <c r="K594" i="106"/>
  <c r="Q603" i="106"/>
  <c r="N631" i="106"/>
  <c r="F631" i="106"/>
  <c r="O622" i="106"/>
  <c r="G622" i="106"/>
  <c r="P613" i="106"/>
  <c r="H613" i="106"/>
  <c r="Q604" i="106"/>
  <c r="I604" i="106"/>
  <c r="R595" i="106"/>
  <c r="J595" i="106"/>
  <c r="I613" i="106"/>
  <c r="M631" i="106"/>
  <c r="N622" i="106"/>
  <c r="F622" i="106"/>
  <c r="O613" i="106"/>
  <c r="G613" i="106"/>
  <c r="P604" i="106"/>
  <c r="H604" i="106"/>
  <c r="Q595" i="106"/>
  <c r="I595" i="106"/>
  <c r="Q613" i="106"/>
  <c r="R604" i="106"/>
  <c r="K595" i="106"/>
  <c r="T631" i="106"/>
  <c r="L631" i="106"/>
  <c r="M622" i="106"/>
  <c r="N613" i="106"/>
  <c r="F613" i="106"/>
  <c r="O604" i="106"/>
  <c r="G604" i="106"/>
  <c r="P595" i="106"/>
  <c r="H595" i="106"/>
  <c r="J604" i="106"/>
  <c r="S631" i="106"/>
  <c r="K631" i="106"/>
  <c r="T622" i="106"/>
  <c r="L622" i="106"/>
  <c r="M613" i="106"/>
  <c r="N604" i="106"/>
  <c r="F604" i="106"/>
  <c r="O595" i="106"/>
  <c r="G595" i="106"/>
  <c r="H622" i="106"/>
  <c r="R631" i="106"/>
  <c r="J631" i="106"/>
  <c r="S622" i="106"/>
  <c r="K622" i="106"/>
  <c r="T613" i="106"/>
  <c r="L613" i="106"/>
  <c r="M604" i="106"/>
  <c r="N595" i="106"/>
  <c r="F595" i="106"/>
  <c r="Q631" i="106"/>
  <c r="I631" i="106"/>
  <c r="R622" i="106"/>
  <c r="J622" i="106"/>
  <c r="S613" i="106"/>
  <c r="K613" i="106"/>
  <c r="T604" i="106"/>
  <c r="L604" i="106"/>
  <c r="M595" i="106"/>
  <c r="S595" i="106"/>
  <c r="P631" i="106"/>
  <c r="H631" i="106"/>
  <c r="Q622" i="106"/>
  <c r="I622" i="106"/>
  <c r="R613" i="106"/>
  <c r="J613" i="106"/>
  <c r="S604" i="106"/>
  <c r="K604" i="106"/>
  <c r="T595" i="106"/>
  <c r="L595" i="106"/>
  <c r="O631" i="106"/>
  <c r="G631" i="106"/>
  <c r="P622" i="106"/>
  <c r="M306" i="106"/>
  <c r="R305" i="106"/>
  <c r="N309" i="104"/>
  <c r="S307" i="104"/>
  <c r="O307" i="101"/>
  <c r="K307" i="106"/>
  <c r="R308" i="106"/>
  <c r="I306" i="105"/>
  <c r="I602" i="105" s="1"/>
  <c r="F309" i="103"/>
  <c r="F629" i="103" s="1"/>
  <c r="F305" i="100"/>
  <c r="Q306" i="105"/>
  <c r="R308" i="104"/>
  <c r="J308" i="103"/>
  <c r="N305" i="101"/>
  <c r="R308" i="103"/>
  <c r="F305" i="101"/>
  <c r="F593" i="101" s="1"/>
  <c r="Q306" i="100"/>
  <c r="Q306" i="103"/>
  <c r="R309" i="106"/>
  <c r="R308" i="107"/>
  <c r="R620" i="107" s="1"/>
  <c r="R309" i="100"/>
  <c r="R305" i="105"/>
  <c r="R593" i="105" s="1"/>
  <c r="R705" i="105" s="1"/>
  <c r="N308" i="103"/>
  <c r="N308" i="107"/>
  <c r="N620" i="107" s="1"/>
  <c r="I306" i="106"/>
  <c r="N305" i="105"/>
  <c r="N593" i="105" s="1"/>
  <c r="N705" i="105" s="1"/>
  <c r="J309" i="105"/>
  <c r="J305" i="104"/>
  <c r="J593" i="104" s="1"/>
  <c r="F308" i="103"/>
  <c r="F305" i="105"/>
  <c r="Q306" i="107"/>
  <c r="G307" i="105"/>
  <c r="G611" i="105" s="1"/>
  <c r="N308" i="101"/>
  <c r="I306" i="104"/>
  <c r="K307" i="100"/>
  <c r="M306" i="100"/>
  <c r="M602" i="100" s="1"/>
  <c r="I306" i="103"/>
  <c r="F309" i="106"/>
  <c r="S307" i="106"/>
  <c r="K307" i="103"/>
  <c r="K611" i="103" s="1"/>
  <c r="G307" i="103"/>
  <c r="G611" i="103" s="1"/>
  <c r="R309" i="104"/>
  <c r="N309" i="100"/>
  <c r="J309" i="106"/>
  <c r="F308" i="107"/>
  <c r="F305" i="104"/>
  <c r="R305" i="100"/>
  <c r="R593" i="100" s="1"/>
  <c r="R705" i="100" s="1"/>
  <c r="N305" i="100"/>
  <c r="N593" i="100" s="1"/>
  <c r="N705" i="100" s="1"/>
  <c r="J305" i="107"/>
  <c r="J593" i="107" s="1"/>
  <c r="J705" i="107" s="1"/>
  <c r="T631" i="100"/>
  <c r="P631" i="100"/>
  <c r="L631" i="100"/>
  <c r="H631" i="100"/>
  <c r="M631" i="100"/>
  <c r="S631" i="100"/>
  <c r="O631" i="100"/>
  <c r="K631" i="100"/>
  <c r="G631" i="100"/>
  <c r="I631" i="100"/>
  <c r="R631" i="100"/>
  <c r="N631" i="100"/>
  <c r="J631" i="100"/>
  <c r="Q631" i="100"/>
  <c r="T631" i="104"/>
  <c r="P631" i="104"/>
  <c r="L631" i="104"/>
  <c r="H631" i="104"/>
  <c r="M631" i="104"/>
  <c r="S631" i="104"/>
  <c r="O631" i="104"/>
  <c r="K631" i="104"/>
  <c r="G631" i="104"/>
  <c r="I631" i="104"/>
  <c r="R631" i="104"/>
  <c r="N631" i="104"/>
  <c r="J631" i="104"/>
  <c r="Q631" i="104"/>
  <c r="T631" i="107"/>
  <c r="P631" i="107"/>
  <c r="L631" i="107"/>
  <c r="H631" i="107"/>
  <c r="I631" i="107"/>
  <c r="S631" i="107"/>
  <c r="O631" i="107"/>
  <c r="K631" i="107"/>
  <c r="G631" i="107"/>
  <c r="M631" i="107"/>
  <c r="R631" i="107"/>
  <c r="N631" i="107"/>
  <c r="J631" i="107"/>
  <c r="Q631" i="107"/>
  <c r="R630" i="103"/>
  <c r="N630" i="103"/>
  <c r="J630" i="103"/>
  <c r="K630" i="103"/>
  <c r="Q630" i="103"/>
  <c r="M630" i="103"/>
  <c r="I630" i="103"/>
  <c r="O630" i="103"/>
  <c r="G630" i="103"/>
  <c r="T630" i="103"/>
  <c r="P630" i="103"/>
  <c r="L630" i="103"/>
  <c r="H630" i="103"/>
  <c r="S630" i="103"/>
  <c r="T631" i="103"/>
  <c r="P631" i="103"/>
  <c r="L631" i="103"/>
  <c r="H631" i="103"/>
  <c r="I631" i="103"/>
  <c r="S631" i="103"/>
  <c r="O631" i="103"/>
  <c r="K631" i="103"/>
  <c r="G631" i="103"/>
  <c r="M631" i="103"/>
  <c r="R631" i="103"/>
  <c r="N631" i="103"/>
  <c r="J631" i="103"/>
  <c r="Q631" i="103"/>
  <c r="R630" i="101"/>
  <c r="N630" i="101"/>
  <c r="J630" i="101"/>
  <c r="S630" i="101"/>
  <c r="G630" i="101"/>
  <c r="Q630" i="101"/>
  <c r="M630" i="101"/>
  <c r="I630" i="101"/>
  <c r="O630" i="101"/>
  <c r="T630" i="101"/>
  <c r="P630" i="101"/>
  <c r="L630" i="101"/>
  <c r="H630" i="101"/>
  <c r="K630" i="101"/>
  <c r="R630" i="104"/>
  <c r="N630" i="104"/>
  <c r="J630" i="104"/>
  <c r="K630" i="104"/>
  <c r="Q630" i="104"/>
  <c r="M630" i="104"/>
  <c r="I630" i="104"/>
  <c r="O630" i="104"/>
  <c r="T630" i="104"/>
  <c r="P630" i="104"/>
  <c r="L630" i="104"/>
  <c r="H630" i="104"/>
  <c r="S630" i="104"/>
  <c r="G630" i="104"/>
  <c r="R630" i="100"/>
  <c r="N630" i="100"/>
  <c r="J630" i="100"/>
  <c r="O630" i="100"/>
  <c r="Q630" i="100"/>
  <c r="M630" i="100"/>
  <c r="I630" i="100"/>
  <c r="K630" i="100"/>
  <c r="T630" i="100"/>
  <c r="P630" i="100"/>
  <c r="L630" i="100"/>
  <c r="H630" i="100"/>
  <c r="S630" i="100"/>
  <c r="G630" i="100"/>
  <c r="T631" i="105"/>
  <c r="P631" i="105"/>
  <c r="L631" i="105"/>
  <c r="H631" i="105"/>
  <c r="M631" i="105"/>
  <c r="S631" i="105"/>
  <c r="O631" i="105"/>
  <c r="K631" i="105"/>
  <c r="G631" i="105"/>
  <c r="Q631" i="105"/>
  <c r="R631" i="105"/>
  <c r="N631" i="105"/>
  <c r="J631" i="105"/>
  <c r="I631" i="105"/>
  <c r="T631" i="101"/>
  <c r="P631" i="101"/>
  <c r="L631" i="101"/>
  <c r="H631" i="101"/>
  <c r="Q631" i="101"/>
  <c r="S631" i="101"/>
  <c r="O631" i="101"/>
  <c r="K631" i="101"/>
  <c r="G631" i="101"/>
  <c r="M631" i="101"/>
  <c r="R631" i="101"/>
  <c r="N631" i="101"/>
  <c r="J631" i="101"/>
  <c r="I631" i="101"/>
  <c r="R630" i="105"/>
  <c r="N630" i="105"/>
  <c r="J630" i="105"/>
  <c r="K630" i="105"/>
  <c r="Q630" i="105"/>
  <c r="M630" i="105"/>
  <c r="I630" i="105"/>
  <c r="S630" i="105"/>
  <c r="G630" i="105"/>
  <c r="T630" i="105"/>
  <c r="P630" i="105"/>
  <c r="L630" i="105"/>
  <c r="H630" i="105"/>
  <c r="O630" i="105"/>
  <c r="R630" i="107"/>
  <c r="N630" i="107"/>
  <c r="J630" i="107"/>
  <c r="K630" i="107"/>
  <c r="Q630" i="107"/>
  <c r="M630" i="107"/>
  <c r="I630" i="107"/>
  <c r="O630" i="107"/>
  <c r="G630" i="107"/>
  <c r="T630" i="107"/>
  <c r="P630" i="107"/>
  <c r="L630" i="107"/>
  <c r="H630" i="107"/>
  <c r="S630" i="107"/>
  <c r="F631" i="100"/>
  <c r="F631" i="104"/>
  <c r="F631" i="107"/>
  <c r="F631" i="103"/>
  <c r="F631" i="105"/>
  <c r="F631" i="101"/>
  <c r="F630" i="103"/>
  <c r="F630" i="100"/>
  <c r="F630" i="101"/>
  <c r="F630" i="104"/>
  <c r="F630" i="105"/>
  <c r="F630" i="107"/>
  <c r="T622" i="100"/>
  <c r="P622" i="100"/>
  <c r="L622" i="100"/>
  <c r="H622" i="100"/>
  <c r="R622" i="100"/>
  <c r="J622" i="100"/>
  <c r="I622" i="100"/>
  <c r="S622" i="100"/>
  <c r="O622" i="100"/>
  <c r="K622" i="100"/>
  <c r="G622" i="100"/>
  <c r="N622" i="100"/>
  <c r="M622" i="100"/>
  <c r="Q622" i="100"/>
  <c r="R621" i="100"/>
  <c r="N621" i="100"/>
  <c r="J621" i="100"/>
  <c r="P621" i="100"/>
  <c r="L621" i="100"/>
  <c r="K621" i="100"/>
  <c r="Q621" i="100"/>
  <c r="M621" i="100"/>
  <c r="I621" i="100"/>
  <c r="T621" i="100"/>
  <c r="H621" i="100"/>
  <c r="O621" i="100"/>
  <c r="S621" i="100"/>
  <c r="G621" i="100"/>
  <c r="T622" i="104"/>
  <c r="P622" i="104"/>
  <c r="L622" i="104"/>
  <c r="H622" i="104"/>
  <c r="J622" i="104"/>
  <c r="S622" i="104"/>
  <c r="O622" i="104"/>
  <c r="K622" i="104"/>
  <c r="G622" i="104"/>
  <c r="N622" i="104"/>
  <c r="R622" i="104"/>
  <c r="Q622" i="104"/>
  <c r="I622" i="104"/>
  <c r="M622" i="104"/>
  <c r="T622" i="107"/>
  <c r="P622" i="107"/>
  <c r="L622" i="107"/>
  <c r="H622" i="107"/>
  <c r="R622" i="107"/>
  <c r="J622" i="107"/>
  <c r="Q622" i="107"/>
  <c r="S622" i="107"/>
  <c r="O622" i="107"/>
  <c r="K622" i="107"/>
  <c r="G622" i="107"/>
  <c r="N622" i="107"/>
  <c r="I622" i="107"/>
  <c r="M622" i="107"/>
  <c r="R621" i="103"/>
  <c r="N621" i="103"/>
  <c r="J621" i="103"/>
  <c r="P621" i="103"/>
  <c r="H621" i="103"/>
  <c r="Q621" i="103"/>
  <c r="M621" i="103"/>
  <c r="I621" i="103"/>
  <c r="T621" i="103"/>
  <c r="L621" i="103"/>
  <c r="G621" i="103"/>
  <c r="K621" i="103"/>
  <c r="S621" i="103"/>
  <c r="O621" i="103"/>
  <c r="T622" i="103"/>
  <c r="P622" i="103"/>
  <c r="L622" i="103"/>
  <c r="H622" i="103"/>
  <c r="N622" i="103"/>
  <c r="S622" i="103"/>
  <c r="O622" i="103"/>
  <c r="K622" i="103"/>
  <c r="G622" i="103"/>
  <c r="R622" i="103"/>
  <c r="J622" i="103"/>
  <c r="I622" i="103"/>
  <c r="Q622" i="103"/>
  <c r="M622" i="103"/>
  <c r="R621" i="101"/>
  <c r="N621" i="101"/>
  <c r="J621" i="101"/>
  <c r="P621" i="101"/>
  <c r="H621" i="101"/>
  <c r="Q621" i="101"/>
  <c r="M621" i="101"/>
  <c r="I621" i="101"/>
  <c r="T621" i="101"/>
  <c r="L621" i="101"/>
  <c r="K621" i="101"/>
  <c r="G621" i="101"/>
  <c r="O621" i="101"/>
  <c r="S621" i="101"/>
  <c r="R621" i="104"/>
  <c r="N621" i="104"/>
  <c r="J621" i="104"/>
  <c r="P621" i="104"/>
  <c r="Q621" i="104"/>
  <c r="M621" i="104"/>
  <c r="I621" i="104"/>
  <c r="T621" i="104"/>
  <c r="H621" i="104"/>
  <c r="L621" i="104"/>
  <c r="S621" i="104"/>
  <c r="O621" i="104"/>
  <c r="K621" i="104"/>
  <c r="G621" i="104"/>
  <c r="T622" i="105"/>
  <c r="P622" i="105"/>
  <c r="L622" i="105"/>
  <c r="H622" i="105"/>
  <c r="R622" i="105"/>
  <c r="S622" i="105"/>
  <c r="O622" i="105"/>
  <c r="K622" i="105"/>
  <c r="G622" i="105"/>
  <c r="J622" i="105"/>
  <c r="N622" i="105"/>
  <c r="Q622" i="105"/>
  <c r="M622" i="105"/>
  <c r="I622" i="105"/>
  <c r="T622" i="101"/>
  <c r="P622" i="101"/>
  <c r="L622" i="101"/>
  <c r="H622" i="101"/>
  <c r="R622" i="101"/>
  <c r="J622" i="101"/>
  <c r="S622" i="101"/>
  <c r="O622" i="101"/>
  <c r="K622" i="101"/>
  <c r="G622" i="101"/>
  <c r="N622" i="101"/>
  <c r="M622" i="101"/>
  <c r="Q622" i="101"/>
  <c r="I622" i="101"/>
  <c r="R621" i="105"/>
  <c r="N621" i="105"/>
  <c r="J621" i="105"/>
  <c r="T621" i="105"/>
  <c r="H621" i="105"/>
  <c r="Q621" i="105"/>
  <c r="M621" i="105"/>
  <c r="I621" i="105"/>
  <c r="L621" i="105"/>
  <c r="P621" i="105"/>
  <c r="O621" i="105"/>
  <c r="K621" i="105"/>
  <c r="S621" i="105"/>
  <c r="G621" i="105"/>
  <c r="R621" i="107"/>
  <c r="N621" i="107"/>
  <c r="J621" i="107"/>
  <c r="T621" i="107"/>
  <c r="L621" i="107"/>
  <c r="S621" i="107"/>
  <c r="G621" i="107"/>
  <c r="Q621" i="107"/>
  <c r="M621" i="107"/>
  <c r="I621" i="107"/>
  <c r="P621" i="107"/>
  <c r="H621" i="107"/>
  <c r="K621" i="107"/>
  <c r="O621" i="107"/>
  <c r="F622" i="100"/>
  <c r="F622" i="104"/>
  <c r="F622" i="107"/>
  <c r="F622" i="103"/>
  <c r="F622" i="105"/>
  <c r="F622" i="101"/>
  <c r="F621" i="103"/>
  <c r="F621" i="100"/>
  <c r="F621" i="101"/>
  <c r="F621" i="104"/>
  <c r="F621" i="105"/>
  <c r="F621" i="107"/>
  <c r="R612" i="100"/>
  <c r="N612" i="100"/>
  <c r="J612" i="100"/>
  <c r="O612" i="100"/>
  <c r="Q612" i="100"/>
  <c r="M612" i="100"/>
  <c r="I612" i="100"/>
  <c r="K612" i="100"/>
  <c r="T612" i="100"/>
  <c r="P612" i="100"/>
  <c r="L612" i="100"/>
  <c r="H612" i="100"/>
  <c r="S612" i="100"/>
  <c r="G612" i="100"/>
  <c r="T613" i="104"/>
  <c r="P613" i="104"/>
  <c r="L613" i="104"/>
  <c r="H613" i="104"/>
  <c r="Q613" i="104"/>
  <c r="S613" i="104"/>
  <c r="O613" i="104"/>
  <c r="K613" i="104"/>
  <c r="G613" i="104"/>
  <c r="M613" i="104"/>
  <c r="R613" i="104"/>
  <c r="N613" i="104"/>
  <c r="J613" i="104"/>
  <c r="I613" i="104"/>
  <c r="T613" i="107"/>
  <c r="P613" i="107"/>
  <c r="L613" i="107"/>
  <c r="H613" i="107"/>
  <c r="M613" i="107"/>
  <c r="S613" i="107"/>
  <c r="O613" i="107"/>
  <c r="K613" i="107"/>
  <c r="G613" i="107"/>
  <c r="I613" i="107"/>
  <c r="R613" i="107"/>
  <c r="N613" i="107"/>
  <c r="J613" i="107"/>
  <c r="Q613" i="107"/>
  <c r="R612" i="103"/>
  <c r="N612" i="103"/>
  <c r="J612" i="103"/>
  <c r="K612" i="103"/>
  <c r="Q612" i="103"/>
  <c r="M612" i="103"/>
  <c r="I612" i="103"/>
  <c r="O612" i="103"/>
  <c r="T612" i="103"/>
  <c r="P612" i="103"/>
  <c r="L612" i="103"/>
  <c r="H612" i="103"/>
  <c r="S612" i="103"/>
  <c r="G612" i="103"/>
  <c r="T613" i="103"/>
  <c r="P613" i="103"/>
  <c r="L613" i="103"/>
  <c r="H613" i="103"/>
  <c r="I613" i="103"/>
  <c r="S613" i="103"/>
  <c r="O613" i="103"/>
  <c r="K613" i="103"/>
  <c r="G613" i="103"/>
  <c r="M613" i="103"/>
  <c r="R613" i="103"/>
  <c r="N613" i="103"/>
  <c r="J613" i="103"/>
  <c r="Q613" i="103"/>
  <c r="R612" i="101"/>
  <c r="N612" i="101"/>
  <c r="J612" i="101"/>
  <c r="S612" i="101"/>
  <c r="G612" i="101"/>
  <c r="Q612" i="101"/>
  <c r="M612" i="101"/>
  <c r="I612" i="101"/>
  <c r="K612" i="101"/>
  <c r="T612" i="101"/>
  <c r="P612" i="101"/>
  <c r="L612" i="101"/>
  <c r="H612" i="101"/>
  <c r="O612" i="101"/>
  <c r="R612" i="104"/>
  <c r="N612" i="104"/>
  <c r="J612" i="104"/>
  <c r="S612" i="104"/>
  <c r="G612" i="104"/>
  <c r="Q612" i="104"/>
  <c r="M612" i="104"/>
  <c r="I612" i="104"/>
  <c r="O612" i="104"/>
  <c r="T612" i="104"/>
  <c r="P612" i="104"/>
  <c r="L612" i="104"/>
  <c r="H612" i="104"/>
  <c r="K612" i="104"/>
  <c r="T613" i="100"/>
  <c r="P613" i="100"/>
  <c r="L613" i="100"/>
  <c r="H613" i="100"/>
  <c r="I613" i="100"/>
  <c r="S613" i="100"/>
  <c r="O613" i="100"/>
  <c r="K613" i="100"/>
  <c r="G613" i="100"/>
  <c r="M613" i="100"/>
  <c r="R613" i="100"/>
  <c r="N613" i="100"/>
  <c r="J613" i="100"/>
  <c r="Q613" i="100"/>
  <c r="T613" i="105"/>
  <c r="P613" i="105"/>
  <c r="L613" i="105"/>
  <c r="H613" i="105"/>
  <c r="I613" i="105"/>
  <c r="S613" i="105"/>
  <c r="O613" i="105"/>
  <c r="K613" i="105"/>
  <c r="G613" i="105"/>
  <c r="M613" i="105"/>
  <c r="R613" i="105"/>
  <c r="N613" i="105"/>
  <c r="J613" i="105"/>
  <c r="Q613" i="105"/>
  <c r="T613" i="101"/>
  <c r="P613" i="101"/>
  <c r="L613" i="101"/>
  <c r="H613" i="101"/>
  <c r="Q613" i="101"/>
  <c r="S613" i="101"/>
  <c r="O613" i="101"/>
  <c r="K613" i="101"/>
  <c r="G613" i="101"/>
  <c r="I613" i="101"/>
  <c r="R613" i="101"/>
  <c r="N613" i="101"/>
  <c r="J613" i="101"/>
  <c r="M613" i="101"/>
  <c r="R612" i="105"/>
  <c r="N612" i="105"/>
  <c r="J612" i="105"/>
  <c r="K612" i="105"/>
  <c r="Q612" i="105"/>
  <c r="M612" i="105"/>
  <c r="I612" i="105"/>
  <c r="O612" i="105"/>
  <c r="T612" i="105"/>
  <c r="P612" i="105"/>
  <c r="L612" i="105"/>
  <c r="H612" i="105"/>
  <c r="S612" i="105"/>
  <c r="G612" i="105"/>
  <c r="R612" i="107"/>
  <c r="N612" i="107"/>
  <c r="J612" i="107"/>
  <c r="S612" i="107"/>
  <c r="G612" i="107"/>
  <c r="Q612" i="107"/>
  <c r="M612" i="107"/>
  <c r="I612" i="107"/>
  <c r="K612" i="107"/>
  <c r="T612" i="107"/>
  <c r="P612" i="107"/>
  <c r="L612" i="107"/>
  <c r="H612" i="107"/>
  <c r="O612" i="107"/>
  <c r="F613" i="104"/>
  <c r="F613" i="107"/>
  <c r="F613" i="103"/>
  <c r="F613" i="100"/>
  <c r="F613" i="105"/>
  <c r="F613" i="101"/>
  <c r="F612" i="100"/>
  <c r="F612" i="103"/>
  <c r="F612" i="101"/>
  <c r="F612" i="104"/>
  <c r="F612" i="105"/>
  <c r="F612" i="107"/>
  <c r="T604" i="104"/>
  <c r="P604" i="104"/>
  <c r="L604" i="104"/>
  <c r="H604" i="104"/>
  <c r="N604" i="104"/>
  <c r="S604" i="104"/>
  <c r="O604" i="104"/>
  <c r="K604" i="104"/>
  <c r="G604" i="104"/>
  <c r="R604" i="104"/>
  <c r="J604" i="104"/>
  <c r="I604" i="104"/>
  <c r="M604" i="104"/>
  <c r="Q604" i="104"/>
  <c r="T604" i="107"/>
  <c r="P604" i="107"/>
  <c r="L604" i="107"/>
  <c r="H604" i="107"/>
  <c r="N604" i="107"/>
  <c r="M604" i="107"/>
  <c r="S604" i="107"/>
  <c r="O604" i="107"/>
  <c r="K604" i="107"/>
  <c r="G604" i="107"/>
  <c r="R604" i="107"/>
  <c r="J604" i="107"/>
  <c r="Q604" i="107"/>
  <c r="I604" i="107"/>
  <c r="R603" i="103"/>
  <c r="N603" i="103"/>
  <c r="J603" i="103"/>
  <c r="P603" i="103"/>
  <c r="H603" i="103"/>
  <c r="Q603" i="103"/>
  <c r="M603" i="103"/>
  <c r="I603" i="103"/>
  <c r="T603" i="103"/>
  <c r="L603" i="103"/>
  <c r="K603" i="103"/>
  <c r="S603" i="103"/>
  <c r="G603" i="103"/>
  <c r="O603" i="103"/>
  <c r="F604" i="100"/>
  <c r="T604" i="100"/>
  <c r="P604" i="100"/>
  <c r="L604" i="100"/>
  <c r="H604" i="100"/>
  <c r="R604" i="100"/>
  <c r="J604" i="100"/>
  <c r="S604" i="100"/>
  <c r="O604" i="100"/>
  <c r="K604" i="100"/>
  <c r="G604" i="100"/>
  <c r="N604" i="100"/>
  <c r="M604" i="100"/>
  <c r="Q604" i="100"/>
  <c r="I604" i="100"/>
  <c r="R603" i="100"/>
  <c r="N603" i="100"/>
  <c r="J603" i="100"/>
  <c r="P603" i="100"/>
  <c r="H603" i="100"/>
  <c r="Q603" i="100"/>
  <c r="M603" i="100"/>
  <c r="I603" i="100"/>
  <c r="T603" i="100"/>
  <c r="L603" i="100"/>
  <c r="S603" i="100"/>
  <c r="G603" i="100"/>
  <c r="O603" i="100"/>
  <c r="K603" i="100"/>
  <c r="T604" i="103"/>
  <c r="P604" i="103"/>
  <c r="L604" i="103"/>
  <c r="H604" i="103"/>
  <c r="R604" i="103"/>
  <c r="J604" i="103"/>
  <c r="S604" i="103"/>
  <c r="O604" i="103"/>
  <c r="K604" i="103"/>
  <c r="G604" i="103"/>
  <c r="N604" i="103"/>
  <c r="M604" i="103"/>
  <c r="Q604" i="103"/>
  <c r="I604" i="103"/>
  <c r="R603" i="101"/>
  <c r="N603" i="101"/>
  <c r="J603" i="101"/>
  <c r="T603" i="101"/>
  <c r="L603" i="101"/>
  <c r="Q603" i="101"/>
  <c r="M603" i="101"/>
  <c r="I603" i="101"/>
  <c r="P603" i="101"/>
  <c r="H603" i="101"/>
  <c r="O603" i="101"/>
  <c r="K603" i="101"/>
  <c r="G603" i="101"/>
  <c r="S603" i="101"/>
  <c r="R603" i="104"/>
  <c r="N603" i="104"/>
  <c r="J603" i="104"/>
  <c r="T603" i="104"/>
  <c r="H603" i="104"/>
  <c r="Q603" i="104"/>
  <c r="M603" i="104"/>
  <c r="I603" i="104"/>
  <c r="P603" i="104"/>
  <c r="L603" i="104"/>
  <c r="G603" i="104"/>
  <c r="O603" i="104"/>
  <c r="S603" i="104"/>
  <c r="K603" i="104"/>
  <c r="T604" i="105"/>
  <c r="P604" i="105"/>
  <c r="L604" i="105"/>
  <c r="H604" i="105"/>
  <c r="N604" i="105"/>
  <c r="S604" i="105"/>
  <c r="O604" i="105"/>
  <c r="K604" i="105"/>
  <c r="G604" i="105"/>
  <c r="R604" i="105"/>
  <c r="J604" i="105"/>
  <c r="I604" i="105"/>
  <c r="Q604" i="105"/>
  <c r="M604" i="105"/>
  <c r="T604" i="101"/>
  <c r="P604" i="101"/>
  <c r="L604" i="101"/>
  <c r="H604" i="101"/>
  <c r="N604" i="101"/>
  <c r="S604" i="101"/>
  <c r="O604" i="101"/>
  <c r="K604" i="101"/>
  <c r="G604" i="101"/>
  <c r="R604" i="101"/>
  <c r="J604" i="101"/>
  <c r="Q604" i="101"/>
  <c r="I604" i="101"/>
  <c r="M604" i="101"/>
  <c r="R603" i="105"/>
  <c r="N603" i="105"/>
  <c r="J603" i="105"/>
  <c r="T603" i="105"/>
  <c r="L603" i="105"/>
  <c r="Q603" i="105"/>
  <c r="M603" i="105"/>
  <c r="I603" i="105"/>
  <c r="P603" i="105"/>
  <c r="H603" i="105"/>
  <c r="S603" i="105"/>
  <c r="K603" i="105"/>
  <c r="O603" i="105"/>
  <c r="G603" i="105"/>
  <c r="R603" i="107"/>
  <c r="N603" i="107"/>
  <c r="J603" i="107"/>
  <c r="T603" i="107"/>
  <c r="L603" i="107"/>
  <c r="Q603" i="107"/>
  <c r="M603" i="107"/>
  <c r="I603" i="107"/>
  <c r="P603" i="107"/>
  <c r="H603" i="107"/>
  <c r="G603" i="107"/>
  <c r="K603" i="107"/>
  <c r="S603" i="107"/>
  <c r="O603" i="107"/>
  <c r="F604" i="104"/>
  <c r="F604" i="107"/>
  <c r="F604" i="103"/>
  <c r="F604" i="105"/>
  <c r="F604" i="101"/>
  <c r="F603" i="100"/>
  <c r="F603" i="103"/>
  <c r="F603" i="101"/>
  <c r="F603" i="104"/>
  <c r="F603" i="105"/>
  <c r="F603" i="107"/>
  <c r="R595" i="105"/>
  <c r="N595" i="105"/>
  <c r="J595" i="105"/>
  <c r="K595" i="105"/>
  <c r="Q595" i="105"/>
  <c r="M595" i="105"/>
  <c r="I595" i="105"/>
  <c r="S595" i="105"/>
  <c r="G595" i="105"/>
  <c r="T595" i="105"/>
  <c r="P595" i="105"/>
  <c r="L595" i="105"/>
  <c r="H595" i="105"/>
  <c r="O595" i="105"/>
  <c r="F595" i="100"/>
  <c r="R595" i="100"/>
  <c r="N595" i="100"/>
  <c r="J595" i="100"/>
  <c r="S595" i="100"/>
  <c r="Q595" i="100"/>
  <c r="M595" i="100"/>
  <c r="I595" i="100"/>
  <c r="K595" i="100"/>
  <c r="T595" i="100"/>
  <c r="P595" i="100"/>
  <c r="L595" i="100"/>
  <c r="H595" i="100"/>
  <c r="O595" i="100"/>
  <c r="G595" i="100"/>
  <c r="T595" i="107"/>
  <c r="P595" i="107"/>
  <c r="L595" i="107"/>
  <c r="H595" i="107"/>
  <c r="M595" i="107"/>
  <c r="S595" i="107"/>
  <c r="O595" i="107"/>
  <c r="K595" i="107"/>
  <c r="G595" i="107"/>
  <c r="I595" i="107"/>
  <c r="R595" i="107"/>
  <c r="N595" i="107"/>
  <c r="J595" i="107"/>
  <c r="Q595" i="107"/>
  <c r="T595" i="104"/>
  <c r="P595" i="104"/>
  <c r="L595" i="104"/>
  <c r="H595" i="104"/>
  <c r="I595" i="104"/>
  <c r="S595" i="104"/>
  <c r="O595" i="104"/>
  <c r="K595" i="104"/>
  <c r="G595" i="104"/>
  <c r="Q595" i="104"/>
  <c r="R595" i="104"/>
  <c r="N595" i="104"/>
  <c r="J595" i="104"/>
  <c r="M595" i="104"/>
  <c r="R595" i="103"/>
  <c r="N595" i="103"/>
  <c r="J595" i="103"/>
  <c r="S595" i="103"/>
  <c r="G595" i="103"/>
  <c r="Q595" i="103"/>
  <c r="M595" i="103"/>
  <c r="I595" i="103"/>
  <c r="O595" i="103"/>
  <c r="T595" i="103"/>
  <c r="P595" i="103"/>
  <c r="L595" i="103"/>
  <c r="H595" i="103"/>
  <c r="K595" i="103"/>
  <c r="T595" i="101"/>
  <c r="P595" i="101"/>
  <c r="L595" i="101"/>
  <c r="H595" i="101"/>
  <c r="Q595" i="101"/>
  <c r="S595" i="101"/>
  <c r="O595" i="101"/>
  <c r="K595" i="101"/>
  <c r="G595" i="101"/>
  <c r="M595" i="101"/>
  <c r="R595" i="101"/>
  <c r="N595" i="101"/>
  <c r="J595" i="101"/>
  <c r="I595" i="101"/>
  <c r="F595" i="104"/>
  <c r="F595" i="107"/>
  <c r="F595" i="103"/>
  <c r="F595" i="105"/>
  <c r="F595" i="101"/>
  <c r="R594" i="103"/>
  <c r="N594" i="103"/>
  <c r="J594" i="103"/>
  <c r="S594" i="103"/>
  <c r="K594" i="103"/>
  <c r="Q594" i="103"/>
  <c r="M594" i="103"/>
  <c r="I594" i="103"/>
  <c r="O594" i="103"/>
  <c r="T594" i="103"/>
  <c r="P594" i="103"/>
  <c r="L594" i="103"/>
  <c r="H594" i="103"/>
  <c r="G594" i="103"/>
  <c r="R594" i="100"/>
  <c r="N594" i="100"/>
  <c r="J594" i="100"/>
  <c r="O594" i="100"/>
  <c r="Q594" i="100"/>
  <c r="M594" i="100"/>
  <c r="I594" i="100"/>
  <c r="S594" i="100"/>
  <c r="G594" i="100"/>
  <c r="T594" i="100"/>
  <c r="P594" i="100"/>
  <c r="L594" i="100"/>
  <c r="H594" i="100"/>
  <c r="K594" i="100"/>
  <c r="T594" i="101"/>
  <c r="P594" i="101"/>
  <c r="L594" i="101"/>
  <c r="H594" i="101"/>
  <c r="Q594" i="101"/>
  <c r="S594" i="101"/>
  <c r="O594" i="101"/>
  <c r="K594" i="101"/>
  <c r="G594" i="101"/>
  <c r="M594" i="101"/>
  <c r="R594" i="101"/>
  <c r="N594" i="101"/>
  <c r="J594" i="101"/>
  <c r="I594" i="101"/>
  <c r="T594" i="104"/>
  <c r="P594" i="104"/>
  <c r="L594" i="104"/>
  <c r="H594" i="104"/>
  <c r="M594" i="104"/>
  <c r="S594" i="104"/>
  <c r="O594" i="104"/>
  <c r="K594" i="104"/>
  <c r="G594" i="104"/>
  <c r="Q594" i="104"/>
  <c r="R594" i="104"/>
  <c r="N594" i="104"/>
  <c r="J594" i="104"/>
  <c r="I594" i="104"/>
  <c r="R594" i="105"/>
  <c r="N594" i="105"/>
  <c r="J594" i="105"/>
  <c r="O594" i="105"/>
  <c r="Q594" i="105"/>
  <c r="M594" i="105"/>
  <c r="I594" i="105"/>
  <c r="S594" i="105"/>
  <c r="G594" i="105"/>
  <c r="T594" i="105"/>
  <c r="P594" i="105"/>
  <c r="L594" i="105"/>
  <c r="H594" i="105"/>
  <c r="K594" i="105"/>
  <c r="T594" i="107"/>
  <c r="P594" i="107"/>
  <c r="L594" i="107"/>
  <c r="H594" i="107"/>
  <c r="Q594" i="107"/>
  <c r="S594" i="107"/>
  <c r="O594" i="107"/>
  <c r="K594" i="107"/>
  <c r="G594" i="107"/>
  <c r="M594" i="107"/>
  <c r="R594" i="107"/>
  <c r="N594" i="107"/>
  <c r="J594" i="107"/>
  <c r="I594" i="107"/>
  <c r="F594" i="100"/>
  <c r="F594" i="103"/>
  <c r="F594" i="101"/>
  <c r="F594" i="104"/>
  <c r="F594" i="105"/>
  <c r="F594" i="107"/>
  <c r="S307" i="101"/>
  <c r="S611" i="101" s="1"/>
  <c r="N309" i="106"/>
  <c r="F308" i="104"/>
  <c r="F309" i="105"/>
  <c r="F629" i="105" s="1"/>
  <c r="S307" i="107"/>
  <c r="S611" i="107" s="1"/>
  <c r="K307" i="101"/>
  <c r="K611" i="101" s="1"/>
  <c r="Q306" i="101"/>
  <c r="R305" i="101"/>
  <c r="R593" i="101" s="1"/>
  <c r="R705" i="101" s="1"/>
  <c r="S307" i="105"/>
  <c r="S611" i="105" s="1"/>
  <c r="O307" i="103"/>
  <c r="O611" i="103" s="1"/>
  <c r="K307" i="105"/>
  <c r="K611" i="105" s="1"/>
  <c r="G307" i="106"/>
  <c r="R309" i="105"/>
  <c r="R629" i="105" s="1"/>
  <c r="R308" i="100"/>
  <c r="R620" i="100" s="1"/>
  <c r="R308" i="105"/>
  <c r="R308" i="101"/>
  <c r="R620" i="101" s="1"/>
  <c r="R305" i="104"/>
  <c r="R593" i="104" s="1"/>
  <c r="N308" i="100"/>
  <c r="N620" i="100" s="1"/>
  <c r="N305" i="106"/>
  <c r="N305" i="104"/>
  <c r="N593" i="104" s="1"/>
  <c r="J309" i="100"/>
  <c r="J629" i="100" s="1"/>
  <c r="J309" i="103"/>
  <c r="J629" i="103" s="1"/>
  <c r="J308" i="107"/>
  <c r="J620" i="107" s="1"/>
  <c r="J305" i="105"/>
  <c r="J593" i="105" s="1"/>
  <c r="J305" i="103"/>
  <c r="J593" i="103" s="1"/>
  <c r="J705" i="103" s="1"/>
  <c r="F308" i="105"/>
  <c r="F620" i="105" s="1"/>
  <c r="F309" i="107"/>
  <c r="N305" i="107"/>
  <c r="N593" i="107" s="1"/>
  <c r="N705" i="107" s="1"/>
  <c r="S307" i="103"/>
  <c r="S611" i="103" s="1"/>
  <c r="O307" i="104"/>
  <c r="O611" i="104" s="1"/>
  <c r="K307" i="104"/>
  <c r="G307" i="101"/>
  <c r="G611" i="101" s="1"/>
  <c r="G307" i="100"/>
  <c r="G611" i="100" s="1"/>
  <c r="G307" i="107"/>
  <c r="G611" i="107" s="1"/>
  <c r="R309" i="107"/>
  <c r="M306" i="107"/>
  <c r="M602" i="107" s="1"/>
  <c r="R305" i="103"/>
  <c r="R593" i="103" s="1"/>
  <c r="I306" i="100"/>
  <c r="I602" i="100" s="1"/>
  <c r="I306" i="107"/>
  <c r="I602" i="107" s="1"/>
  <c r="N308" i="105"/>
  <c r="N620" i="105" s="1"/>
  <c r="J309" i="101"/>
  <c r="J629" i="101" s="1"/>
  <c r="J309" i="107"/>
  <c r="J629" i="107" s="1"/>
  <c r="J308" i="106"/>
  <c r="J305" i="106"/>
  <c r="F309" i="104"/>
  <c r="F629" i="104" s="1"/>
  <c r="F308" i="100"/>
  <c r="F620" i="100" s="1"/>
  <c r="F305" i="107"/>
  <c r="F593" i="107" s="1"/>
  <c r="F705" i="107" s="1"/>
  <c r="K307" i="107"/>
  <c r="K611" i="107" s="1"/>
  <c r="Q306" i="104"/>
  <c r="Q602" i="104" s="1"/>
  <c r="R309" i="101"/>
  <c r="R629" i="101" s="1"/>
  <c r="M306" i="103"/>
  <c r="R305" i="107"/>
  <c r="R593" i="107" s="1"/>
  <c r="R705" i="107" s="1"/>
  <c r="N309" i="103"/>
  <c r="N629" i="103" s="1"/>
  <c r="N309" i="107"/>
  <c r="N629" i="107" s="1"/>
  <c r="N309" i="105"/>
  <c r="J309" i="104"/>
  <c r="J629" i="104" s="1"/>
  <c r="J308" i="101"/>
  <c r="J620" i="101" s="1"/>
  <c r="J305" i="100"/>
  <c r="J593" i="100" s="1"/>
  <c r="J705" i="100" s="1"/>
  <c r="F305" i="106"/>
  <c r="S307" i="100"/>
  <c r="S611" i="100" s="1"/>
  <c r="O307" i="100"/>
  <c r="O611" i="100" s="1"/>
  <c r="Q306" i="106"/>
  <c r="R309" i="103"/>
  <c r="R629" i="103" s="1"/>
  <c r="N308" i="106"/>
  <c r="F309" i="101"/>
  <c r="F629" i="101" s="1"/>
  <c r="F309" i="100"/>
  <c r="F629" i="100" s="1"/>
  <c r="G307" i="104"/>
  <c r="M306" i="101"/>
  <c r="M602" i="101" s="1"/>
  <c r="M306" i="104"/>
  <c r="M602" i="104" s="1"/>
  <c r="I306" i="101"/>
  <c r="I602" i="101" s="1"/>
  <c r="J305" i="101"/>
  <c r="J593" i="101" s="1"/>
  <c r="J705" i="101" s="1"/>
  <c r="F305" i="103"/>
  <c r="F593" i="103" s="1"/>
  <c r="R307" i="103"/>
  <c r="R611" i="103" s="1"/>
  <c r="R307" i="105"/>
  <c r="R611" i="105" s="1"/>
  <c r="N307" i="100"/>
  <c r="N611" i="100" s="1"/>
  <c r="J307" i="100"/>
  <c r="J611" i="100" s="1"/>
  <c r="T306" i="106"/>
  <c r="T306" i="107"/>
  <c r="T602" i="107" s="1"/>
  <c r="J307" i="107"/>
  <c r="J611" i="107" s="1"/>
  <c r="F307" i="106"/>
  <c r="F307" i="104"/>
  <c r="F611" i="104" s="1"/>
  <c r="P306" i="101"/>
  <c r="P602" i="101" s="1"/>
  <c r="Q308" i="103"/>
  <c r="Q620" i="103" s="1"/>
  <c r="Q708" i="103" s="1"/>
  <c r="Q308" i="100"/>
  <c r="Q620" i="100" s="1"/>
  <c r="Q708" i="100" s="1"/>
  <c r="L306" i="107"/>
  <c r="L602" i="107" s="1"/>
  <c r="L306" i="105"/>
  <c r="L602" i="105" s="1"/>
  <c r="L306" i="100"/>
  <c r="L602" i="100" s="1"/>
  <c r="Q309" i="107"/>
  <c r="Q629" i="107" s="1"/>
  <c r="Q709" i="107" s="1"/>
  <c r="Q305" i="100"/>
  <c r="Q593" i="100" s="1"/>
  <c r="M308" i="105"/>
  <c r="M620" i="105" s="1"/>
  <c r="M708" i="105" s="1"/>
  <c r="M308" i="103"/>
  <c r="M620" i="103" s="1"/>
  <c r="M309" i="106"/>
  <c r="H306" i="100"/>
  <c r="H602" i="100" s="1"/>
  <c r="M309" i="103"/>
  <c r="M629" i="103" s="1"/>
  <c r="M709" i="103" s="1"/>
  <c r="M309" i="105"/>
  <c r="M629" i="105" s="1"/>
  <c r="M709" i="105" s="1"/>
  <c r="M305" i="106"/>
  <c r="I308" i="106"/>
  <c r="I309" i="106"/>
  <c r="I308" i="100"/>
  <c r="I620" i="100" s="1"/>
  <c r="I708" i="100" s="1"/>
  <c r="I309" i="100"/>
  <c r="I629" i="100" s="1"/>
  <c r="I709" i="100" s="1"/>
  <c r="I305" i="103"/>
  <c r="I593" i="103" s="1"/>
  <c r="I305" i="100"/>
  <c r="I593" i="100" s="1"/>
  <c r="Q307" i="104"/>
  <c r="Q611" i="104" s="1"/>
  <c r="Q707" i="104" s="1"/>
  <c r="Q307" i="105"/>
  <c r="Q611" i="105" s="1"/>
  <c r="Q707" i="105" s="1"/>
  <c r="M307" i="101"/>
  <c r="M611" i="101" s="1"/>
  <c r="M707" i="101" s="1"/>
  <c r="I307" i="104"/>
  <c r="I611" i="104" s="1"/>
  <c r="I707" i="104" s="1"/>
  <c r="I307" i="103"/>
  <c r="I611" i="103" s="1"/>
  <c r="I707" i="103" s="1"/>
  <c r="I307" i="106"/>
  <c r="S306" i="107"/>
  <c r="S602" i="107" s="1"/>
  <c r="T308" i="100"/>
  <c r="T620" i="100" s="1"/>
  <c r="O306" i="105"/>
  <c r="T309" i="105"/>
  <c r="T629" i="105" s="1"/>
  <c r="T309" i="107"/>
  <c r="T629" i="107" s="1"/>
  <c r="O306" i="101"/>
  <c r="O602" i="101" s="1"/>
  <c r="T305" i="106"/>
  <c r="T305" i="100"/>
  <c r="T593" i="100" s="1"/>
  <c r="P308" i="106"/>
  <c r="P309" i="100"/>
  <c r="P629" i="100" s="1"/>
  <c r="P308" i="100"/>
  <c r="P620" i="100" s="1"/>
  <c r="P309" i="106"/>
  <c r="K306" i="100"/>
  <c r="K602" i="100" s="1"/>
  <c r="P305" i="107"/>
  <c r="P593" i="107" s="1"/>
  <c r="P305" i="100"/>
  <c r="L309" i="105"/>
  <c r="L629" i="105" s="1"/>
  <c r="L308" i="101"/>
  <c r="L620" i="101" s="1"/>
  <c r="L308" i="107"/>
  <c r="L620" i="107" s="1"/>
  <c r="L308" i="100"/>
  <c r="L620" i="100" s="1"/>
  <c r="L309" i="103"/>
  <c r="L629" i="103" s="1"/>
  <c r="L305" i="106"/>
  <c r="L305" i="100"/>
  <c r="L593" i="100" s="1"/>
  <c r="H308" i="101"/>
  <c r="H620" i="101" s="1"/>
  <c r="H308" i="105"/>
  <c r="H620" i="105" s="1"/>
  <c r="H309" i="106"/>
  <c r="H305" i="105"/>
  <c r="H593" i="105" s="1"/>
  <c r="H305" i="104"/>
  <c r="T307" i="104"/>
  <c r="T611" i="104" s="1"/>
  <c r="T307" i="105"/>
  <c r="T611" i="105" s="1"/>
  <c r="P307" i="107"/>
  <c r="P611" i="107" s="1"/>
  <c r="P307" i="105"/>
  <c r="L307" i="107"/>
  <c r="L611" i="107" s="1"/>
  <c r="L307" i="105"/>
  <c r="L611" i="105" s="1"/>
  <c r="R306" i="100"/>
  <c r="R602" i="100" s="1"/>
  <c r="H307" i="100"/>
  <c r="H611" i="100" s="1"/>
  <c r="H307" i="106"/>
  <c r="S308" i="103"/>
  <c r="S620" i="103" s="1"/>
  <c r="N306" i="105"/>
  <c r="N602" i="105" s="1"/>
  <c r="N706" i="105" s="1"/>
  <c r="S309" i="100"/>
  <c r="S629" i="100" s="1"/>
  <c r="S309" i="103"/>
  <c r="S629" i="103" s="1"/>
  <c r="N306" i="106"/>
  <c r="S305" i="103"/>
  <c r="S593" i="103" s="1"/>
  <c r="S305" i="100"/>
  <c r="S593" i="100" s="1"/>
  <c r="O309" i="107"/>
  <c r="O629" i="107" s="1"/>
  <c r="J306" i="103"/>
  <c r="J602" i="103" s="1"/>
  <c r="O309" i="101"/>
  <c r="O629" i="101" s="1"/>
  <c r="O308" i="101"/>
  <c r="O620" i="101" s="1"/>
  <c r="O309" i="105"/>
  <c r="O629" i="105" s="1"/>
  <c r="O305" i="103"/>
  <c r="O593" i="103" s="1"/>
  <c r="O305" i="104"/>
  <c r="O593" i="104" s="1"/>
  <c r="K309" i="106"/>
  <c r="F306" i="100"/>
  <c r="F602" i="100" s="1"/>
  <c r="K309" i="104"/>
  <c r="K629" i="104" s="1"/>
  <c r="K309" i="100"/>
  <c r="K629" i="100" s="1"/>
  <c r="F306" i="104"/>
  <c r="F602" i="104" s="1"/>
  <c r="F706" i="104" s="1"/>
  <c r="K305" i="104"/>
  <c r="K593" i="104" s="1"/>
  <c r="K305" i="106"/>
  <c r="G308" i="105"/>
  <c r="G620" i="105" s="1"/>
  <c r="G308" i="103"/>
  <c r="G309" i="101"/>
  <c r="G629" i="101" s="1"/>
  <c r="G309" i="104"/>
  <c r="G629" i="104" s="1"/>
  <c r="G305" i="101"/>
  <c r="G593" i="101" s="1"/>
  <c r="R307" i="104"/>
  <c r="N307" i="101"/>
  <c r="N611" i="101" s="1"/>
  <c r="N307" i="103"/>
  <c r="N611" i="103" s="1"/>
  <c r="J307" i="104"/>
  <c r="J611" i="104" s="1"/>
  <c r="J307" i="101"/>
  <c r="T306" i="100"/>
  <c r="T602" i="100" s="1"/>
  <c r="T306" i="103"/>
  <c r="T602" i="103" s="1"/>
  <c r="F307" i="103"/>
  <c r="F611" i="103" s="1"/>
  <c r="P306" i="106"/>
  <c r="F307" i="105"/>
  <c r="F611" i="105" s="1"/>
  <c r="L306" i="104"/>
  <c r="L602" i="104" s="1"/>
  <c r="L306" i="106"/>
  <c r="Q309" i="101"/>
  <c r="Q629" i="101" s="1"/>
  <c r="Q709" i="101" s="1"/>
  <c r="Q308" i="104"/>
  <c r="Q620" i="104" s="1"/>
  <c r="Q708" i="104" s="1"/>
  <c r="L306" i="101"/>
  <c r="L602" i="101" s="1"/>
  <c r="Q305" i="105"/>
  <c r="Q593" i="105" s="1"/>
  <c r="Q305" i="103"/>
  <c r="Q593" i="103" s="1"/>
  <c r="M308" i="100"/>
  <c r="M620" i="100" s="1"/>
  <c r="M708" i="100" s="1"/>
  <c r="M309" i="100"/>
  <c r="M629" i="100" s="1"/>
  <c r="M709" i="100" s="1"/>
  <c r="M309" i="104"/>
  <c r="M629" i="104" s="1"/>
  <c r="M709" i="104" s="1"/>
  <c r="M308" i="101"/>
  <c r="M620" i="101" s="1"/>
  <c r="M708" i="101" s="1"/>
  <c r="H306" i="105"/>
  <c r="H602" i="105" s="1"/>
  <c r="M305" i="107"/>
  <c r="M593" i="107" s="1"/>
  <c r="M305" i="104"/>
  <c r="M593" i="104" s="1"/>
  <c r="I308" i="105"/>
  <c r="I620" i="105" s="1"/>
  <c r="I308" i="101"/>
  <c r="I620" i="101" s="1"/>
  <c r="I708" i="101" s="1"/>
  <c r="I309" i="105"/>
  <c r="I629" i="105" s="1"/>
  <c r="I709" i="105" s="1"/>
  <c r="I308" i="107"/>
  <c r="I620" i="107" s="1"/>
  <c r="I708" i="107" s="1"/>
  <c r="I305" i="107"/>
  <c r="Q307" i="103"/>
  <c r="Q611" i="103" s="1"/>
  <c r="M307" i="106"/>
  <c r="M307" i="104"/>
  <c r="M611" i="104" s="1"/>
  <c r="M707" i="104" s="1"/>
  <c r="S306" i="103"/>
  <c r="I307" i="100"/>
  <c r="I611" i="100" s="1"/>
  <c r="I707" i="100" s="1"/>
  <c r="S306" i="105"/>
  <c r="S602" i="105" s="1"/>
  <c r="S306" i="101"/>
  <c r="S602" i="101" s="1"/>
  <c r="T309" i="100"/>
  <c r="T629" i="100" s="1"/>
  <c r="T308" i="107"/>
  <c r="T620" i="107" s="1"/>
  <c r="T309" i="103"/>
  <c r="T629" i="103" s="1"/>
  <c r="T308" i="101"/>
  <c r="T620" i="101" s="1"/>
  <c r="O306" i="107"/>
  <c r="O602" i="107" s="1"/>
  <c r="T305" i="105"/>
  <c r="T593" i="105" s="1"/>
  <c r="T305" i="101"/>
  <c r="T593" i="101" s="1"/>
  <c r="P309" i="104"/>
  <c r="P629" i="104" s="1"/>
  <c r="P308" i="105"/>
  <c r="P620" i="105" s="1"/>
  <c r="P309" i="105"/>
  <c r="P629" i="105" s="1"/>
  <c r="K306" i="103"/>
  <c r="K602" i="103" s="1"/>
  <c r="P308" i="104"/>
  <c r="P620" i="104" s="1"/>
  <c r="P305" i="103"/>
  <c r="P305" i="104"/>
  <c r="P593" i="104" s="1"/>
  <c r="G306" i="100"/>
  <c r="G602" i="100" s="1"/>
  <c r="G306" i="101"/>
  <c r="G602" i="101" s="1"/>
  <c r="G306" i="105"/>
  <c r="G602" i="105" s="1"/>
  <c r="L308" i="106"/>
  <c r="G306" i="104"/>
  <c r="G602" i="104" s="1"/>
  <c r="L305" i="107"/>
  <c r="L593" i="107" s="1"/>
  <c r="L305" i="103"/>
  <c r="L593" i="103" s="1"/>
  <c r="H308" i="107"/>
  <c r="H620" i="107" s="1"/>
  <c r="H308" i="103"/>
  <c r="H620" i="103" s="1"/>
  <c r="H308" i="106"/>
  <c r="H305" i="103"/>
  <c r="H593" i="103" s="1"/>
  <c r="H305" i="101"/>
  <c r="H593" i="101" s="1"/>
  <c r="T307" i="100"/>
  <c r="T611" i="100" s="1"/>
  <c r="T307" i="103"/>
  <c r="T611" i="103" s="1"/>
  <c r="P307" i="100"/>
  <c r="P611" i="100" s="1"/>
  <c r="P307" i="106"/>
  <c r="L307" i="104"/>
  <c r="L611" i="104" s="1"/>
  <c r="H307" i="105"/>
  <c r="H611" i="105" s="1"/>
  <c r="R306" i="107"/>
  <c r="R602" i="107" s="1"/>
  <c r="R706" i="107" s="1"/>
  <c r="H307" i="103"/>
  <c r="H611" i="103" s="1"/>
  <c r="H307" i="101"/>
  <c r="H611" i="101" s="1"/>
  <c r="S308" i="100"/>
  <c r="S620" i="100" s="1"/>
  <c r="N306" i="101"/>
  <c r="N602" i="101" s="1"/>
  <c r="N706" i="101" s="1"/>
  <c r="N306" i="107"/>
  <c r="N602" i="107" s="1"/>
  <c r="S309" i="105"/>
  <c r="S629" i="105" s="1"/>
  <c r="S309" i="106"/>
  <c r="S305" i="106"/>
  <c r="S305" i="107"/>
  <c r="S593" i="107" s="1"/>
  <c r="O309" i="104"/>
  <c r="O629" i="104" s="1"/>
  <c r="O308" i="105"/>
  <c r="O620" i="105" s="1"/>
  <c r="J306" i="105"/>
  <c r="J602" i="105" s="1"/>
  <c r="J706" i="105" s="1"/>
  <c r="O308" i="100"/>
  <c r="O620" i="100" s="1"/>
  <c r="O308" i="103"/>
  <c r="O620" i="103" s="1"/>
  <c r="O305" i="105"/>
  <c r="O593" i="105" s="1"/>
  <c r="O305" i="101"/>
  <c r="O593" i="101" s="1"/>
  <c r="K309" i="101"/>
  <c r="K629" i="101" s="1"/>
  <c r="K308" i="107"/>
  <c r="K620" i="107" s="1"/>
  <c r="K308" i="104"/>
  <c r="K620" i="104" s="1"/>
  <c r="F306" i="105"/>
  <c r="F602" i="105" s="1"/>
  <c r="K309" i="105"/>
  <c r="K629" i="105" s="1"/>
  <c r="K305" i="105"/>
  <c r="K593" i="105" s="1"/>
  <c r="K305" i="100"/>
  <c r="K593" i="100" s="1"/>
  <c r="G308" i="106"/>
  <c r="G308" i="104"/>
  <c r="G620" i="104" s="1"/>
  <c r="G309" i="106"/>
  <c r="G305" i="106"/>
  <c r="G305" i="100"/>
  <c r="G593" i="100" s="1"/>
  <c r="R307" i="106"/>
  <c r="R307" i="100"/>
  <c r="R611" i="100" s="1"/>
  <c r="N307" i="107"/>
  <c r="N611" i="107" s="1"/>
  <c r="N307" i="105"/>
  <c r="N611" i="105" s="1"/>
  <c r="J307" i="106"/>
  <c r="J307" i="105"/>
  <c r="J611" i="105" s="1"/>
  <c r="T306" i="105"/>
  <c r="T602" i="105" s="1"/>
  <c r="F307" i="100"/>
  <c r="P306" i="105"/>
  <c r="P602" i="105" s="1"/>
  <c r="F307" i="101"/>
  <c r="F611" i="101" s="1"/>
  <c r="P306" i="107"/>
  <c r="P602" i="107" s="1"/>
  <c r="Q309" i="106"/>
  <c r="Q309" i="103"/>
  <c r="Q629" i="103" s="1"/>
  <c r="Q709" i="103" s="1"/>
  <c r="Q308" i="106"/>
  <c r="L306" i="103"/>
  <c r="L602" i="103" s="1"/>
  <c r="Q308" i="105"/>
  <c r="Q620" i="105" s="1"/>
  <c r="Q708" i="105" s="1"/>
  <c r="Q305" i="104"/>
  <c r="Q593" i="104" s="1"/>
  <c r="Q305" i="107"/>
  <c r="Q593" i="107" s="1"/>
  <c r="M309" i="107"/>
  <c r="M629" i="107" s="1"/>
  <c r="M308" i="106"/>
  <c r="M308" i="107"/>
  <c r="M620" i="107" s="1"/>
  <c r="M308" i="104"/>
  <c r="M620" i="104" s="1"/>
  <c r="M309" i="101"/>
  <c r="M629" i="101" s="1"/>
  <c r="M709" i="101" s="1"/>
  <c r="M305" i="101"/>
  <c r="M593" i="101" s="1"/>
  <c r="M305" i="105"/>
  <c r="M593" i="105" s="1"/>
  <c r="I309" i="101"/>
  <c r="I629" i="101" s="1"/>
  <c r="I709" i="101" s="1"/>
  <c r="I308" i="103"/>
  <c r="I620" i="103" s="1"/>
  <c r="I308" i="104"/>
  <c r="I620" i="104" s="1"/>
  <c r="I708" i="104" s="1"/>
  <c r="I305" i="101"/>
  <c r="I593" i="101" s="1"/>
  <c r="I305" i="105"/>
  <c r="I593" i="105" s="1"/>
  <c r="Q307" i="101"/>
  <c r="Q611" i="101" s="1"/>
  <c r="Q307" i="100"/>
  <c r="Q611" i="100" s="1"/>
  <c r="Q707" i="100" s="1"/>
  <c r="M307" i="100"/>
  <c r="M611" i="100" s="1"/>
  <c r="M707" i="100" s="1"/>
  <c r="M307" i="107"/>
  <c r="M611" i="107" s="1"/>
  <c r="I307" i="105"/>
  <c r="I611" i="105" s="1"/>
  <c r="S306" i="100"/>
  <c r="S602" i="100" s="1"/>
  <c r="I307" i="107"/>
  <c r="I611" i="107" s="1"/>
  <c r="T308" i="103"/>
  <c r="T620" i="103" s="1"/>
  <c r="O306" i="100"/>
  <c r="O602" i="100" s="1"/>
  <c r="T308" i="105"/>
  <c r="O306" i="104"/>
  <c r="O602" i="104" s="1"/>
  <c r="T309" i="101"/>
  <c r="T629" i="101" s="1"/>
  <c r="O306" i="103"/>
  <c r="O602" i="103" s="1"/>
  <c r="T305" i="103"/>
  <c r="P308" i="107"/>
  <c r="P620" i="107" s="1"/>
  <c r="K306" i="101"/>
  <c r="K602" i="101" s="1"/>
  <c r="P309" i="103"/>
  <c r="P629" i="103" s="1"/>
  <c r="K306" i="107"/>
  <c r="K306" i="105"/>
  <c r="K602" i="105" s="1"/>
  <c r="P308" i="101"/>
  <c r="P620" i="101" s="1"/>
  <c r="P305" i="106"/>
  <c r="G306" i="107"/>
  <c r="G602" i="107" s="1"/>
  <c r="L308" i="103"/>
  <c r="L620" i="103" s="1"/>
  <c r="G306" i="103"/>
  <c r="G602" i="103" s="1"/>
  <c r="L309" i="100"/>
  <c r="L629" i="100" s="1"/>
  <c r="L308" i="105"/>
  <c r="L620" i="105" s="1"/>
  <c r="L308" i="104"/>
  <c r="L620" i="104" s="1"/>
  <c r="L305" i="104"/>
  <c r="L593" i="104" s="1"/>
  <c r="H309" i="105"/>
  <c r="H629" i="105" s="1"/>
  <c r="H309" i="101"/>
  <c r="H309" i="103"/>
  <c r="H629" i="103" s="1"/>
  <c r="H308" i="104"/>
  <c r="H620" i="104" s="1"/>
  <c r="H305" i="107"/>
  <c r="H593" i="107" s="1"/>
  <c r="H305" i="106"/>
  <c r="T307" i="106"/>
  <c r="T307" i="101"/>
  <c r="T611" i="101" s="1"/>
  <c r="P307" i="104"/>
  <c r="P611" i="104" s="1"/>
  <c r="L307" i="100"/>
  <c r="L611" i="100" s="1"/>
  <c r="L307" i="103"/>
  <c r="L611" i="103" s="1"/>
  <c r="R306" i="105"/>
  <c r="R602" i="105" s="1"/>
  <c r="R706" i="105" s="1"/>
  <c r="R306" i="106"/>
  <c r="R306" i="103"/>
  <c r="R602" i="103" s="1"/>
  <c r="H307" i="107"/>
  <c r="H611" i="107" s="1"/>
  <c r="S308" i="101"/>
  <c r="S620" i="101" s="1"/>
  <c r="S309" i="101"/>
  <c r="S629" i="101" s="1"/>
  <c r="S309" i="107"/>
  <c r="S629" i="107" s="1"/>
  <c r="N306" i="104"/>
  <c r="N602" i="104" s="1"/>
  <c r="S308" i="104"/>
  <c r="S620" i="104" s="1"/>
  <c r="S305" i="105"/>
  <c r="S593" i="105" s="1"/>
  <c r="S305" i="104"/>
  <c r="S593" i="104" s="1"/>
  <c r="O308" i="107"/>
  <c r="O620" i="107" s="1"/>
  <c r="J306" i="100"/>
  <c r="J602" i="100" s="1"/>
  <c r="J306" i="101"/>
  <c r="J602" i="101" s="1"/>
  <c r="O308" i="104"/>
  <c r="O620" i="104" s="1"/>
  <c r="O309" i="103"/>
  <c r="O629" i="103" s="1"/>
  <c r="O305" i="100"/>
  <c r="O593" i="100" s="1"/>
  <c r="O305" i="107"/>
  <c r="O593" i="107" s="1"/>
  <c r="K308" i="105"/>
  <c r="K620" i="105" s="1"/>
  <c r="F306" i="106"/>
  <c r="K308" i="103"/>
  <c r="K620" i="103" s="1"/>
  <c r="F306" i="103"/>
  <c r="F602" i="103" s="1"/>
  <c r="F306" i="101"/>
  <c r="F602" i="101" s="1"/>
  <c r="F706" i="101" s="1"/>
  <c r="K305" i="101"/>
  <c r="K593" i="101" s="1"/>
  <c r="K305" i="107"/>
  <c r="K593" i="107" s="1"/>
  <c r="G308" i="101"/>
  <c r="G620" i="101" s="1"/>
  <c r="G309" i="107"/>
  <c r="G309" i="103"/>
  <c r="G629" i="103" s="1"/>
  <c r="G305" i="104"/>
  <c r="G593" i="104" s="1"/>
  <c r="G305" i="107"/>
  <c r="G593" i="107" s="1"/>
  <c r="R307" i="101"/>
  <c r="R611" i="101" s="1"/>
  <c r="R307" i="107"/>
  <c r="R611" i="107" s="1"/>
  <c r="N307" i="104"/>
  <c r="N611" i="104" s="1"/>
  <c r="N307" i="106"/>
  <c r="T306" i="104"/>
  <c r="T602" i="104" s="1"/>
  <c r="J307" i="103"/>
  <c r="J611" i="103" s="1"/>
  <c r="T306" i="101"/>
  <c r="T602" i="101" s="1"/>
  <c r="F307" i="107"/>
  <c r="F611" i="107" s="1"/>
  <c r="P306" i="104"/>
  <c r="P602" i="104" s="1"/>
  <c r="P306" i="103"/>
  <c r="P602" i="103" s="1"/>
  <c r="P306" i="100"/>
  <c r="P602" i="100" s="1"/>
  <c r="Q308" i="101"/>
  <c r="Q620" i="101" s="1"/>
  <c r="Q309" i="100"/>
  <c r="Q629" i="100" s="1"/>
  <c r="Q709" i="100" s="1"/>
  <c r="Q308" i="107"/>
  <c r="Q620" i="107" s="1"/>
  <c r="Q708" i="107" s="1"/>
  <c r="Q309" i="105"/>
  <c r="Q629" i="105" s="1"/>
  <c r="Q309" i="104"/>
  <c r="Q629" i="104" s="1"/>
  <c r="Q709" i="104" s="1"/>
  <c r="Q305" i="101"/>
  <c r="Q593" i="101" s="1"/>
  <c r="Q305" i="106"/>
  <c r="H306" i="104"/>
  <c r="H602" i="104" s="1"/>
  <c r="H306" i="107"/>
  <c r="H602" i="107" s="1"/>
  <c r="H306" i="103"/>
  <c r="H602" i="103" s="1"/>
  <c r="H306" i="106"/>
  <c r="H306" i="101"/>
  <c r="H602" i="101" s="1"/>
  <c r="M305" i="100"/>
  <c r="M593" i="100" s="1"/>
  <c r="M305" i="103"/>
  <c r="M593" i="103" s="1"/>
  <c r="I309" i="104"/>
  <c r="I629" i="104" s="1"/>
  <c r="I709" i="104" s="1"/>
  <c r="I309" i="107"/>
  <c r="I309" i="103"/>
  <c r="I629" i="103" s="1"/>
  <c r="I709" i="103" s="1"/>
  <c r="I305" i="104"/>
  <c r="I593" i="104" s="1"/>
  <c r="I305" i="106"/>
  <c r="Q307" i="106"/>
  <c r="Q307" i="107"/>
  <c r="Q611" i="107" s="1"/>
  <c r="Q707" i="107" s="1"/>
  <c r="M307" i="103"/>
  <c r="M611" i="103" s="1"/>
  <c r="M307" i="105"/>
  <c r="M611" i="105" s="1"/>
  <c r="M707" i="105" s="1"/>
  <c r="I307" i="101"/>
  <c r="I611" i="101" s="1"/>
  <c r="I707" i="101" s="1"/>
  <c r="S306" i="106"/>
  <c r="S306" i="104"/>
  <c r="S602" i="104" s="1"/>
  <c r="T308" i="106"/>
  <c r="T309" i="104"/>
  <c r="T629" i="104" s="1"/>
  <c r="O306" i="106"/>
  <c r="T308" i="104"/>
  <c r="T620" i="104" s="1"/>
  <c r="T309" i="106"/>
  <c r="T305" i="107"/>
  <c r="T593" i="107" s="1"/>
  <c r="T305" i="104"/>
  <c r="T593" i="104" s="1"/>
  <c r="P308" i="103"/>
  <c r="P620" i="103" s="1"/>
  <c r="P309" i="101"/>
  <c r="P629" i="101" s="1"/>
  <c r="K306" i="106"/>
  <c r="K306" i="104"/>
  <c r="K602" i="104" s="1"/>
  <c r="P309" i="107"/>
  <c r="P305" i="101"/>
  <c r="P593" i="101" s="1"/>
  <c r="P305" i="105"/>
  <c r="P593" i="105" s="1"/>
  <c r="G306" i="106"/>
  <c r="L309" i="107"/>
  <c r="L309" i="101"/>
  <c r="L629" i="101" s="1"/>
  <c r="L309" i="106"/>
  <c r="L309" i="104"/>
  <c r="L629" i="104" s="1"/>
  <c r="L305" i="105"/>
  <c r="L593" i="105" s="1"/>
  <c r="L305" i="101"/>
  <c r="L593" i="101" s="1"/>
  <c r="H309" i="100"/>
  <c r="H629" i="100" s="1"/>
  <c r="H308" i="100"/>
  <c r="H620" i="100" s="1"/>
  <c r="H309" i="107"/>
  <c r="H629" i="107" s="1"/>
  <c r="H309" i="104"/>
  <c r="H629" i="104" s="1"/>
  <c r="H305" i="100"/>
  <c r="H593" i="100" s="1"/>
  <c r="T307" i="107"/>
  <c r="T611" i="107" s="1"/>
  <c r="P307" i="101"/>
  <c r="P611" i="101" s="1"/>
  <c r="P307" i="103"/>
  <c r="P611" i="103" s="1"/>
  <c r="L307" i="101"/>
  <c r="L611" i="101" s="1"/>
  <c r="L307" i="106"/>
  <c r="R306" i="101"/>
  <c r="R602" i="101" s="1"/>
  <c r="R706" i="101" s="1"/>
  <c r="H307" i="104"/>
  <c r="H611" i="104" s="1"/>
  <c r="R306" i="104"/>
  <c r="R602" i="104" s="1"/>
  <c r="R706" i="104" s="1"/>
  <c r="S309" i="104"/>
  <c r="S629" i="104" s="1"/>
  <c r="N306" i="103"/>
  <c r="N602" i="103" s="1"/>
  <c r="S308" i="107"/>
  <c r="S620" i="107" s="1"/>
  <c r="N306" i="100"/>
  <c r="S308" i="106"/>
  <c r="S308" i="105"/>
  <c r="S620" i="105" s="1"/>
  <c r="S305" i="101"/>
  <c r="S593" i="101" s="1"/>
  <c r="J306" i="106"/>
  <c r="O309" i="106"/>
  <c r="J306" i="107"/>
  <c r="J602" i="107" s="1"/>
  <c r="J706" i="107" s="1"/>
  <c r="O309" i="100"/>
  <c r="O629" i="100" s="1"/>
  <c r="J306" i="104"/>
  <c r="J602" i="104" s="1"/>
  <c r="J706" i="104" s="1"/>
  <c r="O308" i="106"/>
  <c r="O305" i="106"/>
  <c r="K308" i="106"/>
  <c r="K308" i="101"/>
  <c r="K620" i="101" s="1"/>
  <c r="K309" i="107"/>
  <c r="K629" i="107" s="1"/>
  <c r="K308" i="100"/>
  <c r="K309" i="103"/>
  <c r="K629" i="103" s="1"/>
  <c r="F306" i="107"/>
  <c r="F602" i="107" s="1"/>
  <c r="F706" i="107" s="1"/>
  <c r="K305" i="103"/>
  <c r="K593" i="103" s="1"/>
  <c r="G308" i="100"/>
  <c r="G620" i="100" s="1"/>
  <c r="G309" i="100"/>
  <c r="G629" i="100" s="1"/>
  <c r="G308" i="107"/>
  <c r="G620" i="107" s="1"/>
  <c r="G309" i="105"/>
  <c r="G629" i="105" s="1"/>
  <c r="G305" i="105"/>
  <c r="G305" i="103"/>
  <c r="G593" i="103" s="1"/>
  <c r="I702" i="100"/>
  <c r="M702" i="100"/>
  <c r="Q702" i="100"/>
  <c r="J702" i="100"/>
  <c r="S702" i="100"/>
  <c r="H702" i="100"/>
  <c r="N702" i="100"/>
  <c r="G702" i="100"/>
  <c r="L702" i="100"/>
  <c r="T702" i="100"/>
  <c r="O702" i="100"/>
  <c r="R702" i="100"/>
  <c r="K702" i="100"/>
  <c r="P702" i="100"/>
  <c r="K702" i="101"/>
  <c r="S702" i="101"/>
  <c r="O702" i="101"/>
  <c r="G702" i="101"/>
  <c r="R702" i="101"/>
  <c r="H702" i="101"/>
  <c r="Q702" i="101"/>
  <c r="N702" i="101"/>
  <c r="L702" i="101"/>
  <c r="T702" i="101"/>
  <c r="P702" i="101"/>
  <c r="I702" i="101"/>
  <c r="J702" i="101"/>
  <c r="M702" i="101"/>
  <c r="M702" i="103"/>
  <c r="Q702" i="103"/>
  <c r="I702" i="103"/>
  <c r="O702" i="103"/>
  <c r="L702" i="103"/>
  <c r="K702" i="103"/>
  <c r="T702" i="103"/>
  <c r="J702" i="103"/>
  <c r="S702" i="103"/>
  <c r="P702" i="103"/>
  <c r="N702" i="103"/>
  <c r="G702" i="103"/>
  <c r="R702" i="103"/>
  <c r="H702" i="103"/>
  <c r="K702" i="104"/>
  <c r="S702" i="104"/>
  <c r="G702" i="104"/>
  <c r="O702" i="104"/>
  <c r="T702" i="104"/>
  <c r="M702" i="104"/>
  <c r="H702" i="104"/>
  <c r="Q702" i="104"/>
  <c r="J702" i="104"/>
  <c r="P702" i="104"/>
  <c r="I702" i="104"/>
  <c r="R702" i="104"/>
  <c r="L702" i="104"/>
  <c r="N702" i="104"/>
  <c r="M702" i="105"/>
  <c r="I702" i="105"/>
  <c r="Q702" i="105"/>
  <c r="R702" i="105"/>
  <c r="K702" i="105"/>
  <c r="P702" i="105"/>
  <c r="O702" i="105"/>
  <c r="L702" i="105"/>
  <c r="T702" i="105"/>
  <c r="J702" i="105"/>
  <c r="S702" i="105"/>
  <c r="H702" i="105"/>
  <c r="N702" i="105"/>
  <c r="G702" i="105"/>
  <c r="K702" i="107"/>
  <c r="G702" i="107"/>
  <c r="S702" i="107"/>
  <c r="O702" i="107"/>
  <c r="L702" i="107"/>
  <c r="N702" i="107"/>
  <c r="R702" i="107"/>
  <c r="P702" i="107"/>
  <c r="I702" i="107"/>
  <c r="J702" i="107"/>
  <c r="T702" i="107"/>
  <c r="M702" i="107"/>
  <c r="H702" i="107"/>
  <c r="Q702" i="107"/>
  <c r="F702" i="101"/>
  <c r="F702" i="103"/>
  <c r="F702" i="104"/>
  <c r="F702" i="100"/>
  <c r="F702" i="105"/>
  <c r="F702" i="107"/>
  <c r="F593" i="104"/>
  <c r="F705" i="104" s="1"/>
  <c r="I629" i="107"/>
  <c r="N593" i="101"/>
  <c r="F593" i="105"/>
  <c r="N602" i="100"/>
  <c r="F593" i="100"/>
  <c r="Q602" i="103"/>
  <c r="Q602" i="105"/>
  <c r="I602" i="104"/>
  <c r="F699" i="104"/>
  <c r="F698" i="104"/>
  <c r="F701" i="104"/>
  <c r="F700" i="104"/>
  <c r="G699" i="104"/>
  <c r="G698" i="104"/>
  <c r="G701" i="104"/>
  <c r="G700" i="104"/>
  <c r="H701" i="104"/>
  <c r="H700" i="104"/>
  <c r="H699" i="104"/>
  <c r="H698" i="104"/>
  <c r="I701" i="104"/>
  <c r="I699" i="104"/>
  <c r="I698" i="104"/>
  <c r="I692" i="104" s="1"/>
  <c r="I700" i="104"/>
  <c r="J701" i="104"/>
  <c r="J698" i="104"/>
  <c r="J699" i="104"/>
  <c r="J700" i="104"/>
  <c r="K698" i="104"/>
  <c r="K699" i="104"/>
  <c r="K700" i="104"/>
  <c r="K701" i="104"/>
  <c r="L701" i="104"/>
  <c r="L700" i="104"/>
  <c r="L699" i="104"/>
  <c r="L698" i="104"/>
  <c r="M698" i="104"/>
  <c r="M701" i="104"/>
  <c r="M700" i="104"/>
  <c r="M699" i="104"/>
  <c r="N699" i="104"/>
  <c r="N700" i="104"/>
  <c r="N698" i="104"/>
  <c r="N701" i="104"/>
  <c r="O700" i="104"/>
  <c r="O698" i="104"/>
  <c r="O699" i="104"/>
  <c r="O701" i="104"/>
  <c r="P701" i="104"/>
  <c r="P699" i="104"/>
  <c r="P700" i="104"/>
  <c r="P698" i="104"/>
  <c r="Q701" i="104"/>
  <c r="Q698" i="104"/>
  <c r="Q700" i="104"/>
  <c r="Q699" i="104"/>
  <c r="R700" i="104"/>
  <c r="R701" i="104"/>
  <c r="R699" i="104"/>
  <c r="R698" i="104"/>
  <c r="S698" i="104"/>
  <c r="S699" i="104"/>
  <c r="S701" i="104"/>
  <c r="S700" i="104"/>
  <c r="T700" i="104"/>
  <c r="T699" i="104"/>
  <c r="T698" i="104"/>
  <c r="T701" i="104"/>
  <c r="O611" i="101"/>
  <c r="N620" i="104"/>
  <c r="J629" i="105"/>
  <c r="J620" i="104"/>
  <c r="F620" i="101"/>
  <c r="Q602" i="100"/>
  <c r="Q602" i="107"/>
  <c r="P611" i="105"/>
  <c r="F699" i="105"/>
  <c r="F700" i="105"/>
  <c r="F701" i="105"/>
  <c r="G700" i="105"/>
  <c r="H699" i="105"/>
  <c r="G701" i="105"/>
  <c r="G699" i="105"/>
  <c r="H701" i="105"/>
  <c r="I699" i="105"/>
  <c r="I701" i="105"/>
  <c r="F698" i="105"/>
  <c r="F692" i="105" s="1"/>
  <c r="H700" i="105"/>
  <c r="K699" i="105"/>
  <c r="J699" i="105"/>
  <c r="G698" i="105"/>
  <c r="G692" i="105" s="1"/>
  <c r="I700" i="105"/>
  <c r="L699" i="105"/>
  <c r="H698" i="105"/>
  <c r="H692" i="105" s="1"/>
  <c r="K701" i="105"/>
  <c r="J700" i="105"/>
  <c r="J701" i="105"/>
  <c r="L701" i="105"/>
  <c r="I698" i="105"/>
  <c r="M699" i="105"/>
  <c r="M701" i="105"/>
  <c r="K700" i="105"/>
  <c r="J698" i="105"/>
  <c r="J692" i="105" s="1"/>
  <c r="N699" i="105"/>
  <c r="N701" i="105"/>
  <c r="L700" i="105"/>
  <c r="M700" i="105"/>
  <c r="K698" i="105"/>
  <c r="O701" i="105"/>
  <c r="O699" i="105"/>
  <c r="P699" i="105"/>
  <c r="Q701" i="105"/>
  <c r="P701" i="105"/>
  <c r="N700" i="105"/>
  <c r="L698" i="105"/>
  <c r="L692" i="105" s="1"/>
  <c r="O700" i="105"/>
  <c r="Q699" i="105"/>
  <c r="M698" i="105"/>
  <c r="M692" i="105" s="1"/>
  <c r="R701" i="105"/>
  <c r="R699" i="105"/>
  <c r="P700" i="105"/>
  <c r="N698" i="105"/>
  <c r="S699" i="105"/>
  <c r="O698" i="105"/>
  <c r="S701" i="105"/>
  <c r="Q700" i="105"/>
  <c r="T701" i="105"/>
  <c r="R700" i="105"/>
  <c r="P698" i="105"/>
  <c r="T699" i="105"/>
  <c r="S700" i="105"/>
  <c r="Q698" i="105"/>
  <c r="T700" i="105"/>
  <c r="R698" i="105"/>
  <c r="S698" i="105"/>
  <c r="S692" i="105" s="1"/>
  <c r="T698" i="105"/>
  <c r="F700" i="107"/>
  <c r="F699" i="107"/>
  <c r="G700" i="107"/>
  <c r="F701" i="107"/>
  <c r="F698" i="107"/>
  <c r="G698" i="107"/>
  <c r="G701" i="107"/>
  <c r="H700" i="107"/>
  <c r="G699" i="107"/>
  <c r="H699" i="107"/>
  <c r="I699" i="107"/>
  <c r="I701" i="107"/>
  <c r="H701" i="107"/>
  <c r="H698" i="107"/>
  <c r="H692" i="107" s="1"/>
  <c r="J701" i="107"/>
  <c r="I700" i="107"/>
  <c r="I698" i="107"/>
  <c r="J700" i="107"/>
  <c r="J699" i="107"/>
  <c r="K700" i="107"/>
  <c r="J698" i="107"/>
  <c r="K699" i="107"/>
  <c r="K701" i="107"/>
  <c r="L700" i="107"/>
  <c r="L701" i="107"/>
  <c r="L699" i="107"/>
  <c r="K698" i="107"/>
  <c r="M700" i="107"/>
  <c r="M701" i="107"/>
  <c r="L698" i="107"/>
  <c r="L692" i="107" s="1"/>
  <c r="M699" i="107"/>
  <c r="N700" i="107"/>
  <c r="M698" i="107"/>
  <c r="N699" i="107"/>
  <c r="N701" i="107"/>
  <c r="N698" i="107"/>
  <c r="O700" i="107"/>
  <c r="O699" i="107"/>
  <c r="O701" i="107"/>
  <c r="P700" i="107"/>
  <c r="O698" i="107"/>
  <c r="P701" i="107"/>
  <c r="P699" i="107"/>
  <c r="Q700" i="107"/>
  <c r="P698" i="107"/>
  <c r="Q699" i="107"/>
  <c r="Q701" i="107"/>
  <c r="R701" i="107"/>
  <c r="R699" i="107"/>
  <c r="R700" i="107"/>
  <c r="Q698" i="107"/>
  <c r="S700" i="107"/>
  <c r="T700" i="107"/>
  <c r="S701" i="107"/>
  <c r="R698" i="107"/>
  <c r="R692" i="107" s="1"/>
  <c r="S699" i="107"/>
  <c r="S698" i="107"/>
  <c r="T701" i="107"/>
  <c r="T699" i="107"/>
  <c r="T698" i="107"/>
  <c r="S611" i="104"/>
  <c r="O611" i="107"/>
  <c r="G629" i="107"/>
  <c r="R620" i="105"/>
  <c r="R620" i="103"/>
  <c r="N629" i="101"/>
  <c r="J620" i="105"/>
  <c r="T620" i="105"/>
  <c r="P629" i="107"/>
  <c r="H629" i="101"/>
  <c r="F699" i="100"/>
  <c r="F701" i="100"/>
  <c r="F698" i="100"/>
  <c r="F700" i="100"/>
  <c r="G701" i="100"/>
  <c r="G700" i="100"/>
  <c r="G698" i="100"/>
  <c r="G699" i="100"/>
  <c r="H699" i="100"/>
  <c r="H698" i="100"/>
  <c r="H700" i="100"/>
  <c r="H701" i="100"/>
  <c r="I700" i="100"/>
  <c r="I701" i="100"/>
  <c r="I699" i="100"/>
  <c r="I698" i="100"/>
  <c r="J699" i="100"/>
  <c r="J701" i="100"/>
  <c r="J698" i="100"/>
  <c r="J700" i="100"/>
  <c r="K701" i="100"/>
  <c r="K700" i="100"/>
  <c r="K699" i="100"/>
  <c r="K698" i="100"/>
  <c r="L699" i="100"/>
  <c r="L701" i="100"/>
  <c r="L700" i="100"/>
  <c r="L698" i="100"/>
  <c r="M698" i="100"/>
  <c r="M701" i="100"/>
  <c r="M699" i="100"/>
  <c r="M700" i="100"/>
  <c r="N701" i="100"/>
  <c r="N698" i="100"/>
  <c r="N700" i="100"/>
  <c r="N699" i="100"/>
  <c r="O698" i="100"/>
  <c r="O700" i="100"/>
  <c r="O701" i="100"/>
  <c r="O699" i="100"/>
  <c r="P701" i="100"/>
  <c r="P698" i="100"/>
  <c r="P699" i="100"/>
  <c r="P700" i="100"/>
  <c r="Q698" i="100"/>
  <c r="Q699" i="100"/>
  <c r="Q700" i="100"/>
  <c r="Q701" i="100"/>
  <c r="R698" i="100"/>
  <c r="R692" i="100" s="1"/>
  <c r="R701" i="100"/>
  <c r="R699" i="100"/>
  <c r="R700" i="100"/>
  <c r="S700" i="100"/>
  <c r="S698" i="100"/>
  <c r="S701" i="100"/>
  <c r="S699" i="100"/>
  <c r="T700" i="100"/>
  <c r="T699" i="100"/>
  <c r="T701" i="100"/>
  <c r="T698" i="100"/>
  <c r="O611" i="105"/>
  <c r="H593" i="104"/>
  <c r="O602" i="105"/>
  <c r="R629" i="100"/>
  <c r="R629" i="104"/>
  <c r="N620" i="103"/>
  <c r="J620" i="100"/>
  <c r="F611" i="100"/>
  <c r="N705" i="103"/>
  <c r="Q602" i="101"/>
  <c r="M602" i="105"/>
  <c r="M602" i="103"/>
  <c r="I602" i="103"/>
  <c r="L629" i="107"/>
  <c r="I593" i="107"/>
  <c r="F700" i="101"/>
  <c r="F699" i="101"/>
  <c r="F698" i="101"/>
  <c r="F701" i="101"/>
  <c r="H701" i="101"/>
  <c r="G701" i="101"/>
  <c r="I701" i="101"/>
  <c r="G698" i="101"/>
  <c r="G700" i="101"/>
  <c r="G699" i="101"/>
  <c r="J701" i="101"/>
  <c r="H698" i="101"/>
  <c r="H700" i="101"/>
  <c r="H699" i="101"/>
  <c r="I698" i="101"/>
  <c r="I699" i="101"/>
  <c r="K701" i="101"/>
  <c r="I700" i="101"/>
  <c r="J699" i="101"/>
  <c r="J698" i="101"/>
  <c r="L701" i="101"/>
  <c r="J700" i="101"/>
  <c r="K700" i="101"/>
  <c r="M701" i="101"/>
  <c r="K698" i="101"/>
  <c r="K699" i="101"/>
  <c r="L698" i="101"/>
  <c r="L700" i="101"/>
  <c r="N701" i="101"/>
  <c r="M698" i="101"/>
  <c r="M692" i="101" s="1"/>
  <c r="L699" i="101"/>
  <c r="M699" i="101"/>
  <c r="M700" i="101"/>
  <c r="O701" i="101"/>
  <c r="N699" i="101"/>
  <c r="N700" i="101"/>
  <c r="P701" i="101"/>
  <c r="N698" i="101"/>
  <c r="N692" i="101" s="1"/>
  <c r="Q701" i="101"/>
  <c r="O698" i="101"/>
  <c r="O700" i="101"/>
  <c r="O699" i="101"/>
  <c r="P699" i="101"/>
  <c r="P698" i="101"/>
  <c r="P700" i="101"/>
  <c r="R701" i="101"/>
  <c r="Q698" i="101"/>
  <c r="Q699" i="101"/>
  <c r="S701" i="101"/>
  <c r="Q700" i="101"/>
  <c r="R700" i="101"/>
  <c r="R698" i="101"/>
  <c r="R699" i="101"/>
  <c r="T701" i="101"/>
  <c r="S699" i="101"/>
  <c r="S700" i="101"/>
  <c r="S698" i="101"/>
  <c r="S692" i="101" s="1"/>
  <c r="T698" i="101"/>
  <c r="T699" i="101"/>
  <c r="T700" i="101"/>
  <c r="F701" i="103"/>
  <c r="F698" i="103"/>
  <c r="F692" i="103" s="1"/>
  <c r="F700" i="103"/>
  <c r="F699" i="103"/>
  <c r="G701" i="103"/>
  <c r="G700" i="103"/>
  <c r="G698" i="103"/>
  <c r="G699" i="103"/>
  <c r="H698" i="103"/>
  <c r="H701" i="103"/>
  <c r="H700" i="103"/>
  <c r="H699" i="103"/>
  <c r="I698" i="103"/>
  <c r="J698" i="103"/>
  <c r="I701" i="103"/>
  <c r="I699" i="103"/>
  <c r="I700" i="103"/>
  <c r="J700" i="103"/>
  <c r="J699" i="103"/>
  <c r="K698" i="103"/>
  <c r="J701" i="103"/>
  <c r="K701" i="103"/>
  <c r="L698" i="103"/>
  <c r="K700" i="103"/>
  <c r="K699" i="103"/>
  <c r="L699" i="103"/>
  <c r="L701" i="103"/>
  <c r="M698" i="103"/>
  <c r="L700" i="103"/>
  <c r="M701" i="103"/>
  <c r="M699" i="103"/>
  <c r="M700" i="103"/>
  <c r="N698" i="103"/>
  <c r="N701" i="103"/>
  <c r="N700" i="103"/>
  <c r="O698" i="103"/>
  <c r="N699" i="103"/>
  <c r="P701" i="103"/>
  <c r="O700" i="103"/>
  <c r="O699" i="103"/>
  <c r="O701" i="103"/>
  <c r="P698" i="103"/>
  <c r="P692" i="103" s="1"/>
  <c r="P700" i="103"/>
  <c r="Q698" i="103"/>
  <c r="P699" i="103"/>
  <c r="Q700" i="103"/>
  <c r="Q701" i="103"/>
  <c r="R698" i="103"/>
  <c r="Q699" i="103"/>
  <c r="R699" i="103"/>
  <c r="S698" i="103"/>
  <c r="R700" i="103"/>
  <c r="R701" i="103"/>
  <c r="T698" i="103"/>
  <c r="S701" i="103"/>
  <c r="S699" i="103"/>
  <c r="S700" i="103"/>
  <c r="T700" i="103"/>
  <c r="T701" i="103"/>
  <c r="T699" i="103"/>
  <c r="T593" i="103"/>
  <c r="K620" i="100"/>
  <c r="K611" i="104"/>
  <c r="K611" i="100"/>
  <c r="P593" i="100"/>
  <c r="P593" i="103"/>
  <c r="G620" i="103"/>
  <c r="G611" i="104"/>
  <c r="S602" i="103"/>
  <c r="K602" i="107"/>
  <c r="R620" i="104"/>
  <c r="R629" i="107"/>
  <c r="R611" i="104"/>
  <c r="N629" i="100"/>
  <c r="N629" i="105"/>
  <c r="N629" i="104"/>
  <c r="N620" i="101"/>
  <c r="J611" i="101"/>
  <c r="J620" i="103"/>
  <c r="F620" i="103"/>
  <c r="F629" i="107"/>
  <c r="F620" i="107"/>
  <c r="F620" i="104"/>
  <c r="G593" i="105"/>
  <c r="I732" i="42"/>
  <c r="N646" i="42"/>
  <c r="S639" i="42"/>
  <c r="R646" i="42"/>
  <c r="G639" i="42"/>
  <c r="K639" i="42"/>
  <c r="J646" i="42"/>
  <c r="O639" i="42"/>
  <c r="I452" i="42"/>
  <c r="I450" i="42"/>
  <c r="K449" i="42"/>
  <c r="I449" i="42"/>
  <c r="J449" i="42"/>
  <c r="I453" i="42"/>
  <c r="I454" i="42"/>
  <c r="M450" i="42"/>
  <c r="I451" i="42"/>
  <c r="T649" i="42"/>
  <c r="H649" i="42"/>
  <c r="P649" i="42"/>
  <c r="L642" i="42"/>
  <c r="O251" i="42"/>
  <c r="S251" i="42"/>
  <c r="L5" i="42"/>
  <c r="L26" i="42" s="1"/>
  <c r="L1002" i="42" s="1"/>
  <c r="F252" i="42"/>
  <c r="Q249" i="42"/>
  <c r="Q5" i="42"/>
  <c r="Q26" i="42" s="1"/>
  <c r="Q1002" i="42" s="1"/>
  <c r="N249" i="42"/>
  <c r="N5" i="42"/>
  <c r="N26" i="42" s="1"/>
  <c r="N1002" i="42" s="1"/>
  <c r="R251" i="42"/>
  <c r="K251" i="42"/>
  <c r="G253" i="42"/>
  <c r="K253" i="42"/>
  <c r="P5" i="42"/>
  <c r="P26" i="42" s="1"/>
  <c r="P1002" i="42" s="1"/>
  <c r="T251" i="42"/>
  <c r="I251" i="42"/>
  <c r="R249" i="42"/>
  <c r="R5" i="42"/>
  <c r="R26" i="42" s="1"/>
  <c r="R1002" i="42" s="1"/>
  <c r="K249" i="42"/>
  <c r="K5" i="42"/>
  <c r="K26" i="42" s="1"/>
  <c r="K1002" i="42" s="1"/>
  <c r="S253" i="42"/>
  <c r="O249" i="42"/>
  <c r="O5" i="42"/>
  <c r="O26" i="42" s="1"/>
  <c r="O1002" i="42" s="1"/>
  <c r="S249" i="42"/>
  <c r="S5" i="42"/>
  <c r="S26" i="42" s="1"/>
  <c r="S1002" i="42" s="1"/>
  <c r="T5" i="42"/>
  <c r="T26" i="42" s="1"/>
  <c r="T1002" i="42" s="1"/>
  <c r="I249" i="42"/>
  <c r="I5" i="42"/>
  <c r="I26" i="42" s="1"/>
  <c r="I1002" i="42" s="1"/>
  <c r="M251" i="42"/>
  <c r="F251" i="42"/>
  <c r="J251" i="42"/>
  <c r="G249" i="42"/>
  <c r="G5" i="42"/>
  <c r="G26" i="42" s="1"/>
  <c r="G1002" i="42" s="1"/>
  <c r="O253" i="42"/>
  <c r="G251" i="42"/>
  <c r="H5" i="42"/>
  <c r="H26" i="42" s="1"/>
  <c r="H1002" i="42" s="1"/>
  <c r="M249" i="42"/>
  <c r="M5" i="42"/>
  <c r="M26" i="42" s="1"/>
  <c r="M1002" i="42" s="1"/>
  <c r="Q251" i="42"/>
  <c r="J249" i="42"/>
  <c r="J5" i="42"/>
  <c r="J26" i="42" s="1"/>
  <c r="J1002" i="42" s="1"/>
  <c r="N251" i="42"/>
  <c r="F253" i="42"/>
  <c r="L569" i="42"/>
  <c r="L646" i="42"/>
  <c r="L639" i="42"/>
  <c r="T650" i="42"/>
  <c r="T643" i="42"/>
  <c r="T573" i="42"/>
  <c r="H650" i="42"/>
  <c r="H643" i="42"/>
  <c r="H573" i="42"/>
  <c r="F643" i="42"/>
  <c r="F573" i="42"/>
  <c r="F650" i="42"/>
  <c r="L650" i="42"/>
  <c r="L643" i="42"/>
  <c r="L573" i="42"/>
  <c r="J640" i="42"/>
  <c r="J570" i="42"/>
  <c r="J647" i="42"/>
  <c r="J730" i="42"/>
  <c r="M639" i="42"/>
  <c r="M646" i="42"/>
  <c r="M569" i="42"/>
  <c r="O640" i="42"/>
  <c r="O647" i="42"/>
  <c r="O570" i="42"/>
  <c r="O730" i="42"/>
  <c r="Q571" i="42"/>
  <c r="Q648" i="42"/>
  <c r="S649" i="42"/>
  <c r="S572" i="42"/>
  <c r="S642" i="42"/>
  <c r="S732" i="42"/>
  <c r="J639" i="42"/>
  <c r="J569" i="42"/>
  <c r="L647" i="42"/>
  <c r="L640" i="42"/>
  <c r="L730" i="42"/>
  <c r="N641" i="42"/>
  <c r="N571" i="42"/>
  <c r="N648" i="42"/>
  <c r="P572" i="42"/>
  <c r="P732" i="42"/>
  <c r="R643" i="42"/>
  <c r="R573" i="42"/>
  <c r="R733" i="42"/>
  <c r="F570" i="42"/>
  <c r="F647" i="42"/>
  <c r="F730" i="42"/>
  <c r="K569" i="42"/>
  <c r="K646" i="42"/>
  <c r="M640" i="42"/>
  <c r="M570" i="42"/>
  <c r="M730" i="42"/>
  <c r="O571" i="42"/>
  <c r="Q642" i="42"/>
  <c r="Q649" i="42"/>
  <c r="Q572" i="42"/>
  <c r="S573" i="42"/>
  <c r="S650" i="42"/>
  <c r="N640" i="42"/>
  <c r="N570" i="42"/>
  <c r="N647" i="42"/>
  <c r="N730" i="42"/>
  <c r="P569" i="42"/>
  <c r="P646" i="42"/>
  <c r="P639" i="42"/>
  <c r="T646" i="42"/>
  <c r="T569" i="42"/>
  <c r="T639" i="42"/>
  <c r="L571" i="42"/>
  <c r="L648" i="42"/>
  <c r="F572" i="42"/>
  <c r="F642" i="42"/>
  <c r="F649" i="42"/>
  <c r="Q639" i="42"/>
  <c r="Q646" i="42"/>
  <c r="Q569" i="42"/>
  <c r="S640" i="42"/>
  <c r="S647" i="42"/>
  <c r="S570" i="42"/>
  <c r="S730" i="42"/>
  <c r="G649" i="42"/>
  <c r="G572" i="42"/>
  <c r="G642" i="42"/>
  <c r="G732" i="42"/>
  <c r="I573" i="42"/>
  <c r="I643" i="42"/>
  <c r="I650" i="42"/>
  <c r="I733" i="42"/>
  <c r="F648" i="42"/>
  <c r="F571" i="42"/>
  <c r="N639" i="42"/>
  <c r="N569" i="42"/>
  <c r="P647" i="42"/>
  <c r="P640" i="42"/>
  <c r="P730" i="42"/>
  <c r="R641" i="42"/>
  <c r="R571" i="42"/>
  <c r="R648" i="42"/>
  <c r="T572" i="42"/>
  <c r="T732" i="42"/>
  <c r="O569" i="42"/>
  <c r="O646" i="42"/>
  <c r="Q640" i="42"/>
  <c r="Q570" i="42"/>
  <c r="Q730" i="42"/>
  <c r="S571" i="42"/>
  <c r="S641" i="42"/>
  <c r="G573" i="42"/>
  <c r="G650" i="42"/>
  <c r="P571" i="42"/>
  <c r="P648" i="42"/>
  <c r="R640" i="42"/>
  <c r="R570" i="42"/>
  <c r="R647" i="42"/>
  <c r="R730" i="42"/>
  <c r="H571" i="42"/>
  <c r="H648" i="42"/>
  <c r="N649" i="42"/>
  <c r="N572" i="42"/>
  <c r="N642" i="42"/>
  <c r="N732" i="42"/>
  <c r="G640" i="42"/>
  <c r="G647" i="42"/>
  <c r="G570" i="42"/>
  <c r="G730" i="42"/>
  <c r="I571" i="42"/>
  <c r="I641" i="42"/>
  <c r="I648" i="42"/>
  <c r="K649" i="42"/>
  <c r="K572" i="42"/>
  <c r="K642" i="42"/>
  <c r="K732" i="42"/>
  <c r="M573" i="42"/>
  <c r="M643" i="42"/>
  <c r="M650" i="42"/>
  <c r="M733" i="42"/>
  <c r="R639" i="42"/>
  <c r="R569" i="42"/>
  <c r="T647" i="42"/>
  <c r="T640" i="42"/>
  <c r="T730" i="42"/>
  <c r="H572" i="42"/>
  <c r="H732" i="42"/>
  <c r="J643" i="42"/>
  <c r="J573" i="42"/>
  <c r="J733" i="42"/>
  <c r="S569" i="42"/>
  <c r="S646" i="42"/>
  <c r="G571" i="42"/>
  <c r="I642" i="42"/>
  <c r="I649" i="42"/>
  <c r="I572" i="42"/>
  <c r="K573" i="42"/>
  <c r="K650" i="42"/>
  <c r="F249" i="42"/>
  <c r="F5" i="42"/>
  <c r="R649" i="42"/>
  <c r="R572" i="42"/>
  <c r="R642" i="42"/>
  <c r="R732" i="42"/>
  <c r="T571" i="42"/>
  <c r="T648" i="42"/>
  <c r="J649" i="42"/>
  <c r="J572" i="42"/>
  <c r="J642" i="42"/>
  <c r="J732" i="42"/>
  <c r="H569" i="42"/>
  <c r="H646" i="42"/>
  <c r="H639" i="42"/>
  <c r="P650" i="42"/>
  <c r="P643" i="42"/>
  <c r="P573" i="42"/>
  <c r="I639" i="42"/>
  <c r="I646" i="42"/>
  <c r="I569" i="42"/>
  <c r="K640" i="42"/>
  <c r="K647" i="42"/>
  <c r="K570" i="42"/>
  <c r="K730" i="42"/>
  <c r="M571" i="42"/>
  <c r="M648" i="42"/>
  <c r="O649" i="42"/>
  <c r="O572" i="42"/>
  <c r="O642" i="42"/>
  <c r="O732" i="42"/>
  <c r="Q573" i="42"/>
  <c r="Q643" i="42"/>
  <c r="Q650" i="42"/>
  <c r="Q733" i="42"/>
  <c r="H647" i="42"/>
  <c r="H640" i="42"/>
  <c r="H730" i="42"/>
  <c r="J641" i="42"/>
  <c r="J571" i="42"/>
  <c r="J648" i="42"/>
  <c r="L572" i="42"/>
  <c r="L732" i="42"/>
  <c r="N643" i="42"/>
  <c r="N573" i="42"/>
  <c r="N733" i="42"/>
  <c r="G569" i="42"/>
  <c r="G646" i="42"/>
  <c r="I640" i="42"/>
  <c r="I570" i="42"/>
  <c r="I730" i="42"/>
  <c r="K571" i="42"/>
  <c r="M642" i="42"/>
  <c r="M649" i="42"/>
  <c r="M572" i="42"/>
  <c r="O573" i="42"/>
  <c r="O650" i="42"/>
  <c r="F569" i="42"/>
  <c r="F646" i="42"/>
  <c r="F639" i="42"/>
  <c r="T729" i="42"/>
  <c r="P248" i="42"/>
  <c r="P729" i="42"/>
  <c r="L729" i="42"/>
  <c r="L248" i="42"/>
  <c r="H248" i="42"/>
  <c r="H729" i="42"/>
  <c r="P641" i="42"/>
  <c r="P731" i="42"/>
  <c r="L641" i="42"/>
  <c r="L731" i="42"/>
  <c r="H641" i="42"/>
  <c r="H731" i="42"/>
  <c r="T733" i="42"/>
  <c r="P733" i="42"/>
  <c r="L733" i="42"/>
  <c r="H733" i="42"/>
  <c r="Q732" i="42"/>
  <c r="M732" i="42"/>
  <c r="T692" i="104" l="1"/>
  <c r="K692" i="100"/>
  <c r="I692" i="100"/>
  <c r="N692" i="104"/>
  <c r="O692" i="104"/>
  <c r="R692" i="103"/>
  <c r="R692" i="101"/>
  <c r="P692" i="101"/>
  <c r="J692" i="101"/>
  <c r="H692" i="101"/>
  <c r="G692" i="100"/>
  <c r="P692" i="107"/>
  <c r="J692" i="107"/>
  <c r="F692" i="107"/>
  <c r="S692" i="104"/>
  <c r="M692" i="104"/>
  <c r="K692" i="104"/>
  <c r="Q692" i="104"/>
  <c r="L692" i="103"/>
  <c r="G692" i="103"/>
  <c r="L692" i="101"/>
  <c r="F692" i="101"/>
  <c r="S692" i="100"/>
  <c r="T692" i="107"/>
  <c r="N692" i="107"/>
  <c r="R692" i="104"/>
  <c r="P692" i="104"/>
  <c r="L692" i="104"/>
  <c r="H692" i="104"/>
  <c r="T692" i="101"/>
  <c r="Q692" i="100"/>
  <c r="H692" i="103"/>
  <c r="T692" i="100"/>
  <c r="L692" i="100"/>
  <c r="J692" i="104"/>
  <c r="F692" i="104"/>
  <c r="J692" i="106"/>
  <c r="N692" i="103"/>
  <c r="G692" i="107"/>
  <c r="G692" i="104"/>
  <c r="J692" i="103"/>
  <c r="O692" i="100"/>
  <c r="Q692" i="107"/>
  <c r="O692" i="103"/>
  <c r="K692" i="103"/>
  <c r="J692" i="100"/>
  <c r="F692" i="100"/>
  <c r="S692" i="107"/>
  <c r="O692" i="107"/>
  <c r="M692" i="107"/>
  <c r="I692" i="107"/>
  <c r="T692" i="103"/>
  <c r="M692" i="100"/>
  <c r="K692" i="107"/>
  <c r="I692" i="103"/>
  <c r="K692" i="101"/>
  <c r="Q692" i="103"/>
  <c r="M692" i="103"/>
  <c r="O692" i="101"/>
  <c r="G692" i="101"/>
  <c r="S692" i="103"/>
  <c r="Q692" i="101"/>
  <c r="I692" i="101"/>
  <c r="P692" i="100"/>
  <c r="N692" i="100"/>
  <c r="H692" i="100"/>
  <c r="R692" i="105"/>
  <c r="Q692" i="105"/>
  <c r="O692" i="105"/>
  <c r="K692" i="105"/>
  <c r="I692" i="105"/>
  <c r="N692" i="105"/>
  <c r="P692" i="105"/>
  <c r="T692" i="105"/>
  <c r="N656" i="106"/>
  <c r="P692" i="106"/>
  <c r="S692" i="106"/>
  <c r="I692" i="106"/>
  <c r="L692" i="106"/>
  <c r="Q692" i="106"/>
  <c r="N692" i="106"/>
  <c r="T692" i="106"/>
  <c r="O692" i="106"/>
  <c r="M692" i="106"/>
  <c r="R692" i="106"/>
  <c r="G692" i="106"/>
  <c r="Q712" i="106"/>
  <c r="R712" i="106"/>
  <c r="S711" i="106"/>
  <c r="I714" i="106"/>
  <c r="I1053" i="106" s="1"/>
  <c r="T712" i="106"/>
  <c r="O710" i="106"/>
  <c r="L710" i="106"/>
  <c r="T714" i="106"/>
  <c r="G712" i="106"/>
  <c r="H713" i="106"/>
  <c r="I713" i="106"/>
  <c r="I1052" i="106" s="1"/>
  <c r="M710" i="106"/>
  <c r="Q714" i="106"/>
  <c r="Q1053" i="106" s="1"/>
  <c r="K713" i="106"/>
  <c r="F711" i="106"/>
  <c r="H710" i="106"/>
  <c r="I711" i="106"/>
  <c r="O712" i="106"/>
  <c r="Q711" i="106"/>
  <c r="P713" i="106"/>
  <c r="Q713" i="106"/>
  <c r="L711" i="106"/>
  <c r="R710" i="106"/>
  <c r="S713" i="106"/>
  <c r="N711" i="106"/>
  <c r="G711" i="106"/>
  <c r="N714" i="106"/>
  <c r="F713" i="106"/>
  <c r="F692" i="106"/>
  <c r="K710" i="106"/>
  <c r="G714" i="106"/>
  <c r="H714" i="106"/>
  <c r="T711" i="106"/>
  <c r="H712" i="106"/>
  <c r="J714" i="106"/>
  <c r="M712" i="106"/>
  <c r="M1051" i="106" s="1"/>
  <c r="O711" i="106"/>
  <c r="P710" i="106"/>
  <c r="N713" i="106"/>
  <c r="S710" i="106"/>
  <c r="O714" i="106"/>
  <c r="P714" i="106"/>
  <c r="K712" i="106"/>
  <c r="F714" i="106"/>
  <c r="R714" i="106"/>
  <c r="L713" i="106"/>
  <c r="F712" i="106"/>
  <c r="I710" i="106"/>
  <c r="M714" i="106"/>
  <c r="M1053" i="106" s="1"/>
  <c r="J711" i="106"/>
  <c r="J1092" i="106" s="1"/>
  <c r="O713" i="106"/>
  <c r="J710" i="106"/>
  <c r="J1049" i="106" s="1"/>
  <c r="S712" i="106"/>
  <c r="F710" i="106"/>
  <c r="G713" i="106"/>
  <c r="T713" i="106"/>
  <c r="N712" i="106"/>
  <c r="Q710" i="106"/>
  <c r="R711" i="106"/>
  <c r="R1050" i="106" s="1"/>
  <c r="K711" i="106"/>
  <c r="P712" i="106"/>
  <c r="J713" i="106"/>
  <c r="M711" i="106"/>
  <c r="N710" i="106"/>
  <c r="K714" i="106"/>
  <c r="M713" i="106"/>
  <c r="M1094" i="106" s="1"/>
  <c r="H711" i="106"/>
  <c r="I712" i="106"/>
  <c r="I1051" i="106" s="1"/>
  <c r="J712" i="106"/>
  <c r="T710" i="106"/>
  <c r="R713" i="106"/>
  <c r="L712" i="106"/>
  <c r="G710" i="106"/>
  <c r="S714" i="106"/>
  <c r="L714" i="106"/>
  <c r="P711" i="106"/>
  <c r="M655" i="106"/>
  <c r="T656" i="106"/>
  <c r="K655" i="106"/>
  <c r="M656" i="106"/>
  <c r="F655" i="106"/>
  <c r="F656" i="106"/>
  <c r="N655" i="106"/>
  <c r="N653" i="106" s="1"/>
  <c r="T655" i="106"/>
  <c r="J655" i="106"/>
  <c r="Q655" i="106"/>
  <c r="I656" i="106"/>
  <c r="Q656" i="106"/>
  <c r="G655" i="106"/>
  <c r="G656" i="106"/>
  <c r="J656" i="106"/>
  <c r="O655" i="106"/>
  <c r="L655" i="106"/>
  <c r="O656" i="106"/>
  <c r="R656" i="106"/>
  <c r="H655" i="106"/>
  <c r="L656" i="106"/>
  <c r="H656" i="106"/>
  <c r="R655" i="106"/>
  <c r="P656" i="106"/>
  <c r="K656" i="106"/>
  <c r="K653" i="106" s="1"/>
  <c r="P655" i="106"/>
  <c r="S656" i="106"/>
  <c r="S655" i="106"/>
  <c r="I655" i="106"/>
  <c r="F808" i="42"/>
  <c r="M808" i="42"/>
  <c r="O808" i="42"/>
  <c r="S808" i="42"/>
  <c r="R808" i="42"/>
  <c r="Q808" i="42"/>
  <c r="L808" i="42"/>
  <c r="N808" i="42"/>
  <c r="I808" i="42"/>
  <c r="J808" i="42"/>
  <c r="K808" i="42"/>
  <c r="P808" i="42"/>
  <c r="G808" i="42"/>
  <c r="T808" i="42"/>
  <c r="H808" i="42"/>
  <c r="F810" i="42"/>
  <c r="F811" i="42"/>
  <c r="F812" i="42"/>
  <c r="F809" i="42"/>
  <c r="Q812" i="42"/>
  <c r="G812" i="42"/>
  <c r="K812" i="42"/>
  <c r="L812" i="42"/>
  <c r="Q809" i="42"/>
  <c r="O810" i="42"/>
  <c r="K811" i="42"/>
  <c r="G809" i="42"/>
  <c r="G811" i="42"/>
  <c r="P809" i="42"/>
  <c r="G810" i="42"/>
  <c r="M811" i="42"/>
  <c r="J810" i="42"/>
  <c r="P811" i="42"/>
  <c r="N809" i="42"/>
  <c r="S811" i="42"/>
  <c r="N812" i="42"/>
  <c r="K810" i="42"/>
  <c r="M810" i="42"/>
  <c r="N811" i="42"/>
  <c r="T811" i="42"/>
  <c r="M812" i="42"/>
  <c r="R812" i="42"/>
  <c r="P812" i="42"/>
  <c r="O812" i="42"/>
  <c r="S810" i="42"/>
  <c r="Q811" i="42"/>
  <c r="I809" i="42"/>
  <c r="I810" i="42"/>
  <c r="I811" i="42"/>
  <c r="S809" i="42"/>
  <c r="T810" i="42"/>
  <c r="R810" i="42"/>
  <c r="O811" i="42"/>
  <c r="Q810" i="42"/>
  <c r="N810" i="42"/>
  <c r="J812" i="42"/>
  <c r="H812" i="42"/>
  <c r="I812" i="42"/>
  <c r="M809" i="42"/>
  <c r="H810" i="42"/>
  <c r="J811" i="42"/>
  <c r="O809" i="42"/>
  <c r="L810" i="42"/>
  <c r="R811" i="42"/>
  <c r="L809" i="42"/>
  <c r="L811" i="42"/>
  <c r="R809" i="42"/>
  <c r="P810" i="42"/>
  <c r="H811" i="42"/>
  <c r="T812" i="42"/>
  <c r="S812" i="42"/>
  <c r="T809" i="42"/>
  <c r="J809" i="42"/>
  <c r="K809" i="42"/>
  <c r="H809" i="42"/>
  <c r="F26" i="42"/>
  <c r="F1002" i="42" s="1"/>
  <c r="R1019" i="107"/>
  <c r="S8" i="102" s="1"/>
  <c r="N1020" i="101"/>
  <c r="O69" i="102" s="1"/>
  <c r="F1020" i="101"/>
  <c r="G69" i="102" s="1"/>
  <c r="S710" i="103"/>
  <c r="Q714" i="103"/>
  <c r="Q1095" i="103" s="1"/>
  <c r="O710" i="103"/>
  <c r="N711" i="103"/>
  <c r="L712" i="103"/>
  <c r="I712" i="103"/>
  <c r="I1051" i="103" s="1"/>
  <c r="J112" i="102" s="1"/>
  <c r="I1023" i="101"/>
  <c r="J72" i="102" s="1"/>
  <c r="R711" i="103"/>
  <c r="Q713" i="103"/>
  <c r="Q1094" i="103" s="1"/>
  <c r="L714" i="103"/>
  <c r="K711" i="103"/>
  <c r="H1021" i="106"/>
  <c r="I190" i="102" s="1"/>
  <c r="S714" i="103"/>
  <c r="N714" i="103"/>
  <c r="L711" i="103"/>
  <c r="K713" i="103"/>
  <c r="F714" i="103"/>
  <c r="R1091" i="106"/>
  <c r="T714" i="104"/>
  <c r="S713" i="104"/>
  <c r="P714" i="104"/>
  <c r="I711" i="104"/>
  <c r="F713" i="104"/>
  <c r="S712" i="103"/>
  <c r="Q710" i="103"/>
  <c r="L713" i="103"/>
  <c r="K714" i="103"/>
  <c r="G714" i="103"/>
  <c r="F711" i="103"/>
  <c r="J714" i="107"/>
  <c r="H711" i="107"/>
  <c r="I712" i="107"/>
  <c r="G710" i="107"/>
  <c r="P712" i="107"/>
  <c r="P714" i="107"/>
  <c r="J1020" i="105"/>
  <c r="K159" i="102" s="1"/>
  <c r="N1023" i="100"/>
  <c r="O42" i="102" s="1"/>
  <c r="N1019" i="107"/>
  <c r="O8" i="102" s="1"/>
  <c r="Q1022" i="105"/>
  <c r="R161" i="102" s="1"/>
  <c r="Q1008" i="100"/>
  <c r="R36" i="102" s="1"/>
  <c r="J712" i="104"/>
  <c r="H711" i="104"/>
  <c r="Q713" i="107"/>
  <c r="Q1094" i="107" s="1"/>
  <c r="O711" i="107"/>
  <c r="N714" i="107"/>
  <c r="I714" i="107"/>
  <c r="R712" i="107"/>
  <c r="Q712" i="107"/>
  <c r="Q1093" i="107" s="1"/>
  <c r="N712" i="107"/>
  <c r="K712" i="107"/>
  <c r="G711" i="107"/>
  <c r="F714" i="107"/>
  <c r="P710" i="104"/>
  <c r="O714" i="104"/>
  <c r="M713" i="104"/>
  <c r="M711" i="104"/>
  <c r="G712" i="104"/>
  <c r="N1021" i="106"/>
  <c r="H713" i="107"/>
  <c r="S1021" i="100"/>
  <c r="T40" i="102" s="1"/>
  <c r="T711" i="104"/>
  <c r="R713" i="104"/>
  <c r="Q711" i="104"/>
  <c r="L710" i="104"/>
  <c r="K711" i="104"/>
  <c r="H714" i="104"/>
  <c r="S1039" i="104"/>
  <c r="T139" i="102" s="1"/>
  <c r="T1039" i="100"/>
  <c r="U49" i="102" s="1"/>
  <c r="R1039" i="104"/>
  <c r="S139" i="102" s="1"/>
  <c r="F1039" i="107"/>
  <c r="G19" i="102" s="1"/>
  <c r="J1039" i="107"/>
  <c r="K19" i="102" s="1"/>
  <c r="P1039" i="100"/>
  <c r="Q49" i="102" s="1"/>
  <c r="G1039" i="100"/>
  <c r="H49" i="102" s="1"/>
  <c r="S1039" i="107"/>
  <c r="T19" i="102" s="1"/>
  <c r="M1039" i="100"/>
  <c r="N49" i="102" s="1"/>
  <c r="O1039" i="103"/>
  <c r="P109" i="102" s="1"/>
  <c r="P1039" i="105"/>
  <c r="Q169" i="102" s="1"/>
  <c r="M1039" i="106"/>
  <c r="G1039" i="107"/>
  <c r="H19" i="102" s="1"/>
  <c r="M1039" i="104"/>
  <c r="N139" i="102" s="1"/>
  <c r="N706" i="104"/>
  <c r="R706" i="103"/>
  <c r="R1039" i="103"/>
  <c r="S109" i="102" s="1"/>
  <c r="F1039" i="101"/>
  <c r="G79" i="102" s="1"/>
  <c r="N1039" i="101"/>
  <c r="O79" i="102" s="1"/>
  <c r="F1039" i="106"/>
  <c r="F1039" i="100"/>
  <c r="G49" i="102" s="1"/>
  <c r="F1039" i="103"/>
  <c r="G109" i="102" s="1"/>
  <c r="J1039" i="104"/>
  <c r="K139" i="102" s="1"/>
  <c r="R1039" i="101"/>
  <c r="S79" i="102" s="1"/>
  <c r="N1039" i="105"/>
  <c r="O169" i="102" s="1"/>
  <c r="R1039" i="106"/>
  <c r="R1039" i="105"/>
  <c r="S169" i="102" s="1"/>
  <c r="L1039" i="101"/>
  <c r="M79" i="102" s="1"/>
  <c r="S1039" i="105"/>
  <c r="T169" i="102" s="1"/>
  <c r="P1039" i="106"/>
  <c r="Q1039" i="100"/>
  <c r="R49" i="102" s="1"/>
  <c r="L1039" i="105"/>
  <c r="M169" i="102" s="1"/>
  <c r="R1039" i="107"/>
  <c r="S19" i="102" s="1"/>
  <c r="J1039" i="105"/>
  <c r="K169" i="102" s="1"/>
  <c r="J1039" i="106"/>
  <c r="M1021" i="105"/>
  <c r="N160" i="102" s="1"/>
  <c r="R1020" i="105"/>
  <c r="S159" i="102" s="1"/>
  <c r="R1020" i="104"/>
  <c r="S129" i="102" s="1"/>
  <c r="M1023" i="100"/>
  <c r="N42" i="102" s="1"/>
  <c r="R1019" i="105"/>
  <c r="S158" i="102" s="1"/>
  <c r="N1020" i="105"/>
  <c r="O159" i="102" s="1"/>
  <c r="P1023" i="101"/>
  <c r="Q72" i="102" s="1"/>
  <c r="P1019" i="103"/>
  <c r="Q98" i="102" s="1"/>
  <c r="H1022" i="100"/>
  <c r="I41" i="102" s="1"/>
  <c r="S1020" i="106"/>
  <c r="I1023" i="106"/>
  <c r="N1023" i="103"/>
  <c r="O102" i="102" s="1"/>
  <c r="T1023" i="106"/>
  <c r="M1020" i="103"/>
  <c r="N99" i="102" s="1"/>
  <c r="Q1021" i="104"/>
  <c r="R130" i="102" s="1"/>
  <c r="M1023" i="103"/>
  <c r="N102" i="102" s="1"/>
  <c r="O1023" i="103"/>
  <c r="P102" i="102" s="1"/>
  <c r="L1020" i="103"/>
  <c r="M99" i="102" s="1"/>
  <c r="L1021" i="104"/>
  <c r="M130" i="102" s="1"/>
  <c r="I1022" i="104"/>
  <c r="J131" i="102" s="1"/>
  <c r="M1023" i="106"/>
  <c r="K1021" i="106"/>
  <c r="G1023" i="106"/>
  <c r="K1021" i="103"/>
  <c r="L100" i="102" s="1"/>
  <c r="O1021" i="103"/>
  <c r="P100" i="102" s="1"/>
  <c r="S1021" i="106"/>
  <c r="P1022" i="106"/>
  <c r="I1023" i="103"/>
  <c r="J102" i="102" s="1"/>
  <c r="I1022" i="106"/>
  <c r="K1019" i="103"/>
  <c r="L98" i="102" s="1"/>
  <c r="O1023" i="101"/>
  <c r="P72" i="102" s="1"/>
  <c r="I1020" i="103"/>
  <c r="J99" i="102" s="1"/>
  <c r="G1019" i="103"/>
  <c r="H98" i="102" s="1"/>
  <c r="T1020" i="103"/>
  <c r="U99" i="102" s="1"/>
  <c r="H1022" i="106"/>
  <c r="N1021" i="101"/>
  <c r="O70" i="102" s="1"/>
  <c r="L1019" i="106"/>
  <c r="M1022" i="105"/>
  <c r="N161" i="102" s="1"/>
  <c r="S1023" i="101"/>
  <c r="T72" i="102" s="1"/>
  <c r="O1021" i="106"/>
  <c r="S1021" i="103"/>
  <c r="T100" i="102" s="1"/>
  <c r="O1020" i="101"/>
  <c r="P69" i="102" s="1"/>
  <c r="L1020" i="104"/>
  <c r="M129" i="102" s="1"/>
  <c r="L1019" i="103"/>
  <c r="M98" i="102" s="1"/>
  <c r="N1019" i="106"/>
  <c r="R1023" i="101"/>
  <c r="S72" i="102" s="1"/>
  <c r="K1022" i="100"/>
  <c r="L41" i="102" s="1"/>
  <c r="R1019" i="101"/>
  <c r="S68" i="102" s="1"/>
  <c r="F1023" i="106"/>
  <c r="R1021" i="106"/>
  <c r="S1022" i="103"/>
  <c r="T101" i="102" s="1"/>
  <c r="G1021" i="101"/>
  <c r="H70" i="102" s="1"/>
  <c r="R1020" i="101"/>
  <c r="S69" i="102" s="1"/>
  <c r="T1021" i="101"/>
  <c r="U70" i="102" s="1"/>
  <c r="F1020" i="107"/>
  <c r="G9" i="102" s="1"/>
  <c r="T1019" i="104"/>
  <c r="U128" i="102" s="1"/>
  <c r="F1019" i="107"/>
  <c r="G8" i="102" s="1"/>
  <c r="J1023" i="100"/>
  <c r="K42" i="102" s="1"/>
  <c r="G1023" i="100"/>
  <c r="H42" i="102" s="1"/>
  <c r="K1021" i="100"/>
  <c r="L40" i="102" s="1"/>
  <c r="J1021" i="101"/>
  <c r="K70" i="102" s="1"/>
  <c r="N1023" i="104"/>
  <c r="O132" i="102" s="1"/>
  <c r="R1021" i="104"/>
  <c r="S130" i="102" s="1"/>
  <c r="G1021" i="104"/>
  <c r="H130" i="102" s="1"/>
  <c r="K1021" i="104"/>
  <c r="L130" i="102" s="1"/>
  <c r="N1019" i="105"/>
  <c r="O158" i="102" s="1"/>
  <c r="J1019" i="101"/>
  <c r="K68" i="102" s="1"/>
  <c r="P1019" i="101"/>
  <c r="Q68" i="102" s="1"/>
  <c r="N1023" i="106"/>
  <c r="R1022" i="107"/>
  <c r="S11" i="102" s="1"/>
  <c r="K1021" i="107"/>
  <c r="L10" i="102" s="1"/>
  <c r="R1019" i="100"/>
  <c r="S38" i="102" s="1"/>
  <c r="O1023" i="106"/>
  <c r="Q1023" i="104"/>
  <c r="R132" i="102" s="1"/>
  <c r="Q1023" i="101"/>
  <c r="R72" i="102" s="1"/>
  <c r="M1023" i="101"/>
  <c r="N72" i="102" s="1"/>
  <c r="R1021" i="103"/>
  <c r="S100" i="102" s="1"/>
  <c r="L1021" i="103"/>
  <c r="M100" i="102" s="1"/>
  <c r="T1022" i="106"/>
  <c r="Q1021" i="105"/>
  <c r="R160" i="102" s="1"/>
  <c r="P1019" i="100"/>
  <c r="Q38" i="102" s="1"/>
  <c r="J1020" i="104"/>
  <c r="K129" i="102" s="1"/>
  <c r="O1019" i="103"/>
  <c r="P98" i="102" s="1"/>
  <c r="S1019" i="106"/>
  <c r="O1020" i="106"/>
  <c r="J1019" i="106"/>
  <c r="I1021" i="106"/>
  <c r="Q1021" i="107"/>
  <c r="R10" i="102" s="1"/>
  <c r="F1022" i="103"/>
  <c r="G101" i="102" s="1"/>
  <c r="N1022" i="101"/>
  <c r="O71" i="102" s="1"/>
  <c r="I1019" i="105"/>
  <c r="J158" i="102" s="1"/>
  <c r="H1022" i="105"/>
  <c r="I161" i="102" s="1"/>
  <c r="T1022" i="107"/>
  <c r="U11" i="102" s="1"/>
  <c r="M1023" i="104"/>
  <c r="N132" i="102" s="1"/>
  <c r="I1022" i="101"/>
  <c r="J71" i="102" s="1"/>
  <c r="J1021" i="106"/>
  <c r="J1022" i="100"/>
  <c r="K41" i="102" s="1"/>
  <c r="N1022" i="103"/>
  <c r="O101" i="102" s="1"/>
  <c r="R1023" i="104"/>
  <c r="S132" i="102" s="1"/>
  <c r="R1022" i="100"/>
  <c r="S41" i="102" s="1"/>
  <c r="G1020" i="100"/>
  <c r="H39" i="102" s="1"/>
  <c r="O1020" i="104"/>
  <c r="P129" i="102" s="1"/>
  <c r="S1020" i="107"/>
  <c r="T9" i="102" s="1"/>
  <c r="K1022" i="107"/>
  <c r="L11" i="102" s="1"/>
  <c r="O1021" i="105"/>
  <c r="P160" i="102" s="1"/>
  <c r="O1022" i="100"/>
  <c r="P41" i="102" s="1"/>
  <c r="S1021" i="107"/>
  <c r="T10" i="102" s="1"/>
  <c r="L1020" i="107"/>
  <c r="M9" i="102" s="1"/>
  <c r="H1023" i="106"/>
  <c r="H1022" i="107"/>
  <c r="I11" i="102" s="1"/>
  <c r="L1023" i="100"/>
  <c r="M42" i="102" s="1"/>
  <c r="L1023" i="101"/>
  <c r="M72" i="102" s="1"/>
  <c r="T1021" i="103"/>
  <c r="U100" i="102" s="1"/>
  <c r="T1022" i="101"/>
  <c r="U71" i="102" s="1"/>
  <c r="M1020" i="100"/>
  <c r="N39" i="102" s="1"/>
  <c r="N1022" i="106"/>
  <c r="R1022" i="105"/>
  <c r="S161" i="102" s="1"/>
  <c r="O1020" i="103"/>
  <c r="P99" i="102" s="1"/>
  <c r="H1019" i="106"/>
  <c r="L1019" i="105"/>
  <c r="M158" i="102" s="1"/>
  <c r="P1019" i="105"/>
  <c r="Q158" i="102" s="1"/>
  <c r="K1023" i="100"/>
  <c r="L42" i="102" s="1"/>
  <c r="T1019" i="100"/>
  <c r="U38" i="102" s="1"/>
  <c r="O1021" i="107"/>
  <c r="P10" i="102" s="1"/>
  <c r="S1022" i="107"/>
  <c r="T11" i="102" s="1"/>
  <c r="H1020" i="104"/>
  <c r="I129" i="102" s="1"/>
  <c r="T1020" i="106"/>
  <c r="I1019" i="100"/>
  <c r="J38" i="102" s="1"/>
  <c r="H1022" i="101"/>
  <c r="I71" i="102" s="1"/>
  <c r="Q1019" i="104"/>
  <c r="R128" i="102" s="1"/>
  <c r="T1022" i="103"/>
  <c r="U101" i="102" s="1"/>
  <c r="N1019" i="100"/>
  <c r="O38" i="102" s="1"/>
  <c r="M1021" i="100"/>
  <c r="N40" i="102" s="1"/>
  <c r="I1022" i="100"/>
  <c r="J41" i="102" s="1"/>
  <c r="K1019" i="106"/>
  <c r="J1022" i="104"/>
  <c r="K131" i="102" s="1"/>
  <c r="J1021" i="104"/>
  <c r="K130" i="102" s="1"/>
  <c r="N1021" i="107"/>
  <c r="O10" i="102" s="1"/>
  <c r="R1021" i="100"/>
  <c r="S40" i="102" s="1"/>
  <c r="K1020" i="100"/>
  <c r="L39" i="102" s="1"/>
  <c r="L1019" i="107"/>
  <c r="M8" i="102" s="1"/>
  <c r="G1023" i="103"/>
  <c r="H102" i="102" s="1"/>
  <c r="S1022" i="100"/>
  <c r="T41" i="102" s="1"/>
  <c r="H1020" i="103"/>
  <c r="I99" i="102" s="1"/>
  <c r="M1019" i="101"/>
  <c r="N68" i="102" s="1"/>
  <c r="Q1019" i="103"/>
  <c r="R98" i="102" s="1"/>
  <c r="P1023" i="105"/>
  <c r="Q162" i="102" s="1"/>
  <c r="P1023" i="103"/>
  <c r="Q102" i="102" s="1"/>
  <c r="T1021" i="100"/>
  <c r="U40" i="102" s="1"/>
  <c r="Q1020" i="103"/>
  <c r="R99" i="102" s="1"/>
  <c r="K1020" i="107"/>
  <c r="L9" i="102" s="1"/>
  <c r="G1019" i="106"/>
  <c r="S1019" i="101"/>
  <c r="T68" i="102" s="1"/>
  <c r="G1023" i="105"/>
  <c r="H162" i="102" s="1"/>
  <c r="P1021" i="101"/>
  <c r="Q70" i="102" s="1"/>
  <c r="M1020" i="106"/>
  <c r="L1023" i="103"/>
  <c r="M102" i="102" s="1"/>
  <c r="J1023" i="106"/>
  <c r="N1021" i="105"/>
  <c r="O160" i="102" s="1"/>
  <c r="R1020" i="106"/>
  <c r="M1021" i="106"/>
  <c r="Q1022" i="107"/>
  <c r="R11" i="102" s="1"/>
  <c r="G1021" i="100"/>
  <c r="H40" i="102" s="1"/>
  <c r="G1020" i="101"/>
  <c r="H69" i="102" s="1"/>
  <c r="P1020" i="105"/>
  <c r="Q159" i="102" s="1"/>
  <c r="K1021" i="105"/>
  <c r="L160" i="102" s="1"/>
  <c r="H1021" i="105"/>
  <c r="I160" i="102" s="1"/>
  <c r="L1021" i="101"/>
  <c r="M70" i="102" s="1"/>
  <c r="M709" i="107"/>
  <c r="M1023" i="107"/>
  <c r="N12" i="102" s="1"/>
  <c r="M708" i="103"/>
  <c r="M1022" i="103"/>
  <c r="N101" i="102" s="1"/>
  <c r="N706" i="103"/>
  <c r="N1020" i="103"/>
  <c r="O99" i="102" s="1"/>
  <c r="I707" i="105"/>
  <c r="I1021" i="105"/>
  <c r="J160" i="102" s="1"/>
  <c r="Q707" i="103"/>
  <c r="Q1021" i="103"/>
  <c r="R100" i="102" s="1"/>
  <c r="R711" i="107"/>
  <c r="R1050" i="107" s="1"/>
  <c r="S21" i="102" s="1"/>
  <c r="R1020" i="107"/>
  <c r="S9" i="102" s="1"/>
  <c r="J713" i="107"/>
  <c r="K1019" i="107"/>
  <c r="L8" i="102" s="1"/>
  <c r="J1023" i="103"/>
  <c r="K102" i="102" s="1"/>
  <c r="J1023" i="107"/>
  <c r="K12" i="102" s="1"/>
  <c r="L1019" i="100"/>
  <c r="M38" i="102" s="1"/>
  <c r="T1019" i="106"/>
  <c r="M712" i="104"/>
  <c r="M1051" i="104" s="1"/>
  <c r="N142" i="102" s="1"/>
  <c r="M1021" i="104"/>
  <c r="N130" i="102" s="1"/>
  <c r="I714" i="104"/>
  <c r="I1053" i="104" s="1"/>
  <c r="J144" i="102" s="1"/>
  <c r="I1023" i="104"/>
  <c r="J132" i="102" s="1"/>
  <c r="O1019" i="105"/>
  <c r="P158" i="102" s="1"/>
  <c r="J1022" i="101"/>
  <c r="K71" i="102" s="1"/>
  <c r="I713" i="107"/>
  <c r="I1052" i="107" s="1"/>
  <c r="J23" i="102" s="1"/>
  <c r="I1022" i="107"/>
  <c r="J11" i="102" s="1"/>
  <c r="I1023" i="105"/>
  <c r="J162" i="102" s="1"/>
  <c r="G1019" i="105"/>
  <c r="H158" i="102" s="1"/>
  <c r="K1019" i="105"/>
  <c r="L158" i="102" s="1"/>
  <c r="J1022" i="103"/>
  <c r="K101" i="102" s="1"/>
  <c r="R1022" i="104"/>
  <c r="S131" i="102" s="1"/>
  <c r="G1022" i="107"/>
  <c r="H11" i="102" s="1"/>
  <c r="P1019" i="107"/>
  <c r="Q8" i="102" s="1"/>
  <c r="T1019" i="103"/>
  <c r="U98" i="102" s="1"/>
  <c r="O1023" i="107"/>
  <c r="P12" i="102" s="1"/>
  <c r="S1022" i="101"/>
  <c r="T71" i="102" s="1"/>
  <c r="L1020" i="101"/>
  <c r="M69" i="102" s="1"/>
  <c r="I1019" i="107"/>
  <c r="J8" i="102" s="1"/>
  <c r="L1022" i="107"/>
  <c r="M11" i="102" s="1"/>
  <c r="P1021" i="104"/>
  <c r="Q130" i="102" s="1"/>
  <c r="T1023" i="105"/>
  <c r="U162" i="102" s="1"/>
  <c r="G1019" i="107"/>
  <c r="H8" i="102" s="1"/>
  <c r="F1021" i="106"/>
  <c r="O1019" i="106"/>
  <c r="J1021" i="105"/>
  <c r="K160" i="102" s="1"/>
  <c r="S1019" i="107"/>
  <c r="T8" i="102" s="1"/>
  <c r="N1022" i="107"/>
  <c r="O11" i="102" s="1"/>
  <c r="G1020" i="105"/>
  <c r="H159" i="102" s="1"/>
  <c r="K1020" i="101"/>
  <c r="L69" i="102" s="1"/>
  <c r="O1020" i="100"/>
  <c r="P39" i="102" s="1"/>
  <c r="H1019" i="104"/>
  <c r="I128" i="102" s="1"/>
  <c r="G1023" i="104"/>
  <c r="H132" i="102" s="1"/>
  <c r="K1023" i="101"/>
  <c r="L72" i="102" s="1"/>
  <c r="K1022" i="104"/>
  <c r="L131" i="102" s="1"/>
  <c r="Q1021" i="100"/>
  <c r="R40" i="102" s="1"/>
  <c r="J1019" i="100"/>
  <c r="K38" i="102" s="1"/>
  <c r="M1020" i="105"/>
  <c r="N159" i="102" s="1"/>
  <c r="Q1019" i="107"/>
  <c r="R8" i="102" s="1"/>
  <c r="P1023" i="107"/>
  <c r="Q12" i="102" s="1"/>
  <c r="N710" i="103"/>
  <c r="N1049" i="103" s="1"/>
  <c r="O110" i="102" s="1"/>
  <c r="N1019" i="103"/>
  <c r="O98" i="102" s="1"/>
  <c r="O1019" i="101"/>
  <c r="P68" i="102" s="1"/>
  <c r="T1023" i="107"/>
  <c r="U12" i="102" s="1"/>
  <c r="Q1020" i="104"/>
  <c r="R129" i="102" s="1"/>
  <c r="O1022" i="106"/>
  <c r="O1021" i="101"/>
  <c r="P70" i="102" s="1"/>
  <c r="T1020" i="104"/>
  <c r="U129" i="102" s="1"/>
  <c r="I1020" i="105"/>
  <c r="J159" i="102" s="1"/>
  <c r="J706" i="100"/>
  <c r="J1020" i="100"/>
  <c r="K39" i="102" s="1"/>
  <c r="I708" i="105"/>
  <c r="I1022" i="105"/>
  <c r="J161" i="102" s="1"/>
  <c r="Q1021" i="106"/>
  <c r="M707" i="107"/>
  <c r="M1021" i="107"/>
  <c r="N10" i="102" s="1"/>
  <c r="J706" i="103"/>
  <c r="J1020" i="103"/>
  <c r="K99" i="102" s="1"/>
  <c r="S713" i="107"/>
  <c r="K714" i="107"/>
  <c r="G1022" i="103"/>
  <c r="H101" i="102" s="1"/>
  <c r="O1023" i="100"/>
  <c r="P42" i="102" s="1"/>
  <c r="T1020" i="105"/>
  <c r="U159" i="102" s="1"/>
  <c r="I1019" i="103"/>
  <c r="J98" i="102" s="1"/>
  <c r="H1021" i="107"/>
  <c r="I10" i="102" s="1"/>
  <c r="L1023" i="107"/>
  <c r="M12" i="102" s="1"/>
  <c r="T1021" i="104"/>
  <c r="U130" i="102" s="1"/>
  <c r="Q1020" i="101"/>
  <c r="R69" i="102" s="1"/>
  <c r="Q710" i="104"/>
  <c r="L713" i="104"/>
  <c r="Q1023" i="107"/>
  <c r="R12" i="102" s="1"/>
  <c r="J1020" i="107"/>
  <c r="K9" i="102" s="1"/>
  <c r="G1019" i="101"/>
  <c r="H68" i="102" s="1"/>
  <c r="F1022" i="104"/>
  <c r="G131" i="102" s="1"/>
  <c r="F1022" i="100"/>
  <c r="G41" i="102" s="1"/>
  <c r="J1022" i="106"/>
  <c r="N1023" i="105"/>
  <c r="O162" i="102" s="1"/>
  <c r="R1023" i="107"/>
  <c r="S12" i="102" s="1"/>
  <c r="G1020" i="106"/>
  <c r="S1020" i="103"/>
  <c r="T99" i="102" s="1"/>
  <c r="G1021" i="107"/>
  <c r="H10" i="102" s="1"/>
  <c r="G1022" i="106"/>
  <c r="K1023" i="106"/>
  <c r="P1020" i="100"/>
  <c r="Q39" i="102" s="1"/>
  <c r="M1019" i="105"/>
  <c r="N158" i="102" s="1"/>
  <c r="L1021" i="106"/>
  <c r="P1022" i="103"/>
  <c r="Q101" i="102" s="1"/>
  <c r="I1021" i="104"/>
  <c r="J130" i="102" s="1"/>
  <c r="G1019" i="104"/>
  <c r="H128" i="102" s="1"/>
  <c r="J1021" i="107"/>
  <c r="K10" i="102" s="1"/>
  <c r="N1022" i="100"/>
  <c r="O41" i="102" s="1"/>
  <c r="R1023" i="105"/>
  <c r="S162" i="102" s="1"/>
  <c r="G1020" i="104"/>
  <c r="H129" i="102" s="1"/>
  <c r="S1020" i="105"/>
  <c r="T159" i="102" s="1"/>
  <c r="G1022" i="104"/>
  <c r="H131" i="102" s="1"/>
  <c r="Q1022" i="100"/>
  <c r="R41" i="102" s="1"/>
  <c r="Q1023" i="100"/>
  <c r="R42" i="102" s="1"/>
  <c r="M1022" i="100"/>
  <c r="N41" i="102" s="1"/>
  <c r="I1021" i="100"/>
  <c r="J40" i="102" s="1"/>
  <c r="R1023" i="100"/>
  <c r="S42" i="102" s="1"/>
  <c r="K1020" i="105"/>
  <c r="L159" i="102" s="1"/>
  <c r="O1020" i="105"/>
  <c r="P159" i="102" s="1"/>
  <c r="H1019" i="107"/>
  <c r="I8" i="102" s="1"/>
  <c r="P1019" i="104"/>
  <c r="Q128" i="102" s="1"/>
  <c r="O1021" i="104"/>
  <c r="P130" i="102" s="1"/>
  <c r="H1020" i="101"/>
  <c r="I69" i="102" s="1"/>
  <c r="P1020" i="103"/>
  <c r="Q99" i="102" s="1"/>
  <c r="I1019" i="106"/>
  <c r="H1023" i="101"/>
  <c r="I72" i="102" s="1"/>
  <c r="H1023" i="105"/>
  <c r="I162" i="102" s="1"/>
  <c r="Q1019" i="101"/>
  <c r="R68" i="102" s="1"/>
  <c r="L1023" i="105"/>
  <c r="M162" i="102" s="1"/>
  <c r="P1022" i="100"/>
  <c r="Q41" i="102" s="1"/>
  <c r="T1023" i="103"/>
  <c r="U102" i="102" s="1"/>
  <c r="T1022" i="105"/>
  <c r="U161" i="102" s="1"/>
  <c r="Q1020" i="106"/>
  <c r="F1020" i="106"/>
  <c r="K1019" i="100"/>
  <c r="L38" i="102" s="1"/>
  <c r="J1023" i="101"/>
  <c r="K72" i="102" s="1"/>
  <c r="S1019" i="103"/>
  <c r="T98" i="102" s="1"/>
  <c r="N1021" i="104"/>
  <c r="O130" i="102" s="1"/>
  <c r="N1022" i="105"/>
  <c r="O161" i="102" s="1"/>
  <c r="R1023" i="103"/>
  <c r="S102" i="102" s="1"/>
  <c r="K1020" i="103"/>
  <c r="L99" i="102" s="1"/>
  <c r="S1020" i="101"/>
  <c r="T69" i="102" s="1"/>
  <c r="H1019" i="103"/>
  <c r="I98" i="102" s="1"/>
  <c r="G1021" i="105"/>
  <c r="H160" i="102" s="1"/>
  <c r="G1022" i="105"/>
  <c r="H161" i="102" s="1"/>
  <c r="P1019" i="106"/>
  <c r="K1022" i="103"/>
  <c r="L101" i="102" s="1"/>
  <c r="T1019" i="105"/>
  <c r="U158" i="102" s="1"/>
  <c r="S1021" i="105"/>
  <c r="T160" i="102" s="1"/>
  <c r="S1023" i="107"/>
  <c r="T12" i="102" s="1"/>
  <c r="L1020" i="100"/>
  <c r="M39" i="102" s="1"/>
  <c r="P1020" i="101"/>
  <c r="Q69" i="102" s="1"/>
  <c r="M1019" i="106"/>
  <c r="H1021" i="103"/>
  <c r="I100" i="102" s="1"/>
  <c r="L1021" i="107"/>
  <c r="M10" i="102" s="1"/>
  <c r="P1022" i="107"/>
  <c r="Q11" i="102" s="1"/>
  <c r="T1023" i="100"/>
  <c r="U42" i="102" s="1"/>
  <c r="T1021" i="105"/>
  <c r="U160" i="102" s="1"/>
  <c r="M1020" i="107"/>
  <c r="N9" i="102" s="1"/>
  <c r="K1019" i="104"/>
  <c r="L128" i="102" s="1"/>
  <c r="O1019" i="104"/>
  <c r="P128" i="102" s="1"/>
  <c r="J1023" i="104"/>
  <c r="K132" i="102" s="1"/>
  <c r="S1019" i="105"/>
  <c r="T158" i="102" s="1"/>
  <c r="N1023" i="107"/>
  <c r="O12" i="102" s="1"/>
  <c r="R1023" i="106"/>
  <c r="O1020" i="107"/>
  <c r="P9" i="102" s="1"/>
  <c r="L1019" i="104"/>
  <c r="M128" i="102" s="1"/>
  <c r="K1023" i="105"/>
  <c r="L162" i="102" s="1"/>
  <c r="K1022" i="105"/>
  <c r="L161" i="102" s="1"/>
  <c r="O1021" i="100"/>
  <c r="P40" i="102" s="1"/>
  <c r="S1022" i="106"/>
  <c r="S1023" i="105"/>
  <c r="T162" i="102" s="1"/>
  <c r="L1020" i="105"/>
  <c r="M159" i="102" s="1"/>
  <c r="M1019" i="100"/>
  <c r="N38" i="102" s="1"/>
  <c r="H1023" i="107"/>
  <c r="I12" i="102" s="1"/>
  <c r="Q1019" i="106"/>
  <c r="L1022" i="105"/>
  <c r="M161" i="102" s="1"/>
  <c r="P1023" i="100"/>
  <c r="Q42" i="102" s="1"/>
  <c r="P1022" i="104"/>
  <c r="Q131" i="102" s="1"/>
  <c r="T1022" i="104"/>
  <c r="U131" i="102" s="1"/>
  <c r="I1020" i="104"/>
  <c r="J129" i="102" s="1"/>
  <c r="I707" i="107"/>
  <c r="I1021" i="107"/>
  <c r="J10" i="102" s="1"/>
  <c r="Q707" i="101"/>
  <c r="Q1021" i="101"/>
  <c r="R70" i="102" s="1"/>
  <c r="J706" i="101"/>
  <c r="J1020" i="101"/>
  <c r="K69" i="102" s="1"/>
  <c r="J705" i="104"/>
  <c r="J1019" i="104"/>
  <c r="K128" i="102" s="1"/>
  <c r="I708" i="103"/>
  <c r="I1022" i="103"/>
  <c r="J101" i="102" s="1"/>
  <c r="M708" i="104"/>
  <c r="M1022" i="104"/>
  <c r="N131" i="102" s="1"/>
  <c r="Q1022" i="106"/>
  <c r="N706" i="100"/>
  <c r="N1020" i="100"/>
  <c r="O39" i="102" s="1"/>
  <c r="J705" i="105"/>
  <c r="J1019" i="105"/>
  <c r="K158" i="102" s="1"/>
  <c r="I709" i="107"/>
  <c r="I1023" i="107"/>
  <c r="J12" i="102" s="1"/>
  <c r="M708" i="107"/>
  <c r="M1022" i="107"/>
  <c r="N11" i="102" s="1"/>
  <c r="Q708" i="101"/>
  <c r="Q1022" i="101"/>
  <c r="R71" i="102" s="1"/>
  <c r="N706" i="107"/>
  <c r="N1020" i="107"/>
  <c r="O9" i="102" s="1"/>
  <c r="J1020" i="106"/>
  <c r="O1022" i="104"/>
  <c r="P131" i="102" s="1"/>
  <c r="S1023" i="106"/>
  <c r="H1020" i="107"/>
  <c r="I9" i="102" s="1"/>
  <c r="P1020" i="107"/>
  <c r="Q9" i="102" s="1"/>
  <c r="I1019" i="104"/>
  <c r="J128" i="102" s="1"/>
  <c r="H1023" i="104"/>
  <c r="I132" i="102" s="1"/>
  <c r="H1021" i="100"/>
  <c r="I40" i="102" s="1"/>
  <c r="L1023" i="106"/>
  <c r="P1021" i="106"/>
  <c r="P1021" i="100"/>
  <c r="Q40" i="102" s="1"/>
  <c r="I1020" i="106"/>
  <c r="K1019" i="101"/>
  <c r="L68" i="102" s="1"/>
  <c r="J1022" i="107"/>
  <c r="K11" i="102" s="1"/>
  <c r="S1019" i="104"/>
  <c r="T128" i="102" s="1"/>
  <c r="N1023" i="101"/>
  <c r="O72" i="102" s="1"/>
  <c r="R1022" i="103"/>
  <c r="S101" i="102" s="1"/>
  <c r="R1021" i="101"/>
  <c r="S70" i="102" s="1"/>
  <c r="K1020" i="104"/>
  <c r="L129" i="102" s="1"/>
  <c r="S1020" i="100"/>
  <c r="T39" i="102" s="1"/>
  <c r="H1019" i="101"/>
  <c r="I68" i="102" s="1"/>
  <c r="G1021" i="103"/>
  <c r="H100" i="102" s="1"/>
  <c r="G1022" i="101"/>
  <c r="H71" i="102" s="1"/>
  <c r="K1023" i="103"/>
  <c r="L102" i="102" s="1"/>
  <c r="K1021" i="101"/>
  <c r="L70" i="102" s="1"/>
  <c r="O1022" i="103"/>
  <c r="P101" i="102" s="1"/>
  <c r="S1021" i="101"/>
  <c r="T70" i="102" s="1"/>
  <c r="S1023" i="103"/>
  <c r="T102" i="102" s="1"/>
  <c r="P1020" i="104"/>
  <c r="Q129" i="102" s="1"/>
  <c r="T1020" i="107"/>
  <c r="U9" i="102" s="1"/>
  <c r="M1019" i="103"/>
  <c r="N98" i="102" s="1"/>
  <c r="H1021" i="104"/>
  <c r="I130" i="102" s="1"/>
  <c r="L1022" i="101"/>
  <c r="M71" i="102" s="1"/>
  <c r="P1023" i="104"/>
  <c r="Q132" i="102" s="1"/>
  <c r="T1022" i="100"/>
  <c r="U41" i="102" s="1"/>
  <c r="I1020" i="101"/>
  <c r="J69" i="102" s="1"/>
  <c r="Q1020" i="107"/>
  <c r="R9" i="102" s="1"/>
  <c r="O1019" i="107"/>
  <c r="P8" i="102" s="1"/>
  <c r="J1023" i="105"/>
  <c r="K162" i="102" s="1"/>
  <c r="S1019" i="100"/>
  <c r="T38" i="102" s="1"/>
  <c r="R1021" i="107"/>
  <c r="S10" i="102" s="1"/>
  <c r="G1020" i="107"/>
  <c r="H9" i="102" s="1"/>
  <c r="H1019" i="105"/>
  <c r="I158" i="102" s="1"/>
  <c r="G1021" i="106"/>
  <c r="K1022" i="101"/>
  <c r="L71" i="102" s="1"/>
  <c r="T1019" i="107"/>
  <c r="U8" i="102" s="1"/>
  <c r="O1023" i="105"/>
  <c r="P162" i="102" s="1"/>
  <c r="S1023" i="100"/>
  <c r="T42" i="102" s="1"/>
  <c r="S1023" i="104"/>
  <c r="T132" i="102" s="1"/>
  <c r="L1020" i="106"/>
  <c r="H1022" i="104"/>
  <c r="I131" i="102" s="1"/>
  <c r="H1023" i="103"/>
  <c r="I102" i="102" s="1"/>
  <c r="L1022" i="106"/>
  <c r="L1022" i="103"/>
  <c r="M101" i="102" s="1"/>
  <c r="P1023" i="106"/>
  <c r="P1021" i="103"/>
  <c r="Q100" i="102" s="1"/>
  <c r="T1023" i="101"/>
  <c r="U72" i="102" s="1"/>
  <c r="M1020" i="104"/>
  <c r="N129" i="102" s="1"/>
  <c r="I1021" i="101"/>
  <c r="J70" i="102" s="1"/>
  <c r="N1020" i="104"/>
  <c r="O129" i="102" s="1"/>
  <c r="J1019" i="103"/>
  <c r="K98" i="102" s="1"/>
  <c r="I1023" i="100"/>
  <c r="J42" i="102" s="1"/>
  <c r="M1023" i="105"/>
  <c r="N162" i="102" s="1"/>
  <c r="Q1022" i="104"/>
  <c r="R131" i="102" s="1"/>
  <c r="R1020" i="103"/>
  <c r="S99" i="102" s="1"/>
  <c r="J1019" i="107"/>
  <c r="K8" i="102" s="1"/>
  <c r="R705" i="104"/>
  <c r="R1019" i="104"/>
  <c r="S128" i="102" s="1"/>
  <c r="M1022" i="101"/>
  <c r="N71" i="102" s="1"/>
  <c r="R706" i="100"/>
  <c r="R1020" i="100"/>
  <c r="S39" i="102" s="1"/>
  <c r="I1021" i="103"/>
  <c r="J100" i="102" s="1"/>
  <c r="Q1023" i="106"/>
  <c r="M1022" i="106"/>
  <c r="T1019" i="101"/>
  <c r="U68" i="102" s="1"/>
  <c r="O1022" i="105"/>
  <c r="P161" i="102" s="1"/>
  <c r="S1022" i="104"/>
  <c r="T131" i="102" s="1"/>
  <c r="H1020" i="105"/>
  <c r="I159" i="102" s="1"/>
  <c r="M1019" i="104"/>
  <c r="N128" i="102" s="1"/>
  <c r="H1023" i="100"/>
  <c r="I42" i="102" s="1"/>
  <c r="Q1019" i="100"/>
  <c r="R38" i="102" s="1"/>
  <c r="L1021" i="105"/>
  <c r="M160" i="102" s="1"/>
  <c r="L1022" i="104"/>
  <c r="M131" i="102" s="1"/>
  <c r="P1022" i="101"/>
  <c r="Q71" i="102" s="1"/>
  <c r="P1022" i="105"/>
  <c r="Q161" i="102" s="1"/>
  <c r="T1021" i="107"/>
  <c r="U10" i="102" s="1"/>
  <c r="M1020" i="101"/>
  <c r="N69" i="102" s="1"/>
  <c r="O1019" i="100"/>
  <c r="P38" i="102" s="1"/>
  <c r="J1022" i="105"/>
  <c r="K161" i="102" s="1"/>
  <c r="N1021" i="103"/>
  <c r="O100" i="102" s="1"/>
  <c r="N1021" i="100"/>
  <c r="O40" i="102" s="1"/>
  <c r="R1022" i="101"/>
  <c r="S71" i="102" s="1"/>
  <c r="R1022" i="106"/>
  <c r="K1020" i="106"/>
  <c r="S1020" i="104"/>
  <c r="T129" i="102" s="1"/>
  <c r="L1019" i="101"/>
  <c r="M68" i="102" s="1"/>
  <c r="G1023" i="101"/>
  <c r="H72" i="102" s="1"/>
  <c r="G1023" i="107"/>
  <c r="H12" i="102" s="1"/>
  <c r="K1023" i="104"/>
  <c r="L132" i="102" s="1"/>
  <c r="K1023" i="107"/>
  <c r="L12" i="102" s="1"/>
  <c r="O1023" i="104"/>
  <c r="P132" i="102" s="1"/>
  <c r="S1021" i="104"/>
  <c r="T130" i="102" s="1"/>
  <c r="H1020" i="106"/>
  <c r="P1020" i="106"/>
  <c r="T1020" i="100"/>
  <c r="U39" i="102" s="1"/>
  <c r="I1019" i="101"/>
  <c r="J68" i="102" s="1"/>
  <c r="M1019" i="107"/>
  <c r="N8" i="102" s="1"/>
  <c r="H1021" i="101"/>
  <c r="I70" i="102" s="1"/>
  <c r="L1022" i="100"/>
  <c r="M41" i="102" s="1"/>
  <c r="P1021" i="105"/>
  <c r="Q160" i="102" s="1"/>
  <c r="T1021" i="106"/>
  <c r="I1020" i="107"/>
  <c r="J9" i="102" s="1"/>
  <c r="Q1020" i="100"/>
  <c r="R39" i="102" s="1"/>
  <c r="G1019" i="100"/>
  <c r="H38" i="102" s="1"/>
  <c r="J1021" i="100"/>
  <c r="K40" i="102" s="1"/>
  <c r="J1021" i="103"/>
  <c r="K100" i="102" s="1"/>
  <c r="N1022" i="104"/>
  <c r="O131" i="102" s="1"/>
  <c r="R1021" i="105"/>
  <c r="S160" i="102" s="1"/>
  <c r="G1020" i="103"/>
  <c r="H99" i="102" s="1"/>
  <c r="H1019" i="100"/>
  <c r="I38" i="102" s="1"/>
  <c r="G1022" i="100"/>
  <c r="H41" i="102" s="1"/>
  <c r="K1022" i="106"/>
  <c r="O1022" i="107"/>
  <c r="P11" i="102" s="1"/>
  <c r="O1022" i="101"/>
  <c r="P71" i="102" s="1"/>
  <c r="S1022" i="105"/>
  <c r="T161" i="102" s="1"/>
  <c r="H1020" i="100"/>
  <c r="I39" i="102" s="1"/>
  <c r="T1020" i="101"/>
  <c r="U69" i="102" s="1"/>
  <c r="H1022" i="103"/>
  <c r="I101" i="102" s="1"/>
  <c r="Q1019" i="105"/>
  <c r="R158" i="102" s="1"/>
  <c r="L1021" i="100"/>
  <c r="M40" i="102" s="1"/>
  <c r="L1023" i="104"/>
  <c r="M132" i="102" s="1"/>
  <c r="P1021" i="107"/>
  <c r="Q10" i="102" s="1"/>
  <c r="T1023" i="104"/>
  <c r="U132" i="102" s="1"/>
  <c r="I1020" i="100"/>
  <c r="J39" i="102" s="1"/>
  <c r="Q1020" i="105"/>
  <c r="R159" i="102" s="1"/>
  <c r="M1021" i="101"/>
  <c r="N70" i="102" s="1"/>
  <c r="N705" i="104"/>
  <c r="N1019" i="104"/>
  <c r="O128" i="102" s="1"/>
  <c r="R705" i="103"/>
  <c r="R1019" i="103"/>
  <c r="S98" i="102" s="1"/>
  <c r="Q1022" i="103"/>
  <c r="R101" i="102" s="1"/>
  <c r="N1020" i="106"/>
  <c r="N705" i="101"/>
  <c r="N1019" i="101"/>
  <c r="O68" i="102" s="1"/>
  <c r="M707" i="103"/>
  <c r="M1021" i="103"/>
  <c r="N100" i="102" s="1"/>
  <c r="Q709" i="105"/>
  <c r="Q1023" i="105"/>
  <c r="R162" i="102" s="1"/>
  <c r="R1019" i="106"/>
  <c r="Q1023" i="103"/>
  <c r="R102" i="102" s="1"/>
  <c r="F1023" i="101"/>
  <c r="G72" i="102" s="1"/>
  <c r="F1023" i="100"/>
  <c r="G42" i="102" s="1"/>
  <c r="F1023" i="107"/>
  <c r="G12" i="102" s="1"/>
  <c r="F1023" i="104"/>
  <c r="G132" i="102" s="1"/>
  <c r="F1023" i="103"/>
  <c r="G102" i="102" s="1"/>
  <c r="F1023" i="105"/>
  <c r="G162" i="102" s="1"/>
  <c r="F1022" i="105"/>
  <c r="G161" i="102" s="1"/>
  <c r="F1022" i="106"/>
  <c r="F1022" i="101"/>
  <c r="G71" i="102" s="1"/>
  <c r="F1022" i="107"/>
  <c r="G11" i="102" s="1"/>
  <c r="F1021" i="101"/>
  <c r="G70" i="102" s="1"/>
  <c r="F1021" i="107"/>
  <c r="G10" i="102" s="1"/>
  <c r="F1021" i="100"/>
  <c r="G40" i="102" s="1"/>
  <c r="F1021" i="104"/>
  <c r="G130" i="102" s="1"/>
  <c r="F1021" i="103"/>
  <c r="G100" i="102" s="1"/>
  <c r="F1021" i="105"/>
  <c r="G160" i="102" s="1"/>
  <c r="F1020" i="104"/>
  <c r="G129" i="102" s="1"/>
  <c r="F706" i="105"/>
  <c r="F1020" i="105"/>
  <c r="G159" i="102" s="1"/>
  <c r="F706" i="100"/>
  <c r="F1020" i="100"/>
  <c r="G39" i="102" s="1"/>
  <c r="F706" i="103"/>
  <c r="F1020" i="103"/>
  <c r="G99" i="102" s="1"/>
  <c r="F1019" i="106"/>
  <c r="F705" i="103"/>
  <c r="F1019" i="103"/>
  <c r="G98" i="102" s="1"/>
  <c r="F705" i="101"/>
  <c r="F1019" i="101"/>
  <c r="G68" i="102" s="1"/>
  <c r="F705" i="100"/>
  <c r="F1019" i="100"/>
  <c r="G38" i="102" s="1"/>
  <c r="F705" i="105"/>
  <c r="F1019" i="105"/>
  <c r="G158" i="102" s="1"/>
  <c r="F1019" i="104"/>
  <c r="G128" i="102" s="1"/>
  <c r="T712" i="107"/>
  <c r="S710" i="107"/>
  <c r="P711" i="107"/>
  <c r="O712" i="107"/>
  <c r="L710" i="107"/>
  <c r="K710" i="107"/>
  <c r="H710" i="107"/>
  <c r="S712" i="107"/>
  <c r="G712" i="107"/>
  <c r="Q711" i="107"/>
  <c r="N713" i="107"/>
  <c r="I711" i="107"/>
  <c r="P711" i="104"/>
  <c r="J710" i="104"/>
  <c r="G711" i="104"/>
  <c r="S714" i="107"/>
  <c r="R710" i="107"/>
  <c r="R1049" i="107" s="1"/>
  <c r="O714" i="107"/>
  <c r="N711" i="107"/>
  <c r="G714" i="107"/>
  <c r="Q1006" i="100"/>
  <c r="R34" i="102" s="1"/>
  <c r="S710" i="104"/>
  <c r="O712" i="104"/>
  <c r="O711" i="104"/>
  <c r="N713" i="104"/>
  <c r="K713" i="104"/>
  <c r="H710" i="104"/>
  <c r="M711" i="107"/>
  <c r="H714" i="107"/>
  <c r="H712" i="107"/>
  <c r="F712" i="107"/>
  <c r="L713" i="105"/>
  <c r="T713" i="104"/>
  <c r="R711" i="104"/>
  <c r="R1050" i="104" s="1"/>
  <c r="S141" i="102" s="1"/>
  <c r="O713" i="104"/>
  <c r="N712" i="104"/>
  <c r="K710" i="104"/>
  <c r="F712" i="104"/>
  <c r="F711" i="104"/>
  <c r="F1092" i="104" s="1"/>
  <c r="T710" i="107"/>
  <c r="R713" i="107"/>
  <c r="P710" i="107"/>
  <c r="N710" i="107"/>
  <c r="N1049" i="107" s="1"/>
  <c r="J712" i="107"/>
  <c r="T714" i="105"/>
  <c r="S712" i="105"/>
  <c r="Q711" i="105"/>
  <c r="I714" i="105"/>
  <c r="I1053" i="105" s="1"/>
  <c r="J174" i="102" s="1"/>
  <c r="G714" i="105"/>
  <c r="H712" i="105"/>
  <c r="R712" i="104"/>
  <c r="H713" i="104"/>
  <c r="F714" i="104"/>
  <c r="P712" i="103"/>
  <c r="M713" i="103"/>
  <c r="H710" i="103"/>
  <c r="M1006" i="106"/>
  <c r="F1092" i="106"/>
  <c r="M1006" i="100"/>
  <c r="N34" i="102" s="1"/>
  <c r="T714" i="103"/>
  <c r="P711" i="103"/>
  <c r="M712" i="103"/>
  <c r="J713" i="103"/>
  <c r="I713" i="103"/>
  <c r="G710" i="103"/>
  <c r="Q712" i="103"/>
  <c r="O711" i="103"/>
  <c r="G713" i="103"/>
  <c r="G711" i="103"/>
  <c r="S713" i="105"/>
  <c r="R712" i="105"/>
  <c r="Q714" i="105"/>
  <c r="J713" i="105"/>
  <c r="S714" i="105"/>
  <c r="O714" i="105"/>
  <c r="M711" i="105"/>
  <c r="J714" i="105"/>
  <c r="F711" i="105"/>
  <c r="J710" i="107"/>
  <c r="J1049" i="107" s="1"/>
  <c r="K20" i="102" s="1"/>
  <c r="F713" i="107"/>
  <c r="R714" i="103"/>
  <c r="H714" i="103"/>
  <c r="T712" i="105"/>
  <c r="Q712" i="105"/>
  <c r="Q1051" i="105" s="1"/>
  <c r="R172" i="102" s="1"/>
  <c r="P714" i="105"/>
  <c r="N710" i="105"/>
  <c r="N1049" i="105" s="1"/>
  <c r="O170" i="102" s="1"/>
  <c r="J710" i="105"/>
  <c r="G711" i="105"/>
  <c r="S711" i="104"/>
  <c r="N710" i="104"/>
  <c r="M714" i="104"/>
  <c r="M1053" i="104" s="1"/>
  <c r="N144" i="102" s="1"/>
  <c r="M712" i="107"/>
  <c r="F1005" i="106"/>
  <c r="R714" i="104"/>
  <c r="K714" i="104"/>
  <c r="J714" i="104"/>
  <c r="T710" i="103"/>
  <c r="P713" i="103"/>
  <c r="N713" i="103"/>
  <c r="M710" i="103"/>
  <c r="J714" i="103"/>
  <c r="H712" i="103"/>
  <c r="F712" i="103"/>
  <c r="O710" i="107"/>
  <c r="L711" i="107"/>
  <c r="K713" i="107"/>
  <c r="G713" i="107"/>
  <c r="F711" i="107"/>
  <c r="F1092" i="107" s="1"/>
  <c r="P713" i="105"/>
  <c r="L714" i="105"/>
  <c r="M710" i="105"/>
  <c r="I713" i="105"/>
  <c r="J1005" i="100"/>
  <c r="K33" i="102" s="1"/>
  <c r="Q714" i="104"/>
  <c r="Q1053" i="104" s="1"/>
  <c r="R144" i="102" s="1"/>
  <c r="P713" i="104"/>
  <c r="N714" i="104"/>
  <c r="M710" i="104"/>
  <c r="L711" i="104"/>
  <c r="J713" i="104"/>
  <c r="G714" i="104"/>
  <c r="T714" i="107"/>
  <c r="T711" i="107"/>
  <c r="Q710" i="107"/>
  <c r="F710" i="107"/>
  <c r="F1091" i="107" s="1"/>
  <c r="Q710" i="105"/>
  <c r="N711" i="105"/>
  <c r="N1050" i="105" s="1"/>
  <c r="O171" i="102" s="1"/>
  <c r="T710" i="104"/>
  <c r="S712" i="104"/>
  <c r="Q713" i="104"/>
  <c r="Q1052" i="104" s="1"/>
  <c r="R143" i="102" s="1"/>
  <c r="N711" i="104"/>
  <c r="K712" i="104"/>
  <c r="J711" i="104"/>
  <c r="J1050" i="104" s="1"/>
  <c r="K141" i="102" s="1"/>
  <c r="K712" i="105"/>
  <c r="J712" i="105"/>
  <c r="F712" i="105"/>
  <c r="P714" i="101"/>
  <c r="O713" i="101"/>
  <c r="K712" i="101"/>
  <c r="I714" i="101"/>
  <c r="I1095" i="101" s="1"/>
  <c r="T711" i="101"/>
  <c r="Q711" i="101"/>
  <c r="P712" i="101"/>
  <c r="O712" i="101"/>
  <c r="L711" i="101"/>
  <c r="H710" i="101"/>
  <c r="G711" i="101"/>
  <c r="F712" i="101"/>
  <c r="R711" i="105"/>
  <c r="R1092" i="105" s="1"/>
  <c r="O713" i="105"/>
  <c r="F714" i="105"/>
  <c r="S710" i="101"/>
  <c r="Q710" i="101"/>
  <c r="N713" i="101"/>
  <c r="I713" i="101"/>
  <c r="I1094" i="101" s="1"/>
  <c r="I712" i="101"/>
  <c r="I1093" i="101" s="1"/>
  <c r="L712" i="105"/>
  <c r="M714" i="105"/>
  <c r="M1053" i="105" s="1"/>
  <c r="N174" i="102" s="1"/>
  <c r="I710" i="105"/>
  <c r="T713" i="105"/>
  <c r="S711" i="105"/>
  <c r="P711" i="105"/>
  <c r="L711" i="105"/>
  <c r="K710" i="105"/>
  <c r="F713" i="105"/>
  <c r="I1008" i="106"/>
  <c r="R712" i="103"/>
  <c r="Q711" i="103"/>
  <c r="M714" i="103"/>
  <c r="M1053" i="103" s="1"/>
  <c r="N114" i="102" s="1"/>
  <c r="K712" i="103"/>
  <c r="F713" i="103"/>
  <c r="T711" i="103"/>
  <c r="P714" i="103"/>
  <c r="O713" i="103"/>
  <c r="N712" i="103"/>
  <c r="L710" i="103"/>
  <c r="R710" i="103"/>
  <c r="I710" i="103"/>
  <c r="H713" i="103"/>
  <c r="F710" i="103"/>
  <c r="S711" i="107"/>
  <c r="O713" i="107"/>
  <c r="O712" i="105"/>
  <c r="J711" i="105"/>
  <c r="J1050" i="105" s="1"/>
  <c r="F1005" i="100"/>
  <c r="G33" i="102" s="1"/>
  <c r="S714" i="104"/>
  <c r="R710" i="104"/>
  <c r="G710" i="104"/>
  <c r="O711" i="101"/>
  <c r="M710" i="101"/>
  <c r="J712" i="101"/>
  <c r="G712" i="101"/>
  <c r="I710" i="101"/>
  <c r="T712" i="103"/>
  <c r="S713" i="103"/>
  <c r="R713" i="103"/>
  <c r="P710" i="103"/>
  <c r="O714" i="103"/>
  <c r="M711" i="103"/>
  <c r="K710" i="103"/>
  <c r="J712" i="103"/>
  <c r="G712" i="103"/>
  <c r="I711" i="103"/>
  <c r="L712" i="107"/>
  <c r="I710" i="107"/>
  <c r="T713" i="107"/>
  <c r="P713" i="107"/>
  <c r="M710" i="107"/>
  <c r="J711" i="107"/>
  <c r="J1050" i="107" s="1"/>
  <c r="K21" i="102" s="1"/>
  <c r="T710" i="105"/>
  <c r="R713" i="105"/>
  <c r="M712" i="105"/>
  <c r="M1051" i="105" s="1"/>
  <c r="N172" i="102" s="1"/>
  <c r="H710" i="105"/>
  <c r="Q712" i="104"/>
  <c r="Q1051" i="104" s="1"/>
  <c r="R142" i="102" s="1"/>
  <c r="L714" i="104"/>
  <c r="I712" i="104"/>
  <c r="I1051" i="104" s="1"/>
  <c r="J142" i="102" s="1"/>
  <c r="G713" i="104"/>
  <c r="M1006" i="101"/>
  <c r="N64" i="102" s="1"/>
  <c r="I1007" i="103"/>
  <c r="J95" i="102" s="1"/>
  <c r="P710" i="105"/>
  <c r="N714" i="105"/>
  <c r="R714" i="107"/>
  <c r="Q714" i="107"/>
  <c r="Q1053" i="107" s="1"/>
  <c r="R24" i="102" s="1"/>
  <c r="M714" i="107"/>
  <c r="G710" i="105"/>
  <c r="M713" i="107"/>
  <c r="L713" i="107"/>
  <c r="L714" i="107"/>
  <c r="K711" i="107"/>
  <c r="N713" i="105"/>
  <c r="K711" i="105"/>
  <c r="I711" i="105"/>
  <c r="H714" i="105"/>
  <c r="H711" i="105"/>
  <c r="I1007" i="100"/>
  <c r="J35" i="102" s="1"/>
  <c r="T712" i="104"/>
  <c r="P712" i="104"/>
  <c r="O710" i="104"/>
  <c r="L712" i="104"/>
  <c r="I713" i="104"/>
  <c r="I1052" i="104" s="1"/>
  <c r="J143" i="102" s="1"/>
  <c r="I710" i="104"/>
  <c r="F710" i="104"/>
  <c r="F1091" i="104" s="1"/>
  <c r="K714" i="105"/>
  <c r="K713" i="105"/>
  <c r="H713" i="105"/>
  <c r="I1006" i="106"/>
  <c r="Q1007" i="106"/>
  <c r="N1005" i="103"/>
  <c r="O93" i="102" s="1"/>
  <c r="T711" i="105"/>
  <c r="P712" i="105"/>
  <c r="N712" i="105"/>
  <c r="M713" i="105"/>
  <c r="M1052" i="105" s="1"/>
  <c r="N173" i="102" s="1"/>
  <c r="I712" i="105"/>
  <c r="T712" i="101"/>
  <c r="S711" i="101"/>
  <c r="N712" i="101"/>
  <c r="H714" i="101"/>
  <c r="F710" i="101"/>
  <c r="M1007" i="103"/>
  <c r="N95" i="102" s="1"/>
  <c r="R714" i="105"/>
  <c r="Q713" i="105"/>
  <c r="Q1052" i="105" s="1"/>
  <c r="R173" i="102" s="1"/>
  <c r="G712" i="105"/>
  <c r="J1005" i="101"/>
  <c r="K63" i="102" s="1"/>
  <c r="T710" i="101"/>
  <c r="S713" i="101"/>
  <c r="J710" i="101"/>
  <c r="J1091" i="101" s="1"/>
  <c r="G714" i="101"/>
  <c r="F713" i="101"/>
  <c r="R710" i="101"/>
  <c r="R1049" i="101" s="1"/>
  <c r="S80" i="102" s="1"/>
  <c r="Q713" i="101"/>
  <c r="P711" i="101"/>
  <c r="O714" i="101"/>
  <c r="J714" i="101"/>
  <c r="G710" i="101"/>
  <c r="N1004" i="103"/>
  <c r="O92" i="102" s="1"/>
  <c r="S712" i="101"/>
  <c r="P713" i="101"/>
  <c r="N714" i="101"/>
  <c r="I1006" i="101"/>
  <c r="J64" i="102" s="1"/>
  <c r="J1004" i="103"/>
  <c r="K92" i="102" s="1"/>
  <c r="F1004" i="106"/>
  <c r="N1005" i="106"/>
  <c r="L712" i="101"/>
  <c r="J713" i="101"/>
  <c r="H712" i="101"/>
  <c r="F714" i="101"/>
  <c r="Q1006" i="106"/>
  <c r="S711" i="103"/>
  <c r="O712" i="103"/>
  <c r="J710" i="103"/>
  <c r="J1049" i="103" s="1"/>
  <c r="K110" i="102" s="1"/>
  <c r="N1091" i="106"/>
  <c r="R712" i="101"/>
  <c r="P710" i="101"/>
  <c r="L714" i="101"/>
  <c r="R656" i="103"/>
  <c r="T713" i="103"/>
  <c r="J711" i="103"/>
  <c r="H711" i="103"/>
  <c r="I714" i="103"/>
  <c r="I1053" i="103" s="1"/>
  <c r="J114" i="102" s="1"/>
  <c r="R1004" i="103"/>
  <c r="S92" i="102" s="1"/>
  <c r="Q1007" i="103"/>
  <c r="R95" i="102" s="1"/>
  <c r="R1005" i="103"/>
  <c r="S93" i="102" s="1"/>
  <c r="Q712" i="101"/>
  <c r="Q714" i="101"/>
  <c r="Q1053" i="101" s="1"/>
  <c r="R84" i="102" s="1"/>
  <c r="M714" i="101"/>
  <c r="M1095" i="101" s="1"/>
  <c r="K714" i="101"/>
  <c r="H711" i="101"/>
  <c r="I1007" i="101"/>
  <c r="J65" i="102" s="1"/>
  <c r="M712" i="101"/>
  <c r="M1093" i="101" s="1"/>
  <c r="L713" i="101"/>
  <c r="H713" i="101"/>
  <c r="I711" i="101"/>
  <c r="J1004" i="106"/>
  <c r="Q659" i="103"/>
  <c r="Q675" i="103" s="1"/>
  <c r="Q957" i="103" s="1"/>
  <c r="N657" i="103"/>
  <c r="J1004" i="101"/>
  <c r="K62" i="102" s="1"/>
  <c r="T714" i="101"/>
  <c r="R713" i="101"/>
  <c r="N711" i="101"/>
  <c r="N1050" i="101" s="1"/>
  <c r="O81" i="102" s="1"/>
  <c r="F711" i="101"/>
  <c r="F1092" i="101" s="1"/>
  <c r="R655" i="105"/>
  <c r="J656" i="101"/>
  <c r="N1005" i="104"/>
  <c r="O123" i="102" s="1"/>
  <c r="F655" i="105"/>
  <c r="J1004" i="104"/>
  <c r="K122" i="102" s="1"/>
  <c r="F656" i="100"/>
  <c r="J654" i="101"/>
  <c r="Q1007" i="104"/>
  <c r="R125" i="102" s="1"/>
  <c r="R658" i="100"/>
  <c r="R674" i="100" s="1"/>
  <c r="R956" i="100" s="1"/>
  <c r="N655" i="101"/>
  <c r="J1004" i="100"/>
  <c r="K32" i="102" s="1"/>
  <c r="J655" i="101"/>
  <c r="N709" i="105"/>
  <c r="N1008" i="105"/>
  <c r="O156" i="102" s="1"/>
  <c r="T705" i="104"/>
  <c r="T1004" i="104"/>
  <c r="U122" i="102" s="1"/>
  <c r="T656" i="104"/>
  <c r="T657" i="104"/>
  <c r="T655" i="104"/>
  <c r="T658" i="104"/>
  <c r="T674" i="104" s="1"/>
  <c r="T956" i="104" s="1"/>
  <c r="T654" i="104"/>
  <c r="T659" i="104"/>
  <c r="T675" i="104" s="1"/>
  <c r="T957" i="104" s="1"/>
  <c r="S707" i="103"/>
  <c r="S1006" i="103"/>
  <c r="T94" i="102" s="1"/>
  <c r="L1006" i="106"/>
  <c r="N654" i="103"/>
  <c r="F1006" i="106"/>
  <c r="N708" i="107"/>
  <c r="N1007" i="107"/>
  <c r="O5" i="102" s="1"/>
  <c r="L1004" i="103"/>
  <c r="M92" i="102" s="1"/>
  <c r="L705" i="103"/>
  <c r="L655" i="103"/>
  <c r="L659" i="103"/>
  <c r="L675" i="103" s="1"/>
  <c r="L957" i="103" s="1"/>
  <c r="L658" i="103"/>
  <c r="L674" i="103" s="1"/>
  <c r="L956" i="103" s="1"/>
  <c r="L656" i="103"/>
  <c r="L654" i="103"/>
  <c r="O708" i="105"/>
  <c r="O1007" i="105"/>
  <c r="P155" i="102" s="1"/>
  <c r="K705" i="107"/>
  <c r="K1004" i="107"/>
  <c r="L2" i="102" s="1"/>
  <c r="K654" i="107"/>
  <c r="K657" i="107"/>
  <c r="K659" i="107"/>
  <c r="K675" i="107" s="1"/>
  <c r="K957" i="107" s="1"/>
  <c r="K656" i="107"/>
  <c r="K658" i="107"/>
  <c r="K674" i="107" s="1"/>
  <c r="K956" i="107" s="1"/>
  <c r="K655" i="107"/>
  <c r="F1007" i="105"/>
  <c r="G155" i="102" s="1"/>
  <c r="F708" i="105"/>
  <c r="J1008" i="103"/>
  <c r="K96" i="102" s="1"/>
  <c r="J709" i="103"/>
  <c r="J709" i="107"/>
  <c r="J1008" i="107"/>
  <c r="K6" i="102" s="1"/>
  <c r="N1006" i="106"/>
  <c r="N709" i="100"/>
  <c r="N1008" i="100"/>
  <c r="O36" i="102" s="1"/>
  <c r="R708" i="107"/>
  <c r="R1007" i="107"/>
  <c r="S5" i="102" s="1"/>
  <c r="O706" i="101"/>
  <c r="O1005" i="101"/>
  <c r="P63" i="102" s="1"/>
  <c r="L1004" i="100"/>
  <c r="M32" i="102" s="1"/>
  <c r="L705" i="100"/>
  <c r="L657" i="100"/>
  <c r="L656" i="100"/>
  <c r="L654" i="100"/>
  <c r="L659" i="100"/>
  <c r="L675" i="100" s="1"/>
  <c r="L957" i="100" s="1"/>
  <c r="L655" i="100"/>
  <c r="L658" i="100"/>
  <c r="L674" i="100" s="1"/>
  <c r="L956" i="100" s="1"/>
  <c r="G658" i="103"/>
  <c r="G674" i="103" s="1"/>
  <c r="G956" i="103" s="1"/>
  <c r="G708" i="103"/>
  <c r="G1007" i="103"/>
  <c r="H95" i="102" s="1"/>
  <c r="P705" i="103"/>
  <c r="P1004" i="103"/>
  <c r="Q92" i="102" s="1"/>
  <c r="P658" i="103"/>
  <c r="P674" i="103" s="1"/>
  <c r="P956" i="103" s="1"/>
  <c r="P656" i="103"/>
  <c r="P659" i="103"/>
  <c r="P675" i="103" s="1"/>
  <c r="P957" i="103" s="1"/>
  <c r="P655" i="103"/>
  <c r="P657" i="103"/>
  <c r="P654" i="103"/>
  <c r="K1006" i="107"/>
  <c r="L4" i="102" s="1"/>
  <c r="K707" i="107"/>
  <c r="T1004" i="106"/>
  <c r="T956" i="106"/>
  <c r="T957" i="106"/>
  <c r="O709" i="101"/>
  <c r="O1008" i="101"/>
  <c r="P66" i="102" s="1"/>
  <c r="O1008" i="100"/>
  <c r="P36" i="102" s="1"/>
  <c r="O709" i="100"/>
  <c r="S709" i="101"/>
  <c r="S1008" i="101"/>
  <c r="T66" i="102" s="1"/>
  <c r="L657" i="104"/>
  <c r="L706" i="104"/>
  <c r="L1005" i="104"/>
  <c r="M123" i="102" s="1"/>
  <c r="T1005" i="105"/>
  <c r="U153" i="102" s="1"/>
  <c r="T706" i="105"/>
  <c r="I705" i="103"/>
  <c r="I1004" i="103"/>
  <c r="J92" i="102" s="1"/>
  <c r="I657" i="103"/>
  <c r="I656" i="103"/>
  <c r="I655" i="103"/>
  <c r="I659" i="103"/>
  <c r="I675" i="103" s="1"/>
  <c r="I957" i="103" s="1"/>
  <c r="I654" i="103"/>
  <c r="I658" i="103"/>
  <c r="I674" i="103" s="1"/>
  <c r="I956" i="103" s="1"/>
  <c r="H707" i="107"/>
  <c r="H1006" i="107"/>
  <c r="I4" i="102" s="1"/>
  <c r="L709" i="103"/>
  <c r="L1008" i="103"/>
  <c r="M96" i="102" s="1"/>
  <c r="L1008" i="107"/>
  <c r="M6" i="102" s="1"/>
  <c r="L709" i="107"/>
  <c r="T707" i="101"/>
  <c r="T1006" i="101"/>
  <c r="U64" i="102" s="1"/>
  <c r="T1006" i="104"/>
  <c r="U124" i="102" s="1"/>
  <c r="T707" i="104"/>
  <c r="Q1005" i="101"/>
  <c r="R63" i="102" s="1"/>
  <c r="Q706" i="101"/>
  <c r="J659" i="101"/>
  <c r="J675" i="101" s="1"/>
  <c r="J957" i="101" s="1"/>
  <c r="N659" i="105"/>
  <c r="N675" i="105" s="1"/>
  <c r="N957" i="105" s="1"/>
  <c r="N656" i="103"/>
  <c r="N655" i="103"/>
  <c r="I1006" i="107"/>
  <c r="J4" i="102" s="1"/>
  <c r="Q1008" i="106"/>
  <c r="R711" i="101"/>
  <c r="R1050" i="101" s="1"/>
  <c r="S81" i="102" s="1"/>
  <c r="O710" i="101"/>
  <c r="M711" i="101"/>
  <c r="L710" i="101"/>
  <c r="K710" i="101"/>
  <c r="K705" i="103"/>
  <c r="K1004" i="103"/>
  <c r="L92" i="102" s="1"/>
  <c r="K654" i="103"/>
  <c r="K655" i="103"/>
  <c r="K656" i="103"/>
  <c r="K657" i="103"/>
  <c r="K658" i="103"/>
  <c r="K674" i="103" s="1"/>
  <c r="K956" i="103" s="1"/>
  <c r="F707" i="100"/>
  <c r="F1006" i="100"/>
  <c r="G34" i="102" s="1"/>
  <c r="J1006" i="106"/>
  <c r="J708" i="100"/>
  <c r="J1007" i="100"/>
  <c r="K35" i="102" s="1"/>
  <c r="N708" i="103"/>
  <c r="N1007" i="103"/>
  <c r="O95" i="102" s="1"/>
  <c r="R1008" i="104"/>
  <c r="S126" i="102" s="1"/>
  <c r="R709" i="104"/>
  <c r="R708" i="100"/>
  <c r="R1007" i="100"/>
  <c r="S35" i="102" s="1"/>
  <c r="G1005" i="100"/>
  <c r="H33" i="102" s="1"/>
  <c r="G706" i="100"/>
  <c r="O1005" i="104"/>
  <c r="P123" i="102" s="1"/>
  <c r="O706" i="104"/>
  <c r="S706" i="107"/>
  <c r="S1005" i="107"/>
  <c r="T3" i="102" s="1"/>
  <c r="H705" i="107"/>
  <c r="H1004" i="107"/>
  <c r="I2" i="102" s="1"/>
  <c r="H655" i="107"/>
  <c r="H657" i="107"/>
  <c r="H656" i="107"/>
  <c r="H659" i="107"/>
  <c r="H675" i="107" s="1"/>
  <c r="H957" i="107" s="1"/>
  <c r="H654" i="107"/>
  <c r="H658" i="107"/>
  <c r="H674" i="107" s="1"/>
  <c r="H956" i="107" s="1"/>
  <c r="G1008" i="106"/>
  <c r="P1004" i="104"/>
  <c r="Q122" i="102" s="1"/>
  <c r="P705" i="104"/>
  <c r="P657" i="104"/>
  <c r="P659" i="104"/>
  <c r="P675" i="104" s="1"/>
  <c r="P957" i="104" s="1"/>
  <c r="P654" i="104"/>
  <c r="P656" i="104"/>
  <c r="P658" i="104"/>
  <c r="P674" i="104" s="1"/>
  <c r="P956" i="104" s="1"/>
  <c r="P655" i="104"/>
  <c r="K659" i="103"/>
  <c r="K675" i="103" s="1"/>
  <c r="K957" i="103" s="1"/>
  <c r="K1006" i="103"/>
  <c r="L94" i="102" s="1"/>
  <c r="K707" i="103"/>
  <c r="O1006" i="104"/>
  <c r="P124" i="102" s="1"/>
  <c r="O707" i="104"/>
  <c r="S708" i="103"/>
  <c r="S1007" i="103"/>
  <c r="T95" i="102" s="1"/>
  <c r="H1005" i="101"/>
  <c r="I63" i="102" s="1"/>
  <c r="H706" i="101"/>
  <c r="P1005" i="103"/>
  <c r="Q93" i="102" s="1"/>
  <c r="P706" i="103"/>
  <c r="I705" i="104"/>
  <c r="I1004" i="104"/>
  <c r="J122" i="102" s="1"/>
  <c r="I655" i="104"/>
  <c r="I654" i="104"/>
  <c r="I657" i="104"/>
  <c r="I656" i="104"/>
  <c r="I658" i="104"/>
  <c r="I674" i="104" s="1"/>
  <c r="I956" i="104" s="1"/>
  <c r="I659" i="104"/>
  <c r="I675" i="104" s="1"/>
  <c r="I957" i="104" s="1"/>
  <c r="H1008" i="104"/>
  <c r="I126" i="102" s="1"/>
  <c r="H709" i="104"/>
  <c r="H1006" i="100"/>
  <c r="I34" i="102" s="1"/>
  <c r="H707" i="100"/>
  <c r="L707" i="103"/>
  <c r="L1006" i="103"/>
  <c r="M94" i="102" s="1"/>
  <c r="L1008" i="106"/>
  <c r="P1006" i="106"/>
  <c r="P1006" i="100"/>
  <c r="Q34" i="102" s="1"/>
  <c r="P707" i="100"/>
  <c r="T1007" i="106"/>
  <c r="I1005" i="106"/>
  <c r="R710" i="105"/>
  <c r="R1091" i="105" s="1"/>
  <c r="O710" i="105"/>
  <c r="F657" i="100"/>
  <c r="J654" i="104"/>
  <c r="J655" i="104"/>
  <c r="J654" i="103"/>
  <c r="J655" i="103"/>
  <c r="N659" i="104"/>
  <c r="N675" i="104" s="1"/>
  <c r="N957" i="104" s="1"/>
  <c r="N1004" i="104"/>
  <c r="O122" i="102" s="1"/>
  <c r="I1008" i="104"/>
  <c r="J126" i="102" s="1"/>
  <c r="I1008" i="100"/>
  <c r="J36" i="102" s="1"/>
  <c r="R658" i="105"/>
  <c r="R674" i="105" s="1"/>
  <c r="R956" i="105" s="1"/>
  <c r="R657" i="105"/>
  <c r="R654" i="107"/>
  <c r="R1004" i="107"/>
  <c r="S2" i="102" s="1"/>
  <c r="R654" i="103"/>
  <c r="M1007" i="104"/>
  <c r="N125" i="102" s="1"/>
  <c r="J1005" i="107"/>
  <c r="K3" i="102" s="1"/>
  <c r="N1005" i="100"/>
  <c r="O33" i="102" s="1"/>
  <c r="R1005" i="107"/>
  <c r="S3" i="102" s="1"/>
  <c r="K705" i="100"/>
  <c r="K1004" i="100"/>
  <c r="L32" i="102" s="1"/>
  <c r="K655" i="100"/>
  <c r="K659" i="100"/>
  <c r="K675" i="100" s="1"/>
  <c r="K957" i="100" s="1"/>
  <c r="K656" i="100"/>
  <c r="K654" i="100"/>
  <c r="K658" i="100"/>
  <c r="K674" i="100" s="1"/>
  <c r="K956" i="100" s="1"/>
  <c r="K657" i="100"/>
  <c r="F709" i="101"/>
  <c r="F1008" i="101"/>
  <c r="G66" i="102" s="1"/>
  <c r="J709" i="101"/>
  <c r="J1008" i="101"/>
  <c r="K66" i="102" s="1"/>
  <c r="S705" i="103"/>
  <c r="S1004" i="103"/>
  <c r="T92" i="102" s="1"/>
  <c r="S657" i="103"/>
  <c r="S659" i="103"/>
  <c r="S675" i="103" s="1"/>
  <c r="S957" i="103" s="1"/>
  <c r="S654" i="103"/>
  <c r="S656" i="103"/>
  <c r="S655" i="103"/>
  <c r="S658" i="103"/>
  <c r="S674" i="103" s="1"/>
  <c r="S956" i="103" s="1"/>
  <c r="N707" i="104"/>
  <c r="N1006" i="104"/>
  <c r="O124" i="102" s="1"/>
  <c r="N708" i="105"/>
  <c r="N1007" i="105"/>
  <c r="O155" i="102" s="1"/>
  <c r="R1008" i="103"/>
  <c r="S96" i="102" s="1"/>
  <c r="R709" i="103"/>
  <c r="K706" i="103"/>
  <c r="K1005" i="103"/>
  <c r="L93" i="102" s="1"/>
  <c r="S706" i="101"/>
  <c r="S1005" i="101"/>
  <c r="T63" i="102" s="1"/>
  <c r="H1004" i="101"/>
  <c r="I62" i="102" s="1"/>
  <c r="H705" i="101"/>
  <c r="H654" i="101"/>
  <c r="H655" i="101"/>
  <c r="H658" i="101"/>
  <c r="H674" i="101" s="1"/>
  <c r="H956" i="101" s="1"/>
  <c r="H659" i="101"/>
  <c r="H675" i="101" s="1"/>
  <c r="H957" i="101" s="1"/>
  <c r="H656" i="101"/>
  <c r="H657" i="101"/>
  <c r="G1006" i="103"/>
  <c r="H94" i="102" s="1"/>
  <c r="G707" i="103"/>
  <c r="G1007" i="101"/>
  <c r="H65" i="102" s="1"/>
  <c r="G708" i="101"/>
  <c r="K1008" i="103"/>
  <c r="L96" i="102" s="1"/>
  <c r="K709" i="103"/>
  <c r="K707" i="101"/>
  <c r="K1006" i="101"/>
  <c r="L64" i="102" s="1"/>
  <c r="O1007" i="103"/>
  <c r="P95" i="102" s="1"/>
  <c r="O708" i="103"/>
  <c r="S1006" i="101"/>
  <c r="T64" i="102" s="1"/>
  <c r="S707" i="101"/>
  <c r="S1008" i="103"/>
  <c r="T96" i="102" s="1"/>
  <c r="S709" i="103"/>
  <c r="P1005" i="104"/>
  <c r="Q123" i="102" s="1"/>
  <c r="P706" i="104"/>
  <c r="T1005" i="107"/>
  <c r="U3" i="102" s="1"/>
  <c r="T706" i="107"/>
  <c r="I705" i="100"/>
  <c r="I1004" i="100"/>
  <c r="J32" i="102" s="1"/>
  <c r="I656" i="100"/>
  <c r="I659" i="100"/>
  <c r="I675" i="100" s="1"/>
  <c r="I957" i="100" s="1"/>
  <c r="I658" i="100"/>
  <c r="I674" i="100" s="1"/>
  <c r="I956" i="100" s="1"/>
  <c r="I657" i="100"/>
  <c r="I654" i="100"/>
  <c r="I655" i="100"/>
  <c r="H1007" i="101"/>
  <c r="I65" i="102" s="1"/>
  <c r="H708" i="101"/>
  <c r="Q1004" i="104"/>
  <c r="R122" i="102" s="1"/>
  <c r="Q705" i="104"/>
  <c r="Q658" i="104"/>
  <c r="Q674" i="104" s="1"/>
  <c r="Q956" i="104" s="1"/>
  <c r="Q657" i="104"/>
  <c r="Q654" i="104"/>
  <c r="Q655" i="104"/>
  <c r="Q659" i="104"/>
  <c r="Q675" i="104" s="1"/>
  <c r="Q957" i="104" s="1"/>
  <c r="Q656" i="104"/>
  <c r="P707" i="101"/>
  <c r="P1006" i="101"/>
  <c r="Q64" i="102" s="1"/>
  <c r="T1007" i="103"/>
  <c r="U95" i="102" s="1"/>
  <c r="T708" i="103"/>
  <c r="T1008" i="107"/>
  <c r="U6" i="102" s="1"/>
  <c r="T709" i="107"/>
  <c r="M1005" i="106"/>
  <c r="Q706" i="104"/>
  <c r="Q1005" i="104"/>
  <c r="R123" i="102" s="1"/>
  <c r="F654" i="107"/>
  <c r="F656" i="103"/>
  <c r="F658" i="103"/>
  <c r="F674" i="103" s="1"/>
  <c r="F956" i="103" s="1"/>
  <c r="F656" i="105"/>
  <c r="F658" i="105"/>
  <c r="F674" i="105" s="1"/>
  <c r="F956" i="105" s="1"/>
  <c r="F1004" i="105"/>
  <c r="G152" i="102" s="1"/>
  <c r="F659" i="104"/>
  <c r="F675" i="104" s="1"/>
  <c r="F957" i="104" s="1"/>
  <c r="J659" i="105"/>
  <c r="J675" i="105" s="1"/>
  <c r="J957" i="105" s="1"/>
  <c r="J654" i="107"/>
  <c r="J659" i="107"/>
  <c r="J675" i="107" s="1"/>
  <c r="J957" i="107" s="1"/>
  <c r="N654" i="101"/>
  <c r="I1008" i="107"/>
  <c r="J6" i="102" s="1"/>
  <c r="R657" i="100"/>
  <c r="R654" i="100"/>
  <c r="R655" i="104"/>
  <c r="R654" i="104"/>
  <c r="R1004" i="104"/>
  <c r="S122" i="102" s="1"/>
  <c r="M1007" i="107"/>
  <c r="N5" i="102" s="1"/>
  <c r="Q1008" i="101"/>
  <c r="R66" i="102" s="1"/>
  <c r="Q1008" i="105"/>
  <c r="R156" i="102" s="1"/>
  <c r="F1005" i="105"/>
  <c r="G153" i="102" s="1"/>
  <c r="J1005" i="103"/>
  <c r="K93" i="102" s="1"/>
  <c r="N1005" i="107"/>
  <c r="O3" i="102" s="1"/>
  <c r="R1005" i="106"/>
  <c r="T714" i="100"/>
  <c r="S714" i="100"/>
  <c r="S710" i="100"/>
  <c r="R710" i="100"/>
  <c r="R1049" i="100" s="1"/>
  <c r="S50" i="102" s="1"/>
  <c r="Q710" i="100"/>
  <c r="P710" i="100"/>
  <c r="O713" i="100"/>
  <c r="O711" i="100"/>
  <c r="N713" i="100"/>
  <c r="M711" i="100"/>
  <c r="L711" i="100"/>
  <c r="K712" i="100"/>
  <c r="K711" i="100"/>
  <c r="J714" i="100"/>
  <c r="H711" i="100"/>
  <c r="G713" i="100"/>
  <c r="G714" i="100"/>
  <c r="H710" i="100"/>
  <c r="F712" i="100"/>
  <c r="K1004" i="104"/>
  <c r="L122" i="102" s="1"/>
  <c r="K705" i="104"/>
  <c r="K658" i="104"/>
  <c r="K674" i="104" s="1"/>
  <c r="K956" i="104" s="1"/>
  <c r="K656" i="104"/>
  <c r="K655" i="104"/>
  <c r="K659" i="104"/>
  <c r="K675" i="104" s="1"/>
  <c r="K957" i="104" s="1"/>
  <c r="K657" i="104"/>
  <c r="K654" i="104"/>
  <c r="F1008" i="100"/>
  <c r="G36" i="102" s="1"/>
  <c r="F709" i="100"/>
  <c r="O705" i="104"/>
  <c r="O1004" i="104"/>
  <c r="P122" i="102" s="1"/>
  <c r="O656" i="104"/>
  <c r="O655" i="104"/>
  <c r="O654" i="104"/>
  <c r="O657" i="104"/>
  <c r="O658" i="104"/>
  <c r="O674" i="104" s="1"/>
  <c r="O956" i="104" s="1"/>
  <c r="O659" i="104"/>
  <c r="O675" i="104" s="1"/>
  <c r="O957" i="104" s="1"/>
  <c r="J709" i="104"/>
  <c r="J1008" i="104"/>
  <c r="K126" i="102" s="1"/>
  <c r="S705" i="105"/>
  <c r="S1004" i="105"/>
  <c r="T152" i="102" s="1"/>
  <c r="S659" i="105"/>
  <c r="S675" i="105" s="1"/>
  <c r="S957" i="105" s="1"/>
  <c r="S656" i="105"/>
  <c r="S658" i="105"/>
  <c r="S674" i="105" s="1"/>
  <c r="S956" i="105" s="1"/>
  <c r="S655" i="105"/>
  <c r="S657" i="105"/>
  <c r="S654" i="105"/>
  <c r="N1008" i="107"/>
  <c r="O6" i="102" s="1"/>
  <c r="N709" i="107"/>
  <c r="R1008" i="106"/>
  <c r="O706" i="107"/>
  <c r="O1005" i="107"/>
  <c r="P3" i="102" s="1"/>
  <c r="L705" i="107"/>
  <c r="L1004" i="107"/>
  <c r="M2" i="102" s="1"/>
  <c r="L658" i="107"/>
  <c r="L674" i="107" s="1"/>
  <c r="L956" i="107" s="1"/>
  <c r="L655" i="107"/>
  <c r="L657" i="107"/>
  <c r="L654" i="107"/>
  <c r="L656" i="107"/>
  <c r="L659" i="107"/>
  <c r="L675" i="107" s="1"/>
  <c r="L957" i="107" s="1"/>
  <c r="G709" i="103"/>
  <c r="G1008" i="103"/>
  <c r="H96" i="102" s="1"/>
  <c r="K707" i="105"/>
  <c r="K1006" i="105"/>
  <c r="L154" i="102" s="1"/>
  <c r="O1007" i="106"/>
  <c r="O707" i="101"/>
  <c r="O1006" i="101"/>
  <c r="P64" i="102" s="1"/>
  <c r="S1007" i="100"/>
  <c r="T35" i="102" s="1"/>
  <c r="S708" i="100"/>
  <c r="H706" i="103"/>
  <c r="H1005" i="103"/>
  <c r="I93" i="102" s="1"/>
  <c r="T706" i="104"/>
  <c r="T1005" i="104"/>
  <c r="U123" i="102" s="1"/>
  <c r="H708" i="104"/>
  <c r="H1007" i="104"/>
  <c r="I125" i="102" s="1"/>
  <c r="H1008" i="103"/>
  <c r="I96" i="102" s="1"/>
  <c r="H709" i="103"/>
  <c r="L1007" i="106"/>
  <c r="L657" i="103"/>
  <c r="L1007" i="103"/>
  <c r="M95" i="102" s="1"/>
  <c r="L708" i="103"/>
  <c r="P1008" i="106"/>
  <c r="P707" i="103"/>
  <c r="P1006" i="103"/>
  <c r="Q94" i="102" s="1"/>
  <c r="T709" i="101"/>
  <c r="T1008" i="101"/>
  <c r="U66" i="102" s="1"/>
  <c r="M706" i="104"/>
  <c r="M1005" i="104"/>
  <c r="N123" i="102" s="1"/>
  <c r="F655" i="101"/>
  <c r="J655" i="100"/>
  <c r="N956" i="106"/>
  <c r="N654" i="100"/>
  <c r="N657" i="100"/>
  <c r="N658" i="107"/>
  <c r="N674" i="107" s="1"/>
  <c r="N956" i="107" s="1"/>
  <c r="R655" i="101"/>
  <c r="R957" i="106"/>
  <c r="Q1008" i="107"/>
  <c r="R6" i="102" s="1"/>
  <c r="F1005" i="101"/>
  <c r="G63" i="102" s="1"/>
  <c r="N1005" i="101"/>
  <c r="O63" i="102" s="1"/>
  <c r="R1005" i="104"/>
  <c r="S123" i="102" s="1"/>
  <c r="J1007" i="106"/>
  <c r="R1008" i="107"/>
  <c r="S6" i="102" s="1"/>
  <c r="R709" i="107"/>
  <c r="G707" i="107"/>
  <c r="G1006" i="107"/>
  <c r="H4" i="102" s="1"/>
  <c r="K1008" i="106"/>
  <c r="P706" i="100"/>
  <c r="P1005" i="100"/>
  <c r="Q33" i="102" s="1"/>
  <c r="P1007" i="103"/>
  <c r="Q95" i="102" s="1"/>
  <c r="P708" i="103"/>
  <c r="N654" i="105"/>
  <c r="N1004" i="105"/>
  <c r="O152" i="102" s="1"/>
  <c r="J707" i="105"/>
  <c r="J1006" i="105"/>
  <c r="K154" i="102" s="1"/>
  <c r="G706" i="105"/>
  <c r="G1005" i="105"/>
  <c r="H153" i="102" s="1"/>
  <c r="K1006" i="106"/>
  <c r="S708" i="104"/>
  <c r="S1007" i="104"/>
  <c r="T125" i="102" s="1"/>
  <c r="G705" i="105"/>
  <c r="G1004" i="105"/>
  <c r="H152" i="102" s="1"/>
  <c r="G659" i="105"/>
  <c r="G675" i="105" s="1"/>
  <c r="G957" i="105" s="1"/>
  <c r="G658" i="105"/>
  <c r="G674" i="105" s="1"/>
  <c r="G956" i="105" s="1"/>
  <c r="G656" i="105"/>
  <c r="G654" i="105"/>
  <c r="G655" i="105"/>
  <c r="G657" i="105"/>
  <c r="K1004" i="105"/>
  <c r="L152" i="102" s="1"/>
  <c r="K705" i="105"/>
  <c r="K659" i="105"/>
  <c r="K675" i="105" s="1"/>
  <c r="K957" i="105" s="1"/>
  <c r="K656" i="105"/>
  <c r="K655" i="105"/>
  <c r="K657" i="105"/>
  <c r="K658" i="105"/>
  <c r="K674" i="105" s="1"/>
  <c r="K956" i="105" s="1"/>
  <c r="K654" i="105"/>
  <c r="F1008" i="107"/>
  <c r="G6" i="102" s="1"/>
  <c r="F709" i="107"/>
  <c r="J1007" i="103"/>
  <c r="K95" i="102" s="1"/>
  <c r="J708" i="103"/>
  <c r="J1006" i="101"/>
  <c r="K64" i="102" s="1"/>
  <c r="J707" i="101"/>
  <c r="N709" i="104"/>
  <c r="N1008" i="104"/>
  <c r="O126" i="102" s="1"/>
  <c r="R1006" i="104"/>
  <c r="S124" i="102" s="1"/>
  <c r="R707" i="104"/>
  <c r="R1007" i="104"/>
  <c r="S125" i="102" s="1"/>
  <c r="R708" i="104"/>
  <c r="S1005" i="106"/>
  <c r="G707" i="104"/>
  <c r="G1006" i="104"/>
  <c r="H124" i="102" s="1"/>
  <c r="G708" i="107"/>
  <c r="G1007" i="107"/>
  <c r="H5" i="102" s="1"/>
  <c r="P705" i="107"/>
  <c r="P1004" i="107"/>
  <c r="Q2" i="102" s="1"/>
  <c r="P656" i="107"/>
  <c r="P654" i="107"/>
  <c r="P657" i="107"/>
  <c r="P659" i="107"/>
  <c r="P675" i="107" s="1"/>
  <c r="P957" i="107" s="1"/>
  <c r="P655" i="107"/>
  <c r="P658" i="107"/>
  <c r="P674" i="107" s="1"/>
  <c r="P956" i="107" s="1"/>
  <c r="K1006" i="104"/>
  <c r="L124" i="102" s="1"/>
  <c r="K707" i="104"/>
  <c r="T1004" i="103"/>
  <c r="U92" i="102" s="1"/>
  <c r="T705" i="103"/>
  <c r="T655" i="103"/>
  <c r="T656" i="103"/>
  <c r="T657" i="103"/>
  <c r="T658" i="103"/>
  <c r="T674" i="103" s="1"/>
  <c r="T956" i="103" s="1"/>
  <c r="T659" i="103"/>
  <c r="T675" i="103" s="1"/>
  <c r="T957" i="103" s="1"/>
  <c r="T654" i="103"/>
  <c r="O709" i="107"/>
  <c r="O1008" i="107"/>
  <c r="P6" i="102" s="1"/>
  <c r="O1008" i="106"/>
  <c r="S708" i="101"/>
  <c r="S1007" i="101"/>
  <c r="T65" i="102" s="1"/>
  <c r="L1005" i="101"/>
  <c r="M63" i="102" s="1"/>
  <c r="L706" i="101"/>
  <c r="I705" i="107"/>
  <c r="I1004" i="107"/>
  <c r="J2" i="102" s="1"/>
  <c r="I655" i="107"/>
  <c r="I656" i="107"/>
  <c r="I654" i="107"/>
  <c r="I658" i="107"/>
  <c r="I674" i="107" s="1"/>
  <c r="I956" i="107" s="1"/>
  <c r="I659" i="107"/>
  <c r="I675" i="107" s="1"/>
  <c r="I957" i="107" s="1"/>
  <c r="I657" i="107"/>
  <c r="H1006" i="106"/>
  <c r="L708" i="107"/>
  <c r="L1007" i="107"/>
  <c r="M5" i="102" s="1"/>
  <c r="P707" i="104"/>
  <c r="P1006" i="104"/>
  <c r="Q124" i="102" s="1"/>
  <c r="T709" i="105"/>
  <c r="T1008" i="105"/>
  <c r="U156" i="102" s="1"/>
  <c r="I1005" i="103"/>
  <c r="J93" i="102" s="1"/>
  <c r="I706" i="103"/>
  <c r="J657" i="101"/>
  <c r="J658" i="101"/>
  <c r="J674" i="101" s="1"/>
  <c r="J956" i="101" s="1"/>
  <c r="N656" i="105"/>
  <c r="M1008" i="100"/>
  <c r="N36" i="102" s="1"/>
  <c r="F1005" i="104"/>
  <c r="G123" i="102" s="1"/>
  <c r="S714" i="101"/>
  <c r="N710" i="101"/>
  <c r="M713" i="101"/>
  <c r="M1094" i="101" s="1"/>
  <c r="K711" i="101"/>
  <c r="G713" i="101"/>
  <c r="F1008" i="106"/>
  <c r="O705" i="105"/>
  <c r="O1004" i="105"/>
  <c r="P152" i="102" s="1"/>
  <c r="O659" i="105"/>
  <c r="O675" i="105" s="1"/>
  <c r="O957" i="105" s="1"/>
  <c r="O655" i="105"/>
  <c r="O657" i="105"/>
  <c r="O658" i="105"/>
  <c r="O674" i="105" s="1"/>
  <c r="O956" i="105" s="1"/>
  <c r="O656" i="105"/>
  <c r="O654" i="105"/>
  <c r="J1008" i="106"/>
  <c r="J708" i="101"/>
  <c r="J1007" i="101"/>
  <c r="K65" i="102" s="1"/>
  <c r="N707" i="105"/>
  <c r="N1006" i="105"/>
  <c r="O154" i="102" s="1"/>
  <c r="R1008" i="100"/>
  <c r="S36" i="102" s="1"/>
  <c r="R709" i="100"/>
  <c r="R1006" i="106"/>
  <c r="K706" i="105"/>
  <c r="K1005" i="105"/>
  <c r="L153" i="102" s="1"/>
  <c r="O706" i="105"/>
  <c r="O1005" i="105"/>
  <c r="P153" i="102" s="1"/>
  <c r="H1004" i="104"/>
  <c r="I122" i="102" s="1"/>
  <c r="H705" i="104"/>
  <c r="H659" i="104"/>
  <c r="H675" i="104" s="1"/>
  <c r="H957" i="104" s="1"/>
  <c r="H658" i="104"/>
  <c r="H674" i="104" s="1"/>
  <c r="H956" i="104" s="1"/>
  <c r="H655" i="104"/>
  <c r="H654" i="104"/>
  <c r="H656" i="104"/>
  <c r="H657" i="104"/>
  <c r="G709" i="104"/>
  <c r="G1008" i="104"/>
  <c r="H126" i="102" s="1"/>
  <c r="K709" i="101"/>
  <c r="K1008" i="101"/>
  <c r="L66" i="102" s="1"/>
  <c r="K1007" i="104"/>
  <c r="L125" i="102" s="1"/>
  <c r="K708" i="104"/>
  <c r="O708" i="104"/>
  <c r="O1007" i="104"/>
  <c r="P125" i="102" s="1"/>
  <c r="S1008" i="106"/>
  <c r="H706" i="107"/>
  <c r="H1005" i="107"/>
  <c r="I3" i="102" s="1"/>
  <c r="P1005" i="107"/>
  <c r="Q3" i="102" s="1"/>
  <c r="P706" i="107"/>
  <c r="M705" i="104"/>
  <c r="M1004" i="104"/>
  <c r="N122" i="102" s="1"/>
  <c r="M654" i="104"/>
  <c r="M656" i="104"/>
  <c r="M659" i="104"/>
  <c r="M675" i="104" s="1"/>
  <c r="M957" i="104" s="1"/>
  <c r="M657" i="104"/>
  <c r="M658" i="104"/>
  <c r="M674" i="104" s="1"/>
  <c r="M956" i="104" s="1"/>
  <c r="M655" i="104"/>
  <c r="H709" i="100"/>
  <c r="H1008" i="100"/>
  <c r="I36" i="102" s="1"/>
  <c r="Q1004" i="100"/>
  <c r="R32" i="102" s="1"/>
  <c r="Q656" i="100"/>
  <c r="Q654" i="100"/>
  <c r="Q705" i="100"/>
  <c r="Q659" i="100"/>
  <c r="Q675" i="100" s="1"/>
  <c r="Q957" i="100" s="1"/>
  <c r="Q657" i="100"/>
  <c r="Q658" i="100"/>
  <c r="Q674" i="100" s="1"/>
  <c r="Q956" i="100" s="1"/>
  <c r="Q655" i="100"/>
  <c r="L1006" i="105"/>
  <c r="M154" i="102" s="1"/>
  <c r="L707" i="105"/>
  <c r="L708" i="104"/>
  <c r="L1007" i="104"/>
  <c r="M125" i="102" s="1"/>
  <c r="P708" i="101"/>
  <c r="P1007" i="101"/>
  <c r="Q65" i="102" s="1"/>
  <c r="P1007" i="105"/>
  <c r="Q155" i="102" s="1"/>
  <c r="P708" i="105"/>
  <c r="T1006" i="107"/>
  <c r="U4" i="102" s="1"/>
  <c r="T707" i="107"/>
  <c r="M1005" i="101"/>
  <c r="N63" i="102" s="1"/>
  <c r="M706" i="101"/>
  <c r="G713" i="105"/>
  <c r="F956" i="106"/>
  <c r="F655" i="100"/>
  <c r="F654" i="100"/>
  <c r="F1004" i="100"/>
  <c r="G32" i="102" s="1"/>
  <c r="J657" i="104"/>
  <c r="J658" i="103"/>
  <c r="J674" i="103" s="1"/>
  <c r="J956" i="103" s="1"/>
  <c r="J656" i="103"/>
  <c r="N658" i="104"/>
  <c r="N674" i="104" s="1"/>
  <c r="N956" i="104" s="1"/>
  <c r="N657" i="104"/>
  <c r="I1007" i="107"/>
  <c r="J5" i="102" s="1"/>
  <c r="R659" i="105"/>
  <c r="R675" i="105" s="1"/>
  <c r="R957" i="105" s="1"/>
  <c r="R656" i="105"/>
  <c r="R658" i="107"/>
  <c r="R674" i="107" s="1"/>
  <c r="R956" i="107" s="1"/>
  <c r="R656" i="107"/>
  <c r="R657" i="103"/>
  <c r="M1008" i="101"/>
  <c r="N66" i="102" s="1"/>
  <c r="M1007" i="100"/>
  <c r="N35" i="102" s="1"/>
  <c r="J1005" i="105"/>
  <c r="K153" i="102" s="1"/>
  <c r="K705" i="101"/>
  <c r="K1004" i="101"/>
  <c r="L62" i="102" s="1"/>
  <c r="K654" i="101"/>
  <c r="K656" i="101"/>
  <c r="K659" i="101"/>
  <c r="K675" i="101" s="1"/>
  <c r="K957" i="101" s="1"/>
  <c r="K658" i="101"/>
  <c r="K674" i="101" s="1"/>
  <c r="K956" i="101" s="1"/>
  <c r="K657" i="101"/>
  <c r="K655" i="101"/>
  <c r="F1006" i="101"/>
  <c r="G64" i="102" s="1"/>
  <c r="F707" i="101"/>
  <c r="J1007" i="107"/>
  <c r="K5" i="102" s="1"/>
  <c r="J708" i="107"/>
  <c r="S705" i="104"/>
  <c r="S1004" i="104"/>
  <c r="T122" i="102" s="1"/>
  <c r="S655" i="104"/>
  <c r="S657" i="104"/>
  <c r="S659" i="104"/>
  <c r="S675" i="104" s="1"/>
  <c r="S957" i="104" s="1"/>
  <c r="S658" i="104"/>
  <c r="S674" i="104" s="1"/>
  <c r="S956" i="104" s="1"/>
  <c r="S654" i="104"/>
  <c r="S656" i="104"/>
  <c r="N709" i="101"/>
  <c r="N1008" i="101"/>
  <c r="O66" i="102" s="1"/>
  <c r="R708" i="103"/>
  <c r="R1007" i="103"/>
  <c r="S95" i="102" s="1"/>
  <c r="R1006" i="101"/>
  <c r="S64" i="102" s="1"/>
  <c r="R707" i="101"/>
  <c r="K706" i="104"/>
  <c r="K1005" i="104"/>
  <c r="L123" i="102" s="1"/>
  <c r="S1005" i="100"/>
  <c r="T33" i="102" s="1"/>
  <c r="S706" i="100"/>
  <c r="L1004" i="101"/>
  <c r="M62" i="102" s="1"/>
  <c r="L705" i="101"/>
  <c r="L657" i="101"/>
  <c r="L658" i="101"/>
  <c r="L674" i="101" s="1"/>
  <c r="L956" i="101" s="1"/>
  <c r="L656" i="101"/>
  <c r="L659" i="101"/>
  <c r="L675" i="101" s="1"/>
  <c r="L957" i="101" s="1"/>
  <c r="L654" i="101"/>
  <c r="L655" i="101"/>
  <c r="G709" i="101"/>
  <c r="G1008" i="101"/>
  <c r="H66" i="102" s="1"/>
  <c r="G1008" i="107"/>
  <c r="H6" i="102" s="1"/>
  <c r="G709" i="107"/>
  <c r="K1008" i="104"/>
  <c r="L126" i="102" s="1"/>
  <c r="K709" i="104"/>
  <c r="K709" i="107"/>
  <c r="K1008" i="107"/>
  <c r="L6" i="102" s="1"/>
  <c r="O709" i="104"/>
  <c r="O1008" i="104"/>
  <c r="P126" i="102" s="1"/>
  <c r="S1006" i="104"/>
  <c r="T124" i="102" s="1"/>
  <c r="S707" i="104"/>
  <c r="H1005" i="106"/>
  <c r="P1005" i="106"/>
  <c r="T1005" i="100"/>
  <c r="U33" i="102" s="1"/>
  <c r="T706" i="100"/>
  <c r="M1004" i="106"/>
  <c r="M956" i="106"/>
  <c r="M957" i="106"/>
  <c r="H707" i="103"/>
  <c r="H1006" i="103"/>
  <c r="I94" i="102" s="1"/>
  <c r="L707" i="107"/>
  <c r="L1006" i="107"/>
  <c r="M4" i="102" s="1"/>
  <c r="P708" i="107"/>
  <c r="P1007" i="107"/>
  <c r="Q5" i="102" s="1"/>
  <c r="T1008" i="100"/>
  <c r="U36" i="102" s="1"/>
  <c r="T709" i="100"/>
  <c r="T707" i="105"/>
  <c r="T1006" i="105"/>
  <c r="U154" i="102" s="1"/>
  <c r="M706" i="107"/>
  <c r="M1005" i="107"/>
  <c r="N3" i="102" s="1"/>
  <c r="F655" i="107"/>
  <c r="F654" i="103"/>
  <c r="F657" i="105"/>
  <c r="F654" i="105"/>
  <c r="F655" i="104"/>
  <c r="F656" i="104"/>
  <c r="F1004" i="104"/>
  <c r="G122" i="102" s="1"/>
  <c r="J655" i="105"/>
  <c r="J657" i="107"/>
  <c r="N658" i="101"/>
  <c r="N674" i="101" s="1"/>
  <c r="N956" i="101" s="1"/>
  <c r="N657" i="101"/>
  <c r="I1006" i="105"/>
  <c r="J154" i="102" s="1"/>
  <c r="I1006" i="100"/>
  <c r="J34" i="102" s="1"/>
  <c r="I1008" i="105"/>
  <c r="J156" i="102" s="1"/>
  <c r="I1006" i="104"/>
  <c r="J124" i="102" s="1"/>
  <c r="R659" i="100"/>
  <c r="R675" i="100" s="1"/>
  <c r="R957" i="100" s="1"/>
  <c r="R658" i="104"/>
  <c r="R674" i="104" s="1"/>
  <c r="R956" i="104" s="1"/>
  <c r="R659" i="104"/>
  <c r="R675" i="104" s="1"/>
  <c r="R957" i="104" s="1"/>
  <c r="M1008" i="106"/>
  <c r="Q1007" i="101"/>
  <c r="R65" i="102" s="1"/>
  <c r="T713" i="100"/>
  <c r="S713" i="100"/>
  <c r="R711" i="100"/>
  <c r="R714" i="100"/>
  <c r="Q712" i="100"/>
  <c r="Q1051" i="100" s="1"/>
  <c r="R52" i="102" s="1"/>
  <c r="P714" i="100"/>
  <c r="O710" i="100"/>
  <c r="N714" i="100"/>
  <c r="N711" i="100"/>
  <c r="M714" i="100"/>
  <c r="M1053" i="100" s="1"/>
  <c r="N54" i="102" s="1"/>
  <c r="L712" i="100"/>
  <c r="K714" i="100"/>
  <c r="J710" i="100"/>
  <c r="J1049" i="100" s="1"/>
  <c r="K50" i="102" s="1"/>
  <c r="J713" i="100"/>
  <c r="G712" i="100"/>
  <c r="G711" i="100"/>
  <c r="H713" i="100"/>
  <c r="F711" i="100"/>
  <c r="F713" i="100"/>
  <c r="F1007" i="106"/>
  <c r="F709" i="104"/>
  <c r="F1008" i="104"/>
  <c r="G126" i="102" s="1"/>
  <c r="O705" i="107"/>
  <c r="O1004" i="107"/>
  <c r="P2" i="102" s="1"/>
  <c r="O654" i="107"/>
  <c r="O656" i="107"/>
  <c r="O659" i="107"/>
  <c r="O675" i="107" s="1"/>
  <c r="O957" i="107" s="1"/>
  <c r="O658" i="107"/>
  <c r="O674" i="107" s="1"/>
  <c r="O956" i="107" s="1"/>
  <c r="O657" i="107"/>
  <c r="O655" i="107"/>
  <c r="J709" i="105"/>
  <c r="J1008" i="105"/>
  <c r="K156" i="102" s="1"/>
  <c r="S705" i="100"/>
  <c r="S1004" i="100"/>
  <c r="T32" i="102" s="1"/>
  <c r="S658" i="100"/>
  <c r="S674" i="100" s="1"/>
  <c r="S956" i="100" s="1"/>
  <c r="S655" i="100"/>
  <c r="S654" i="100"/>
  <c r="S656" i="100"/>
  <c r="S657" i="100"/>
  <c r="S659" i="100"/>
  <c r="S675" i="100" s="1"/>
  <c r="S957" i="100" s="1"/>
  <c r="R1006" i="107"/>
  <c r="S4" i="102" s="1"/>
  <c r="R707" i="107"/>
  <c r="G706" i="107"/>
  <c r="G1005" i="107"/>
  <c r="H3" i="102" s="1"/>
  <c r="L1004" i="104"/>
  <c r="M122" i="102" s="1"/>
  <c r="L705" i="104"/>
  <c r="L659" i="104"/>
  <c r="L675" i="104" s="1"/>
  <c r="L957" i="104" s="1"/>
  <c r="L654" i="104"/>
  <c r="L656" i="104"/>
  <c r="L655" i="104"/>
  <c r="L658" i="104"/>
  <c r="L674" i="104" s="1"/>
  <c r="L956" i="104" s="1"/>
  <c r="K709" i="105"/>
  <c r="K1008" i="105"/>
  <c r="L156" i="102" s="1"/>
  <c r="K1007" i="105"/>
  <c r="L155" i="102" s="1"/>
  <c r="K708" i="105"/>
  <c r="O707" i="100"/>
  <c r="O1006" i="100"/>
  <c r="P34" i="102" s="1"/>
  <c r="S1007" i="106"/>
  <c r="S709" i="105"/>
  <c r="S1008" i="105"/>
  <c r="T156" i="102" s="1"/>
  <c r="L1005" i="105"/>
  <c r="M153" i="102" s="1"/>
  <c r="L706" i="105"/>
  <c r="H708" i="103"/>
  <c r="H1007" i="103"/>
  <c r="I95" i="102" s="1"/>
  <c r="Q1004" i="105"/>
  <c r="R152" i="102" s="1"/>
  <c r="Q705" i="105"/>
  <c r="Q656" i="105"/>
  <c r="Q657" i="105"/>
  <c r="Q659" i="105"/>
  <c r="Q675" i="105" s="1"/>
  <c r="Q957" i="105" s="1"/>
  <c r="Q655" i="105"/>
  <c r="Q654" i="105"/>
  <c r="Q658" i="105"/>
  <c r="Q674" i="105" s="1"/>
  <c r="Q956" i="105" s="1"/>
  <c r="L1006" i="100"/>
  <c r="M34" i="102" s="1"/>
  <c r="L707" i="100"/>
  <c r="L1008" i="104"/>
  <c r="M126" i="102" s="1"/>
  <c r="L709" i="104"/>
  <c r="P1006" i="107"/>
  <c r="Q4" i="102" s="1"/>
  <c r="P707" i="107"/>
  <c r="T1008" i="104"/>
  <c r="U126" i="102" s="1"/>
  <c r="T709" i="104"/>
  <c r="I1005" i="100"/>
  <c r="J33" i="102" s="1"/>
  <c r="I706" i="100"/>
  <c r="Q1005" i="105"/>
  <c r="R153" i="102" s="1"/>
  <c r="Q706" i="105"/>
  <c r="F659" i="101"/>
  <c r="F675" i="101" s="1"/>
  <c r="F957" i="101" s="1"/>
  <c r="F658" i="101"/>
  <c r="F674" i="101" s="1"/>
  <c r="F956" i="101" s="1"/>
  <c r="F1004" i="101"/>
  <c r="G62" i="102" s="1"/>
  <c r="J657" i="100"/>
  <c r="N659" i="100"/>
  <c r="N675" i="100" s="1"/>
  <c r="N957" i="100" s="1"/>
  <c r="N658" i="100"/>
  <c r="N674" i="100" s="1"/>
  <c r="N956" i="100" s="1"/>
  <c r="N655" i="107"/>
  <c r="N654" i="107"/>
  <c r="I1008" i="103"/>
  <c r="J96" i="102" s="1"/>
  <c r="R658" i="101"/>
  <c r="R674" i="101" s="1"/>
  <c r="R956" i="101" s="1"/>
  <c r="M1008" i="103"/>
  <c r="N96" i="102" s="1"/>
  <c r="Q1007" i="105"/>
  <c r="R155" i="102" s="1"/>
  <c r="N1005" i="105"/>
  <c r="O153" i="102" s="1"/>
  <c r="G1004" i="101"/>
  <c r="H62" i="102" s="1"/>
  <c r="G705" i="101"/>
  <c r="G657" i="101"/>
  <c r="G655" i="101"/>
  <c r="G654" i="101"/>
  <c r="G656" i="101"/>
  <c r="G658" i="101"/>
  <c r="G674" i="101" s="1"/>
  <c r="G956" i="101" s="1"/>
  <c r="G659" i="101"/>
  <c r="G675" i="101" s="1"/>
  <c r="G957" i="101" s="1"/>
  <c r="F1007" i="100"/>
  <c r="G35" i="102" s="1"/>
  <c r="F708" i="100"/>
  <c r="G1005" i="106"/>
  <c r="G1007" i="106"/>
  <c r="O956" i="106"/>
  <c r="O1006" i="106"/>
  <c r="M1004" i="105"/>
  <c r="N152" i="102" s="1"/>
  <c r="M705" i="105"/>
  <c r="M655" i="105"/>
  <c r="M658" i="105"/>
  <c r="M674" i="105" s="1"/>
  <c r="M956" i="105" s="1"/>
  <c r="M657" i="105"/>
  <c r="M656" i="105"/>
  <c r="M654" i="105"/>
  <c r="M659" i="105"/>
  <c r="M675" i="105" s="1"/>
  <c r="M957" i="105" s="1"/>
  <c r="T1008" i="106"/>
  <c r="N655" i="105"/>
  <c r="Q1006" i="105"/>
  <c r="R154" i="102" s="1"/>
  <c r="G656" i="107"/>
  <c r="G705" i="107"/>
  <c r="G1004" i="107"/>
  <c r="H2" i="102" s="1"/>
  <c r="G658" i="107"/>
  <c r="G674" i="107" s="1"/>
  <c r="G956" i="107" s="1"/>
  <c r="G654" i="107"/>
  <c r="G655" i="107"/>
  <c r="G659" i="107"/>
  <c r="G675" i="107" s="1"/>
  <c r="G957" i="107" s="1"/>
  <c r="G657" i="107"/>
  <c r="S1004" i="107"/>
  <c r="T2" i="102" s="1"/>
  <c r="S705" i="107"/>
  <c r="S657" i="107"/>
  <c r="S655" i="107"/>
  <c r="S659" i="107"/>
  <c r="S675" i="107" s="1"/>
  <c r="S957" i="107" s="1"/>
  <c r="S654" i="107"/>
  <c r="S656" i="107"/>
  <c r="S658" i="107"/>
  <c r="S674" i="107" s="1"/>
  <c r="S956" i="107" s="1"/>
  <c r="K1005" i="101"/>
  <c r="L63" i="102" s="1"/>
  <c r="K706" i="101"/>
  <c r="T705" i="101"/>
  <c r="T1004" i="101"/>
  <c r="U62" i="102" s="1"/>
  <c r="T654" i="101"/>
  <c r="T656" i="101"/>
  <c r="T655" i="101"/>
  <c r="T658" i="101"/>
  <c r="T674" i="101" s="1"/>
  <c r="T956" i="101" s="1"/>
  <c r="T657" i="101"/>
  <c r="T659" i="101"/>
  <c r="T675" i="101" s="1"/>
  <c r="T957" i="101" s="1"/>
  <c r="H1005" i="105"/>
  <c r="I153" i="102" s="1"/>
  <c r="H706" i="105"/>
  <c r="H1008" i="106"/>
  <c r="H708" i="107"/>
  <c r="H1007" i="107"/>
  <c r="I5" i="102" s="1"/>
  <c r="Q1004" i="107"/>
  <c r="R2" i="102" s="1"/>
  <c r="Q705" i="107"/>
  <c r="Q656" i="107"/>
  <c r="Q657" i="107"/>
  <c r="Q659" i="107"/>
  <c r="Q675" i="107" s="1"/>
  <c r="Q957" i="107" s="1"/>
  <c r="Q655" i="107"/>
  <c r="Q654" i="107"/>
  <c r="Q658" i="107"/>
  <c r="Q674" i="107" s="1"/>
  <c r="Q956" i="107" s="1"/>
  <c r="L1008" i="100"/>
  <c r="M36" i="102" s="1"/>
  <c r="L709" i="100"/>
  <c r="L1008" i="101"/>
  <c r="M66" i="102" s="1"/>
  <c r="L709" i="101"/>
  <c r="P1008" i="107"/>
  <c r="Q6" i="102" s="1"/>
  <c r="P709" i="107"/>
  <c r="T1006" i="103"/>
  <c r="U94" i="102" s="1"/>
  <c r="T707" i="103"/>
  <c r="T708" i="101"/>
  <c r="T1007" i="101"/>
  <c r="U65" i="102" s="1"/>
  <c r="M1005" i="100"/>
  <c r="N33" i="102" s="1"/>
  <c r="M706" i="100"/>
  <c r="S710" i="105"/>
  <c r="O711" i="105"/>
  <c r="F710" i="105"/>
  <c r="F957" i="106"/>
  <c r="F658" i="100"/>
  <c r="F674" i="100" s="1"/>
  <c r="F956" i="100" s="1"/>
  <c r="F659" i="100"/>
  <c r="F675" i="100" s="1"/>
  <c r="F957" i="100" s="1"/>
  <c r="J956" i="106"/>
  <c r="J957" i="106"/>
  <c r="J659" i="104"/>
  <c r="J675" i="104" s="1"/>
  <c r="J957" i="104" s="1"/>
  <c r="J659" i="103"/>
  <c r="J675" i="103" s="1"/>
  <c r="J957" i="103" s="1"/>
  <c r="N654" i="104"/>
  <c r="N656" i="104"/>
  <c r="I1007" i="105"/>
  <c r="J155" i="102" s="1"/>
  <c r="R654" i="105"/>
  <c r="R1004" i="105"/>
  <c r="S152" i="102" s="1"/>
  <c r="R659" i="107"/>
  <c r="R675" i="107" s="1"/>
  <c r="R957" i="107" s="1"/>
  <c r="R655" i="107"/>
  <c r="R658" i="103"/>
  <c r="R674" i="103" s="1"/>
  <c r="R956" i="103" s="1"/>
  <c r="M1007" i="105"/>
  <c r="N155" i="102" s="1"/>
  <c r="F709" i="103"/>
  <c r="F1008" i="103"/>
  <c r="G96" i="102" s="1"/>
  <c r="O705" i="100"/>
  <c r="O1004" i="100"/>
  <c r="P32" i="102" s="1"/>
  <c r="O657" i="100"/>
  <c r="O656" i="100"/>
  <c r="O658" i="100"/>
  <c r="O674" i="100" s="1"/>
  <c r="O956" i="100" s="1"/>
  <c r="O655" i="100"/>
  <c r="O654" i="100"/>
  <c r="O659" i="100"/>
  <c r="O675" i="100" s="1"/>
  <c r="O957" i="100" s="1"/>
  <c r="J1007" i="105"/>
  <c r="K155" i="102" s="1"/>
  <c r="J708" i="105"/>
  <c r="N707" i="103"/>
  <c r="N1006" i="103"/>
  <c r="O94" i="102" s="1"/>
  <c r="N1006" i="100"/>
  <c r="O34" i="102" s="1"/>
  <c r="N707" i="100"/>
  <c r="R708" i="101"/>
  <c r="R1007" i="101"/>
  <c r="S65" i="102" s="1"/>
  <c r="R1007" i="106"/>
  <c r="K1005" i="106"/>
  <c r="S1005" i="104"/>
  <c r="T123" i="102" s="1"/>
  <c r="S706" i="104"/>
  <c r="H1004" i="106"/>
  <c r="H957" i="106"/>
  <c r="H956" i="106"/>
  <c r="L705" i="105"/>
  <c r="L1004" i="105"/>
  <c r="M152" i="102" s="1"/>
  <c r="L656" i="105"/>
  <c r="L659" i="105"/>
  <c r="L675" i="105" s="1"/>
  <c r="L957" i="105" s="1"/>
  <c r="L658" i="105"/>
  <c r="L674" i="105" s="1"/>
  <c r="L956" i="105" s="1"/>
  <c r="L655" i="105"/>
  <c r="L654" i="105"/>
  <c r="L657" i="105"/>
  <c r="G1008" i="105"/>
  <c r="H156" i="102" s="1"/>
  <c r="G709" i="105"/>
  <c r="P1004" i="105"/>
  <c r="Q152" i="102" s="1"/>
  <c r="P705" i="105"/>
  <c r="P659" i="105"/>
  <c r="P675" i="105" s="1"/>
  <c r="P957" i="105" s="1"/>
  <c r="P657" i="105"/>
  <c r="P654" i="105"/>
  <c r="P655" i="105"/>
  <c r="P656" i="105"/>
  <c r="P658" i="105"/>
  <c r="P674" i="105" s="1"/>
  <c r="P956" i="105" s="1"/>
  <c r="K1008" i="100"/>
  <c r="L36" i="102" s="1"/>
  <c r="K709" i="100"/>
  <c r="T1004" i="100"/>
  <c r="U32" i="102" s="1"/>
  <c r="T705" i="100"/>
  <c r="T659" i="100"/>
  <c r="T675" i="100" s="1"/>
  <c r="T957" i="100" s="1"/>
  <c r="T654" i="100"/>
  <c r="T658" i="100"/>
  <c r="T674" i="100" s="1"/>
  <c r="T956" i="100" s="1"/>
  <c r="T655" i="100"/>
  <c r="T656" i="100"/>
  <c r="T657" i="100"/>
  <c r="O1006" i="107"/>
  <c r="P4" i="102" s="1"/>
  <c r="O707" i="107"/>
  <c r="S1007" i="107"/>
  <c r="T5" i="102" s="1"/>
  <c r="S708" i="107"/>
  <c r="H706" i="104"/>
  <c r="H1005" i="104"/>
  <c r="I123" i="102" s="1"/>
  <c r="P706" i="105"/>
  <c r="P1005" i="105"/>
  <c r="Q153" i="102" s="1"/>
  <c r="T1005" i="106"/>
  <c r="M1004" i="103"/>
  <c r="N92" i="102" s="1"/>
  <c r="M705" i="103"/>
  <c r="M659" i="103"/>
  <c r="M675" i="103" s="1"/>
  <c r="M957" i="103" s="1"/>
  <c r="M656" i="103"/>
  <c r="M655" i="103"/>
  <c r="M658" i="103"/>
  <c r="M674" i="103" s="1"/>
  <c r="M956" i="103" s="1"/>
  <c r="M654" i="103"/>
  <c r="M657" i="103"/>
  <c r="H707" i="104"/>
  <c r="H1006" i="104"/>
  <c r="I124" i="102" s="1"/>
  <c r="L1007" i="101"/>
  <c r="M65" i="102" s="1"/>
  <c r="L708" i="101"/>
  <c r="P709" i="104"/>
  <c r="P1008" i="104"/>
  <c r="Q126" i="102" s="1"/>
  <c r="T1007" i="100"/>
  <c r="U35" i="102" s="1"/>
  <c r="T708" i="100"/>
  <c r="I706" i="101"/>
  <c r="I1005" i="101"/>
  <c r="J63" i="102" s="1"/>
  <c r="Q706" i="107"/>
  <c r="Q1005" i="107"/>
  <c r="R3" i="102" s="1"/>
  <c r="F657" i="107"/>
  <c r="F656" i="107"/>
  <c r="F1004" i="107"/>
  <c r="G2" i="102" s="1"/>
  <c r="F659" i="103"/>
  <c r="F675" i="103" s="1"/>
  <c r="F957" i="103" s="1"/>
  <c r="F659" i="105"/>
  <c r="F675" i="105" s="1"/>
  <c r="F957" i="105" s="1"/>
  <c r="F658" i="104"/>
  <c r="F674" i="104" s="1"/>
  <c r="F956" i="104" s="1"/>
  <c r="F654" i="104"/>
  <c r="J657" i="105"/>
  <c r="J654" i="105"/>
  <c r="J1004" i="105"/>
  <c r="K152" i="102" s="1"/>
  <c r="J656" i="107"/>
  <c r="J1004" i="107"/>
  <c r="K2" i="102" s="1"/>
  <c r="N656" i="101"/>
  <c r="I1006" i="103"/>
  <c r="J94" i="102" s="1"/>
  <c r="R655" i="100"/>
  <c r="R1004" i="100"/>
  <c r="S32" i="102" s="1"/>
  <c r="R656" i="104"/>
  <c r="M1006" i="103"/>
  <c r="N94" i="102" s="1"/>
  <c r="M1006" i="107"/>
  <c r="N4" i="102" s="1"/>
  <c r="Q1006" i="103"/>
  <c r="R94" i="102" s="1"/>
  <c r="J1005" i="104"/>
  <c r="K123" i="102" s="1"/>
  <c r="R1005" i="100"/>
  <c r="S33" i="102" s="1"/>
  <c r="T712" i="100"/>
  <c r="S712" i="100"/>
  <c r="R712" i="100"/>
  <c r="Q713" i="100"/>
  <c r="Q1052" i="100" s="1"/>
  <c r="R53" i="102" s="1"/>
  <c r="Q714" i="100"/>
  <c r="Q1053" i="100" s="1"/>
  <c r="R54" i="102" s="1"/>
  <c r="P711" i="100"/>
  <c r="O712" i="100"/>
  <c r="N712" i="100"/>
  <c r="M710" i="100"/>
  <c r="M713" i="100"/>
  <c r="M1052" i="100" s="1"/>
  <c r="N53" i="102" s="1"/>
  <c r="L713" i="100"/>
  <c r="K710" i="100"/>
  <c r="J712" i="100"/>
  <c r="I712" i="100"/>
  <c r="I1093" i="100" s="1"/>
  <c r="I710" i="100"/>
  <c r="G710" i="100"/>
  <c r="H712" i="100"/>
  <c r="F714" i="100"/>
  <c r="G1004" i="100"/>
  <c r="H32" i="102" s="1"/>
  <c r="G705" i="100"/>
  <c r="G658" i="100"/>
  <c r="G674" i="100" s="1"/>
  <c r="G956" i="100" s="1"/>
  <c r="G655" i="100"/>
  <c r="G654" i="100"/>
  <c r="G659" i="100"/>
  <c r="G675" i="100" s="1"/>
  <c r="G957" i="100" s="1"/>
  <c r="G656" i="100"/>
  <c r="G657" i="100"/>
  <c r="F1007" i="101"/>
  <c r="G65" i="102" s="1"/>
  <c r="F708" i="101"/>
  <c r="F709" i="105"/>
  <c r="F1008" i="105"/>
  <c r="G156" i="102" s="1"/>
  <c r="J707" i="100"/>
  <c r="J1006" i="100"/>
  <c r="K34" i="102" s="1"/>
  <c r="J707" i="103"/>
  <c r="J1006" i="103"/>
  <c r="K94" i="102" s="1"/>
  <c r="N708" i="104"/>
  <c r="N1007" i="104"/>
  <c r="O125" i="102" s="1"/>
  <c r="R1006" i="105"/>
  <c r="S154" i="102" s="1"/>
  <c r="R707" i="105"/>
  <c r="G706" i="103"/>
  <c r="G1005" i="103"/>
  <c r="H93" i="102" s="1"/>
  <c r="H705" i="105"/>
  <c r="H1004" i="105"/>
  <c r="I152" i="102" s="1"/>
  <c r="H654" i="105"/>
  <c r="H658" i="105"/>
  <c r="H674" i="105" s="1"/>
  <c r="H956" i="105" s="1"/>
  <c r="H659" i="105"/>
  <c r="H675" i="105" s="1"/>
  <c r="H957" i="105" s="1"/>
  <c r="H655" i="105"/>
  <c r="H656" i="105"/>
  <c r="H657" i="105"/>
  <c r="G1006" i="106"/>
  <c r="K1007" i="101"/>
  <c r="L65" i="102" s="1"/>
  <c r="K708" i="101"/>
  <c r="T705" i="107"/>
  <c r="T1004" i="107"/>
  <c r="U2" i="102" s="1"/>
  <c r="T654" i="107"/>
  <c r="T657" i="107"/>
  <c r="T655" i="107"/>
  <c r="T659" i="107"/>
  <c r="T675" i="107" s="1"/>
  <c r="T957" i="107" s="1"/>
  <c r="T658" i="107"/>
  <c r="T674" i="107" s="1"/>
  <c r="T956" i="107" s="1"/>
  <c r="T656" i="107"/>
  <c r="O1008" i="105"/>
  <c r="P156" i="102" s="1"/>
  <c r="O709" i="105"/>
  <c r="S1008" i="100"/>
  <c r="T36" i="102" s="1"/>
  <c r="S709" i="100"/>
  <c r="S709" i="104"/>
  <c r="S1008" i="104"/>
  <c r="T126" i="102" s="1"/>
  <c r="L1005" i="106"/>
  <c r="M1004" i="101"/>
  <c r="N62" i="102" s="1"/>
  <c r="M705" i="101"/>
  <c r="M659" i="101"/>
  <c r="M675" i="101" s="1"/>
  <c r="M957" i="101" s="1"/>
  <c r="M658" i="101"/>
  <c r="M674" i="101" s="1"/>
  <c r="M956" i="101" s="1"/>
  <c r="M655" i="101"/>
  <c r="M656" i="101"/>
  <c r="M657" i="101"/>
  <c r="M654" i="101"/>
  <c r="H707" i="105"/>
  <c r="H1006" i="105"/>
  <c r="I154" i="102" s="1"/>
  <c r="Q1004" i="103"/>
  <c r="R92" i="102" s="1"/>
  <c r="Q705" i="103"/>
  <c r="Q658" i="103"/>
  <c r="Q674" i="103" s="1"/>
  <c r="Q956" i="103" s="1"/>
  <c r="Q656" i="103"/>
  <c r="Q655" i="103"/>
  <c r="Q654" i="103"/>
  <c r="Q657" i="103"/>
  <c r="L707" i="101"/>
  <c r="L1006" i="101"/>
  <c r="M64" i="102" s="1"/>
  <c r="P709" i="105"/>
  <c r="P1008" i="105"/>
  <c r="Q156" i="102" s="1"/>
  <c r="P709" i="103"/>
  <c r="P1008" i="103"/>
  <c r="Q96" i="102" s="1"/>
  <c r="T707" i="100"/>
  <c r="T1006" i="100"/>
  <c r="U34" i="102" s="1"/>
  <c r="I706" i="105"/>
  <c r="I1005" i="105"/>
  <c r="J153" i="102" s="1"/>
  <c r="Q706" i="103"/>
  <c r="Q1005" i="103"/>
  <c r="R93" i="102" s="1"/>
  <c r="H712" i="104"/>
  <c r="F657" i="101"/>
  <c r="F654" i="101"/>
  <c r="J658" i="100"/>
  <c r="J674" i="100" s="1"/>
  <c r="J956" i="100" s="1"/>
  <c r="J656" i="100"/>
  <c r="N957" i="106"/>
  <c r="N655" i="100"/>
  <c r="N659" i="107"/>
  <c r="N675" i="107" s="1"/>
  <c r="N957" i="107" s="1"/>
  <c r="N657" i="107"/>
  <c r="I1007" i="106"/>
  <c r="R657" i="101"/>
  <c r="R659" i="101"/>
  <c r="R675" i="101" s="1"/>
  <c r="R957" i="101" s="1"/>
  <c r="R1004" i="101"/>
  <c r="S62" i="102" s="1"/>
  <c r="R956" i="106"/>
  <c r="R1004" i="106"/>
  <c r="M1007" i="106"/>
  <c r="M1006" i="104"/>
  <c r="N124" i="102" s="1"/>
  <c r="Q1008" i="103"/>
  <c r="R96" i="102" s="1"/>
  <c r="Q1007" i="100"/>
  <c r="R35" i="102" s="1"/>
  <c r="Q1006" i="104"/>
  <c r="R124" i="102" s="1"/>
  <c r="Q1006" i="107"/>
  <c r="R4" i="102" s="1"/>
  <c r="J1005" i="106"/>
  <c r="R1005" i="105"/>
  <c r="S153" i="102" s="1"/>
  <c r="F1007" i="104"/>
  <c r="G125" i="102" s="1"/>
  <c r="F708" i="104"/>
  <c r="N1008" i="103"/>
  <c r="O96" i="102" s="1"/>
  <c r="N709" i="103"/>
  <c r="S706" i="103"/>
  <c r="S1005" i="103"/>
  <c r="T93" i="102" s="1"/>
  <c r="P1004" i="100"/>
  <c r="Q32" i="102" s="1"/>
  <c r="P705" i="100"/>
  <c r="P655" i="100"/>
  <c r="P659" i="100"/>
  <c r="P675" i="100" s="1"/>
  <c r="P957" i="100" s="1"/>
  <c r="P656" i="100"/>
  <c r="P657" i="100"/>
  <c r="P658" i="100"/>
  <c r="P674" i="100" s="1"/>
  <c r="P956" i="100" s="1"/>
  <c r="P654" i="100"/>
  <c r="S707" i="100"/>
  <c r="S1006" i="100"/>
  <c r="T34" i="102" s="1"/>
  <c r="H1007" i="100"/>
  <c r="I35" i="102" s="1"/>
  <c r="H708" i="100"/>
  <c r="M1005" i="103"/>
  <c r="N93" i="102" s="1"/>
  <c r="M706" i="103"/>
  <c r="M1008" i="107"/>
  <c r="N6" i="102" s="1"/>
  <c r="O1004" i="106"/>
  <c r="O957" i="106"/>
  <c r="R1006" i="103"/>
  <c r="S94" i="102" s="1"/>
  <c r="R707" i="103"/>
  <c r="O706" i="100"/>
  <c r="O1005" i="100"/>
  <c r="P33" i="102" s="1"/>
  <c r="G1007" i="104"/>
  <c r="H125" i="102" s="1"/>
  <c r="G708" i="104"/>
  <c r="G705" i="103"/>
  <c r="G1004" i="103"/>
  <c r="H92" i="102" s="1"/>
  <c r="G655" i="103"/>
  <c r="G654" i="103"/>
  <c r="G656" i="103"/>
  <c r="G659" i="103"/>
  <c r="G675" i="103" s="1"/>
  <c r="G957" i="103" s="1"/>
  <c r="G657" i="103"/>
  <c r="F1007" i="107"/>
  <c r="G5" i="102" s="1"/>
  <c r="F708" i="107"/>
  <c r="F1007" i="103"/>
  <c r="G95" i="102" s="1"/>
  <c r="F708" i="103"/>
  <c r="J709" i="100"/>
  <c r="J1008" i="100"/>
  <c r="K36" i="102" s="1"/>
  <c r="N708" i="101"/>
  <c r="N1007" i="101"/>
  <c r="O65" i="102" s="1"/>
  <c r="N707" i="101"/>
  <c r="N1006" i="101"/>
  <c r="O64" i="102" s="1"/>
  <c r="R1008" i="101"/>
  <c r="S66" i="102" s="1"/>
  <c r="R709" i="101"/>
  <c r="K706" i="107"/>
  <c r="K1005" i="107"/>
  <c r="L3" i="102" s="1"/>
  <c r="L1004" i="106"/>
  <c r="L956" i="106"/>
  <c r="L957" i="106"/>
  <c r="G709" i="100"/>
  <c r="G1008" i="100"/>
  <c r="H36" i="102" s="1"/>
  <c r="G1006" i="101"/>
  <c r="H64" i="102" s="1"/>
  <c r="G707" i="101"/>
  <c r="K1006" i="100"/>
  <c r="L34" i="102" s="1"/>
  <c r="K707" i="100"/>
  <c r="K708" i="100"/>
  <c r="K1007" i="100"/>
  <c r="L35" i="102" s="1"/>
  <c r="O1008" i="103"/>
  <c r="P96" i="102" s="1"/>
  <c r="O709" i="103"/>
  <c r="O707" i="103"/>
  <c r="O1006" i="103"/>
  <c r="P94" i="102" s="1"/>
  <c r="S1006" i="106"/>
  <c r="L1005" i="103"/>
  <c r="M93" i="102" s="1"/>
  <c r="L706" i="103"/>
  <c r="T706" i="103"/>
  <c r="T1005" i="103"/>
  <c r="U93" i="102" s="1"/>
  <c r="I1004" i="105"/>
  <c r="J152" i="102" s="1"/>
  <c r="I705" i="105"/>
  <c r="I654" i="105"/>
  <c r="I656" i="105"/>
  <c r="I659" i="105"/>
  <c r="I675" i="105" s="1"/>
  <c r="I957" i="105" s="1"/>
  <c r="I657" i="105"/>
  <c r="I655" i="105"/>
  <c r="I658" i="105"/>
  <c r="I674" i="105" s="1"/>
  <c r="I956" i="105" s="1"/>
  <c r="H1007" i="105"/>
  <c r="I155" i="102" s="1"/>
  <c r="H708" i="105"/>
  <c r="H1007" i="106"/>
  <c r="L1006" i="104"/>
  <c r="M124" i="102" s="1"/>
  <c r="L707" i="104"/>
  <c r="P709" i="101"/>
  <c r="P1008" i="101"/>
  <c r="Q66" i="102" s="1"/>
  <c r="T1007" i="107"/>
  <c r="U5" i="102" s="1"/>
  <c r="T708" i="107"/>
  <c r="M1005" i="105"/>
  <c r="N153" i="102" s="1"/>
  <c r="M706" i="105"/>
  <c r="N658" i="105"/>
  <c r="N674" i="105" s="1"/>
  <c r="N956" i="105" s="1"/>
  <c r="N657" i="105"/>
  <c r="N658" i="103"/>
  <c r="N674" i="103" s="1"/>
  <c r="N956" i="103" s="1"/>
  <c r="N659" i="103"/>
  <c r="N675" i="103" s="1"/>
  <c r="N957" i="103" s="1"/>
  <c r="Q1008" i="104"/>
  <c r="R126" i="102" s="1"/>
  <c r="Q1006" i="101"/>
  <c r="R64" i="102" s="1"/>
  <c r="T713" i="101"/>
  <c r="R714" i="101"/>
  <c r="K713" i="101"/>
  <c r="J711" i="101"/>
  <c r="G705" i="104"/>
  <c r="G1004" i="104"/>
  <c r="H122" i="102" s="1"/>
  <c r="G659" i="104"/>
  <c r="G675" i="104" s="1"/>
  <c r="G957" i="104" s="1"/>
  <c r="G655" i="104"/>
  <c r="G658" i="104"/>
  <c r="G674" i="104" s="1"/>
  <c r="G956" i="104" s="1"/>
  <c r="G654" i="104"/>
  <c r="G656" i="104"/>
  <c r="G657" i="104"/>
  <c r="F1006" i="107"/>
  <c r="G4" i="102" s="1"/>
  <c r="F707" i="107"/>
  <c r="O705" i="103"/>
  <c r="O1004" i="103"/>
  <c r="P92" i="102" s="1"/>
  <c r="O657" i="103"/>
  <c r="O655" i="103"/>
  <c r="O656" i="103"/>
  <c r="O658" i="103"/>
  <c r="O674" i="103" s="1"/>
  <c r="O956" i="103" s="1"/>
  <c r="O654" i="103"/>
  <c r="O659" i="103"/>
  <c r="O675" i="103" s="1"/>
  <c r="O957" i="103" s="1"/>
  <c r="J707" i="107"/>
  <c r="J1006" i="107"/>
  <c r="K4" i="102" s="1"/>
  <c r="S1004" i="106"/>
  <c r="S957" i="106"/>
  <c r="S956" i="106"/>
  <c r="N1007" i="100"/>
  <c r="O35" i="102" s="1"/>
  <c r="N708" i="100"/>
  <c r="R709" i="105"/>
  <c r="R1008" i="105"/>
  <c r="S156" i="102" s="1"/>
  <c r="G1005" i="104"/>
  <c r="H123" i="102" s="1"/>
  <c r="G706" i="104"/>
  <c r="O1005" i="106"/>
  <c r="S1005" i="105"/>
  <c r="T153" i="102" s="1"/>
  <c r="S706" i="105"/>
  <c r="G1006" i="100"/>
  <c r="H34" i="102" s="1"/>
  <c r="G707" i="100"/>
  <c r="P1004" i="101"/>
  <c r="Q62" i="102" s="1"/>
  <c r="P705" i="101"/>
  <c r="P655" i="101"/>
  <c r="P659" i="101"/>
  <c r="P675" i="101" s="1"/>
  <c r="P957" i="101" s="1"/>
  <c r="P654" i="101"/>
  <c r="P658" i="101"/>
  <c r="P674" i="101" s="1"/>
  <c r="P956" i="101" s="1"/>
  <c r="P657" i="101"/>
  <c r="P656" i="101"/>
  <c r="K1007" i="107"/>
  <c r="L5" i="102" s="1"/>
  <c r="K708" i="107"/>
  <c r="O707" i="105"/>
  <c r="O1006" i="105"/>
  <c r="P154" i="102" s="1"/>
  <c r="O1007" i="100"/>
  <c r="P35" i="102" s="1"/>
  <c r="O708" i="100"/>
  <c r="S1006" i="107"/>
  <c r="T4" i="102" s="1"/>
  <c r="S707" i="107"/>
  <c r="L1005" i="107"/>
  <c r="M3" i="102" s="1"/>
  <c r="L706" i="107"/>
  <c r="I1004" i="106"/>
  <c r="I957" i="106"/>
  <c r="I956" i="106"/>
  <c r="H709" i="101"/>
  <c r="H1008" i="101"/>
  <c r="I66" i="102" s="1"/>
  <c r="H1008" i="105"/>
  <c r="I156" i="102" s="1"/>
  <c r="H709" i="105"/>
  <c r="Q705" i="101"/>
  <c r="Q1004" i="101"/>
  <c r="R62" i="102" s="1"/>
  <c r="Q654" i="101"/>
  <c r="Q656" i="101"/>
  <c r="Q658" i="101"/>
  <c r="Q674" i="101" s="1"/>
  <c r="Q956" i="101" s="1"/>
  <c r="Q659" i="101"/>
  <c r="Q675" i="101" s="1"/>
  <c r="Q957" i="101" s="1"/>
  <c r="Q657" i="101"/>
  <c r="Q655" i="101"/>
  <c r="L709" i="105"/>
  <c r="L1008" i="105"/>
  <c r="M156" i="102" s="1"/>
  <c r="P1007" i="106"/>
  <c r="P708" i="100"/>
  <c r="P1007" i="100"/>
  <c r="Q35" i="102" s="1"/>
  <c r="T709" i="103"/>
  <c r="T1008" i="103"/>
  <c r="U96" i="102" s="1"/>
  <c r="T708" i="105"/>
  <c r="T1007" i="105"/>
  <c r="U155" i="102" s="1"/>
  <c r="Q1005" i="106"/>
  <c r="L710" i="105"/>
  <c r="J658" i="104"/>
  <c r="J674" i="104" s="1"/>
  <c r="J956" i="104" s="1"/>
  <c r="J656" i="104"/>
  <c r="J657" i="103"/>
  <c r="N655" i="104"/>
  <c r="R657" i="107"/>
  <c r="R655" i="103"/>
  <c r="R659" i="103"/>
  <c r="R675" i="103" s="1"/>
  <c r="R957" i="103" s="1"/>
  <c r="M1008" i="105"/>
  <c r="N156" i="102" s="1"/>
  <c r="R1005" i="101"/>
  <c r="S63" i="102" s="1"/>
  <c r="G1004" i="106"/>
  <c r="G956" i="106"/>
  <c r="G957" i="106"/>
  <c r="F707" i="104"/>
  <c r="F1006" i="104"/>
  <c r="G124" i="102" s="1"/>
  <c r="O1004" i="101"/>
  <c r="P62" i="102" s="1"/>
  <c r="O705" i="101"/>
  <c r="O655" i="101"/>
  <c r="O657" i="101"/>
  <c r="O659" i="101"/>
  <c r="O675" i="101" s="1"/>
  <c r="O957" i="101" s="1"/>
  <c r="O654" i="101"/>
  <c r="O658" i="101"/>
  <c r="O674" i="101" s="1"/>
  <c r="O956" i="101" s="1"/>
  <c r="O656" i="101"/>
  <c r="S705" i="101"/>
  <c r="S1004" i="101"/>
  <c r="T62" i="102" s="1"/>
  <c r="S658" i="101"/>
  <c r="S674" i="101" s="1"/>
  <c r="S956" i="101" s="1"/>
  <c r="S657" i="101"/>
  <c r="S656" i="101"/>
  <c r="S654" i="101"/>
  <c r="S655" i="101"/>
  <c r="S659" i="101"/>
  <c r="S675" i="101" s="1"/>
  <c r="S957" i="101" s="1"/>
  <c r="N1008" i="106"/>
  <c r="N1007" i="106"/>
  <c r="R708" i="105"/>
  <c r="R1007" i="105"/>
  <c r="S155" i="102" s="1"/>
  <c r="G706" i="101"/>
  <c r="G1005" i="101"/>
  <c r="H63" i="102" s="1"/>
  <c r="O706" i="103"/>
  <c r="O1005" i="103"/>
  <c r="P93" i="102" s="1"/>
  <c r="H705" i="103"/>
  <c r="H1004" i="103"/>
  <c r="I92" i="102" s="1"/>
  <c r="H655" i="103"/>
  <c r="H658" i="103"/>
  <c r="H674" i="103" s="1"/>
  <c r="H956" i="103" s="1"/>
  <c r="H659" i="103"/>
  <c r="H675" i="103" s="1"/>
  <c r="H957" i="103" s="1"/>
  <c r="H657" i="103"/>
  <c r="H656" i="103"/>
  <c r="H654" i="103"/>
  <c r="G707" i="105"/>
  <c r="G1006" i="105"/>
  <c r="H154" i="102" s="1"/>
  <c r="G1007" i="105"/>
  <c r="H155" i="102" s="1"/>
  <c r="G708" i="105"/>
  <c r="P1004" i="106"/>
  <c r="P957" i="106"/>
  <c r="P956" i="106"/>
  <c r="K708" i="103"/>
  <c r="K1007" i="103"/>
  <c r="L95" i="102" s="1"/>
  <c r="T705" i="105"/>
  <c r="T1004" i="105"/>
  <c r="U152" i="102" s="1"/>
  <c r="T655" i="105"/>
  <c r="T654" i="105"/>
  <c r="T657" i="105"/>
  <c r="T658" i="105"/>
  <c r="T674" i="105" s="1"/>
  <c r="T956" i="105" s="1"/>
  <c r="T656" i="105"/>
  <c r="T659" i="105"/>
  <c r="T675" i="105" s="1"/>
  <c r="T957" i="105" s="1"/>
  <c r="S707" i="105"/>
  <c r="S1006" i="105"/>
  <c r="T154" i="102" s="1"/>
  <c r="S1008" i="107"/>
  <c r="T6" i="102" s="1"/>
  <c r="S709" i="107"/>
  <c r="L1005" i="100"/>
  <c r="M33" i="102" s="1"/>
  <c r="L706" i="100"/>
  <c r="P706" i="101"/>
  <c r="P1005" i="101"/>
  <c r="Q63" i="102" s="1"/>
  <c r="I705" i="101"/>
  <c r="I1004" i="101"/>
  <c r="J62" i="102" s="1"/>
  <c r="I656" i="101"/>
  <c r="I654" i="101"/>
  <c r="I657" i="101"/>
  <c r="I659" i="101"/>
  <c r="I675" i="101" s="1"/>
  <c r="I957" i="101" s="1"/>
  <c r="I655" i="101"/>
  <c r="I658" i="101"/>
  <c r="I674" i="101" s="1"/>
  <c r="I956" i="101" s="1"/>
  <c r="M705" i="107"/>
  <c r="M1004" i="107"/>
  <c r="N2" i="102" s="1"/>
  <c r="M658" i="107"/>
  <c r="M674" i="107" s="1"/>
  <c r="M956" i="107" s="1"/>
  <c r="M654" i="107"/>
  <c r="M657" i="107"/>
  <c r="M656" i="107"/>
  <c r="M655" i="107"/>
  <c r="M659" i="107"/>
  <c r="M675" i="107" s="1"/>
  <c r="M957" i="107" s="1"/>
  <c r="H707" i="101"/>
  <c r="H1006" i="101"/>
  <c r="I64" i="102" s="1"/>
  <c r="L1007" i="100"/>
  <c r="M35" i="102" s="1"/>
  <c r="L708" i="100"/>
  <c r="P707" i="105"/>
  <c r="P1006" i="105"/>
  <c r="Q154" i="102" s="1"/>
  <c r="T1006" i="106"/>
  <c r="I706" i="107"/>
  <c r="I1005" i="107"/>
  <c r="J3" i="102" s="1"/>
  <c r="Q706" i="100"/>
  <c r="Q1005" i="100"/>
  <c r="R33" i="102" s="1"/>
  <c r="F659" i="107"/>
  <c r="F675" i="107" s="1"/>
  <c r="F957" i="107" s="1"/>
  <c r="F658" i="107"/>
  <c r="F674" i="107" s="1"/>
  <c r="F956" i="107" s="1"/>
  <c r="F657" i="103"/>
  <c r="F655" i="103"/>
  <c r="F1004" i="103"/>
  <c r="G92" i="102" s="1"/>
  <c r="F657" i="104"/>
  <c r="J656" i="105"/>
  <c r="J658" i="105"/>
  <c r="J674" i="105" s="1"/>
  <c r="J956" i="105" s="1"/>
  <c r="J655" i="107"/>
  <c r="J658" i="107"/>
  <c r="J674" i="107" s="1"/>
  <c r="J956" i="107" s="1"/>
  <c r="N659" i="101"/>
  <c r="N675" i="101" s="1"/>
  <c r="N957" i="101" s="1"/>
  <c r="N1004" i="101"/>
  <c r="O62" i="102" s="1"/>
  <c r="R656" i="100"/>
  <c r="R657" i="104"/>
  <c r="M1007" i="101"/>
  <c r="N65" i="102" s="1"/>
  <c r="F1005" i="103"/>
  <c r="G93" i="102" s="1"/>
  <c r="T710" i="100"/>
  <c r="T711" i="100"/>
  <c r="S711" i="100"/>
  <c r="R713" i="100"/>
  <c r="Q711" i="100"/>
  <c r="P712" i="100"/>
  <c r="P713" i="100"/>
  <c r="O714" i="100"/>
  <c r="N710" i="100"/>
  <c r="N1049" i="100" s="1"/>
  <c r="O50" i="102" s="1"/>
  <c r="M712" i="100"/>
  <c r="M1051" i="100" s="1"/>
  <c r="N52" i="102" s="1"/>
  <c r="L710" i="100"/>
  <c r="L714" i="100"/>
  <c r="K713" i="100"/>
  <c r="J711" i="100"/>
  <c r="I711" i="100"/>
  <c r="I714" i="100"/>
  <c r="I1095" i="100" s="1"/>
  <c r="H714" i="100"/>
  <c r="I713" i="100"/>
  <c r="I1094" i="100" s="1"/>
  <c r="F710" i="100"/>
  <c r="K1004" i="106"/>
  <c r="K957" i="106"/>
  <c r="K956" i="106"/>
  <c r="F1006" i="103"/>
  <c r="G94" i="102" s="1"/>
  <c r="F707" i="103"/>
  <c r="F707" i="105"/>
  <c r="F1006" i="105"/>
  <c r="G154" i="102" s="1"/>
  <c r="J708" i="104"/>
  <c r="J1007" i="104"/>
  <c r="K125" i="102" s="1"/>
  <c r="J1006" i="104"/>
  <c r="K124" i="102" s="1"/>
  <c r="J707" i="104"/>
  <c r="N707" i="107"/>
  <c r="N1006" i="107"/>
  <c r="O4" i="102" s="1"/>
  <c r="R1006" i="100"/>
  <c r="S34" i="102" s="1"/>
  <c r="R707" i="100"/>
  <c r="K706" i="100"/>
  <c r="K1005" i="100"/>
  <c r="L33" i="102" s="1"/>
  <c r="H1004" i="100"/>
  <c r="I32" i="102" s="1"/>
  <c r="H705" i="100"/>
  <c r="H656" i="100"/>
  <c r="H655" i="100"/>
  <c r="H657" i="100"/>
  <c r="H659" i="100"/>
  <c r="H675" i="100" s="1"/>
  <c r="H957" i="100" s="1"/>
  <c r="H658" i="100"/>
  <c r="H674" i="100" s="1"/>
  <c r="H956" i="100" s="1"/>
  <c r="H654" i="100"/>
  <c r="G708" i="100"/>
  <c r="G1007" i="100"/>
  <c r="H35" i="102" s="1"/>
  <c r="K1007" i="106"/>
  <c r="O1007" i="107"/>
  <c r="P5" i="102" s="1"/>
  <c r="O708" i="107"/>
  <c r="O1007" i="101"/>
  <c r="P65" i="102" s="1"/>
  <c r="O708" i="101"/>
  <c r="S1007" i="105"/>
  <c r="T155" i="102" s="1"/>
  <c r="S708" i="105"/>
  <c r="H1005" i="100"/>
  <c r="I33" i="102" s="1"/>
  <c r="H706" i="100"/>
  <c r="T706" i="101"/>
  <c r="T1005" i="101"/>
  <c r="U63" i="102" s="1"/>
  <c r="M1004" i="100"/>
  <c r="N32" i="102" s="1"/>
  <c r="M705" i="100"/>
  <c r="M655" i="100"/>
  <c r="M659" i="100"/>
  <c r="M675" i="100" s="1"/>
  <c r="M957" i="100" s="1"/>
  <c r="M656" i="100"/>
  <c r="M658" i="100"/>
  <c r="M674" i="100" s="1"/>
  <c r="M956" i="100" s="1"/>
  <c r="M654" i="100"/>
  <c r="M657" i="100"/>
  <c r="H1008" i="107"/>
  <c r="I6" i="102" s="1"/>
  <c r="H709" i="107"/>
  <c r="Q1004" i="106"/>
  <c r="Q956" i="106"/>
  <c r="Q957" i="106"/>
  <c r="L1007" i="105"/>
  <c r="M155" i="102" s="1"/>
  <c r="L708" i="105"/>
  <c r="P1008" i="100"/>
  <c r="Q36" i="102" s="1"/>
  <c r="P709" i="100"/>
  <c r="P1007" i="104"/>
  <c r="Q125" i="102" s="1"/>
  <c r="P708" i="104"/>
  <c r="T708" i="104"/>
  <c r="T1007" i="104"/>
  <c r="U125" i="102" s="1"/>
  <c r="I1005" i="104"/>
  <c r="J123" i="102" s="1"/>
  <c r="I706" i="104"/>
  <c r="F656" i="101"/>
  <c r="J654" i="100"/>
  <c r="J659" i="100"/>
  <c r="J675" i="100" s="1"/>
  <c r="J957" i="100" s="1"/>
  <c r="N1004" i="106"/>
  <c r="N656" i="100"/>
  <c r="N1004" i="100"/>
  <c r="O32" i="102" s="1"/>
  <c r="N656" i="107"/>
  <c r="N1004" i="107"/>
  <c r="O2" i="102" s="1"/>
  <c r="I1008" i="101"/>
  <c r="J66" i="102" s="1"/>
  <c r="I1007" i="104"/>
  <c r="J125" i="102" s="1"/>
  <c r="R654" i="101"/>
  <c r="R656" i="101"/>
  <c r="M1006" i="105"/>
  <c r="N154" i="102" s="1"/>
  <c r="M1008" i="104"/>
  <c r="N126" i="102" s="1"/>
  <c r="Q1007" i="107"/>
  <c r="R5" i="102" s="1"/>
  <c r="F1005" i="107"/>
  <c r="G3" i="102" s="1"/>
  <c r="T731" i="42"/>
  <c r="T735" i="42" s="1"/>
  <c r="T961" i="42" s="1"/>
  <c r="T248" i="42"/>
  <c r="H735" i="42"/>
  <c r="H961" i="42" s="1"/>
  <c r="P735" i="42"/>
  <c r="P961" i="42" s="1"/>
  <c r="L735" i="42"/>
  <c r="L961" i="42" s="1"/>
  <c r="M729" i="42"/>
  <c r="G641" i="42"/>
  <c r="R729" i="42"/>
  <c r="G733" i="42"/>
  <c r="N729" i="42"/>
  <c r="Q729" i="42"/>
  <c r="J729" i="42"/>
  <c r="G729" i="42"/>
  <c r="J731" i="42"/>
  <c r="F731" i="42"/>
  <c r="M641" i="42"/>
  <c r="O729" i="42"/>
  <c r="S733" i="42"/>
  <c r="K733" i="42"/>
  <c r="O641" i="42"/>
  <c r="Q641" i="42"/>
  <c r="R731" i="42"/>
  <c r="S731" i="42"/>
  <c r="F733" i="42"/>
  <c r="N731" i="42"/>
  <c r="O733" i="42"/>
  <c r="I729" i="42"/>
  <c r="S729" i="42"/>
  <c r="K729" i="42"/>
  <c r="I731" i="42"/>
  <c r="K641" i="42"/>
  <c r="F732" i="42"/>
  <c r="K450" i="42"/>
  <c r="J450" i="42"/>
  <c r="J452" i="42"/>
  <c r="J455" i="42"/>
  <c r="L450" i="42"/>
  <c r="F729" i="42"/>
  <c r="J454" i="42"/>
  <c r="N451" i="42"/>
  <c r="J451" i="42"/>
  <c r="J453" i="42"/>
  <c r="I248" i="42"/>
  <c r="O731" i="42"/>
  <c r="G731" i="42"/>
  <c r="Q731" i="42"/>
  <c r="Q248" i="42"/>
  <c r="M248" i="42"/>
  <c r="K731" i="42"/>
  <c r="M731" i="42"/>
  <c r="F641" i="42"/>
  <c r="F65" i="42"/>
  <c r="J248" i="42"/>
  <c r="S248" i="42"/>
  <c r="O248" i="42"/>
  <c r="N248" i="42"/>
  <c r="F248" i="42"/>
  <c r="G248" i="42"/>
  <c r="K248" i="42"/>
  <c r="T641" i="42"/>
  <c r="R248" i="42"/>
  <c r="R653" i="106" l="1"/>
  <c r="R672" i="106" s="1"/>
  <c r="F704" i="106"/>
  <c r="T704" i="106"/>
  <c r="L704" i="106"/>
  <c r="L717" i="106" s="1"/>
  <c r="L719" i="106" s="1"/>
  <c r="L724" i="106" s="1"/>
  <c r="L726" i="106" s="1"/>
  <c r="L960" i="106" s="1"/>
  <c r="M653" i="106"/>
  <c r="M662" i="106" s="1"/>
  <c r="M990" i="106" s="1"/>
  <c r="O704" i="106"/>
  <c r="O717" i="106" s="1"/>
  <c r="O719" i="106" s="1"/>
  <c r="O724" i="106" s="1"/>
  <c r="O726" i="106" s="1"/>
  <c r="O960" i="106" s="1"/>
  <c r="I704" i="106"/>
  <c r="I717" i="106" s="1"/>
  <c r="I719" i="106" s="1"/>
  <c r="I724" i="106" s="1"/>
  <c r="I726" i="106" s="1"/>
  <c r="I960" i="106" s="1"/>
  <c r="S704" i="106"/>
  <c r="S717" i="106" s="1"/>
  <c r="S719" i="106" s="1"/>
  <c r="S724" i="106" s="1"/>
  <c r="S726" i="106" s="1"/>
  <c r="S960" i="106" s="1"/>
  <c r="N704" i="106"/>
  <c r="N717" i="106" s="1"/>
  <c r="N719" i="106" s="1"/>
  <c r="N724" i="106" s="1"/>
  <c r="N726" i="106" s="1"/>
  <c r="N960" i="106" s="1"/>
  <c r="M704" i="106"/>
  <c r="G704" i="106"/>
  <c r="J704" i="106"/>
  <c r="J717" i="106" s="1"/>
  <c r="J719" i="106" s="1"/>
  <c r="J724" i="106" s="1"/>
  <c r="J726" i="106" s="1"/>
  <c r="J960" i="106" s="1"/>
  <c r="Q704" i="106"/>
  <c r="Q717" i="106" s="1"/>
  <c r="Q719" i="106" s="1"/>
  <c r="Q724" i="106" s="1"/>
  <c r="Q726" i="106" s="1"/>
  <c r="Q960" i="106" s="1"/>
  <c r="P704" i="106"/>
  <c r="P717" i="106" s="1"/>
  <c r="P719" i="106" s="1"/>
  <c r="P724" i="106" s="1"/>
  <c r="P726" i="106" s="1"/>
  <c r="P960" i="106" s="1"/>
  <c r="K704" i="106"/>
  <c r="K717" i="106" s="1"/>
  <c r="K719" i="106" s="1"/>
  <c r="K724" i="106" s="1"/>
  <c r="K726" i="106" s="1"/>
  <c r="K960" i="106" s="1"/>
  <c r="R704" i="106"/>
  <c r="R717" i="106" s="1"/>
  <c r="R719" i="106" s="1"/>
  <c r="R724" i="106" s="1"/>
  <c r="R726" i="106" s="1"/>
  <c r="R960" i="106" s="1"/>
  <c r="H704" i="106"/>
  <c r="H717" i="106" s="1"/>
  <c r="H719" i="106" s="1"/>
  <c r="H724" i="106" s="1"/>
  <c r="H726" i="106" s="1"/>
  <c r="H960" i="106" s="1"/>
  <c r="O653" i="106"/>
  <c r="O672" i="106" s="1"/>
  <c r="T653" i="106"/>
  <c r="T662" i="106" s="1"/>
  <c r="T990" i="106" s="1"/>
  <c r="F653" i="106"/>
  <c r="F662" i="106" s="1"/>
  <c r="F990" i="106" s="1"/>
  <c r="H653" i="106"/>
  <c r="H662" i="106" s="1"/>
  <c r="H990" i="106" s="1"/>
  <c r="I653" i="106"/>
  <c r="I662" i="106" s="1"/>
  <c r="I990" i="106" s="1"/>
  <c r="S653" i="106"/>
  <c r="S672" i="106" s="1"/>
  <c r="G653" i="106"/>
  <c r="P653" i="106"/>
  <c r="K672" i="106"/>
  <c r="K662" i="106"/>
  <c r="K990" i="106" s="1"/>
  <c r="N672" i="106"/>
  <c r="N662" i="106"/>
  <c r="N990" i="106" s="1"/>
  <c r="L653" i="106"/>
  <c r="Q653" i="106"/>
  <c r="J653" i="106"/>
  <c r="N1093" i="106"/>
  <c r="Q1095" i="106"/>
  <c r="J1050" i="106"/>
  <c r="J1065" i="106" s="1"/>
  <c r="M1052" i="106"/>
  <c r="N203" i="102" s="1"/>
  <c r="O1091" i="103"/>
  <c r="E1019" i="106"/>
  <c r="R1049" i="106"/>
  <c r="S200" i="102" s="1"/>
  <c r="Q1052" i="103"/>
  <c r="R113" i="102" s="1"/>
  <c r="I1093" i="103"/>
  <c r="P1093" i="105"/>
  <c r="T1091" i="105"/>
  <c r="Q1053" i="103"/>
  <c r="R114" i="102" s="1"/>
  <c r="N1095" i="106"/>
  <c r="F1094" i="104"/>
  <c r="F1095" i="106"/>
  <c r="F1095" i="103"/>
  <c r="G1091" i="100"/>
  <c r="S1091" i="103"/>
  <c r="Q1091" i="103"/>
  <c r="H1091" i="106"/>
  <c r="F1092" i="103"/>
  <c r="F1093" i="103"/>
  <c r="I1092" i="107"/>
  <c r="O1092" i="103"/>
  <c r="K1091" i="106"/>
  <c r="F1091" i="106"/>
  <c r="G1091" i="107"/>
  <c r="W69" i="102"/>
  <c r="W93" i="102"/>
  <c r="V93" i="102"/>
  <c r="W124" i="102"/>
  <c r="V124" i="102"/>
  <c r="W62" i="102"/>
  <c r="V62" i="102"/>
  <c r="W6" i="102"/>
  <c r="V6" i="102"/>
  <c r="W155" i="102"/>
  <c r="V155" i="102"/>
  <c r="W158" i="102"/>
  <c r="V158" i="102"/>
  <c r="E157" i="98" s="1"/>
  <c r="W68" i="102"/>
  <c r="V68" i="102"/>
  <c r="E154" i="98" s="1"/>
  <c r="V39" i="102"/>
  <c r="F153" i="98" s="1"/>
  <c r="W39" i="102"/>
  <c r="W129" i="102"/>
  <c r="V129" i="102"/>
  <c r="F156" i="98" s="1"/>
  <c r="W40" i="102"/>
  <c r="V40" i="102"/>
  <c r="G153" i="98" s="1"/>
  <c r="V71" i="102"/>
  <c r="H154" i="98" s="1"/>
  <c r="W71" i="102"/>
  <c r="W102" i="102"/>
  <c r="V102" i="102"/>
  <c r="I155" i="98" s="1"/>
  <c r="W72" i="102"/>
  <c r="V72" i="102"/>
  <c r="I154" i="98" s="1"/>
  <c r="W131" i="102"/>
  <c r="V131" i="102"/>
  <c r="H156" i="98" s="1"/>
  <c r="W3" i="102"/>
  <c r="V3" i="102"/>
  <c r="W154" i="102"/>
  <c r="V154" i="102"/>
  <c r="W4" i="102"/>
  <c r="V4" i="102"/>
  <c r="W95" i="102"/>
  <c r="V95" i="102"/>
  <c r="W63" i="102"/>
  <c r="V63" i="102"/>
  <c r="W153" i="102"/>
  <c r="V153" i="102"/>
  <c r="W152" i="102"/>
  <c r="V152" i="102"/>
  <c r="W160" i="102"/>
  <c r="V160" i="102"/>
  <c r="G157" i="98" s="1"/>
  <c r="W10" i="102"/>
  <c r="V10" i="102"/>
  <c r="G152" i="98" s="1"/>
  <c r="W132" i="102"/>
  <c r="V132" i="102"/>
  <c r="I156" i="98" s="1"/>
  <c r="W101" i="102"/>
  <c r="V101" i="102"/>
  <c r="H155" i="98" s="1"/>
  <c r="W8" i="102"/>
  <c r="V8" i="102"/>
  <c r="E152" i="98" s="1"/>
  <c r="W65" i="102"/>
  <c r="V65" i="102"/>
  <c r="W35" i="102"/>
  <c r="V35" i="102"/>
  <c r="W126" i="102"/>
  <c r="V126" i="102"/>
  <c r="W122" i="102"/>
  <c r="V122" i="102"/>
  <c r="W64" i="102"/>
  <c r="V64" i="102"/>
  <c r="W123" i="102"/>
  <c r="V123" i="102"/>
  <c r="K1093" i="105"/>
  <c r="W36" i="102"/>
  <c r="V36" i="102"/>
  <c r="R1095" i="104"/>
  <c r="W34" i="102"/>
  <c r="V34" i="102"/>
  <c r="Q1092" i="101"/>
  <c r="W33" i="102"/>
  <c r="V33" i="102"/>
  <c r="W38" i="102"/>
  <c r="V38" i="102"/>
  <c r="E153" i="98" s="1"/>
  <c r="W98" i="102"/>
  <c r="V98" i="102"/>
  <c r="E155" i="98" s="1"/>
  <c r="W99" i="102"/>
  <c r="V99" i="102"/>
  <c r="F155" i="98" s="1"/>
  <c r="W159" i="102"/>
  <c r="V159" i="102"/>
  <c r="F157" i="98" s="1"/>
  <c r="W100" i="102"/>
  <c r="V100" i="102"/>
  <c r="G155" i="98" s="1"/>
  <c r="W70" i="102"/>
  <c r="V70" i="102"/>
  <c r="G154" i="98" s="1"/>
  <c r="W161" i="102"/>
  <c r="V161" i="102"/>
  <c r="H157" i="98" s="1"/>
  <c r="W12" i="102"/>
  <c r="V12" i="102"/>
  <c r="I152" i="98" s="1"/>
  <c r="V69" i="102"/>
  <c r="F154" i="98" s="1"/>
  <c r="W94" i="102"/>
  <c r="V94" i="102"/>
  <c r="W125" i="102"/>
  <c r="V125" i="102"/>
  <c r="W96" i="102"/>
  <c r="V96" i="102"/>
  <c r="W92" i="102"/>
  <c r="V92" i="102"/>
  <c r="W5" i="102"/>
  <c r="V5" i="102"/>
  <c r="W156" i="102"/>
  <c r="V156" i="102"/>
  <c r="W32" i="102"/>
  <c r="V32" i="102"/>
  <c r="R1093" i="104"/>
  <c r="P1094" i="103"/>
  <c r="Q1052" i="107"/>
  <c r="R23" i="102" s="1"/>
  <c r="W66" i="102"/>
  <c r="V66" i="102"/>
  <c r="W128" i="102"/>
  <c r="V128" i="102"/>
  <c r="E156" i="98" s="1"/>
  <c r="W130" i="102"/>
  <c r="V130" i="102"/>
  <c r="G156" i="98" s="1"/>
  <c r="W11" i="102"/>
  <c r="V11" i="102"/>
  <c r="H152" i="98" s="1"/>
  <c r="W162" i="102"/>
  <c r="V162" i="102"/>
  <c r="I157" i="98" s="1"/>
  <c r="W42" i="102"/>
  <c r="V42" i="102"/>
  <c r="I153" i="98" s="1"/>
  <c r="W41" i="102"/>
  <c r="V41" i="102"/>
  <c r="H153" i="98" s="1"/>
  <c r="W9" i="102"/>
  <c r="V9" i="102"/>
  <c r="F152" i="98" s="1"/>
  <c r="W2" i="102"/>
  <c r="V2" i="102"/>
  <c r="J1065" i="105"/>
  <c r="K177" i="102" s="1"/>
  <c r="K171" i="102"/>
  <c r="N1064" i="107"/>
  <c r="O26" i="102" s="1"/>
  <c r="O20" i="102"/>
  <c r="R1064" i="107"/>
  <c r="S26" i="102" s="1"/>
  <c r="S20" i="102"/>
  <c r="L1095" i="105"/>
  <c r="S1093" i="107"/>
  <c r="L185" i="102"/>
  <c r="L182" i="102"/>
  <c r="O186" i="102"/>
  <c r="R183" i="102"/>
  <c r="Q185" i="102"/>
  <c r="P183" i="102"/>
  <c r="P182" i="102"/>
  <c r="I186" i="102"/>
  <c r="T186" i="102"/>
  <c r="L184" i="102"/>
  <c r="L186" i="102"/>
  <c r="S186" i="102"/>
  <c r="N183" i="102"/>
  <c r="U185" i="102"/>
  <c r="Q184" i="102"/>
  <c r="O183" i="102"/>
  <c r="J204" i="102"/>
  <c r="N204" i="102"/>
  <c r="J186" i="102"/>
  <c r="N184" i="102"/>
  <c r="S191" i="102"/>
  <c r="R192" i="102"/>
  <c r="M191" i="102"/>
  <c r="M192" i="102"/>
  <c r="K189" i="102"/>
  <c r="R188" i="102"/>
  <c r="L192" i="102"/>
  <c r="H189" i="102"/>
  <c r="G190" i="102"/>
  <c r="L188" i="102"/>
  <c r="U189" i="102"/>
  <c r="I188" i="102"/>
  <c r="J190" i="102"/>
  <c r="U191" i="102"/>
  <c r="I191" i="102"/>
  <c r="Q191" i="102"/>
  <c r="H192" i="102"/>
  <c r="J192" i="102"/>
  <c r="Q199" i="102"/>
  <c r="S199" i="102"/>
  <c r="O182" i="102"/>
  <c r="Q182" i="102"/>
  <c r="H182" i="102"/>
  <c r="T182" i="102"/>
  <c r="T184" i="102"/>
  <c r="N185" i="102"/>
  <c r="H184" i="102"/>
  <c r="I182" i="102"/>
  <c r="L183" i="102"/>
  <c r="U186" i="102"/>
  <c r="H183" i="102"/>
  <c r="N182" i="102"/>
  <c r="I183" i="102"/>
  <c r="G186" i="102"/>
  <c r="I184" i="102"/>
  <c r="T183" i="102"/>
  <c r="P185" i="102"/>
  <c r="H186" i="102"/>
  <c r="K184" i="102"/>
  <c r="R186" i="102"/>
  <c r="G184" i="102"/>
  <c r="M184" i="102"/>
  <c r="K182" i="102"/>
  <c r="J203" i="102"/>
  <c r="G182" i="102"/>
  <c r="R185" i="102"/>
  <c r="S201" i="102"/>
  <c r="G188" i="102"/>
  <c r="Q189" i="102"/>
  <c r="H190" i="102"/>
  <c r="J189" i="102"/>
  <c r="R191" i="102"/>
  <c r="T191" i="102"/>
  <c r="M190" i="102"/>
  <c r="H191" i="102"/>
  <c r="R190" i="102"/>
  <c r="U188" i="102"/>
  <c r="K192" i="102"/>
  <c r="K188" i="102"/>
  <c r="S190" i="102"/>
  <c r="T190" i="102"/>
  <c r="L190" i="102"/>
  <c r="T189" i="102"/>
  <c r="R182" i="102"/>
  <c r="N202" i="102"/>
  <c r="U184" i="102"/>
  <c r="O185" i="102"/>
  <c r="I185" i="102"/>
  <c r="M182" i="102"/>
  <c r="S182" i="102"/>
  <c r="M183" i="102"/>
  <c r="U183" i="102"/>
  <c r="H185" i="102"/>
  <c r="G185" i="102"/>
  <c r="Q183" i="102"/>
  <c r="K186" i="102"/>
  <c r="P186" i="102"/>
  <c r="Q186" i="102"/>
  <c r="J183" i="102"/>
  <c r="M186" i="102"/>
  <c r="U182" i="102"/>
  <c r="O184" i="102"/>
  <c r="R184" i="102"/>
  <c r="J184" i="102"/>
  <c r="J202" i="102"/>
  <c r="G183" i="102"/>
  <c r="G191" i="102"/>
  <c r="O189" i="102"/>
  <c r="U190" i="102"/>
  <c r="I189" i="102"/>
  <c r="Q192" i="102"/>
  <c r="T192" i="102"/>
  <c r="Q188" i="102"/>
  <c r="G189" i="102"/>
  <c r="P191" i="102"/>
  <c r="N190" i="102"/>
  <c r="I192" i="102"/>
  <c r="P189" i="102"/>
  <c r="P192" i="102"/>
  <c r="O192" i="102"/>
  <c r="G192" i="102"/>
  <c r="O188" i="102"/>
  <c r="M188" i="102"/>
  <c r="J191" i="102"/>
  <c r="N192" i="102"/>
  <c r="U192" i="102"/>
  <c r="G199" i="102"/>
  <c r="N199" i="102"/>
  <c r="O190" i="102"/>
  <c r="J182" i="102"/>
  <c r="K183" i="102"/>
  <c r="J185" i="102"/>
  <c r="S185" i="102"/>
  <c r="P184" i="102"/>
  <c r="T185" i="102"/>
  <c r="N186" i="102"/>
  <c r="S184" i="102"/>
  <c r="K185" i="102"/>
  <c r="M185" i="102"/>
  <c r="S183" i="102"/>
  <c r="R204" i="102"/>
  <c r="K200" i="102"/>
  <c r="S188" i="102"/>
  <c r="L191" i="102"/>
  <c r="L189" i="102"/>
  <c r="N191" i="102"/>
  <c r="M189" i="102"/>
  <c r="Q190" i="102"/>
  <c r="S192" i="102"/>
  <c r="N188" i="102"/>
  <c r="R189" i="102"/>
  <c r="J188" i="102"/>
  <c r="K191" i="102"/>
  <c r="P188" i="102"/>
  <c r="S189" i="102"/>
  <c r="N189" i="102"/>
  <c r="H188" i="102"/>
  <c r="O191" i="102"/>
  <c r="K190" i="102"/>
  <c r="T188" i="102"/>
  <c r="P190" i="102"/>
  <c r="K199" i="102"/>
  <c r="J1095" i="101"/>
  <c r="P1093" i="103"/>
  <c r="S1093" i="101"/>
  <c r="R1095" i="103"/>
  <c r="H1095" i="104"/>
  <c r="S1092" i="107"/>
  <c r="P1091" i="103"/>
  <c r="N1094" i="100"/>
  <c r="K1095" i="104"/>
  <c r="I1092" i="103"/>
  <c r="O1095" i="106"/>
  <c r="T1095" i="101"/>
  <c r="T1092" i="107"/>
  <c r="N1094" i="103"/>
  <c r="I1091" i="103"/>
  <c r="H1091" i="103"/>
  <c r="G1092" i="101"/>
  <c r="P1094" i="106"/>
  <c r="K1094" i="107"/>
  <c r="N1093" i="103"/>
  <c r="G1091" i="101"/>
  <c r="H1095" i="107"/>
  <c r="H1093" i="101"/>
  <c r="R1094" i="105"/>
  <c r="S1091" i="101"/>
  <c r="T1094" i="105"/>
  <c r="O1092" i="106"/>
  <c r="T1092" i="103"/>
  <c r="Q1091" i="107"/>
  <c r="K1095" i="107"/>
  <c r="N1093" i="105"/>
  <c r="T1095" i="105"/>
  <c r="L1094" i="107"/>
  <c r="K1093" i="104"/>
  <c r="J1094" i="103"/>
  <c r="L1091" i="107"/>
  <c r="R1095" i="106"/>
  <c r="J1095" i="104"/>
  <c r="S1092" i="101"/>
  <c r="T1091" i="106"/>
  <c r="F1094" i="107"/>
  <c r="L1093" i="104"/>
  <c r="G1093" i="101"/>
  <c r="T1094" i="104"/>
  <c r="S1094" i="105"/>
  <c r="P1092" i="101"/>
  <c r="G1093" i="105"/>
  <c r="Q1092" i="106"/>
  <c r="P1091" i="101"/>
  <c r="O1093" i="103"/>
  <c r="J1094" i="104"/>
  <c r="N1094" i="106"/>
  <c r="P1094" i="104"/>
  <c r="F1093" i="105"/>
  <c r="G1091" i="104"/>
  <c r="L1091" i="106"/>
  <c r="N1094" i="104"/>
  <c r="M1091" i="103"/>
  <c r="K1094" i="105"/>
  <c r="F1093" i="101"/>
  <c r="K1095" i="106"/>
  <c r="H1094" i="101"/>
  <c r="P1092" i="104"/>
  <c r="H1092" i="101"/>
  <c r="P1091" i="100"/>
  <c r="G1095" i="105"/>
  <c r="M1091" i="105"/>
  <c r="L1095" i="104"/>
  <c r="F1095" i="104"/>
  <c r="L1091" i="101"/>
  <c r="T1093" i="107"/>
  <c r="G1092" i="105"/>
  <c r="G1093" i="107"/>
  <c r="K1091" i="104"/>
  <c r="H1091" i="100"/>
  <c r="J1095" i="100"/>
  <c r="S1095" i="100"/>
  <c r="R1094" i="101"/>
  <c r="M1092" i="100"/>
  <c r="T1095" i="106"/>
  <c r="H1094" i="103"/>
  <c r="S1095" i="105"/>
  <c r="F1094" i="106"/>
  <c r="P1094" i="107"/>
  <c r="G1095" i="101"/>
  <c r="R1094" i="103"/>
  <c r="K1092" i="105"/>
  <c r="K1092" i="101"/>
  <c r="T1091" i="104"/>
  <c r="G1094" i="105"/>
  <c r="M1092" i="103"/>
  <c r="S1092" i="103"/>
  <c r="R1094" i="106"/>
  <c r="O1093" i="106"/>
  <c r="L1092" i="105"/>
  <c r="S1094" i="106"/>
  <c r="J1095" i="105"/>
  <c r="G1095" i="107"/>
  <c r="R1093" i="101"/>
  <c r="J1093" i="105"/>
  <c r="T1094" i="103"/>
  <c r="T1093" i="101"/>
  <c r="T1094" i="107"/>
  <c r="G1095" i="100"/>
  <c r="P1095" i="100"/>
  <c r="K1092" i="100"/>
  <c r="S1095" i="107"/>
  <c r="O1093" i="105"/>
  <c r="J1093" i="107"/>
  <c r="I1091" i="105"/>
  <c r="O1091" i="106"/>
  <c r="T1091" i="107"/>
  <c r="F1095" i="105"/>
  <c r="L1094" i="101"/>
  <c r="O1093" i="107"/>
  <c r="H1095" i="106"/>
  <c r="Q1051" i="107"/>
  <c r="L1091" i="104"/>
  <c r="M1092" i="107"/>
  <c r="N1095" i="101"/>
  <c r="K1095" i="101"/>
  <c r="J1095" i="106"/>
  <c r="P1095" i="106"/>
  <c r="O1091" i="104"/>
  <c r="K1093" i="101"/>
  <c r="N1093" i="104"/>
  <c r="O1092" i="104"/>
  <c r="L1094" i="105"/>
  <c r="S1094" i="107"/>
  <c r="J1094" i="105"/>
  <c r="H1092" i="105"/>
  <c r="K1095" i="105"/>
  <c r="T1093" i="105"/>
  <c r="J1094" i="101"/>
  <c r="F1095" i="107"/>
  <c r="H1093" i="105"/>
  <c r="J1093" i="103"/>
  <c r="T1092" i="106"/>
  <c r="S1091" i="107"/>
  <c r="L1093" i="107"/>
  <c r="P1092" i="106"/>
  <c r="S1091" i="104"/>
  <c r="K1091" i="101"/>
  <c r="L1092" i="101"/>
  <c r="F1093" i="104"/>
  <c r="T1095" i="103"/>
  <c r="O1094" i="100"/>
  <c r="S1092" i="105"/>
  <c r="Q1091" i="106"/>
  <c r="K1093" i="103"/>
  <c r="G1094" i="103"/>
  <c r="L1091" i="103"/>
  <c r="S1093" i="106"/>
  <c r="N1094" i="101"/>
  <c r="H1095" i="105"/>
  <c r="R1095" i="105"/>
  <c r="L1093" i="101"/>
  <c r="M1091" i="101"/>
  <c r="P1092" i="105"/>
  <c r="Q1091" i="105"/>
  <c r="P1094" i="105"/>
  <c r="R1093" i="106"/>
  <c r="I1091" i="107"/>
  <c r="S1094" i="101"/>
  <c r="T1094" i="100"/>
  <c r="R1093" i="100"/>
  <c r="H1094" i="100"/>
  <c r="O1094" i="107"/>
  <c r="P1091" i="106"/>
  <c r="G1091" i="106"/>
  <c r="L1092" i="107"/>
  <c r="G1092" i="104"/>
  <c r="F1093" i="107"/>
  <c r="M1092" i="105"/>
  <c r="G1091" i="103"/>
  <c r="O1092" i="100"/>
  <c r="S1093" i="100"/>
  <c r="S1095" i="104"/>
  <c r="H1091" i="105"/>
  <c r="L1094" i="104"/>
  <c r="M1091" i="104"/>
  <c r="O1094" i="104"/>
  <c r="O1091" i="105"/>
  <c r="G1091" i="105"/>
  <c r="H1095" i="103"/>
  <c r="O1093" i="104"/>
  <c r="T1092" i="105"/>
  <c r="O1094" i="105"/>
  <c r="G1094" i="100"/>
  <c r="O1091" i="101"/>
  <c r="K1092" i="107"/>
  <c r="G1094" i="104"/>
  <c r="Q1092" i="103"/>
  <c r="K1092" i="106"/>
  <c r="T1093" i="103"/>
  <c r="Q1092" i="105"/>
  <c r="M1091" i="106"/>
  <c r="P1092" i="107"/>
  <c r="H1091" i="104"/>
  <c r="I1091" i="104"/>
  <c r="N1094" i="107"/>
  <c r="L1093" i="106"/>
  <c r="O1094" i="101"/>
  <c r="H1095" i="101"/>
  <c r="O1095" i="103"/>
  <c r="K1093" i="100"/>
  <c r="L1092" i="106"/>
  <c r="K1095" i="100"/>
  <c r="G1094" i="106"/>
  <c r="H1093" i="103"/>
  <c r="P1094" i="101"/>
  <c r="P1093" i="104"/>
  <c r="S1092" i="106"/>
  <c r="T1095" i="107"/>
  <c r="O1094" i="103"/>
  <c r="G1093" i="103"/>
  <c r="H1091" i="101"/>
  <c r="P1092" i="103"/>
  <c r="H1091" i="107"/>
  <c r="N1095" i="105"/>
  <c r="Q1067" i="105"/>
  <c r="R179" i="102" s="1"/>
  <c r="M1094" i="104"/>
  <c r="H1092" i="100"/>
  <c r="M1091" i="107"/>
  <c r="G1093" i="100"/>
  <c r="R1095" i="101"/>
  <c r="F1094" i="103"/>
  <c r="L1094" i="100"/>
  <c r="H1094" i="105"/>
  <c r="I1092" i="105"/>
  <c r="P1095" i="103"/>
  <c r="O1095" i="105"/>
  <c r="R1093" i="105"/>
  <c r="I1092" i="101"/>
  <c r="O1091" i="100"/>
  <c r="T1091" i="101"/>
  <c r="L1093" i="100"/>
  <c r="O1091" i="107"/>
  <c r="T1095" i="100"/>
  <c r="S1093" i="104"/>
  <c r="M1092" i="101"/>
  <c r="Q1091" i="100"/>
  <c r="O1095" i="107"/>
  <c r="G1094" i="107"/>
  <c r="J1093" i="101"/>
  <c r="K1091" i="105"/>
  <c r="R1095" i="107"/>
  <c r="H1094" i="104"/>
  <c r="H1092" i="103"/>
  <c r="O1093" i="101"/>
  <c r="P1093" i="101"/>
  <c r="N1094" i="105"/>
  <c r="I1092" i="106"/>
  <c r="L1095" i="106"/>
  <c r="S1094" i="103"/>
  <c r="P1091" i="104"/>
  <c r="K1091" i="103"/>
  <c r="L1092" i="104"/>
  <c r="K1093" i="107"/>
  <c r="R1094" i="107"/>
  <c r="J1095" i="103"/>
  <c r="F1093" i="106"/>
  <c r="T1092" i="101"/>
  <c r="L1092" i="100"/>
  <c r="I1091" i="106"/>
  <c r="S1091" i="106"/>
  <c r="P1095" i="101"/>
  <c r="N1093" i="101"/>
  <c r="R1093" i="103"/>
  <c r="T1093" i="100"/>
  <c r="P1095" i="105"/>
  <c r="F1094" i="101"/>
  <c r="Q1092" i="107"/>
  <c r="H1092" i="104"/>
  <c r="L1095" i="101"/>
  <c r="F1094" i="100"/>
  <c r="S1091" i="100"/>
  <c r="J1094" i="107"/>
  <c r="L1093" i="105"/>
  <c r="K1094" i="104"/>
  <c r="P1091" i="107"/>
  <c r="R1094" i="104"/>
  <c r="J1094" i="106"/>
  <c r="F1095" i="101"/>
  <c r="P1093" i="106"/>
  <c r="T1093" i="104"/>
  <c r="L1095" i="107"/>
  <c r="O1092" i="101"/>
  <c r="F1094" i="105"/>
  <c r="M1091" i="100"/>
  <c r="I1091" i="101"/>
  <c r="S1093" i="105"/>
  <c r="Q1091" i="101"/>
  <c r="G1092" i="103"/>
  <c r="J1093" i="100"/>
  <c r="P1091" i="105"/>
  <c r="S1092" i="104"/>
  <c r="O1095" i="104"/>
  <c r="S1095" i="106"/>
  <c r="G1095" i="104"/>
  <c r="T1091" i="103"/>
  <c r="N1095" i="104"/>
  <c r="Q1091" i="104"/>
  <c r="J1093" i="106"/>
  <c r="H1093" i="107"/>
  <c r="O1095" i="101"/>
  <c r="K1091" i="107"/>
  <c r="I1095" i="107"/>
  <c r="K1052" i="106"/>
  <c r="K1094" i="106"/>
  <c r="N1051" i="107"/>
  <c r="N1093" i="107"/>
  <c r="T1051" i="106"/>
  <c r="T1093" i="106"/>
  <c r="L1050" i="103"/>
  <c r="L1092" i="103"/>
  <c r="G1051" i="106"/>
  <c r="G1093" i="106"/>
  <c r="P1053" i="104"/>
  <c r="P1095" i="104"/>
  <c r="H1093" i="104"/>
  <c r="P1053" i="107"/>
  <c r="P1095" i="107"/>
  <c r="L1095" i="100"/>
  <c r="G1050" i="106"/>
  <c r="G1092" i="106"/>
  <c r="I1092" i="100"/>
  <c r="P1051" i="107"/>
  <c r="P1093" i="107"/>
  <c r="G1050" i="107"/>
  <c r="G1092" i="107"/>
  <c r="S1092" i="100"/>
  <c r="L1052" i="103"/>
  <c r="L1094" i="103"/>
  <c r="O1050" i="107"/>
  <c r="O1092" i="107"/>
  <c r="S1091" i="105"/>
  <c r="Q1050" i="104"/>
  <c r="Q1092" i="104"/>
  <c r="K1050" i="103"/>
  <c r="K1092" i="103"/>
  <c r="G1092" i="100"/>
  <c r="O1095" i="100"/>
  <c r="Q1095" i="105"/>
  <c r="N1091" i="101"/>
  <c r="J1091" i="100"/>
  <c r="R1092" i="107"/>
  <c r="Q1094" i="104"/>
  <c r="N1092" i="105"/>
  <c r="M1093" i="105"/>
  <c r="I1093" i="104"/>
  <c r="M1093" i="100"/>
  <c r="I1095" i="103"/>
  <c r="J1092" i="107"/>
  <c r="Q1093" i="105"/>
  <c r="J1051" i="104"/>
  <c r="J1093" i="104"/>
  <c r="Q1092" i="100"/>
  <c r="K1052" i="103"/>
  <c r="K1094" i="103"/>
  <c r="N1053" i="103"/>
  <c r="N1095" i="103"/>
  <c r="T1091" i="100"/>
  <c r="T1094" i="101"/>
  <c r="R1051" i="107"/>
  <c r="R1093" i="107"/>
  <c r="H1095" i="100"/>
  <c r="H1050" i="107"/>
  <c r="H1092" i="107"/>
  <c r="O1092" i="105"/>
  <c r="K1051" i="106"/>
  <c r="K1093" i="106"/>
  <c r="M1050" i="104"/>
  <c r="M1092" i="104"/>
  <c r="S1094" i="100"/>
  <c r="O1052" i="106"/>
  <c r="O1094" i="106"/>
  <c r="G1094" i="101"/>
  <c r="J1094" i="100"/>
  <c r="F1093" i="100"/>
  <c r="L1053" i="103"/>
  <c r="L1095" i="103"/>
  <c r="S1051" i="103"/>
  <c r="S1093" i="103"/>
  <c r="F1092" i="100"/>
  <c r="R1091" i="103"/>
  <c r="R1091" i="104"/>
  <c r="N1092" i="107"/>
  <c r="M1094" i="107"/>
  <c r="J1091" i="105"/>
  <c r="Q1094" i="106"/>
  <c r="I1094" i="103"/>
  <c r="J1092" i="101"/>
  <c r="I1051" i="107"/>
  <c r="I1093" i="107"/>
  <c r="J1092" i="103"/>
  <c r="Q1051" i="106"/>
  <c r="Q1093" i="106"/>
  <c r="J1092" i="100"/>
  <c r="Q1093" i="103"/>
  <c r="N1050" i="103"/>
  <c r="N1092" i="103"/>
  <c r="M1095" i="107"/>
  <c r="R1050" i="103"/>
  <c r="R1092" i="103"/>
  <c r="M1093" i="106"/>
  <c r="M1095" i="106"/>
  <c r="R1092" i="104"/>
  <c r="R1092" i="106"/>
  <c r="Q1095" i="100"/>
  <c r="I1093" i="106"/>
  <c r="M1095" i="105"/>
  <c r="I1094" i="104"/>
  <c r="J1091" i="107"/>
  <c r="I1095" i="106"/>
  <c r="Q1095" i="107"/>
  <c r="N1091" i="100"/>
  <c r="M1094" i="100"/>
  <c r="I1050" i="104"/>
  <c r="I1092" i="104"/>
  <c r="H1094" i="106"/>
  <c r="K1094" i="100"/>
  <c r="K1094" i="101"/>
  <c r="L1091" i="105"/>
  <c r="T1053" i="104"/>
  <c r="T1095" i="104"/>
  <c r="T1092" i="100"/>
  <c r="H1050" i="106"/>
  <c r="H1092" i="106"/>
  <c r="R1095" i="100"/>
  <c r="H1051" i="106"/>
  <c r="H1093" i="106"/>
  <c r="G1051" i="104"/>
  <c r="G1093" i="104"/>
  <c r="T1050" i="104"/>
  <c r="T1092" i="104"/>
  <c r="G1053" i="103"/>
  <c r="G1095" i="103"/>
  <c r="M1092" i="106"/>
  <c r="I1091" i="100"/>
  <c r="K1091" i="100"/>
  <c r="T1052" i="106"/>
  <c r="T1094" i="106"/>
  <c r="L1051" i="103"/>
  <c r="L1093" i="103"/>
  <c r="N1095" i="100"/>
  <c r="M1093" i="103"/>
  <c r="N1092" i="106"/>
  <c r="R1092" i="100"/>
  <c r="N1092" i="104"/>
  <c r="J1091" i="106"/>
  <c r="R1091" i="101"/>
  <c r="R1091" i="100"/>
  <c r="M1094" i="105"/>
  <c r="N1091" i="105"/>
  <c r="Q1094" i="105"/>
  <c r="N1091" i="107"/>
  <c r="R1092" i="101"/>
  <c r="N1091" i="103"/>
  <c r="M1093" i="104"/>
  <c r="Q1095" i="101"/>
  <c r="R1091" i="107"/>
  <c r="P1094" i="100"/>
  <c r="N1093" i="100"/>
  <c r="H1052" i="107"/>
  <c r="H1094" i="107"/>
  <c r="O1093" i="100"/>
  <c r="K1050" i="104"/>
  <c r="K1092" i="104"/>
  <c r="S1052" i="104"/>
  <c r="S1094" i="104"/>
  <c r="P1092" i="100"/>
  <c r="L1052" i="106"/>
  <c r="L1094" i="106"/>
  <c r="N1053" i="107"/>
  <c r="N1095" i="107"/>
  <c r="F1095" i="100"/>
  <c r="S1053" i="103"/>
  <c r="S1095" i="103"/>
  <c r="K1053" i="103"/>
  <c r="K1095" i="103"/>
  <c r="P1093" i="100"/>
  <c r="H1093" i="100"/>
  <c r="G1095" i="106"/>
  <c r="R1094" i="100"/>
  <c r="S1095" i="101"/>
  <c r="L1091" i="100"/>
  <c r="J1053" i="107"/>
  <c r="J1095" i="107"/>
  <c r="F1092" i="105"/>
  <c r="N1091" i="104"/>
  <c r="Q1094" i="101"/>
  <c r="N1092" i="100"/>
  <c r="J1091" i="104"/>
  <c r="Q1093" i="101"/>
  <c r="M1093" i="107"/>
  <c r="I1094" i="105"/>
  <c r="I1093" i="105"/>
  <c r="M1094" i="103"/>
  <c r="Q1093" i="104"/>
  <c r="I1094" i="106"/>
  <c r="J1092" i="105"/>
  <c r="Q1094" i="100"/>
  <c r="I1094" i="107"/>
  <c r="J1091" i="103"/>
  <c r="M1095" i="104"/>
  <c r="J1092" i="104"/>
  <c r="Q1093" i="100"/>
  <c r="M1095" i="100"/>
  <c r="N1092" i="101"/>
  <c r="M1095" i="103"/>
  <c r="I1095" i="105"/>
  <c r="I1095" i="104"/>
  <c r="Q1095" i="104"/>
  <c r="F1091" i="100"/>
  <c r="F1091" i="103"/>
  <c r="F1091" i="105"/>
  <c r="F1091" i="101"/>
  <c r="H1050" i="104"/>
  <c r="N1050" i="104"/>
  <c r="O1053" i="104"/>
  <c r="K1051" i="107"/>
  <c r="H1053" i="104"/>
  <c r="R1052" i="104"/>
  <c r="I1039" i="100"/>
  <c r="J49" i="102" s="1"/>
  <c r="H1039" i="100"/>
  <c r="I49" i="102" s="1"/>
  <c r="M1039" i="107"/>
  <c r="N19" i="102" s="1"/>
  <c r="L1039" i="100"/>
  <c r="M49" i="102" s="1"/>
  <c r="K1039" i="103"/>
  <c r="L109" i="102" s="1"/>
  <c r="P1039" i="103"/>
  <c r="Q109" i="102" s="1"/>
  <c r="O1039" i="105"/>
  <c r="P169" i="102" s="1"/>
  <c r="J1039" i="103"/>
  <c r="K109" i="102" s="1"/>
  <c r="J1039" i="100"/>
  <c r="K49" i="102" s="1"/>
  <c r="I1039" i="105"/>
  <c r="J169" i="102" s="1"/>
  <c r="H1039" i="103"/>
  <c r="I109" i="102" s="1"/>
  <c r="Q1039" i="107"/>
  <c r="R19" i="102" s="1"/>
  <c r="T1039" i="107"/>
  <c r="U19" i="102" s="1"/>
  <c r="S1039" i="100"/>
  <c r="T49" i="102" s="1"/>
  <c r="I1039" i="106"/>
  <c r="H1039" i="107"/>
  <c r="I19" i="102" s="1"/>
  <c r="K1039" i="101"/>
  <c r="L79" i="102" s="1"/>
  <c r="Q1039" i="101"/>
  <c r="R79" i="102" s="1"/>
  <c r="L1039" i="104"/>
  <c r="M139" i="102" s="1"/>
  <c r="J1039" i="101"/>
  <c r="K79" i="102" s="1"/>
  <c r="M1039" i="101"/>
  <c r="N79" i="102" s="1"/>
  <c r="G1039" i="104"/>
  <c r="H139" i="102" s="1"/>
  <c r="R1039" i="100"/>
  <c r="S49" i="102" s="1"/>
  <c r="G1039" i="106"/>
  <c r="M1039" i="105"/>
  <c r="N169" i="102" s="1"/>
  <c r="L1039" i="103"/>
  <c r="M109" i="102" s="1"/>
  <c r="N1039" i="104"/>
  <c r="O139" i="102" s="1"/>
  <c r="N1039" i="103"/>
  <c r="O109" i="102" s="1"/>
  <c r="Q1039" i="103"/>
  <c r="R109" i="102" s="1"/>
  <c r="T1039" i="104"/>
  <c r="U139" i="102" s="1"/>
  <c r="K1039" i="100"/>
  <c r="L49" i="102" s="1"/>
  <c r="I1039" i="101"/>
  <c r="J79" i="102" s="1"/>
  <c r="P1039" i="104"/>
  <c r="Q139" i="102" s="1"/>
  <c r="K1039" i="104"/>
  <c r="L139" i="102" s="1"/>
  <c r="P1039" i="107"/>
  <c r="Q19" i="102" s="1"/>
  <c r="O1039" i="100"/>
  <c r="P49" i="102" s="1"/>
  <c r="G1039" i="105"/>
  <c r="H169" i="102" s="1"/>
  <c r="T1039" i="105"/>
  <c r="U169" i="102" s="1"/>
  <c r="O1039" i="101"/>
  <c r="P79" i="102" s="1"/>
  <c r="I1053" i="107"/>
  <c r="M1052" i="104"/>
  <c r="N1039" i="106"/>
  <c r="Q1039" i="105"/>
  <c r="R169" i="102" s="1"/>
  <c r="T1039" i="101"/>
  <c r="U79" i="102" s="1"/>
  <c r="G1039" i="103"/>
  <c r="H109" i="102" s="1"/>
  <c r="P1039" i="101"/>
  <c r="Q79" i="102" s="1"/>
  <c r="S1039" i="101"/>
  <c r="T79" i="102" s="1"/>
  <c r="Q1039" i="106"/>
  <c r="H1039" i="101"/>
  <c r="I79" i="102" s="1"/>
  <c r="K1039" i="105"/>
  <c r="L169" i="102" s="1"/>
  <c r="T1039" i="103"/>
  <c r="U109" i="102" s="1"/>
  <c r="N1039" i="100"/>
  <c r="O49" i="102" s="1"/>
  <c r="H1039" i="106"/>
  <c r="O1039" i="106"/>
  <c r="K1039" i="107"/>
  <c r="L19" i="102" s="1"/>
  <c r="N1039" i="107"/>
  <c r="O19" i="102" s="1"/>
  <c r="O1039" i="107"/>
  <c r="P19" i="102" s="1"/>
  <c r="I1039" i="107"/>
  <c r="J19" i="102" s="1"/>
  <c r="K1039" i="106"/>
  <c r="I1039" i="103"/>
  <c r="J109" i="102" s="1"/>
  <c r="S1039" i="106"/>
  <c r="I1039" i="104"/>
  <c r="J139" i="102" s="1"/>
  <c r="H1039" i="105"/>
  <c r="I169" i="102" s="1"/>
  <c r="F1039" i="105"/>
  <c r="G169" i="102" s="1"/>
  <c r="F1039" i="104"/>
  <c r="G139" i="102" s="1"/>
  <c r="L1039" i="106"/>
  <c r="Q1039" i="104"/>
  <c r="R139" i="102" s="1"/>
  <c r="T1039" i="106"/>
  <c r="H1039" i="104"/>
  <c r="I139" i="102" s="1"/>
  <c r="G1039" i="101"/>
  <c r="H79" i="102" s="1"/>
  <c r="L1039" i="107"/>
  <c r="M19" i="102" s="1"/>
  <c r="O1039" i="104"/>
  <c r="P139" i="102" s="1"/>
  <c r="M1039" i="103"/>
  <c r="N109" i="102" s="1"/>
  <c r="S1039" i="103"/>
  <c r="T109" i="102" s="1"/>
  <c r="N1064" i="103"/>
  <c r="O116" i="102" s="1"/>
  <c r="M1068" i="105"/>
  <c r="N180" i="102" s="1"/>
  <c r="Q1068" i="100"/>
  <c r="R60" i="102" s="1"/>
  <c r="M1066" i="106"/>
  <c r="M1066" i="100"/>
  <c r="N58" i="102" s="1"/>
  <c r="R1065" i="101"/>
  <c r="S87" i="102" s="1"/>
  <c r="I1067" i="106"/>
  <c r="M1068" i="106"/>
  <c r="M1066" i="105"/>
  <c r="N178" i="102" s="1"/>
  <c r="N1065" i="101"/>
  <c r="O87" i="102" s="1"/>
  <c r="M1067" i="106"/>
  <c r="J1064" i="107"/>
  <c r="K26" i="102" s="1"/>
  <c r="Q1067" i="100"/>
  <c r="R59" i="102" s="1"/>
  <c r="I1066" i="104"/>
  <c r="J148" i="102" s="1"/>
  <c r="J1065" i="107"/>
  <c r="K27" i="102" s="1"/>
  <c r="J1064" i="100"/>
  <c r="K56" i="102" s="1"/>
  <c r="M1066" i="104"/>
  <c r="N148" i="102" s="1"/>
  <c r="R1065" i="107"/>
  <c r="S27" i="102" s="1"/>
  <c r="R1065" i="106"/>
  <c r="N1064" i="100"/>
  <c r="O56" i="102" s="1"/>
  <c r="Q1066" i="105"/>
  <c r="R178" i="102" s="1"/>
  <c r="R1064" i="100"/>
  <c r="S56" i="102" s="1"/>
  <c r="R1064" i="101"/>
  <c r="S86" i="102" s="1"/>
  <c r="I1068" i="103"/>
  <c r="J120" i="102" s="1"/>
  <c r="I1067" i="104"/>
  <c r="J149" i="102" s="1"/>
  <c r="M1068" i="103"/>
  <c r="N120" i="102" s="1"/>
  <c r="M1068" i="100"/>
  <c r="N60" i="102" s="1"/>
  <c r="Q1068" i="106"/>
  <c r="J1064" i="103"/>
  <c r="K116" i="102" s="1"/>
  <c r="Q1068" i="107"/>
  <c r="R30" i="102" s="1"/>
  <c r="Q1066" i="100"/>
  <c r="R58" i="102" s="1"/>
  <c r="I1068" i="105"/>
  <c r="J180" i="102" s="1"/>
  <c r="I1066" i="106"/>
  <c r="Q1068" i="101"/>
  <c r="R90" i="102" s="1"/>
  <c r="Q1066" i="104"/>
  <c r="R148" i="102" s="1"/>
  <c r="I1068" i="106"/>
  <c r="R1065" i="104"/>
  <c r="S147" i="102" s="1"/>
  <c r="I1066" i="103"/>
  <c r="J118" i="102" s="1"/>
  <c r="Q1067" i="104"/>
  <c r="R149" i="102" s="1"/>
  <c r="M1067" i="100"/>
  <c r="N59" i="102" s="1"/>
  <c r="I1067" i="107"/>
  <c r="J29" i="102" s="1"/>
  <c r="I1068" i="104"/>
  <c r="J150" i="102" s="1"/>
  <c r="M1068" i="104"/>
  <c r="N150" i="102" s="1"/>
  <c r="J1064" i="106"/>
  <c r="J1065" i="104"/>
  <c r="K147" i="102" s="1"/>
  <c r="Q1068" i="104"/>
  <c r="R150" i="102" s="1"/>
  <c r="N1064" i="105"/>
  <c r="O176" i="102" s="1"/>
  <c r="M1067" i="105"/>
  <c r="N179" i="102" s="1"/>
  <c r="N1065" i="105"/>
  <c r="O177" i="102" s="1"/>
  <c r="S673" i="101"/>
  <c r="S955" i="101" s="1"/>
  <c r="J955" i="106"/>
  <c r="L955" i="106"/>
  <c r="M673" i="101"/>
  <c r="M955" i="101" s="1"/>
  <c r="G673" i="107"/>
  <c r="G955" i="107" s="1"/>
  <c r="K673" i="101"/>
  <c r="K955" i="101" s="1"/>
  <c r="S673" i="105"/>
  <c r="S955" i="105" s="1"/>
  <c r="K673" i="104"/>
  <c r="K955" i="104" s="1"/>
  <c r="K673" i="107"/>
  <c r="K955" i="107" s="1"/>
  <c r="N955" i="106"/>
  <c r="M673" i="100"/>
  <c r="M955" i="100" s="1"/>
  <c r="J673" i="103"/>
  <c r="J955" i="103" s="1"/>
  <c r="Q673" i="101"/>
  <c r="Q955" i="101" s="1"/>
  <c r="N673" i="107"/>
  <c r="N955" i="107" s="1"/>
  <c r="G673" i="100"/>
  <c r="G955" i="100" s="1"/>
  <c r="J673" i="105"/>
  <c r="J955" i="105" s="1"/>
  <c r="H955" i="106"/>
  <c r="S673" i="107"/>
  <c r="S955" i="107" s="1"/>
  <c r="S673" i="100"/>
  <c r="S955" i="100" s="1"/>
  <c r="N673" i="104"/>
  <c r="N955" i="104" s="1"/>
  <c r="J673" i="104"/>
  <c r="J955" i="104" s="1"/>
  <c r="M673" i="104"/>
  <c r="M955" i="104" s="1"/>
  <c r="H673" i="104"/>
  <c r="H955" i="104" s="1"/>
  <c r="T673" i="103"/>
  <c r="T955" i="103" s="1"/>
  <c r="K673" i="105"/>
  <c r="K955" i="105" s="1"/>
  <c r="R673" i="100"/>
  <c r="R955" i="100" s="1"/>
  <c r="K673" i="100"/>
  <c r="K955" i="100" s="1"/>
  <c r="P673" i="104"/>
  <c r="P955" i="104" s="1"/>
  <c r="K673" i="103"/>
  <c r="K955" i="103" s="1"/>
  <c r="L673" i="100"/>
  <c r="L955" i="100" s="1"/>
  <c r="H673" i="103"/>
  <c r="H955" i="103" s="1"/>
  <c r="I955" i="106"/>
  <c r="I673" i="105"/>
  <c r="I955" i="105" s="1"/>
  <c r="T673" i="100"/>
  <c r="T955" i="100" s="1"/>
  <c r="L673" i="105"/>
  <c r="L955" i="105" s="1"/>
  <c r="L673" i="103"/>
  <c r="L955" i="103" s="1"/>
  <c r="H673" i="100"/>
  <c r="H955" i="100" s="1"/>
  <c r="G955" i="106"/>
  <c r="O673" i="103"/>
  <c r="O955" i="103" s="1"/>
  <c r="O955" i="106"/>
  <c r="M673" i="103"/>
  <c r="M955" i="103" s="1"/>
  <c r="G673" i="101"/>
  <c r="G955" i="101" s="1"/>
  <c r="N673" i="101"/>
  <c r="N955" i="101" s="1"/>
  <c r="L673" i="101"/>
  <c r="L955" i="101" s="1"/>
  <c r="O673" i="105"/>
  <c r="O955" i="105" s="1"/>
  <c r="J673" i="101"/>
  <c r="J955" i="101" s="1"/>
  <c r="I673" i="107"/>
  <c r="I955" i="107" s="1"/>
  <c r="S673" i="103"/>
  <c r="S955" i="103" s="1"/>
  <c r="H673" i="107"/>
  <c r="H955" i="107" s="1"/>
  <c r="P673" i="103"/>
  <c r="P955" i="103" s="1"/>
  <c r="T673" i="104"/>
  <c r="T955" i="104" s="1"/>
  <c r="N673" i="103"/>
  <c r="N955" i="103" s="1"/>
  <c r="Q955" i="106"/>
  <c r="O673" i="101"/>
  <c r="O955" i="101" s="1"/>
  <c r="P673" i="101"/>
  <c r="P955" i="101" s="1"/>
  <c r="J673" i="107"/>
  <c r="J955" i="107" s="1"/>
  <c r="N673" i="100"/>
  <c r="N955" i="100" s="1"/>
  <c r="L673" i="107"/>
  <c r="L955" i="107" s="1"/>
  <c r="R673" i="105"/>
  <c r="R955" i="105" s="1"/>
  <c r="I673" i="104"/>
  <c r="I955" i="104" s="1"/>
  <c r="T955" i="106"/>
  <c r="R673" i="104"/>
  <c r="R955" i="104" s="1"/>
  <c r="P673" i="100"/>
  <c r="P955" i="100" s="1"/>
  <c r="Q673" i="103"/>
  <c r="Q955" i="103" s="1"/>
  <c r="P673" i="105"/>
  <c r="P955" i="105" s="1"/>
  <c r="R955" i="106"/>
  <c r="K955" i="106"/>
  <c r="M673" i="107"/>
  <c r="M955" i="107" s="1"/>
  <c r="I673" i="101"/>
  <c r="I955" i="101" s="1"/>
  <c r="T673" i="105"/>
  <c r="T955" i="105" s="1"/>
  <c r="P955" i="106"/>
  <c r="R673" i="107"/>
  <c r="R955" i="107" s="1"/>
  <c r="S955" i="106"/>
  <c r="G673" i="104"/>
  <c r="G955" i="104" s="1"/>
  <c r="N673" i="105"/>
  <c r="N955" i="105" s="1"/>
  <c r="G673" i="103"/>
  <c r="G955" i="103" s="1"/>
  <c r="R673" i="101"/>
  <c r="R955" i="101" s="1"/>
  <c r="T673" i="107"/>
  <c r="T955" i="107" s="1"/>
  <c r="H673" i="105"/>
  <c r="H955" i="105" s="1"/>
  <c r="O673" i="100"/>
  <c r="O955" i="100" s="1"/>
  <c r="Q673" i="107"/>
  <c r="Q955" i="107" s="1"/>
  <c r="T673" i="101"/>
  <c r="T955" i="101" s="1"/>
  <c r="M673" i="105"/>
  <c r="M955" i="105" s="1"/>
  <c r="J673" i="100"/>
  <c r="J955" i="100" s="1"/>
  <c r="Q673" i="105"/>
  <c r="Q955" i="105" s="1"/>
  <c r="O673" i="107"/>
  <c r="O955" i="107" s="1"/>
  <c r="M955" i="106"/>
  <c r="S673" i="104"/>
  <c r="S955" i="104" s="1"/>
  <c r="R673" i="103"/>
  <c r="R955" i="103" s="1"/>
  <c r="Q673" i="100"/>
  <c r="Q955" i="100" s="1"/>
  <c r="P673" i="107"/>
  <c r="P955" i="107" s="1"/>
  <c r="G673" i="105"/>
  <c r="G955" i="105" s="1"/>
  <c r="O673" i="104"/>
  <c r="O955" i="104" s="1"/>
  <c r="Q673" i="104"/>
  <c r="Q955" i="104" s="1"/>
  <c r="I673" i="100"/>
  <c r="I955" i="100" s="1"/>
  <c r="H673" i="101"/>
  <c r="H955" i="101" s="1"/>
  <c r="I673" i="103"/>
  <c r="I955" i="103" s="1"/>
  <c r="L673" i="104"/>
  <c r="L955" i="104" s="1"/>
  <c r="F673" i="101"/>
  <c r="F955" i="101" s="1"/>
  <c r="F673" i="107"/>
  <c r="F955" i="107" s="1"/>
  <c r="F673" i="103"/>
  <c r="F955" i="103" s="1"/>
  <c r="F955" i="106"/>
  <c r="F673" i="104"/>
  <c r="F955" i="104" s="1"/>
  <c r="F673" i="105"/>
  <c r="F955" i="105" s="1"/>
  <c r="F673" i="100"/>
  <c r="F955" i="100" s="1"/>
  <c r="O1051" i="105"/>
  <c r="N1051" i="103"/>
  <c r="L1053" i="105"/>
  <c r="P1052" i="106"/>
  <c r="K1052" i="107"/>
  <c r="I1052" i="105"/>
  <c r="S1049" i="107"/>
  <c r="R1024" i="105"/>
  <c r="S163" i="102" s="1"/>
  <c r="Q1050" i="107"/>
  <c r="J1051" i="105"/>
  <c r="N1050" i="107"/>
  <c r="R1049" i="103"/>
  <c r="Q1052" i="106"/>
  <c r="F1024" i="103"/>
  <c r="G103" i="102" s="1"/>
  <c r="I1024" i="104"/>
  <c r="J133" i="102" s="1"/>
  <c r="F1024" i="104"/>
  <c r="G133" i="102" s="1"/>
  <c r="J1024" i="103"/>
  <c r="K103" i="102" s="1"/>
  <c r="H1024" i="101"/>
  <c r="I73" i="102" s="1"/>
  <c r="R1024" i="104"/>
  <c r="S133" i="102" s="1"/>
  <c r="M1024" i="100"/>
  <c r="N43" i="102" s="1"/>
  <c r="P1024" i="103"/>
  <c r="Q103" i="102" s="1"/>
  <c r="M1024" i="107"/>
  <c r="N13" i="102" s="1"/>
  <c r="M1024" i="104"/>
  <c r="N133" i="102" s="1"/>
  <c r="H1024" i="105"/>
  <c r="I163" i="102" s="1"/>
  <c r="F1024" i="100"/>
  <c r="G43" i="102" s="1"/>
  <c r="R1024" i="106"/>
  <c r="N1024" i="104"/>
  <c r="O133" i="102" s="1"/>
  <c r="G1024" i="100"/>
  <c r="H43" i="102" s="1"/>
  <c r="I1024" i="101"/>
  <c r="J73" i="102" s="1"/>
  <c r="J1024" i="107"/>
  <c r="K13" i="102" s="1"/>
  <c r="T1024" i="107"/>
  <c r="U13" i="102" s="1"/>
  <c r="O1024" i="107"/>
  <c r="P13" i="102" s="1"/>
  <c r="J1024" i="104"/>
  <c r="K133" i="102" s="1"/>
  <c r="O1024" i="104"/>
  <c r="P133" i="102" s="1"/>
  <c r="M1024" i="106"/>
  <c r="S1024" i="103"/>
  <c r="T103" i="102" s="1"/>
  <c r="I1024" i="106"/>
  <c r="P1024" i="104"/>
  <c r="Q133" i="102" s="1"/>
  <c r="I1024" i="103"/>
  <c r="J103" i="102" s="1"/>
  <c r="J1024" i="100"/>
  <c r="K43" i="102" s="1"/>
  <c r="O1024" i="106"/>
  <c r="G1024" i="105"/>
  <c r="H163" i="102" s="1"/>
  <c r="G1024" i="106"/>
  <c r="N1024" i="100"/>
  <c r="O43" i="102" s="1"/>
  <c r="I1024" i="100"/>
  <c r="J43" i="102" s="1"/>
  <c r="L1024" i="105"/>
  <c r="M163" i="102" s="1"/>
  <c r="S1024" i="106"/>
  <c r="T1024" i="104"/>
  <c r="U133" i="102" s="1"/>
  <c r="R1024" i="101"/>
  <c r="S73" i="102" s="1"/>
  <c r="N1024" i="106"/>
  <c r="L1024" i="106"/>
  <c r="G1024" i="103"/>
  <c r="H103" i="102" s="1"/>
  <c r="N1024" i="107"/>
  <c r="O13" i="102" s="1"/>
  <c r="N1024" i="101"/>
  <c r="O73" i="102" s="1"/>
  <c r="Q1024" i="105"/>
  <c r="R163" i="102" s="1"/>
  <c r="Q1024" i="100"/>
  <c r="R43" i="102" s="1"/>
  <c r="K1024" i="101"/>
  <c r="L73" i="102" s="1"/>
  <c r="Q1024" i="106"/>
  <c r="K1024" i="104"/>
  <c r="L133" i="102" s="1"/>
  <c r="T1024" i="105"/>
  <c r="U163" i="102" s="1"/>
  <c r="Q1024" i="101"/>
  <c r="R73" i="102" s="1"/>
  <c r="H1024" i="107"/>
  <c r="I13" i="102" s="1"/>
  <c r="H1024" i="104"/>
  <c r="I133" i="102" s="1"/>
  <c r="O1024" i="105"/>
  <c r="P163" i="102" s="1"/>
  <c r="K1024" i="106"/>
  <c r="T1024" i="100"/>
  <c r="U43" i="102" s="1"/>
  <c r="H1024" i="106"/>
  <c r="I1024" i="105"/>
  <c r="J163" i="102" s="1"/>
  <c r="O1024" i="103"/>
  <c r="P103" i="102" s="1"/>
  <c r="J1024" i="101"/>
  <c r="K73" i="102" s="1"/>
  <c r="L1024" i="103"/>
  <c r="M103" i="102" s="1"/>
  <c r="F1024" i="105"/>
  <c r="G163" i="102" s="1"/>
  <c r="F1024" i="101"/>
  <c r="G73" i="102" s="1"/>
  <c r="F1024" i="106"/>
  <c r="R1024" i="103"/>
  <c r="S103" i="102" s="1"/>
  <c r="H1024" i="100"/>
  <c r="I43" i="102" s="1"/>
  <c r="L1024" i="101"/>
  <c r="M73" i="102" s="1"/>
  <c r="O1024" i="100"/>
  <c r="P43" i="102" s="1"/>
  <c r="S1024" i="100"/>
  <c r="T43" i="102" s="1"/>
  <c r="J1024" i="105"/>
  <c r="K163" i="102" s="1"/>
  <c r="L1024" i="104"/>
  <c r="M133" i="102" s="1"/>
  <c r="S1024" i="105"/>
  <c r="T163" i="102" s="1"/>
  <c r="H1024" i="103"/>
  <c r="I103" i="102" s="1"/>
  <c r="K1024" i="100"/>
  <c r="L43" i="102" s="1"/>
  <c r="O1024" i="101"/>
  <c r="P73" i="102" s="1"/>
  <c r="Q1024" i="107"/>
  <c r="R13" i="102" s="1"/>
  <c r="S1024" i="107"/>
  <c r="T13" i="102" s="1"/>
  <c r="G1024" i="107"/>
  <c r="H13" i="102" s="1"/>
  <c r="I1024" i="107"/>
  <c r="J13" i="102" s="1"/>
  <c r="T1024" i="103"/>
  <c r="U103" i="102" s="1"/>
  <c r="T1024" i="106"/>
  <c r="K1024" i="107"/>
  <c r="L13" i="102" s="1"/>
  <c r="Q1024" i="103"/>
  <c r="R103" i="102" s="1"/>
  <c r="Q1024" i="104"/>
  <c r="R133" i="102" s="1"/>
  <c r="J1024" i="106"/>
  <c r="R1024" i="100"/>
  <c r="S43" i="102" s="1"/>
  <c r="P1024" i="101"/>
  <c r="Q73" i="102" s="1"/>
  <c r="N1024" i="105"/>
  <c r="O163" i="102" s="1"/>
  <c r="T1024" i="101"/>
  <c r="U73" i="102" s="1"/>
  <c r="M1024" i="103"/>
  <c r="N103" i="102" s="1"/>
  <c r="S1024" i="104"/>
  <c r="T133" i="102" s="1"/>
  <c r="P1024" i="106"/>
  <c r="G1024" i="104"/>
  <c r="H133" i="102" s="1"/>
  <c r="M1024" i="105"/>
  <c r="N163" i="102" s="1"/>
  <c r="G1024" i="101"/>
  <c r="H73" i="102" s="1"/>
  <c r="N1024" i="103"/>
  <c r="O103" i="102" s="1"/>
  <c r="P1024" i="107"/>
  <c r="Q13" i="102" s="1"/>
  <c r="K1024" i="105"/>
  <c r="L163" i="102" s="1"/>
  <c r="L1024" i="100"/>
  <c r="M43" i="102" s="1"/>
  <c r="S1024" i="101"/>
  <c r="T73" i="102" s="1"/>
  <c r="M1024" i="101"/>
  <c r="N73" i="102" s="1"/>
  <c r="L1024" i="107"/>
  <c r="M13" i="102" s="1"/>
  <c r="P1024" i="105"/>
  <c r="Q163" i="102" s="1"/>
  <c r="P1024" i="100"/>
  <c r="Q43" i="102" s="1"/>
  <c r="F1024" i="107"/>
  <c r="G13" i="102" s="1"/>
  <c r="K1024" i="103"/>
  <c r="L103" i="102" s="1"/>
  <c r="R1024" i="107"/>
  <c r="S13" i="102" s="1"/>
  <c r="S1053" i="107"/>
  <c r="S1052" i="107"/>
  <c r="J1049" i="104"/>
  <c r="L1051" i="107"/>
  <c r="I1050" i="105"/>
  <c r="J1051" i="103"/>
  <c r="N1050" i="100"/>
  <c r="O51" i="102" s="1"/>
  <c r="N1049" i="104"/>
  <c r="O1050" i="103"/>
  <c r="M1052" i="107"/>
  <c r="R1049" i="104"/>
  <c r="J1049" i="105"/>
  <c r="I1052" i="103"/>
  <c r="O1052" i="107"/>
  <c r="J1053" i="100"/>
  <c r="K54" i="102" s="1"/>
  <c r="P1050" i="101"/>
  <c r="Q81" i="102" s="1"/>
  <c r="L1050" i="106"/>
  <c r="L1050" i="107"/>
  <c r="O1051" i="103"/>
  <c r="P1050" i="107"/>
  <c r="N1049" i="101"/>
  <c r="S1053" i="104"/>
  <c r="K1050" i="106"/>
  <c r="L1052" i="104"/>
  <c r="H1053" i="107"/>
  <c r="G1050" i="103"/>
  <c r="N1052" i="104"/>
  <c r="K1053" i="107"/>
  <c r="R1052" i="107"/>
  <c r="T1052" i="104"/>
  <c r="O1053" i="105"/>
  <c r="L1053" i="106"/>
  <c r="T1051" i="101"/>
  <c r="U82" i="102" s="1"/>
  <c r="I1051" i="105"/>
  <c r="M1051" i="107"/>
  <c r="Q1053" i="105"/>
  <c r="N1052" i="107"/>
  <c r="M1052" i="103"/>
  <c r="Q1051" i="101"/>
  <c r="R82" i="102" s="1"/>
  <c r="Q1052" i="101"/>
  <c r="R83" i="102" s="1"/>
  <c r="M1053" i="107"/>
  <c r="J1050" i="100"/>
  <c r="K51" i="102" s="1"/>
  <c r="P1050" i="105"/>
  <c r="J1052" i="107"/>
  <c r="T1051" i="107"/>
  <c r="T1053" i="107"/>
  <c r="Q1050" i="101"/>
  <c r="R81" i="102" s="1"/>
  <c r="J1050" i="103"/>
  <c r="K1050" i="105"/>
  <c r="N1051" i="104"/>
  <c r="O1050" i="101"/>
  <c r="P81" i="102" s="1"/>
  <c r="Q1051" i="103"/>
  <c r="M1051" i="103"/>
  <c r="S1052" i="105"/>
  <c r="R1050" i="100"/>
  <c r="S51" i="102" s="1"/>
  <c r="P1051" i="103"/>
  <c r="S1050" i="104"/>
  <c r="Q1050" i="105"/>
  <c r="J1053" i="105"/>
  <c r="T1052" i="107"/>
  <c r="P1053" i="101"/>
  <c r="Q84" i="102" s="1"/>
  <c r="S1051" i="106"/>
  <c r="R1051" i="103"/>
  <c r="P1053" i="105"/>
  <c r="G1053" i="107"/>
  <c r="O1052" i="104"/>
  <c r="O1051" i="104"/>
  <c r="T1050" i="101"/>
  <c r="U81" i="102" s="1"/>
  <c r="I1050" i="107"/>
  <c r="J1052" i="105"/>
  <c r="J1052" i="103"/>
  <c r="O1050" i="106"/>
  <c r="T1050" i="106"/>
  <c r="O1051" i="107"/>
  <c r="H1053" i="106"/>
  <c r="K1053" i="106"/>
  <c r="R1052" i="101"/>
  <c r="S83" i="102" s="1"/>
  <c r="L1050" i="105"/>
  <c r="T1051" i="105"/>
  <c r="T1053" i="105"/>
  <c r="S1050" i="101"/>
  <c r="T81" i="102" s="1"/>
  <c r="I1050" i="106"/>
  <c r="N1052" i="103"/>
  <c r="O113" i="102" s="1"/>
  <c r="L1053" i="107"/>
  <c r="L1050" i="104"/>
  <c r="O1051" i="106"/>
  <c r="G1052" i="106"/>
  <c r="K1053" i="104"/>
  <c r="N1053" i="101"/>
  <c r="O84" i="102" s="1"/>
  <c r="N1051" i="105"/>
  <c r="O1053" i="107"/>
  <c r="R1051" i="104"/>
  <c r="S1052" i="106"/>
  <c r="J1053" i="106"/>
  <c r="P1051" i="101"/>
  <c r="Q82" i="102" s="1"/>
  <c r="T1050" i="107"/>
  <c r="K1051" i="101"/>
  <c r="L82" i="102" s="1"/>
  <c r="P1050" i="103"/>
  <c r="G1050" i="104"/>
  <c r="M1050" i="105"/>
  <c r="S1050" i="103"/>
  <c r="T1053" i="106"/>
  <c r="L1053" i="104"/>
  <c r="P1052" i="107"/>
  <c r="S1050" i="106"/>
  <c r="G1051" i="107"/>
  <c r="O1052" i="103"/>
  <c r="O1052" i="105"/>
  <c r="L1051" i="106"/>
  <c r="N1052" i="101"/>
  <c r="O83" i="102" s="1"/>
  <c r="L1052" i="105"/>
  <c r="O1052" i="101"/>
  <c r="P83" i="102" s="1"/>
  <c r="P1051" i="105"/>
  <c r="T1053" i="103"/>
  <c r="J1051" i="107"/>
  <c r="R1052" i="103"/>
  <c r="P1052" i="103"/>
  <c r="O1050" i="104"/>
  <c r="J1051" i="106"/>
  <c r="G1052" i="103"/>
  <c r="L1051" i="104"/>
  <c r="Q1050" i="103"/>
  <c r="S1053" i="105"/>
  <c r="K1052" i="105"/>
  <c r="M1050" i="107"/>
  <c r="P1052" i="105"/>
  <c r="S1053" i="106"/>
  <c r="L1052" i="107"/>
  <c r="K1051" i="105"/>
  <c r="P1050" i="104"/>
  <c r="R1053" i="104"/>
  <c r="P1052" i="104"/>
  <c r="S1051" i="105"/>
  <c r="T1052" i="105"/>
  <c r="K1053" i="101"/>
  <c r="L84" i="102" s="1"/>
  <c r="R1051" i="106"/>
  <c r="G1052" i="107"/>
  <c r="H1051" i="107"/>
  <c r="G1052" i="100"/>
  <c r="H53" i="102" s="1"/>
  <c r="J1052" i="104"/>
  <c r="O1053" i="103"/>
  <c r="K1052" i="104"/>
  <c r="Q1050" i="106"/>
  <c r="H1052" i="104"/>
  <c r="R1053" i="106"/>
  <c r="J1053" i="104"/>
  <c r="P1053" i="100"/>
  <c r="Q54" i="102" s="1"/>
  <c r="G1053" i="104"/>
  <c r="N1053" i="104"/>
  <c r="R1053" i="103"/>
  <c r="T1050" i="105"/>
  <c r="J653" i="101"/>
  <c r="J672" i="101" s="1"/>
  <c r="N1052" i="105"/>
  <c r="P1051" i="106"/>
  <c r="J1053" i="103"/>
  <c r="S1050" i="105"/>
  <c r="O1050" i="100"/>
  <c r="P51" i="102" s="1"/>
  <c r="P1053" i="103"/>
  <c r="K1053" i="105"/>
  <c r="F653" i="105"/>
  <c r="F662" i="105" s="1"/>
  <c r="P1050" i="106"/>
  <c r="L1051" i="105"/>
  <c r="O1053" i="106"/>
  <c r="S1050" i="107"/>
  <c r="K1051" i="100"/>
  <c r="L52" i="102" s="1"/>
  <c r="M1050" i="103"/>
  <c r="S1051" i="104"/>
  <c r="I1050" i="103"/>
  <c r="R1053" i="107"/>
  <c r="S1051" i="101"/>
  <c r="T82" i="102" s="1"/>
  <c r="S1052" i="103"/>
  <c r="L1052" i="100"/>
  <c r="M53" i="102" s="1"/>
  <c r="R704" i="104"/>
  <c r="R717" i="104" s="1"/>
  <c r="R719" i="104" s="1"/>
  <c r="R724" i="104" s="1"/>
  <c r="R726" i="104" s="1"/>
  <c r="R960" i="104" s="1"/>
  <c r="K1051" i="104"/>
  <c r="O1051" i="101"/>
  <c r="P82" i="102" s="1"/>
  <c r="T1051" i="103"/>
  <c r="G1051" i="103"/>
  <c r="N1053" i="105"/>
  <c r="T1050" i="103"/>
  <c r="K1050" i="107"/>
  <c r="G1052" i="104"/>
  <c r="P1051" i="104"/>
  <c r="K1051" i="103"/>
  <c r="T1051" i="104"/>
  <c r="K1053" i="100"/>
  <c r="L54" i="102" s="1"/>
  <c r="T1053" i="100"/>
  <c r="U54" i="102" s="1"/>
  <c r="M1050" i="100"/>
  <c r="N51" i="102" s="1"/>
  <c r="J653" i="100"/>
  <c r="J672" i="100" s="1"/>
  <c r="N1051" i="101"/>
  <c r="O82" i="102" s="1"/>
  <c r="R1051" i="101"/>
  <c r="S82" i="102" s="1"/>
  <c r="J1052" i="106"/>
  <c r="P1053" i="106"/>
  <c r="S1052" i="101"/>
  <c r="T83" i="102" s="1"/>
  <c r="T1052" i="103"/>
  <c r="O1053" i="101"/>
  <c r="P84" i="102" s="1"/>
  <c r="H1050" i="100"/>
  <c r="I51" i="102" s="1"/>
  <c r="L1050" i="100"/>
  <c r="M51" i="102" s="1"/>
  <c r="T1053" i="101"/>
  <c r="U84" i="102" s="1"/>
  <c r="P1052" i="101"/>
  <c r="Q83" i="102" s="1"/>
  <c r="R1052" i="106"/>
  <c r="F704" i="105"/>
  <c r="F717" i="105" s="1"/>
  <c r="F719" i="105" s="1"/>
  <c r="F724" i="105" s="1"/>
  <c r="F726" i="105" s="1"/>
  <c r="F960" i="105" s="1"/>
  <c r="L653" i="103"/>
  <c r="L662" i="103" s="1"/>
  <c r="G1051" i="100"/>
  <c r="H52" i="102" s="1"/>
  <c r="S1049" i="100"/>
  <c r="F717" i="106"/>
  <c r="F719" i="106" s="1"/>
  <c r="F724" i="106" s="1"/>
  <c r="F726" i="106" s="1"/>
  <c r="F960" i="106" s="1"/>
  <c r="K1050" i="101"/>
  <c r="L81" i="102" s="1"/>
  <c r="O1052" i="100"/>
  <c r="P53" i="102" s="1"/>
  <c r="R653" i="105"/>
  <c r="R672" i="105" s="1"/>
  <c r="I653" i="100"/>
  <c r="I662" i="100" s="1"/>
  <c r="R1051" i="100"/>
  <c r="S52" i="102" s="1"/>
  <c r="J704" i="107"/>
  <c r="J717" i="107" s="1"/>
  <c r="J719" i="107" s="1"/>
  <c r="J724" i="107" s="1"/>
  <c r="J726" i="107" s="1"/>
  <c r="J960" i="107" s="1"/>
  <c r="I704" i="101"/>
  <c r="I717" i="101" s="1"/>
  <c r="I719" i="101" s="1"/>
  <c r="I724" i="101" s="1"/>
  <c r="I726" i="101" s="1"/>
  <c r="I960" i="101" s="1"/>
  <c r="M704" i="101"/>
  <c r="M717" i="101" s="1"/>
  <c r="M719" i="101" s="1"/>
  <c r="M724" i="101" s="1"/>
  <c r="M726" i="101" s="1"/>
  <c r="M960" i="101" s="1"/>
  <c r="K1050" i="100"/>
  <c r="L51" i="102" s="1"/>
  <c r="H704" i="103"/>
  <c r="H717" i="103" s="1"/>
  <c r="H719" i="103" s="1"/>
  <c r="H724" i="103" s="1"/>
  <c r="H726" i="103" s="1"/>
  <c r="H960" i="103" s="1"/>
  <c r="N1052" i="100"/>
  <c r="O53" i="102" s="1"/>
  <c r="G1053" i="100"/>
  <c r="H54" i="102" s="1"/>
  <c r="Q653" i="105"/>
  <c r="Q662" i="105" s="1"/>
  <c r="M653" i="107"/>
  <c r="M662" i="107" s="1"/>
  <c r="F704" i="107"/>
  <c r="F717" i="107" s="1"/>
  <c r="F719" i="107" s="1"/>
  <c r="F724" i="107" s="1"/>
  <c r="F726" i="107" s="1"/>
  <c r="F960" i="107" s="1"/>
  <c r="R704" i="105"/>
  <c r="R717" i="105" s="1"/>
  <c r="R719" i="105" s="1"/>
  <c r="R724" i="105" s="1"/>
  <c r="R726" i="105" s="1"/>
  <c r="R960" i="105" s="1"/>
  <c r="L1051" i="100"/>
  <c r="M52" i="102" s="1"/>
  <c r="O653" i="104"/>
  <c r="O672" i="104" s="1"/>
  <c r="K653" i="104"/>
  <c r="K672" i="104" s="1"/>
  <c r="M1050" i="106"/>
  <c r="I653" i="103"/>
  <c r="I672" i="103" s="1"/>
  <c r="P653" i="101"/>
  <c r="P662" i="101" s="1"/>
  <c r="P653" i="100"/>
  <c r="P662" i="100" s="1"/>
  <c r="T1051" i="100"/>
  <c r="U52" i="102" s="1"/>
  <c r="J1051" i="100"/>
  <c r="K52" i="102" s="1"/>
  <c r="F653" i="104"/>
  <c r="F672" i="104" s="1"/>
  <c r="H653" i="107"/>
  <c r="H672" i="107" s="1"/>
  <c r="P653" i="103"/>
  <c r="P672" i="103" s="1"/>
  <c r="L653" i="100"/>
  <c r="L672" i="100" s="1"/>
  <c r="H653" i="100"/>
  <c r="H672" i="100" s="1"/>
  <c r="T1052" i="100"/>
  <c r="U53" i="102" s="1"/>
  <c r="Q653" i="101"/>
  <c r="Q672" i="101" s="1"/>
  <c r="H1052" i="100"/>
  <c r="I53" i="102" s="1"/>
  <c r="M653" i="103"/>
  <c r="M662" i="103" s="1"/>
  <c r="F704" i="101"/>
  <c r="F717" i="101" s="1"/>
  <c r="F719" i="101" s="1"/>
  <c r="F724" i="101" s="1"/>
  <c r="F726" i="101" s="1"/>
  <c r="F960" i="101" s="1"/>
  <c r="K653" i="101"/>
  <c r="K662" i="101" s="1"/>
  <c r="M653" i="104"/>
  <c r="M662" i="104" s="1"/>
  <c r="I653" i="107"/>
  <c r="I672" i="107" s="1"/>
  <c r="N653" i="103"/>
  <c r="N672" i="103" s="1"/>
  <c r="F704" i="103"/>
  <c r="F717" i="103" s="1"/>
  <c r="F719" i="103" s="1"/>
  <c r="F724" i="103" s="1"/>
  <c r="F726" i="103" s="1"/>
  <c r="F960" i="103" s="1"/>
  <c r="F704" i="100"/>
  <c r="F717" i="100" s="1"/>
  <c r="F719" i="100" s="1"/>
  <c r="F724" i="100" s="1"/>
  <c r="F726" i="100" s="1"/>
  <c r="F960" i="100" s="1"/>
  <c r="Q1050" i="100"/>
  <c r="R51" i="102" s="1"/>
  <c r="S653" i="101"/>
  <c r="S662" i="101" s="1"/>
  <c r="G653" i="104"/>
  <c r="G672" i="104" s="1"/>
  <c r="Q653" i="103"/>
  <c r="Q662" i="103" s="1"/>
  <c r="T653" i="107"/>
  <c r="T662" i="107" s="1"/>
  <c r="K1052" i="101"/>
  <c r="L83" i="102" s="1"/>
  <c r="F653" i="100"/>
  <c r="F662" i="100" s="1"/>
  <c r="J704" i="101"/>
  <c r="J717" i="101" s="1"/>
  <c r="J719" i="101" s="1"/>
  <c r="J724" i="101" s="1"/>
  <c r="J726" i="101" s="1"/>
  <c r="J960" i="101" s="1"/>
  <c r="I1049" i="106"/>
  <c r="P1049" i="101"/>
  <c r="P704" i="101"/>
  <c r="P717" i="101" s="1"/>
  <c r="P719" i="101" s="1"/>
  <c r="P724" i="101" s="1"/>
  <c r="P726" i="101" s="1"/>
  <c r="P960" i="101" s="1"/>
  <c r="S1049" i="106"/>
  <c r="H1052" i="106"/>
  <c r="I1049" i="105"/>
  <c r="I704" i="105"/>
  <c r="I717" i="105" s="1"/>
  <c r="I719" i="105" s="1"/>
  <c r="I724" i="105" s="1"/>
  <c r="I726" i="105" s="1"/>
  <c r="I960" i="105" s="1"/>
  <c r="G704" i="101"/>
  <c r="G717" i="101" s="1"/>
  <c r="G719" i="101" s="1"/>
  <c r="G724" i="101" s="1"/>
  <c r="G726" i="101" s="1"/>
  <c r="G960" i="101" s="1"/>
  <c r="L1049" i="106"/>
  <c r="F704" i="104"/>
  <c r="F717" i="104" s="1"/>
  <c r="F719" i="104" s="1"/>
  <c r="F724" i="104" s="1"/>
  <c r="F726" i="104" s="1"/>
  <c r="F960" i="104" s="1"/>
  <c r="Q1049" i="107"/>
  <c r="R20" i="102" s="1"/>
  <c r="Q704" i="107"/>
  <c r="Q717" i="107" s="1"/>
  <c r="Q719" i="107" s="1"/>
  <c r="Q724" i="107" s="1"/>
  <c r="Q726" i="107" s="1"/>
  <c r="Q960" i="107" s="1"/>
  <c r="G1049" i="107"/>
  <c r="G704" i="107"/>
  <c r="G717" i="107" s="1"/>
  <c r="G719" i="107" s="1"/>
  <c r="G724" i="107" s="1"/>
  <c r="G726" i="107" s="1"/>
  <c r="G960" i="107" s="1"/>
  <c r="N704" i="103"/>
  <c r="N717" i="103" s="1"/>
  <c r="N719" i="103" s="1"/>
  <c r="N724" i="103" s="1"/>
  <c r="N726" i="103" s="1"/>
  <c r="N960" i="103" s="1"/>
  <c r="J704" i="100"/>
  <c r="J717" i="100" s="1"/>
  <c r="J719" i="100" s="1"/>
  <c r="J724" i="100" s="1"/>
  <c r="J726" i="100" s="1"/>
  <c r="J960" i="100" s="1"/>
  <c r="O704" i="107"/>
  <c r="O717" i="107" s="1"/>
  <c r="O719" i="107" s="1"/>
  <c r="O724" i="107" s="1"/>
  <c r="O726" i="107" s="1"/>
  <c r="O960" i="107" s="1"/>
  <c r="O1049" i="107"/>
  <c r="F653" i="103"/>
  <c r="M1049" i="106"/>
  <c r="M717" i="106"/>
  <c r="M719" i="106" s="1"/>
  <c r="M724" i="106" s="1"/>
  <c r="M726" i="106" s="1"/>
  <c r="M960" i="106" s="1"/>
  <c r="S704" i="104"/>
  <c r="S717" i="104" s="1"/>
  <c r="S719" i="104" s="1"/>
  <c r="S724" i="104" s="1"/>
  <c r="S726" i="104" s="1"/>
  <c r="S960" i="104" s="1"/>
  <c r="S1049" i="104"/>
  <c r="H1053" i="100"/>
  <c r="I54" i="102" s="1"/>
  <c r="I704" i="107"/>
  <c r="I717" i="107" s="1"/>
  <c r="I719" i="107" s="1"/>
  <c r="I724" i="107" s="1"/>
  <c r="I726" i="107" s="1"/>
  <c r="I960" i="107" s="1"/>
  <c r="I1049" i="107"/>
  <c r="T704" i="103"/>
  <c r="T717" i="103" s="1"/>
  <c r="T719" i="103" s="1"/>
  <c r="T724" i="103" s="1"/>
  <c r="T726" i="103" s="1"/>
  <c r="T960" i="103" s="1"/>
  <c r="T1049" i="103"/>
  <c r="N653" i="105"/>
  <c r="N653" i="100"/>
  <c r="L1049" i="107"/>
  <c r="L704" i="107"/>
  <c r="L717" i="107" s="1"/>
  <c r="L719" i="107" s="1"/>
  <c r="L724" i="107" s="1"/>
  <c r="L726" i="107" s="1"/>
  <c r="L960" i="107" s="1"/>
  <c r="K1049" i="104"/>
  <c r="K704" i="104"/>
  <c r="K717" i="104" s="1"/>
  <c r="K719" i="104" s="1"/>
  <c r="K724" i="104" s="1"/>
  <c r="K726" i="104" s="1"/>
  <c r="K960" i="104" s="1"/>
  <c r="R653" i="104"/>
  <c r="N653" i="101"/>
  <c r="F653" i="107"/>
  <c r="Q704" i="104"/>
  <c r="Q717" i="104" s="1"/>
  <c r="Q719" i="104" s="1"/>
  <c r="Q724" i="104" s="1"/>
  <c r="Q726" i="104" s="1"/>
  <c r="Q960" i="104" s="1"/>
  <c r="Q1049" i="104"/>
  <c r="R140" i="102" s="1"/>
  <c r="J704" i="103"/>
  <c r="J717" i="103" s="1"/>
  <c r="J719" i="103" s="1"/>
  <c r="J724" i="103" s="1"/>
  <c r="J726" i="103" s="1"/>
  <c r="J960" i="103" s="1"/>
  <c r="J653" i="104"/>
  <c r="P1051" i="100"/>
  <c r="Q52" i="102" s="1"/>
  <c r="N704" i="105"/>
  <c r="N717" i="105" s="1"/>
  <c r="N719" i="105" s="1"/>
  <c r="N724" i="105" s="1"/>
  <c r="N726" i="105" s="1"/>
  <c r="N960" i="105" s="1"/>
  <c r="T1049" i="106"/>
  <c r="T717" i="106"/>
  <c r="T719" i="106" s="1"/>
  <c r="T724" i="106" s="1"/>
  <c r="T726" i="106" s="1"/>
  <c r="T960" i="106" s="1"/>
  <c r="K704" i="107"/>
  <c r="K717" i="107" s="1"/>
  <c r="K719" i="107" s="1"/>
  <c r="K724" i="107" s="1"/>
  <c r="K726" i="107" s="1"/>
  <c r="K960" i="107" s="1"/>
  <c r="K1049" i="107"/>
  <c r="R653" i="101"/>
  <c r="M704" i="100"/>
  <c r="M717" i="100" s="1"/>
  <c r="M719" i="100" s="1"/>
  <c r="M724" i="100" s="1"/>
  <c r="M726" i="100" s="1"/>
  <c r="M960" i="100" s="1"/>
  <c r="M1049" i="100"/>
  <c r="M1049" i="107"/>
  <c r="M704" i="107"/>
  <c r="M717" i="107" s="1"/>
  <c r="M719" i="107" s="1"/>
  <c r="M724" i="107" s="1"/>
  <c r="M726" i="107" s="1"/>
  <c r="M960" i="107" s="1"/>
  <c r="O653" i="101"/>
  <c r="O1049" i="101"/>
  <c r="O704" i="101"/>
  <c r="O717" i="101" s="1"/>
  <c r="O719" i="101" s="1"/>
  <c r="O724" i="101" s="1"/>
  <c r="O726" i="101" s="1"/>
  <c r="O960" i="101" s="1"/>
  <c r="O704" i="103"/>
  <c r="O717" i="103" s="1"/>
  <c r="O719" i="103" s="1"/>
  <c r="O724" i="103" s="1"/>
  <c r="O726" i="103" s="1"/>
  <c r="O960" i="103" s="1"/>
  <c r="O1049" i="103"/>
  <c r="G1049" i="104"/>
  <c r="G704" i="104"/>
  <c r="G717" i="104" s="1"/>
  <c r="G719" i="104" s="1"/>
  <c r="G724" i="104" s="1"/>
  <c r="G726" i="104" s="1"/>
  <c r="G960" i="104" s="1"/>
  <c r="R1053" i="101"/>
  <c r="S84" i="102" s="1"/>
  <c r="Q704" i="103"/>
  <c r="Q717" i="103" s="1"/>
  <c r="Q719" i="103" s="1"/>
  <c r="Q724" i="103" s="1"/>
  <c r="Q726" i="103" s="1"/>
  <c r="Q960" i="103" s="1"/>
  <c r="Q1049" i="103"/>
  <c r="S704" i="100"/>
  <c r="S717" i="100" s="1"/>
  <c r="S719" i="100" s="1"/>
  <c r="S724" i="100" s="1"/>
  <c r="S726" i="100" s="1"/>
  <c r="S960" i="100" s="1"/>
  <c r="S1053" i="100"/>
  <c r="T54" i="102" s="1"/>
  <c r="M704" i="103"/>
  <c r="M717" i="103" s="1"/>
  <c r="M719" i="103" s="1"/>
  <c r="M724" i="103" s="1"/>
  <c r="M726" i="103" s="1"/>
  <c r="M960" i="103" s="1"/>
  <c r="M1049" i="103"/>
  <c r="L653" i="105"/>
  <c r="N1051" i="100"/>
  <c r="O52" i="102" s="1"/>
  <c r="O704" i="100"/>
  <c r="O717" i="100" s="1"/>
  <c r="O719" i="100" s="1"/>
  <c r="O724" i="100" s="1"/>
  <c r="O726" i="100" s="1"/>
  <c r="O960" i="100" s="1"/>
  <c r="O1049" i="100"/>
  <c r="T1052" i="101"/>
  <c r="U83" i="102" s="1"/>
  <c r="T704" i="101"/>
  <c r="T717" i="101" s="1"/>
  <c r="T719" i="101" s="1"/>
  <c r="T724" i="101" s="1"/>
  <c r="T726" i="101" s="1"/>
  <c r="T960" i="101" s="1"/>
  <c r="T1049" i="101"/>
  <c r="G653" i="107"/>
  <c r="M1049" i="105"/>
  <c r="N170" i="102" s="1"/>
  <c r="M704" i="105"/>
  <c r="M717" i="105" s="1"/>
  <c r="M719" i="105" s="1"/>
  <c r="M724" i="105" s="1"/>
  <c r="M726" i="105" s="1"/>
  <c r="M960" i="105" s="1"/>
  <c r="L653" i="104"/>
  <c r="O653" i="107"/>
  <c r="L653" i="101"/>
  <c r="S1050" i="100"/>
  <c r="T51" i="102" s="1"/>
  <c r="S653" i="104"/>
  <c r="R704" i="107"/>
  <c r="R717" i="107" s="1"/>
  <c r="R719" i="107" s="1"/>
  <c r="R724" i="107" s="1"/>
  <c r="R726" i="107" s="1"/>
  <c r="R960" i="107" s="1"/>
  <c r="N704" i="104"/>
  <c r="N717" i="104" s="1"/>
  <c r="N719" i="104" s="1"/>
  <c r="N724" i="104" s="1"/>
  <c r="N726" i="104" s="1"/>
  <c r="N960" i="104" s="1"/>
  <c r="K704" i="105"/>
  <c r="K717" i="105" s="1"/>
  <c r="K719" i="105" s="1"/>
  <c r="K724" i="105" s="1"/>
  <c r="K726" i="105" s="1"/>
  <c r="K960" i="105" s="1"/>
  <c r="K1049" i="105"/>
  <c r="G653" i="105"/>
  <c r="P1050" i="100"/>
  <c r="Q51" i="102" s="1"/>
  <c r="O704" i="104"/>
  <c r="O717" i="104" s="1"/>
  <c r="O719" i="104" s="1"/>
  <c r="O724" i="104" s="1"/>
  <c r="O726" i="104" s="1"/>
  <c r="O960" i="104" s="1"/>
  <c r="O1049" i="104"/>
  <c r="Q653" i="104"/>
  <c r="S653" i="103"/>
  <c r="K704" i="100"/>
  <c r="K717" i="100" s="1"/>
  <c r="K719" i="100" s="1"/>
  <c r="K724" i="100" s="1"/>
  <c r="K726" i="100" s="1"/>
  <c r="K960" i="100" s="1"/>
  <c r="K1049" i="100"/>
  <c r="R653" i="103"/>
  <c r="H1051" i="100"/>
  <c r="I52" i="102" s="1"/>
  <c r="P1049" i="104"/>
  <c r="P704" i="104"/>
  <c r="P717" i="104" s="1"/>
  <c r="P719" i="104" s="1"/>
  <c r="P724" i="104" s="1"/>
  <c r="P726" i="104" s="1"/>
  <c r="P960" i="104" s="1"/>
  <c r="G1053" i="106"/>
  <c r="K704" i="103"/>
  <c r="K717" i="103" s="1"/>
  <c r="K719" i="103" s="1"/>
  <c r="K724" i="103" s="1"/>
  <c r="K726" i="103" s="1"/>
  <c r="K960" i="103" s="1"/>
  <c r="K1049" i="103"/>
  <c r="S1053" i="101"/>
  <c r="T84" i="102" s="1"/>
  <c r="P704" i="103"/>
  <c r="P717" i="103" s="1"/>
  <c r="P719" i="103" s="1"/>
  <c r="P724" i="103" s="1"/>
  <c r="P726" i="103" s="1"/>
  <c r="P960" i="103" s="1"/>
  <c r="P1049" i="103"/>
  <c r="L1049" i="100"/>
  <c r="L704" i="100"/>
  <c r="L717" i="100" s="1"/>
  <c r="L719" i="100" s="1"/>
  <c r="L724" i="100" s="1"/>
  <c r="L726" i="100" s="1"/>
  <c r="L960" i="100" s="1"/>
  <c r="K653" i="107"/>
  <c r="T704" i="104"/>
  <c r="T717" i="104" s="1"/>
  <c r="T719" i="104" s="1"/>
  <c r="T724" i="104" s="1"/>
  <c r="T726" i="104" s="1"/>
  <c r="T960" i="104" s="1"/>
  <c r="T1049" i="104"/>
  <c r="Q1049" i="106"/>
  <c r="K1049" i="106"/>
  <c r="R704" i="100"/>
  <c r="R717" i="100" s="1"/>
  <c r="R719" i="100" s="1"/>
  <c r="R724" i="100" s="1"/>
  <c r="R726" i="100" s="1"/>
  <c r="R960" i="100" s="1"/>
  <c r="I653" i="101"/>
  <c r="T704" i="105"/>
  <c r="T717" i="105" s="1"/>
  <c r="T719" i="105" s="1"/>
  <c r="T724" i="105" s="1"/>
  <c r="T726" i="105" s="1"/>
  <c r="T960" i="105" s="1"/>
  <c r="T1049" i="105"/>
  <c r="H653" i="103"/>
  <c r="S704" i="101"/>
  <c r="S717" i="101" s="1"/>
  <c r="S719" i="101" s="1"/>
  <c r="S724" i="101" s="1"/>
  <c r="S726" i="101" s="1"/>
  <c r="S960" i="101" s="1"/>
  <c r="S1049" i="101"/>
  <c r="G1049" i="106"/>
  <c r="G717" i="106"/>
  <c r="G719" i="106" s="1"/>
  <c r="G724" i="106" s="1"/>
  <c r="G726" i="106" s="1"/>
  <c r="G960" i="106" s="1"/>
  <c r="J704" i="104"/>
  <c r="J717" i="104" s="1"/>
  <c r="J719" i="104" s="1"/>
  <c r="J724" i="104" s="1"/>
  <c r="J726" i="104" s="1"/>
  <c r="J960" i="104" s="1"/>
  <c r="Q704" i="101"/>
  <c r="Q717" i="101" s="1"/>
  <c r="Q719" i="101" s="1"/>
  <c r="Q724" i="101" s="1"/>
  <c r="Q726" i="101" s="1"/>
  <c r="Q960" i="101" s="1"/>
  <c r="Q1049" i="101"/>
  <c r="S704" i="107"/>
  <c r="S717" i="107" s="1"/>
  <c r="S719" i="107" s="1"/>
  <c r="S724" i="107" s="1"/>
  <c r="S726" i="107" s="1"/>
  <c r="S960" i="107" s="1"/>
  <c r="S1051" i="107"/>
  <c r="O653" i="103"/>
  <c r="I653" i="105"/>
  <c r="G653" i="103"/>
  <c r="G704" i="103"/>
  <c r="G717" i="103" s="1"/>
  <c r="G719" i="103" s="1"/>
  <c r="G724" i="103" s="1"/>
  <c r="G726" i="103" s="1"/>
  <c r="G960" i="103" s="1"/>
  <c r="G1049" i="103"/>
  <c r="O1049" i="106"/>
  <c r="S1051" i="100"/>
  <c r="T52" i="102" s="1"/>
  <c r="M653" i="101"/>
  <c r="H704" i="105"/>
  <c r="H717" i="105" s="1"/>
  <c r="H719" i="105" s="1"/>
  <c r="H724" i="105" s="1"/>
  <c r="H726" i="105" s="1"/>
  <c r="H960" i="105" s="1"/>
  <c r="H1051" i="104"/>
  <c r="T704" i="100"/>
  <c r="T717" i="100" s="1"/>
  <c r="T719" i="100" s="1"/>
  <c r="T724" i="100" s="1"/>
  <c r="T726" i="100" s="1"/>
  <c r="T960" i="100" s="1"/>
  <c r="T1049" i="100"/>
  <c r="P653" i="105"/>
  <c r="P704" i="105"/>
  <c r="P717" i="105" s="1"/>
  <c r="P719" i="105" s="1"/>
  <c r="P724" i="105" s="1"/>
  <c r="P726" i="105" s="1"/>
  <c r="P960" i="105" s="1"/>
  <c r="P1049" i="105"/>
  <c r="T653" i="101"/>
  <c r="N653" i="107"/>
  <c r="Q1049" i="105"/>
  <c r="Q704" i="105"/>
  <c r="Q717" i="105" s="1"/>
  <c r="Q719" i="105" s="1"/>
  <c r="Q724" i="105" s="1"/>
  <c r="Q726" i="105" s="1"/>
  <c r="Q960" i="105" s="1"/>
  <c r="T1050" i="100"/>
  <c r="U51" i="102" s="1"/>
  <c r="R704" i="103"/>
  <c r="R717" i="103" s="1"/>
  <c r="R719" i="103" s="1"/>
  <c r="R724" i="103" s="1"/>
  <c r="R726" i="103" s="1"/>
  <c r="R960" i="103" s="1"/>
  <c r="Q1049" i="100"/>
  <c r="Q704" i="100"/>
  <c r="Q717" i="100" s="1"/>
  <c r="Q719" i="100" s="1"/>
  <c r="Q724" i="100" s="1"/>
  <c r="Q726" i="100" s="1"/>
  <c r="Q960" i="100" s="1"/>
  <c r="M704" i="104"/>
  <c r="M717" i="104" s="1"/>
  <c r="M719" i="104" s="1"/>
  <c r="M724" i="104" s="1"/>
  <c r="M726" i="104" s="1"/>
  <c r="M960" i="104" s="1"/>
  <c r="M1049" i="104"/>
  <c r="N140" i="102" s="1"/>
  <c r="H653" i="104"/>
  <c r="R1053" i="100"/>
  <c r="S54" i="102" s="1"/>
  <c r="O653" i="105"/>
  <c r="O704" i="105"/>
  <c r="O717" i="105" s="1"/>
  <c r="O719" i="105" s="1"/>
  <c r="O724" i="105" s="1"/>
  <c r="O726" i="105" s="1"/>
  <c r="O960" i="105" s="1"/>
  <c r="O1049" i="105"/>
  <c r="T653" i="103"/>
  <c r="P653" i="107"/>
  <c r="P704" i="107"/>
  <c r="P717" i="107" s="1"/>
  <c r="P719" i="107" s="1"/>
  <c r="P724" i="107" s="1"/>
  <c r="P726" i="107" s="1"/>
  <c r="P960" i="107" s="1"/>
  <c r="P1049" i="107"/>
  <c r="K653" i="105"/>
  <c r="G704" i="105"/>
  <c r="G717" i="105" s="1"/>
  <c r="G719" i="105" s="1"/>
  <c r="G724" i="105" s="1"/>
  <c r="G726" i="105" s="1"/>
  <c r="G960" i="105" s="1"/>
  <c r="R704" i="101"/>
  <c r="R717" i="101" s="1"/>
  <c r="R719" i="101" s="1"/>
  <c r="R724" i="101" s="1"/>
  <c r="R726" i="101" s="1"/>
  <c r="R960" i="101" s="1"/>
  <c r="N704" i="100"/>
  <c r="N717" i="100" s="1"/>
  <c r="N719" i="100" s="1"/>
  <c r="N724" i="100" s="1"/>
  <c r="N726" i="100" s="1"/>
  <c r="N960" i="100" s="1"/>
  <c r="S1052" i="100"/>
  <c r="T53" i="102" s="1"/>
  <c r="L653" i="107"/>
  <c r="S653" i="105"/>
  <c r="S1049" i="105"/>
  <c r="S704" i="105"/>
  <c r="S717" i="105" s="1"/>
  <c r="S719" i="105" s="1"/>
  <c r="S724" i="105" s="1"/>
  <c r="S726" i="105" s="1"/>
  <c r="S960" i="105" s="1"/>
  <c r="R653" i="100"/>
  <c r="J653" i="107"/>
  <c r="I704" i="100"/>
  <c r="I717" i="100" s="1"/>
  <c r="I719" i="100" s="1"/>
  <c r="I724" i="100" s="1"/>
  <c r="I726" i="100" s="1"/>
  <c r="I960" i="100" s="1"/>
  <c r="S704" i="103"/>
  <c r="S717" i="103" s="1"/>
  <c r="S719" i="103" s="1"/>
  <c r="S724" i="103" s="1"/>
  <c r="S726" i="103" s="1"/>
  <c r="S960" i="103" s="1"/>
  <c r="S1049" i="103"/>
  <c r="J653" i="103"/>
  <c r="I653" i="104"/>
  <c r="I704" i="104"/>
  <c r="I717" i="104" s="1"/>
  <c r="I719" i="104" s="1"/>
  <c r="I724" i="104" s="1"/>
  <c r="I726" i="104" s="1"/>
  <c r="I960" i="104" s="1"/>
  <c r="I1049" i="104"/>
  <c r="J140" i="102" s="1"/>
  <c r="P653" i="104"/>
  <c r="R1052" i="100"/>
  <c r="S53" i="102" s="1"/>
  <c r="N1053" i="100"/>
  <c r="O54" i="102" s="1"/>
  <c r="L704" i="103"/>
  <c r="L717" i="103" s="1"/>
  <c r="L719" i="103" s="1"/>
  <c r="L724" i="103" s="1"/>
  <c r="L726" i="103" s="1"/>
  <c r="L960" i="103" s="1"/>
  <c r="L1049" i="103"/>
  <c r="M110" i="102" s="1"/>
  <c r="T653" i="104"/>
  <c r="M653" i="100"/>
  <c r="H704" i="100"/>
  <c r="H717" i="100" s="1"/>
  <c r="H719" i="100" s="1"/>
  <c r="H724" i="100" s="1"/>
  <c r="H726" i="100" s="1"/>
  <c r="H960" i="100" s="1"/>
  <c r="H1049" i="100"/>
  <c r="T653" i="105"/>
  <c r="P1049" i="106"/>
  <c r="P1052" i="100"/>
  <c r="Q53" i="102" s="1"/>
  <c r="K1052" i="100"/>
  <c r="L53" i="102" s="1"/>
  <c r="P704" i="100"/>
  <c r="P717" i="100" s="1"/>
  <c r="P719" i="100" s="1"/>
  <c r="P724" i="100" s="1"/>
  <c r="P726" i="100" s="1"/>
  <c r="P960" i="100" s="1"/>
  <c r="P1049" i="100"/>
  <c r="F653" i="101"/>
  <c r="T704" i="107"/>
  <c r="T717" i="107" s="1"/>
  <c r="T719" i="107" s="1"/>
  <c r="T724" i="107" s="1"/>
  <c r="T726" i="107" s="1"/>
  <c r="T960" i="107" s="1"/>
  <c r="T1049" i="107"/>
  <c r="H653" i="105"/>
  <c r="G653" i="100"/>
  <c r="G704" i="100"/>
  <c r="G717" i="100" s="1"/>
  <c r="G719" i="100" s="1"/>
  <c r="G724" i="100" s="1"/>
  <c r="G726" i="100" s="1"/>
  <c r="G960" i="100" s="1"/>
  <c r="G1049" i="100"/>
  <c r="J653" i="105"/>
  <c r="T653" i="100"/>
  <c r="L704" i="105"/>
  <c r="L717" i="105" s="1"/>
  <c r="L719" i="105" s="1"/>
  <c r="L724" i="105" s="1"/>
  <c r="L726" i="105" s="1"/>
  <c r="L960" i="105" s="1"/>
  <c r="L1049" i="105"/>
  <c r="H1049" i="106"/>
  <c r="O653" i="100"/>
  <c r="N653" i="104"/>
  <c r="L1053" i="100"/>
  <c r="M54" i="102" s="1"/>
  <c r="Q653" i="107"/>
  <c r="S653" i="107"/>
  <c r="M653" i="105"/>
  <c r="G653" i="101"/>
  <c r="O1051" i="100"/>
  <c r="P52" i="102" s="1"/>
  <c r="L1049" i="104"/>
  <c r="L704" i="104"/>
  <c r="L717" i="104" s="1"/>
  <c r="L719" i="104" s="1"/>
  <c r="L724" i="104" s="1"/>
  <c r="L726" i="104" s="1"/>
  <c r="L960" i="104" s="1"/>
  <c r="S653" i="100"/>
  <c r="J704" i="105"/>
  <c r="J717" i="105" s="1"/>
  <c r="J719" i="105" s="1"/>
  <c r="J724" i="105" s="1"/>
  <c r="J726" i="105" s="1"/>
  <c r="J960" i="105" s="1"/>
  <c r="L704" i="101"/>
  <c r="L717" i="101" s="1"/>
  <c r="L719" i="101" s="1"/>
  <c r="L724" i="101" s="1"/>
  <c r="L726" i="101" s="1"/>
  <c r="L960" i="101" s="1"/>
  <c r="K1049" i="101"/>
  <c r="K704" i="101"/>
  <c r="K717" i="101" s="1"/>
  <c r="K719" i="101" s="1"/>
  <c r="K724" i="101" s="1"/>
  <c r="K726" i="101" s="1"/>
  <c r="K960" i="101" s="1"/>
  <c r="Q653" i="100"/>
  <c r="H704" i="104"/>
  <c r="H717" i="104" s="1"/>
  <c r="H719" i="104" s="1"/>
  <c r="H724" i="104" s="1"/>
  <c r="H726" i="104" s="1"/>
  <c r="H960" i="104" s="1"/>
  <c r="H1049" i="104"/>
  <c r="O1050" i="105"/>
  <c r="N704" i="107"/>
  <c r="N717" i="107" s="1"/>
  <c r="N719" i="107" s="1"/>
  <c r="N724" i="107" s="1"/>
  <c r="N726" i="107" s="1"/>
  <c r="N960" i="107" s="1"/>
  <c r="N704" i="101"/>
  <c r="N717" i="101" s="1"/>
  <c r="N719" i="101" s="1"/>
  <c r="N724" i="101" s="1"/>
  <c r="N726" i="101" s="1"/>
  <c r="N960" i="101" s="1"/>
  <c r="H704" i="101"/>
  <c r="H717" i="101" s="1"/>
  <c r="H719" i="101" s="1"/>
  <c r="H724" i="101" s="1"/>
  <c r="H726" i="101" s="1"/>
  <c r="H960" i="101" s="1"/>
  <c r="H653" i="101"/>
  <c r="K653" i="100"/>
  <c r="R653" i="107"/>
  <c r="H704" i="107"/>
  <c r="H717" i="107" s="1"/>
  <c r="H719" i="107" s="1"/>
  <c r="H724" i="107" s="1"/>
  <c r="H726" i="107" s="1"/>
  <c r="H960" i="107" s="1"/>
  <c r="H1049" i="107"/>
  <c r="G1050" i="100"/>
  <c r="H51" i="102" s="1"/>
  <c r="J1052" i="100"/>
  <c r="K53" i="102" s="1"/>
  <c r="K653" i="103"/>
  <c r="I1049" i="103"/>
  <c r="I704" i="103"/>
  <c r="I717" i="103" s="1"/>
  <c r="I719" i="103" s="1"/>
  <c r="I724" i="103" s="1"/>
  <c r="I726" i="103" s="1"/>
  <c r="I960" i="103" s="1"/>
  <c r="O1053" i="100"/>
  <c r="P54" i="102" s="1"/>
  <c r="F735" i="42"/>
  <c r="F961" i="42" s="1"/>
  <c r="I735" i="42"/>
  <c r="I961" i="42" s="1"/>
  <c r="G735" i="42"/>
  <c r="G961" i="42" s="1"/>
  <c r="M735" i="42"/>
  <c r="M961" i="42" s="1"/>
  <c r="K735" i="42"/>
  <c r="K961" i="42" s="1"/>
  <c r="S735" i="42"/>
  <c r="S961" i="42" s="1"/>
  <c r="Q735" i="42"/>
  <c r="Q961" i="42" s="1"/>
  <c r="O735" i="42"/>
  <c r="O961" i="42" s="1"/>
  <c r="J735" i="42"/>
  <c r="J961" i="42" s="1"/>
  <c r="R735" i="42"/>
  <c r="R961" i="42" s="1"/>
  <c r="N735" i="42"/>
  <c r="N961" i="42" s="1"/>
  <c r="K452" i="42"/>
  <c r="M451" i="42"/>
  <c r="K451" i="42"/>
  <c r="L451" i="42"/>
  <c r="K454" i="42"/>
  <c r="L455" i="42" s="1"/>
  <c r="O452" i="42"/>
  <c r="K455" i="42"/>
  <c r="K456" i="42"/>
  <c r="K453" i="42"/>
  <c r="G65" i="42"/>
  <c r="R662" i="106" l="1"/>
  <c r="R990" i="106" s="1"/>
  <c r="I672" i="106"/>
  <c r="M672" i="106"/>
  <c r="S662" i="106"/>
  <c r="S990" i="106" s="1"/>
  <c r="T672" i="106"/>
  <c r="F672" i="106"/>
  <c r="O662" i="106"/>
  <c r="O990" i="106" s="1"/>
  <c r="H672" i="106"/>
  <c r="L672" i="106"/>
  <c r="L662" i="106"/>
  <c r="L990" i="106" s="1"/>
  <c r="P662" i="106"/>
  <c r="P990" i="106" s="1"/>
  <c r="P672" i="106"/>
  <c r="G672" i="106"/>
  <c r="G662" i="106"/>
  <c r="G990" i="106" s="1"/>
  <c r="Q662" i="106"/>
  <c r="Q990" i="106" s="1"/>
  <c r="Q672" i="106"/>
  <c r="J672" i="106"/>
  <c r="J680" i="106" s="1"/>
  <c r="J662" i="106"/>
  <c r="J990" i="106" s="1"/>
  <c r="K201" i="102"/>
  <c r="Q1067" i="103"/>
  <c r="R119" i="102" s="1"/>
  <c r="Q1068" i="103"/>
  <c r="R120" i="102" s="1"/>
  <c r="I147" i="98"/>
  <c r="E145" i="98"/>
  <c r="H146" i="98"/>
  <c r="G143" i="98"/>
  <c r="G144" i="98"/>
  <c r="I146" i="98"/>
  <c r="H144" i="98"/>
  <c r="E147" i="98"/>
  <c r="F144" i="98"/>
  <c r="G142" i="98"/>
  <c r="F142" i="98"/>
  <c r="H147" i="98"/>
  <c r="E144" i="98"/>
  <c r="F145" i="98"/>
  <c r="E142" i="98"/>
  <c r="I144" i="98"/>
  <c r="F143" i="98"/>
  <c r="E143" i="98"/>
  <c r="H142" i="98"/>
  <c r="I145" i="98"/>
  <c r="G145" i="98"/>
  <c r="F146" i="98"/>
  <c r="E146" i="98"/>
  <c r="H143" i="98"/>
  <c r="F147" i="98"/>
  <c r="H145" i="98"/>
  <c r="G147" i="98"/>
  <c r="I142" i="98"/>
  <c r="G146" i="98"/>
  <c r="I143" i="98"/>
  <c r="R1064" i="106"/>
  <c r="S206" i="102" s="1"/>
  <c r="W79" i="102"/>
  <c r="W49" i="102"/>
  <c r="Q1067" i="107"/>
  <c r="R29" i="102" s="1"/>
  <c r="V109" i="102"/>
  <c r="W109" i="102"/>
  <c r="W19" i="102"/>
  <c r="V19" i="102"/>
  <c r="W103" i="102"/>
  <c r="V103" i="102"/>
  <c r="W189" i="102"/>
  <c r="V189" i="102"/>
  <c r="F158" i="98" s="1"/>
  <c r="W183" i="102"/>
  <c r="V183" i="102"/>
  <c r="W185" i="102"/>
  <c r="V185" i="102"/>
  <c r="V79" i="102"/>
  <c r="W13" i="102"/>
  <c r="V13" i="102"/>
  <c r="W73" i="102"/>
  <c r="V73" i="102"/>
  <c r="V43" i="102"/>
  <c r="W43" i="102"/>
  <c r="W192" i="102"/>
  <c r="V192" i="102"/>
  <c r="I158" i="98" s="1"/>
  <c r="W186" i="102"/>
  <c r="V186" i="102"/>
  <c r="V49" i="102"/>
  <c r="W169" i="102"/>
  <c r="V169" i="102"/>
  <c r="W191" i="102"/>
  <c r="V191" i="102"/>
  <c r="H158" i="98" s="1"/>
  <c r="W188" i="102"/>
  <c r="V188" i="102"/>
  <c r="E158" i="98" s="1"/>
  <c r="W163" i="102"/>
  <c r="V163" i="102"/>
  <c r="W133" i="102"/>
  <c r="V133" i="102"/>
  <c r="W139" i="102"/>
  <c r="V139" i="102"/>
  <c r="V182" i="102"/>
  <c r="W182" i="102"/>
  <c r="W184" i="102"/>
  <c r="V184" i="102"/>
  <c r="V190" i="102"/>
  <c r="G158" i="98" s="1"/>
  <c r="W190" i="102"/>
  <c r="L1064" i="105"/>
  <c r="M176" i="102" s="1"/>
  <c r="M170" i="102"/>
  <c r="Q1064" i="105"/>
  <c r="R176" i="102" s="1"/>
  <c r="R170" i="102"/>
  <c r="S1065" i="105"/>
  <c r="T177" i="102" s="1"/>
  <c r="T171" i="102"/>
  <c r="K1067" i="105"/>
  <c r="L179" i="102" s="1"/>
  <c r="L173" i="102"/>
  <c r="O1067" i="105"/>
  <c r="P179" i="102" s="1"/>
  <c r="P173" i="102"/>
  <c r="M1065" i="105"/>
  <c r="N177" i="102" s="1"/>
  <c r="N171" i="102"/>
  <c r="T1068" i="105"/>
  <c r="U180" i="102" s="1"/>
  <c r="U174" i="102"/>
  <c r="P1068" i="105"/>
  <c r="Q180" i="102" s="1"/>
  <c r="Q174" i="102"/>
  <c r="Q1068" i="105"/>
  <c r="R180" i="102" s="1"/>
  <c r="R174" i="102"/>
  <c r="J1064" i="105"/>
  <c r="K176" i="102" s="1"/>
  <c r="K170" i="102"/>
  <c r="O1066" i="105"/>
  <c r="P178" i="102" s="1"/>
  <c r="P172" i="102"/>
  <c r="N1068" i="105"/>
  <c r="O180" i="102" s="1"/>
  <c r="O174" i="102"/>
  <c r="K1068" i="105"/>
  <c r="L180" i="102" s="1"/>
  <c r="L174" i="102"/>
  <c r="T1065" i="105"/>
  <c r="U177" i="102" s="1"/>
  <c r="U171" i="102"/>
  <c r="S1068" i="105"/>
  <c r="T180" i="102" s="1"/>
  <c r="T174" i="102"/>
  <c r="L1067" i="105"/>
  <c r="M179" i="102" s="1"/>
  <c r="M173" i="102"/>
  <c r="T1066" i="105"/>
  <c r="U178" i="102" s="1"/>
  <c r="U172" i="102"/>
  <c r="J1068" i="105"/>
  <c r="K180" i="102" s="1"/>
  <c r="K174" i="102"/>
  <c r="P1065" i="105"/>
  <c r="Q177" i="102" s="1"/>
  <c r="Q171" i="102"/>
  <c r="O1068" i="105"/>
  <c r="P180" i="102" s="1"/>
  <c r="P174" i="102"/>
  <c r="T1064" i="105"/>
  <c r="U176" i="102" s="1"/>
  <c r="U170" i="102"/>
  <c r="K1064" i="105"/>
  <c r="L176" i="102" s="1"/>
  <c r="L170" i="102"/>
  <c r="L1066" i="105"/>
  <c r="M178" i="102" s="1"/>
  <c r="M172" i="102"/>
  <c r="T1067" i="105"/>
  <c r="U179" i="102" s="1"/>
  <c r="U173" i="102"/>
  <c r="P1067" i="105"/>
  <c r="Q179" i="102" s="1"/>
  <c r="Q173" i="102"/>
  <c r="N1066" i="105"/>
  <c r="O178" i="102" s="1"/>
  <c r="O172" i="102"/>
  <c r="L1065" i="105"/>
  <c r="M177" i="102" s="1"/>
  <c r="M171" i="102"/>
  <c r="J1067" i="105"/>
  <c r="K179" i="102" s="1"/>
  <c r="K173" i="102"/>
  <c r="Q1065" i="105"/>
  <c r="R177" i="102" s="1"/>
  <c r="R171" i="102"/>
  <c r="S1067" i="105"/>
  <c r="T179" i="102" s="1"/>
  <c r="T173" i="102"/>
  <c r="I1066" i="105"/>
  <c r="J178" i="102" s="1"/>
  <c r="J172" i="102"/>
  <c r="L1068" i="105"/>
  <c r="M180" i="102" s="1"/>
  <c r="M174" i="102"/>
  <c r="O1065" i="105"/>
  <c r="P177" i="102" s="1"/>
  <c r="P171" i="102"/>
  <c r="S1064" i="105"/>
  <c r="T176" i="102" s="1"/>
  <c r="T170" i="102"/>
  <c r="O1064" i="105"/>
  <c r="P176" i="102" s="1"/>
  <c r="P170" i="102"/>
  <c r="P1064" i="105"/>
  <c r="Q176" i="102" s="1"/>
  <c r="Q170" i="102"/>
  <c r="I1064" i="105"/>
  <c r="J176" i="102" s="1"/>
  <c r="J170" i="102"/>
  <c r="N1067" i="105"/>
  <c r="O179" i="102" s="1"/>
  <c r="O173" i="102"/>
  <c r="S1066" i="105"/>
  <c r="T178" i="102" s="1"/>
  <c r="T172" i="102"/>
  <c r="K1066" i="105"/>
  <c r="L178" i="102" s="1"/>
  <c r="L172" i="102"/>
  <c r="P1066" i="105"/>
  <c r="Q178" i="102" s="1"/>
  <c r="Q172" i="102"/>
  <c r="K1065" i="105"/>
  <c r="L177" i="102" s="1"/>
  <c r="L171" i="102"/>
  <c r="I1065" i="105"/>
  <c r="J177" i="102" s="1"/>
  <c r="J171" i="102"/>
  <c r="J1066" i="105"/>
  <c r="K178" i="102" s="1"/>
  <c r="K172" i="102"/>
  <c r="I1067" i="105"/>
  <c r="J179" i="102" s="1"/>
  <c r="J173" i="102"/>
  <c r="T1064" i="104"/>
  <c r="U146" i="102" s="1"/>
  <c r="U140" i="102"/>
  <c r="P1064" i="104"/>
  <c r="Q146" i="102" s="1"/>
  <c r="Q140" i="102"/>
  <c r="K1064" i="104"/>
  <c r="L146" i="102" s="1"/>
  <c r="L140" i="102"/>
  <c r="N1068" i="104"/>
  <c r="O150" i="102" s="1"/>
  <c r="O144" i="102"/>
  <c r="L1066" i="104"/>
  <c r="M148" i="102" s="1"/>
  <c r="M142" i="102"/>
  <c r="L1065" i="104"/>
  <c r="M147" i="102" s="1"/>
  <c r="M141" i="102"/>
  <c r="S1065" i="104"/>
  <c r="T147" i="102" s="1"/>
  <c r="T141" i="102"/>
  <c r="H1068" i="104"/>
  <c r="I150" i="102" s="1"/>
  <c r="I144" i="102"/>
  <c r="H1065" i="104"/>
  <c r="I147" i="102" s="1"/>
  <c r="I141" i="102"/>
  <c r="T1065" i="104"/>
  <c r="U147" i="102" s="1"/>
  <c r="U141" i="102"/>
  <c r="I1065" i="104"/>
  <c r="J147" i="102" s="1"/>
  <c r="J141" i="102"/>
  <c r="P1068" i="104"/>
  <c r="Q150" i="102" s="1"/>
  <c r="Q144" i="102"/>
  <c r="H1064" i="104"/>
  <c r="I146" i="102" s="1"/>
  <c r="I140" i="102"/>
  <c r="H1066" i="104"/>
  <c r="I148" i="102" s="1"/>
  <c r="I142" i="102"/>
  <c r="P1066" i="104"/>
  <c r="Q148" i="102" s="1"/>
  <c r="Q142" i="102"/>
  <c r="G1068" i="104"/>
  <c r="H150" i="102" s="1"/>
  <c r="H144" i="102"/>
  <c r="H1067" i="104"/>
  <c r="I149" i="102" s="1"/>
  <c r="I143" i="102"/>
  <c r="J1067" i="104"/>
  <c r="K149" i="102" s="1"/>
  <c r="K143" i="102"/>
  <c r="P1067" i="104"/>
  <c r="Q149" i="102" s="1"/>
  <c r="Q143" i="102"/>
  <c r="R1066" i="104"/>
  <c r="S148" i="102" s="1"/>
  <c r="S142" i="102"/>
  <c r="K1068" i="104"/>
  <c r="L150" i="102" s="1"/>
  <c r="L144" i="102"/>
  <c r="L1067" i="104"/>
  <c r="M149" i="102" s="1"/>
  <c r="M143" i="102"/>
  <c r="N1064" i="104"/>
  <c r="O146" i="102" s="1"/>
  <c r="O140" i="102"/>
  <c r="S1067" i="104"/>
  <c r="T149" i="102" s="1"/>
  <c r="T143" i="102"/>
  <c r="Q1065" i="104"/>
  <c r="R147" i="102" s="1"/>
  <c r="R141" i="102"/>
  <c r="L1064" i="104"/>
  <c r="M146" i="102" s="1"/>
  <c r="M140" i="102"/>
  <c r="G1064" i="104"/>
  <c r="H146" i="102" s="1"/>
  <c r="H140" i="102"/>
  <c r="S1064" i="104"/>
  <c r="T146" i="102" s="1"/>
  <c r="T140" i="102"/>
  <c r="G1067" i="104"/>
  <c r="H149" i="102" s="1"/>
  <c r="H143" i="102"/>
  <c r="S1066" i="104"/>
  <c r="T148" i="102" s="1"/>
  <c r="T142" i="102"/>
  <c r="R1068" i="104"/>
  <c r="S150" i="102" s="1"/>
  <c r="S144" i="102"/>
  <c r="L1068" i="104"/>
  <c r="M150" i="102" s="1"/>
  <c r="M144" i="102"/>
  <c r="G1065" i="104"/>
  <c r="H147" i="102" s="1"/>
  <c r="H141" i="102"/>
  <c r="O1066" i="104"/>
  <c r="P148" i="102" s="1"/>
  <c r="P142" i="102"/>
  <c r="N1067" i="104"/>
  <c r="O149" i="102" s="1"/>
  <c r="O143" i="102"/>
  <c r="R1064" i="104"/>
  <c r="S146" i="102" s="1"/>
  <c r="S140" i="102"/>
  <c r="J1064" i="104"/>
  <c r="K146" i="102" s="1"/>
  <c r="K140" i="102"/>
  <c r="M1067" i="104"/>
  <c r="N149" i="102" s="1"/>
  <c r="N143" i="102"/>
  <c r="O1068" i="104"/>
  <c r="P150" i="102" s="1"/>
  <c r="P144" i="102"/>
  <c r="G1066" i="104"/>
  <c r="H148" i="102" s="1"/>
  <c r="H142" i="102"/>
  <c r="T1068" i="104"/>
  <c r="U150" i="102" s="1"/>
  <c r="U144" i="102"/>
  <c r="M1065" i="104"/>
  <c r="N147" i="102" s="1"/>
  <c r="N141" i="102"/>
  <c r="O1064" i="104"/>
  <c r="P146" i="102" s="1"/>
  <c r="P140" i="102"/>
  <c r="T1066" i="104"/>
  <c r="U148" i="102" s="1"/>
  <c r="U142" i="102"/>
  <c r="K1066" i="104"/>
  <c r="L148" i="102" s="1"/>
  <c r="L142" i="102"/>
  <c r="J1068" i="104"/>
  <c r="K150" i="102" s="1"/>
  <c r="K144" i="102"/>
  <c r="K1067" i="104"/>
  <c r="L149" i="102" s="1"/>
  <c r="L143" i="102"/>
  <c r="P1065" i="104"/>
  <c r="Q147" i="102" s="1"/>
  <c r="Q141" i="102"/>
  <c r="O1065" i="104"/>
  <c r="P147" i="102" s="1"/>
  <c r="P141" i="102"/>
  <c r="O1067" i="104"/>
  <c r="P149" i="102" s="1"/>
  <c r="P143" i="102"/>
  <c r="N1066" i="104"/>
  <c r="O148" i="102" s="1"/>
  <c r="O142" i="102"/>
  <c r="T1067" i="104"/>
  <c r="U149" i="102" s="1"/>
  <c r="U143" i="102"/>
  <c r="S1068" i="104"/>
  <c r="T150" i="102" s="1"/>
  <c r="T144" i="102"/>
  <c r="R1067" i="104"/>
  <c r="S149" i="102" s="1"/>
  <c r="S143" i="102"/>
  <c r="N1065" i="104"/>
  <c r="O147" i="102" s="1"/>
  <c r="O141" i="102"/>
  <c r="K1065" i="104"/>
  <c r="L147" i="102" s="1"/>
  <c r="L141" i="102"/>
  <c r="J1066" i="104"/>
  <c r="K148" i="102" s="1"/>
  <c r="K142" i="102"/>
  <c r="P1064" i="103"/>
  <c r="Q116" i="102" s="1"/>
  <c r="Q110" i="102"/>
  <c r="T1064" i="103"/>
  <c r="U116" i="102" s="1"/>
  <c r="U110" i="102"/>
  <c r="T1067" i="103"/>
  <c r="U119" i="102" s="1"/>
  <c r="U113" i="102"/>
  <c r="I1065" i="103"/>
  <c r="J117" i="102" s="1"/>
  <c r="J111" i="102"/>
  <c r="G1067" i="103"/>
  <c r="H119" i="102" s="1"/>
  <c r="H113" i="102"/>
  <c r="R1067" i="103"/>
  <c r="S119" i="102" s="1"/>
  <c r="S113" i="102"/>
  <c r="P1066" i="103"/>
  <c r="Q118" i="102" s="1"/>
  <c r="Q112" i="102"/>
  <c r="Q1066" i="103"/>
  <c r="R118" i="102" s="1"/>
  <c r="R112" i="102"/>
  <c r="J1065" i="103"/>
  <c r="K117" i="102" s="1"/>
  <c r="K111" i="102"/>
  <c r="S1068" i="103"/>
  <c r="T120" i="102" s="1"/>
  <c r="T114" i="102"/>
  <c r="S1064" i="103"/>
  <c r="T116" i="102" s="1"/>
  <c r="T110" i="102"/>
  <c r="M1064" i="103"/>
  <c r="N116" i="102" s="1"/>
  <c r="N110" i="102"/>
  <c r="Q1064" i="103"/>
  <c r="R116" i="102" s="1"/>
  <c r="R110" i="102"/>
  <c r="S1067" i="103"/>
  <c r="T119" i="102" s="1"/>
  <c r="T113" i="102"/>
  <c r="J1068" i="103"/>
  <c r="K120" i="102" s="1"/>
  <c r="K114" i="102"/>
  <c r="O1067" i="103"/>
  <c r="P119" i="102" s="1"/>
  <c r="P113" i="102"/>
  <c r="J1067" i="103"/>
  <c r="K119" i="102" s="1"/>
  <c r="K113" i="102"/>
  <c r="R1066" i="103"/>
  <c r="S118" i="102" s="1"/>
  <c r="S112" i="102"/>
  <c r="O1066" i="103"/>
  <c r="P118" i="102" s="1"/>
  <c r="P112" i="102"/>
  <c r="R1064" i="103"/>
  <c r="S116" i="102" s="1"/>
  <c r="S110" i="102"/>
  <c r="G1068" i="103"/>
  <c r="H120" i="102" s="1"/>
  <c r="H114" i="102"/>
  <c r="N1065" i="103"/>
  <c r="O117" i="102" s="1"/>
  <c r="O111" i="102"/>
  <c r="L1068" i="103"/>
  <c r="M120" i="102" s="1"/>
  <c r="M114" i="102"/>
  <c r="N1068" i="103"/>
  <c r="O120" i="102" s="1"/>
  <c r="O114" i="102"/>
  <c r="L1067" i="103"/>
  <c r="M119" i="102" s="1"/>
  <c r="M113" i="102"/>
  <c r="G1064" i="103"/>
  <c r="H116" i="102" s="1"/>
  <c r="H110" i="102"/>
  <c r="O1064" i="103"/>
  <c r="P116" i="102" s="1"/>
  <c r="P110" i="102"/>
  <c r="G1066" i="103"/>
  <c r="H118" i="102" s="1"/>
  <c r="H112" i="102"/>
  <c r="M1065" i="103"/>
  <c r="N117" i="102" s="1"/>
  <c r="N111" i="102"/>
  <c r="P1068" i="103"/>
  <c r="Q120" i="102" s="1"/>
  <c r="Q114" i="102"/>
  <c r="R1068" i="103"/>
  <c r="S120" i="102" s="1"/>
  <c r="S114" i="102"/>
  <c r="Q1065" i="103"/>
  <c r="R117" i="102" s="1"/>
  <c r="R111" i="102"/>
  <c r="T1068" i="103"/>
  <c r="U120" i="102" s="1"/>
  <c r="U114" i="102"/>
  <c r="P1065" i="103"/>
  <c r="Q117" i="102" s="1"/>
  <c r="Q111" i="102"/>
  <c r="M1067" i="103"/>
  <c r="N119" i="102" s="1"/>
  <c r="N113" i="102"/>
  <c r="G1065" i="103"/>
  <c r="H117" i="102" s="1"/>
  <c r="H111" i="102"/>
  <c r="J1066" i="103"/>
  <c r="K118" i="102" s="1"/>
  <c r="K112" i="102"/>
  <c r="K1068" i="103"/>
  <c r="L120" i="102" s="1"/>
  <c r="L114" i="102"/>
  <c r="L1066" i="103"/>
  <c r="M118" i="102" s="1"/>
  <c r="M112" i="102"/>
  <c r="R1065" i="103"/>
  <c r="S117" i="102" s="1"/>
  <c r="S111" i="102"/>
  <c r="K1065" i="103"/>
  <c r="L117" i="102" s="1"/>
  <c r="L111" i="102"/>
  <c r="I1064" i="103"/>
  <c r="J116" i="102" s="1"/>
  <c r="J110" i="102"/>
  <c r="K1064" i="103"/>
  <c r="L116" i="102" s="1"/>
  <c r="L110" i="102"/>
  <c r="K1066" i="103"/>
  <c r="L118" i="102" s="1"/>
  <c r="L112" i="102"/>
  <c r="T1065" i="103"/>
  <c r="U117" i="102" s="1"/>
  <c r="U111" i="102"/>
  <c r="T1066" i="103"/>
  <c r="U118" i="102" s="1"/>
  <c r="U112" i="102"/>
  <c r="O1068" i="103"/>
  <c r="P120" i="102" s="1"/>
  <c r="P114" i="102"/>
  <c r="P1067" i="103"/>
  <c r="Q119" i="102" s="1"/>
  <c r="Q113" i="102"/>
  <c r="S1065" i="103"/>
  <c r="T117" i="102" s="1"/>
  <c r="T111" i="102"/>
  <c r="M1066" i="103"/>
  <c r="N118" i="102" s="1"/>
  <c r="N112" i="102"/>
  <c r="I1067" i="103"/>
  <c r="J119" i="102" s="1"/>
  <c r="J113" i="102"/>
  <c r="O1065" i="103"/>
  <c r="P117" i="102" s="1"/>
  <c r="P111" i="102"/>
  <c r="N1066" i="103"/>
  <c r="O118" i="102" s="1"/>
  <c r="O112" i="102"/>
  <c r="S1066" i="103"/>
  <c r="T118" i="102" s="1"/>
  <c r="T112" i="102"/>
  <c r="K1067" i="103"/>
  <c r="L119" i="102" s="1"/>
  <c r="L113" i="102"/>
  <c r="L1065" i="103"/>
  <c r="M117" i="102" s="1"/>
  <c r="M111" i="102"/>
  <c r="Q1064" i="101"/>
  <c r="R86" i="102" s="1"/>
  <c r="R80" i="102"/>
  <c r="T1064" i="101"/>
  <c r="U86" i="102" s="1"/>
  <c r="U80" i="102"/>
  <c r="O1064" i="101"/>
  <c r="P86" i="102" s="1"/>
  <c r="P80" i="102"/>
  <c r="S1064" i="101"/>
  <c r="T86" i="102" s="1"/>
  <c r="T80" i="102"/>
  <c r="N1064" i="101"/>
  <c r="O86" i="102" s="1"/>
  <c r="O80" i="102"/>
  <c r="K1064" i="101"/>
  <c r="L86" i="102" s="1"/>
  <c r="L80" i="102"/>
  <c r="P1064" i="101"/>
  <c r="Q86" i="102" s="1"/>
  <c r="Q80" i="102"/>
  <c r="T1064" i="100"/>
  <c r="U56" i="102" s="1"/>
  <c r="U50" i="102"/>
  <c r="K1064" i="100"/>
  <c r="L56" i="102" s="1"/>
  <c r="L50" i="102"/>
  <c r="M1064" i="100"/>
  <c r="N56" i="102" s="1"/>
  <c r="N50" i="102"/>
  <c r="P1064" i="100"/>
  <c r="Q56" i="102" s="1"/>
  <c r="Q50" i="102"/>
  <c r="Q1064" i="100"/>
  <c r="R56" i="102" s="1"/>
  <c r="R50" i="102"/>
  <c r="L1064" i="100"/>
  <c r="M56" i="102" s="1"/>
  <c r="M50" i="102"/>
  <c r="G1064" i="100"/>
  <c r="H56" i="102" s="1"/>
  <c r="H50" i="102"/>
  <c r="H1064" i="100"/>
  <c r="I56" i="102" s="1"/>
  <c r="I50" i="102"/>
  <c r="O1064" i="100"/>
  <c r="P56" i="102" s="1"/>
  <c r="P50" i="102"/>
  <c r="S1064" i="100"/>
  <c r="T56" i="102" s="1"/>
  <c r="T50" i="102"/>
  <c r="H1066" i="107"/>
  <c r="I28" i="102" s="1"/>
  <c r="I22" i="102"/>
  <c r="G1066" i="107"/>
  <c r="H28" i="102" s="1"/>
  <c r="H22" i="102"/>
  <c r="L1065" i="107"/>
  <c r="M27" i="102" s="1"/>
  <c r="M21" i="102"/>
  <c r="M1067" i="107"/>
  <c r="N29" i="102" s="1"/>
  <c r="N23" i="102"/>
  <c r="H1065" i="107"/>
  <c r="I27" i="102" s="1"/>
  <c r="I21" i="102"/>
  <c r="R1068" i="107"/>
  <c r="S30" i="102" s="1"/>
  <c r="S24" i="102"/>
  <c r="N1067" i="107"/>
  <c r="O29" i="102" s="1"/>
  <c r="O23" i="102"/>
  <c r="R1067" i="107"/>
  <c r="S29" i="102" s="1"/>
  <c r="S23" i="102"/>
  <c r="S1068" i="107"/>
  <c r="T30" i="102" s="1"/>
  <c r="T24" i="102"/>
  <c r="N1068" i="107"/>
  <c r="O30" i="102" s="1"/>
  <c r="O24" i="102"/>
  <c r="O1065" i="107"/>
  <c r="P27" i="102" s="1"/>
  <c r="P21" i="102"/>
  <c r="N1066" i="107"/>
  <c r="O28" i="102" s="1"/>
  <c r="O22" i="102"/>
  <c r="O1064" i="107"/>
  <c r="P26" i="102" s="1"/>
  <c r="P20" i="102"/>
  <c r="K1065" i="107"/>
  <c r="L27" i="102" s="1"/>
  <c r="L21" i="102"/>
  <c r="O1066" i="107"/>
  <c r="P28" i="102" s="1"/>
  <c r="P22" i="102"/>
  <c r="O1067" i="107"/>
  <c r="P29" i="102" s="1"/>
  <c r="P23" i="102"/>
  <c r="S1067" i="107"/>
  <c r="T29" i="102" s="1"/>
  <c r="T23" i="102"/>
  <c r="S1064" i="107"/>
  <c r="T26" i="102" s="1"/>
  <c r="T20" i="102"/>
  <c r="I1068" i="107"/>
  <c r="J30" i="102" s="1"/>
  <c r="J24" i="102"/>
  <c r="Q1066" i="107"/>
  <c r="R28" i="102" s="1"/>
  <c r="R22" i="102"/>
  <c r="H1064" i="107"/>
  <c r="I26" i="102" s="1"/>
  <c r="I20" i="102"/>
  <c r="P1064" i="107"/>
  <c r="Q26" i="102" s="1"/>
  <c r="Q20" i="102"/>
  <c r="G1064" i="107"/>
  <c r="H26" i="102" s="1"/>
  <c r="H20" i="102"/>
  <c r="G1067" i="107"/>
  <c r="H29" i="102" s="1"/>
  <c r="H23" i="102"/>
  <c r="M1065" i="107"/>
  <c r="N27" i="102" s="1"/>
  <c r="N21" i="102"/>
  <c r="I1065" i="107"/>
  <c r="J27" i="102" s="1"/>
  <c r="J21" i="102"/>
  <c r="T1066" i="107"/>
  <c r="U28" i="102" s="1"/>
  <c r="U22" i="102"/>
  <c r="T1064" i="107"/>
  <c r="U26" i="102" s="1"/>
  <c r="U20" i="102"/>
  <c r="S1066" i="107"/>
  <c r="T28" i="102" s="1"/>
  <c r="T22" i="102"/>
  <c r="S1065" i="107"/>
  <c r="T27" i="102" s="1"/>
  <c r="T21" i="102"/>
  <c r="L1067" i="107"/>
  <c r="M29" i="102" s="1"/>
  <c r="M23" i="102"/>
  <c r="P1067" i="107"/>
  <c r="Q29" i="102" s="1"/>
  <c r="Q23" i="102"/>
  <c r="T1065" i="107"/>
  <c r="U27" i="102" s="1"/>
  <c r="U21" i="102"/>
  <c r="L1068" i="107"/>
  <c r="M30" i="102" s="1"/>
  <c r="M24" i="102"/>
  <c r="T1067" i="107"/>
  <c r="U29" i="102" s="1"/>
  <c r="U23" i="102"/>
  <c r="J1067" i="107"/>
  <c r="K29" i="102" s="1"/>
  <c r="K23" i="102"/>
  <c r="K1068" i="107"/>
  <c r="L30" i="102" s="1"/>
  <c r="L24" i="102"/>
  <c r="P1065" i="107"/>
  <c r="Q27" i="102" s="1"/>
  <c r="Q21" i="102"/>
  <c r="L1066" i="107"/>
  <c r="M28" i="102" s="1"/>
  <c r="M22" i="102"/>
  <c r="Q1065" i="107"/>
  <c r="R27" i="102" s="1"/>
  <c r="R21" i="102"/>
  <c r="K1067" i="107"/>
  <c r="L29" i="102" s="1"/>
  <c r="L23" i="102"/>
  <c r="K1066" i="107"/>
  <c r="L28" i="102" s="1"/>
  <c r="L22" i="102"/>
  <c r="I1066" i="107"/>
  <c r="J28" i="102" s="1"/>
  <c r="J22" i="102"/>
  <c r="G1065" i="107"/>
  <c r="H27" i="102" s="1"/>
  <c r="H21" i="102"/>
  <c r="P1068" i="107"/>
  <c r="Q30" i="102" s="1"/>
  <c r="Q24" i="102"/>
  <c r="I1064" i="107"/>
  <c r="J26" i="102" s="1"/>
  <c r="J20" i="102"/>
  <c r="T1068" i="107"/>
  <c r="U30" i="102" s="1"/>
  <c r="U24" i="102"/>
  <c r="N1065" i="107"/>
  <c r="O27" i="102" s="1"/>
  <c r="O21" i="102"/>
  <c r="J1068" i="107"/>
  <c r="K30" i="102" s="1"/>
  <c r="K24" i="102"/>
  <c r="P1066" i="107"/>
  <c r="Q28" i="102" s="1"/>
  <c r="Q22" i="102"/>
  <c r="G1068" i="107"/>
  <c r="H30" i="102" s="1"/>
  <c r="H24" i="102"/>
  <c r="M1068" i="107"/>
  <c r="N30" i="102" s="1"/>
  <c r="N24" i="102"/>
  <c r="H1068" i="107"/>
  <c r="I30" i="102" s="1"/>
  <c r="I24" i="102"/>
  <c r="M1064" i="107"/>
  <c r="N26" i="102" s="1"/>
  <c r="N20" i="102"/>
  <c r="K1064" i="107"/>
  <c r="L26" i="102" s="1"/>
  <c r="L20" i="102"/>
  <c r="L1064" i="107"/>
  <c r="M26" i="102" s="1"/>
  <c r="M20" i="102"/>
  <c r="J1066" i="107"/>
  <c r="K28" i="102" s="1"/>
  <c r="K22" i="102"/>
  <c r="O1068" i="107"/>
  <c r="P30" i="102" s="1"/>
  <c r="P24" i="102"/>
  <c r="M1066" i="107"/>
  <c r="N28" i="102" s="1"/>
  <c r="N22" i="102"/>
  <c r="H1067" i="107"/>
  <c r="I29" i="102" s="1"/>
  <c r="I23" i="102"/>
  <c r="R1066" i="107"/>
  <c r="S28" i="102" s="1"/>
  <c r="S22" i="102"/>
  <c r="H204" i="102"/>
  <c r="P204" i="102"/>
  <c r="R201" i="102"/>
  <c r="T204" i="102"/>
  <c r="K202" i="102"/>
  <c r="H203" i="102"/>
  <c r="I204" i="102"/>
  <c r="L201" i="102"/>
  <c r="Q203" i="102"/>
  <c r="R210" i="102"/>
  <c r="T199" i="102"/>
  <c r="I199" i="102"/>
  <c r="M203" i="102"/>
  <c r="R202" i="102"/>
  <c r="H201" i="102"/>
  <c r="H202" i="102"/>
  <c r="U202" i="102"/>
  <c r="L203" i="102"/>
  <c r="S203" i="102"/>
  <c r="Q204" i="102"/>
  <c r="Q202" i="102"/>
  <c r="U204" i="102"/>
  <c r="K204" i="102"/>
  <c r="P202" i="102"/>
  <c r="J201" i="102"/>
  <c r="T202" i="102"/>
  <c r="K193" i="102"/>
  <c r="U193" i="102"/>
  <c r="I193" i="102"/>
  <c r="M193" i="102"/>
  <c r="T193" i="102"/>
  <c r="H193" i="102"/>
  <c r="N193" i="102"/>
  <c r="U199" i="102"/>
  <c r="R199" i="102"/>
  <c r="H199" i="102"/>
  <c r="I201" i="102"/>
  <c r="P203" i="102"/>
  <c r="N201" i="102"/>
  <c r="K203" i="102"/>
  <c r="Q201" i="102"/>
  <c r="S204" i="102"/>
  <c r="M202" i="102"/>
  <c r="T201" i="102"/>
  <c r="T203" i="102"/>
  <c r="U201" i="102"/>
  <c r="M201" i="102"/>
  <c r="Q193" i="102"/>
  <c r="G193" i="102"/>
  <c r="R193" i="102"/>
  <c r="O193" i="102"/>
  <c r="S193" i="102"/>
  <c r="K206" i="102"/>
  <c r="J208" i="102"/>
  <c r="K207" i="102"/>
  <c r="S207" i="102"/>
  <c r="N209" i="102"/>
  <c r="N210" i="102"/>
  <c r="N208" i="102"/>
  <c r="L199" i="102"/>
  <c r="J199" i="102"/>
  <c r="I202" i="102"/>
  <c r="L202" i="102"/>
  <c r="I203" i="102"/>
  <c r="S202" i="102"/>
  <c r="L204" i="102"/>
  <c r="P201" i="102"/>
  <c r="M204" i="102"/>
  <c r="L193" i="102"/>
  <c r="P193" i="102"/>
  <c r="J193" i="102"/>
  <c r="R203" i="102"/>
  <c r="J210" i="102"/>
  <c r="J209" i="102"/>
  <c r="M199" i="102"/>
  <c r="P199" i="102"/>
  <c r="O199" i="102"/>
  <c r="U203" i="102"/>
  <c r="H1064" i="106"/>
  <c r="I200" i="102"/>
  <c r="K1064" i="106"/>
  <c r="L200" i="102"/>
  <c r="O1064" i="106"/>
  <c r="P200" i="102"/>
  <c r="T1064" i="106"/>
  <c r="U200" i="102"/>
  <c r="M1064" i="106"/>
  <c r="N200" i="102"/>
  <c r="L1064" i="106"/>
  <c r="M200" i="102"/>
  <c r="Q1064" i="106"/>
  <c r="R200" i="102"/>
  <c r="S1064" i="106"/>
  <c r="T200" i="102"/>
  <c r="P1064" i="106"/>
  <c r="Q200" i="102"/>
  <c r="G1064" i="106"/>
  <c r="H200" i="102"/>
  <c r="I1064" i="106"/>
  <c r="J200" i="102"/>
  <c r="G1066" i="106"/>
  <c r="G1065" i="106"/>
  <c r="K1067" i="106"/>
  <c r="T1066" i="106"/>
  <c r="Q1066" i="106"/>
  <c r="L1067" i="106"/>
  <c r="H1066" i="106"/>
  <c r="K1066" i="106"/>
  <c r="Q1054" i="107"/>
  <c r="R25" i="102" s="1"/>
  <c r="H1065" i="106"/>
  <c r="O1067" i="106"/>
  <c r="T1067" i="106"/>
  <c r="Q1054" i="104"/>
  <c r="R145" i="102" s="1"/>
  <c r="N1054" i="103"/>
  <c r="O115" i="102" s="1"/>
  <c r="G1065" i="100"/>
  <c r="H57" i="102" s="1"/>
  <c r="O1066" i="100"/>
  <c r="P58" i="102" s="1"/>
  <c r="P1067" i="100"/>
  <c r="Q59" i="102" s="1"/>
  <c r="R1068" i="100"/>
  <c r="S60" i="102" s="1"/>
  <c r="M1054" i="105"/>
  <c r="N175" i="102" s="1"/>
  <c r="M1064" i="105"/>
  <c r="P1066" i="100"/>
  <c r="Q58" i="102" s="1"/>
  <c r="Q1065" i="100"/>
  <c r="R57" i="102" s="1"/>
  <c r="K1065" i="100"/>
  <c r="L57" i="102" s="1"/>
  <c r="T1068" i="101"/>
  <c r="U90" i="102" s="1"/>
  <c r="R1066" i="101"/>
  <c r="S88" i="102" s="1"/>
  <c r="T1068" i="100"/>
  <c r="U60" i="102" s="1"/>
  <c r="L1067" i="100"/>
  <c r="M59" i="102" s="1"/>
  <c r="O1067" i="101"/>
  <c r="P89" i="102" s="1"/>
  <c r="K1068" i="106"/>
  <c r="O1065" i="106"/>
  <c r="T1065" i="101"/>
  <c r="U87" i="102" s="1"/>
  <c r="Q1067" i="101"/>
  <c r="R89" i="102" s="1"/>
  <c r="L1068" i="106"/>
  <c r="P1065" i="101"/>
  <c r="Q87" i="102" s="1"/>
  <c r="R1068" i="101"/>
  <c r="S90" i="102" s="1"/>
  <c r="T1066" i="101"/>
  <c r="U88" i="102" s="1"/>
  <c r="N1067" i="101"/>
  <c r="O89" i="102" s="1"/>
  <c r="K1068" i="100"/>
  <c r="L60" i="102" s="1"/>
  <c r="J1068" i="106"/>
  <c r="O1066" i="101"/>
  <c r="P88" i="102" s="1"/>
  <c r="L1066" i="106"/>
  <c r="L1065" i="100"/>
  <c r="M57" i="102" s="1"/>
  <c r="N1068" i="101"/>
  <c r="O90" i="102" s="1"/>
  <c r="L1068" i="100"/>
  <c r="M60" i="102" s="1"/>
  <c r="K1067" i="100"/>
  <c r="L59" i="102" s="1"/>
  <c r="N1068" i="100"/>
  <c r="O60" i="102" s="1"/>
  <c r="R1067" i="100"/>
  <c r="S59" i="102" s="1"/>
  <c r="S1065" i="100"/>
  <c r="T57" i="102" s="1"/>
  <c r="K1067" i="101"/>
  <c r="L89" i="102" s="1"/>
  <c r="J1066" i="100"/>
  <c r="K58" i="102" s="1"/>
  <c r="L1066" i="100"/>
  <c r="M58" i="102" s="1"/>
  <c r="G1068" i="100"/>
  <c r="H60" i="102" s="1"/>
  <c r="S1067" i="101"/>
  <c r="T89" i="102" s="1"/>
  <c r="N1066" i="101"/>
  <c r="O88" i="102" s="1"/>
  <c r="O1068" i="106"/>
  <c r="P1068" i="100"/>
  <c r="Q60" i="102" s="1"/>
  <c r="Q1065" i="106"/>
  <c r="G1067" i="100"/>
  <c r="H59" i="102" s="1"/>
  <c r="K1068" i="101"/>
  <c r="L90" i="102" s="1"/>
  <c r="S1068" i="106"/>
  <c r="J1066" i="106"/>
  <c r="P1066" i="101"/>
  <c r="Q88" i="102" s="1"/>
  <c r="H1068" i="106"/>
  <c r="R1065" i="100"/>
  <c r="S57" i="102" s="1"/>
  <c r="Q1065" i="101"/>
  <c r="R87" i="102" s="1"/>
  <c r="Q1066" i="101"/>
  <c r="R88" i="102" s="1"/>
  <c r="K1065" i="106"/>
  <c r="N1065" i="100"/>
  <c r="O57" i="102" s="1"/>
  <c r="O1067" i="100"/>
  <c r="P59" i="102" s="1"/>
  <c r="T1067" i="101"/>
  <c r="U89" i="102" s="1"/>
  <c r="H1066" i="100"/>
  <c r="I58" i="102" s="1"/>
  <c r="S1068" i="100"/>
  <c r="T60" i="102" s="1"/>
  <c r="S1067" i="100"/>
  <c r="T59" i="102" s="1"/>
  <c r="M1054" i="104"/>
  <c r="N145" i="102" s="1"/>
  <c r="M1064" i="104"/>
  <c r="T1065" i="100"/>
  <c r="U57" i="102" s="1"/>
  <c r="S1066" i="100"/>
  <c r="T58" i="102" s="1"/>
  <c r="G1068" i="106"/>
  <c r="H1067" i="106"/>
  <c r="H1067" i="100"/>
  <c r="I59" i="102" s="1"/>
  <c r="T1067" i="100"/>
  <c r="U59" i="102" s="1"/>
  <c r="T1066" i="100"/>
  <c r="U58" i="102" s="1"/>
  <c r="M1065" i="106"/>
  <c r="N1067" i="100"/>
  <c r="O59" i="102" s="1"/>
  <c r="R1066" i="100"/>
  <c r="S58" i="102" s="1"/>
  <c r="G1066" i="100"/>
  <c r="H58" i="102" s="1"/>
  <c r="R1067" i="106"/>
  <c r="H1065" i="100"/>
  <c r="I57" i="102" s="1"/>
  <c r="P1068" i="106"/>
  <c r="S1066" i="101"/>
  <c r="T88" i="102" s="1"/>
  <c r="P1066" i="106"/>
  <c r="T1068" i="106"/>
  <c r="O1066" i="106"/>
  <c r="I1065" i="106"/>
  <c r="Q1067" i="106"/>
  <c r="S1065" i="106"/>
  <c r="S1066" i="106"/>
  <c r="O1065" i="101"/>
  <c r="P87" i="102" s="1"/>
  <c r="R1066" i="106"/>
  <c r="J1068" i="100"/>
  <c r="K60" i="102" s="1"/>
  <c r="Q1064" i="107"/>
  <c r="J1065" i="100"/>
  <c r="K57" i="102" s="1"/>
  <c r="G1067" i="106"/>
  <c r="S1067" i="106"/>
  <c r="J1067" i="100"/>
  <c r="K59" i="102" s="1"/>
  <c r="L1054" i="103"/>
  <c r="M115" i="102" s="1"/>
  <c r="L1064" i="103"/>
  <c r="I1054" i="104"/>
  <c r="J145" i="102" s="1"/>
  <c r="I1064" i="104"/>
  <c r="S1068" i="101"/>
  <c r="T90" i="102" s="1"/>
  <c r="P1065" i="100"/>
  <c r="Q57" i="102" s="1"/>
  <c r="N1066" i="100"/>
  <c r="O58" i="102" s="1"/>
  <c r="K1065" i="101"/>
  <c r="L87" i="102" s="1"/>
  <c r="P1067" i="101"/>
  <c r="Q89" i="102" s="1"/>
  <c r="O1068" i="101"/>
  <c r="P90" i="102" s="1"/>
  <c r="J1067" i="106"/>
  <c r="M1065" i="100"/>
  <c r="N57" i="102" s="1"/>
  <c r="K1066" i="100"/>
  <c r="L58" i="102" s="1"/>
  <c r="P1065" i="106"/>
  <c r="R1068" i="106"/>
  <c r="K1066" i="101"/>
  <c r="L88" i="102" s="1"/>
  <c r="S1065" i="101"/>
  <c r="T87" i="102" s="1"/>
  <c r="R1067" i="101"/>
  <c r="S89" i="102" s="1"/>
  <c r="T1065" i="106"/>
  <c r="P1068" i="101"/>
  <c r="Q90" i="102" s="1"/>
  <c r="L1065" i="106"/>
  <c r="P1067" i="106"/>
  <c r="N1067" i="103"/>
  <c r="Q1064" i="104"/>
  <c r="O1065" i="100"/>
  <c r="P57" i="102" s="1"/>
  <c r="O1068" i="100"/>
  <c r="P60" i="102" s="1"/>
  <c r="H1068" i="100"/>
  <c r="I60" i="102" s="1"/>
  <c r="I1054" i="103"/>
  <c r="J115" i="102" s="1"/>
  <c r="P1054" i="107"/>
  <c r="Q25" i="102" s="1"/>
  <c r="G1054" i="104"/>
  <c r="H145" i="102" s="1"/>
  <c r="J1054" i="107"/>
  <c r="K25" i="102" s="1"/>
  <c r="N1054" i="107"/>
  <c r="O25" i="102" s="1"/>
  <c r="K1054" i="103"/>
  <c r="L115" i="102" s="1"/>
  <c r="S1054" i="104"/>
  <c r="T145" i="102" s="1"/>
  <c r="L1054" i="104"/>
  <c r="M145" i="102" s="1"/>
  <c r="S1054" i="105"/>
  <c r="T175" i="102" s="1"/>
  <c r="S1054" i="103"/>
  <c r="T115" i="102" s="1"/>
  <c r="G1054" i="103"/>
  <c r="H115" i="102" s="1"/>
  <c r="K1054" i="105"/>
  <c r="L175" i="102" s="1"/>
  <c r="L672" i="103"/>
  <c r="L680" i="103" s="1"/>
  <c r="P1054" i="104"/>
  <c r="Q145" i="102" s="1"/>
  <c r="T1054" i="103"/>
  <c r="U115" i="102" s="1"/>
  <c r="O1054" i="107"/>
  <c r="P25" i="102" s="1"/>
  <c r="T1054" i="107"/>
  <c r="U25" i="102" s="1"/>
  <c r="L1054" i="107"/>
  <c r="M25" i="102" s="1"/>
  <c r="I1054" i="107"/>
  <c r="J25" i="102" s="1"/>
  <c r="I1054" i="105"/>
  <c r="J175" i="102" s="1"/>
  <c r="S1054" i="107"/>
  <c r="T25" i="102" s="1"/>
  <c r="R1054" i="107"/>
  <c r="S25" i="102" s="1"/>
  <c r="R1054" i="103"/>
  <c r="S115" i="102" s="1"/>
  <c r="J1054" i="103"/>
  <c r="K115" i="102" s="1"/>
  <c r="N1054" i="105"/>
  <c r="O175" i="102" s="1"/>
  <c r="R1054" i="104"/>
  <c r="S145" i="102" s="1"/>
  <c r="L1054" i="100"/>
  <c r="M55" i="102" s="1"/>
  <c r="R1054" i="100"/>
  <c r="S55" i="102" s="1"/>
  <c r="G1054" i="100"/>
  <c r="H55" i="102" s="1"/>
  <c r="H1054" i="100"/>
  <c r="I55" i="102" s="1"/>
  <c r="Q1054" i="105"/>
  <c r="R175" i="102" s="1"/>
  <c r="Q1054" i="101"/>
  <c r="R85" i="102" s="1"/>
  <c r="G1054" i="106"/>
  <c r="T1054" i="105"/>
  <c r="U175" i="102" s="1"/>
  <c r="P1054" i="103"/>
  <c r="Q115" i="102" s="1"/>
  <c r="O1054" i="104"/>
  <c r="P145" i="102" s="1"/>
  <c r="O1054" i="100"/>
  <c r="P55" i="102" s="1"/>
  <c r="M1054" i="103"/>
  <c r="N115" i="102" s="1"/>
  <c r="Q1054" i="103"/>
  <c r="R115" i="102" s="1"/>
  <c r="M1054" i="107"/>
  <c r="N25" i="102" s="1"/>
  <c r="T1054" i="106"/>
  <c r="G1054" i="107"/>
  <c r="H25" i="102" s="1"/>
  <c r="I1054" i="106"/>
  <c r="J1054" i="100"/>
  <c r="K55" i="102" s="1"/>
  <c r="R1054" i="106"/>
  <c r="Q1054" i="106"/>
  <c r="H1054" i="107"/>
  <c r="I25" i="102" s="1"/>
  <c r="H1054" i="106"/>
  <c r="P1054" i="100"/>
  <c r="Q55" i="102" s="1"/>
  <c r="T1054" i="100"/>
  <c r="U55" i="102" s="1"/>
  <c r="O1054" i="106"/>
  <c r="S1054" i="101"/>
  <c r="T85" i="102" s="1"/>
  <c r="K1054" i="106"/>
  <c r="T1054" i="104"/>
  <c r="U145" i="102" s="1"/>
  <c r="T1054" i="101"/>
  <c r="U85" i="102" s="1"/>
  <c r="O1054" i="103"/>
  <c r="P115" i="102" s="1"/>
  <c r="O1054" i="101"/>
  <c r="P85" i="102" s="1"/>
  <c r="M1054" i="100"/>
  <c r="N55" i="102" s="1"/>
  <c r="K1054" i="107"/>
  <c r="L25" i="102" s="1"/>
  <c r="K1054" i="104"/>
  <c r="L145" i="102" s="1"/>
  <c r="M1054" i="106"/>
  <c r="N1054" i="101"/>
  <c r="O85" i="102" s="1"/>
  <c r="R1054" i="101"/>
  <c r="S85" i="102" s="1"/>
  <c r="S1054" i="106"/>
  <c r="J1054" i="104"/>
  <c r="K145" i="102" s="1"/>
  <c r="J1054" i="106"/>
  <c r="H1054" i="104"/>
  <c r="I145" i="102" s="1"/>
  <c r="K1054" i="101"/>
  <c r="L85" i="102" s="1"/>
  <c r="L1054" i="105"/>
  <c r="M175" i="102" s="1"/>
  <c r="P1054" i="106"/>
  <c r="O1054" i="105"/>
  <c r="P175" i="102" s="1"/>
  <c r="Q1054" i="100"/>
  <c r="R55" i="102" s="1"/>
  <c r="P1054" i="105"/>
  <c r="Q175" i="102" s="1"/>
  <c r="K1054" i="100"/>
  <c r="L55" i="102" s="1"/>
  <c r="L1054" i="106"/>
  <c r="P1054" i="101"/>
  <c r="Q85" i="102" s="1"/>
  <c r="S1054" i="100"/>
  <c r="T55" i="102" s="1"/>
  <c r="J1054" i="105"/>
  <c r="K175" i="102" s="1"/>
  <c r="N1054" i="104"/>
  <c r="O145" i="102" s="1"/>
  <c r="N1054" i="100"/>
  <c r="O55" i="102" s="1"/>
  <c r="I1009" i="106"/>
  <c r="M990" i="104"/>
  <c r="M1009" i="104"/>
  <c r="N127" i="102" s="1"/>
  <c r="M990" i="103"/>
  <c r="M1009" i="103"/>
  <c r="N97" i="102" s="1"/>
  <c r="P990" i="101"/>
  <c r="P1009" i="101"/>
  <c r="Q67" i="102" s="1"/>
  <c r="Q990" i="105"/>
  <c r="Q1009" i="105"/>
  <c r="R157" i="102" s="1"/>
  <c r="I990" i="100"/>
  <c r="I1009" i="100"/>
  <c r="J37" i="102" s="1"/>
  <c r="T990" i="107"/>
  <c r="T1009" i="107"/>
  <c r="U7" i="102" s="1"/>
  <c r="S990" i="101"/>
  <c r="S1009" i="101"/>
  <c r="T67" i="102" s="1"/>
  <c r="K990" i="101"/>
  <c r="K1009" i="101"/>
  <c r="L67" i="102" s="1"/>
  <c r="Q990" i="103"/>
  <c r="Q1009" i="103"/>
  <c r="R97" i="102" s="1"/>
  <c r="M990" i="107"/>
  <c r="M1009" i="107"/>
  <c r="N7" i="102" s="1"/>
  <c r="P990" i="100"/>
  <c r="P1009" i="100"/>
  <c r="Q37" i="102" s="1"/>
  <c r="R1009" i="106"/>
  <c r="L990" i="103"/>
  <c r="L1009" i="103"/>
  <c r="M97" i="102" s="1"/>
  <c r="F1009" i="106"/>
  <c r="F990" i="105"/>
  <c r="F1009" i="105"/>
  <c r="G157" i="102" s="1"/>
  <c r="F990" i="100"/>
  <c r="F1009" i="100"/>
  <c r="G37" i="102" s="1"/>
  <c r="I672" i="100"/>
  <c r="I680" i="100" s="1"/>
  <c r="J662" i="101"/>
  <c r="F680" i="106"/>
  <c r="F662" i="104"/>
  <c r="F672" i="105"/>
  <c r="F680" i="105" s="1"/>
  <c r="P672" i="101"/>
  <c r="P953" i="101" s="1"/>
  <c r="P978" i="101" s="1"/>
  <c r="F672" i="100"/>
  <c r="F953" i="100" s="1"/>
  <c r="F979" i="100" s="1"/>
  <c r="K662" i="104"/>
  <c r="R680" i="106"/>
  <c r="I662" i="107"/>
  <c r="M672" i="107"/>
  <c r="M953" i="107" s="1"/>
  <c r="M978" i="107" s="1"/>
  <c r="J662" i="100"/>
  <c r="N662" i="103"/>
  <c r="P662" i="103"/>
  <c r="P672" i="100"/>
  <c r="P953" i="100" s="1"/>
  <c r="P978" i="100" s="1"/>
  <c r="R662" i="105"/>
  <c r="L662" i="100"/>
  <c r="I662" i="103"/>
  <c r="K672" i="101"/>
  <c r="K953" i="101" s="1"/>
  <c r="K978" i="101" s="1"/>
  <c r="T672" i="107"/>
  <c r="T680" i="107" s="1"/>
  <c r="Q662" i="101"/>
  <c r="H662" i="107"/>
  <c r="G662" i="104"/>
  <c r="Q672" i="103"/>
  <c r="Q680" i="103" s="1"/>
  <c r="M672" i="103"/>
  <c r="M953" i="103" s="1"/>
  <c r="M978" i="103" s="1"/>
  <c r="I953" i="106"/>
  <c r="I978" i="106" s="1"/>
  <c r="S672" i="101"/>
  <c r="S953" i="101" s="1"/>
  <c r="S978" i="101" s="1"/>
  <c r="M672" i="104"/>
  <c r="M680" i="104" s="1"/>
  <c r="O662" i="104"/>
  <c r="Q672" i="105"/>
  <c r="Q953" i="105" s="1"/>
  <c r="Q978" i="105" s="1"/>
  <c r="H662" i="100"/>
  <c r="Q672" i="100"/>
  <c r="Q662" i="100"/>
  <c r="G662" i="101"/>
  <c r="G672" i="101"/>
  <c r="S672" i="107"/>
  <c r="S662" i="107"/>
  <c r="N662" i="104"/>
  <c r="N672" i="104"/>
  <c r="H662" i="105"/>
  <c r="H672" i="105"/>
  <c r="N680" i="106"/>
  <c r="N953" i="106"/>
  <c r="N979" i="106" s="1"/>
  <c r="P662" i="104"/>
  <c r="P672" i="104"/>
  <c r="P672" i="107"/>
  <c r="P662" i="107"/>
  <c r="O662" i="105"/>
  <c r="O672" i="105"/>
  <c r="N662" i="107"/>
  <c r="N672" i="107"/>
  <c r="R953" i="105"/>
  <c r="R979" i="105" s="1"/>
  <c r="R680" i="105"/>
  <c r="I662" i="105"/>
  <c r="I672" i="105"/>
  <c r="L680" i="100"/>
  <c r="L953" i="100"/>
  <c r="L978" i="100" s="1"/>
  <c r="P680" i="103"/>
  <c r="P953" i="103"/>
  <c r="P978" i="103" s="1"/>
  <c r="S672" i="104"/>
  <c r="S662" i="104"/>
  <c r="G662" i="107"/>
  <c r="G672" i="107"/>
  <c r="L672" i="105"/>
  <c r="L662" i="105"/>
  <c r="F953" i="104"/>
  <c r="F979" i="104" s="1"/>
  <c r="F680" i="104"/>
  <c r="J680" i="100"/>
  <c r="J953" i="100"/>
  <c r="J978" i="100" s="1"/>
  <c r="I680" i="103"/>
  <c r="I953" i="103"/>
  <c r="I978" i="103" s="1"/>
  <c r="N662" i="105"/>
  <c r="N672" i="105"/>
  <c r="N680" i="103"/>
  <c r="N953" i="103"/>
  <c r="N978" i="103" s="1"/>
  <c r="R662" i="107"/>
  <c r="R672" i="107"/>
  <c r="T672" i="100"/>
  <c r="T662" i="100"/>
  <c r="G672" i="100"/>
  <c r="G662" i="100"/>
  <c r="F672" i="101"/>
  <c r="F662" i="101"/>
  <c r="Q953" i="101"/>
  <c r="Q978" i="101" s="1"/>
  <c r="Q680" i="101"/>
  <c r="J672" i="107"/>
  <c r="J662" i="107"/>
  <c r="S672" i="105"/>
  <c r="S662" i="105"/>
  <c r="K662" i="105"/>
  <c r="K672" i="105"/>
  <c r="T662" i="103"/>
  <c r="T672" i="103"/>
  <c r="Q680" i="106"/>
  <c r="Q953" i="106"/>
  <c r="Q978" i="106" s="1"/>
  <c r="K662" i="107"/>
  <c r="K672" i="107"/>
  <c r="K680" i="104"/>
  <c r="K953" i="104"/>
  <c r="K978" i="104" s="1"/>
  <c r="O672" i="101"/>
  <c r="O662" i="101"/>
  <c r="J672" i="104"/>
  <c r="J662" i="104"/>
  <c r="F672" i="107"/>
  <c r="F662" i="107"/>
  <c r="I953" i="107"/>
  <c r="I978" i="107" s="1"/>
  <c r="I680" i="107"/>
  <c r="H680" i="106"/>
  <c r="H953" i="106"/>
  <c r="H978" i="106" s="1"/>
  <c r="K672" i="100"/>
  <c r="K662" i="100"/>
  <c r="H662" i="101"/>
  <c r="H672" i="101"/>
  <c r="Q672" i="107"/>
  <c r="Q662" i="107"/>
  <c r="O662" i="100"/>
  <c r="O672" i="100"/>
  <c r="J662" i="105"/>
  <c r="J672" i="105"/>
  <c r="T672" i="105"/>
  <c r="T662" i="105"/>
  <c r="M672" i="100"/>
  <c r="M662" i="100"/>
  <c r="T662" i="104"/>
  <c r="T672" i="104"/>
  <c r="J662" i="103"/>
  <c r="J672" i="103"/>
  <c r="R672" i="100"/>
  <c r="R662" i="100"/>
  <c r="L672" i="107"/>
  <c r="L662" i="107"/>
  <c r="H672" i="104"/>
  <c r="H662" i="104"/>
  <c r="M672" i="101"/>
  <c r="M662" i="101"/>
  <c r="G662" i="103"/>
  <c r="G672" i="103"/>
  <c r="O662" i="103"/>
  <c r="O672" i="103"/>
  <c r="H662" i="103"/>
  <c r="H672" i="103"/>
  <c r="I672" i="101"/>
  <c r="I662" i="101"/>
  <c r="R672" i="103"/>
  <c r="R662" i="103"/>
  <c r="S662" i="103"/>
  <c r="S672" i="103"/>
  <c r="G662" i="105"/>
  <c r="G672" i="105"/>
  <c r="L662" i="101"/>
  <c r="L672" i="101"/>
  <c r="L672" i="104"/>
  <c r="L662" i="104"/>
  <c r="R672" i="101"/>
  <c r="R662" i="101"/>
  <c r="H953" i="107"/>
  <c r="H978" i="107" s="1"/>
  <c r="H680" i="107"/>
  <c r="N672" i="101"/>
  <c r="N662" i="101"/>
  <c r="F672" i="103"/>
  <c r="F662" i="103"/>
  <c r="H953" i="100"/>
  <c r="H978" i="100" s="1"/>
  <c r="H680" i="100"/>
  <c r="K662" i="103"/>
  <c r="K672" i="103"/>
  <c r="S662" i="100"/>
  <c r="S672" i="100"/>
  <c r="M662" i="105"/>
  <c r="M672" i="105"/>
  <c r="I672" i="104"/>
  <c r="I662" i="104"/>
  <c r="J680" i="101"/>
  <c r="J953" i="101"/>
  <c r="J979" i="101" s="1"/>
  <c r="T672" i="101"/>
  <c r="T662" i="101"/>
  <c r="P662" i="105"/>
  <c r="P672" i="105"/>
  <c r="Q672" i="104"/>
  <c r="Q662" i="104"/>
  <c r="O680" i="104"/>
  <c r="O953" i="104"/>
  <c r="O978" i="104" s="1"/>
  <c r="O662" i="107"/>
  <c r="O672" i="107"/>
  <c r="P953" i="106"/>
  <c r="P978" i="106" s="1"/>
  <c r="P680" i="106"/>
  <c r="R672" i="104"/>
  <c r="R662" i="104"/>
  <c r="N672" i="100"/>
  <c r="N662" i="100"/>
  <c r="G953" i="104"/>
  <c r="G978" i="104" s="1"/>
  <c r="G680" i="104"/>
  <c r="F73" i="42"/>
  <c r="F1042" i="42" s="1"/>
  <c r="H76" i="42"/>
  <c r="H77" i="42"/>
  <c r="H75" i="42"/>
  <c r="H73" i="42"/>
  <c r="L454" i="42"/>
  <c r="M452" i="42"/>
  <c r="L452" i="42"/>
  <c r="N452" i="42"/>
  <c r="L456" i="42"/>
  <c r="P453" i="42"/>
  <c r="Q454" i="42" s="1"/>
  <c r="R455" i="42" s="1"/>
  <c r="S456" i="42" s="1"/>
  <c r="M456" i="42"/>
  <c r="L453" i="42"/>
  <c r="M454" i="42" s="1"/>
  <c r="N455" i="42" s="1"/>
  <c r="H65" i="42"/>
  <c r="J1009" i="106" l="1"/>
  <c r="K187" i="102" s="1"/>
  <c r="P680" i="101"/>
  <c r="F148" i="98"/>
  <c r="E148" i="98"/>
  <c r="G148" i="98"/>
  <c r="H148" i="98"/>
  <c r="I148" i="98"/>
  <c r="J1069" i="103"/>
  <c r="K121" i="102" s="1"/>
  <c r="I1069" i="105"/>
  <c r="J181" i="102" s="1"/>
  <c r="R1069" i="104"/>
  <c r="S151" i="102" s="1"/>
  <c r="K1069" i="104"/>
  <c r="L151" i="102" s="1"/>
  <c r="J1069" i="105"/>
  <c r="K181" i="102" s="1"/>
  <c r="O1069" i="105"/>
  <c r="P181" i="102" s="1"/>
  <c r="T1069" i="105"/>
  <c r="U181" i="102" s="1"/>
  <c r="R1069" i="103"/>
  <c r="S121" i="102" s="1"/>
  <c r="N1069" i="105"/>
  <c r="O181" i="102" s="1"/>
  <c r="Q1069" i="105"/>
  <c r="R181" i="102" s="1"/>
  <c r="L1069" i="105"/>
  <c r="M181" i="102" s="1"/>
  <c r="J1069" i="104"/>
  <c r="K151" i="102" s="1"/>
  <c r="K1069" i="105"/>
  <c r="L181" i="102" s="1"/>
  <c r="N1069" i="104"/>
  <c r="O151" i="102" s="1"/>
  <c r="L1069" i="104"/>
  <c r="M151" i="102" s="1"/>
  <c r="H1069" i="104"/>
  <c r="I151" i="102" s="1"/>
  <c r="S1069" i="104"/>
  <c r="T151" i="102" s="1"/>
  <c r="S1069" i="105"/>
  <c r="T181" i="102" s="1"/>
  <c r="O1069" i="104"/>
  <c r="P151" i="102" s="1"/>
  <c r="P1069" i="104"/>
  <c r="Q151" i="102" s="1"/>
  <c r="T1069" i="104"/>
  <c r="U151" i="102" s="1"/>
  <c r="G1069" i="104"/>
  <c r="H151" i="102" s="1"/>
  <c r="P1069" i="105"/>
  <c r="Q181" i="102" s="1"/>
  <c r="V199" i="102"/>
  <c r="W199" i="102"/>
  <c r="O1069" i="103"/>
  <c r="P121" i="102" s="1"/>
  <c r="W193" i="102"/>
  <c r="V193" i="102"/>
  <c r="G1069" i="103"/>
  <c r="H121" i="102" s="1"/>
  <c r="K1069" i="107"/>
  <c r="L31" i="102" s="1"/>
  <c r="I1069" i="103"/>
  <c r="J121" i="102" s="1"/>
  <c r="R1069" i="107"/>
  <c r="S31" i="102" s="1"/>
  <c r="M1069" i="103"/>
  <c r="N121" i="102" s="1"/>
  <c r="Q1069" i="103"/>
  <c r="R121" i="102" s="1"/>
  <c r="J1069" i="107"/>
  <c r="K31" i="102" s="1"/>
  <c r="P1069" i="103"/>
  <c r="Q121" i="102" s="1"/>
  <c r="H1069" i="107"/>
  <c r="I31" i="102" s="1"/>
  <c r="M1069" i="105"/>
  <c r="N181" i="102" s="1"/>
  <c r="N176" i="102"/>
  <c r="T1069" i="103"/>
  <c r="U121" i="102" s="1"/>
  <c r="S1069" i="103"/>
  <c r="T121" i="102" s="1"/>
  <c r="I1069" i="104"/>
  <c r="J151" i="102" s="1"/>
  <c r="J146" i="102"/>
  <c r="I1069" i="107"/>
  <c r="J31" i="102" s="1"/>
  <c r="K1069" i="103"/>
  <c r="L121" i="102" s="1"/>
  <c r="Q1069" i="104"/>
  <c r="R151" i="102" s="1"/>
  <c r="R146" i="102"/>
  <c r="S1069" i="107"/>
  <c r="T31" i="102" s="1"/>
  <c r="M1069" i="104"/>
  <c r="N151" i="102" s="1"/>
  <c r="N146" i="102"/>
  <c r="N1069" i="103"/>
  <c r="O121" i="102" s="1"/>
  <c r="O119" i="102"/>
  <c r="M1069" i="107"/>
  <c r="N31" i="102" s="1"/>
  <c r="O1069" i="107"/>
  <c r="P31" i="102" s="1"/>
  <c r="G1069" i="107"/>
  <c r="H31" i="102" s="1"/>
  <c r="L1069" i="107"/>
  <c r="M31" i="102" s="1"/>
  <c r="N1069" i="107"/>
  <c r="O31" i="102" s="1"/>
  <c r="T1069" i="107"/>
  <c r="U31" i="102" s="1"/>
  <c r="P1069" i="107"/>
  <c r="Q31" i="102" s="1"/>
  <c r="L1069" i="103"/>
  <c r="M121" i="102" s="1"/>
  <c r="M116" i="102"/>
  <c r="Q1069" i="107"/>
  <c r="R31" i="102" s="1"/>
  <c r="R26" i="102"/>
  <c r="J187" i="102"/>
  <c r="Q205" i="102"/>
  <c r="K205" i="102"/>
  <c r="R205" i="102"/>
  <c r="M207" i="102"/>
  <c r="H209" i="102"/>
  <c r="S208" i="102"/>
  <c r="R209" i="102"/>
  <c r="Q208" i="102"/>
  <c r="S209" i="102"/>
  <c r="N207" i="102"/>
  <c r="I209" i="102"/>
  <c r="L207" i="102"/>
  <c r="I210" i="102"/>
  <c r="P210" i="102"/>
  <c r="P209" i="102"/>
  <c r="L208" i="102"/>
  <c r="U208" i="102"/>
  <c r="N205" i="102"/>
  <c r="L205" i="102"/>
  <c r="S205" i="102"/>
  <c r="U205" i="102"/>
  <c r="H205" i="102"/>
  <c r="J207" i="102"/>
  <c r="M208" i="102"/>
  <c r="P207" i="102"/>
  <c r="I208" i="102"/>
  <c r="L209" i="102"/>
  <c r="J206" i="102"/>
  <c r="Q206" i="102"/>
  <c r="R206" i="102"/>
  <c r="N206" i="102"/>
  <c r="P206" i="102"/>
  <c r="I206" i="102"/>
  <c r="G187" i="102"/>
  <c r="S187" i="102"/>
  <c r="T205" i="102"/>
  <c r="I205" i="102"/>
  <c r="Q209" i="102"/>
  <c r="U207" i="102"/>
  <c r="S210" i="102"/>
  <c r="K209" i="102"/>
  <c r="T208" i="102"/>
  <c r="P208" i="102"/>
  <c r="Q210" i="102"/>
  <c r="H210" i="102"/>
  <c r="K208" i="102"/>
  <c r="R207" i="102"/>
  <c r="M210" i="102"/>
  <c r="L210" i="102"/>
  <c r="I207" i="102"/>
  <c r="M209" i="102"/>
  <c r="H207" i="102"/>
  <c r="M205" i="102"/>
  <c r="P205" i="102"/>
  <c r="J205" i="102"/>
  <c r="Q207" i="102"/>
  <c r="T209" i="102"/>
  <c r="T207" i="102"/>
  <c r="U210" i="102"/>
  <c r="T210" i="102"/>
  <c r="K210" i="102"/>
  <c r="U209" i="102"/>
  <c r="R208" i="102"/>
  <c r="H208" i="102"/>
  <c r="H206" i="102"/>
  <c r="T206" i="102"/>
  <c r="M206" i="102"/>
  <c r="U206" i="102"/>
  <c r="L206" i="102"/>
  <c r="K1069" i="106"/>
  <c r="T1069" i="100"/>
  <c r="U61" i="102" s="1"/>
  <c r="T1069" i="101"/>
  <c r="U91" i="102" s="1"/>
  <c r="I953" i="100"/>
  <c r="I979" i="100" s="1"/>
  <c r="R1069" i="106"/>
  <c r="N1069" i="100"/>
  <c r="O61" i="102" s="1"/>
  <c r="R1069" i="100"/>
  <c r="S61" i="102" s="1"/>
  <c r="H1045" i="42"/>
  <c r="H1046" i="42"/>
  <c r="H1042" i="42"/>
  <c r="H1044" i="42"/>
  <c r="N1069" i="101"/>
  <c r="O91" i="102" s="1"/>
  <c r="Q1069" i="101"/>
  <c r="R91" i="102" s="1"/>
  <c r="J1069" i="100"/>
  <c r="K61" i="102" s="1"/>
  <c r="J1069" i="106"/>
  <c r="Q1069" i="100"/>
  <c r="R61" i="102" s="1"/>
  <c r="G1069" i="106"/>
  <c r="P1069" i="106"/>
  <c r="P1069" i="100"/>
  <c r="Q61" i="102" s="1"/>
  <c r="S1069" i="101"/>
  <c r="T91" i="102" s="1"/>
  <c r="M1069" i="100"/>
  <c r="N61" i="102" s="1"/>
  <c r="Q1069" i="106"/>
  <c r="L1069" i="100"/>
  <c r="M61" i="102" s="1"/>
  <c r="H1069" i="100"/>
  <c r="I61" i="102" s="1"/>
  <c r="G1069" i="100"/>
  <c r="H61" i="102" s="1"/>
  <c r="S1069" i="100"/>
  <c r="T61" i="102" s="1"/>
  <c r="T1069" i="106"/>
  <c r="K1069" i="101"/>
  <c r="L91" i="102" s="1"/>
  <c r="H1069" i="106"/>
  <c r="I1069" i="106"/>
  <c r="R1069" i="101"/>
  <c r="S91" i="102" s="1"/>
  <c r="S1069" i="106"/>
  <c r="O1069" i="106"/>
  <c r="P1069" i="101"/>
  <c r="Q91" i="102" s="1"/>
  <c r="L1069" i="106"/>
  <c r="M1069" i="106"/>
  <c r="O1069" i="101"/>
  <c r="P91" i="102" s="1"/>
  <c r="O1069" i="100"/>
  <c r="P61" i="102" s="1"/>
  <c r="K1069" i="100"/>
  <c r="L61" i="102" s="1"/>
  <c r="F953" i="105"/>
  <c r="F979" i="105" s="1"/>
  <c r="L953" i="103"/>
  <c r="R990" i="104"/>
  <c r="R1009" i="104"/>
  <c r="S127" i="102" s="1"/>
  <c r="S1009" i="106"/>
  <c r="M990" i="105"/>
  <c r="M1009" i="105"/>
  <c r="N157" i="102" s="1"/>
  <c r="L990" i="104"/>
  <c r="L1009" i="104"/>
  <c r="M127" i="102" s="1"/>
  <c r="R990" i="103"/>
  <c r="R1009" i="103"/>
  <c r="S97" i="102" s="1"/>
  <c r="I990" i="101"/>
  <c r="I1009" i="101"/>
  <c r="J67" i="102" s="1"/>
  <c r="M990" i="101"/>
  <c r="M1009" i="101"/>
  <c r="N67" i="102" s="1"/>
  <c r="L990" i="107"/>
  <c r="L1009" i="107"/>
  <c r="M7" i="102" s="1"/>
  <c r="M990" i="100"/>
  <c r="M1009" i="100"/>
  <c r="N37" i="102" s="1"/>
  <c r="Q990" i="107"/>
  <c r="Q1009" i="107"/>
  <c r="R7" i="102" s="1"/>
  <c r="K990" i="100"/>
  <c r="K1009" i="100"/>
  <c r="L37" i="102" s="1"/>
  <c r="J990" i="104"/>
  <c r="J1009" i="104"/>
  <c r="K127" i="102" s="1"/>
  <c r="S990" i="105"/>
  <c r="S1009" i="105"/>
  <c r="T157" i="102" s="1"/>
  <c r="T990" i="100"/>
  <c r="T1009" i="100"/>
  <c r="U37" i="102" s="1"/>
  <c r="L990" i="105"/>
  <c r="L1009" i="105"/>
  <c r="M157" i="102" s="1"/>
  <c r="S990" i="104"/>
  <c r="S1009" i="104"/>
  <c r="T127" i="102" s="1"/>
  <c r="S990" i="107"/>
  <c r="S1009" i="107"/>
  <c r="T7" i="102" s="1"/>
  <c r="Q990" i="100"/>
  <c r="Q1009" i="100"/>
  <c r="R37" i="102" s="1"/>
  <c r="H990" i="100"/>
  <c r="H1009" i="100"/>
  <c r="I37" i="102" s="1"/>
  <c r="G990" i="104"/>
  <c r="G1009" i="104"/>
  <c r="H127" i="102" s="1"/>
  <c r="L990" i="100"/>
  <c r="L1009" i="100"/>
  <c r="M37" i="102" s="1"/>
  <c r="N990" i="103"/>
  <c r="N1009" i="103"/>
  <c r="O97" i="102" s="1"/>
  <c r="O990" i="107"/>
  <c r="O1009" i="107"/>
  <c r="P7" i="102" s="1"/>
  <c r="Q990" i="104"/>
  <c r="Q1009" i="104"/>
  <c r="R127" i="102" s="1"/>
  <c r="G1009" i="106"/>
  <c r="G990" i="105"/>
  <c r="G1009" i="105"/>
  <c r="H157" i="102" s="1"/>
  <c r="O990" i="103"/>
  <c r="O1009" i="103"/>
  <c r="P97" i="102" s="1"/>
  <c r="J990" i="103"/>
  <c r="J1009" i="103"/>
  <c r="K97" i="102" s="1"/>
  <c r="J990" i="105"/>
  <c r="J1009" i="105"/>
  <c r="K157" i="102" s="1"/>
  <c r="T990" i="103"/>
  <c r="T1009" i="103"/>
  <c r="U97" i="102" s="1"/>
  <c r="O990" i="105"/>
  <c r="O1009" i="105"/>
  <c r="P157" i="102" s="1"/>
  <c r="P990" i="104"/>
  <c r="P1009" i="104"/>
  <c r="Q127" i="102" s="1"/>
  <c r="H990" i="105"/>
  <c r="H1009" i="105"/>
  <c r="I157" i="102" s="1"/>
  <c r="H990" i="107"/>
  <c r="H1009" i="107"/>
  <c r="I7" i="102" s="1"/>
  <c r="R990" i="105"/>
  <c r="R1009" i="105"/>
  <c r="S157" i="102" s="1"/>
  <c r="J990" i="100"/>
  <c r="J1009" i="100"/>
  <c r="K37" i="102" s="1"/>
  <c r="Q1009" i="106"/>
  <c r="J990" i="101"/>
  <c r="J1009" i="101"/>
  <c r="K67" i="102" s="1"/>
  <c r="N990" i="100"/>
  <c r="N1009" i="100"/>
  <c r="O37" i="102" s="1"/>
  <c r="P990" i="105"/>
  <c r="P1009" i="105"/>
  <c r="Q157" i="102" s="1"/>
  <c r="L1009" i="106"/>
  <c r="S990" i="100"/>
  <c r="S1009" i="100"/>
  <c r="T37" i="102" s="1"/>
  <c r="K990" i="103"/>
  <c r="K1009" i="103"/>
  <c r="L97" i="102" s="1"/>
  <c r="H990" i="104"/>
  <c r="H1009" i="104"/>
  <c r="I127" i="102" s="1"/>
  <c r="R990" i="100"/>
  <c r="R1009" i="100"/>
  <c r="S37" i="102" s="1"/>
  <c r="T990" i="105"/>
  <c r="T1009" i="105"/>
  <c r="U157" i="102" s="1"/>
  <c r="O990" i="101"/>
  <c r="O1009" i="101"/>
  <c r="P67" i="102" s="1"/>
  <c r="J990" i="107"/>
  <c r="J1009" i="107"/>
  <c r="K7" i="102" s="1"/>
  <c r="G990" i="100"/>
  <c r="G1009" i="100"/>
  <c r="H37" i="102" s="1"/>
  <c r="P990" i="107"/>
  <c r="P1009" i="107"/>
  <c r="Q7" i="102" s="1"/>
  <c r="T1009" i="106"/>
  <c r="O990" i="104"/>
  <c r="O1009" i="104"/>
  <c r="P127" i="102" s="1"/>
  <c r="P1009" i="106"/>
  <c r="H1009" i="106"/>
  <c r="N1009" i="106"/>
  <c r="T990" i="101"/>
  <c r="T1009" i="101"/>
  <c r="U67" i="102" s="1"/>
  <c r="I990" i="104"/>
  <c r="I1009" i="104"/>
  <c r="J127" i="102" s="1"/>
  <c r="N990" i="101"/>
  <c r="N1009" i="101"/>
  <c r="O67" i="102" s="1"/>
  <c r="R990" i="101"/>
  <c r="R1009" i="101"/>
  <c r="S67" i="102" s="1"/>
  <c r="L990" i="101"/>
  <c r="L1009" i="101"/>
  <c r="M67" i="102" s="1"/>
  <c r="S990" i="103"/>
  <c r="S1009" i="103"/>
  <c r="T97" i="102" s="1"/>
  <c r="K1009" i="106"/>
  <c r="H990" i="103"/>
  <c r="H1009" i="103"/>
  <c r="I97" i="102" s="1"/>
  <c r="G990" i="103"/>
  <c r="G1009" i="103"/>
  <c r="H97" i="102" s="1"/>
  <c r="T990" i="104"/>
  <c r="T1009" i="104"/>
  <c r="U127" i="102" s="1"/>
  <c r="O990" i="100"/>
  <c r="O1009" i="100"/>
  <c r="P37" i="102" s="1"/>
  <c r="H990" i="101"/>
  <c r="H1009" i="101"/>
  <c r="I67" i="102" s="1"/>
  <c r="K990" i="107"/>
  <c r="K1009" i="107"/>
  <c r="L7" i="102" s="1"/>
  <c r="M1009" i="106"/>
  <c r="K990" i="105"/>
  <c r="K1009" i="105"/>
  <c r="L157" i="102" s="1"/>
  <c r="O1009" i="106"/>
  <c r="R990" i="107"/>
  <c r="R1009" i="107"/>
  <c r="S7" i="102" s="1"/>
  <c r="N990" i="105"/>
  <c r="N1009" i="105"/>
  <c r="O157" i="102" s="1"/>
  <c r="G990" i="107"/>
  <c r="G1009" i="107"/>
  <c r="H7" i="102" s="1"/>
  <c r="I990" i="105"/>
  <c r="I1009" i="105"/>
  <c r="J157" i="102" s="1"/>
  <c r="N990" i="107"/>
  <c r="N1009" i="107"/>
  <c r="O7" i="102" s="1"/>
  <c r="N990" i="104"/>
  <c r="N1009" i="104"/>
  <c r="O127" i="102" s="1"/>
  <c r="G990" i="101"/>
  <c r="G1009" i="101"/>
  <c r="H67" i="102" s="1"/>
  <c r="Q990" i="101"/>
  <c r="Q1009" i="101"/>
  <c r="R67" i="102" s="1"/>
  <c r="I990" i="103"/>
  <c r="I1009" i="103"/>
  <c r="J97" i="102" s="1"/>
  <c r="P990" i="103"/>
  <c r="P1009" i="103"/>
  <c r="Q97" i="102" s="1"/>
  <c r="I990" i="107"/>
  <c r="I1009" i="107"/>
  <c r="J7" i="102" s="1"/>
  <c r="K990" i="104"/>
  <c r="K1009" i="104"/>
  <c r="L127" i="102" s="1"/>
  <c r="F990" i="107"/>
  <c r="F1009" i="107"/>
  <c r="G7" i="102" s="1"/>
  <c r="F990" i="104"/>
  <c r="F1009" i="104"/>
  <c r="G127" i="102" s="1"/>
  <c r="F990" i="101"/>
  <c r="F1009" i="101"/>
  <c r="G67" i="102" s="1"/>
  <c r="F990" i="103"/>
  <c r="F1009" i="103"/>
  <c r="G97" i="102" s="1"/>
  <c r="P680" i="100"/>
  <c r="Q953" i="103"/>
  <c r="Q978" i="103" s="1"/>
  <c r="F953" i="106"/>
  <c r="F979" i="106" s="1"/>
  <c r="R953" i="106"/>
  <c r="K680" i="101"/>
  <c r="F680" i="100"/>
  <c r="M680" i="107"/>
  <c r="Q680" i="105"/>
  <c r="J953" i="106"/>
  <c r="J978" i="106" s="1"/>
  <c r="I680" i="106"/>
  <c r="T953" i="107"/>
  <c r="T978" i="107" s="1"/>
  <c r="M680" i="103"/>
  <c r="S680" i="101"/>
  <c r="M953" i="104"/>
  <c r="I972" i="106"/>
  <c r="I974" i="106" s="1"/>
  <c r="I979" i="106"/>
  <c r="R680" i="104"/>
  <c r="R953" i="104"/>
  <c r="R978" i="104" s="1"/>
  <c r="Q972" i="105"/>
  <c r="Q974" i="105" s="1"/>
  <c r="Q976" i="105" s="1"/>
  <c r="Q979" i="105"/>
  <c r="Q953" i="104"/>
  <c r="Q978" i="104" s="1"/>
  <c r="Q680" i="104"/>
  <c r="S680" i="106"/>
  <c r="S953" i="106"/>
  <c r="S978" i="106" s="1"/>
  <c r="L680" i="106"/>
  <c r="L953" i="106"/>
  <c r="L978" i="106" s="1"/>
  <c r="S680" i="100"/>
  <c r="S953" i="100"/>
  <c r="S978" i="100" s="1"/>
  <c r="K680" i="103"/>
  <c r="K953" i="103"/>
  <c r="K978" i="103" s="1"/>
  <c r="H972" i="100"/>
  <c r="H974" i="100" s="1"/>
  <c r="H976" i="100" s="1"/>
  <c r="H979" i="100"/>
  <c r="N953" i="101"/>
  <c r="N978" i="101" s="1"/>
  <c r="N680" i="101"/>
  <c r="R953" i="101"/>
  <c r="R978" i="101" s="1"/>
  <c r="R680" i="101"/>
  <c r="G680" i="106"/>
  <c r="G953" i="106"/>
  <c r="G978" i="106" s="1"/>
  <c r="K953" i="106"/>
  <c r="K978" i="106" s="1"/>
  <c r="K680" i="106"/>
  <c r="H680" i="103"/>
  <c r="H953" i="103"/>
  <c r="H979" i="103" s="1"/>
  <c r="O680" i="103"/>
  <c r="O953" i="103"/>
  <c r="O978" i="103" s="1"/>
  <c r="K680" i="100"/>
  <c r="K953" i="100"/>
  <c r="K978" i="100" s="1"/>
  <c r="H972" i="106"/>
  <c r="H974" i="106" s="1"/>
  <c r="H979" i="106"/>
  <c r="K972" i="101"/>
  <c r="K974" i="101" s="1"/>
  <c r="K976" i="101" s="1"/>
  <c r="K979" i="101"/>
  <c r="Q972" i="106"/>
  <c r="Q974" i="106" s="1"/>
  <c r="Q979" i="106"/>
  <c r="O953" i="106"/>
  <c r="O978" i="106" s="1"/>
  <c r="O680" i="106"/>
  <c r="N972" i="103"/>
  <c r="N974" i="103" s="1"/>
  <c r="N976" i="103" s="1"/>
  <c r="N979" i="103"/>
  <c r="P972" i="103"/>
  <c r="P974" i="103" s="1"/>
  <c r="P976" i="103" s="1"/>
  <c r="P979" i="103"/>
  <c r="O953" i="105"/>
  <c r="O978" i="105" s="1"/>
  <c r="O680" i="105"/>
  <c r="O680" i="107"/>
  <c r="O953" i="107"/>
  <c r="O978" i="107" s="1"/>
  <c r="O972" i="104"/>
  <c r="O974" i="104" s="1"/>
  <c r="O976" i="104" s="1"/>
  <c r="O979" i="104"/>
  <c r="T953" i="101"/>
  <c r="T978" i="101" s="1"/>
  <c r="T680" i="101"/>
  <c r="G953" i="105"/>
  <c r="G979" i="105" s="1"/>
  <c r="G680" i="105"/>
  <c r="H680" i="104"/>
  <c r="H953" i="104"/>
  <c r="H978" i="104" s="1"/>
  <c r="R680" i="100"/>
  <c r="R953" i="100"/>
  <c r="R978" i="100" s="1"/>
  <c r="M680" i="100"/>
  <c r="M953" i="100"/>
  <c r="M978" i="100" s="1"/>
  <c r="J680" i="105"/>
  <c r="J953" i="105"/>
  <c r="J978" i="105" s="1"/>
  <c r="H680" i="101"/>
  <c r="H953" i="101"/>
  <c r="H979" i="101" s="1"/>
  <c r="S972" i="101"/>
  <c r="S974" i="101" s="1"/>
  <c r="S976" i="101" s="1"/>
  <c r="S979" i="101"/>
  <c r="F953" i="107"/>
  <c r="F979" i="107" s="1"/>
  <c r="F680" i="107"/>
  <c r="K953" i="107"/>
  <c r="K978" i="107" s="1"/>
  <c r="K680" i="107"/>
  <c r="T680" i="103"/>
  <c r="T953" i="103"/>
  <c r="T978" i="103" s="1"/>
  <c r="J680" i="107"/>
  <c r="J953" i="107"/>
  <c r="J978" i="107" s="1"/>
  <c r="G680" i="100"/>
  <c r="G953" i="100"/>
  <c r="G978" i="100" s="1"/>
  <c r="N953" i="105"/>
  <c r="N978" i="105" s="1"/>
  <c r="N680" i="105"/>
  <c r="I972" i="103"/>
  <c r="I974" i="103" s="1"/>
  <c r="I976" i="103" s="1"/>
  <c r="I979" i="103"/>
  <c r="L680" i="105"/>
  <c r="L953" i="105"/>
  <c r="L978" i="105" s="1"/>
  <c r="S953" i="104"/>
  <c r="S978" i="104" s="1"/>
  <c r="S680" i="104"/>
  <c r="I953" i="105"/>
  <c r="I978" i="105" s="1"/>
  <c r="I680" i="105"/>
  <c r="N680" i="107"/>
  <c r="N953" i="107"/>
  <c r="N978" i="107" s="1"/>
  <c r="P680" i="104"/>
  <c r="P953" i="104"/>
  <c r="P978" i="104" s="1"/>
  <c r="S953" i="107"/>
  <c r="S978" i="107" s="1"/>
  <c r="S680" i="107"/>
  <c r="Q953" i="100"/>
  <c r="Q978" i="100" s="1"/>
  <c r="Q680" i="100"/>
  <c r="N680" i="100"/>
  <c r="N953" i="100"/>
  <c r="N978" i="100" s="1"/>
  <c r="P680" i="105"/>
  <c r="P953" i="105"/>
  <c r="P978" i="105" s="1"/>
  <c r="M953" i="105"/>
  <c r="M978" i="105" s="1"/>
  <c r="M680" i="105"/>
  <c r="H972" i="107"/>
  <c r="H974" i="107" s="1"/>
  <c r="H976" i="107" s="1"/>
  <c r="H979" i="107"/>
  <c r="M972" i="107"/>
  <c r="M974" i="107" s="1"/>
  <c r="M976" i="107" s="1"/>
  <c r="M979" i="107"/>
  <c r="P972" i="101"/>
  <c r="P974" i="101" s="1"/>
  <c r="P976" i="101" s="1"/>
  <c r="P979" i="101"/>
  <c r="L953" i="104"/>
  <c r="L978" i="104" s="1"/>
  <c r="L680" i="104"/>
  <c r="R953" i="103"/>
  <c r="R978" i="103" s="1"/>
  <c r="R680" i="103"/>
  <c r="G953" i="103"/>
  <c r="G978" i="103" s="1"/>
  <c r="G680" i="103"/>
  <c r="M953" i="101"/>
  <c r="M979" i="101" s="1"/>
  <c r="M680" i="101"/>
  <c r="T953" i="104"/>
  <c r="T978" i="104" s="1"/>
  <c r="T680" i="104"/>
  <c r="Q953" i="107"/>
  <c r="Q978" i="107" s="1"/>
  <c r="Q680" i="107"/>
  <c r="I972" i="107"/>
  <c r="I974" i="107" s="1"/>
  <c r="I976" i="107" s="1"/>
  <c r="I979" i="107"/>
  <c r="O680" i="101"/>
  <c r="O953" i="101"/>
  <c r="O978" i="101" s="1"/>
  <c r="M953" i="106"/>
  <c r="M978" i="106" s="1"/>
  <c r="M680" i="106"/>
  <c r="R953" i="107"/>
  <c r="R978" i="107" s="1"/>
  <c r="R680" i="107"/>
  <c r="J972" i="100"/>
  <c r="J974" i="100" s="1"/>
  <c r="J976" i="100" s="1"/>
  <c r="J979" i="100"/>
  <c r="G953" i="107"/>
  <c r="G978" i="107" s="1"/>
  <c r="G680" i="107"/>
  <c r="L972" i="100"/>
  <c r="L974" i="100" s="1"/>
  <c r="L976" i="100" s="1"/>
  <c r="L979" i="100"/>
  <c r="N680" i="104"/>
  <c r="N953" i="104"/>
  <c r="N978" i="104" s="1"/>
  <c r="G953" i="101"/>
  <c r="G979" i="101" s="1"/>
  <c r="G680" i="101"/>
  <c r="G972" i="104"/>
  <c r="G974" i="104" s="1"/>
  <c r="G976" i="104" s="1"/>
  <c r="G979" i="104"/>
  <c r="P972" i="106"/>
  <c r="P974" i="106" s="1"/>
  <c r="P979" i="106"/>
  <c r="I680" i="104"/>
  <c r="I953" i="104"/>
  <c r="I978" i="104" s="1"/>
  <c r="M972" i="103"/>
  <c r="M974" i="103" s="1"/>
  <c r="M976" i="103" s="1"/>
  <c r="M979" i="103"/>
  <c r="F953" i="103"/>
  <c r="F979" i="103" s="1"/>
  <c r="F680" i="103"/>
  <c r="L953" i="101"/>
  <c r="L979" i="101" s="1"/>
  <c r="L680" i="101"/>
  <c r="S953" i="103"/>
  <c r="S978" i="103" s="1"/>
  <c r="S680" i="103"/>
  <c r="I680" i="101"/>
  <c r="I953" i="101"/>
  <c r="I979" i="101" s="1"/>
  <c r="L953" i="107"/>
  <c r="L978" i="107" s="1"/>
  <c r="L680" i="107"/>
  <c r="J953" i="103"/>
  <c r="J978" i="103" s="1"/>
  <c r="J680" i="103"/>
  <c r="T953" i="105"/>
  <c r="T978" i="105" s="1"/>
  <c r="T680" i="105"/>
  <c r="O680" i="100"/>
  <c r="O953" i="100"/>
  <c r="O978" i="100" s="1"/>
  <c r="J953" i="104"/>
  <c r="J978" i="104" s="1"/>
  <c r="J680" i="104"/>
  <c r="K972" i="104"/>
  <c r="K974" i="104" s="1"/>
  <c r="K976" i="104" s="1"/>
  <c r="K979" i="104"/>
  <c r="K680" i="105"/>
  <c r="K953" i="105"/>
  <c r="K978" i="105" s="1"/>
  <c r="S953" i="105"/>
  <c r="S978" i="105" s="1"/>
  <c r="S680" i="105"/>
  <c r="Q972" i="101"/>
  <c r="Q974" i="101" s="1"/>
  <c r="Q976" i="101" s="1"/>
  <c r="Q979" i="101"/>
  <c r="F680" i="101"/>
  <c r="F953" i="101"/>
  <c r="F979" i="101" s="1"/>
  <c r="T953" i="100"/>
  <c r="T978" i="100" s="1"/>
  <c r="T680" i="100"/>
  <c r="P972" i="100"/>
  <c r="P974" i="100" s="1"/>
  <c r="P976" i="100" s="1"/>
  <c r="P979" i="100"/>
  <c r="P680" i="107"/>
  <c r="P953" i="107"/>
  <c r="P978" i="107" s="1"/>
  <c r="H953" i="105"/>
  <c r="H979" i="105" s="1"/>
  <c r="H680" i="105"/>
  <c r="T953" i="106"/>
  <c r="T978" i="106" s="1"/>
  <c r="T680" i="106"/>
  <c r="H74" i="42"/>
  <c r="H72" i="42" s="1"/>
  <c r="H79" i="42" s="1"/>
  <c r="H1000" i="42"/>
  <c r="H997" i="42"/>
  <c r="H999" i="42"/>
  <c r="H998" i="42"/>
  <c r="F998" i="42"/>
  <c r="F264" i="42"/>
  <c r="H33" i="42"/>
  <c r="F74" i="42"/>
  <c r="F1043" i="42" s="1"/>
  <c r="F75" i="42"/>
  <c r="F1044" i="42" s="1"/>
  <c r="F33" i="42"/>
  <c r="G76" i="42"/>
  <c r="G1045" i="42" s="1"/>
  <c r="F77" i="42"/>
  <c r="F1046" i="42" s="1"/>
  <c r="G75" i="42"/>
  <c r="G1044" i="42" s="1"/>
  <c r="F76" i="42"/>
  <c r="F1045" i="42" s="1"/>
  <c r="G77" i="42"/>
  <c r="G1046" i="42" s="1"/>
  <c r="G74" i="42"/>
  <c r="G1043" i="42" s="1"/>
  <c r="G33" i="42"/>
  <c r="G73" i="42"/>
  <c r="G1042" i="42" s="1"/>
  <c r="M453" i="42"/>
  <c r="N454" i="42" s="1"/>
  <c r="N453" i="42"/>
  <c r="M455" i="42"/>
  <c r="O456" i="42"/>
  <c r="O453" i="42"/>
  <c r="I74" i="42"/>
  <c r="I33" i="42"/>
  <c r="I73" i="42"/>
  <c r="I76" i="42"/>
  <c r="H265" i="42"/>
  <c r="I77" i="42"/>
  <c r="H263" i="42"/>
  <c r="I75" i="42"/>
  <c r="I65" i="42"/>
  <c r="H266" i="42"/>
  <c r="H264" i="42"/>
  <c r="L972" i="103" l="1"/>
  <c r="L974" i="103" s="1"/>
  <c r="L976" i="103" s="1"/>
  <c r="L978" i="103"/>
  <c r="M972" i="104"/>
  <c r="M974" i="104" s="1"/>
  <c r="M976" i="104" s="1"/>
  <c r="M978" i="104"/>
  <c r="R979" i="106"/>
  <c r="R978" i="106"/>
  <c r="W37" i="102"/>
  <c r="W157" i="102"/>
  <c r="W67" i="102"/>
  <c r="V67" i="102"/>
  <c r="W7" i="102"/>
  <c r="V7" i="102"/>
  <c r="W97" i="102"/>
  <c r="V97" i="102"/>
  <c r="W127" i="102"/>
  <c r="V127" i="102"/>
  <c r="V157" i="102"/>
  <c r="V37" i="102"/>
  <c r="L187" i="102"/>
  <c r="I187" i="102"/>
  <c r="T187" i="102"/>
  <c r="P211" i="102"/>
  <c r="I211" i="102"/>
  <c r="H211" i="102"/>
  <c r="S211" i="102"/>
  <c r="L211" i="102"/>
  <c r="N211" i="102"/>
  <c r="T211" i="102"/>
  <c r="P187" i="102"/>
  <c r="N187" i="102"/>
  <c r="O187" i="102"/>
  <c r="Q187" i="102"/>
  <c r="U187" i="102"/>
  <c r="M187" i="102"/>
  <c r="R187" i="102"/>
  <c r="H187" i="102"/>
  <c r="M211" i="102"/>
  <c r="U211" i="102"/>
  <c r="K211" i="102"/>
  <c r="J211" i="102"/>
  <c r="R211" i="102"/>
  <c r="Q211" i="102"/>
  <c r="H976" i="106"/>
  <c r="P976" i="106"/>
  <c r="I976" i="106"/>
  <c r="Q976" i="106"/>
  <c r="F1047" i="42"/>
  <c r="Q972" i="103"/>
  <c r="Q974" i="103" s="1"/>
  <c r="Q976" i="103" s="1"/>
  <c r="L979" i="103"/>
  <c r="G1047" i="42"/>
  <c r="H1043" i="42"/>
  <c r="H1047" i="42" s="1"/>
  <c r="I1046" i="42"/>
  <c r="I1042" i="42"/>
  <c r="I1043" i="42"/>
  <c r="I1044" i="42"/>
  <c r="I1045" i="42"/>
  <c r="J972" i="106"/>
  <c r="J974" i="106" s="1"/>
  <c r="Q979" i="103"/>
  <c r="H294" i="42"/>
  <c r="H280" i="42"/>
  <c r="H273" i="42"/>
  <c r="H301" i="42"/>
  <c r="H300" i="42"/>
  <c r="H272" i="42"/>
  <c r="H293" i="42"/>
  <c r="H279" i="42"/>
  <c r="F299" i="42"/>
  <c r="F271" i="42"/>
  <c r="F278" i="42"/>
  <c r="F292" i="42"/>
  <c r="H292" i="42"/>
  <c r="H271" i="42"/>
  <c r="H278" i="42"/>
  <c r="H299" i="42"/>
  <c r="H277" i="42"/>
  <c r="H298" i="42"/>
  <c r="H291" i="42"/>
  <c r="H270" i="42"/>
  <c r="R972" i="106"/>
  <c r="R974" i="106" s="1"/>
  <c r="T972" i="107"/>
  <c r="T974" i="107" s="1"/>
  <c r="T976" i="107" s="1"/>
  <c r="J979" i="106"/>
  <c r="T979" i="107"/>
  <c r="I51" i="42"/>
  <c r="G51" i="42"/>
  <c r="M979" i="104"/>
  <c r="F51" i="42"/>
  <c r="F52" i="42" s="1"/>
  <c r="G52" i="42" s="1"/>
  <c r="H52" i="42" s="1"/>
  <c r="I52" i="42" s="1"/>
  <c r="J52" i="42" s="1"/>
  <c r="K52" i="42" s="1"/>
  <c r="L52" i="42" s="1"/>
  <c r="M52" i="42" s="1"/>
  <c r="N52" i="42" s="1"/>
  <c r="O52" i="42" s="1"/>
  <c r="P52" i="42" s="1"/>
  <c r="Q52" i="42" s="1"/>
  <c r="R52" i="42" s="1"/>
  <c r="S52" i="42" s="1"/>
  <c r="T52" i="42" s="1"/>
  <c r="S972" i="105"/>
  <c r="S974" i="105" s="1"/>
  <c r="S976" i="105" s="1"/>
  <c r="S979" i="105"/>
  <c r="T972" i="105"/>
  <c r="T974" i="105" s="1"/>
  <c r="T976" i="105" s="1"/>
  <c r="T979" i="105"/>
  <c r="L972" i="107"/>
  <c r="L974" i="107" s="1"/>
  <c r="L976" i="107" s="1"/>
  <c r="L979" i="107"/>
  <c r="R972" i="107"/>
  <c r="R974" i="107" s="1"/>
  <c r="R976" i="107" s="1"/>
  <c r="R979" i="107"/>
  <c r="T972" i="104"/>
  <c r="T974" i="104" s="1"/>
  <c r="T976" i="104" s="1"/>
  <c r="T979" i="104"/>
  <c r="G972" i="103"/>
  <c r="G974" i="103" s="1"/>
  <c r="G976" i="103" s="1"/>
  <c r="G979" i="103"/>
  <c r="L972" i="104"/>
  <c r="L974" i="104" s="1"/>
  <c r="L976" i="104" s="1"/>
  <c r="L979" i="104"/>
  <c r="N972" i="100"/>
  <c r="N974" i="100" s="1"/>
  <c r="N976" i="100" s="1"/>
  <c r="N979" i="100"/>
  <c r="S972" i="107"/>
  <c r="S974" i="107" s="1"/>
  <c r="S976" i="107" s="1"/>
  <c r="S979" i="107"/>
  <c r="S972" i="104"/>
  <c r="S974" i="104" s="1"/>
  <c r="S976" i="104" s="1"/>
  <c r="S979" i="104"/>
  <c r="M972" i="100"/>
  <c r="M974" i="100" s="1"/>
  <c r="M976" i="100" s="1"/>
  <c r="M979" i="100"/>
  <c r="H972" i="104"/>
  <c r="H974" i="104" s="1"/>
  <c r="H976" i="104" s="1"/>
  <c r="H979" i="104"/>
  <c r="O972" i="107"/>
  <c r="O974" i="107" s="1"/>
  <c r="O976" i="107" s="1"/>
  <c r="O979" i="107"/>
  <c r="N972" i="101"/>
  <c r="N974" i="101" s="1"/>
  <c r="N976" i="101" s="1"/>
  <c r="N979" i="101"/>
  <c r="Q972" i="104"/>
  <c r="Q974" i="104" s="1"/>
  <c r="Q976" i="104" s="1"/>
  <c r="Q979" i="104"/>
  <c r="T972" i="106"/>
  <c r="T974" i="106" s="1"/>
  <c r="T979" i="106"/>
  <c r="P979" i="107"/>
  <c r="P972" i="107"/>
  <c r="P974" i="107" s="1"/>
  <c r="P976" i="107" s="1"/>
  <c r="K972" i="105"/>
  <c r="K974" i="105" s="1"/>
  <c r="K976" i="105" s="1"/>
  <c r="K979" i="105"/>
  <c r="O972" i="100"/>
  <c r="O974" i="100" s="1"/>
  <c r="O976" i="100" s="1"/>
  <c r="O979" i="100"/>
  <c r="G972" i="107"/>
  <c r="G974" i="107" s="1"/>
  <c r="G976" i="107" s="1"/>
  <c r="G979" i="107"/>
  <c r="O972" i="101"/>
  <c r="O974" i="101" s="1"/>
  <c r="O976" i="101" s="1"/>
  <c r="O979" i="101"/>
  <c r="M972" i="105"/>
  <c r="M974" i="105" s="1"/>
  <c r="M976" i="105" s="1"/>
  <c r="M979" i="105"/>
  <c r="P972" i="104"/>
  <c r="P974" i="104" s="1"/>
  <c r="P976" i="104" s="1"/>
  <c r="P979" i="104"/>
  <c r="L972" i="105"/>
  <c r="L974" i="105" s="1"/>
  <c r="L976" i="105" s="1"/>
  <c r="L979" i="105"/>
  <c r="J972" i="107"/>
  <c r="J974" i="107" s="1"/>
  <c r="J976" i="107" s="1"/>
  <c r="J979" i="107"/>
  <c r="T972" i="101"/>
  <c r="T974" i="101" s="1"/>
  <c r="T976" i="101" s="1"/>
  <c r="T979" i="101"/>
  <c r="O972" i="103"/>
  <c r="O974" i="103" s="1"/>
  <c r="O976" i="103" s="1"/>
  <c r="O979" i="103"/>
  <c r="S972" i="100"/>
  <c r="S974" i="100" s="1"/>
  <c r="S976" i="100" s="1"/>
  <c r="S979" i="100"/>
  <c r="S972" i="106"/>
  <c r="S974" i="106" s="1"/>
  <c r="S979" i="106"/>
  <c r="T972" i="100"/>
  <c r="T974" i="100" s="1"/>
  <c r="T976" i="100" s="1"/>
  <c r="T979" i="100"/>
  <c r="J972" i="104"/>
  <c r="J974" i="104" s="1"/>
  <c r="J976" i="104" s="1"/>
  <c r="J979" i="104"/>
  <c r="J972" i="103"/>
  <c r="J974" i="103" s="1"/>
  <c r="J976" i="103" s="1"/>
  <c r="J979" i="103"/>
  <c r="I972" i="104"/>
  <c r="I974" i="104" s="1"/>
  <c r="I976" i="104" s="1"/>
  <c r="I979" i="104"/>
  <c r="N972" i="104"/>
  <c r="N974" i="104" s="1"/>
  <c r="N976" i="104" s="1"/>
  <c r="N979" i="104"/>
  <c r="M972" i="106"/>
  <c r="M974" i="106" s="1"/>
  <c r="M979" i="106"/>
  <c r="Q972" i="107"/>
  <c r="Q974" i="107" s="1"/>
  <c r="Q976" i="107" s="1"/>
  <c r="Q979" i="107"/>
  <c r="R972" i="103"/>
  <c r="R974" i="103" s="1"/>
  <c r="R976" i="103" s="1"/>
  <c r="R979" i="103"/>
  <c r="P972" i="105"/>
  <c r="P974" i="105" s="1"/>
  <c r="P976" i="105" s="1"/>
  <c r="P979" i="105"/>
  <c r="Q972" i="100"/>
  <c r="Q974" i="100" s="1"/>
  <c r="Q976" i="100" s="1"/>
  <c r="Q979" i="100"/>
  <c r="I972" i="105"/>
  <c r="I974" i="105" s="1"/>
  <c r="I976" i="105" s="1"/>
  <c r="I979" i="105"/>
  <c r="N972" i="105"/>
  <c r="N974" i="105" s="1"/>
  <c r="N976" i="105" s="1"/>
  <c r="N979" i="105"/>
  <c r="J972" i="105"/>
  <c r="J974" i="105" s="1"/>
  <c r="J976" i="105" s="1"/>
  <c r="J979" i="105"/>
  <c r="R972" i="100"/>
  <c r="R974" i="100" s="1"/>
  <c r="R976" i="100" s="1"/>
  <c r="R979" i="100"/>
  <c r="O972" i="106"/>
  <c r="O974" i="106" s="1"/>
  <c r="O979" i="106"/>
  <c r="K972" i="106"/>
  <c r="K974" i="106" s="1"/>
  <c r="K979" i="106"/>
  <c r="R972" i="101"/>
  <c r="R974" i="101" s="1"/>
  <c r="R976" i="101" s="1"/>
  <c r="R979" i="101"/>
  <c r="S972" i="103"/>
  <c r="S974" i="103" s="1"/>
  <c r="S976" i="103" s="1"/>
  <c r="S979" i="103"/>
  <c r="N972" i="107"/>
  <c r="N974" i="107" s="1"/>
  <c r="N976" i="107" s="1"/>
  <c r="N979" i="107"/>
  <c r="G972" i="100"/>
  <c r="G974" i="100" s="1"/>
  <c r="G976" i="100" s="1"/>
  <c r="G979" i="100"/>
  <c r="T979" i="103"/>
  <c r="T972" i="103"/>
  <c r="T974" i="103" s="1"/>
  <c r="T976" i="103" s="1"/>
  <c r="K972" i="107"/>
  <c r="K974" i="107" s="1"/>
  <c r="K976" i="107" s="1"/>
  <c r="K979" i="107"/>
  <c r="O972" i="105"/>
  <c r="O974" i="105" s="1"/>
  <c r="O976" i="105" s="1"/>
  <c r="O979" i="105"/>
  <c r="K972" i="100"/>
  <c r="K974" i="100" s="1"/>
  <c r="K976" i="100" s="1"/>
  <c r="K979" i="100"/>
  <c r="G972" i="106"/>
  <c r="G974" i="106" s="1"/>
  <c r="G979" i="106"/>
  <c r="K972" i="103"/>
  <c r="K974" i="103" s="1"/>
  <c r="K976" i="103" s="1"/>
  <c r="K979" i="103"/>
  <c r="L972" i="106"/>
  <c r="L974" i="106" s="1"/>
  <c r="L979" i="106"/>
  <c r="R972" i="104"/>
  <c r="R974" i="104" s="1"/>
  <c r="R976" i="104" s="1"/>
  <c r="R979" i="104"/>
  <c r="H51" i="42"/>
  <c r="H267" i="42"/>
  <c r="G998" i="42"/>
  <c r="I999" i="42"/>
  <c r="I998" i="42"/>
  <c r="G997" i="42"/>
  <c r="H1001" i="42"/>
  <c r="I1000" i="42"/>
  <c r="I1001" i="42"/>
  <c r="I997" i="42"/>
  <c r="G1001" i="42"/>
  <c r="G999" i="42"/>
  <c r="G1000" i="42"/>
  <c r="F997" i="42"/>
  <c r="F1000" i="42"/>
  <c r="F1001" i="42"/>
  <c r="F999" i="42"/>
  <c r="F263" i="42"/>
  <c r="G72" i="42"/>
  <c r="G79" i="42" s="1"/>
  <c r="G81" i="42" s="1"/>
  <c r="G85" i="42" s="1"/>
  <c r="G89" i="42" s="1"/>
  <c r="F72" i="42"/>
  <c r="F79" i="42" s="1"/>
  <c r="F81" i="42" s="1"/>
  <c r="F85" i="42" s="1"/>
  <c r="F266" i="42"/>
  <c r="F267" i="42"/>
  <c r="F265" i="42"/>
  <c r="G267" i="42"/>
  <c r="G265" i="42"/>
  <c r="G266" i="42"/>
  <c r="G264" i="42"/>
  <c r="G263" i="42"/>
  <c r="P454" i="42"/>
  <c r="O455" i="42"/>
  <c r="N456" i="42"/>
  <c r="O454" i="42"/>
  <c r="H81" i="42"/>
  <c r="J65" i="42"/>
  <c r="I72" i="42"/>
  <c r="I79" i="42" s="1"/>
  <c r="I264" i="42"/>
  <c r="J77" i="42"/>
  <c r="J74" i="42"/>
  <c r="I267" i="42"/>
  <c r="J75" i="42"/>
  <c r="I265" i="42"/>
  <c r="J76" i="42"/>
  <c r="J73" i="42"/>
  <c r="J33" i="42"/>
  <c r="I266" i="42"/>
  <c r="I263" i="42"/>
  <c r="W187" i="102" l="1"/>
  <c r="V187" i="102"/>
  <c r="L976" i="106"/>
  <c r="K976" i="106"/>
  <c r="T976" i="106"/>
  <c r="S976" i="106"/>
  <c r="J976" i="106"/>
  <c r="G976" i="106"/>
  <c r="M976" i="106"/>
  <c r="R976" i="106"/>
  <c r="O976" i="106"/>
  <c r="F1028" i="42"/>
  <c r="F1058" i="42" s="1"/>
  <c r="F1031" i="42"/>
  <c r="F1061" i="42" s="1"/>
  <c r="F1029" i="42"/>
  <c r="F1059" i="42" s="1"/>
  <c r="F1030" i="42"/>
  <c r="F1027" i="42"/>
  <c r="F1057" i="42" s="1"/>
  <c r="I1031" i="42"/>
  <c r="I1061" i="42" s="1"/>
  <c r="I1027" i="42"/>
  <c r="I1057" i="42" s="1"/>
  <c r="I1030" i="42"/>
  <c r="I1060" i="42" s="1"/>
  <c r="I1028" i="42"/>
  <c r="I1058" i="42" s="1"/>
  <c r="I1029" i="42"/>
  <c r="J1043" i="42"/>
  <c r="J1044" i="42"/>
  <c r="J1045" i="42"/>
  <c r="J1046" i="42"/>
  <c r="J1042" i="42"/>
  <c r="G1029" i="42"/>
  <c r="G1059" i="42" s="1"/>
  <c r="G1028" i="42"/>
  <c r="G1058" i="42" s="1"/>
  <c r="G1030" i="42"/>
  <c r="G1060" i="42" s="1"/>
  <c r="G1031" i="42"/>
  <c r="G1061" i="42" s="1"/>
  <c r="G1027" i="42"/>
  <c r="H1030" i="42"/>
  <c r="H1060" i="42" s="1"/>
  <c r="H1031" i="42"/>
  <c r="H1061" i="42" s="1"/>
  <c r="H1027" i="42"/>
  <c r="H1057" i="42" s="1"/>
  <c r="H1029" i="42"/>
  <c r="H1059" i="42" s="1"/>
  <c r="H1028" i="42"/>
  <c r="I1047" i="42"/>
  <c r="I287" i="42"/>
  <c r="I280" i="42"/>
  <c r="I273" i="42"/>
  <c r="I301" i="42"/>
  <c r="I294" i="42"/>
  <c r="G295" i="42"/>
  <c r="G274" i="42"/>
  <c r="G302" i="42"/>
  <c r="G281" i="42"/>
  <c r="I299" i="42"/>
  <c r="I292" i="42"/>
  <c r="I271" i="42"/>
  <c r="I278" i="42"/>
  <c r="I285" i="42"/>
  <c r="G270" i="42"/>
  <c r="G291" i="42"/>
  <c r="G277" i="42"/>
  <c r="G298" i="42"/>
  <c r="F293" i="42"/>
  <c r="F300" i="42"/>
  <c r="F272" i="42"/>
  <c r="F279" i="42"/>
  <c r="F291" i="42"/>
  <c r="F277" i="42"/>
  <c r="F270" i="42"/>
  <c r="F298" i="42"/>
  <c r="I270" i="42"/>
  <c r="I284" i="42"/>
  <c r="I298" i="42"/>
  <c r="I277" i="42"/>
  <c r="I291" i="42"/>
  <c r="I274" i="42"/>
  <c r="I302" i="42"/>
  <c r="I281" i="42"/>
  <c r="I288" i="42"/>
  <c r="I295" i="42"/>
  <c r="G278" i="42"/>
  <c r="G299" i="42"/>
  <c r="G271" i="42"/>
  <c r="G292" i="42"/>
  <c r="G294" i="42"/>
  <c r="G280" i="42"/>
  <c r="G273" i="42"/>
  <c r="G301" i="42"/>
  <c r="F302" i="42"/>
  <c r="F295" i="42"/>
  <c r="F274" i="42"/>
  <c r="F281" i="42"/>
  <c r="I286" i="42"/>
  <c r="I300" i="42"/>
  <c r="I272" i="42"/>
  <c r="I279" i="42"/>
  <c r="I293" i="42"/>
  <c r="G300" i="42"/>
  <c r="G272" i="42"/>
  <c r="G279" i="42"/>
  <c r="G293" i="42"/>
  <c r="F301" i="42"/>
  <c r="F294" i="42"/>
  <c r="F280" i="42"/>
  <c r="F273" i="42"/>
  <c r="H274" i="42"/>
  <c r="H302" i="42"/>
  <c r="H281" i="42"/>
  <c r="H295" i="42"/>
  <c r="J51" i="42"/>
  <c r="J998" i="42"/>
  <c r="J1001" i="42"/>
  <c r="J997" i="42"/>
  <c r="J1000" i="42"/>
  <c r="J999" i="42"/>
  <c r="F54" i="42"/>
  <c r="F677" i="42"/>
  <c r="F958" i="42" s="1"/>
  <c r="G54" i="42"/>
  <c r="G91" i="42" s="1"/>
  <c r="P455" i="42"/>
  <c r="P456" i="42"/>
  <c r="Q455" i="42"/>
  <c r="H85" i="42"/>
  <c r="H89" i="42" s="1"/>
  <c r="F89" i="42"/>
  <c r="I81" i="42"/>
  <c r="J72" i="42"/>
  <c r="J79" i="42" s="1"/>
  <c r="J264" i="42"/>
  <c r="K76" i="42"/>
  <c r="K75" i="42"/>
  <c r="J266" i="42"/>
  <c r="K65" i="42"/>
  <c r="K74" i="42"/>
  <c r="J263" i="42"/>
  <c r="K77" i="42"/>
  <c r="J265" i="42"/>
  <c r="K33" i="42"/>
  <c r="K73" i="42"/>
  <c r="J267" i="42"/>
  <c r="J1028" i="42" l="1"/>
  <c r="J1058" i="42" s="1"/>
  <c r="J1027" i="42"/>
  <c r="J1057" i="42" s="1"/>
  <c r="J1029" i="42"/>
  <c r="J1059" i="42" s="1"/>
  <c r="J1031" i="42"/>
  <c r="J1061" i="42" s="1"/>
  <c r="J1030" i="42"/>
  <c r="J1047" i="42"/>
  <c r="G1032" i="42"/>
  <c r="G1057" i="42"/>
  <c r="G1062" i="42" s="1"/>
  <c r="F41" i="94" s="1"/>
  <c r="I1032" i="42"/>
  <c r="I1059" i="42"/>
  <c r="I1062" i="42" s="1"/>
  <c r="H41" i="94" s="1"/>
  <c r="F1032" i="42"/>
  <c r="F1060" i="42"/>
  <c r="F1062" i="42" s="1"/>
  <c r="E41" i="94" s="1"/>
  <c r="K1044" i="42"/>
  <c r="K1045" i="42"/>
  <c r="K1046" i="42"/>
  <c r="K1042" i="42"/>
  <c r="K1043" i="42"/>
  <c r="H1032" i="42"/>
  <c r="H1058" i="42"/>
  <c r="H1062" i="42" s="1"/>
  <c r="G41" i="94" s="1"/>
  <c r="J293" i="42"/>
  <c r="J272" i="42"/>
  <c r="J286" i="42"/>
  <c r="J300" i="42"/>
  <c r="J279" i="42"/>
  <c r="J284" i="42"/>
  <c r="J298" i="42"/>
  <c r="J291" i="42"/>
  <c r="J277" i="42"/>
  <c r="J270" i="42"/>
  <c r="J281" i="42"/>
  <c r="J274" i="42"/>
  <c r="J295" i="42"/>
  <c r="J302" i="42"/>
  <c r="J288" i="42"/>
  <c r="J280" i="42"/>
  <c r="J287" i="42"/>
  <c r="J301" i="42"/>
  <c r="J273" i="42"/>
  <c r="J294" i="42"/>
  <c r="J292" i="42"/>
  <c r="J299" i="42"/>
  <c r="J285" i="42"/>
  <c r="J278" i="42"/>
  <c r="J271" i="42"/>
  <c r="K51" i="42"/>
  <c r="K998" i="42"/>
  <c r="K999" i="42"/>
  <c r="K1001" i="42"/>
  <c r="K1000" i="42"/>
  <c r="K997" i="42"/>
  <c r="G677" i="42"/>
  <c r="G958" i="42" s="1"/>
  <c r="G975" i="42"/>
  <c r="Q456" i="42"/>
  <c r="R456" i="42"/>
  <c r="I85" i="42"/>
  <c r="I89" i="42" s="1"/>
  <c r="F91" i="42"/>
  <c r="J81" i="42"/>
  <c r="K72" i="42"/>
  <c r="K79" i="42" s="1"/>
  <c r="L76" i="42"/>
  <c r="K267" i="42"/>
  <c r="L65" i="42"/>
  <c r="L77" i="42"/>
  <c r="K263" i="42"/>
  <c r="K265" i="42"/>
  <c r="K266" i="42"/>
  <c r="L75" i="42"/>
  <c r="K264" i="42"/>
  <c r="L73" i="42"/>
  <c r="L33" i="42"/>
  <c r="L74" i="42"/>
  <c r="K1047" i="42" l="1"/>
  <c r="K1029" i="42"/>
  <c r="K1059" i="42" s="1"/>
  <c r="K1030" i="42"/>
  <c r="K1060" i="42" s="1"/>
  <c r="K1031" i="42"/>
  <c r="K1061" i="42" s="1"/>
  <c r="K1027" i="42"/>
  <c r="K1028" i="42"/>
  <c r="K1058" i="42" s="1"/>
  <c r="L1045" i="42"/>
  <c r="L1046" i="42"/>
  <c r="L1042" i="42"/>
  <c r="L1043" i="42"/>
  <c r="L1044" i="42"/>
  <c r="J1032" i="42"/>
  <c r="J1060" i="42"/>
  <c r="J1062" i="42" s="1"/>
  <c r="I41" i="94" s="1"/>
  <c r="K284" i="42"/>
  <c r="K277" i="42"/>
  <c r="K291" i="42"/>
  <c r="K298" i="42"/>
  <c r="K270" i="42"/>
  <c r="K280" i="42"/>
  <c r="K301" i="42"/>
  <c r="K273" i="42"/>
  <c r="K294" i="42"/>
  <c r="K287" i="42"/>
  <c r="K293" i="42"/>
  <c r="K300" i="42"/>
  <c r="K286" i="42"/>
  <c r="K279" i="42"/>
  <c r="K272" i="42"/>
  <c r="K274" i="42"/>
  <c r="K302" i="42"/>
  <c r="K288" i="42"/>
  <c r="K295" i="42"/>
  <c r="K281" i="42"/>
  <c r="K278" i="42"/>
  <c r="K292" i="42"/>
  <c r="K299" i="42"/>
  <c r="K285" i="42"/>
  <c r="K271" i="42"/>
  <c r="L51" i="42"/>
  <c r="L997" i="42"/>
  <c r="L1001" i="42"/>
  <c r="L999" i="42"/>
  <c r="L1000" i="42"/>
  <c r="L998" i="42"/>
  <c r="H677" i="42"/>
  <c r="H958" i="42" s="1"/>
  <c r="H54" i="42"/>
  <c r="H91" i="42" s="1"/>
  <c r="F975" i="42"/>
  <c r="J85" i="42"/>
  <c r="J89" i="42" s="1"/>
  <c r="K81" i="42"/>
  <c r="L72" i="42"/>
  <c r="L79" i="42" s="1"/>
  <c r="M76" i="42"/>
  <c r="M75" i="42"/>
  <c r="L263" i="42"/>
  <c r="M77" i="42"/>
  <c r="M74" i="42"/>
  <c r="L267" i="42"/>
  <c r="L266" i="42"/>
  <c r="L264" i="42"/>
  <c r="L265" i="42"/>
  <c r="M65" i="42"/>
  <c r="M33" i="42"/>
  <c r="M73" i="42"/>
  <c r="L1047" i="42" l="1"/>
  <c r="L1030" i="42"/>
  <c r="L1060" i="42" s="1"/>
  <c r="L1031" i="42"/>
  <c r="L1061" i="42" s="1"/>
  <c r="L1027" i="42"/>
  <c r="L1057" i="42" s="1"/>
  <c r="L1028" i="42"/>
  <c r="L1029" i="42"/>
  <c r="L1059" i="42" s="1"/>
  <c r="K1032" i="42"/>
  <c r="K1057" i="42"/>
  <c r="K1062" i="42" s="1"/>
  <c r="J41" i="94" s="1"/>
  <c r="M1046" i="42"/>
  <c r="M1042" i="42"/>
  <c r="M1043" i="42"/>
  <c r="M1044" i="42"/>
  <c r="M1045" i="42"/>
  <c r="L288" i="42"/>
  <c r="L274" i="42"/>
  <c r="L281" i="42"/>
  <c r="L295" i="42"/>
  <c r="L302" i="42"/>
  <c r="L300" i="42"/>
  <c r="L272" i="42"/>
  <c r="L286" i="42"/>
  <c r="L293" i="42"/>
  <c r="L279" i="42"/>
  <c r="L292" i="42"/>
  <c r="L271" i="42"/>
  <c r="L299" i="42"/>
  <c r="L278" i="42"/>
  <c r="L285" i="42"/>
  <c r="L301" i="42"/>
  <c r="L280" i="42"/>
  <c r="L287" i="42"/>
  <c r="L273" i="42"/>
  <c r="L294" i="42"/>
  <c r="L298" i="42"/>
  <c r="L291" i="42"/>
  <c r="L277" i="42"/>
  <c r="L284" i="42"/>
  <c r="L270" i="42"/>
  <c r="M51" i="42"/>
  <c r="M1001" i="42"/>
  <c r="M1000" i="42"/>
  <c r="M997" i="42"/>
  <c r="M998" i="42"/>
  <c r="M999" i="42"/>
  <c r="I54" i="42"/>
  <c r="I91" i="42" s="1"/>
  <c r="I677" i="42"/>
  <c r="I958" i="42" s="1"/>
  <c r="H975" i="42"/>
  <c r="K85" i="42"/>
  <c r="K89" i="42" s="1"/>
  <c r="L81" i="42"/>
  <c r="M72" i="42"/>
  <c r="M79" i="42" s="1"/>
  <c r="M263" i="42"/>
  <c r="N75" i="42"/>
  <c r="M265" i="42"/>
  <c r="N73" i="42"/>
  <c r="N33" i="42"/>
  <c r="M264" i="42"/>
  <c r="N65" i="42"/>
  <c r="N76" i="42"/>
  <c r="M267" i="42"/>
  <c r="N74" i="42"/>
  <c r="M266" i="42"/>
  <c r="N77" i="42"/>
  <c r="L1032" i="42" l="1"/>
  <c r="L1058" i="42"/>
  <c r="L1062" i="42" s="1"/>
  <c r="K41" i="94" s="1"/>
  <c r="N1043" i="42"/>
  <c r="N1044" i="42"/>
  <c r="N1045" i="42"/>
  <c r="N1042" i="42"/>
  <c r="N1046" i="42"/>
  <c r="M1031" i="42"/>
  <c r="M1061" i="42" s="1"/>
  <c r="M1027" i="42"/>
  <c r="M1057" i="42" s="1"/>
  <c r="M1028" i="42"/>
  <c r="M1058" i="42" s="1"/>
  <c r="M1030" i="42"/>
  <c r="M1060" i="42" s="1"/>
  <c r="M1029" i="42"/>
  <c r="M1047" i="42"/>
  <c r="M280" i="42"/>
  <c r="M287" i="42"/>
  <c r="M294" i="42"/>
  <c r="M273" i="42"/>
  <c r="M301" i="42"/>
  <c r="M278" i="42"/>
  <c r="M292" i="42"/>
  <c r="M271" i="42"/>
  <c r="M299" i="42"/>
  <c r="M285" i="42"/>
  <c r="M293" i="42"/>
  <c r="M272" i="42"/>
  <c r="M300" i="42"/>
  <c r="M286" i="42"/>
  <c r="M279" i="42"/>
  <c r="M288" i="42"/>
  <c r="M295" i="42"/>
  <c r="M302" i="42"/>
  <c r="M281" i="42"/>
  <c r="M274" i="42"/>
  <c r="M270" i="42"/>
  <c r="M284" i="42"/>
  <c r="M291" i="42"/>
  <c r="M298" i="42"/>
  <c r="M277" i="42"/>
  <c r="N51" i="42"/>
  <c r="N1001" i="42"/>
  <c r="N998" i="42"/>
  <c r="N1000" i="42"/>
  <c r="N997" i="42"/>
  <c r="N999" i="42"/>
  <c r="J677" i="42"/>
  <c r="J958" i="42" s="1"/>
  <c r="J54" i="42"/>
  <c r="J91" i="42" s="1"/>
  <c r="I975" i="42"/>
  <c r="M81" i="42"/>
  <c r="L85" i="42"/>
  <c r="L89" i="42" s="1"/>
  <c r="O65" i="42"/>
  <c r="O75" i="42"/>
  <c r="O77" i="42"/>
  <c r="O74" i="42"/>
  <c r="N263" i="42"/>
  <c r="O76" i="42"/>
  <c r="N265" i="42"/>
  <c r="N264" i="42"/>
  <c r="O73" i="42"/>
  <c r="O33" i="42"/>
  <c r="N72" i="42"/>
  <c r="N79" i="42" s="1"/>
  <c r="N267" i="42"/>
  <c r="N266" i="42"/>
  <c r="M1032" i="42" l="1"/>
  <c r="M1059" i="42"/>
  <c r="M1062" i="42" s="1"/>
  <c r="L41" i="94" s="1"/>
  <c r="O1044" i="42"/>
  <c r="O1045" i="42"/>
  <c r="O1046" i="42"/>
  <c r="O1042" i="42"/>
  <c r="O1043" i="42"/>
  <c r="N1028" i="42"/>
  <c r="N1058" i="42" s="1"/>
  <c r="N1029" i="42"/>
  <c r="N1059" i="42" s="1"/>
  <c r="N1027" i="42"/>
  <c r="N1057" i="42" s="1"/>
  <c r="N1030" i="42"/>
  <c r="N1031" i="42"/>
  <c r="N1061" i="42" s="1"/>
  <c r="N1047" i="42"/>
  <c r="N293" i="42"/>
  <c r="N286" i="42"/>
  <c r="N279" i="42"/>
  <c r="N272" i="42"/>
  <c r="N300" i="42"/>
  <c r="N294" i="42"/>
  <c r="N287" i="42"/>
  <c r="N280" i="42"/>
  <c r="N301" i="42"/>
  <c r="N273" i="42"/>
  <c r="N274" i="42"/>
  <c r="N295" i="42"/>
  <c r="N281" i="42"/>
  <c r="N288" i="42"/>
  <c r="N302" i="42"/>
  <c r="N299" i="42"/>
  <c r="N285" i="42"/>
  <c r="N278" i="42"/>
  <c r="N292" i="42"/>
  <c r="N271" i="42"/>
  <c r="N298" i="42"/>
  <c r="N277" i="42"/>
  <c r="N291" i="42"/>
  <c r="N284" i="42"/>
  <c r="N270" i="42"/>
  <c r="O51" i="42"/>
  <c r="O1000" i="42"/>
  <c r="O999" i="42"/>
  <c r="O997" i="42"/>
  <c r="O1001" i="42"/>
  <c r="O998" i="42"/>
  <c r="J975" i="42"/>
  <c r="K677" i="42"/>
  <c r="K958" i="42" s="1"/>
  <c r="K54" i="42"/>
  <c r="K91" i="42" s="1"/>
  <c r="N81" i="42"/>
  <c r="M85" i="42"/>
  <c r="M89" i="42" s="1"/>
  <c r="O72" i="42"/>
  <c r="O79" i="42" s="1"/>
  <c r="P74" i="42"/>
  <c r="O265" i="42"/>
  <c r="P65" i="42"/>
  <c r="P77" i="42"/>
  <c r="O267" i="42"/>
  <c r="P75" i="42"/>
  <c r="O263" i="42"/>
  <c r="O266" i="42"/>
  <c r="O264" i="42"/>
  <c r="P76" i="42"/>
  <c r="P73" i="42"/>
  <c r="P33" i="42"/>
  <c r="O1047" i="42" l="1"/>
  <c r="P1045" i="42"/>
  <c r="P1046" i="42"/>
  <c r="P1042" i="42"/>
  <c r="P1043" i="42"/>
  <c r="P1044" i="42"/>
  <c r="N1032" i="42"/>
  <c r="N1060" i="42"/>
  <c r="N1062" i="42" s="1"/>
  <c r="M41" i="94" s="1"/>
  <c r="O1029" i="42"/>
  <c r="O1059" i="42" s="1"/>
  <c r="O1030" i="42"/>
  <c r="O1060" i="42" s="1"/>
  <c r="O1028" i="42"/>
  <c r="O1058" i="42" s="1"/>
  <c r="O1031" i="42"/>
  <c r="O1061" i="42" s="1"/>
  <c r="O1027" i="42"/>
  <c r="O271" i="42"/>
  <c r="O278" i="42"/>
  <c r="O292" i="42"/>
  <c r="O285" i="42"/>
  <c r="O299" i="42"/>
  <c r="O288" i="42"/>
  <c r="O274" i="42"/>
  <c r="O302" i="42"/>
  <c r="O281" i="42"/>
  <c r="O295" i="42"/>
  <c r="O272" i="42"/>
  <c r="O300" i="42"/>
  <c r="O293" i="42"/>
  <c r="O279" i="42"/>
  <c r="O286" i="42"/>
  <c r="O280" i="42"/>
  <c r="O273" i="42"/>
  <c r="O287" i="42"/>
  <c r="O301" i="42"/>
  <c r="O294" i="42"/>
  <c r="O270" i="42"/>
  <c r="O284" i="42"/>
  <c r="O291" i="42"/>
  <c r="O298" i="42"/>
  <c r="O277" i="42"/>
  <c r="P51" i="42"/>
  <c r="P997" i="42"/>
  <c r="P1000" i="42"/>
  <c r="P999" i="42"/>
  <c r="P1001" i="42"/>
  <c r="P998" i="42"/>
  <c r="L54" i="42"/>
  <c r="L91" i="42" s="1"/>
  <c r="L677" i="42"/>
  <c r="L958" i="42" s="1"/>
  <c r="K975" i="42"/>
  <c r="O81" i="42"/>
  <c r="N85" i="42"/>
  <c r="N89" i="42" s="1"/>
  <c r="P72" i="42"/>
  <c r="P79" i="42" s="1"/>
  <c r="P266" i="42"/>
  <c r="Q74" i="42"/>
  <c r="P267" i="42"/>
  <c r="P264" i="42"/>
  <c r="Q77" i="42"/>
  <c r="Q73" i="42"/>
  <c r="Q33" i="42"/>
  <c r="P263" i="42"/>
  <c r="Q65" i="42"/>
  <c r="P265" i="42"/>
  <c r="Q76" i="42"/>
  <c r="Q75" i="42"/>
  <c r="P1047" i="42" l="1"/>
  <c r="Q1046" i="42"/>
  <c r="Q1042" i="42"/>
  <c r="Q1043" i="42"/>
  <c r="Q1044" i="42"/>
  <c r="Q1045" i="42"/>
  <c r="P1030" i="42"/>
  <c r="P1060" i="42" s="1"/>
  <c r="P1029" i="42"/>
  <c r="P1059" i="42" s="1"/>
  <c r="P1031" i="42"/>
  <c r="P1061" i="42" s="1"/>
  <c r="P1027" i="42"/>
  <c r="P1057" i="42" s="1"/>
  <c r="P1028" i="42"/>
  <c r="O1032" i="42"/>
  <c r="O1057" i="42"/>
  <c r="O1062" i="42" s="1"/>
  <c r="N41" i="94" s="1"/>
  <c r="P302" i="42"/>
  <c r="P274" i="42"/>
  <c r="P281" i="42"/>
  <c r="P288" i="42"/>
  <c r="P295" i="42"/>
  <c r="P279" i="42"/>
  <c r="P293" i="42"/>
  <c r="P286" i="42"/>
  <c r="P300" i="42"/>
  <c r="P272" i="42"/>
  <c r="P287" i="42"/>
  <c r="P294" i="42"/>
  <c r="P273" i="42"/>
  <c r="P301" i="42"/>
  <c r="P280" i="42"/>
  <c r="P291" i="42"/>
  <c r="P270" i="42"/>
  <c r="P277" i="42"/>
  <c r="P284" i="42"/>
  <c r="P298" i="42"/>
  <c r="P278" i="42"/>
  <c r="P285" i="42"/>
  <c r="P292" i="42"/>
  <c r="P299" i="42"/>
  <c r="P271" i="42"/>
  <c r="Q51" i="42"/>
  <c r="Q1000" i="42"/>
  <c r="Q999" i="42"/>
  <c r="Q997" i="42"/>
  <c r="Q1001" i="42"/>
  <c r="Q998" i="42"/>
  <c r="M54" i="42"/>
  <c r="M91" i="42" s="1"/>
  <c r="M677" i="42"/>
  <c r="M958" i="42" s="1"/>
  <c r="L975" i="42"/>
  <c r="O85" i="42"/>
  <c r="O89" i="42" s="1"/>
  <c r="P81" i="42"/>
  <c r="Q266" i="42"/>
  <c r="R33" i="42"/>
  <c r="R73" i="42"/>
  <c r="R76" i="42"/>
  <c r="Q267" i="42"/>
  <c r="R77" i="42"/>
  <c r="R65" i="42"/>
  <c r="Q263" i="42"/>
  <c r="Q264" i="42"/>
  <c r="R74" i="42"/>
  <c r="R75" i="42"/>
  <c r="Q265" i="42"/>
  <c r="Q72" i="42"/>
  <c r="Q79" i="42" s="1"/>
  <c r="R1043" i="42" l="1"/>
  <c r="R1044" i="42"/>
  <c r="R1045" i="42"/>
  <c r="R1042" i="42"/>
  <c r="R1046" i="42"/>
  <c r="Q1031" i="42"/>
  <c r="Q1061" i="42" s="1"/>
  <c r="Q1027" i="42"/>
  <c r="Q1057" i="42" s="1"/>
  <c r="Q1028" i="42"/>
  <c r="Q1058" i="42" s="1"/>
  <c r="Q1029" i="42"/>
  <c r="Q1030" i="42"/>
  <c r="Q1060" i="42" s="1"/>
  <c r="P1032" i="42"/>
  <c r="P1058" i="42"/>
  <c r="P1062" i="42" s="1"/>
  <c r="Q1047" i="42"/>
  <c r="Q291" i="42"/>
  <c r="Q298" i="42"/>
  <c r="Q277" i="42"/>
  <c r="Q284" i="42"/>
  <c r="Q270" i="42"/>
  <c r="Q279" i="42"/>
  <c r="Q293" i="42"/>
  <c r="Q300" i="42"/>
  <c r="Q272" i="42"/>
  <c r="Q286" i="42"/>
  <c r="Q299" i="42"/>
  <c r="Q271" i="42"/>
  <c r="Q285" i="42"/>
  <c r="Q278" i="42"/>
  <c r="Q292" i="42"/>
  <c r="Q295" i="42"/>
  <c r="Q274" i="42"/>
  <c r="Q302" i="42"/>
  <c r="Q288" i="42"/>
  <c r="Q281" i="42"/>
  <c r="Q273" i="42"/>
  <c r="Q280" i="42"/>
  <c r="Q294" i="42"/>
  <c r="Q287" i="42"/>
  <c r="Q301" i="42"/>
  <c r="R51" i="42"/>
  <c r="R1000" i="42"/>
  <c r="R999" i="42"/>
  <c r="R998" i="42"/>
  <c r="R1001" i="42"/>
  <c r="R997" i="42"/>
  <c r="N677" i="42"/>
  <c r="N958" i="42" s="1"/>
  <c r="N54" i="42"/>
  <c r="N91" i="42" s="1"/>
  <c r="M975" i="42"/>
  <c r="Q81" i="42"/>
  <c r="P85" i="42"/>
  <c r="P89" i="42" s="1"/>
  <c r="R265" i="42"/>
  <c r="S65" i="42"/>
  <c r="R266" i="42"/>
  <c r="S74" i="42"/>
  <c r="R263" i="42"/>
  <c r="S76" i="42"/>
  <c r="R264" i="42"/>
  <c r="R267" i="42"/>
  <c r="R72" i="42"/>
  <c r="R79" i="42" s="1"/>
  <c r="S77" i="42"/>
  <c r="S73" i="42"/>
  <c r="S33" i="42"/>
  <c r="S75" i="42"/>
  <c r="R1047" i="42" l="1"/>
  <c r="S1044" i="42"/>
  <c r="S1045" i="42"/>
  <c r="S1046" i="42"/>
  <c r="S1042" i="42"/>
  <c r="S1043" i="42"/>
  <c r="R1028" i="42"/>
  <c r="R1058" i="42" s="1"/>
  <c r="R1031" i="42"/>
  <c r="R1061" i="42" s="1"/>
  <c r="R1029" i="42"/>
  <c r="R1059" i="42" s="1"/>
  <c r="R1030" i="42"/>
  <c r="R1027" i="42"/>
  <c r="R1057" i="42" s="1"/>
  <c r="Q1032" i="42"/>
  <c r="Q1059" i="42"/>
  <c r="Q1062" i="42" s="1"/>
  <c r="R281" i="42"/>
  <c r="R302" i="42"/>
  <c r="R288" i="42"/>
  <c r="R274" i="42"/>
  <c r="R295" i="42"/>
  <c r="R292" i="42"/>
  <c r="R285" i="42"/>
  <c r="R299" i="42"/>
  <c r="R278" i="42"/>
  <c r="R271" i="42"/>
  <c r="R294" i="42"/>
  <c r="R287" i="42"/>
  <c r="R280" i="42"/>
  <c r="R273" i="42"/>
  <c r="R301" i="42"/>
  <c r="R277" i="42"/>
  <c r="R298" i="42"/>
  <c r="R284" i="42"/>
  <c r="R270" i="42"/>
  <c r="R291" i="42"/>
  <c r="R293" i="42"/>
  <c r="R300" i="42"/>
  <c r="R286" i="42"/>
  <c r="R279" i="42"/>
  <c r="R272" i="42"/>
  <c r="S51" i="42"/>
  <c r="S1000" i="42"/>
  <c r="S998" i="42"/>
  <c r="S999" i="42"/>
  <c r="S997" i="42"/>
  <c r="S1001" i="42"/>
  <c r="N975" i="42"/>
  <c r="O677" i="42"/>
  <c r="O958" i="42" s="1"/>
  <c r="O54" i="42"/>
  <c r="O91" i="42" s="1"/>
  <c r="R81" i="42"/>
  <c r="Q85" i="42"/>
  <c r="Q89" i="42" s="1"/>
  <c r="T74" i="42"/>
  <c r="T75" i="42"/>
  <c r="T65" i="42"/>
  <c r="S263" i="42"/>
  <c r="T77" i="42"/>
  <c r="S265" i="42"/>
  <c r="S72" i="42"/>
  <c r="S79" i="42" s="1"/>
  <c r="T76" i="42"/>
  <c r="S266" i="42"/>
  <c r="S264" i="42"/>
  <c r="S267" i="42"/>
  <c r="T73" i="42"/>
  <c r="T33" i="42"/>
  <c r="S1029" i="42" l="1"/>
  <c r="S1059" i="42" s="1"/>
  <c r="S1028" i="42"/>
  <c r="S1058" i="42" s="1"/>
  <c r="S1030" i="42"/>
  <c r="S1060" i="42" s="1"/>
  <c r="S1031" i="42"/>
  <c r="S1061" i="42" s="1"/>
  <c r="S1027" i="42"/>
  <c r="T1045" i="42"/>
  <c r="T1046" i="42"/>
  <c r="T1042" i="42"/>
  <c r="T1043" i="42"/>
  <c r="T1044" i="42"/>
  <c r="R1032" i="42"/>
  <c r="R1060" i="42"/>
  <c r="R1062" i="42" s="1"/>
  <c r="S1047" i="42"/>
  <c r="S294" i="42"/>
  <c r="S301" i="42"/>
  <c r="S280" i="42"/>
  <c r="S287" i="42"/>
  <c r="S273" i="42"/>
  <c r="S286" i="42"/>
  <c r="S279" i="42"/>
  <c r="S300" i="42"/>
  <c r="S272" i="42"/>
  <c r="S293" i="42"/>
  <c r="S284" i="42"/>
  <c r="S277" i="42"/>
  <c r="S298" i="42"/>
  <c r="S270" i="42"/>
  <c r="S291" i="42"/>
  <c r="S288" i="42"/>
  <c r="S281" i="42"/>
  <c r="S274" i="42"/>
  <c r="S302" i="42"/>
  <c r="S295" i="42"/>
  <c r="S278" i="42"/>
  <c r="S299" i="42"/>
  <c r="S271" i="42"/>
  <c r="S292" i="42"/>
  <c r="S285" i="42"/>
  <c r="T51" i="42"/>
  <c r="T1001" i="42"/>
  <c r="T999" i="42"/>
  <c r="T998" i="42"/>
  <c r="T997" i="42"/>
  <c r="T1000" i="42"/>
  <c r="O975" i="42"/>
  <c r="P54" i="42"/>
  <c r="P91" i="42" s="1"/>
  <c r="P677" i="42"/>
  <c r="P958" i="42" s="1"/>
  <c r="S81" i="42"/>
  <c r="R85" i="42"/>
  <c r="R89" i="42" s="1"/>
  <c r="T72" i="42"/>
  <c r="T79" i="42" s="1"/>
  <c r="T263" i="42"/>
  <c r="T266" i="42"/>
  <c r="T265" i="42"/>
  <c r="T264" i="42"/>
  <c r="T267" i="42"/>
  <c r="T1030" i="42" l="1"/>
  <c r="T1060" i="42" s="1"/>
  <c r="T1031" i="42"/>
  <c r="T1061" i="42" s="1"/>
  <c r="T1027" i="42"/>
  <c r="T1057" i="42" s="1"/>
  <c r="T1029" i="42"/>
  <c r="T1059" i="42" s="1"/>
  <c r="T1028" i="42"/>
  <c r="T1047" i="42"/>
  <c r="S1032" i="42"/>
  <c r="S1057" i="42"/>
  <c r="S1062" i="42" s="1"/>
  <c r="T272" i="42"/>
  <c r="T286" i="42"/>
  <c r="T300" i="42"/>
  <c r="T279" i="42"/>
  <c r="T293" i="42"/>
  <c r="T274" i="42"/>
  <c r="T295" i="42"/>
  <c r="T281" i="42"/>
  <c r="T288" i="42"/>
  <c r="T302" i="42"/>
  <c r="T284" i="42"/>
  <c r="T291" i="42"/>
  <c r="T270" i="42"/>
  <c r="T277" i="42"/>
  <c r="T298" i="42"/>
  <c r="T273" i="42"/>
  <c r="T294" i="42"/>
  <c r="T301" i="42"/>
  <c r="T287" i="42"/>
  <c r="T280" i="42"/>
  <c r="T292" i="42"/>
  <c r="T278" i="42"/>
  <c r="T271" i="42"/>
  <c r="T299" i="42"/>
  <c r="T285" i="42"/>
  <c r="Q677" i="42"/>
  <c r="Q958" i="42" s="1"/>
  <c r="Q54" i="42"/>
  <c r="Q91" i="42" s="1"/>
  <c r="P975" i="42"/>
  <c r="S85" i="42"/>
  <c r="S89" i="42" s="1"/>
  <c r="T81" i="42"/>
  <c r="T1032" i="42" l="1"/>
  <c r="T1058" i="42"/>
  <c r="T1062" i="42" s="1"/>
  <c r="Q975" i="42"/>
  <c r="R677" i="42"/>
  <c r="R958" i="42" s="1"/>
  <c r="R54" i="42"/>
  <c r="R91" i="42" s="1"/>
  <c r="T85" i="42"/>
  <c r="T89" i="42" s="1"/>
  <c r="S54" i="42" l="1"/>
  <c r="S91" i="42" s="1"/>
  <c r="S677" i="42"/>
  <c r="S958" i="42" s="1"/>
  <c r="R975" i="42"/>
  <c r="T54" i="42" l="1"/>
  <c r="T91" i="42" s="1"/>
  <c r="T677" i="42"/>
  <c r="T958" i="42" s="1"/>
  <c r="S975" i="42"/>
  <c r="T975" i="42" l="1"/>
  <c r="Y287" i="42" l="1"/>
  <c r="Y285" i="42"/>
  <c r="Y288" i="42"/>
  <c r="Y286" i="42"/>
  <c r="Y284" i="42"/>
  <c r="H285" i="42" l="1"/>
  <c r="G285" i="42"/>
  <c r="F285" i="42"/>
  <c r="F287" i="42"/>
  <c r="H287" i="42"/>
  <c r="G287" i="42"/>
  <c r="G288" i="42"/>
  <c r="F288" i="42"/>
  <c r="H288" i="42"/>
  <c r="H284" i="42"/>
  <c r="G284" i="42"/>
  <c r="F284" i="42"/>
  <c r="G286" i="42"/>
  <c r="F286" i="42"/>
  <c r="H286" i="42"/>
  <c r="I861" i="100"/>
  <c r="I937" i="100" l="1"/>
  <c r="I938" i="100" s="1"/>
  <c r="I971" i="100" s="1"/>
  <c r="I978" i="100" s="1"/>
  <c r="N860" i="100"/>
  <c r="I1088" i="100" l="1"/>
  <c r="I1089" i="100"/>
  <c r="I1085" i="100"/>
  <c r="I1086" i="100"/>
  <c r="I1087" i="100"/>
  <c r="N936" i="100"/>
  <c r="Q857" i="100"/>
  <c r="M849" i="100"/>
  <c r="P858" i="100"/>
  <c r="Q845" i="100"/>
  <c r="P846" i="100"/>
  <c r="S851" i="100"/>
  <c r="F857" i="100"/>
  <c r="F861" i="100"/>
  <c r="O855" i="100"/>
  <c r="F933" i="100" l="1"/>
  <c r="M925" i="100"/>
  <c r="S927" i="100"/>
  <c r="Q933" i="100"/>
  <c r="F937" i="100"/>
  <c r="F938" i="100" s="1"/>
  <c r="F971" i="100" s="1"/>
  <c r="F978" i="100" s="1"/>
  <c r="P923" i="100"/>
  <c r="O931" i="100"/>
  <c r="P934" i="100"/>
  <c r="Q921" i="100"/>
  <c r="R848" i="100"/>
  <c r="F1085" i="100" l="1"/>
  <c r="F1089" i="100"/>
  <c r="F1086" i="100"/>
  <c r="F1087" i="100"/>
  <c r="F1088" i="100"/>
  <c r="F1049" i="100"/>
  <c r="F1050" i="100"/>
  <c r="G51" i="102" s="1"/>
  <c r="F183" i="98" s="1"/>
  <c r="F1052" i="100"/>
  <c r="G53" i="102" s="1"/>
  <c r="H183" i="98" s="1"/>
  <c r="R924" i="100"/>
  <c r="F1053" i="100"/>
  <c r="G54" i="102" s="1"/>
  <c r="I183" i="98" s="1"/>
  <c r="F1051" i="100"/>
  <c r="G52" i="102" s="1"/>
  <c r="G183" i="98" s="1"/>
  <c r="I1053" i="100"/>
  <c r="J54" i="102" s="1"/>
  <c r="I1051" i="100"/>
  <c r="J52" i="102" s="1"/>
  <c r="I1049" i="100"/>
  <c r="I1050" i="100"/>
  <c r="J51" i="102" s="1"/>
  <c r="I1052" i="100"/>
  <c r="J53" i="102" s="1"/>
  <c r="F940" i="100"/>
  <c r="I940" i="100"/>
  <c r="F972" i="100"/>
  <c r="I972" i="100"/>
  <c r="I974" i="100" s="1"/>
  <c r="I976" i="100" s="1"/>
  <c r="L850" i="100"/>
  <c r="N852" i="100"/>
  <c r="J853" i="101"/>
  <c r="L906" i="101"/>
  <c r="F906" i="101"/>
  <c r="M890" i="101"/>
  <c r="M892" i="101"/>
  <c r="R902" i="101"/>
  <c r="L902" i="101"/>
  <c r="L904" i="101"/>
  <c r="F902" i="101"/>
  <c r="N889" i="101"/>
  <c r="Q897" i="101"/>
  <c r="F896" i="101"/>
  <c r="L894" i="101"/>
  <c r="F900" i="101"/>
  <c r="Q891" i="101"/>
  <c r="F974" i="100" l="1"/>
  <c r="F976" i="100" s="1"/>
  <c r="F1072" i="100"/>
  <c r="W53" i="102"/>
  <c r="V53" i="102"/>
  <c r="W52" i="102"/>
  <c r="V52" i="102"/>
  <c r="W51" i="102"/>
  <c r="V51" i="102"/>
  <c r="W54" i="102"/>
  <c r="V54" i="102"/>
  <c r="I1064" i="100"/>
  <c r="J56" i="102" s="1"/>
  <c r="J50" i="102"/>
  <c r="F1064" i="100"/>
  <c r="G56" i="102" s="1"/>
  <c r="G50" i="102"/>
  <c r="E183" i="98" s="1"/>
  <c r="I1066" i="100"/>
  <c r="J58" i="102" s="1"/>
  <c r="F1068" i="100"/>
  <c r="G60" i="102" s="1"/>
  <c r="I1067" i="100"/>
  <c r="J59" i="102" s="1"/>
  <c r="I1065" i="100"/>
  <c r="J57" i="102" s="1"/>
  <c r="F1066" i="100"/>
  <c r="G58" i="102" s="1"/>
  <c r="I1068" i="100"/>
  <c r="J60" i="102" s="1"/>
  <c r="F1065" i="100"/>
  <c r="G57" i="102" s="1"/>
  <c r="F1067" i="100"/>
  <c r="G59" i="102" s="1"/>
  <c r="I1054" i="100"/>
  <c r="J55" i="102" s="1"/>
  <c r="F1054" i="100"/>
  <c r="G55" i="102" s="1"/>
  <c r="L926" i="100"/>
  <c r="N928" i="100"/>
  <c r="J929" i="101"/>
  <c r="N850" i="101"/>
  <c r="I846" i="101"/>
  <c r="F861" i="101"/>
  <c r="F173" i="98" l="1"/>
  <c r="H173" i="98"/>
  <c r="I173" i="98"/>
  <c r="G173" i="98"/>
  <c r="W58" i="102"/>
  <c r="V58" i="102"/>
  <c r="W59" i="102"/>
  <c r="V59" i="102"/>
  <c r="W50" i="102"/>
  <c r="V50" i="102"/>
  <c r="W55" i="102"/>
  <c r="V55" i="102"/>
  <c r="W60" i="102"/>
  <c r="V60" i="102"/>
  <c r="W57" i="102"/>
  <c r="V57" i="102"/>
  <c r="W56" i="102"/>
  <c r="V56" i="102"/>
  <c r="F1069" i="100"/>
  <c r="G61" i="102" s="1"/>
  <c r="I1069" i="100"/>
  <c r="J61" i="102" s="1"/>
  <c r="F937" i="101"/>
  <c r="F938" i="101" s="1"/>
  <c r="F971" i="101" s="1"/>
  <c r="F978" i="101" s="1"/>
  <c r="I923" i="101"/>
  <c r="N926" i="101"/>
  <c r="J856" i="101"/>
  <c r="E173" i="98" l="1"/>
  <c r="F133" i="98"/>
  <c r="H133" i="98"/>
  <c r="E133" i="98"/>
  <c r="I133" i="98"/>
  <c r="G133" i="98"/>
  <c r="W61" i="102"/>
  <c r="V61" i="102"/>
  <c r="F1085" i="101"/>
  <c r="F1087" i="101"/>
  <c r="F1088" i="101"/>
  <c r="F1089" i="101"/>
  <c r="F1086" i="101"/>
  <c r="F1049" i="101"/>
  <c r="F1050" i="101"/>
  <c r="G81" i="102" s="1"/>
  <c r="F184" i="98" s="1"/>
  <c r="F1051" i="101"/>
  <c r="G82" i="102" s="1"/>
  <c r="G184" i="98" s="1"/>
  <c r="F1053" i="101"/>
  <c r="G84" i="102" s="1"/>
  <c r="I184" i="98" s="1"/>
  <c r="F1052" i="101"/>
  <c r="G83" i="102" s="1"/>
  <c r="H184" i="98" s="1"/>
  <c r="J932" i="101"/>
  <c r="M845" i="101"/>
  <c r="G861" i="101"/>
  <c r="K851" i="101"/>
  <c r="M861" i="101"/>
  <c r="I850" i="101"/>
  <c r="G857" i="101"/>
  <c r="J845" i="101"/>
  <c r="H857" i="101"/>
  <c r="L847" i="101"/>
  <c r="F857" i="101"/>
  <c r="N858" i="101"/>
  <c r="P860" i="101"/>
  <c r="O860" i="101"/>
  <c r="P852" i="101"/>
  <c r="I854" i="101"/>
  <c r="O852" i="101"/>
  <c r="J848" i="101"/>
  <c r="M853" i="101"/>
  <c r="K859" i="101"/>
  <c r="J861" i="101"/>
  <c r="L855" i="101"/>
  <c r="I858" i="101"/>
  <c r="F1064" i="101" l="1"/>
  <c r="G86" i="102" s="1"/>
  <c r="G80" i="102"/>
  <c r="E184" i="98" s="1"/>
  <c r="F1068" i="101"/>
  <c r="G90" i="102" s="1"/>
  <c r="F1065" i="101"/>
  <c r="G87" i="102" s="1"/>
  <c r="F1066" i="101"/>
  <c r="G88" i="102" s="1"/>
  <c r="F1067" i="101"/>
  <c r="G89" i="102" s="1"/>
  <c r="F1054" i="101"/>
  <c r="G85" i="102" s="1"/>
  <c r="L922" i="101"/>
  <c r="O928" i="101"/>
  <c r="J937" i="101"/>
  <c r="J938" i="101" s="1"/>
  <c r="J971" i="101" s="1"/>
  <c r="J978" i="101" s="1"/>
  <c r="I930" i="101"/>
  <c r="P936" i="101"/>
  <c r="J921" i="101"/>
  <c r="L931" i="101"/>
  <c r="G937" i="101"/>
  <c r="G938" i="101" s="1"/>
  <c r="G971" i="101" s="1"/>
  <c r="G978" i="101" s="1"/>
  <c r="M929" i="101"/>
  <c r="N934" i="101"/>
  <c r="M921" i="101"/>
  <c r="M937" i="101"/>
  <c r="M938" i="101" s="1"/>
  <c r="M971" i="101" s="1"/>
  <c r="M978" i="101" s="1"/>
  <c r="O936" i="101"/>
  <c r="J924" i="101"/>
  <c r="P928" i="101"/>
  <c r="K927" i="101"/>
  <c r="G933" i="101"/>
  <c r="F933" i="101"/>
  <c r="I926" i="101"/>
  <c r="K935" i="101"/>
  <c r="H933" i="101"/>
  <c r="I861" i="101"/>
  <c r="H861" i="101"/>
  <c r="M1086" i="101" l="1"/>
  <c r="M1087" i="101"/>
  <c r="M1088" i="101"/>
  <c r="M1085" i="101"/>
  <c r="M1089" i="101"/>
  <c r="G1088" i="101"/>
  <c r="G1089" i="101"/>
  <c r="G1085" i="101"/>
  <c r="G1086" i="101"/>
  <c r="G1087" i="101"/>
  <c r="J1087" i="101"/>
  <c r="J1088" i="101"/>
  <c r="J1089" i="101"/>
  <c r="J1085" i="101"/>
  <c r="J1086" i="101"/>
  <c r="F1069" i="101"/>
  <c r="G91" i="102" s="1"/>
  <c r="H937" i="101"/>
  <c r="H938" i="101" s="1"/>
  <c r="H971" i="101" s="1"/>
  <c r="H978" i="101" s="1"/>
  <c r="J1051" i="101"/>
  <c r="K82" i="102" s="1"/>
  <c r="J1052" i="101"/>
  <c r="K83" i="102" s="1"/>
  <c r="J1053" i="101"/>
  <c r="K84" i="102" s="1"/>
  <c r="J1049" i="101"/>
  <c r="J1050" i="101"/>
  <c r="K81" i="102" s="1"/>
  <c r="G1053" i="101"/>
  <c r="H84" i="102" s="1"/>
  <c r="G1049" i="101"/>
  <c r="G1052" i="101"/>
  <c r="H83" i="102" s="1"/>
  <c r="G1051" i="101"/>
  <c r="H82" i="102" s="1"/>
  <c r="G1050" i="101"/>
  <c r="H81" i="102" s="1"/>
  <c r="I937" i="101"/>
  <c r="I938" i="101" s="1"/>
  <c r="I971" i="101" s="1"/>
  <c r="I978" i="101" s="1"/>
  <c r="I857" i="101"/>
  <c r="G1064" i="101" l="1"/>
  <c r="H86" i="102" s="1"/>
  <c r="H80" i="102"/>
  <c r="J1064" i="101"/>
  <c r="K86" i="102" s="1"/>
  <c r="K80" i="102"/>
  <c r="I1086" i="101"/>
  <c r="I1087" i="101"/>
  <c r="I1088" i="101"/>
  <c r="I1085" i="101"/>
  <c r="I1089" i="101"/>
  <c r="H1053" i="101"/>
  <c r="H1089" i="101"/>
  <c r="H1085" i="101"/>
  <c r="H1086" i="101"/>
  <c r="H1087" i="101"/>
  <c r="H1088" i="101"/>
  <c r="G1065" i="101"/>
  <c r="H87" i="102" s="1"/>
  <c r="J1067" i="101"/>
  <c r="K89" i="102" s="1"/>
  <c r="G1067" i="101"/>
  <c r="H89" i="102" s="1"/>
  <c r="G1068" i="101"/>
  <c r="H90" i="102" s="1"/>
  <c r="G1066" i="101"/>
  <c r="H88" i="102" s="1"/>
  <c r="J1065" i="101"/>
  <c r="K87" i="102" s="1"/>
  <c r="J1068" i="101"/>
  <c r="K90" i="102" s="1"/>
  <c r="J1066" i="101"/>
  <c r="K88" i="102" s="1"/>
  <c r="G1054" i="101"/>
  <c r="H85" i="102" s="1"/>
  <c r="J1054" i="101"/>
  <c r="K85" i="102" s="1"/>
  <c r="H1049" i="101"/>
  <c r="H1051" i="101"/>
  <c r="I82" i="102" s="1"/>
  <c r="H1052" i="101"/>
  <c r="I83" i="102" s="1"/>
  <c r="H1050" i="101"/>
  <c r="I81" i="102" s="1"/>
  <c r="I1049" i="101"/>
  <c r="I1051" i="101"/>
  <c r="J82" i="102" s="1"/>
  <c r="I1053" i="101"/>
  <c r="J84" i="102" s="1"/>
  <c r="I1050" i="101"/>
  <c r="J81" i="102" s="1"/>
  <c r="I1052" i="101"/>
  <c r="J83" i="102" s="1"/>
  <c r="I933" i="101"/>
  <c r="M1051" i="101"/>
  <c r="N82" i="102" s="1"/>
  <c r="M1053" i="101"/>
  <c r="N84" i="102" s="1"/>
  <c r="M1052" i="101"/>
  <c r="N83" i="102" s="1"/>
  <c r="M1049" i="101"/>
  <c r="M1050" i="101"/>
  <c r="N81" i="102" s="1"/>
  <c r="F927" i="101"/>
  <c r="M922" i="101"/>
  <c r="F931" i="101"/>
  <c r="L925" i="101"/>
  <c r="Q923" i="101"/>
  <c r="Q928" i="101"/>
  <c r="F940" i="101"/>
  <c r="J940" i="101"/>
  <c r="H940" i="101"/>
  <c r="F972" i="101"/>
  <c r="G972" i="101"/>
  <c r="G974" i="101" s="1"/>
  <c r="G976" i="101" s="1"/>
  <c r="I972" i="101"/>
  <c r="I974" i="101" s="1"/>
  <c r="I976" i="101" s="1"/>
  <c r="H972" i="101"/>
  <c r="H974" i="101" s="1"/>
  <c r="H976" i="101" s="1"/>
  <c r="J972" i="101"/>
  <c r="J974" i="101" s="1"/>
  <c r="J976" i="101" s="1"/>
  <c r="M940" i="101"/>
  <c r="I940" i="101"/>
  <c r="M972" i="101"/>
  <c r="M974" i="101" s="1"/>
  <c r="M976" i="101" s="1"/>
  <c r="G940" i="101"/>
  <c r="L933" i="101"/>
  <c r="R933" i="101"/>
  <c r="L935" i="101"/>
  <c r="L937" i="101"/>
  <c r="L938" i="101" s="1"/>
  <c r="F974" i="101" l="1"/>
  <c r="F976" i="101" s="1"/>
  <c r="M1064" i="101"/>
  <c r="N86" i="102" s="1"/>
  <c r="N80" i="102"/>
  <c r="I1064" i="101"/>
  <c r="J86" i="102" s="1"/>
  <c r="J80" i="102"/>
  <c r="H1064" i="101"/>
  <c r="I86" i="102" s="1"/>
  <c r="I80" i="102"/>
  <c r="H1068" i="101"/>
  <c r="I90" i="102" s="1"/>
  <c r="I84" i="102"/>
  <c r="M1067" i="101"/>
  <c r="N89" i="102" s="1"/>
  <c r="I1067" i="101"/>
  <c r="J89" i="102" s="1"/>
  <c r="H1067" i="101"/>
  <c r="I89" i="102" s="1"/>
  <c r="M1068" i="101"/>
  <c r="N90" i="102" s="1"/>
  <c r="I1066" i="101"/>
  <c r="J88" i="102" s="1"/>
  <c r="H1065" i="101"/>
  <c r="I87" i="102" s="1"/>
  <c r="H1066" i="101"/>
  <c r="I88" i="102" s="1"/>
  <c r="J1069" i="101"/>
  <c r="K91" i="102" s="1"/>
  <c r="M1065" i="101"/>
  <c r="N87" i="102" s="1"/>
  <c r="M1066" i="101"/>
  <c r="N88" i="102" s="1"/>
  <c r="I1065" i="101"/>
  <c r="J87" i="102" s="1"/>
  <c r="I1068" i="101"/>
  <c r="J90" i="102" s="1"/>
  <c r="G1069" i="101"/>
  <c r="H91" i="102" s="1"/>
  <c r="I1054" i="101"/>
  <c r="J85" i="102" s="1"/>
  <c r="M1054" i="101"/>
  <c r="N85" i="102" s="1"/>
  <c r="H1054" i="101"/>
  <c r="I85" i="102" s="1"/>
  <c r="L971" i="101"/>
  <c r="L978" i="101" s="1"/>
  <c r="L940" i="101"/>
  <c r="L972" i="101" l="1"/>
  <c r="L1089" i="101"/>
  <c r="L1085" i="101"/>
  <c r="L1086" i="101"/>
  <c r="L1087" i="101"/>
  <c r="L1088" i="101"/>
  <c r="I1069" i="101"/>
  <c r="J91" i="102" s="1"/>
  <c r="M1069" i="101"/>
  <c r="N91" i="102" s="1"/>
  <c r="H1069" i="101"/>
  <c r="I91" i="102" s="1"/>
  <c r="L1049" i="101"/>
  <c r="L1052" i="101"/>
  <c r="M83" i="102" s="1"/>
  <c r="L1050" i="101"/>
  <c r="M81" i="102" s="1"/>
  <c r="L1053" i="101"/>
  <c r="M84" i="102" s="1"/>
  <c r="W84" i="102" s="1"/>
  <c r="L1051" i="101"/>
  <c r="M82" i="102" s="1"/>
  <c r="F861" i="104"/>
  <c r="L974" i="101" l="1"/>
  <c r="L976" i="101" s="1"/>
  <c r="F1072" i="101"/>
  <c r="V81" i="102"/>
  <c r="W81" i="102"/>
  <c r="V84" i="102"/>
  <c r="V82" i="102"/>
  <c r="W82" i="102"/>
  <c r="W83" i="102"/>
  <c r="V83" i="102"/>
  <c r="L1064" i="101"/>
  <c r="M86" i="102" s="1"/>
  <c r="M80" i="102"/>
  <c r="L1066" i="101"/>
  <c r="M88" i="102" s="1"/>
  <c r="L1065" i="101"/>
  <c r="M87" i="102" s="1"/>
  <c r="L1068" i="101"/>
  <c r="M90" i="102" s="1"/>
  <c r="L1067" i="101"/>
  <c r="M89" i="102" s="1"/>
  <c r="L1054" i="101"/>
  <c r="M85" i="102" s="1"/>
  <c r="F937" i="104"/>
  <c r="F938" i="104" s="1"/>
  <c r="F971" i="104" s="1"/>
  <c r="F978" i="104" s="1"/>
  <c r="F906" i="103"/>
  <c r="H906" i="103"/>
  <c r="P905" i="103"/>
  <c r="P896" i="103"/>
  <c r="H902" i="103"/>
  <c r="P897" i="103"/>
  <c r="F902" i="103"/>
  <c r="P901" i="103"/>
  <c r="P900" i="103"/>
  <c r="N849" i="104"/>
  <c r="P893" i="103"/>
  <c r="M860" i="104"/>
  <c r="P892" i="103"/>
  <c r="F857" i="104"/>
  <c r="L847" i="104"/>
  <c r="P904" i="103"/>
  <c r="K857" i="104"/>
  <c r="P889" i="103"/>
  <c r="O848" i="104"/>
  <c r="F174" i="98" l="1"/>
  <c r="G174" i="98"/>
  <c r="H174" i="98"/>
  <c r="I174" i="98"/>
  <c r="V90" i="102"/>
  <c r="W90" i="102"/>
  <c r="V85" i="102"/>
  <c r="W85" i="102"/>
  <c r="V88" i="102"/>
  <c r="W88" i="102"/>
  <c r="W89" i="102"/>
  <c r="V89" i="102"/>
  <c r="W80" i="102"/>
  <c r="V80" i="102"/>
  <c r="V86" i="102"/>
  <c r="W86" i="102"/>
  <c r="V87" i="102"/>
  <c r="W87" i="102"/>
  <c r="F1085" i="104"/>
  <c r="F1088" i="104"/>
  <c r="F1089" i="104"/>
  <c r="F1086" i="104"/>
  <c r="F1087" i="104"/>
  <c r="F1049" i="104"/>
  <c r="F1050" i="104"/>
  <c r="L1069" i="101"/>
  <c r="M91" i="102" s="1"/>
  <c r="F1051" i="104"/>
  <c r="F972" i="104"/>
  <c r="F1052" i="104"/>
  <c r="F1053" i="104"/>
  <c r="F940" i="104"/>
  <c r="P922" i="103"/>
  <c r="H937" i="103"/>
  <c r="H938" i="103" s="1"/>
  <c r="H940" i="103" s="1"/>
  <c r="P936" i="103"/>
  <c r="N925" i="104"/>
  <c r="P931" i="103"/>
  <c r="P928" i="103"/>
  <c r="F937" i="103"/>
  <c r="F938" i="103" s="1"/>
  <c r="O924" i="104"/>
  <c r="P924" i="103"/>
  <c r="F933" i="104"/>
  <c r="L922" i="104"/>
  <c r="M936" i="104"/>
  <c r="P932" i="103"/>
  <c r="P927" i="103"/>
  <c r="P935" i="103"/>
  <c r="F933" i="103"/>
  <c r="H933" i="103"/>
  <c r="K933" i="104"/>
  <c r="E174" i="98" l="1"/>
  <c r="F974" i="104"/>
  <c r="F976" i="104" s="1"/>
  <c r="F1072" i="104"/>
  <c r="H134" i="98"/>
  <c r="E134" i="98"/>
  <c r="F134" i="98"/>
  <c r="G134" i="98"/>
  <c r="I134" i="98"/>
  <c r="W91" i="102"/>
  <c r="V91" i="102"/>
  <c r="F1068" i="104"/>
  <c r="G150" i="102" s="1"/>
  <c r="G144" i="102"/>
  <c r="I186" i="98" s="1"/>
  <c r="F1065" i="104"/>
  <c r="G147" i="102" s="1"/>
  <c r="G141" i="102"/>
  <c r="F186" i="98" s="1"/>
  <c r="F1067" i="104"/>
  <c r="G149" i="102" s="1"/>
  <c r="G143" i="102"/>
  <c r="H186" i="98" s="1"/>
  <c r="F1064" i="104"/>
  <c r="G146" i="102" s="1"/>
  <c r="G140" i="102"/>
  <c r="E186" i="98" s="1"/>
  <c r="F1066" i="104"/>
  <c r="G148" i="102" s="1"/>
  <c r="G142" i="102"/>
  <c r="G186" i="98" s="1"/>
  <c r="F940" i="103"/>
  <c r="F971" i="103"/>
  <c r="F978" i="103" s="1"/>
  <c r="F1054" i="104"/>
  <c r="G145" i="102" s="1"/>
  <c r="H971" i="103"/>
  <c r="H978" i="103" s="1"/>
  <c r="J857" i="105"/>
  <c r="H902" i="105"/>
  <c r="P892" i="105"/>
  <c r="N853" i="105"/>
  <c r="F902" i="105"/>
  <c r="P896" i="105"/>
  <c r="P859" i="105"/>
  <c r="N845" i="105"/>
  <c r="F857" i="105"/>
  <c r="O848" i="105"/>
  <c r="R861" i="105"/>
  <c r="F861" i="105"/>
  <c r="G902" i="105"/>
  <c r="F906" i="105"/>
  <c r="H906" i="105"/>
  <c r="O856" i="105"/>
  <c r="P900" i="105"/>
  <c r="P904" i="105"/>
  <c r="P851" i="105"/>
  <c r="G906" i="105"/>
  <c r="W148" i="102" l="1"/>
  <c r="V148" i="102"/>
  <c r="W150" i="102"/>
  <c r="V150" i="102"/>
  <c r="W145" i="102"/>
  <c r="V145" i="102"/>
  <c r="W143" i="102"/>
  <c r="V143" i="102"/>
  <c r="W149" i="102"/>
  <c r="V149" i="102"/>
  <c r="W140" i="102"/>
  <c r="V140" i="102"/>
  <c r="W141" i="102"/>
  <c r="V141" i="102"/>
  <c r="W142" i="102"/>
  <c r="V142" i="102"/>
  <c r="W144" i="102"/>
  <c r="V144" i="102"/>
  <c r="W146" i="102"/>
  <c r="V146" i="102"/>
  <c r="W147" i="102"/>
  <c r="V147" i="102"/>
  <c r="F1069" i="104"/>
  <c r="G151" i="102" s="1"/>
  <c r="F1085" i="103"/>
  <c r="F1089" i="103"/>
  <c r="F1086" i="103"/>
  <c r="F1087" i="103"/>
  <c r="F1088" i="103"/>
  <c r="H1049" i="103"/>
  <c r="H1087" i="103"/>
  <c r="H1088" i="103"/>
  <c r="H1089" i="103"/>
  <c r="H1085" i="103"/>
  <c r="H1086" i="103"/>
  <c r="F1049" i="103"/>
  <c r="F1050" i="103"/>
  <c r="F1051" i="103"/>
  <c r="F972" i="103"/>
  <c r="F1053" i="103"/>
  <c r="H972" i="103"/>
  <c r="H974" i="103" s="1"/>
  <c r="H976" i="103" s="1"/>
  <c r="H1052" i="103"/>
  <c r="F1052" i="103"/>
  <c r="H1050" i="103"/>
  <c r="H1053" i="103"/>
  <c r="H1051" i="103"/>
  <c r="M930" i="106"/>
  <c r="N921" i="105"/>
  <c r="R921" i="106"/>
  <c r="O932" i="105"/>
  <c r="O924" i="106"/>
  <c r="J933" i="105"/>
  <c r="F937" i="105"/>
  <c r="F938" i="105" s="1"/>
  <c r="F971" i="105" s="1"/>
  <c r="F978" i="105" s="1"/>
  <c r="M923" i="106"/>
  <c r="F933" i="105"/>
  <c r="P935" i="105"/>
  <c r="P927" i="105"/>
  <c r="Q926" i="106"/>
  <c r="R929" i="106"/>
  <c r="N933" i="106"/>
  <c r="P927" i="106"/>
  <c r="L922" i="106"/>
  <c r="N937" i="106"/>
  <c r="N938" i="106" s="1"/>
  <c r="N971" i="106" s="1"/>
  <c r="N978" i="106" s="1"/>
  <c r="F933" i="106"/>
  <c r="O924" i="105"/>
  <c r="L931" i="106"/>
  <c r="N929" i="105"/>
  <c r="R937" i="105"/>
  <c r="R938" i="105" s="1"/>
  <c r="R971" i="105" s="1"/>
  <c r="R978" i="105" s="1"/>
  <c r="F937" i="106"/>
  <c r="F938" i="106" s="1"/>
  <c r="P889" i="105"/>
  <c r="G176" i="98" l="1"/>
  <c r="E176" i="98"/>
  <c r="H176" i="98"/>
  <c r="I176" i="98"/>
  <c r="F176" i="98"/>
  <c r="F974" i="103"/>
  <c r="F976" i="103" s="1"/>
  <c r="F1072" i="103"/>
  <c r="E136" i="98"/>
  <c r="I136" i="98"/>
  <c r="F136" i="98"/>
  <c r="H136" i="98"/>
  <c r="G136" i="98"/>
  <c r="W151" i="102"/>
  <c r="V151" i="102"/>
  <c r="H1066" i="103"/>
  <c r="I118" i="102" s="1"/>
  <c r="I112" i="102"/>
  <c r="F1067" i="103"/>
  <c r="G119" i="102" s="1"/>
  <c r="G113" i="102"/>
  <c r="H185" i="98" s="1"/>
  <c r="F1068" i="103"/>
  <c r="G120" i="102" s="1"/>
  <c r="G114" i="102"/>
  <c r="I185" i="98" s="1"/>
  <c r="F1064" i="103"/>
  <c r="G116" i="102" s="1"/>
  <c r="G110" i="102"/>
  <c r="E185" i="98" s="1"/>
  <c r="H1067" i="103"/>
  <c r="I119" i="102" s="1"/>
  <c r="I113" i="102"/>
  <c r="H1068" i="103"/>
  <c r="I120" i="102" s="1"/>
  <c r="I114" i="102"/>
  <c r="F1066" i="103"/>
  <c r="G118" i="102" s="1"/>
  <c r="G112" i="102"/>
  <c r="G185" i="98" s="1"/>
  <c r="H1064" i="103"/>
  <c r="I116" i="102" s="1"/>
  <c r="I110" i="102"/>
  <c r="H1065" i="103"/>
  <c r="I117" i="102" s="1"/>
  <c r="I111" i="102"/>
  <c r="F1065" i="103"/>
  <c r="G117" i="102" s="1"/>
  <c r="G111" i="102"/>
  <c r="F185" i="98" s="1"/>
  <c r="R1088" i="105"/>
  <c r="R1089" i="105"/>
  <c r="R1085" i="105"/>
  <c r="R1086" i="105"/>
  <c r="R1087" i="105"/>
  <c r="F1085" i="105"/>
  <c r="F1088" i="105"/>
  <c r="F1089" i="105"/>
  <c r="F1086" i="105"/>
  <c r="F1087" i="105"/>
  <c r="N1086" i="106"/>
  <c r="N1087" i="106"/>
  <c r="N1088" i="106"/>
  <c r="N1085" i="106"/>
  <c r="N1089" i="106"/>
  <c r="F971" i="106"/>
  <c r="F1049" i="105"/>
  <c r="F1050" i="105"/>
  <c r="F1052" i="105"/>
  <c r="H1054" i="103"/>
  <c r="I115" i="102" s="1"/>
  <c r="F1054" i="103"/>
  <c r="G115" i="102" s="1"/>
  <c r="F1051" i="105"/>
  <c r="F1053" i="105"/>
  <c r="N1050" i="106"/>
  <c r="N1049" i="106"/>
  <c r="N1051" i="106"/>
  <c r="N1052" i="106"/>
  <c r="N1053" i="106"/>
  <c r="R1051" i="105"/>
  <c r="R1052" i="105"/>
  <c r="R1053" i="105"/>
  <c r="R1049" i="105"/>
  <c r="R1050" i="105"/>
  <c r="P931" i="105"/>
  <c r="P922" i="105"/>
  <c r="F940" i="106"/>
  <c r="F940" i="105"/>
  <c r="F972" i="105"/>
  <c r="R972" i="105"/>
  <c r="R974" i="105" s="1"/>
  <c r="R976" i="105" s="1"/>
  <c r="N940" i="106"/>
  <c r="N972" i="106"/>
  <c r="N974" i="106" s="1"/>
  <c r="R940" i="105"/>
  <c r="G933" i="105"/>
  <c r="H933" i="105"/>
  <c r="G937" i="105"/>
  <c r="G938" i="105" s="1"/>
  <c r="H937" i="105"/>
  <c r="H938" i="105" s="1"/>
  <c r="F1050" i="106" l="1"/>
  <c r="F1065" i="106" s="1"/>
  <c r="F978" i="106"/>
  <c r="F974" i="105"/>
  <c r="F976" i="105" s="1"/>
  <c r="W115" i="102"/>
  <c r="V115" i="102"/>
  <c r="W118" i="102"/>
  <c r="V118" i="102"/>
  <c r="W120" i="102"/>
  <c r="V120" i="102"/>
  <c r="W112" i="102"/>
  <c r="V112" i="102"/>
  <c r="W114" i="102"/>
  <c r="V114" i="102"/>
  <c r="W111" i="102"/>
  <c r="V111" i="102"/>
  <c r="W110" i="102"/>
  <c r="V110" i="102"/>
  <c r="W113" i="102"/>
  <c r="V113" i="102"/>
  <c r="W117" i="102"/>
  <c r="V117" i="102"/>
  <c r="W116" i="102"/>
  <c r="V116" i="102"/>
  <c r="W119" i="102"/>
  <c r="V119" i="102"/>
  <c r="R1068" i="105"/>
  <c r="S180" i="102" s="1"/>
  <c r="S174" i="102"/>
  <c r="F1068" i="105"/>
  <c r="G180" i="102" s="1"/>
  <c r="G174" i="102"/>
  <c r="I187" i="98" s="1"/>
  <c r="F1067" i="105"/>
  <c r="G179" i="102" s="1"/>
  <c r="G173" i="102"/>
  <c r="H187" i="98" s="1"/>
  <c r="R1067" i="105"/>
  <c r="S179" i="102" s="1"/>
  <c r="S173" i="102"/>
  <c r="F1066" i="105"/>
  <c r="G178" i="102" s="1"/>
  <c r="G172" i="102"/>
  <c r="G187" i="98" s="1"/>
  <c r="F1065" i="105"/>
  <c r="G177" i="102" s="1"/>
  <c r="G171" i="102"/>
  <c r="F187" i="98" s="1"/>
  <c r="R1064" i="105"/>
  <c r="S176" i="102" s="1"/>
  <c r="S170" i="102"/>
  <c r="R1065" i="105"/>
  <c r="S177" i="102" s="1"/>
  <c r="S171" i="102"/>
  <c r="R1066" i="105"/>
  <c r="S178" i="102" s="1"/>
  <c r="S172" i="102"/>
  <c r="F1064" i="105"/>
  <c r="G176" i="102" s="1"/>
  <c r="G170" i="102"/>
  <c r="E187" i="98" s="1"/>
  <c r="F1069" i="103"/>
  <c r="G121" i="102" s="1"/>
  <c r="H1069" i="103"/>
  <c r="I121" i="102" s="1"/>
  <c r="O202" i="102"/>
  <c r="O204" i="102"/>
  <c r="O201" i="102"/>
  <c r="O203" i="102"/>
  <c r="N1064" i="106"/>
  <c r="O200" i="102"/>
  <c r="N976" i="106"/>
  <c r="F1051" i="106"/>
  <c r="F1052" i="106"/>
  <c r="F1049" i="106"/>
  <c r="E1049" i="106" s="1"/>
  <c r="F1086" i="106"/>
  <c r="F1087" i="106"/>
  <c r="F1088" i="106"/>
  <c r="F1089" i="106"/>
  <c r="F1053" i="106"/>
  <c r="F1085" i="106"/>
  <c r="F972" i="106"/>
  <c r="N1068" i="106"/>
  <c r="N1066" i="106"/>
  <c r="N1067" i="106"/>
  <c r="N1065" i="106"/>
  <c r="F1054" i="105"/>
  <c r="G175" i="102" s="1"/>
  <c r="N1054" i="106"/>
  <c r="R1054" i="105"/>
  <c r="S175" i="102" s="1"/>
  <c r="H971" i="105"/>
  <c r="H978" i="105" s="1"/>
  <c r="H940" i="105"/>
  <c r="G940" i="105"/>
  <c r="G971" i="105"/>
  <c r="G978" i="105" s="1"/>
  <c r="G201" i="102" l="1"/>
  <c r="F188" i="98" s="1"/>
  <c r="H175" i="98"/>
  <c r="F175" i="98"/>
  <c r="G175" i="98"/>
  <c r="E175" i="98"/>
  <c r="I175" i="98"/>
  <c r="F974" i="106"/>
  <c r="F976" i="106" s="1"/>
  <c r="F1072" i="106"/>
  <c r="E135" i="98"/>
  <c r="G135" i="98"/>
  <c r="H135" i="98"/>
  <c r="F135" i="98"/>
  <c r="I135" i="98"/>
  <c r="F1069" i="105"/>
  <c r="G181" i="102" s="1"/>
  <c r="W121" i="102"/>
  <c r="V121" i="102"/>
  <c r="W201" i="102"/>
  <c r="V201" i="102"/>
  <c r="R1069" i="105"/>
  <c r="S181" i="102" s="1"/>
  <c r="G207" i="102"/>
  <c r="O206" i="102"/>
  <c r="O207" i="102"/>
  <c r="O208" i="102"/>
  <c r="G204" i="102"/>
  <c r="I188" i="98" s="1"/>
  <c r="G202" i="102"/>
  <c r="G188" i="98" s="1"/>
  <c r="O209" i="102"/>
  <c r="O205" i="102"/>
  <c r="O210" i="102"/>
  <c r="F1064" i="106"/>
  <c r="E1064" i="106" s="1"/>
  <c r="G200" i="102"/>
  <c r="E188" i="98" s="1"/>
  <c r="F1067" i="106"/>
  <c r="G203" i="102"/>
  <c r="H188" i="98" s="1"/>
  <c r="F1066" i="106"/>
  <c r="F1068" i="106"/>
  <c r="F1054" i="106"/>
  <c r="H1086" i="105"/>
  <c r="H1087" i="105"/>
  <c r="H1085" i="105"/>
  <c r="H1088" i="105"/>
  <c r="H1089" i="105"/>
  <c r="G1089" i="105"/>
  <c r="G1085" i="105"/>
  <c r="G1086" i="105"/>
  <c r="G1088" i="105"/>
  <c r="G1087" i="105"/>
  <c r="N1069" i="106"/>
  <c r="G1052" i="105"/>
  <c r="G1053" i="105"/>
  <c r="G972" i="105"/>
  <c r="G1050" i="105"/>
  <c r="G1049" i="105"/>
  <c r="G1051" i="105"/>
  <c r="H1052" i="105"/>
  <c r="H1051" i="105"/>
  <c r="H1049" i="105"/>
  <c r="H972" i="105"/>
  <c r="H974" i="105" s="1"/>
  <c r="H976" i="105" s="1"/>
  <c r="H1053" i="105"/>
  <c r="H1050" i="105"/>
  <c r="F857" i="107"/>
  <c r="P850" i="107"/>
  <c r="F858" i="107"/>
  <c r="F861" i="107"/>
  <c r="F854" i="107"/>
  <c r="Q857" i="107"/>
  <c r="F178" i="98" l="1"/>
  <c r="G974" i="105"/>
  <c r="G976" i="105" s="1"/>
  <c r="F1072" i="105"/>
  <c r="W202" i="102"/>
  <c r="V202" i="102"/>
  <c r="W203" i="102"/>
  <c r="V203" i="102"/>
  <c r="W204" i="102"/>
  <c r="V204" i="102"/>
  <c r="W207" i="102"/>
  <c r="V207" i="102"/>
  <c r="W200" i="102"/>
  <c r="V200" i="102"/>
  <c r="G1064" i="105"/>
  <c r="H176" i="102" s="1"/>
  <c r="H170" i="102"/>
  <c r="H1068" i="105"/>
  <c r="I180" i="102" s="1"/>
  <c r="I174" i="102"/>
  <c r="G1065" i="105"/>
  <c r="H177" i="102" s="1"/>
  <c r="H171" i="102"/>
  <c r="G1067" i="105"/>
  <c r="H179" i="102" s="1"/>
  <c r="H173" i="102"/>
  <c r="H1066" i="105"/>
  <c r="I178" i="102" s="1"/>
  <c r="I172" i="102"/>
  <c r="H1067" i="105"/>
  <c r="I179" i="102" s="1"/>
  <c r="I173" i="102"/>
  <c r="H1065" i="105"/>
  <c r="I177" i="102" s="1"/>
  <c r="I171" i="102"/>
  <c r="H1064" i="105"/>
  <c r="I176" i="102" s="1"/>
  <c r="I170" i="102"/>
  <c r="G1066" i="105"/>
  <c r="H178" i="102" s="1"/>
  <c r="H172" i="102"/>
  <c r="G1068" i="105"/>
  <c r="H180" i="102" s="1"/>
  <c r="H174" i="102"/>
  <c r="O211" i="102"/>
  <c r="G205" i="102"/>
  <c r="G210" i="102"/>
  <c r="G206" i="102"/>
  <c r="G208" i="102"/>
  <c r="G209" i="102"/>
  <c r="F1069" i="106"/>
  <c r="H1054" i="105"/>
  <c r="I175" i="102" s="1"/>
  <c r="G1054" i="105"/>
  <c r="H175" i="102" s="1"/>
  <c r="F933" i="107"/>
  <c r="Q933" i="107"/>
  <c r="F937" i="107"/>
  <c r="F938" i="107" s="1"/>
  <c r="F971" i="107" s="1"/>
  <c r="F978" i="107" s="1"/>
  <c r="P926" i="107"/>
  <c r="F930" i="107"/>
  <c r="H178" i="98" l="1"/>
  <c r="E178" i="98"/>
  <c r="I178" i="98"/>
  <c r="G178" i="98"/>
  <c r="F138" i="98"/>
  <c r="W206" i="102"/>
  <c r="V206" i="102"/>
  <c r="V174" i="102"/>
  <c r="W174" i="102"/>
  <c r="W173" i="102"/>
  <c r="V173" i="102"/>
  <c r="W210" i="102"/>
  <c r="V210" i="102"/>
  <c r="V180" i="102"/>
  <c r="W180" i="102"/>
  <c r="V179" i="102"/>
  <c r="W179" i="102"/>
  <c r="W209" i="102"/>
  <c r="V209" i="102"/>
  <c r="W205" i="102"/>
  <c r="V205" i="102"/>
  <c r="W172" i="102"/>
  <c r="V172" i="102"/>
  <c r="W171" i="102"/>
  <c r="V171" i="102"/>
  <c r="V170" i="102"/>
  <c r="W170" i="102"/>
  <c r="V175" i="102"/>
  <c r="W175" i="102"/>
  <c r="W208" i="102"/>
  <c r="V208" i="102"/>
  <c r="W178" i="102"/>
  <c r="V178" i="102"/>
  <c r="W177" i="102"/>
  <c r="V177" i="102"/>
  <c r="V176" i="102"/>
  <c r="W176" i="102"/>
  <c r="G1069" i="105"/>
  <c r="H181" i="102" s="1"/>
  <c r="H1069" i="105"/>
  <c r="I181" i="102" s="1"/>
  <c r="G211" i="102"/>
  <c r="F1085" i="107"/>
  <c r="F1087" i="107"/>
  <c r="F1088" i="107"/>
  <c r="F1089" i="107"/>
  <c r="F1086" i="107"/>
  <c r="F1050" i="107"/>
  <c r="G21" i="102" s="1"/>
  <c r="F182" i="98" s="1"/>
  <c r="F940" i="107"/>
  <c r="F177" i="98" l="1"/>
  <c r="I177" i="98"/>
  <c r="G177" i="98"/>
  <c r="H177" i="98"/>
  <c r="E177" i="98"/>
  <c r="E137" i="98"/>
  <c r="F137" i="98"/>
  <c r="G138" i="98"/>
  <c r="H138" i="98"/>
  <c r="E138" i="98"/>
  <c r="I137" i="98"/>
  <c r="I138" i="98"/>
  <c r="G137" i="98"/>
  <c r="H137" i="98"/>
  <c r="W181" i="102"/>
  <c r="V181" i="102"/>
  <c r="W211" i="102"/>
  <c r="V211" i="102"/>
  <c r="W21" i="102"/>
  <c r="V21" i="102"/>
  <c r="F1049" i="107"/>
  <c r="F1053" i="107"/>
  <c r="F972" i="107"/>
  <c r="F1052" i="107"/>
  <c r="F1051" i="107"/>
  <c r="F1065" i="107"/>
  <c r="G27" i="102" s="1"/>
  <c r="F903" i="104"/>
  <c r="F860" i="100"/>
  <c r="F905" i="107"/>
  <c r="F852" i="100"/>
  <c r="F858" i="104"/>
  <c r="F905" i="100"/>
  <c r="F903" i="100"/>
  <c r="F860" i="103"/>
  <c r="F852" i="103"/>
  <c r="F858" i="100"/>
  <c r="F905" i="103"/>
  <c r="F860" i="107"/>
  <c r="F860" i="101"/>
  <c r="F858" i="101"/>
  <c r="F903" i="103"/>
  <c r="F852" i="107"/>
  <c r="F852" i="104"/>
  <c r="F905" i="101"/>
  <c r="F860" i="104"/>
  <c r="F903" i="107"/>
  <c r="F903" i="101"/>
  <c r="F852" i="101"/>
  <c r="F858" i="103"/>
  <c r="F905" i="104"/>
  <c r="F172" i="98" l="1"/>
  <c r="F974" i="107"/>
  <c r="F976" i="107" s="1"/>
  <c r="F1072" i="107"/>
  <c r="W27" i="102"/>
  <c r="V27" i="102"/>
  <c r="F1068" i="107"/>
  <c r="G30" i="102" s="1"/>
  <c r="G24" i="102"/>
  <c r="I182" i="98" s="1"/>
  <c r="F1066" i="107"/>
  <c r="G28" i="102" s="1"/>
  <c r="G22" i="102"/>
  <c r="G182" i="98" s="1"/>
  <c r="F1067" i="107"/>
  <c r="G29" i="102" s="1"/>
  <c r="G23" i="102"/>
  <c r="H182" i="98" s="1"/>
  <c r="F1064" i="107"/>
  <c r="G26" i="102" s="1"/>
  <c r="G20" i="102"/>
  <c r="E182" i="98" s="1"/>
  <c r="F1054" i="107"/>
  <c r="G25" i="102" s="1"/>
  <c r="F934" i="101"/>
  <c r="F934" i="100"/>
  <c r="F936" i="101"/>
  <c r="F936" i="103"/>
  <c r="F936" i="107"/>
  <c r="F928" i="104"/>
  <c r="F928" i="101"/>
  <c r="F928" i="100"/>
  <c r="F928" i="103"/>
  <c r="F934" i="103"/>
  <c r="F928" i="107"/>
  <c r="F936" i="104"/>
  <c r="F934" i="104"/>
  <c r="F936" i="100"/>
  <c r="G905" i="101"/>
  <c r="G860" i="101"/>
  <c r="G852" i="107"/>
  <c r="G905" i="104"/>
  <c r="G852" i="104"/>
  <c r="G903" i="101"/>
  <c r="G905" i="103"/>
  <c r="G905" i="100"/>
  <c r="G858" i="100"/>
  <c r="G905" i="107"/>
  <c r="G903" i="104"/>
  <c r="G903" i="100"/>
  <c r="G903" i="103"/>
  <c r="G858" i="101"/>
  <c r="G852" i="103"/>
  <c r="G858" i="104"/>
  <c r="G860" i="100"/>
  <c r="G860" i="107"/>
  <c r="G903" i="107"/>
  <c r="G852" i="101"/>
  <c r="G858" i="103"/>
  <c r="G860" i="104"/>
  <c r="G860" i="103"/>
  <c r="G852" i="100"/>
  <c r="G858" i="107"/>
  <c r="F132" i="98" l="1"/>
  <c r="F127" i="98" s="1"/>
  <c r="F44" i="98" s="1"/>
  <c r="W23" i="102"/>
  <c r="V23" i="102"/>
  <c r="W24" i="102"/>
  <c r="V24" i="102"/>
  <c r="W25" i="102"/>
  <c r="V25" i="102"/>
  <c r="W29" i="102"/>
  <c r="V29" i="102"/>
  <c r="W30" i="102"/>
  <c r="V30" i="102"/>
  <c r="W20" i="102"/>
  <c r="V20" i="102"/>
  <c r="W22" i="102"/>
  <c r="V22" i="102"/>
  <c r="W26" i="102"/>
  <c r="V26" i="102"/>
  <c r="W28" i="102"/>
  <c r="V28" i="102"/>
  <c r="F1069" i="107"/>
  <c r="G31" i="102" s="1"/>
  <c r="G936" i="107"/>
  <c r="G928" i="107"/>
  <c r="G936" i="103"/>
  <c r="G936" i="101"/>
  <c r="G934" i="100"/>
  <c r="G934" i="107"/>
  <c r="G928" i="101"/>
  <c r="G928" i="100"/>
  <c r="G936" i="100"/>
  <c r="G928" i="104"/>
  <c r="G936" i="104"/>
  <c r="G934" i="104"/>
  <c r="G928" i="103"/>
  <c r="G934" i="103"/>
  <c r="G934" i="101"/>
  <c r="H860" i="107"/>
  <c r="H903" i="100"/>
  <c r="H860" i="104"/>
  <c r="H905" i="100"/>
  <c r="H852" i="107"/>
  <c r="H858" i="104"/>
  <c r="F860" i="105"/>
  <c r="F905" i="105"/>
  <c r="H852" i="100"/>
  <c r="H905" i="107"/>
  <c r="H903" i="104"/>
  <c r="H858" i="103"/>
  <c r="H903" i="107"/>
  <c r="H903" i="101"/>
  <c r="H858" i="101"/>
  <c r="F852" i="105"/>
  <c r="H858" i="107"/>
  <c r="F903" i="105"/>
  <c r="H852" i="104"/>
  <c r="H905" i="103"/>
  <c r="F858" i="105"/>
  <c r="H905" i="101"/>
  <c r="H858" i="100"/>
  <c r="H860" i="101"/>
  <c r="H860" i="103"/>
  <c r="H903" i="103"/>
  <c r="H852" i="103"/>
  <c r="H860" i="100"/>
  <c r="H852" i="101"/>
  <c r="H905" i="104"/>
  <c r="G172" i="98" l="1"/>
  <c r="H172" i="98"/>
  <c r="E172" i="98"/>
  <c r="I172" i="98"/>
  <c r="F126" i="98"/>
  <c r="F43" i="98" s="1"/>
  <c r="F124" i="98"/>
  <c r="F41" i="98" s="1"/>
  <c r="F123" i="98"/>
  <c r="F40" i="98" s="1"/>
  <c r="F128" i="98"/>
  <c r="F45" i="98" s="1"/>
  <c r="F125" i="98"/>
  <c r="F42" i="98" s="1"/>
  <c r="F129" i="98"/>
  <c r="F46" i="98" s="1"/>
  <c r="G132" i="98"/>
  <c r="G126" i="98" s="1"/>
  <c r="G43" i="98" s="1"/>
  <c r="I132" i="98"/>
  <c r="I128" i="98" s="1"/>
  <c r="I45" i="98" s="1"/>
  <c r="H132" i="98"/>
  <c r="H123" i="98" s="1"/>
  <c r="H40" i="98" s="1"/>
  <c r="E132" i="98"/>
  <c r="E123" i="98" s="1"/>
  <c r="W31" i="102"/>
  <c r="V31" i="102"/>
  <c r="H934" i="101"/>
  <c r="H936" i="104"/>
  <c r="H934" i="104"/>
  <c r="H934" i="103"/>
  <c r="H928" i="107"/>
  <c r="F936" i="106"/>
  <c r="H934" i="107"/>
  <c r="F934" i="105"/>
  <c r="F928" i="105"/>
  <c r="F928" i="106"/>
  <c r="H928" i="101"/>
  <c r="H928" i="103"/>
  <c r="H936" i="100"/>
  <c r="H928" i="100"/>
  <c r="H936" i="107"/>
  <c r="F936" i="105"/>
  <c r="H936" i="101"/>
  <c r="H928" i="104"/>
  <c r="H936" i="103"/>
  <c r="H934" i="100"/>
  <c r="F934" i="106"/>
  <c r="I852" i="103"/>
  <c r="I903" i="103"/>
  <c r="I852" i="101"/>
  <c r="G903" i="105"/>
  <c r="G905" i="105"/>
  <c r="I860" i="104"/>
  <c r="I858" i="107"/>
  <c r="I905" i="100"/>
  <c r="I905" i="103"/>
  <c r="I852" i="104"/>
  <c r="I858" i="103"/>
  <c r="I903" i="101"/>
  <c r="I860" i="100"/>
  <c r="G860" i="105"/>
  <c r="I903" i="100"/>
  <c r="I860" i="107"/>
  <c r="I860" i="103"/>
  <c r="I905" i="107"/>
  <c r="G852" i="105"/>
  <c r="I903" i="107"/>
  <c r="I852" i="100"/>
  <c r="I860" i="101"/>
  <c r="I905" i="101"/>
  <c r="I858" i="104"/>
  <c r="G858" i="105"/>
  <c r="I905" i="104"/>
  <c r="I852" i="107"/>
  <c r="I858" i="100"/>
  <c r="I903" i="104"/>
  <c r="G124" i="98" l="1"/>
  <c r="G41" i="98" s="1"/>
  <c r="F7" i="98"/>
  <c r="F17" i="98" s="1"/>
  <c r="G129" i="98"/>
  <c r="G46" i="98" s="1"/>
  <c r="G127" i="98"/>
  <c r="G44" i="98" s="1"/>
  <c r="I125" i="98"/>
  <c r="I42" i="98" s="1"/>
  <c r="E127" i="98"/>
  <c r="E44" i="98" s="1"/>
  <c r="I127" i="98"/>
  <c r="I44" i="98" s="1"/>
  <c r="E126" i="98"/>
  <c r="E43" i="98" s="1"/>
  <c r="I129" i="98"/>
  <c r="I46" i="98" s="1"/>
  <c r="I123" i="98"/>
  <c r="I40" i="98" s="1"/>
  <c r="E129" i="98"/>
  <c r="E46" i="98" s="1"/>
  <c r="F6" i="98"/>
  <c r="F16" i="98" s="1"/>
  <c r="F5" i="98"/>
  <c r="F15" i="98" s="1"/>
  <c r="I124" i="98"/>
  <c r="I41" i="98" s="1"/>
  <c r="I126" i="98"/>
  <c r="I43" i="98" s="1"/>
  <c r="G123" i="98"/>
  <c r="G40" i="98" s="1"/>
  <c r="G125" i="98"/>
  <c r="G42" i="98" s="1"/>
  <c r="E124" i="98"/>
  <c r="E41" i="98" s="1"/>
  <c r="G128" i="98"/>
  <c r="G45" i="98" s="1"/>
  <c r="E128" i="98"/>
  <c r="E45" i="98" s="1"/>
  <c r="E125" i="98"/>
  <c r="E42" i="98" s="1"/>
  <c r="E40" i="98"/>
  <c r="H124" i="98"/>
  <c r="H41" i="98" s="1"/>
  <c r="H126" i="98"/>
  <c r="H43" i="98" s="1"/>
  <c r="H125" i="98"/>
  <c r="H42" i="98" s="1"/>
  <c r="H127" i="98"/>
  <c r="H44" i="98" s="1"/>
  <c r="H128" i="98"/>
  <c r="H45" i="98" s="1"/>
  <c r="H129" i="98"/>
  <c r="H46" i="98" s="1"/>
  <c r="I934" i="100"/>
  <c r="G936" i="106"/>
  <c r="I936" i="107"/>
  <c r="I928" i="107"/>
  <c r="I928" i="104"/>
  <c r="G928" i="106"/>
  <c r="I934" i="103"/>
  <c r="I936" i="103"/>
  <c r="I928" i="101"/>
  <c r="I934" i="107"/>
  <c r="I936" i="104"/>
  <c r="I934" i="104"/>
  <c r="G934" i="105"/>
  <c r="G928" i="105"/>
  <c r="I936" i="100"/>
  <c r="I928" i="103"/>
  <c r="I936" i="101"/>
  <c r="G936" i="105"/>
  <c r="I928" i="100"/>
  <c r="G934" i="106"/>
  <c r="I934" i="101"/>
  <c r="F934" i="107"/>
  <c r="G844" i="104"/>
  <c r="L844" i="101"/>
  <c r="Q844" i="103"/>
  <c r="O844" i="101"/>
  <c r="L844" i="105"/>
  <c r="Q844" i="101"/>
  <c r="K844" i="103"/>
  <c r="N844" i="107"/>
  <c r="Q844" i="100"/>
  <c r="H844" i="105"/>
  <c r="K844" i="100"/>
  <c r="P844" i="103"/>
  <c r="F844" i="107"/>
  <c r="S844" i="104"/>
  <c r="T844" i="105"/>
  <c r="M844" i="101"/>
  <c r="L844" i="107"/>
  <c r="K844" i="104"/>
  <c r="I844" i="104"/>
  <c r="R844" i="105"/>
  <c r="G844" i="103"/>
  <c r="K844" i="105"/>
  <c r="O844" i="105"/>
  <c r="Q844" i="107"/>
  <c r="L844" i="103"/>
  <c r="J844" i="104"/>
  <c r="L844" i="100"/>
  <c r="K844" i="107"/>
  <c r="F844" i="103"/>
  <c r="R844" i="107"/>
  <c r="P844" i="100"/>
  <c r="T844" i="104"/>
  <c r="I844" i="107"/>
  <c r="K844" i="101"/>
  <c r="G844" i="100"/>
  <c r="N844" i="100"/>
  <c r="S844" i="105"/>
  <c r="F844" i="101"/>
  <c r="N844" i="104"/>
  <c r="P844" i="105"/>
  <c r="I844" i="103"/>
  <c r="R844" i="104"/>
  <c r="T844" i="103"/>
  <c r="H844" i="101"/>
  <c r="H844" i="103"/>
  <c r="J844" i="100"/>
  <c r="T844" i="107"/>
  <c r="S844" i="107"/>
  <c r="T844" i="101"/>
  <c r="M844" i="100"/>
  <c r="F844" i="104"/>
  <c r="S844" i="103"/>
  <c r="F844" i="100"/>
  <c r="N844" i="103"/>
  <c r="R844" i="101"/>
  <c r="O844" i="104"/>
  <c r="T844" i="100"/>
  <c r="O844" i="107"/>
  <c r="Q844" i="105"/>
  <c r="R844" i="100"/>
  <c r="I844" i="101"/>
  <c r="S844" i="101"/>
  <c r="G844" i="105"/>
  <c r="M844" i="104"/>
  <c r="P844" i="104"/>
  <c r="G844" i="101"/>
  <c r="P844" i="101"/>
  <c r="H844" i="100"/>
  <c r="G844" i="107"/>
  <c r="O844" i="103"/>
  <c r="H844" i="107"/>
  <c r="M844" i="103"/>
  <c r="M844" i="105"/>
  <c r="H844" i="104"/>
  <c r="N844" i="101"/>
  <c r="L844" i="104"/>
  <c r="J844" i="107"/>
  <c r="O844" i="100"/>
  <c r="J844" i="105"/>
  <c r="I844" i="100"/>
  <c r="J844" i="101"/>
  <c r="Q844" i="104"/>
  <c r="P844" i="107"/>
  <c r="I844" i="105"/>
  <c r="J844" i="103"/>
  <c r="F844" i="105"/>
  <c r="R844" i="103"/>
  <c r="M844" i="107"/>
  <c r="N844" i="105"/>
  <c r="S844" i="100"/>
  <c r="F36" i="98" l="1"/>
  <c r="F37" i="98"/>
  <c r="I7" i="98"/>
  <c r="I17" i="98" s="1"/>
  <c r="I6" i="98"/>
  <c r="I16" i="98" s="1"/>
  <c r="I5" i="98"/>
  <c r="I15" i="98" s="1"/>
  <c r="F35" i="98"/>
  <c r="F5" i="94"/>
  <c r="F7" i="94" s="1"/>
  <c r="E120" i="98"/>
  <c r="I120" i="98"/>
  <c r="H120" i="98"/>
  <c r="G120" i="98"/>
  <c r="F120" i="98"/>
  <c r="F21" i="98"/>
  <c r="F11" i="98"/>
  <c r="F22" i="98"/>
  <c r="F12" i="98"/>
  <c r="F20" i="98"/>
  <c r="F10" i="98"/>
  <c r="F31" i="98"/>
  <c r="F26" i="98"/>
  <c r="F32" i="98"/>
  <c r="F27" i="98"/>
  <c r="F30" i="98"/>
  <c r="F25" i="98"/>
  <c r="E118" i="98"/>
  <c r="F118" i="98"/>
  <c r="G115" i="98"/>
  <c r="G5" i="98"/>
  <c r="G15" i="98" s="1"/>
  <c r="I114" i="98"/>
  <c r="G116" i="98"/>
  <c r="E114" i="98"/>
  <c r="E116" i="98"/>
  <c r="E119" i="98"/>
  <c r="I115" i="98"/>
  <c r="I117" i="98"/>
  <c r="F119" i="98"/>
  <c r="G7" i="98"/>
  <c r="G17" i="98" s="1"/>
  <c r="I119" i="98"/>
  <c r="E115" i="98"/>
  <c r="G6" i="98"/>
  <c r="G16" i="98" s="1"/>
  <c r="G118" i="98"/>
  <c r="H117" i="98"/>
  <c r="H118" i="98"/>
  <c r="F116" i="98"/>
  <c r="G114" i="98"/>
  <c r="I118" i="98"/>
  <c r="I116" i="98"/>
  <c r="F115" i="98"/>
  <c r="F114" i="98"/>
  <c r="G117" i="98"/>
  <c r="E117" i="98"/>
  <c r="H114" i="98"/>
  <c r="H116" i="98"/>
  <c r="H119" i="98"/>
  <c r="F117" i="98"/>
  <c r="G119" i="98"/>
  <c r="H115" i="98"/>
  <c r="H5" i="98"/>
  <c r="H15" i="98" s="1"/>
  <c r="H7" i="98"/>
  <c r="H17" i="98" s="1"/>
  <c r="E5" i="98"/>
  <c r="E15" i="98" s="1"/>
  <c r="E7" i="98"/>
  <c r="E17" i="98" s="1"/>
  <c r="E6" i="98"/>
  <c r="E16" i="98" s="1"/>
  <c r="H6" i="98"/>
  <c r="H16" i="98" s="1"/>
  <c r="G920" i="106"/>
  <c r="L920" i="106"/>
  <c r="M920" i="107"/>
  <c r="G920" i="107"/>
  <c r="N920" i="107"/>
  <c r="I920" i="101"/>
  <c r="L920" i="101"/>
  <c r="M920" i="104"/>
  <c r="G920" i="104"/>
  <c r="N920" i="104"/>
  <c r="M920" i="100"/>
  <c r="G920" i="100"/>
  <c r="N920" i="100"/>
  <c r="I920" i="105"/>
  <c r="J920" i="105"/>
  <c r="K920" i="103"/>
  <c r="F920" i="103"/>
  <c r="O920" i="103"/>
  <c r="Q920" i="107"/>
  <c r="Q920" i="101"/>
  <c r="K920" i="101"/>
  <c r="H920" i="100"/>
  <c r="L920" i="100"/>
  <c r="K920" i="105"/>
  <c r="H920" i="105"/>
  <c r="M920" i="103"/>
  <c r="N920" i="103"/>
  <c r="F920" i="106"/>
  <c r="M920" i="106"/>
  <c r="K920" i="107"/>
  <c r="F920" i="107"/>
  <c r="O920" i="107"/>
  <c r="H920" i="101"/>
  <c r="K920" i="104"/>
  <c r="F920" i="104"/>
  <c r="O920" i="104"/>
  <c r="K920" i="100"/>
  <c r="F920" i="100"/>
  <c r="O920" i="100"/>
  <c r="G920" i="105"/>
  <c r="L920" i="105"/>
  <c r="I920" i="103"/>
  <c r="J920" i="103"/>
  <c r="Q920" i="103"/>
  <c r="Q920" i="100"/>
  <c r="J920" i="106"/>
  <c r="H920" i="104"/>
  <c r="O920" i="106"/>
  <c r="K920" i="106"/>
  <c r="H920" i="106"/>
  <c r="N920" i="106"/>
  <c r="I920" i="107"/>
  <c r="J920" i="107"/>
  <c r="P920" i="107"/>
  <c r="M920" i="101"/>
  <c r="G920" i="101"/>
  <c r="I920" i="104"/>
  <c r="J920" i="104"/>
  <c r="P920" i="104"/>
  <c r="I920" i="100"/>
  <c r="J920" i="100"/>
  <c r="P920" i="100"/>
  <c r="F920" i="105"/>
  <c r="M920" i="105"/>
  <c r="H920" i="103"/>
  <c r="L920" i="103"/>
  <c r="I920" i="106"/>
  <c r="H920" i="107"/>
  <c r="L920" i="107"/>
  <c r="F920" i="101"/>
  <c r="L920" i="104"/>
  <c r="N920" i="105"/>
  <c r="G920" i="103"/>
  <c r="Q920" i="104"/>
  <c r="O920" i="105"/>
  <c r="R920" i="101"/>
  <c r="R920" i="104"/>
  <c r="R920" i="103"/>
  <c r="R920" i="107"/>
  <c r="P920" i="106"/>
  <c r="R920" i="100"/>
  <c r="S920" i="104"/>
  <c r="S920" i="101"/>
  <c r="Q920" i="105"/>
  <c r="Q920" i="106"/>
  <c r="S920" i="100"/>
  <c r="S920" i="107"/>
  <c r="S920" i="103"/>
  <c r="T920" i="101"/>
  <c r="T920" i="107"/>
  <c r="T920" i="103"/>
  <c r="R920" i="105"/>
  <c r="T920" i="104"/>
  <c r="R920" i="106"/>
  <c r="T920" i="100"/>
  <c r="S920" i="106"/>
  <c r="S920" i="105"/>
  <c r="T920" i="105"/>
  <c r="T920" i="106"/>
  <c r="I36" i="98" l="1"/>
  <c r="E37" i="98"/>
  <c r="G37" i="98"/>
  <c r="H36" i="98"/>
  <c r="H37" i="98"/>
  <c r="G36" i="98"/>
  <c r="E36" i="98"/>
  <c r="I37" i="98"/>
  <c r="H35" i="98"/>
  <c r="H5" i="94"/>
  <c r="H7" i="94" s="1"/>
  <c r="I35" i="98"/>
  <c r="I5" i="94"/>
  <c r="I7" i="94" s="1"/>
  <c r="G35" i="98"/>
  <c r="G5" i="94"/>
  <c r="G7" i="94" s="1"/>
  <c r="E35" i="98"/>
  <c r="E5" i="94"/>
  <c r="E7" i="94" s="1"/>
  <c r="H20" i="98"/>
  <c r="H10" i="98"/>
  <c r="I22" i="98"/>
  <c r="I12" i="98"/>
  <c r="G21" i="98"/>
  <c r="G11" i="98"/>
  <c r="I20" i="98"/>
  <c r="I10" i="98"/>
  <c r="I21" i="98"/>
  <c r="I11" i="98"/>
  <c r="G20" i="98"/>
  <c r="G10" i="98"/>
  <c r="H21" i="98"/>
  <c r="H11" i="98"/>
  <c r="H22" i="98"/>
  <c r="H12" i="98"/>
  <c r="G22" i="98"/>
  <c r="G12" i="98"/>
  <c r="H30" i="98"/>
  <c r="H25" i="98"/>
  <c r="I32" i="98"/>
  <c r="I27" i="98"/>
  <c r="G31" i="98"/>
  <c r="G26" i="98"/>
  <c r="I30" i="98"/>
  <c r="I25" i="98"/>
  <c r="I31" i="98"/>
  <c r="I26" i="98"/>
  <c r="G30" i="98"/>
  <c r="G25" i="98"/>
  <c r="H31" i="98"/>
  <c r="H26" i="98"/>
  <c r="H32" i="98"/>
  <c r="H27" i="98"/>
  <c r="G32" i="98"/>
  <c r="G27" i="98"/>
  <c r="E32" i="98"/>
  <c r="E31" i="98"/>
  <c r="E30" i="98"/>
  <c r="E22" i="98"/>
  <c r="E27" i="98"/>
  <c r="E21" i="98"/>
  <c r="E26" i="98"/>
  <c r="E20" i="98"/>
  <c r="E25" i="98"/>
  <c r="E12" i="98"/>
  <c r="E11" i="98"/>
  <c r="E10" i="98"/>
  <c r="J920" i="101"/>
  <c r="O920" i="101"/>
  <c r="P920" i="101"/>
  <c r="N920" i="101"/>
  <c r="P920" i="103"/>
  <c r="P920" i="105"/>
  <c r="F13" i="94" l="1"/>
  <c r="F98" i="42"/>
  <c r="F104" i="42" s="1"/>
  <c r="J104" i="42" s="1"/>
  <c r="F14" i="94"/>
  <c r="F124" i="42" l="1"/>
  <c r="Q104" i="42"/>
  <c r="R104" i="42"/>
  <c r="N104" i="42"/>
  <c r="M104" i="42"/>
  <c r="S104" i="42"/>
  <c r="H104" i="42"/>
  <c r="O104" i="42"/>
  <c r="G104" i="42"/>
  <c r="I104" i="42"/>
  <c r="L104" i="42"/>
  <c r="T104" i="42"/>
  <c r="K104" i="42"/>
  <c r="P104" i="42"/>
  <c r="G98" i="42"/>
  <c r="F117" i="42"/>
  <c r="F110" i="42" s="1"/>
  <c r="F687" i="42" s="1"/>
  <c r="E14" i="94"/>
  <c r="E13" i="94"/>
  <c r="F97" i="42"/>
  <c r="F103" i="42" s="1"/>
  <c r="H14" i="94"/>
  <c r="F100" i="42"/>
  <c r="H13" i="94"/>
  <c r="I14" i="94"/>
  <c r="I13" i="94"/>
  <c r="F101" i="42"/>
  <c r="F99" i="42"/>
  <c r="G13" i="94"/>
  <c r="G14" i="94"/>
  <c r="F179" i="42" l="1"/>
  <c r="F242" i="42" s="1"/>
  <c r="F176" i="42"/>
  <c r="F221" i="42" s="1"/>
  <c r="F178" i="42"/>
  <c r="F235" i="42" s="1"/>
  <c r="F458" i="42"/>
  <c r="F459" i="42" s="1"/>
  <c r="F175" i="42"/>
  <c r="F214" i="42" s="1"/>
  <c r="F177" i="42"/>
  <c r="F228" i="42" s="1"/>
  <c r="F152" i="42"/>
  <c r="F329" i="42"/>
  <c r="F330" i="42" s="1"/>
  <c r="F603" i="42" s="1"/>
  <c r="F174" i="42"/>
  <c r="F207" i="42" s="1"/>
  <c r="G103" i="42"/>
  <c r="T103" i="42"/>
  <c r="O103" i="42"/>
  <c r="J103" i="42"/>
  <c r="R103" i="42"/>
  <c r="S103" i="42"/>
  <c r="K103" i="42"/>
  <c r="M103" i="42"/>
  <c r="I103" i="42"/>
  <c r="L103" i="42"/>
  <c r="F116" i="42"/>
  <c r="N103" i="42"/>
  <c r="Q103" i="42"/>
  <c r="G124" i="42"/>
  <c r="H98" i="42"/>
  <c r="G117" i="42"/>
  <c r="G110" i="42" s="1"/>
  <c r="G687" i="42" s="1"/>
  <c r="P103" i="42"/>
  <c r="H103" i="42"/>
  <c r="F123" i="42"/>
  <c r="G97" i="42"/>
  <c r="F118" i="42"/>
  <c r="F125" i="42"/>
  <c r="G99" i="42"/>
  <c r="F105" i="42"/>
  <c r="G101" i="42"/>
  <c r="F107" i="42"/>
  <c r="F127" i="42"/>
  <c r="F120" i="42"/>
  <c r="G100" i="42"/>
  <c r="F119" i="42"/>
  <c r="F126" i="42"/>
  <c r="F106" i="42"/>
  <c r="F532" i="42" l="1"/>
  <c r="F606" i="42" s="1"/>
  <c r="F604" i="42"/>
  <c r="G329" i="42"/>
  <c r="G330" i="42" s="1"/>
  <c r="F109" i="42"/>
  <c r="F686" i="42" s="1"/>
  <c r="G460" i="42"/>
  <c r="H461" i="42" s="1"/>
  <c r="I462" i="42" s="1"/>
  <c r="F403" i="42"/>
  <c r="F821" i="42" s="1"/>
  <c r="G331" i="42"/>
  <c r="H332" i="42" s="1"/>
  <c r="I333" i="42" s="1"/>
  <c r="J334" i="42" s="1"/>
  <c r="K335" i="42" s="1"/>
  <c r="L336" i="42" s="1"/>
  <c r="M337" i="42" s="1"/>
  <c r="N338" i="42" s="1"/>
  <c r="O339" i="42" s="1"/>
  <c r="P340" i="42" s="1"/>
  <c r="Q341" i="42" s="1"/>
  <c r="R342" i="42" s="1"/>
  <c r="S343" i="42" s="1"/>
  <c r="T344" i="42" s="1"/>
  <c r="G152" i="42"/>
  <c r="G176" i="42"/>
  <c r="G221" i="42" s="1"/>
  <c r="G175" i="42"/>
  <c r="G214" i="42" s="1"/>
  <c r="G178" i="42"/>
  <c r="G235" i="42" s="1"/>
  <c r="G174" i="42"/>
  <c r="G207" i="42" s="1"/>
  <c r="G458" i="42"/>
  <c r="G459" i="42" s="1"/>
  <c r="G604" i="42" s="1"/>
  <c r="G177" i="42"/>
  <c r="G228" i="42" s="1"/>
  <c r="G179" i="42"/>
  <c r="G242" i="42" s="1"/>
  <c r="H117" i="42"/>
  <c r="H124" i="42"/>
  <c r="I98" i="42"/>
  <c r="N107" i="42"/>
  <c r="Q107" i="42"/>
  <c r="P107" i="42"/>
  <c r="G107" i="42"/>
  <c r="K107" i="42"/>
  <c r="O107" i="42"/>
  <c r="L107" i="42"/>
  <c r="F113" i="42"/>
  <c r="F690" i="42" s="1"/>
  <c r="T107" i="42"/>
  <c r="I107" i="42"/>
  <c r="S107" i="42"/>
  <c r="M107" i="42"/>
  <c r="R107" i="42"/>
  <c r="H107" i="42"/>
  <c r="J107" i="42"/>
  <c r="H100" i="42"/>
  <c r="G119" i="42"/>
  <c r="G126" i="42"/>
  <c r="H101" i="42"/>
  <c r="G120" i="42"/>
  <c r="G127" i="42"/>
  <c r="P106" i="42"/>
  <c r="L106" i="42"/>
  <c r="K106" i="42"/>
  <c r="F112" i="42"/>
  <c r="F689" i="42" s="1"/>
  <c r="Q106" i="42"/>
  <c r="I106" i="42"/>
  <c r="H106" i="42"/>
  <c r="R106" i="42"/>
  <c r="T106" i="42"/>
  <c r="O106" i="42"/>
  <c r="G106" i="42"/>
  <c r="S106" i="42"/>
  <c r="N106" i="42"/>
  <c r="J106" i="42"/>
  <c r="M106" i="42"/>
  <c r="K105" i="42"/>
  <c r="L105" i="42"/>
  <c r="R105" i="42"/>
  <c r="I105" i="42"/>
  <c r="H105" i="42"/>
  <c r="N105" i="42"/>
  <c r="J105" i="42"/>
  <c r="T105" i="42"/>
  <c r="G105" i="42"/>
  <c r="M105" i="42"/>
  <c r="S105" i="42"/>
  <c r="F111" i="42"/>
  <c r="F688" i="42" s="1"/>
  <c r="Q105" i="42"/>
  <c r="O105" i="42"/>
  <c r="P105" i="42"/>
  <c r="H97" i="42"/>
  <c r="G123" i="42"/>
  <c r="G116" i="42"/>
  <c r="G118" i="42"/>
  <c r="G125" i="42"/>
  <c r="H99" i="42"/>
  <c r="F866" i="42" l="1"/>
  <c r="F549" i="42"/>
  <c r="F556" i="42" s="1"/>
  <c r="F531" i="42"/>
  <c r="H331" i="42"/>
  <c r="I332" i="42" s="1"/>
  <c r="G603" i="42"/>
  <c r="F607" i="42"/>
  <c r="F608" i="42"/>
  <c r="F171" i="42"/>
  <c r="F241" i="42" s="1"/>
  <c r="F167" i="42"/>
  <c r="H110" i="42"/>
  <c r="H687" i="42" s="1"/>
  <c r="G112" i="42"/>
  <c r="G689" i="42" s="1"/>
  <c r="F168" i="42"/>
  <c r="G403" i="42"/>
  <c r="F170" i="42"/>
  <c r="F166" i="42"/>
  <c r="F441" i="42"/>
  <c r="F442" i="42" s="1"/>
  <c r="F595" i="42" s="1"/>
  <c r="F169" i="42"/>
  <c r="F312" i="42"/>
  <c r="F313" i="42" s="1"/>
  <c r="F399" i="42" s="1"/>
  <c r="F820" i="42" s="1"/>
  <c r="G113" i="42"/>
  <c r="G690" i="42" s="1"/>
  <c r="F605" i="42"/>
  <c r="G109" i="42"/>
  <c r="G686" i="42" s="1"/>
  <c r="F151" i="42"/>
  <c r="F402" i="42"/>
  <c r="F694" i="42" s="1"/>
  <c r="F426" i="42"/>
  <c r="H460" i="42"/>
  <c r="I461" i="42" s="1"/>
  <c r="G532" i="42"/>
  <c r="J98" i="42"/>
  <c r="I124" i="42"/>
  <c r="I117" i="42"/>
  <c r="I110" i="42" s="1"/>
  <c r="I687" i="42" s="1"/>
  <c r="H116" i="42"/>
  <c r="I97" i="42"/>
  <c r="H123" i="42"/>
  <c r="F184" i="42"/>
  <c r="F222" i="42" s="1"/>
  <c r="F185" i="42"/>
  <c r="F229" i="42" s="1"/>
  <c r="F475" i="42"/>
  <c r="F476" i="42" s="1"/>
  <c r="F613" i="42" s="1"/>
  <c r="F182" i="42"/>
  <c r="F208" i="42" s="1"/>
  <c r="F187" i="42"/>
  <c r="F243" i="42" s="1"/>
  <c r="F153" i="42"/>
  <c r="F186" i="42"/>
  <c r="F236" i="42" s="1"/>
  <c r="F183" i="42"/>
  <c r="F215" i="42" s="1"/>
  <c r="F346" i="42"/>
  <c r="F347" i="42" s="1"/>
  <c r="F612" i="42" s="1"/>
  <c r="I100" i="42"/>
  <c r="H119" i="42"/>
  <c r="H112" i="42" s="1"/>
  <c r="H689" i="42" s="1"/>
  <c r="H126" i="42"/>
  <c r="F201" i="42"/>
  <c r="F231" i="42" s="1"/>
  <c r="F509" i="42"/>
  <c r="F510" i="42" s="1"/>
  <c r="F631" i="42" s="1"/>
  <c r="F199" i="42"/>
  <c r="F217" i="42" s="1"/>
  <c r="F202" i="42"/>
  <c r="F238" i="42" s="1"/>
  <c r="F200" i="42"/>
  <c r="F224" i="42" s="1"/>
  <c r="F203" i="42"/>
  <c r="F245" i="42" s="1"/>
  <c r="F155" i="42"/>
  <c r="F198" i="42"/>
  <c r="F210" i="42" s="1"/>
  <c r="H127" i="42"/>
  <c r="I101" i="42"/>
  <c r="H120" i="42"/>
  <c r="H118" i="42"/>
  <c r="H125" i="42"/>
  <c r="I99" i="42"/>
  <c r="G111" i="42"/>
  <c r="G688" i="42" s="1"/>
  <c r="F380" i="42"/>
  <c r="F381" i="42" s="1"/>
  <c r="F630" i="42" s="1"/>
  <c r="F363" i="42"/>
  <c r="F364" i="42" s="1"/>
  <c r="F621" i="42" s="1"/>
  <c r="F191" i="42"/>
  <c r="F216" i="42" s="1"/>
  <c r="F194" i="42"/>
  <c r="F237" i="42" s="1"/>
  <c r="F492" i="42"/>
  <c r="F493" i="42" s="1"/>
  <c r="F622" i="42" s="1"/>
  <c r="F193" i="42"/>
  <c r="F230" i="42" s="1"/>
  <c r="F190" i="42"/>
  <c r="F209" i="42" s="1"/>
  <c r="F195" i="42"/>
  <c r="F244" i="42" s="1"/>
  <c r="F192" i="42"/>
  <c r="F223" i="42" s="1"/>
  <c r="F154" i="42"/>
  <c r="J463" i="42"/>
  <c r="F985" i="42" l="1"/>
  <c r="F699" i="42"/>
  <c r="F433" i="42"/>
  <c r="F656" i="42"/>
  <c r="F1035" i="42"/>
  <c r="G225" i="102" s="1"/>
  <c r="G608" i="42"/>
  <c r="G607" i="42"/>
  <c r="G606" i="42"/>
  <c r="G402" i="42"/>
  <c r="G605" i="42"/>
  <c r="G443" i="42"/>
  <c r="H444" i="42" s="1"/>
  <c r="I445" i="42" s="1"/>
  <c r="F594" i="42"/>
  <c r="F655" i="42" s="1"/>
  <c r="F418" i="42"/>
  <c r="F422" i="42"/>
  <c r="F420" i="42"/>
  <c r="F419" i="42"/>
  <c r="F421" i="42"/>
  <c r="F234" i="42"/>
  <c r="F984" i="42" s="1"/>
  <c r="F227" i="42"/>
  <c r="F983" i="42" s="1"/>
  <c r="F220" i="42"/>
  <c r="F982" i="42" s="1"/>
  <c r="F213" i="42"/>
  <c r="F206" i="42"/>
  <c r="H152" i="42"/>
  <c r="I177" i="42" s="1"/>
  <c r="I228" i="42" s="1"/>
  <c r="H329" i="42"/>
  <c r="H330" i="42" s="1"/>
  <c r="H603" i="42" s="1"/>
  <c r="H178" i="42"/>
  <c r="H235" i="42" s="1"/>
  <c r="G314" i="42"/>
  <c r="H315" i="42" s="1"/>
  <c r="I316" i="42" s="1"/>
  <c r="J317" i="42" s="1"/>
  <c r="K318" i="42" s="1"/>
  <c r="L319" i="42" s="1"/>
  <c r="M320" i="42" s="1"/>
  <c r="N321" i="42" s="1"/>
  <c r="O322" i="42" s="1"/>
  <c r="P323" i="42" s="1"/>
  <c r="Q324" i="42" s="1"/>
  <c r="R325" i="42" s="1"/>
  <c r="S326" i="42" s="1"/>
  <c r="T327" i="42" s="1"/>
  <c r="H458" i="42"/>
  <c r="H459" i="42" s="1"/>
  <c r="H604" i="42" s="1"/>
  <c r="H174" i="42"/>
  <c r="H207" i="42" s="1"/>
  <c r="H176" i="42"/>
  <c r="H221" i="42" s="1"/>
  <c r="H175" i="42"/>
  <c r="H214" i="42" s="1"/>
  <c r="H177" i="42"/>
  <c r="H228" i="42" s="1"/>
  <c r="G363" i="42"/>
  <c r="G364" i="42" s="1"/>
  <c r="H179" i="42"/>
  <c r="H242" i="42" s="1"/>
  <c r="G509" i="42"/>
  <c r="G510" i="42" s="1"/>
  <c r="G380" i="42"/>
  <c r="G381" i="42" s="1"/>
  <c r="G492" i="42"/>
  <c r="G493" i="42" s="1"/>
  <c r="G154" i="42"/>
  <c r="H195" i="42" s="1"/>
  <c r="H244" i="42" s="1"/>
  <c r="G821" i="42"/>
  <c r="G426" i="42"/>
  <c r="G195" i="42"/>
  <c r="G244" i="42" s="1"/>
  <c r="G155" i="42"/>
  <c r="G201" i="42"/>
  <c r="G231" i="42" s="1"/>
  <c r="H113" i="42"/>
  <c r="H690" i="42" s="1"/>
  <c r="F528" i="42"/>
  <c r="G171" i="42"/>
  <c r="G241" i="42" s="1"/>
  <c r="G169" i="42"/>
  <c r="G227" i="42" s="1"/>
  <c r="G170" i="42"/>
  <c r="G234" i="42" s="1"/>
  <c r="G441" i="42"/>
  <c r="G442" i="42" s="1"/>
  <c r="H109" i="42"/>
  <c r="H686" i="42" s="1"/>
  <c r="G168" i="42"/>
  <c r="G220" i="42" s="1"/>
  <c r="G166" i="42"/>
  <c r="G151" i="42"/>
  <c r="G312" i="42"/>
  <c r="G313" i="42" s="1"/>
  <c r="G167" i="42"/>
  <c r="G213" i="42" s="1"/>
  <c r="G531" i="42"/>
  <c r="G866" i="42"/>
  <c r="F425" i="42"/>
  <c r="G549" i="42"/>
  <c r="G556" i="42" s="1"/>
  <c r="F398" i="42"/>
  <c r="I179" i="42"/>
  <c r="I242" i="42" s="1"/>
  <c r="I458" i="42"/>
  <c r="I459" i="42" s="1"/>
  <c r="I152" i="42"/>
  <c r="I329" i="42"/>
  <c r="I330" i="42" s="1"/>
  <c r="K98" i="42"/>
  <c r="J124" i="42"/>
  <c r="J117" i="42"/>
  <c r="G365" i="42"/>
  <c r="H366" i="42" s="1"/>
  <c r="I367" i="42" s="1"/>
  <c r="J368" i="42" s="1"/>
  <c r="K369" i="42" s="1"/>
  <c r="L370" i="42" s="1"/>
  <c r="M371" i="42" s="1"/>
  <c r="N372" i="42" s="1"/>
  <c r="O373" i="42" s="1"/>
  <c r="P374" i="42" s="1"/>
  <c r="Q375" i="42" s="1"/>
  <c r="R376" i="42" s="1"/>
  <c r="S377" i="42" s="1"/>
  <c r="T378" i="42" s="1"/>
  <c r="F411" i="42"/>
  <c r="G203" i="42"/>
  <c r="G245" i="42" s="1"/>
  <c r="G199" i="42"/>
  <c r="G217" i="42" s="1"/>
  <c r="G202" i="42"/>
  <c r="G238" i="42" s="1"/>
  <c r="G200" i="42"/>
  <c r="G224" i="42" s="1"/>
  <c r="G198" i="42"/>
  <c r="G210" i="42" s="1"/>
  <c r="H380" i="42"/>
  <c r="H381" i="42" s="1"/>
  <c r="H191" i="42"/>
  <c r="H216" i="42" s="1"/>
  <c r="H492" i="42"/>
  <c r="H493" i="42" s="1"/>
  <c r="H154" i="42"/>
  <c r="H363" i="42"/>
  <c r="H364" i="42" s="1"/>
  <c r="G193" i="42"/>
  <c r="G230" i="42" s="1"/>
  <c r="F407" i="42"/>
  <c r="G348" i="42"/>
  <c r="H349" i="42" s="1"/>
  <c r="I350" i="42" s="1"/>
  <c r="J351" i="42" s="1"/>
  <c r="K352" i="42" s="1"/>
  <c r="L353" i="42" s="1"/>
  <c r="M354" i="42" s="1"/>
  <c r="N355" i="42" s="1"/>
  <c r="O356" i="42" s="1"/>
  <c r="P357" i="42" s="1"/>
  <c r="Q358" i="42" s="1"/>
  <c r="R359" i="42" s="1"/>
  <c r="S360" i="42" s="1"/>
  <c r="T361" i="42" s="1"/>
  <c r="F540" i="42"/>
  <c r="F626" i="42" s="1"/>
  <c r="G494" i="42"/>
  <c r="F415" i="42"/>
  <c r="G382" i="42"/>
  <c r="H383" i="42" s="1"/>
  <c r="I384" i="42" s="1"/>
  <c r="J385" i="42" s="1"/>
  <c r="K386" i="42" s="1"/>
  <c r="L387" i="42" s="1"/>
  <c r="M388" i="42" s="1"/>
  <c r="N389" i="42" s="1"/>
  <c r="O390" i="42" s="1"/>
  <c r="P391" i="42" s="1"/>
  <c r="Q392" i="42" s="1"/>
  <c r="R393" i="42" s="1"/>
  <c r="S394" i="42" s="1"/>
  <c r="T395" i="42" s="1"/>
  <c r="H111" i="42"/>
  <c r="H688" i="42" s="1"/>
  <c r="J101" i="42"/>
  <c r="I127" i="42"/>
  <c r="I120" i="42"/>
  <c r="F544" i="42"/>
  <c r="F635" i="42" s="1"/>
  <c r="G511" i="42"/>
  <c r="J100" i="42"/>
  <c r="I126" i="42"/>
  <c r="I119" i="42"/>
  <c r="G192" i="42"/>
  <c r="G223" i="42" s="1"/>
  <c r="G191" i="42"/>
  <c r="G216" i="42" s="1"/>
  <c r="G183" i="42"/>
  <c r="G215" i="42" s="1"/>
  <c r="G182" i="42"/>
  <c r="G208" i="42" s="1"/>
  <c r="G346" i="42"/>
  <c r="G347" i="42" s="1"/>
  <c r="G185" i="42"/>
  <c r="G229" i="42" s="1"/>
  <c r="G187" i="42"/>
  <c r="G243" i="42" s="1"/>
  <c r="G153" i="42"/>
  <c r="G186" i="42"/>
  <c r="G236" i="42" s="1"/>
  <c r="G475" i="42"/>
  <c r="G476" i="42" s="1"/>
  <c r="G184" i="42"/>
  <c r="G222" i="42" s="1"/>
  <c r="G190" i="42"/>
  <c r="G209" i="42" s="1"/>
  <c r="G194" i="42"/>
  <c r="G237" i="42" s="1"/>
  <c r="F536" i="42"/>
  <c r="F617" i="42" s="1"/>
  <c r="G477" i="42"/>
  <c r="H478" i="42" s="1"/>
  <c r="I479" i="42" s="1"/>
  <c r="J480" i="42" s="1"/>
  <c r="K481" i="42" s="1"/>
  <c r="L482" i="42" s="1"/>
  <c r="M483" i="42" s="1"/>
  <c r="N484" i="42" s="1"/>
  <c r="O485" i="42" s="1"/>
  <c r="P486" i="42" s="1"/>
  <c r="Q487" i="42" s="1"/>
  <c r="R488" i="42" s="1"/>
  <c r="S489" i="42" s="1"/>
  <c r="T490" i="42" s="1"/>
  <c r="I116" i="42"/>
  <c r="I123" i="42"/>
  <c r="J97" i="42"/>
  <c r="I125" i="42"/>
  <c r="J99" i="42"/>
  <c r="I118" i="42"/>
  <c r="K464" i="42"/>
  <c r="J333" i="42"/>
  <c r="K334" i="42" s="1"/>
  <c r="L335" i="42" s="1"/>
  <c r="M336" i="42" s="1"/>
  <c r="N337" i="42" s="1"/>
  <c r="O338" i="42" s="1"/>
  <c r="P339" i="42" s="1"/>
  <c r="Q340" i="42" s="1"/>
  <c r="R341" i="42" s="1"/>
  <c r="S342" i="42" s="1"/>
  <c r="T343" i="42" s="1"/>
  <c r="J462" i="42"/>
  <c r="K463" i="42" s="1"/>
  <c r="L464" i="42" s="1"/>
  <c r="M465" i="42" s="1"/>
  <c r="N466" i="42" s="1"/>
  <c r="O467" i="42" s="1"/>
  <c r="P468" i="42" s="1"/>
  <c r="Q469" i="42" s="1"/>
  <c r="R470" i="42" s="1"/>
  <c r="S471" i="42" s="1"/>
  <c r="T472" i="42" s="1"/>
  <c r="G694" i="42" l="1"/>
  <c r="G985" i="42"/>
  <c r="G983" i="42"/>
  <c r="G984" i="42"/>
  <c r="G982" i="42"/>
  <c r="G433" i="42"/>
  <c r="G699" i="42"/>
  <c r="F432" i="42"/>
  <c r="G595" i="42"/>
  <c r="H382" i="42"/>
  <c r="I383" i="42" s="1"/>
  <c r="J384" i="42" s="1"/>
  <c r="K385" i="42" s="1"/>
  <c r="L386" i="42" s="1"/>
  <c r="M387" i="42" s="1"/>
  <c r="N388" i="42" s="1"/>
  <c r="O389" i="42" s="1"/>
  <c r="P390" i="42" s="1"/>
  <c r="Q391" i="42" s="1"/>
  <c r="R392" i="42" s="1"/>
  <c r="S393" i="42" s="1"/>
  <c r="T394" i="42" s="1"/>
  <c r="G630" i="42"/>
  <c r="H511" i="42"/>
  <c r="I512" i="42" s="1"/>
  <c r="J513" i="42" s="1"/>
  <c r="K514" i="42" s="1"/>
  <c r="L515" i="42" s="1"/>
  <c r="M516" i="42" s="1"/>
  <c r="N517" i="42" s="1"/>
  <c r="O518" i="42" s="1"/>
  <c r="P519" i="42" s="1"/>
  <c r="Q520" i="42" s="1"/>
  <c r="R521" i="42" s="1"/>
  <c r="S522" i="42" s="1"/>
  <c r="T523" i="42" s="1"/>
  <c r="G631" i="42"/>
  <c r="G612" i="42"/>
  <c r="H494" i="42"/>
  <c r="I495" i="42" s="1"/>
  <c r="J496" i="42" s="1"/>
  <c r="K497" i="42" s="1"/>
  <c r="L498" i="42" s="1"/>
  <c r="M499" i="42" s="1"/>
  <c r="N500" i="42" s="1"/>
  <c r="O501" i="42" s="1"/>
  <c r="P502" i="42" s="1"/>
  <c r="Q503" i="42" s="1"/>
  <c r="R504" i="42" s="1"/>
  <c r="S505" i="42" s="1"/>
  <c r="T506" i="42" s="1"/>
  <c r="G622" i="42"/>
  <c r="H365" i="42"/>
  <c r="I366" i="42" s="1"/>
  <c r="J367" i="42" s="1"/>
  <c r="K368" i="42" s="1"/>
  <c r="L369" i="42" s="1"/>
  <c r="M370" i="42" s="1"/>
  <c r="N371" i="42" s="1"/>
  <c r="O372" i="42" s="1"/>
  <c r="P373" i="42" s="1"/>
  <c r="Q374" i="42" s="1"/>
  <c r="R375" i="42" s="1"/>
  <c r="S376" i="42" s="1"/>
  <c r="T377" i="42" s="1"/>
  <c r="G621" i="42"/>
  <c r="G613" i="42"/>
  <c r="I175" i="42"/>
  <c r="I214" i="42" s="1"/>
  <c r="F596" i="42"/>
  <c r="F599" i="42"/>
  <c r="G594" i="42"/>
  <c r="H443" i="42"/>
  <c r="I444" i="42" s="1"/>
  <c r="J445" i="42" s="1"/>
  <c r="K446" i="42" s="1"/>
  <c r="L447" i="42" s="1"/>
  <c r="M448" i="42" s="1"/>
  <c r="N449" i="42" s="1"/>
  <c r="O450" i="42" s="1"/>
  <c r="P451" i="42" s="1"/>
  <c r="Q452" i="42" s="1"/>
  <c r="R453" i="42" s="1"/>
  <c r="S454" i="42" s="1"/>
  <c r="T455" i="42" s="1"/>
  <c r="F597" i="42"/>
  <c r="F598" i="42"/>
  <c r="G422" i="42"/>
  <c r="G418" i="42"/>
  <c r="G420" i="42"/>
  <c r="G419" i="42"/>
  <c r="G421" i="42"/>
  <c r="G206" i="42"/>
  <c r="I174" i="42"/>
  <c r="I207" i="42" s="1"/>
  <c r="I178" i="42"/>
  <c r="I235" i="42" s="1"/>
  <c r="I176" i="42"/>
  <c r="I221" i="42" s="1"/>
  <c r="F158" i="42"/>
  <c r="F959" i="42" s="1"/>
  <c r="H190" i="42"/>
  <c r="H209" i="42" s="1"/>
  <c r="H194" i="42"/>
  <c r="H237" i="42" s="1"/>
  <c r="H403" i="42"/>
  <c r="I331" i="42"/>
  <c r="J332" i="42" s="1"/>
  <c r="K333" i="42" s="1"/>
  <c r="L334" i="42" s="1"/>
  <c r="M335" i="42" s="1"/>
  <c r="N336" i="42" s="1"/>
  <c r="O337" i="42" s="1"/>
  <c r="P338" i="42" s="1"/>
  <c r="Q339" i="42" s="1"/>
  <c r="R340" i="42" s="1"/>
  <c r="S341" i="42" s="1"/>
  <c r="T342" i="42" s="1"/>
  <c r="H532" i="42"/>
  <c r="I460" i="42"/>
  <c r="J461" i="42" s="1"/>
  <c r="K462" i="42" s="1"/>
  <c r="L463" i="42" s="1"/>
  <c r="M464" i="42" s="1"/>
  <c r="N465" i="42" s="1"/>
  <c r="O466" i="42" s="1"/>
  <c r="P467" i="42" s="1"/>
  <c r="Q468" i="42" s="1"/>
  <c r="R469" i="42" s="1"/>
  <c r="S470" i="42" s="1"/>
  <c r="T471" i="42" s="1"/>
  <c r="H193" i="42"/>
  <c r="H230" i="42" s="1"/>
  <c r="H192" i="42"/>
  <c r="H223" i="42" s="1"/>
  <c r="H312" i="42"/>
  <c r="H313" i="42" s="1"/>
  <c r="H155" i="42"/>
  <c r="H201" i="42"/>
  <c r="H231" i="42" s="1"/>
  <c r="H509" i="42"/>
  <c r="H510" i="42" s="1"/>
  <c r="I112" i="42"/>
  <c r="I689" i="42" s="1"/>
  <c r="J110" i="42"/>
  <c r="J687" i="42" s="1"/>
  <c r="F548" i="42"/>
  <c r="F555" i="42" s="1"/>
  <c r="H167" i="42"/>
  <c r="H213" i="42" s="1"/>
  <c r="F527" i="42"/>
  <c r="F693" i="42" s="1"/>
  <c r="G528" i="42"/>
  <c r="G599" i="42" s="1"/>
  <c r="H202" i="42"/>
  <c r="H238" i="42" s="1"/>
  <c r="H203" i="42"/>
  <c r="H245" i="42" s="1"/>
  <c r="H198" i="42"/>
  <c r="H210" i="42" s="1"/>
  <c r="H200" i="42"/>
  <c r="H224" i="42" s="1"/>
  <c r="H199" i="42"/>
  <c r="H217" i="42" s="1"/>
  <c r="H441" i="42"/>
  <c r="H442" i="42" s="1"/>
  <c r="H168" i="42"/>
  <c r="H220" i="42" s="1"/>
  <c r="F865" i="42"/>
  <c r="H169" i="42"/>
  <c r="H227" i="42" s="1"/>
  <c r="I113" i="42"/>
  <c r="I690" i="42" s="1"/>
  <c r="H314" i="42"/>
  <c r="I315" i="42" s="1"/>
  <c r="J316" i="42" s="1"/>
  <c r="K317" i="42" s="1"/>
  <c r="L318" i="42" s="1"/>
  <c r="M319" i="42" s="1"/>
  <c r="N320" i="42" s="1"/>
  <c r="O321" i="42" s="1"/>
  <c r="P322" i="42" s="1"/>
  <c r="Q323" i="42" s="1"/>
  <c r="R324" i="42" s="1"/>
  <c r="S325" i="42" s="1"/>
  <c r="T326" i="42" s="1"/>
  <c r="H170" i="42"/>
  <c r="H234" i="42" s="1"/>
  <c r="H166" i="42"/>
  <c r="G399" i="42"/>
  <c r="H171" i="42"/>
  <c r="H241" i="42" s="1"/>
  <c r="G1035" i="42"/>
  <c r="H225" i="102" s="1"/>
  <c r="H151" i="42"/>
  <c r="I109" i="42"/>
  <c r="I686" i="42" s="1"/>
  <c r="I382" i="42"/>
  <c r="J383" i="42" s="1"/>
  <c r="K384" i="42" s="1"/>
  <c r="L385" i="42" s="1"/>
  <c r="M386" i="42" s="1"/>
  <c r="N387" i="42" s="1"/>
  <c r="O388" i="42" s="1"/>
  <c r="P389" i="42" s="1"/>
  <c r="Q390" i="42" s="1"/>
  <c r="R391" i="42" s="1"/>
  <c r="S392" i="42" s="1"/>
  <c r="T393" i="42" s="1"/>
  <c r="I365" i="42"/>
  <c r="J366" i="42" s="1"/>
  <c r="K367" i="42" s="1"/>
  <c r="L368" i="42" s="1"/>
  <c r="M369" i="42" s="1"/>
  <c r="N370" i="42" s="1"/>
  <c r="O371" i="42" s="1"/>
  <c r="P372" i="42" s="1"/>
  <c r="Q373" i="42" s="1"/>
  <c r="R374" i="42" s="1"/>
  <c r="S375" i="42" s="1"/>
  <c r="T376" i="42" s="1"/>
  <c r="I494" i="42"/>
  <c r="J495" i="42" s="1"/>
  <c r="K496" i="42" s="1"/>
  <c r="L497" i="42" s="1"/>
  <c r="M498" i="42" s="1"/>
  <c r="N499" i="42" s="1"/>
  <c r="O500" i="42" s="1"/>
  <c r="P501" i="42" s="1"/>
  <c r="Q502" i="42" s="1"/>
  <c r="R503" i="42" s="1"/>
  <c r="S504" i="42" s="1"/>
  <c r="T505" i="42" s="1"/>
  <c r="J331" i="42"/>
  <c r="K332" i="42" s="1"/>
  <c r="L333" i="42" s="1"/>
  <c r="M334" i="42" s="1"/>
  <c r="N335" i="42" s="1"/>
  <c r="O336" i="42" s="1"/>
  <c r="P337" i="42" s="1"/>
  <c r="Q338" i="42" s="1"/>
  <c r="R339" i="42" s="1"/>
  <c r="S340" i="42" s="1"/>
  <c r="T341" i="42" s="1"/>
  <c r="J460" i="42"/>
  <c r="K461" i="42" s="1"/>
  <c r="L462" i="42" s="1"/>
  <c r="M463" i="42" s="1"/>
  <c r="N464" i="42" s="1"/>
  <c r="O465" i="42" s="1"/>
  <c r="P466" i="42" s="1"/>
  <c r="Q467" i="42" s="1"/>
  <c r="R468" i="42" s="1"/>
  <c r="S469" i="42" s="1"/>
  <c r="T470" i="42" s="1"/>
  <c r="F307" i="42"/>
  <c r="F309" i="42"/>
  <c r="F306" i="42"/>
  <c r="F602" i="42" s="1"/>
  <c r="F706" i="42" s="1"/>
  <c r="K124" i="42"/>
  <c r="L98" i="42"/>
  <c r="K117" i="42"/>
  <c r="H348" i="42"/>
  <c r="I349" i="42" s="1"/>
  <c r="J350" i="42" s="1"/>
  <c r="K351" i="42" s="1"/>
  <c r="L352" i="42" s="1"/>
  <c r="M353" i="42" s="1"/>
  <c r="N354" i="42" s="1"/>
  <c r="O355" i="42" s="1"/>
  <c r="P356" i="42" s="1"/>
  <c r="Q357" i="42" s="1"/>
  <c r="R358" i="42" s="1"/>
  <c r="S359" i="42" s="1"/>
  <c r="T360" i="42" s="1"/>
  <c r="G407" i="42"/>
  <c r="F161" i="42"/>
  <c r="K97" i="42"/>
  <c r="J123" i="42"/>
  <c r="J116" i="42"/>
  <c r="F615" i="42"/>
  <c r="F867" i="42"/>
  <c r="F535" i="42"/>
  <c r="F550" i="42"/>
  <c r="F616" i="42"/>
  <c r="F308" i="42"/>
  <c r="F160" i="42"/>
  <c r="F163" i="42"/>
  <c r="J119" i="42"/>
  <c r="J126" i="42"/>
  <c r="K100" i="42"/>
  <c r="F824" i="42"/>
  <c r="G415" i="42"/>
  <c r="F632" i="42"/>
  <c r="F414" i="42"/>
  <c r="F429" i="42"/>
  <c r="F614" i="42"/>
  <c r="F427" i="42"/>
  <c r="F822" i="42"/>
  <c r="F406" i="42"/>
  <c r="F695" i="42" s="1"/>
  <c r="F823" i="42"/>
  <c r="G411" i="42"/>
  <c r="F623" i="42"/>
  <c r="F410" i="42"/>
  <c r="F428" i="42"/>
  <c r="I111" i="42"/>
  <c r="I688" i="42" s="1"/>
  <c r="F162" i="42"/>
  <c r="H512" i="42"/>
  <c r="J127" i="42"/>
  <c r="K101" i="42"/>
  <c r="J120" i="42"/>
  <c r="H495" i="42"/>
  <c r="J125" i="42"/>
  <c r="J118" i="42"/>
  <c r="K99" i="42"/>
  <c r="H477" i="42"/>
  <c r="I478" i="42" s="1"/>
  <c r="J479" i="42" s="1"/>
  <c r="K480" i="42" s="1"/>
  <c r="L481" i="42" s="1"/>
  <c r="M482" i="42" s="1"/>
  <c r="N483" i="42" s="1"/>
  <c r="O484" i="42" s="1"/>
  <c r="P485" i="42" s="1"/>
  <c r="Q486" i="42" s="1"/>
  <c r="R487" i="42" s="1"/>
  <c r="S488" i="42" s="1"/>
  <c r="T489" i="42" s="1"/>
  <c r="G536" i="42"/>
  <c r="F807" i="42"/>
  <c r="F305" i="42"/>
  <c r="F159" i="42"/>
  <c r="F634" i="42"/>
  <c r="G544" i="42"/>
  <c r="F869" i="42"/>
  <c r="F633" i="42"/>
  <c r="F552" i="42"/>
  <c r="F559" i="42" s="1"/>
  <c r="F543" i="42"/>
  <c r="H184" i="42"/>
  <c r="H222" i="42" s="1"/>
  <c r="H182" i="42"/>
  <c r="H208" i="42" s="1"/>
  <c r="H346" i="42"/>
  <c r="H347" i="42" s="1"/>
  <c r="H185" i="42"/>
  <c r="H229" i="42" s="1"/>
  <c r="H183" i="42"/>
  <c r="H215" i="42" s="1"/>
  <c r="H475" i="42"/>
  <c r="H476" i="42" s="1"/>
  <c r="H186" i="42"/>
  <c r="H236" i="42" s="1"/>
  <c r="H187" i="42"/>
  <c r="H243" i="42" s="1"/>
  <c r="H153" i="42"/>
  <c r="F624" i="42"/>
  <c r="F539" i="42"/>
  <c r="F868" i="42"/>
  <c r="F551" i="42"/>
  <c r="F558" i="42" s="1"/>
  <c r="F625" i="42"/>
  <c r="G540" i="42"/>
  <c r="L465" i="42"/>
  <c r="J446" i="42"/>
  <c r="F696" i="42" l="1"/>
  <c r="F697" i="42"/>
  <c r="H983" i="42"/>
  <c r="H985" i="42"/>
  <c r="H984" i="42"/>
  <c r="F700" i="42"/>
  <c r="H982" i="42"/>
  <c r="F794" i="42"/>
  <c r="F803" i="42" s="1"/>
  <c r="F795" i="42"/>
  <c r="F792" i="42"/>
  <c r="F801" i="42" s="1"/>
  <c r="F793" i="42"/>
  <c r="F802" i="42" s="1"/>
  <c r="F790" i="42"/>
  <c r="F791" i="42"/>
  <c r="F788" i="42"/>
  <c r="F797" i="42" s="1"/>
  <c r="F789" i="42"/>
  <c r="F798" i="42" s="1"/>
  <c r="F702" i="42"/>
  <c r="F701" i="42"/>
  <c r="F698" i="42"/>
  <c r="G656" i="42"/>
  <c r="G655" i="42"/>
  <c r="H622" i="42"/>
  <c r="F657" i="42"/>
  <c r="F659" i="42"/>
  <c r="F658" i="42"/>
  <c r="H595" i="42"/>
  <c r="G632" i="42"/>
  <c r="G634" i="42"/>
  <c r="G635" i="42"/>
  <c r="G633" i="42"/>
  <c r="I511" i="42"/>
  <c r="J512" i="42" s="1"/>
  <c r="K513" i="42" s="1"/>
  <c r="L514" i="42" s="1"/>
  <c r="M515" i="42" s="1"/>
  <c r="N516" i="42" s="1"/>
  <c r="O517" i="42" s="1"/>
  <c r="P518" i="42" s="1"/>
  <c r="Q519" i="42" s="1"/>
  <c r="R520" i="42" s="1"/>
  <c r="S521" i="42" s="1"/>
  <c r="T522" i="42" s="1"/>
  <c r="H631" i="42"/>
  <c r="H630" i="42"/>
  <c r="G623" i="42"/>
  <c r="H613" i="42"/>
  <c r="H621" i="42"/>
  <c r="G626" i="42"/>
  <c r="G625" i="42"/>
  <c r="G624" i="42"/>
  <c r="G616" i="42"/>
  <c r="G617" i="42"/>
  <c r="G615" i="42"/>
  <c r="H612" i="42"/>
  <c r="G614" i="42"/>
  <c r="H531" i="42"/>
  <c r="H608" i="42"/>
  <c r="H607" i="42"/>
  <c r="H606" i="42"/>
  <c r="H402" i="42"/>
  <c r="H605" i="42"/>
  <c r="I604" i="42"/>
  <c r="I603" i="42"/>
  <c r="H549" i="42"/>
  <c r="H556" i="42" s="1"/>
  <c r="G596" i="42"/>
  <c r="H594" i="42"/>
  <c r="G597" i="42"/>
  <c r="G598" i="42"/>
  <c r="I314" i="42"/>
  <c r="J315" i="42" s="1"/>
  <c r="K316" i="42" s="1"/>
  <c r="L317" i="42" s="1"/>
  <c r="M318" i="42" s="1"/>
  <c r="N319" i="42" s="1"/>
  <c r="O320" i="42" s="1"/>
  <c r="P321" i="42" s="1"/>
  <c r="Q322" i="42" s="1"/>
  <c r="R323" i="42" s="1"/>
  <c r="S324" i="42" s="1"/>
  <c r="T325" i="42" s="1"/>
  <c r="H419" i="42"/>
  <c r="H421" i="42"/>
  <c r="H422" i="42"/>
  <c r="H418" i="42"/>
  <c r="H420" i="42"/>
  <c r="H206" i="42"/>
  <c r="H426" i="42"/>
  <c r="I192" i="42"/>
  <c r="I223" i="42" s="1"/>
  <c r="I532" i="42"/>
  <c r="I866" i="42" s="1"/>
  <c r="H399" i="42"/>
  <c r="H820" i="42" s="1"/>
  <c r="I403" i="42"/>
  <c r="I193" i="42"/>
  <c r="I230" i="42" s="1"/>
  <c r="H866" i="42"/>
  <c r="H821" i="42"/>
  <c r="I202" i="42"/>
  <c r="I238" i="42" s="1"/>
  <c r="I363" i="42"/>
  <c r="I364" i="42" s="1"/>
  <c r="I621" i="42" s="1"/>
  <c r="I190" i="42"/>
  <c r="I209" i="42" s="1"/>
  <c r="I194" i="42"/>
  <c r="I237" i="42" s="1"/>
  <c r="I191" i="42"/>
  <c r="I216" i="42" s="1"/>
  <c r="I195" i="42"/>
  <c r="I244" i="42" s="1"/>
  <c r="I380" i="42"/>
  <c r="I381" i="42" s="1"/>
  <c r="I630" i="42" s="1"/>
  <c r="I492" i="42"/>
  <c r="I493" i="42" s="1"/>
  <c r="J494" i="42" s="1"/>
  <c r="K495" i="42" s="1"/>
  <c r="L496" i="42" s="1"/>
  <c r="M497" i="42" s="1"/>
  <c r="N498" i="42" s="1"/>
  <c r="O499" i="42" s="1"/>
  <c r="P500" i="42" s="1"/>
  <c r="Q501" i="42" s="1"/>
  <c r="R502" i="42" s="1"/>
  <c r="S503" i="42" s="1"/>
  <c r="T504" i="42" s="1"/>
  <c r="I154" i="42"/>
  <c r="J175" i="42"/>
  <c r="J214" i="42" s="1"/>
  <c r="I151" i="42"/>
  <c r="I203" i="42"/>
  <c r="I245" i="42" s="1"/>
  <c r="I441" i="42"/>
  <c r="I442" i="42" s="1"/>
  <c r="I198" i="42"/>
  <c r="I210" i="42" s="1"/>
  <c r="J174" i="42"/>
  <c r="J207" i="42" s="1"/>
  <c r="J152" i="42"/>
  <c r="G527" i="42"/>
  <c r="G865" i="42"/>
  <c r="F804" i="42"/>
  <c r="F1034" i="42"/>
  <c r="G224" i="102" s="1"/>
  <c r="I509" i="42"/>
  <c r="I510" i="42" s="1"/>
  <c r="I155" i="42"/>
  <c r="I201" i="42"/>
  <c r="I231" i="42" s="1"/>
  <c r="I199" i="42"/>
  <c r="I217" i="42" s="1"/>
  <c r="I200" i="42"/>
  <c r="I224" i="42" s="1"/>
  <c r="J458" i="42"/>
  <c r="J459" i="42" s="1"/>
  <c r="J604" i="42" s="1"/>
  <c r="J178" i="42"/>
  <c r="J235" i="42" s="1"/>
  <c r="J176" i="42"/>
  <c r="J221" i="42" s="1"/>
  <c r="J179" i="42"/>
  <c r="J242" i="42" s="1"/>
  <c r="J329" i="42"/>
  <c r="J330" i="42" s="1"/>
  <c r="J603" i="42" s="1"/>
  <c r="J177" i="42"/>
  <c r="J228" i="42" s="1"/>
  <c r="K110" i="42"/>
  <c r="K687" i="42" s="1"/>
  <c r="G820" i="42"/>
  <c r="G548" i="42"/>
  <c r="G555" i="42" s="1"/>
  <c r="J112" i="42"/>
  <c r="J689" i="42" s="1"/>
  <c r="I443" i="42"/>
  <c r="J444" i="42" s="1"/>
  <c r="K445" i="42" s="1"/>
  <c r="L446" i="42" s="1"/>
  <c r="M447" i="42" s="1"/>
  <c r="N448" i="42" s="1"/>
  <c r="O449" i="42" s="1"/>
  <c r="P450" i="42" s="1"/>
  <c r="Q451" i="42" s="1"/>
  <c r="R452" i="42" s="1"/>
  <c r="S453" i="42" s="1"/>
  <c r="T454" i="42" s="1"/>
  <c r="H528" i="42"/>
  <c r="I312" i="42"/>
  <c r="I313" i="42" s="1"/>
  <c r="I171" i="42"/>
  <c r="I241" i="42" s="1"/>
  <c r="I167" i="42"/>
  <c r="I213" i="42" s="1"/>
  <c r="J109" i="42"/>
  <c r="J686" i="42" s="1"/>
  <c r="G398" i="42"/>
  <c r="G425" i="42"/>
  <c r="I169" i="42"/>
  <c r="I227" i="42" s="1"/>
  <c r="J113" i="42"/>
  <c r="J690" i="42" s="1"/>
  <c r="I170" i="42"/>
  <c r="I234" i="42" s="1"/>
  <c r="I166" i="42"/>
  <c r="I168" i="42"/>
  <c r="I220" i="42" s="1"/>
  <c r="F593" i="42"/>
  <c r="F1036" i="42"/>
  <c r="G226" i="102" s="1"/>
  <c r="F1005" i="42"/>
  <c r="G213" i="102" s="1"/>
  <c r="F710" i="42"/>
  <c r="F1020" i="42"/>
  <c r="G219" i="102" s="1"/>
  <c r="G306" i="42"/>
  <c r="G308" i="42"/>
  <c r="G309" i="42"/>
  <c r="L124" i="42"/>
  <c r="M98" i="42"/>
  <c r="L117" i="42"/>
  <c r="F712" i="42"/>
  <c r="H536" i="42"/>
  <c r="I477" i="42"/>
  <c r="J478" i="42" s="1"/>
  <c r="K479" i="42" s="1"/>
  <c r="L480" i="42" s="1"/>
  <c r="M481" i="42" s="1"/>
  <c r="N482" i="42" s="1"/>
  <c r="O483" i="42" s="1"/>
  <c r="P484" i="42" s="1"/>
  <c r="Q485" i="42" s="1"/>
  <c r="R486" i="42" s="1"/>
  <c r="S487" i="42" s="1"/>
  <c r="T488" i="42" s="1"/>
  <c r="F436" i="42"/>
  <c r="F629" i="42"/>
  <c r="F620" i="42"/>
  <c r="G159" i="42"/>
  <c r="G710" i="42"/>
  <c r="G714" i="42"/>
  <c r="F714" i="42"/>
  <c r="F1037" i="42"/>
  <c r="L100" i="42"/>
  <c r="K119" i="42"/>
  <c r="K126" i="42"/>
  <c r="G160" i="42"/>
  <c r="G162" i="42"/>
  <c r="L97" i="42"/>
  <c r="K116" i="42"/>
  <c r="K123" i="42"/>
  <c r="F417" i="42"/>
  <c r="F713" i="42"/>
  <c r="G539" i="42"/>
  <c r="G551" i="42"/>
  <c r="H540" i="42"/>
  <c r="G868" i="42"/>
  <c r="F1078" i="42"/>
  <c r="F1080" i="42"/>
  <c r="F1082" i="42"/>
  <c r="F1079" i="42"/>
  <c r="F1081" i="42"/>
  <c r="L99" i="42"/>
  <c r="K118" i="42"/>
  <c r="K125" i="42"/>
  <c r="K127" i="42"/>
  <c r="K120" i="42"/>
  <c r="L101" i="42"/>
  <c r="I513" i="42"/>
  <c r="J514" i="42" s="1"/>
  <c r="K515" i="42" s="1"/>
  <c r="L516" i="42" s="1"/>
  <c r="M517" i="42" s="1"/>
  <c r="N518" i="42" s="1"/>
  <c r="O519" i="42" s="1"/>
  <c r="P520" i="42" s="1"/>
  <c r="Q521" i="42" s="1"/>
  <c r="R522" i="42" s="1"/>
  <c r="S523" i="42" s="1"/>
  <c r="T524" i="42" s="1"/>
  <c r="I183" i="42"/>
  <c r="I215" i="42" s="1"/>
  <c r="I186" i="42"/>
  <c r="I236" i="42" s="1"/>
  <c r="I475" i="42"/>
  <c r="I476" i="42" s="1"/>
  <c r="I153" i="42"/>
  <c r="I185" i="42"/>
  <c r="I229" i="42" s="1"/>
  <c r="I346" i="42"/>
  <c r="I347" i="42" s="1"/>
  <c r="I184" i="42"/>
  <c r="I222" i="42" s="1"/>
  <c r="I187" i="42"/>
  <c r="I243" i="42" s="1"/>
  <c r="I182" i="42"/>
  <c r="I208" i="42" s="1"/>
  <c r="G823" i="42"/>
  <c r="H411" i="42"/>
  <c r="H623" i="42" s="1"/>
  <c r="G410" i="42"/>
  <c r="G428" i="42"/>
  <c r="F434" i="42"/>
  <c r="F611" i="42"/>
  <c r="F424" i="42"/>
  <c r="F1038" i="42"/>
  <c r="G228" i="102" s="1"/>
  <c r="G161" i="42"/>
  <c r="G307" i="42"/>
  <c r="F557" i="42"/>
  <c r="F554" i="42" s="1"/>
  <c r="F547" i="42"/>
  <c r="F660" i="42"/>
  <c r="F676" i="42" s="1"/>
  <c r="F954" i="42" s="1"/>
  <c r="G822" i="42"/>
  <c r="G406" i="42"/>
  <c r="G695" i="42" s="1"/>
  <c r="G427" i="42"/>
  <c r="H407" i="42"/>
  <c r="I348" i="42"/>
  <c r="J349" i="42" s="1"/>
  <c r="K350" i="42" s="1"/>
  <c r="L351" i="42" s="1"/>
  <c r="M352" i="42" s="1"/>
  <c r="N353" i="42" s="1"/>
  <c r="O354" i="42" s="1"/>
  <c r="P355" i="42" s="1"/>
  <c r="Q356" i="42" s="1"/>
  <c r="R357" i="42" s="1"/>
  <c r="S358" i="42" s="1"/>
  <c r="T359" i="42" s="1"/>
  <c r="H544" i="42"/>
  <c r="G869" i="42"/>
  <c r="G543" i="42"/>
  <c r="G552" i="42"/>
  <c r="G559" i="42" s="1"/>
  <c r="F799" i="42"/>
  <c r="F800" i="42"/>
  <c r="G867" i="42"/>
  <c r="G535" i="42"/>
  <c r="G550" i="42"/>
  <c r="G557" i="42" s="1"/>
  <c r="J111" i="42"/>
  <c r="J688" i="42" s="1"/>
  <c r="I496" i="42"/>
  <c r="F435" i="42"/>
  <c r="G414" i="42"/>
  <c r="G697" i="42" s="1"/>
  <c r="G824" i="42"/>
  <c r="H415" i="42"/>
  <c r="G429" i="42"/>
  <c r="G163" i="42"/>
  <c r="G158" i="42"/>
  <c r="G959" i="42" s="1"/>
  <c r="G305" i="42"/>
  <c r="G807" i="42"/>
  <c r="F711" i="42"/>
  <c r="F1092" i="42" s="1"/>
  <c r="M466" i="42"/>
  <c r="K447" i="42"/>
  <c r="G696" i="42" l="1"/>
  <c r="G693" i="42"/>
  <c r="F692" i="42"/>
  <c r="H694" i="42"/>
  <c r="I983" i="42"/>
  <c r="I985" i="42"/>
  <c r="I984" i="42"/>
  <c r="G702" i="42"/>
  <c r="I982" i="42"/>
  <c r="G700" i="42"/>
  <c r="G701" i="42"/>
  <c r="I613" i="42"/>
  <c r="G698" i="42"/>
  <c r="G692" i="42" s="1"/>
  <c r="H433" i="42"/>
  <c r="H699" i="42"/>
  <c r="G660" i="42"/>
  <c r="G676" i="42" s="1"/>
  <c r="G954" i="42" s="1"/>
  <c r="H656" i="42"/>
  <c r="H655" i="42"/>
  <c r="G659" i="42"/>
  <c r="G658" i="42"/>
  <c r="G657" i="42"/>
  <c r="H632" i="42"/>
  <c r="F1004" i="42"/>
  <c r="G212" i="102" s="1"/>
  <c r="F654" i="42"/>
  <c r="H635" i="42"/>
  <c r="H634" i="42"/>
  <c r="H633" i="42"/>
  <c r="J511" i="42"/>
  <c r="K512" i="42" s="1"/>
  <c r="L513" i="42" s="1"/>
  <c r="M514" i="42" s="1"/>
  <c r="N515" i="42" s="1"/>
  <c r="O516" i="42" s="1"/>
  <c r="P517" i="42" s="1"/>
  <c r="Q518" i="42" s="1"/>
  <c r="R519" i="42" s="1"/>
  <c r="S520" i="42" s="1"/>
  <c r="T521" i="42" s="1"/>
  <c r="I631" i="42"/>
  <c r="I594" i="42"/>
  <c r="H625" i="42"/>
  <c r="H626" i="42"/>
  <c r="H624" i="42"/>
  <c r="I549" i="42"/>
  <c r="I556" i="42" s="1"/>
  <c r="I622" i="42"/>
  <c r="I612" i="42"/>
  <c r="H822" i="42"/>
  <c r="H614" i="42"/>
  <c r="H425" i="42"/>
  <c r="H432" i="42" s="1"/>
  <c r="H616" i="42"/>
  <c r="H617" i="42"/>
  <c r="H615" i="42"/>
  <c r="I821" i="42"/>
  <c r="I605" i="42"/>
  <c r="I608" i="42"/>
  <c r="I607" i="42"/>
  <c r="I606" i="42"/>
  <c r="H598" i="42"/>
  <c r="H599" i="42"/>
  <c r="I595" i="42"/>
  <c r="H597" i="42"/>
  <c r="J443" i="42"/>
  <c r="K444" i="42" s="1"/>
  <c r="L445" i="42" s="1"/>
  <c r="M446" i="42" s="1"/>
  <c r="N447" i="42" s="1"/>
  <c r="O448" i="42" s="1"/>
  <c r="P449" i="42" s="1"/>
  <c r="Q450" i="42" s="1"/>
  <c r="R451" i="42" s="1"/>
  <c r="S452" i="42" s="1"/>
  <c r="T453" i="42" s="1"/>
  <c r="H596" i="42"/>
  <c r="I418" i="42"/>
  <c r="I420" i="42"/>
  <c r="I422" i="42"/>
  <c r="I421" i="42"/>
  <c r="I419" i="42"/>
  <c r="I426" i="42"/>
  <c r="I206" i="42"/>
  <c r="I402" i="42"/>
  <c r="I694" i="42" s="1"/>
  <c r="I531" i="42"/>
  <c r="H1035" i="42"/>
  <c r="I225" i="102" s="1"/>
  <c r="J365" i="42"/>
  <c r="K366" i="42" s="1"/>
  <c r="L367" i="42" s="1"/>
  <c r="M368" i="42" s="1"/>
  <c r="N369" i="42" s="1"/>
  <c r="O370" i="42" s="1"/>
  <c r="P371" i="42" s="1"/>
  <c r="Q372" i="42" s="1"/>
  <c r="R373" i="42" s="1"/>
  <c r="S374" i="42" s="1"/>
  <c r="T375" i="42" s="1"/>
  <c r="H398" i="42"/>
  <c r="J382" i="42"/>
  <c r="K383" i="42" s="1"/>
  <c r="L384" i="42" s="1"/>
  <c r="M385" i="42" s="1"/>
  <c r="N386" i="42" s="1"/>
  <c r="O387" i="42" s="1"/>
  <c r="P388" i="42" s="1"/>
  <c r="Q389" i="42" s="1"/>
  <c r="R390" i="42" s="1"/>
  <c r="S391" i="42" s="1"/>
  <c r="T392" i="42" s="1"/>
  <c r="K152" i="42"/>
  <c r="J199" i="42"/>
  <c r="J217" i="42" s="1"/>
  <c r="J171" i="42"/>
  <c r="J241" i="42" s="1"/>
  <c r="J363" i="42"/>
  <c r="J364" i="42" s="1"/>
  <c r="K176" i="42"/>
  <c r="K221" i="42" s="1"/>
  <c r="J190" i="42"/>
  <c r="J209" i="42" s="1"/>
  <c r="J194" i="42"/>
  <c r="J237" i="42" s="1"/>
  <c r="K460" i="42"/>
  <c r="L461" i="42" s="1"/>
  <c r="M462" i="42" s="1"/>
  <c r="N463" i="42" s="1"/>
  <c r="O464" i="42" s="1"/>
  <c r="P465" i="42" s="1"/>
  <c r="Q466" i="42" s="1"/>
  <c r="R467" i="42" s="1"/>
  <c r="S468" i="42" s="1"/>
  <c r="T469" i="42" s="1"/>
  <c r="J191" i="42"/>
  <c r="J216" i="42" s="1"/>
  <c r="J532" i="42"/>
  <c r="J492" i="42"/>
  <c r="J493" i="42" s="1"/>
  <c r="J198" i="42"/>
  <c r="J210" i="42" s="1"/>
  <c r="J403" i="42"/>
  <c r="K331" i="42"/>
  <c r="L332" i="42" s="1"/>
  <c r="M333" i="42" s="1"/>
  <c r="N334" i="42" s="1"/>
  <c r="O335" i="42" s="1"/>
  <c r="P336" i="42" s="1"/>
  <c r="Q337" i="42" s="1"/>
  <c r="R338" i="42" s="1"/>
  <c r="S339" i="42" s="1"/>
  <c r="T340" i="42" s="1"/>
  <c r="L110" i="42"/>
  <c r="L687" i="42" s="1"/>
  <c r="K179" i="42"/>
  <c r="K242" i="42" s="1"/>
  <c r="K177" i="42"/>
  <c r="K228" i="42" s="1"/>
  <c r="J441" i="42"/>
  <c r="J442" i="42" s="1"/>
  <c r="J166" i="42"/>
  <c r="J312" i="42"/>
  <c r="J313" i="42" s="1"/>
  <c r="J151" i="42"/>
  <c r="J167" i="42"/>
  <c r="J213" i="42" s="1"/>
  <c r="J169" i="42"/>
  <c r="J227" i="42" s="1"/>
  <c r="J170" i="42"/>
  <c r="J234" i="42" s="1"/>
  <c r="J168" i="42"/>
  <c r="J220" i="42" s="1"/>
  <c r="J203" i="42"/>
  <c r="J245" i="42" s="1"/>
  <c r="G1034" i="42"/>
  <c r="H224" i="102" s="1"/>
  <c r="K175" i="42"/>
  <c r="K214" i="42" s="1"/>
  <c r="K174" i="42"/>
  <c r="K207" i="42" s="1"/>
  <c r="K458" i="42"/>
  <c r="K459" i="42" s="1"/>
  <c r="K604" i="42" s="1"/>
  <c r="K178" i="42"/>
  <c r="K235" i="42" s="1"/>
  <c r="K329" i="42"/>
  <c r="K330" i="42" s="1"/>
  <c r="G789" i="42"/>
  <c r="G798" i="42" s="1"/>
  <c r="G795" i="42"/>
  <c r="G804" i="42" s="1"/>
  <c r="G788" i="42"/>
  <c r="G797" i="42" s="1"/>
  <c r="I528" i="42"/>
  <c r="J202" i="42"/>
  <c r="J238" i="42" s="1"/>
  <c r="J509" i="42"/>
  <c r="J510" i="42" s="1"/>
  <c r="J155" i="42"/>
  <c r="J201" i="42"/>
  <c r="J231" i="42" s="1"/>
  <c r="J200" i="42"/>
  <c r="J224" i="42" s="1"/>
  <c r="J195" i="42"/>
  <c r="J244" i="42" s="1"/>
  <c r="J192" i="42"/>
  <c r="J223" i="42" s="1"/>
  <c r="J380" i="42"/>
  <c r="J381" i="42" s="1"/>
  <c r="J630" i="42" s="1"/>
  <c r="J154" i="42"/>
  <c r="J193" i="42"/>
  <c r="J230" i="42" s="1"/>
  <c r="K112" i="42"/>
  <c r="K689" i="42" s="1"/>
  <c r="I399" i="42"/>
  <c r="J314" i="42"/>
  <c r="K315" i="42" s="1"/>
  <c r="L316" i="42" s="1"/>
  <c r="M317" i="42" s="1"/>
  <c r="N318" i="42" s="1"/>
  <c r="O319" i="42" s="1"/>
  <c r="P320" i="42" s="1"/>
  <c r="Q321" i="42" s="1"/>
  <c r="R322" i="42" s="1"/>
  <c r="S323" i="42" s="1"/>
  <c r="T324" i="42" s="1"/>
  <c r="H527" i="42"/>
  <c r="H865" i="42"/>
  <c r="H548" i="42"/>
  <c r="H555" i="42" s="1"/>
  <c r="G432" i="42"/>
  <c r="K113" i="42"/>
  <c r="K690" i="42" s="1"/>
  <c r="K109" i="42"/>
  <c r="K686" i="42" s="1"/>
  <c r="G602" i="42"/>
  <c r="G1020" i="42" s="1"/>
  <c r="H219" i="102" s="1"/>
  <c r="F705" i="42"/>
  <c r="F1091" i="42" s="1"/>
  <c r="F1019" i="42"/>
  <c r="G218" i="102" s="1"/>
  <c r="G1037" i="42"/>
  <c r="H227" i="102" s="1"/>
  <c r="G712" i="42"/>
  <c r="G593" i="42"/>
  <c r="G711" i="42"/>
  <c r="M124" i="42"/>
  <c r="M117" i="42"/>
  <c r="N98" i="42"/>
  <c r="G713" i="42"/>
  <c r="G1038" i="42"/>
  <c r="H228" i="102" s="1"/>
  <c r="G1081" i="42"/>
  <c r="G1082" i="42"/>
  <c r="G1078" i="42"/>
  <c r="G1079" i="42"/>
  <c r="G1080" i="42"/>
  <c r="H824" i="42"/>
  <c r="H414" i="42"/>
  <c r="I415" i="42"/>
  <c r="H429" i="42"/>
  <c r="F969" i="42"/>
  <c r="F917" i="42"/>
  <c r="F963" i="42"/>
  <c r="F911" i="42"/>
  <c r="H543" i="42"/>
  <c r="H552" i="42"/>
  <c r="H559" i="42" s="1"/>
  <c r="H869" i="42"/>
  <c r="G611" i="42"/>
  <c r="G435" i="42"/>
  <c r="G620" i="42"/>
  <c r="J348" i="42"/>
  <c r="K349" i="42" s="1"/>
  <c r="L350" i="42" s="1"/>
  <c r="M351" i="42" s="1"/>
  <c r="N352" i="42" s="1"/>
  <c r="O353" i="42" s="1"/>
  <c r="P354" i="42" s="1"/>
  <c r="Q355" i="42" s="1"/>
  <c r="R356" i="42" s="1"/>
  <c r="S357" i="42" s="1"/>
  <c r="T358" i="42" s="1"/>
  <c r="I407" i="42"/>
  <c r="G227" i="102"/>
  <c r="F1039" i="42"/>
  <c r="F709" i="42"/>
  <c r="F1095" i="42" s="1"/>
  <c r="F1023" i="42"/>
  <c r="G222" i="102" s="1"/>
  <c r="F1008" i="42"/>
  <c r="G216" i="102" s="1"/>
  <c r="H161" i="42"/>
  <c r="H160" i="42"/>
  <c r="F965" i="42"/>
  <c r="F913" i="42"/>
  <c r="F916" i="42"/>
  <c r="F968" i="42"/>
  <c r="G424" i="42"/>
  <c r="G434" i="42"/>
  <c r="M101" i="42"/>
  <c r="L120" i="42"/>
  <c r="L127" i="42"/>
  <c r="K111" i="42"/>
  <c r="K688" i="42" s="1"/>
  <c r="H551" i="42"/>
  <c r="H558" i="42" s="1"/>
  <c r="H868" i="42"/>
  <c r="I540" i="42"/>
  <c r="H539" i="42"/>
  <c r="I544" i="42"/>
  <c r="G793" i="42"/>
  <c r="G802" i="42" s="1"/>
  <c r="G792" i="42"/>
  <c r="G801" i="42" s="1"/>
  <c r="G791" i="42"/>
  <c r="G800" i="42" s="1"/>
  <c r="G790" i="42"/>
  <c r="G799" i="42" s="1"/>
  <c r="G794" i="42"/>
  <c r="G803" i="42" s="1"/>
  <c r="H307" i="42"/>
  <c r="H306" i="42"/>
  <c r="H308" i="42"/>
  <c r="J184" i="42"/>
  <c r="J222" i="42" s="1"/>
  <c r="J186" i="42"/>
  <c r="J236" i="42" s="1"/>
  <c r="J183" i="42"/>
  <c r="J215" i="42" s="1"/>
  <c r="J185" i="42"/>
  <c r="J229" i="42" s="1"/>
  <c r="J187" i="42"/>
  <c r="J243" i="42" s="1"/>
  <c r="J475" i="42"/>
  <c r="J476" i="42" s="1"/>
  <c r="J182" i="42"/>
  <c r="J208" i="42" s="1"/>
  <c r="J153" i="42"/>
  <c r="J346" i="42"/>
  <c r="J347" i="42" s="1"/>
  <c r="F910" i="42"/>
  <c r="F814" i="42"/>
  <c r="F962" i="42"/>
  <c r="F966" i="42"/>
  <c r="F914" i="42"/>
  <c r="H406" i="42"/>
  <c r="H427" i="42"/>
  <c r="F673" i="42"/>
  <c r="F955" i="42" s="1"/>
  <c r="F1006" i="42"/>
  <c r="G214" i="102" s="1"/>
  <c r="F707" i="42"/>
  <c r="F675" i="42"/>
  <c r="F957" i="42" s="1"/>
  <c r="F674" i="42"/>
  <c r="F956" i="42" s="1"/>
  <c r="F1021" i="42"/>
  <c r="I411" i="42"/>
  <c r="H823" i="42"/>
  <c r="H410" i="42"/>
  <c r="H696" i="42" s="1"/>
  <c r="H428" i="42"/>
  <c r="L118" i="42"/>
  <c r="M99" i="42"/>
  <c r="L125" i="42"/>
  <c r="L126" i="42"/>
  <c r="L119" i="42"/>
  <c r="L112" i="42" s="1"/>
  <c r="L689" i="42" s="1"/>
  <c r="M100" i="42"/>
  <c r="G417" i="42"/>
  <c r="G629" i="42"/>
  <c r="H162" i="42"/>
  <c r="H163" i="42"/>
  <c r="H158" i="42"/>
  <c r="H959" i="42" s="1"/>
  <c r="H807" i="42"/>
  <c r="H305" i="42"/>
  <c r="G436" i="42"/>
  <c r="J497" i="42"/>
  <c r="F964" i="42"/>
  <c r="F912" i="42"/>
  <c r="F915" i="42"/>
  <c r="F967" i="42"/>
  <c r="G1036" i="42"/>
  <c r="F872" i="42"/>
  <c r="F988" i="42"/>
  <c r="F987" i="42"/>
  <c r="F431" i="42"/>
  <c r="F827" i="42" s="1"/>
  <c r="I536" i="42"/>
  <c r="J477" i="42"/>
  <c r="K478" i="42" s="1"/>
  <c r="L479" i="42" s="1"/>
  <c r="M480" i="42" s="1"/>
  <c r="N481" i="42" s="1"/>
  <c r="O482" i="42" s="1"/>
  <c r="P483" i="42" s="1"/>
  <c r="Q484" i="42" s="1"/>
  <c r="R485" i="42" s="1"/>
  <c r="S486" i="42" s="1"/>
  <c r="T487" i="42" s="1"/>
  <c r="G547" i="42"/>
  <c r="G558" i="42"/>
  <c r="G554" i="42" s="1"/>
  <c r="L123" i="42"/>
  <c r="M97" i="42"/>
  <c r="L116" i="42"/>
  <c r="F708" i="42"/>
  <c r="F1094" i="42" s="1"/>
  <c r="F1022" i="42"/>
  <c r="G221" i="102" s="1"/>
  <c r="F1007" i="42"/>
  <c r="G215" i="102" s="1"/>
  <c r="H159" i="42"/>
  <c r="H309" i="42"/>
  <c r="H867" i="42"/>
  <c r="H535" i="42"/>
  <c r="H550" i="42"/>
  <c r="N467" i="42"/>
  <c r="L448" i="42"/>
  <c r="H697" i="42" l="1"/>
  <c r="H693" i="42"/>
  <c r="H695" i="42"/>
  <c r="J983" i="42"/>
  <c r="J984" i="42"/>
  <c r="J985" i="42"/>
  <c r="J982" i="42"/>
  <c r="F889" i="42"/>
  <c r="F900" i="42"/>
  <c r="F892" i="42"/>
  <c r="F903" i="42"/>
  <c r="F895" i="42"/>
  <c r="F901" i="42"/>
  <c r="F893" i="42"/>
  <c r="F902" i="42"/>
  <c r="F894" i="42"/>
  <c r="F891" i="42"/>
  <c r="F904" i="42"/>
  <c r="F896" i="42"/>
  <c r="F906" i="42"/>
  <c r="F898" i="42"/>
  <c r="F905" i="42"/>
  <c r="F897" i="42"/>
  <c r="F890" i="42"/>
  <c r="F899" i="42"/>
  <c r="F844" i="42"/>
  <c r="F920" i="42" s="1"/>
  <c r="F855" i="42"/>
  <c r="F847" i="42"/>
  <c r="F856" i="42"/>
  <c r="F848" i="42"/>
  <c r="F857" i="42"/>
  <c r="F933" i="42" s="1"/>
  <c r="F849" i="42"/>
  <c r="F850" i="42"/>
  <c r="F858" i="42"/>
  <c r="F859" i="42"/>
  <c r="F935" i="42" s="1"/>
  <c r="F851" i="42"/>
  <c r="F860" i="42"/>
  <c r="F852" i="42"/>
  <c r="F846" i="42"/>
  <c r="F861" i="42"/>
  <c r="F853" i="42"/>
  <c r="F929" i="42" s="1"/>
  <c r="F845" i="42"/>
  <c r="F854" i="42"/>
  <c r="I699" i="42"/>
  <c r="H702" i="42"/>
  <c r="H701" i="42"/>
  <c r="H698" i="42"/>
  <c r="H700" i="42"/>
  <c r="I655" i="42"/>
  <c r="H658" i="42"/>
  <c r="H659" i="42"/>
  <c r="H660" i="42"/>
  <c r="G654" i="42"/>
  <c r="H657" i="42"/>
  <c r="I656" i="42"/>
  <c r="J631" i="42"/>
  <c r="I623" i="42"/>
  <c r="I632" i="42"/>
  <c r="I634" i="42"/>
  <c r="I635" i="42"/>
  <c r="I633" i="42"/>
  <c r="I626" i="42"/>
  <c r="I625" i="42"/>
  <c r="I624" i="42"/>
  <c r="K365" i="42"/>
  <c r="L366" i="42" s="1"/>
  <c r="M367" i="42" s="1"/>
  <c r="N368" i="42" s="1"/>
  <c r="O369" i="42" s="1"/>
  <c r="P370" i="42" s="1"/>
  <c r="Q371" i="42" s="1"/>
  <c r="R372" i="42" s="1"/>
  <c r="S373" i="42" s="1"/>
  <c r="T374" i="42" s="1"/>
  <c r="J621" i="42"/>
  <c r="K494" i="42"/>
  <c r="L495" i="42" s="1"/>
  <c r="M496" i="42" s="1"/>
  <c r="N497" i="42" s="1"/>
  <c r="O498" i="42" s="1"/>
  <c r="P499" i="42" s="1"/>
  <c r="Q500" i="42" s="1"/>
  <c r="R501" i="42" s="1"/>
  <c r="S502" i="42" s="1"/>
  <c r="T503" i="42" s="1"/>
  <c r="J622" i="42"/>
  <c r="J612" i="42"/>
  <c r="J613" i="42"/>
  <c r="I614" i="42"/>
  <c r="I616" i="42"/>
  <c r="I617" i="42"/>
  <c r="I615" i="42"/>
  <c r="K603" i="42"/>
  <c r="I433" i="42"/>
  <c r="J595" i="42"/>
  <c r="J866" i="42"/>
  <c r="J607" i="42"/>
  <c r="J608" i="42"/>
  <c r="J606" i="42"/>
  <c r="J821" i="42"/>
  <c r="J605" i="42"/>
  <c r="I865" i="42"/>
  <c r="I599" i="42"/>
  <c r="I596" i="42"/>
  <c r="J594" i="42"/>
  <c r="I597" i="42"/>
  <c r="I598" i="42"/>
  <c r="K443" i="42"/>
  <c r="L444" i="42" s="1"/>
  <c r="M445" i="42" s="1"/>
  <c r="N446" i="42" s="1"/>
  <c r="O447" i="42" s="1"/>
  <c r="P448" i="42" s="1"/>
  <c r="Q449" i="42" s="1"/>
  <c r="R450" i="42" s="1"/>
  <c r="S451" i="42" s="1"/>
  <c r="T452" i="42" s="1"/>
  <c r="K314" i="42"/>
  <c r="L315" i="42" s="1"/>
  <c r="M316" i="42" s="1"/>
  <c r="N317" i="42" s="1"/>
  <c r="O318" i="42" s="1"/>
  <c r="P319" i="42" s="1"/>
  <c r="Q320" i="42" s="1"/>
  <c r="R321" i="42" s="1"/>
  <c r="S322" i="42" s="1"/>
  <c r="T323" i="42" s="1"/>
  <c r="J422" i="42"/>
  <c r="J418" i="42"/>
  <c r="J419" i="42"/>
  <c r="J421" i="42"/>
  <c r="J420" i="42"/>
  <c r="J206" i="42"/>
  <c r="I1035" i="42"/>
  <c r="J225" i="102" s="1"/>
  <c r="L179" i="42"/>
  <c r="L242" i="42" s="1"/>
  <c r="J549" i="42"/>
  <c r="J556" i="42" s="1"/>
  <c r="K151" i="42"/>
  <c r="K363" i="42"/>
  <c r="K364" i="42" s="1"/>
  <c r="L458" i="42"/>
  <c r="L459" i="42" s="1"/>
  <c r="L175" i="42"/>
  <c r="L214" i="42" s="1"/>
  <c r="L152" i="42"/>
  <c r="L174" i="42"/>
  <c r="L207" i="42" s="1"/>
  <c r="L176" i="42"/>
  <c r="L221" i="42" s="1"/>
  <c r="L329" i="42"/>
  <c r="L330" i="42" s="1"/>
  <c r="L177" i="42"/>
  <c r="L228" i="42" s="1"/>
  <c r="L178" i="42"/>
  <c r="L235" i="42" s="1"/>
  <c r="J426" i="42"/>
  <c r="J531" i="42"/>
  <c r="J402" i="42"/>
  <c r="J694" i="42" s="1"/>
  <c r="E52" i="94"/>
  <c r="K511" i="42"/>
  <c r="L512" i="42" s="1"/>
  <c r="M513" i="42" s="1"/>
  <c r="N514" i="42" s="1"/>
  <c r="O515" i="42" s="1"/>
  <c r="P516" i="42" s="1"/>
  <c r="Q517" i="42" s="1"/>
  <c r="R518" i="42" s="1"/>
  <c r="S519" i="42" s="1"/>
  <c r="T520" i="42" s="1"/>
  <c r="I527" i="42"/>
  <c r="I548" i="42"/>
  <c r="I555" i="42" s="1"/>
  <c r="J544" i="42"/>
  <c r="J528" i="42"/>
  <c r="K532" i="42"/>
  <c r="K199" i="42"/>
  <c r="K217" i="42" s="1"/>
  <c r="K155" i="42"/>
  <c r="K190" i="42"/>
  <c r="K209" i="42" s="1"/>
  <c r="L331" i="42"/>
  <c r="M332" i="42" s="1"/>
  <c r="N333" i="42" s="1"/>
  <c r="O334" i="42" s="1"/>
  <c r="P335" i="42" s="1"/>
  <c r="Q336" i="42" s="1"/>
  <c r="R337" i="42" s="1"/>
  <c r="S338" i="42" s="1"/>
  <c r="T339" i="42" s="1"/>
  <c r="K509" i="42"/>
  <c r="K510" i="42" s="1"/>
  <c r="K403" i="42"/>
  <c r="K171" i="42"/>
  <c r="K241" i="42" s="1"/>
  <c r="L460" i="42"/>
  <c r="M461" i="42" s="1"/>
  <c r="N462" i="42" s="1"/>
  <c r="O463" i="42" s="1"/>
  <c r="P464" i="42" s="1"/>
  <c r="Q465" i="42" s="1"/>
  <c r="R466" i="42" s="1"/>
  <c r="S467" i="42" s="1"/>
  <c r="T468" i="42" s="1"/>
  <c r="K201" i="42"/>
  <c r="K231" i="42" s="1"/>
  <c r="K198" i="42"/>
  <c r="K210" i="42" s="1"/>
  <c r="K154" i="42"/>
  <c r="L192" i="42" s="1"/>
  <c r="L223" i="42" s="1"/>
  <c r="H795" i="42"/>
  <c r="H804" i="42" s="1"/>
  <c r="H789" i="42"/>
  <c r="H798" i="42" s="1"/>
  <c r="H788" i="42"/>
  <c r="H797" i="42" s="1"/>
  <c r="H1034" i="42"/>
  <c r="I224" i="102" s="1"/>
  <c r="G706" i="42"/>
  <c r="G1092" i="42" s="1"/>
  <c r="K200" i="42"/>
  <c r="K224" i="42" s="1"/>
  <c r="K203" i="42"/>
  <c r="K245" i="42" s="1"/>
  <c r="K492" i="42"/>
  <c r="K493" i="42" s="1"/>
  <c r="K193" i="42"/>
  <c r="K230" i="42" s="1"/>
  <c r="K192" i="42"/>
  <c r="K223" i="42" s="1"/>
  <c r="G1005" i="42"/>
  <c r="H213" i="102" s="1"/>
  <c r="K382" i="42"/>
  <c r="L383" i="42" s="1"/>
  <c r="M384" i="42" s="1"/>
  <c r="N385" i="42" s="1"/>
  <c r="O386" i="42" s="1"/>
  <c r="P387" i="42" s="1"/>
  <c r="Q388" i="42" s="1"/>
  <c r="R389" i="42" s="1"/>
  <c r="S390" i="42" s="1"/>
  <c r="T391" i="42" s="1"/>
  <c r="K194" i="42"/>
  <c r="K237" i="42" s="1"/>
  <c r="K380" i="42"/>
  <c r="K381" i="42" s="1"/>
  <c r="K191" i="42"/>
  <c r="K216" i="42" s="1"/>
  <c r="K202" i="42"/>
  <c r="K238" i="42" s="1"/>
  <c r="K195" i="42"/>
  <c r="K244" i="42" s="1"/>
  <c r="M110" i="42"/>
  <c r="M687" i="42" s="1"/>
  <c r="L154" i="42"/>
  <c r="L363" i="42"/>
  <c r="L364" i="42" s="1"/>
  <c r="L380" i="42"/>
  <c r="L381" i="42" s="1"/>
  <c r="L492" i="42"/>
  <c r="L493" i="42" s="1"/>
  <c r="I425" i="42"/>
  <c r="I698" i="42" s="1"/>
  <c r="I398" i="42"/>
  <c r="I693" i="42" s="1"/>
  <c r="I820" i="42"/>
  <c r="J399" i="42"/>
  <c r="L113" i="42"/>
  <c r="L690" i="42" s="1"/>
  <c r="K170" i="42"/>
  <c r="K234" i="42" s="1"/>
  <c r="K166" i="42"/>
  <c r="K168" i="42"/>
  <c r="K220" i="42" s="1"/>
  <c r="K167" i="42"/>
  <c r="K213" i="42" s="1"/>
  <c r="K441" i="42"/>
  <c r="K442" i="42" s="1"/>
  <c r="K169" i="42"/>
  <c r="K227" i="42" s="1"/>
  <c r="K312" i="42"/>
  <c r="K313" i="42" s="1"/>
  <c r="L109" i="42"/>
  <c r="L686" i="42" s="1"/>
  <c r="H676" i="42"/>
  <c r="H954" i="42" s="1"/>
  <c r="H714" i="42"/>
  <c r="L111" i="42"/>
  <c r="L688" i="42" s="1"/>
  <c r="H1037" i="42"/>
  <c r="I227" i="102" s="1"/>
  <c r="H629" i="42"/>
  <c r="H709" i="42" s="1"/>
  <c r="I307" i="42"/>
  <c r="G1019" i="42"/>
  <c r="H218" i="102" s="1"/>
  <c r="G1004" i="42"/>
  <c r="H212" i="102" s="1"/>
  <c r="G705" i="42"/>
  <c r="G1091" i="42" s="1"/>
  <c r="O98" i="42"/>
  <c r="N124" i="42"/>
  <c r="N117" i="42"/>
  <c r="H417" i="42"/>
  <c r="F936" i="42"/>
  <c r="F925" i="42"/>
  <c r="F937" i="42"/>
  <c r="F938" i="42" s="1"/>
  <c r="F971" i="42" s="1"/>
  <c r="F924" i="42"/>
  <c r="F932" i="42"/>
  <c r="H557" i="42"/>
  <c r="H554" i="42" s="1"/>
  <c r="H547" i="42"/>
  <c r="G709" i="42"/>
  <c r="G1095" i="42" s="1"/>
  <c r="G1008" i="42"/>
  <c r="H216" i="102" s="1"/>
  <c r="G1023" i="42"/>
  <c r="H222" i="102" s="1"/>
  <c r="H435" i="42"/>
  <c r="K185" i="42"/>
  <c r="K229" i="42" s="1"/>
  <c r="H620" i="42"/>
  <c r="G910" i="42"/>
  <c r="G962" i="42"/>
  <c r="G814" i="42"/>
  <c r="G967" i="42"/>
  <c r="G915" i="42"/>
  <c r="H436" i="42"/>
  <c r="H712" i="42"/>
  <c r="H713" i="42"/>
  <c r="G872" i="42"/>
  <c r="G988" i="42"/>
  <c r="I867" i="42"/>
  <c r="I535" i="42"/>
  <c r="I550" i="42"/>
  <c r="G873" i="42"/>
  <c r="H874" i="42" s="1"/>
  <c r="I875" i="42" s="1"/>
  <c r="J876" i="42" s="1"/>
  <c r="K877" i="42" s="1"/>
  <c r="L878" i="42" s="1"/>
  <c r="M879" i="42" s="1"/>
  <c r="N880" i="42" s="1"/>
  <c r="O881" i="42" s="1"/>
  <c r="P882" i="42" s="1"/>
  <c r="Q883" i="42" s="1"/>
  <c r="R884" i="42" s="1"/>
  <c r="S885" i="42" s="1"/>
  <c r="T886" i="42" s="1"/>
  <c r="H593" i="42"/>
  <c r="F653" i="42"/>
  <c r="F662" i="42" s="1"/>
  <c r="H1036" i="42"/>
  <c r="H602" i="42"/>
  <c r="G912" i="42"/>
  <c r="G964" i="42"/>
  <c r="G911" i="42"/>
  <c r="G963" i="42"/>
  <c r="I869" i="42"/>
  <c r="I552" i="42"/>
  <c r="I559" i="42" s="1"/>
  <c r="I543" i="42"/>
  <c r="I306" i="42"/>
  <c r="I159" i="42"/>
  <c r="I160" i="42"/>
  <c r="I162" i="42"/>
  <c r="I305" i="42"/>
  <c r="I807" i="42"/>
  <c r="I158" i="42"/>
  <c r="I959" i="42" s="1"/>
  <c r="G987" i="42"/>
  <c r="G431" i="42"/>
  <c r="G827" i="42" s="1"/>
  <c r="G1022" i="42"/>
  <c r="H221" i="102" s="1"/>
  <c r="G708" i="42"/>
  <c r="G1094" i="42" s="1"/>
  <c r="G1007" i="42"/>
  <c r="H215" i="102" s="1"/>
  <c r="I824" i="42"/>
  <c r="J415" i="42"/>
  <c r="I414" i="42"/>
  <c r="I429" i="42"/>
  <c r="G674" i="42"/>
  <c r="G956" i="42" s="1"/>
  <c r="H790" i="42"/>
  <c r="H799" i="42" s="1"/>
  <c r="H794" i="42"/>
  <c r="H803" i="42" s="1"/>
  <c r="H793" i="42"/>
  <c r="H802" i="42" s="1"/>
  <c r="H791" i="42"/>
  <c r="H800" i="42" s="1"/>
  <c r="H792" i="42"/>
  <c r="H801" i="42" s="1"/>
  <c r="H710" i="42"/>
  <c r="M116" i="42"/>
  <c r="M123" i="42"/>
  <c r="N97" i="42"/>
  <c r="G828" i="42"/>
  <c r="H829" i="42" s="1"/>
  <c r="I830" i="42" s="1"/>
  <c r="J831" i="42" s="1"/>
  <c r="K832" i="42" s="1"/>
  <c r="L833" i="42" s="1"/>
  <c r="M834" i="42" s="1"/>
  <c r="N835" i="42" s="1"/>
  <c r="O836" i="42" s="1"/>
  <c r="P837" i="42" s="1"/>
  <c r="Q838" i="42" s="1"/>
  <c r="R839" i="42" s="1"/>
  <c r="S840" i="42" s="1"/>
  <c r="T841" i="42" s="1"/>
  <c r="H226" i="102"/>
  <c r="G1039" i="42"/>
  <c r="H1080" i="42"/>
  <c r="H1079" i="42"/>
  <c r="H1078" i="42"/>
  <c r="H1081" i="42"/>
  <c r="H1082" i="42"/>
  <c r="M119" i="42"/>
  <c r="N100" i="42"/>
  <c r="M126" i="42"/>
  <c r="F1093" i="42"/>
  <c r="F704" i="42"/>
  <c r="F717" i="42" s="1"/>
  <c r="F719" i="42" s="1"/>
  <c r="F724" i="42" s="1"/>
  <c r="F726" i="42" s="1"/>
  <c r="F960" i="42" s="1"/>
  <c r="F918" i="42"/>
  <c r="K477" i="42"/>
  <c r="L478" i="42" s="1"/>
  <c r="M479" i="42" s="1"/>
  <c r="N480" i="42" s="1"/>
  <c r="O481" i="42" s="1"/>
  <c r="P482" i="42" s="1"/>
  <c r="Q483" i="42" s="1"/>
  <c r="R484" i="42" s="1"/>
  <c r="S485" i="42" s="1"/>
  <c r="T486" i="42" s="1"/>
  <c r="J536" i="42"/>
  <c r="H611" i="42"/>
  <c r="G913" i="42"/>
  <c r="G965" i="42"/>
  <c r="G969" i="42"/>
  <c r="G917" i="42"/>
  <c r="L191" i="42"/>
  <c r="L216" i="42" s="1"/>
  <c r="M120" i="42"/>
  <c r="N101" i="42"/>
  <c r="M127" i="42"/>
  <c r="I308" i="42"/>
  <c r="I309" i="42"/>
  <c r="I427" i="42"/>
  <c r="I822" i="42"/>
  <c r="I406" i="42"/>
  <c r="I695" i="42" s="1"/>
  <c r="G673" i="42"/>
  <c r="G955" i="42" s="1"/>
  <c r="H711" i="42"/>
  <c r="K498" i="42"/>
  <c r="N99" i="42"/>
  <c r="M118" i="42"/>
  <c r="M125" i="42"/>
  <c r="I410" i="42"/>
  <c r="I428" i="42"/>
  <c r="I823" i="42"/>
  <c r="J411" i="42"/>
  <c r="G220" i="102"/>
  <c r="F1024" i="42"/>
  <c r="H424" i="42"/>
  <c r="H434" i="42"/>
  <c r="K348" i="42"/>
  <c r="L349" i="42" s="1"/>
  <c r="M350" i="42" s="1"/>
  <c r="N351" i="42" s="1"/>
  <c r="O352" i="42" s="1"/>
  <c r="P353" i="42" s="1"/>
  <c r="Q354" i="42" s="1"/>
  <c r="R355" i="42" s="1"/>
  <c r="S356" i="42" s="1"/>
  <c r="T357" i="42" s="1"/>
  <c r="J407" i="42"/>
  <c r="G968" i="42"/>
  <c r="G916" i="42"/>
  <c r="G914" i="42"/>
  <c r="G966" i="42"/>
  <c r="J540" i="42"/>
  <c r="I551" i="42"/>
  <c r="I558" i="42" s="1"/>
  <c r="I868" i="42"/>
  <c r="I539" i="42"/>
  <c r="K475" i="42"/>
  <c r="K476" i="42" s="1"/>
  <c r="K187" i="42"/>
  <c r="K243" i="42" s="1"/>
  <c r="K346" i="42"/>
  <c r="K347" i="42" s="1"/>
  <c r="K153" i="42"/>
  <c r="K184" i="42"/>
  <c r="K222" i="42" s="1"/>
  <c r="K186" i="42"/>
  <c r="K236" i="42" s="1"/>
  <c r="K182" i="42"/>
  <c r="K208" i="42" s="1"/>
  <c r="K183" i="42"/>
  <c r="K215" i="42" s="1"/>
  <c r="I163" i="42"/>
  <c r="I161" i="42"/>
  <c r="E37" i="94"/>
  <c r="G229" i="102"/>
  <c r="G1006" i="42"/>
  <c r="H214" i="102" s="1"/>
  <c r="G1021" i="42"/>
  <c r="G707" i="42"/>
  <c r="H1038" i="42"/>
  <c r="I228" i="102" s="1"/>
  <c r="G675" i="42"/>
  <c r="G957" i="42" s="1"/>
  <c r="O468" i="42"/>
  <c r="M449" i="42"/>
  <c r="N450" i="42" s="1"/>
  <c r="I696" i="42" l="1"/>
  <c r="I697" i="42"/>
  <c r="F922" i="42"/>
  <c r="H692" i="42"/>
  <c r="F927" i="42"/>
  <c r="F921" i="42"/>
  <c r="F926" i="42"/>
  <c r="F930" i="42"/>
  <c r="F931" i="42"/>
  <c r="F934" i="42"/>
  <c r="K985" i="42"/>
  <c r="K983" i="42"/>
  <c r="F923" i="42"/>
  <c r="K984" i="42"/>
  <c r="K982" i="42"/>
  <c r="F928" i="42"/>
  <c r="G901" i="42"/>
  <c r="G893" i="42"/>
  <c r="G904" i="42"/>
  <c r="G902" i="42"/>
  <c r="G894" i="42"/>
  <c r="G900" i="42"/>
  <c r="G903" i="42"/>
  <c r="G895" i="42"/>
  <c r="G896" i="42"/>
  <c r="G905" i="42"/>
  <c r="G897" i="42"/>
  <c r="G889" i="42"/>
  <c r="G899" i="42"/>
  <c r="G891" i="42"/>
  <c r="G906" i="42"/>
  <c r="G898" i="42"/>
  <c r="G890" i="42"/>
  <c r="G892" i="42"/>
  <c r="G856" i="42"/>
  <c r="G848" i="42"/>
  <c r="G857" i="42"/>
  <c r="G849" i="42"/>
  <c r="G847" i="42"/>
  <c r="G858" i="42"/>
  <c r="G934" i="42" s="1"/>
  <c r="G850" i="42"/>
  <c r="G859" i="42"/>
  <c r="G851" i="42"/>
  <c r="G860" i="42"/>
  <c r="G852" i="42"/>
  <c r="G844" i="42"/>
  <c r="G861" i="42"/>
  <c r="G937" i="42" s="1"/>
  <c r="G938" i="42" s="1"/>
  <c r="G971" i="42" s="1"/>
  <c r="G853" i="42"/>
  <c r="G929" i="42" s="1"/>
  <c r="G845" i="42"/>
  <c r="G854" i="42"/>
  <c r="G846" i="42"/>
  <c r="G855" i="42"/>
  <c r="I701" i="42"/>
  <c r="I702" i="42"/>
  <c r="I700" i="42"/>
  <c r="J433" i="42"/>
  <c r="J699" i="42"/>
  <c r="I658" i="42"/>
  <c r="J655" i="42"/>
  <c r="I660" i="42"/>
  <c r="I676" i="42" s="1"/>
  <c r="I954" i="42" s="1"/>
  <c r="J656" i="42"/>
  <c r="I659" i="42"/>
  <c r="I657" i="42"/>
  <c r="H654" i="42"/>
  <c r="K631" i="42"/>
  <c r="J623" i="42"/>
  <c r="J632" i="42"/>
  <c r="K621" i="42"/>
  <c r="K613" i="42"/>
  <c r="J543" i="42"/>
  <c r="J635" i="42"/>
  <c r="J634" i="42"/>
  <c r="J633" i="42"/>
  <c r="L382" i="42"/>
  <c r="M383" i="42" s="1"/>
  <c r="N384" i="42" s="1"/>
  <c r="O385" i="42" s="1"/>
  <c r="P386" i="42" s="1"/>
  <c r="Q387" i="42" s="1"/>
  <c r="R388" i="42" s="1"/>
  <c r="S389" i="42" s="1"/>
  <c r="T390" i="42" s="1"/>
  <c r="K630" i="42"/>
  <c r="M382" i="42"/>
  <c r="N383" i="42" s="1"/>
  <c r="O384" i="42" s="1"/>
  <c r="P385" i="42" s="1"/>
  <c r="Q386" i="42" s="1"/>
  <c r="R387" i="42" s="1"/>
  <c r="S388" i="42" s="1"/>
  <c r="T389" i="42" s="1"/>
  <c r="M365" i="42"/>
  <c r="N366" i="42" s="1"/>
  <c r="O367" i="42" s="1"/>
  <c r="P368" i="42" s="1"/>
  <c r="Q369" i="42" s="1"/>
  <c r="R370" i="42" s="1"/>
  <c r="S371" i="42" s="1"/>
  <c r="T372" i="42" s="1"/>
  <c r="K612" i="42"/>
  <c r="J614" i="42"/>
  <c r="L494" i="42"/>
  <c r="M495" i="42" s="1"/>
  <c r="N496" i="42" s="1"/>
  <c r="O497" i="42" s="1"/>
  <c r="P498" i="42" s="1"/>
  <c r="Q499" i="42" s="1"/>
  <c r="R500" i="42" s="1"/>
  <c r="S501" i="42" s="1"/>
  <c r="T502" i="42" s="1"/>
  <c r="K622" i="42"/>
  <c r="M494" i="42"/>
  <c r="N495" i="42" s="1"/>
  <c r="O496" i="42" s="1"/>
  <c r="P497" i="42" s="1"/>
  <c r="Q498" i="42" s="1"/>
  <c r="R499" i="42" s="1"/>
  <c r="S500" i="42" s="1"/>
  <c r="T501" i="42" s="1"/>
  <c r="J625" i="42"/>
  <c r="J626" i="42"/>
  <c r="J624" i="42"/>
  <c r="J616" i="42"/>
  <c r="J617" i="42"/>
  <c r="J615" i="42"/>
  <c r="K549" i="42"/>
  <c r="K556" i="42" s="1"/>
  <c r="K608" i="42"/>
  <c r="K607" i="42"/>
  <c r="K606" i="42"/>
  <c r="K605" i="42"/>
  <c r="M460" i="42"/>
  <c r="N461" i="42" s="1"/>
  <c r="O462" i="42" s="1"/>
  <c r="P463" i="42" s="1"/>
  <c r="Q464" i="42" s="1"/>
  <c r="R465" i="42" s="1"/>
  <c r="S466" i="42" s="1"/>
  <c r="T467" i="42" s="1"/>
  <c r="L604" i="42"/>
  <c r="M331" i="42"/>
  <c r="N332" i="42" s="1"/>
  <c r="O333" i="42" s="1"/>
  <c r="P334" i="42" s="1"/>
  <c r="Q335" i="42" s="1"/>
  <c r="R336" i="42" s="1"/>
  <c r="S337" i="42" s="1"/>
  <c r="T338" i="42" s="1"/>
  <c r="L603" i="42"/>
  <c r="K594" i="42"/>
  <c r="K595" i="42"/>
  <c r="J865" i="42"/>
  <c r="J599" i="42"/>
  <c r="K544" i="42"/>
  <c r="J596" i="42"/>
  <c r="J598" i="42"/>
  <c r="L443" i="42"/>
  <c r="M444" i="42" s="1"/>
  <c r="N445" i="42" s="1"/>
  <c r="O446" i="42" s="1"/>
  <c r="P447" i="42" s="1"/>
  <c r="Q448" i="42" s="1"/>
  <c r="R449" i="42" s="1"/>
  <c r="S450" i="42" s="1"/>
  <c r="T451" i="42" s="1"/>
  <c r="J597" i="42"/>
  <c r="K422" i="42"/>
  <c r="K419" i="42"/>
  <c r="K418" i="42"/>
  <c r="K421" i="42"/>
  <c r="K420" i="42"/>
  <c r="K206" i="42"/>
  <c r="L511" i="42"/>
  <c r="M512" i="42" s="1"/>
  <c r="N513" i="42" s="1"/>
  <c r="O514" i="42" s="1"/>
  <c r="P515" i="42" s="1"/>
  <c r="Q516" i="42" s="1"/>
  <c r="R517" i="42" s="1"/>
  <c r="S518" i="42" s="1"/>
  <c r="T519" i="42" s="1"/>
  <c r="J869" i="42"/>
  <c r="L365" i="42"/>
  <c r="M366" i="42" s="1"/>
  <c r="N367" i="42" s="1"/>
  <c r="O368" i="42" s="1"/>
  <c r="P369" i="42" s="1"/>
  <c r="Q370" i="42" s="1"/>
  <c r="R371" i="42" s="1"/>
  <c r="S372" i="42" s="1"/>
  <c r="T373" i="42" s="1"/>
  <c r="J552" i="42"/>
  <c r="J559" i="42" s="1"/>
  <c r="L153" i="42"/>
  <c r="M175" i="42"/>
  <c r="M214" i="42" s="1"/>
  <c r="L167" i="42"/>
  <c r="L213" i="42" s="1"/>
  <c r="L168" i="42"/>
  <c r="L220" i="42" s="1"/>
  <c r="L403" i="42"/>
  <c r="J1035" i="42"/>
  <c r="K225" i="102" s="1"/>
  <c r="K821" i="42"/>
  <c r="N110" i="42"/>
  <c r="N687" i="42" s="1"/>
  <c r="J527" i="42"/>
  <c r="K402" i="42"/>
  <c r="K426" i="42"/>
  <c r="L201" i="42"/>
  <c r="L231" i="42" s="1"/>
  <c r="L194" i="42"/>
  <c r="L237" i="42" s="1"/>
  <c r="I1034" i="42"/>
  <c r="J224" i="102" s="1"/>
  <c r="M179" i="42"/>
  <c r="M242" i="42" s="1"/>
  <c r="J548" i="42"/>
  <c r="J555" i="42" s="1"/>
  <c r="L190" i="42"/>
  <c r="L209" i="42" s="1"/>
  <c r="L195" i="42"/>
  <c r="L244" i="42" s="1"/>
  <c r="K866" i="42"/>
  <c r="L171" i="42"/>
  <c r="L241" i="42" s="1"/>
  <c r="L199" i="42"/>
  <c r="L217" i="42" s="1"/>
  <c r="L532" i="42"/>
  <c r="L203" i="42"/>
  <c r="L245" i="42" s="1"/>
  <c r="L202" i="42"/>
  <c r="L238" i="42" s="1"/>
  <c r="K531" i="42"/>
  <c r="L193" i="42"/>
  <c r="L230" i="42" s="1"/>
  <c r="M177" i="42"/>
  <c r="M228" i="42" s="1"/>
  <c r="L151" i="42"/>
  <c r="L169" i="42"/>
  <c r="L227" i="42" s="1"/>
  <c r="L166" i="42"/>
  <c r="L441" i="42"/>
  <c r="L442" i="42" s="1"/>
  <c r="L312" i="42"/>
  <c r="L313" i="42" s="1"/>
  <c r="L200" i="42"/>
  <c r="L224" i="42" s="1"/>
  <c r="L198" i="42"/>
  <c r="L210" i="42" s="1"/>
  <c r="L170" i="42"/>
  <c r="L234" i="42" s="1"/>
  <c r="I795" i="42"/>
  <c r="I804" i="42" s="1"/>
  <c r="I789" i="42"/>
  <c r="I798" i="42" s="1"/>
  <c r="I788" i="42"/>
  <c r="I797" i="42" s="1"/>
  <c r="E38" i="94"/>
  <c r="M174" i="42"/>
  <c r="M207" i="42" s="1"/>
  <c r="M178" i="42"/>
  <c r="M235" i="42" s="1"/>
  <c r="M152" i="42"/>
  <c r="M329" i="42"/>
  <c r="M330" i="42" s="1"/>
  <c r="M176" i="42"/>
  <c r="M221" i="42" s="1"/>
  <c r="M458" i="42"/>
  <c r="M459" i="42" s="1"/>
  <c r="M604" i="42" s="1"/>
  <c r="M112" i="42"/>
  <c r="M689" i="42" s="1"/>
  <c r="J820" i="42"/>
  <c r="J398" i="42"/>
  <c r="J693" i="42" s="1"/>
  <c r="J425" i="42"/>
  <c r="I432" i="42"/>
  <c r="M113" i="42"/>
  <c r="M690" i="42" s="1"/>
  <c r="K528" i="42"/>
  <c r="K599" i="42" s="1"/>
  <c r="L155" i="42"/>
  <c r="L314" i="42"/>
  <c r="M315" i="42" s="1"/>
  <c r="N316" i="42" s="1"/>
  <c r="O317" i="42" s="1"/>
  <c r="P318" i="42" s="1"/>
  <c r="Q319" i="42" s="1"/>
  <c r="R320" i="42" s="1"/>
  <c r="S321" i="42" s="1"/>
  <c r="T322" i="42" s="1"/>
  <c r="L509" i="42"/>
  <c r="L510" i="42" s="1"/>
  <c r="M109" i="42"/>
  <c r="M686" i="42" s="1"/>
  <c r="K399" i="42"/>
  <c r="K425" i="42" s="1"/>
  <c r="L346" i="42"/>
  <c r="L347" i="42" s="1"/>
  <c r="H1008" i="42"/>
  <c r="I216" i="102" s="1"/>
  <c r="L475" i="42"/>
  <c r="L476" i="42" s="1"/>
  <c r="L187" i="42"/>
  <c r="L243" i="42" s="1"/>
  <c r="H1023" i="42"/>
  <c r="I222" i="102" s="1"/>
  <c r="H1095" i="42"/>
  <c r="F940" i="42"/>
  <c r="I713" i="42"/>
  <c r="I711" i="42"/>
  <c r="J307" i="42"/>
  <c r="I712" i="42"/>
  <c r="P98" i="42"/>
  <c r="O117" i="42"/>
  <c r="O124" i="42"/>
  <c r="G653" i="42"/>
  <c r="G662" i="42" s="1"/>
  <c r="G921" i="42"/>
  <c r="G927" i="42"/>
  <c r="G932" i="42"/>
  <c r="G1093" i="42"/>
  <c r="G704" i="42"/>
  <c r="G717" i="42" s="1"/>
  <c r="G719" i="42" s="1"/>
  <c r="G724" i="42" s="1"/>
  <c r="G726" i="42" s="1"/>
  <c r="G960" i="42" s="1"/>
  <c r="L477" i="42"/>
  <c r="M478" i="42" s="1"/>
  <c r="N479" i="42" s="1"/>
  <c r="O480" i="42" s="1"/>
  <c r="P481" i="42" s="1"/>
  <c r="Q482" i="42" s="1"/>
  <c r="R483" i="42" s="1"/>
  <c r="S484" i="42" s="1"/>
  <c r="T485" i="42" s="1"/>
  <c r="K536" i="42"/>
  <c r="K540" i="42"/>
  <c r="G223" i="102"/>
  <c r="E36" i="94"/>
  <c r="N118" i="42"/>
  <c r="N125" i="42"/>
  <c r="O99" i="42"/>
  <c r="L499" i="42"/>
  <c r="J867" i="42"/>
  <c r="J535" i="42"/>
  <c r="J550" i="42"/>
  <c r="H915" i="42"/>
  <c r="H967" i="42"/>
  <c r="H969" i="42"/>
  <c r="H917" i="42"/>
  <c r="K415" i="42"/>
  <c r="J824" i="42"/>
  <c r="J414" i="42"/>
  <c r="J697" i="42" s="1"/>
  <c r="J429" i="42"/>
  <c r="I792" i="42"/>
  <c r="I801" i="42" s="1"/>
  <c r="I793" i="42"/>
  <c r="I802" i="42" s="1"/>
  <c r="I794" i="42"/>
  <c r="I803" i="42" s="1"/>
  <c r="I790" i="42"/>
  <c r="I799" i="42" s="1"/>
  <c r="I791" i="42"/>
  <c r="I800" i="42" s="1"/>
  <c r="J163" i="42"/>
  <c r="J305" i="42"/>
  <c r="J807" i="42"/>
  <c r="J158" i="42"/>
  <c r="J959" i="42" s="1"/>
  <c r="J308" i="42"/>
  <c r="J162" i="42"/>
  <c r="F672" i="42"/>
  <c r="H220" i="102"/>
  <c r="G1024" i="42"/>
  <c r="L186" i="42"/>
  <c r="L236" i="42" s="1"/>
  <c r="L182" i="42"/>
  <c r="L208" i="42" s="1"/>
  <c r="L185" i="42"/>
  <c r="L229" i="42" s="1"/>
  <c r="L184" i="42"/>
  <c r="L222" i="42" s="1"/>
  <c r="J427" i="42"/>
  <c r="J406" i="42"/>
  <c r="J695" i="42" s="1"/>
  <c r="I435" i="42"/>
  <c r="I424" i="42"/>
  <c r="I611" i="42"/>
  <c r="I434" i="42"/>
  <c r="N127" i="42"/>
  <c r="N120" i="42"/>
  <c r="O101" i="42"/>
  <c r="N123" i="42"/>
  <c r="O97" i="42"/>
  <c r="N116" i="42"/>
  <c r="H914" i="42"/>
  <c r="H966" i="42"/>
  <c r="H911" i="42"/>
  <c r="H963" i="42"/>
  <c r="I1038" i="42"/>
  <c r="J228" i="102" s="1"/>
  <c r="I602" i="42"/>
  <c r="H706" i="42"/>
  <c r="H1092" i="42" s="1"/>
  <c r="H1005" i="42"/>
  <c r="I213" i="102" s="1"/>
  <c r="H1020" i="42"/>
  <c r="I219" i="102" s="1"/>
  <c r="J309" i="42"/>
  <c r="J161" i="42"/>
  <c r="H1004" i="42"/>
  <c r="I212" i="102" s="1"/>
  <c r="H705" i="42"/>
  <c r="H1019" i="42"/>
  <c r="H674" i="42"/>
  <c r="H956" i="42" s="1"/>
  <c r="H673" i="42"/>
  <c r="H955" i="42" s="1"/>
  <c r="H675" i="42"/>
  <c r="H957" i="42" s="1"/>
  <c r="I1036" i="42"/>
  <c r="J712" i="42"/>
  <c r="K407" i="42"/>
  <c r="L348" i="42"/>
  <c r="J868" i="42"/>
  <c r="J539" i="42"/>
  <c r="J551" i="42"/>
  <c r="J558" i="42" s="1"/>
  <c r="H987" i="42"/>
  <c r="H431" i="42"/>
  <c r="H827" i="42" s="1"/>
  <c r="I1037" i="42"/>
  <c r="J227" i="102" s="1"/>
  <c r="I710" i="42"/>
  <c r="I629" i="42"/>
  <c r="H1021" i="42"/>
  <c r="I220" i="102" s="1"/>
  <c r="H707" i="42"/>
  <c r="H1093" i="42" s="1"/>
  <c r="H1006" i="42"/>
  <c r="I214" i="102" s="1"/>
  <c r="F37" i="94"/>
  <c r="H229" i="102"/>
  <c r="H913" i="42"/>
  <c r="H965" i="42"/>
  <c r="H916" i="42"/>
  <c r="H968" i="42"/>
  <c r="I436" i="42"/>
  <c r="I1080" i="42"/>
  <c r="I1078" i="42"/>
  <c r="I1081" i="42"/>
  <c r="I1082" i="42"/>
  <c r="I1079" i="42"/>
  <c r="J160" i="42"/>
  <c r="J306" i="42"/>
  <c r="G918" i="42"/>
  <c r="L183" i="42"/>
  <c r="L215" i="42" s="1"/>
  <c r="J822" i="42"/>
  <c r="J823" i="42"/>
  <c r="J410" i="42"/>
  <c r="J696" i="42" s="1"/>
  <c r="J428" i="42"/>
  <c r="K411" i="42"/>
  <c r="I417" i="42"/>
  <c r="I714" i="42"/>
  <c r="M111" i="42"/>
  <c r="M688" i="42" s="1"/>
  <c r="I620" i="42"/>
  <c r="N126" i="42"/>
  <c r="O100" i="42"/>
  <c r="N119" i="42"/>
  <c r="H962" i="42"/>
  <c r="H910" i="42"/>
  <c r="H814" i="42"/>
  <c r="H964" i="42"/>
  <c r="H912" i="42"/>
  <c r="H828" i="42"/>
  <c r="I829" i="42" s="1"/>
  <c r="J830" i="42" s="1"/>
  <c r="K831" i="42" s="1"/>
  <c r="L832" i="42" s="1"/>
  <c r="M833" i="42" s="1"/>
  <c r="N834" i="42" s="1"/>
  <c r="O835" i="42" s="1"/>
  <c r="P836" i="42" s="1"/>
  <c r="Q837" i="42" s="1"/>
  <c r="R838" i="42" s="1"/>
  <c r="S839" i="42" s="1"/>
  <c r="T840" i="42" s="1"/>
  <c r="I593" i="42"/>
  <c r="J159" i="42"/>
  <c r="I226" i="102"/>
  <c r="H1039" i="42"/>
  <c r="I557" i="42"/>
  <c r="I554" i="42" s="1"/>
  <c r="I547" i="42"/>
  <c r="H873" i="42"/>
  <c r="I874" i="42" s="1"/>
  <c r="J875" i="42" s="1"/>
  <c r="K876" i="42" s="1"/>
  <c r="L877" i="42" s="1"/>
  <c r="M878" i="42" s="1"/>
  <c r="N879" i="42" s="1"/>
  <c r="O880" i="42" s="1"/>
  <c r="P881" i="42" s="1"/>
  <c r="Q882" i="42" s="1"/>
  <c r="R883" i="42" s="1"/>
  <c r="S884" i="42" s="1"/>
  <c r="T885" i="42" s="1"/>
  <c r="H708" i="42"/>
  <c r="H1094" i="42" s="1"/>
  <c r="H1022" i="42"/>
  <c r="I221" i="102" s="1"/>
  <c r="H1007" i="42"/>
  <c r="I215" i="102" s="1"/>
  <c r="H988" i="42"/>
  <c r="H872" i="42"/>
  <c r="F1053" i="42"/>
  <c r="F1087" i="42"/>
  <c r="F1049" i="42"/>
  <c r="F1088" i="42"/>
  <c r="F1052" i="42"/>
  <c r="F1050" i="42"/>
  <c r="F1086" i="42"/>
  <c r="F1085" i="42"/>
  <c r="F1089" i="42"/>
  <c r="F1051" i="42"/>
  <c r="P469" i="42"/>
  <c r="O451" i="42"/>
  <c r="I692" i="42" l="1"/>
  <c r="K694" i="42"/>
  <c r="G926" i="42"/>
  <c r="G928" i="42"/>
  <c r="G931" i="42"/>
  <c r="G920" i="42"/>
  <c r="G933" i="42"/>
  <c r="G936" i="42"/>
  <c r="G924" i="42"/>
  <c r="G930" i="42"/>
  <c r="G925" i="42"/>
  <c r="G923" i="42"/>
  <c r="G922" i="42"/>
  <c r="K632" i="42"/>
  <c r="L984" i="42"/>
  <c r="L983" i="42"/>
  <c r="L985" i="42"/>
  <c r="G935" i="42"/>
  <c r="L982" i="42"/>
  <c r="H902" i="42"/>
  <c r="H894" i="42"/>
  <c r="H905" i="42"/>
  <c r="H897" i="42"/>
  <c r="H903" i="42"/>
  <c r="H895" i="42"/>
  <c r="H889" i="42"/>
  <c r="H904" i="42"/>
  <c r="H896" i="42"/>
  <c r="H893" i="42"/>
  <c r="H906" i="42"/>
  <c r="H898" i="42"/>
  <c r="H890" i="42"/>
  <c r="H892" i="42"/>
  <c r="H899" i="42"/>
  <c r="H891" i="42"/>
  <c r="H900" i="42"/>
  <c r="H901" i="42"/>
  <c r="H857" i="42"/>
  <c r="H849" i="42"/>
  <c r="H858" i="42"/>
  <c r="H850" i="42"/>
  <c r="H926" i="42" s="1"/>
  <c r="H859" i="42"/>
  <c r="H851" i="42"/>
  <c r="H860" i="42"/>
  <c r="H852" i="42"/>
  <c r="H844" i="42"/>
  <c r="H861" i="42"/>
  <c r="H853" i="42"/>
  <c r="H845" i="42"/>
  <c r="H854" i="42"/>
  <c r="H930" i="42" s="1"/>
  <c r="H846" i="42"/>
  <c r="H923" i="42" s="1"/>
  <c r="H856" i="42"/>
  <c r="H855" i="42"/>
  <c r="H847" i="42"/>
  <c r="H848" i="42"/>
  <c r="J702" i="42"/>
  <c r="J700" i="42"/>
  <c r="J432" i="42"/>
  <c r="J698" i="42"/>
  <c r="J692" i="42" s="1"/>
  <c r="K433" i="42"/>
  <c r="K699" i="42"/>
  <c r="J701" i="42"/>
  <c r="K656" i="42"/>
  <c r="J658" i="42"/>
  <c r="I654" i="42"/>
  <c r="K655" i="42"/>
  <c r="J659" i="42"/>
  <c r="J657" i="42"/>
  <c r="J660" i="42"/>
  <c r="J676" i="42" s="1"/>
  <c r="J954" i="42" s="1"/>
  <c r="L622" i="42"/>
  <c r="L595" i="42"/>
  <c r="L630" i="42"/>
  <c r="K614" i="42"/>
  <c r="M511" i="42"/>
  <c r="N512" i="42" s="1"/>
  <c r="O513" i="42" s="1"/>
  <c r="P514" i="42" s="1"/>
  <c r="Q515" i="42" s="1"/>
  <c r="R516" i="42" s="1"/>
  <c r="S517" i="42" s="1"/>
  <c r="T518" i="42" s="1"/>
  <c r="L631" i="42"/>
  <c r="K634" i="42"/>
  <c r="K635" i="42"/>
  <c r="K633" i="42"/>
  <c r="K623" i="42"/>
  <c r="K625" i="42"/>
  <c r="K626" i="42"/>
  <c r="K624" i="42"/>
  <c r="L621" i="42"/>
  <c r="L612" i="42"/>
  <c r="K617" i="42"/>
  <c r="K616" i="42"/>
  <c r="K615" i="42"/>
  <c r="L613" i="42"/>
  <c r="K869" i="42"/>
  <c r="K552" i="42"/>
  <c r="K559" i="42" s="1"/>
  <c r="K543" i="42"/>
  <c r="L821" i="42"/>
  <c r="L605" i="42"/>
  <c r="M603" i="42"/>
  <c r="L866" i="42"/>
  <c r="L608" i="42"/>
  <c r="L607" i="42"/>
  <c r="L606" i="42"/>
  <c r="L594" i="42"/>
  <c r="K597" i="42"/>
  <c r="K598" i="42"/>
  <c r="K596" i="42"/>
  <c r="M314" i="42"/>
  <c r="N315" i="42" s="1"/>
  <c r="O316" i="42" s="1"/>
  <c r="P317" i="42" s="1"/>
  <c r="Q318" i="42" s="1"/>
  <c r="R319" i="42" s="1"/>
  <c r="S320" i="42" s="1"/>
  <c r="T321" i="42" s="1"/>
  <c r="L419" i="42"/>
  <c r="L422" i="42"/>
  <c r="L421" i="42"/>
  <c r="L418" i="42"/>
  <c r="L420" i="42"/>
  <c r="L206" i="42"/>
  <c r="N329" i="42"/>
  <c r="N330" i="42" s="1"/>
  <c r="J1038" i="42"/>
  <c r="K228" i="102" s="1"/>
  <c r="N152" i="42"/>
  <c r="N458" i="42"/>
  <c r="N459" i="42" s="1"/>
  <c r="M509" i="42"/>
  <c r="M510" i="42" s="1"/>
  <c r="M631" i="42" s="1"/>
  <c r="M151" i="42"/>
  <c r="M192" i="42"/>
  <c r="M223" i="42" s="1"/>
  <c r="L402" i="42"/>
  <c r="L426" i="42"/>
  <c r="M492" i="42"/>
  <c r="M493" i="42" s="1"/>
  <c r="O110" i="42"/>
  <c r="O687" i="42" s="1"/>
  <c r="M201" i="42"/>
  <c r="M231" i="42" s="1"/>
  <c r="M193" i="42"/>
  <c r="M230" i="42" s="1"/>
  <c r="M191" i="42"/>
  <c r="M216" i="42" s="1"/>
  <c r="L531" i="42"/>
  <c r="L549" i="42"/>
  <c r="L556" i="42" s="1"/>
  <c r="J1034" i="42"/>
  <c r="K224" i="102" s="1"/>
  <c r="K1035" i="42"/>
  <c r="L225" i="102" s="1"/>
  <c r="M167" i="42"/>
  <c r="M213" i="42" s="1"/>
  <c r="M171" i="42"/>
  <c r="M241" i="42" s="1"/>
  <c r="N177" i="42"/>
  <c r="N228" i="42" s="1"/>
  <c r="M443" i="42"/>
  <c r="N444" i="42" s="1"/>
  <c r="O445" i="42" s="1"/>
  <c r="P446" i="42" s="1"/>
  <c r="Q447" i="42" s="1"/>
  <c r="R448" i="42" s="1"/>
  <c r="S449" i="42" s="1"/>
  <c r="T450" i="42" s="1"/>
  <c r="M199" i="42"/>
  <c r="M217" i="42" s="1"/>
  <c r="M170" i="42"/>
  <c r="M234" i="42" s="1"/>
  <c r="M168" i="42"/>
  <c r="M220" i="42" s="1"/>
  <c r="F38" i="94"/>
  <c r="M203" i="42"/>
  <c r="M245" i="42" s="1"/>
  <c r="M198" i="42"/>
  <c r="M210" i="42" s="1"/>
  <c r="L528" i="42"/>
  <c r="J795" i="42"/>
  <c r="J804" i="42" s="1"/>
  <c r="J789" i="42"/>
  <c r="J798" i="42" s="1"/>
  <c r="J788" i="42"/>
  <c r="J797" i="42" s="1"/>
  <c r="N175" i="42"/>
  <c r="N214" i="42" s="1"/>
  <c r="N176" i="42"/>
  <c r="N221" i="42" s="1"/>
  <c r="M154" i="42"/>
  <c r="M363" i="42"/>
  <c r="M364" i="42" s="1"/>
  <c r="M621" i="42" s="1"/>
  <c r="M190" i="42"/>
  <c r="M209" i="42" s="1"/>
  <c r="M195" i="42"/>
  <c r="M244" i="42" s="1"/>
  <c r="M380" i="42"/>
  <c r="M381" i="42" s="1"/>
  <c r="M630" i="42" s="1"/>
  <c r="M194" i="42"/>
  <c r="M237" i="42" s="1"/>
  <c r="N460" i="42"/>
  <c r="O461" i="42" s="1"/>
  <c r="P462" i="42" s="1"/>
  <c r="Q463" i="42" s="1"/>
  <c r="R464" i="42" s="1"/>
  <c r="S465" i="42" s="1"/>
  <c r="T466" i="42" s="1"/>
  <c r="N178" i="42"/>
  <c r="N235" i="42" s="1"/>
  <c r="N174" i="42"/>
  <c r="N207" i="42" s="1"/>
  <c r="N179" i="42"/>
  <c r="N242" i="42" s="1"/>
  <c r="M403" i="42"/>
  <c r="M532" i="42"/>
  <c r="N331" i="42"/>
  <c r="O332" i="42" s="1"/>
  <c r="P333" i="42" s="1"/>
  <c r="Q334" i="42" s="1"/>
  <c r="R335" i="42" s="1"/>
  <c r="S336" i="42" s="1"/>
  <c r="T337" i="42" s="1"/>
  <c r="N112" i="42"/>
  <c r="N689" i="42" s="1"/>
  <c r="L544" i="42"/>
  <c r="M166" i="42"/>
  <c r="K432" i="42"/>
  <c r="M155" i="42"/>
  <c r="M202" i="42"/>
  <c r="M238" i="42" s="1"/>
  <c r="M200" i="42"/>
  <c r="M224" i="42" s="1"/>
  <c r="M169" i="42"/>
  <c r="M227" i="42" s="1"/>
  <c r="K865" i="42"/>
  <c r="K527" i="42"/>
  <c r="N113" i="42"/>
  <c r="N690" i="42" s="1"/>
  <c r="L399" i="42"/>
  <c r="L820" i="42" s="1"/>
  <c r="K820" i="42"/>
  <c r="K398" i="42"/>
  <c r="K693" i="42" s="1"/>
  <c r="K548" i="42"/>
  <c r="K555" i="42" s="1"/>
  <c r="M441" i="42"/>
  <c r="M442" i="42" s="1"/>
  <c r="M312" i="42"/>
  <c r="M313" i="42" s="1"/>
  <c r="N109" i="42"/>
  <c r="N686" i="42" s="1"/>
  <c r="M348" i="42"/>
  <c r="N349" i="42" s="1"/>
  <c r="O350" i="42" s="1"/>
  <c r="P351" i="42" s="1"/>
  <c r="Q352" i="42" s="1"/>
  <c r="R353" i="42" s="1"/>
  <c r="S354" i="42" s="1"/>
  <c r="T355" i="42" s="1"/>
  <c r="M477" i="42"/>
  <c r="N478" i="42" s="1"/>
  <c r="O479" i="42" s="1"/>
  <c r="P480" i="42" s="1"/>
  <c r="Q481" i="42" s="1"/>
  <c r="R482" i="42" s="1"/>
  <c r="S483" i="42" s="1"/>
  <c r="T484" i="42" s="1"/>
  <c r="G940" i="42"/>
  <c r="J602" i="42"/>
  <c r="J1020" i="42" s="1"/>
  <c r="K219" i="102" s="1"/>
  <c r="G672" i="42"/>
  <c r="J1036" i="42"/>
  <c r="K226" i="102" s="1"/>
  <c r="J417" i="42"/>
  <c r="G1009" i="42"/>
  <c r="H217" i="102" s="1"/>
  <c r="G990" i="42"/>
  <c r="F47" i="94" s="1"/>
  <c r="P117" i="42"/>
  <c r="P124" i="42"/>
  <c r="Q98" i="42"/>
  <c r="J710" i="42"/>
  <c r="H934" i="42"/>
  <c r="G233" i="102"/>
  <c r="H189" i="98" s="1"/>
  <c r="F1067" i="42"/>
  <c r="G239" i="102" s="1"/>
  <c r="F1068" i="42"/>
  <c r="G240" i="102" s="1"/>
  <c r="G234" i="102"/>
  <c r="I189" i="98" s="1"/>
  <c r="G37" i="94"/>
  <c r="I229" i="102"/>
  <c r="P100" i="42"/>
  <c r="O119" i="42"/>
  <c r="O126" i="42"/>
  <c r="M182" i="42"/>
  <c r="M208" i="42" s="1"/>
  <c r="M184" i="42"/>
  <c r="M222" i="42" s="1"/>
  <c r="M187" i="42"/>
  <c r="M243" i="42" s="1"/>
  <c r="M153" i="42"/>
  <c r="M475" i="42"/>
  <c r="M476" i="42" s="1"/>
  <c r="M185" i="42"/>
  <c r="M229" i="42" s="1"/>
  <c r="M346" i="42"/>
  <c r="M347" i="42" s="1"/>
  <c r="M186" i="42"/>
  <c r="M236" i="42" s="1"/>
  <c r="M183" i="42"/>
  <c r="M215" i="42" s="1"/>
  <c r="K410" i="42"/>
  <c r="K428" i="42"/>
  <c r="K823" i="42"/>
  <c r="L411" i="42"/>
  <c r="K308" i="42"/>
  <c r="I707" i="42"/>
  <c r="I1093" i="42" s="1"/>
  <c r="I1006" i="42"/>
  <c r="J214" i="102" s="1"/>
  <c r="I1021" i="42"/>
  <c r="J220" i="102" s="1"/>
  <c r="J593" i="42"/>
  <c r="I910" i="42"/>
  <c r="I814" i="42"/>
  <c r="I962" i="42"/>
  <c r="I911" i="42"/>
  <c r="I963" i="42"/>
  <c r="N494" i="42"/>
  <c r="O495" i="42" s="1"/>
  <c r="P496" i="42" s="1"/>
  <c r="Q497" i="42" s="1"/>
  <c r="R498" i="42" s="1"/>
  <c r="S499" i="42" s="1"/>
  <c r="T500" i="42" s="1"/>
  <c r="O118" i="42"/>
  <c r="O125" i="42"/>
  <c r="P99" i="42"/>
  <c r="I873" i="42"/>
  <c r="J874" i="42" s="1"/>
  <c r="K875" i="42" s="1"/>
  <c r="L876" i="42" s="1"/>
  <c r="M877" i="42" s="1"/>
  <c r="N878" i="42" s="1"/>
  <c r="O879" i="42" s="1"/>
  <c r="P880" i="42" s="1"/>
  <c r="Q881" i="42" s="1"/>
  <c r="R882" i="42" s="1"/>
  <c r="S883" i="42" s="1"/>
  <c r="T884" i="42" s="1"/>
  <c r="H918" i="42"/>
  <c r="J435" i="42"/>
  <c r="M349" i="42"/>
  <c r="N350" i="42" s="1"/>
  <c r="O351" i="42" s="1"/>
  <c r="P352" i="42" s="1"/>
  <c r="Q353" i="42" s="1"/>
  <c r="R354" i="42" s="1"/>
  <c r="S355" i="42" s="1"/>
  <c r="T356" i="42" s="1"/>
  <c r="K161" i="42"/>
  <c r="K158" i="42"/>
  <c r="K959" i="42" s="1"/>
  <c r="K305" i="42"/>
  <c r="K807" i="42"/>
  <c r="J711" i="42"/>
  <c r="I218" i="102"/>
  <c r="H1024" i="42"/>
  <c r="O123" i="42"/>
  <c r="P97" i="42"/>
  <c r="O116" i="42"/>
  <c r="H223" i="102"/>
  <c r="F36" i="94"/>
  <c r="F1009" i="42"/>
  <c r="F990" i="42"/>
  <c r="E47" i="94" s="1"/>
  <c r="J620" i="42"/>
  <c r="I964" i="42"/>
  <c r="I912" i="42"/>
  <c r="I915" i="42"/>
  <c r="I967" i="42"/>
  <c r="K539" i="42"/>
  <c r="K551" i="42"/>
  <c r="K558" i="42" s="1"/>
  <c r="K868" i="42"/>
  <c r="L540" i="42"/>
  <c r="G1087" i="42"/>
  <c r="G1051" i="42"/>
  <c r="G1089" i="42"/>
  <c r="G1053" i="42"/>
  <c r="G1088" i="42"/>
  <c r="G1086" i="42"/>
  <c r="G1052" i="42"/>
  <c r="G1085" i="42"/>
  <c r="G1049" i="42"/>
  <c r="G1050" i="42"/>
  <c r="F1064" i="42"/>
  <c r="G230" i="102"/>
  <c r="E189" i="98" s="1"/>
  <c r="F1054" i="42"/>
  <c r="J793" i="42"/>
  <c r="J802" i="42" s="1"/>
  <c r="J792" i="42"/>
  <c r="J801" i="42" s="1"/>
  <c r="J794" i="42"/>
  <c r="J803" i="42" s="1"/>
  <c r="J790" i="42"/>
  <c r="J799" i="42" s="1"/>
  <c r="J791" i="42"/>
  <c r="J800" i="42" s="1"/>
  <c r="I1007" i="42"/>
  <c r="J215" i="102" s="1"/>
  <c r="I708" i="42"/>
  <c r="I1094" i="42" s="1"/>
  <c r="I1022" i="42"/>
  <c r="J221" i="102" s="1"/>
  <c r="I1008" i="42"/>
  <c r="J216" i="102" s="1"/>
  <c r="I709" i="42"/>
  <c r="I1095" i="42" s="1"/>
  <c r="I1023" i="42"/>
  <c r="J222" i="102" s="1"/>
  <c r="I828" i="42"/>
  <c r="J829" i="42" s="1"/>
  <c r="K830" i="42" s="1"/>
  <c r="L831" i="42" s="1"/>
  <c r="M832" i="42" s="1"/>
  <c r="N833" i="42" s="1"/>
  <c r="O834" i="42" s="1"/>
  <c r="P835" i="42" s="1"/>
  <c r="Q836" i="42" s="1"/>
  <c r="R837" i="42" s="1"/>
  <c r="S838" i="42" s="1"/>
  <c r="T839" i="42" s="1"/>
  <c r="K822" i="42"/>
  <c r="K406" i="42"/>
  <c r="K427" i="42"/>
  <c r="L407" i="42"/>
  <c r="K309" i="42"/>
  <c r="K307" i="42"/>
  <c r="K163" i="42"/>
  <c r="J226" i="102"/>
  <c r="I1039" i="42"/>
  <c r="H1091" i="42"/>
  <c r="H704" i="42"/>
  <c r="H717" i="42" s="1"/>
  <c r="H719" i="42" s="1"/>
  <c r="H724" i="42" s="1"/>
  <c r="H726" i="42" s="1"/>
  <c r="H960" i="42" s="1"/>
  <c r="J629" i="42"/>
  <c r="I1020" i="42"/>
  <c r="J219" i="102" s="1"/>
  <c r="I1005" i="42"/>
  <c r="J213" i="102" s="1"/>
  <c r="I706" i="42"/>
  <c r="I1092" i="42" s="1"/>
  <c r="J424" i="42"/>
  <c r="J434" i="42"/>
  <c r="J611" i="42"/>
  <c r="F680" i="42"/>
  <c r="F953" i="42"/>
  <c r="F978" i="42" s="1"/>
  <c r="I917" i="42"/>
  <c r="I969" i="42"/>
  <c r="I914" i="42"/>
  <c r="I966" i="42"/>
  <c r="J557" i="42"/>
  <c r="J554" i="42" s="1"/>
  <c r="J547" i="42"/>
  <c r="N111" i="42"/>
  <c r="N688" i="42" s="1"/>
  <c r="F1066" i="42"/>
  <c r="G238" i="102" s="1"/>
  <c r="G232" i="102"/>
  <c r="G189" i="98" s="1"/>
  <c r="G231" i="102"/>
  <c r="F189" i="98" s="1"/>
  <c r="F1065" i="42"/>
  <c r="G237" i="102" s="1"/>
  <c r="I988" i="42"/>
  <c r="I872" i="42"/>
  <c r="I1019" i="42"/>
  <c r="I674" i="42"/>
  <c r="I956" i="42" s="1"/>
  <c r="I673" i="42"/>
  <c r="I955" i="42" s="1"/>
  <c r="I675" i="42"/>
  <c r="I957" i="42" s="1"/>
  <c r="I705" i="42"/>
  <c r="I1004" i="42"/>
  <c r="J212" i="102" s="1"/>
  <c r="J1037" i="42"/>
  <c r="K162" i="42"/>
  <c r="K160" i="42"/>
  <c r="K306" i="42"/>
  <c r="K159" i="42"/>
  <c r="J714" i="42"/>
  <c r="J713" i="42"/>
  <c r="H653" i="42"/>
  <c r="H662" i="42" s="1"/>
  <c r="O127" i="42"/>
  <c r="O120" i="42"/>
  <c r="P101" i="42"/>
  <c r="I987" i="42"/>
  <c r="I431" i="42"/>
  <c r="I827" i="42" s="1"/>
  <c r="J1081" i="42"/>
  <c r="J1080" i="42"/>
  <c r="J1082" i="42"/>
  <c r="J1078" i="42"/>
  <c r="J1079" i="42"/>
  <c r="I913" i="42"/>
  <c r="I965" i="42"/>
  <c r="I968" i="42"/>
  <c r="I916" i="42"/>
  <c r="J436" i="42"/>
  <c r="K824" i="42"/>
  <c r="L415" i="42"/>
  <c r="K414" i="42"/>
  <c r="K697" i="42" s="1"/>
  <c r="K429" i="42"/>
  <c r="M500" i="42"/>
  <c r="K867" i="42"/>
  <c r="K535" i="42"/>
  <c r="K550" i="42"/>
  <c r="L536" i="42"/>
  <c r="L711" i="42"/>
  <c r="P452" i="42"/>
  <c r="Q470" i="42"/>
  <c r="K696" i="42" l="1"/>
  <c r="K695" i="42"/>
  <c r="L694" i="42"/>
  <c r="H935" i="42"/>
  <c r="H932" i="42"/>
  <c r="H924" i="42"/>
  <c r="H925" i="42"/>
  <c r="L713" i="42"/>
  <c r="H927" i="42"/>
  <c r="H920" i="42"/>
  <c r="H933" i="42"/>
  <c r="H937" i="42"/>
  <c r="H938" i="42" s="1"/>
  <c r="H971" i="42" s="1"/>
  <c r="H1089" i="42" s="1"/>
  <c r="H936" i="42"/>
  <c r="H931" i="42"/>
  <c r="K702" i="42"/>
  <c r="L632" i="42"/>
  <c r="M985" i="42"/>
  <c r="M983" i="42"/>
  <c r="H921" i="42"/>
  <c r="M984" i="42"/>
  <c r="H929" i="42"/>
  <c r="H922" i="42"/>
  <c r="H928" i="42"/>
  <c r="M982" i="42"/>
  <c r="I903" i="42"/>
  <c r="I895" i="42"/>
  <c r="I890" i="42"/>
  <c r="I904" i="42"/>
  <c r="I896" i="42"/>
  <c r="I906" i="42"/>
  <c r="I905" i="42"/>
  <c r="I897" i="42"/>
  <c r="I889" i="42"/>
  <c r="I898" i="42"/>
  <c r="I902" i="42"/>
  <c r="I899" i="42"/>
  <c r="I891" i="42"/>
  <c r="I893" i="42"/>
  <c r="I900" i="42"/>
  <c r="I892" i="42"/>
  <c r="I901" i="42"/>
  <c r="I894" i="42"/>
  <c r="I858" i="42"/>
  <c r="I934" i="42" s="1"/>
  <c r="I850" i="42"/>
  <c r="I859" i="42"/>
  <c r="I851" i="42"/>
  <c r="I860" i="42"/>
  <c r="I936" i="42" s="1"/>
  <c r="I852" i="42"/>
  <c r="I928" i="42" s="1"/>
  <c r="I844" i="42"/>
  <c r="I920" i="42" s="1"/>
  <c r="I849" i="42"/>
  <c r="I925" i="42" s="1"/>
  <c r="I861" i="42"/>
  <c r="I853" i="42"/>
  <c r="I845" i="42"/>
  <c r="I854" i="42"/>
  <c r="I846" i="42"/>
  <c r="I855" i="42"/>
  <c r="I847" i="42"/>
  <c r="I857" i="42"/>
  <c r="I856" i="42"/>
  <c r="I848" i="42"/>
  <c r="K701" i="42"/>
  <c r="L699" i="42"/>
  <c r="M595" i="42"/>
  <c r="K700" i="42"/>
  <c r="K698" i="42"/>
  <c r="K660" i="42"/>
  <c r="L655" i="42"/>
  <c r="J654" i="42"/>
  <c r="K657" i="42"/>
  <c r="L656" i="42"/>
  <c r="K659" i="42"/>
  <c r="K658" i="42"/>
  <c r="L714" i="42"/>
  <c r="L710" i="42"/>
  <c r="K1038" i="42"/>
  <c r="L228" i="102" s="1"/>
  <c r="L634" i="42"/>
  <c r="L635" i="42"/>
  <c r="L633" i="42"/>
  <c r="L623" i="42"/>
  <c r="L625" i="42"/>
  <c r="L626" i="42"/>
  <c r="L624" i="42"/>
  <c r="M622" i="42"/>
  <c r="L614" i="42"/>
  <c r="M612" i="42"/>
  <c r="M613" i="42"/>
  <c r="L617" i="42"/>
  <c r="L616" i="42"/>
  <c r="L615" i="42"/>
  <c r="M594" i="42"/>
  <c r="M866" i="42"/>
  <c r="M607" i="42"/>
  <c r="M608" i="42"/>
  <c r="M606" i="42"/>
  <c r="O460" i="42"/>
  <c r="P461" i="42" s="1"/>
  <c r="Q462" i="42" s="1"/>
  <c r="R463" i="42" s="1"/>
  <c r="S464" i="42" s="1"/>
  <c r="T465" i="42" s="1"/>
  <c r="N604" i="42"/>
  <c r="N403" i="42"/>
  <c r="N821" i="42" s="1"/>
  <c r="M605" i="42"/>
  <c r="O331" i="42"/>
  <c r="P332" i="42" s="1"/>
  <c r="Q333" i="42" s="1"/>
  <c r="R334" i="42" s="1"/>
  <c r="S335" i="42" s="1"/>
  <c r="T336" i="42" s="1"/>
  <c r="N603" i="42"/>
  <c r="L598" i="42"/>
  <c r="L599" i="42"/>
  <c r="L597" i="42"/>
  <c r="N443" i="42"/>
  <c r="O444" i="42" s="1"/>
  <c r="P445" i="42" s="1"/>
  <c r="Q446" i="42" s="1"/>
  <c r="R447" i="42" s="1"/>
  <c r="S448" i="42" s="1"/>
  <c r="T449" i="42" s="1"/>
  <c r="L596" i="42"/>
  <c r="M419" i="42"/>
  <c r="M420" i="42"/>
  <c r="M422" i="42"/>
  <c r="M421" i="42"/>
  <c r="M418" i="42"/>
  <c r="M206" i="42"/>
  <c r="N511" i="42"/>
  <c r="O512" i="42" s="1"/>
  <c r="P513" i="42" s="1"/>
  <c r="Q514" i="42" s="1"/>
  <c r="R515" i="42" s="1"/>
  <c r="S516" i="42" s="1"/>
  <c r="T517" i="42" s="1"/>
  <c r="L433" i="42"/>
  <c r="O177" i="42"/>
  <c r="O228" i="42" s="1"/>
  <c r="N169" i="42"/>
  <c r="N227" i="42" s="1"/>
  <c r="M821" i="42"/>
  <c r="O179" i="42"/>
  <c r="O242" i="42" s="1"/>
  <c r="O178" i="42"/>
  <c r="O235" i="42" s="1"/>
  <c r="O176" i="42"/>
  <c r="O221" i="42" s="1"/>
  <c r="O458" i="42"/>
  <c r="O459" i="42" s="1"/>
  <c r="O152" i="42"/>
  <c r="O329" i="42"/>
  <c r="O330" i="42" s="1"/>
  <c r="O174" i="42"/>
  <c r="O207" i="42" s="1"/>
  <c r="O175" i="42"/>
  <c r="O214" i="42" s="1"/>
  <c r="M544" i="42"/>
  <c r="L869" i="42"/>
  <c r="L527" i="42"/>
  <c r="N203" i="42"/>
  <c r="N245" i="42" s="1"/>
  <c r="M426" i="42"/>
  <c r="L1035" i="42"/>
  <c r="M225" i="102" s="1"/>
  <c r="N532" i="42"/>
  <c r="M549" i="42"/>
  <c r="M556" i="42" s="1"/>
  <c r="N193" i="42"/>
  <c r="N230" i="42" s="1"/>
  <c r="L548" i="42"/>
  <c r="L555" i="42" s="1"/>
  <c r="L865" i="42"/>
  <c r="N382" i="42"/>
  <c r="O383" i="42" s="1"/>
  <c r="P384" i="42" s="1"/>
  <c r="Q385" i="42" s="1"/>
  <c r="R386" i="42" s="1"/>
  <c r="S387" i="42" s="1"/>
  <c r="T388" i="42" s="1"/>
  <c r="N195" i="42"/>
  <c r="N244" i="42" s="1"/>
  <c r="K795" i="42"/>
  <c r="K804" i="42" s="1"/>
  <c r="K789" i="42"/>
  <c r="K798" i="42" s="1"/>
  <c r="K788" i="42"/>
  <c r="K797" i="42" s="1"/>
  <c r="N365" i="42"/>
  <c r="O366" i="42" s="1"/>
  <c r="P367" i="42" s="1"/>
  <c r="Q368" i="42" s="1"/>
  <c r="R369" i="42" s="1"/>
  <c r="S370" i="42" s="1"/>
  <c r="T371" i="42" s="1"/>
  <c r="M402" i="42"/>
  <c r="M531" i="42"/>
  <c r="N200" i="42"/>
  <c r="N224" i="42" s="1"/>
  <c r="L398" i="42"/>
  <c r="N198" i="42"/>
  <c r="N210" i="42" s="1"/>
  <c r="N190" i="42"/>
  <c r="N209" i="42" s="1"/>
  <c r="N191" i="42"/>
  <c r="N216" i="42" s="1"/>
  <c r="N192" i="42"/>
  <c r="N223" i="42" s="1"/>
  <c r="N194" i="42"/>
  <c r="N237" i="42" s="1"/>
  <c r="N509" i="42"/>
  <c r="N510" i="42" s="1"/>
  <c r="N202" i="42"/>
  <c r="N238" i="42" s="1"/>
  <c r="L543" i="42"/>
  <c r="N199" i="42"/>
  <c r="N217" i="42" s="1"/>
  <c r="N201" i="42"/>
  <c r="N231" i="42" s="1"/>
  <c r="N155" i="42"/>
  <c r="L552" i="42"/>
  <c r="L559" i="42" s="1"/>
  <c r="N363" i="42"/>
  <c r="N364" i="42" s="1"/>
  <c r="P110" i="42"/>
  <c r="P687" i="42" s="1"/>
  <c r="N154" i="42"/>
  <c r="N380" i="42"/>
  <c r="N381" i="42" s="1"/>
  <c r="N492" i="42"/>
  <c r="N493" i="42" s="1"/>
  <c r="O112" i="42"/>
  <c r="O689" i="42" s="1"/>
  <c r="L425" i="42"/>
  <c r="M528" i="42"/>
  <c r="K1034" i="42"/>
  <c r="L224" i="102" s="1"/>
  <c r="N171" i="42"/>
  <c r="N241" i="42" s="1"/>
  <c r="N441" i="42"/>
  <c r="N442" i="42" s="1"/>
  <c r="N314" i="42"/>
  <c r="O315" i="42" s="1"/>
  <c r="P316" i="42" s="1"/>
  <c r="Q317" i="42" s="1"/>
  <c r="R318" i="42" s="1"/>
  <c r="S319" i="42" s="1"/>
  <c r="T320" i="42" s="1"/>
  <c r="M399" i="42"/>
  <c r="O113" i="42"/>
  <c r="O690" i="42" s="1"/>
  <c r="N151" i="42"/>
  <c r="N312" i="42"/>
  <c r="N313" i="42" s="1"/>
  <c r="N166" i="42"/>
  <c r="N167" i="42"/>
  <c r="N213" i="42" s="1"/>
  <c r="N168" i="42"/>
  <c r="N220" i="42" s="1"/>
  <c r="O109" i="42"/>
  <c r="O686" i="42" s="1"/>
  <c r="N170" i="42"/>
  <c r="N234" i="42" s="1"/>
  <c r="L417" i="42"/>
  <c r="J706" i="42"/>
  <c r="J1092" i="42" s="1"/>
  <c r="K602" i="42"/>
  <c r="K1005" i="42" s="1"/>
  <c r="L213" i="102" s="1"/>
  <c r="F35" i="94"/>
  <c r="L712" i="42"/>
  <c r="K676" i="42"/>
  <c r="K954" i="42" s="1"/>
  <c r="J1005" i="42"/>
  <c r="K213" i="102" s="1"/>
  <c r="L159" i="42"/>
  <c r="G680" i="42"/>
  <c r="G953" i="42"/>
  <c r="G978" i="42" s="1"/>
  <c r="R98" i="42"/>
  <c r="Q117" i="42"/>
  <c r="Q124" i="42"/>
  <c r="K1036" i="42"/>
  <c r="L226" i="102" s="1"/>
  <c r="K711" i="42"/>
  <c r="I653" i="42"/>
  <c r="I662" i="42" s="1"/>
  <c r="K714" i="42"/>
  <c r="L429" i="42"/>
  <c r="L824" i="42"/>
  <c r="L414" i="42"/>
  <c r="L697" i="42" s="1"/>
  <c r="P120" i="42"/>
  <c r="P127" i="42"/>
  <c r="Q101" i="42"/>
  <c r="N186" i="42"/>
  <c r="N236" i="42" s="1"/>
  <c r="N185" i="42"/>
  <c r="N229" i="42" s="1"/>
  <c r="N183" i="42"/>
  <c r="N215" i="42" s="1"/>
  <c r="N153" i="42"/>
  <c r="N187" i="42"/>
  <c r="N243" i="42" s="1"/>
  <c r="N346" i="42"/>
  <c r="N347" i="42" s="1"/>
  <c r="N475" i="42"/>
  <c r="N476" i="42" s="1"/>
  <c r="N182" i="42"/>
  <c r="N208" i="42" s="1"/>
  <c r="N184" i="42"/>
  <c r="N222" i="42" s="1"/>
  <c r="L309" i="42"/>
  <c r="L807" i="42"/>
  <c r="L305" i="42"/>
  <c r="L158" i="42"/>
  <c r="L959" i="42" s="1"/>
  <c r="L161" i="42"/>
  <c r="K434" i="42"/>
  <c r="K424" i="42"/>
  <c r="J964" i="42"/>
  <c r="J912" i="42"/>
  <c r="J966" i="42"/>
  <c r="J914" i="42"/>
  <c r="G236" i="102"/>
  <c r="F1069" i="42"/>
  <c r="G241" i="102" s="1"/>
  <c r="G1068" i="42"/>
  <c r="H240" i="102" s="1"/>
  <c r="H234" i="102"/>
  <c r="L868" i="42"/>
  <c r="L539" i="42"/>
  <c r="L551" i="42"/>
  <c r="L558" i="42" s="1"/>
  <c r="K417" i="42"/>
  <c r="P125" i="42"/>
  <c r="Q99" i="42"/>
  <c r="P118" i="42"/>
  <c r="K435" i="42"/>
  <c r="K547" i="42"/>
  <c r="K557" i="42"/>
  <c r="K554" i="42" s="1"/>
  <c r="N501" i="42"/>
  <c r="I1091" i="42"/>
  <c r="I704" i="42"/>
  <c r="I717" i="42" s="1"/>
  <c r="I719" i="42" s="1"/>
  <c r="I724" i="42" s="1"/>
  <c r="I726" i="42" s="1"/>
  <c r="I960" i="42" s="1"/>
  <c r="J873" i="42"/>
  <c r="K874" i="42" s="1"/>
  <c r="L875" i="42" s="1"/>
  <c r="M876" i="42" s="1"/>
  <c r="N877" i="42" s="1"/>
  <c r="O878" i="42" s="1"/>
  <c r="P879" i="42" s="1"/>
  <c r="Q880" i="42" s="1"/>
  <c r="R881" i="42" s="1"/>
  <c r="S882" i="42" s="1"/>
  <c r="T883" i="42" s="1"/>
  <c r="M415" i="42"/>
  <c r="L162" i="42"/>
  <c r="L163" i="42"/>
  <c r="J431" i="42"/>
  <c r="J827" i="42" s="1"/>
  <c r="J987" i="42"/>
  <c r="H37" i="94"/>
  <c r="J229" i="102"/>
  <c r="K611" i="42"/>
  <c r="J969" i="42"/>
  <c r="J917" i="42"/>
  <c r="J915" i="42"/>
  <c r="J967" i="42"/>
  <c r="G1067" i="42"/>
  <c r="H239" i="102" s="1"/>
  <c r="H233" i="102"/>
  <c r="G217" i="102"/>
  <c r="E35" i="94"/>
  <c r="K710" i="42"/>
  <c r="K713" i="42"/>
  <c r="Q97" i="42"/>
  <c r="P116" i="42"/>
  <c r="P123" i="42"/>
  <c r="I918" i="42"/>
  <c r="N348" i="42"/>
  <c r="O349" i="42" s="1"/>
  <c r="P350" i="42" s="1"/>
  <c r="Q351" i="42" s="1"/>
  <c r="R352" i="42" s="1"/>
  <c r="S353" i="42" s="1"/>
  <c r="T354" i="42" s="1"/>
  <c r="M407" i="42"/>
  <c r="L867" i="42"/>
  <c r="L535" i="42"/>
  <c r="L550" i="42"/>
  <c r="L557" i="42" s="1"/>
  <c r="K436" i="42"/>
  <c r="J828" i="42"/>
  <c r="K829" i="42" s="1"/>
  <c r="L830" i="42" s="1"/>
  <c r="M831" i="42" s="1"/>
  <c r="N832" i="42" s="1"/>
  <c r="O833" i="42" s="1"/>
  <c r="P834" i="42" s="1"/>
  <c r="Q835" i="42" s="1"/>
  <c r="R836" i="42" s="1"/>
  <c r="S837" i="42" s="1"/>
  <c r="T838" i="42" s="1"/>
  <c r="K793" i="42"/>
  <c r="K802" i="42" s="1"/>
  <c r="K791" i="42"/>
  <c r="K800" i="42" s="1"/>
  <c r="K794" i="42"/>
  <c r="K803" i="42" s="1"/>
  <c r="K790" i="42"/>
  <c r="K799" i="42" s="1"/>
  <c r="K792" i="42"/>
  <c r="K801" i="42" s="1"/>
  <c r="L307" i="42"/>
  <c r="J1008" i="42"/>
  <c r="K216" i="102" s="1"/>
  <c r="J709" i="42"/>
  <c r="J1095" i="42" s="1"/>
  <c r="J1023" i="42"/>
  <c r="K222" i="102" s="1"/>
  <c r="K629" i="42"/>
  <c r="J911" i="42"/>
  <c r="J963" i="42"/>
  <c r="J962" i="42"/>
  <c r="J814" i="42"/>
  <c r="J910" i="42"/>
  <c r="G235" i="102"/>
  <c r="E40" i="94"/>
  <c r="G1065" i="42"/>
  <c r="H237" i="102" s="1"/>
  <c r="H231" i="102"/>
  <c r="H232" i="102"/>
  <c r="G1066" i="42"/>
  <c r="H238" i="102" s="1"/>
  <c r="K1080" i="42"/>
  <c r="K1082" i="42"/>
  <c r="K1079" i="42"/>
  <c r="K1081" i="42"/>
  <c r="K1078" i="42"/>
  <c r="O111" i="42"/>
  <c r="O688" i="42" s="1"/>
  <c r="J705" i="42"/>
  <c r="J1004" i="42"/>
  <c r="K212" i="102" s="1"/>
  <c r="J674" i="42"/>
  <c r="J956" i="42" s="1"/>
  <c r="J675" i="42"/>
  <c r="J957" i="42" s="1"/>
  <c r="J1019" i="42"/>
  <c r="J673" i="42"/>
  <c r="J955" i="42" s="1"/>
  <c r="K620" i="42"/>
  <c r="M411" i="42"/>
  <c r="L428" i="42"/>
  <c r="L823" i="42"/>
  <c r="L410" i="42"/>
  <c r="K1037" i="42"/>
  <c r="L227" i="102" s="1"/>
  <c r="Q100" i="42"/>
  <c r="P119" i="42"/>
  <c r="P126" i="42"/>
  <c r="H672" i="42"/>
  <c r="K227" i="102"/>
  <c r="J1039" i="42"/>
  <c r="J218" i="102"/>
  <c r="I1024" i="42"/>
  <c r="J872" i="42"/>
  <c r="J988" i="42"/>
  <c r="E43" i="94"/>
  <c r="F979" i="42"/>
  <c r="F972" i="42"/>
  <c r="F974" i="42" s="1"/>
  <c r="F976" i="42" s="1"/>
  <c r="E46" i="94" s="1"/>
  <c r="L308" i="42"/>
  <c r="L160" i="42"/>
  <c r="L306" i="42"/>
  <c r="L602" i="42" s="1"/>
  <c r="L1020" i="42" s="1"/>
  <c r="J1006" i="42"/>
  <c r="K214" i="102" s="1"/>
  <c r="J1021" i="42"/>
  <c r="K220" i="102" s="1"/>
  <c r="J707" i="42"/>
  <c r="J1093" i="42" s="1"/>
  <c r="L822" i="42"/>
  <c r="L406" i="42"/>
  <c r="L695" i="42" s="1"/>
  <c r="L427" i="42"/>
  <c r="J965" i="42"/>
  <c r="J913" i="42"/>
  <c r="J916" i="42"/>
  <c r="J968" i="42"/>
  <c r="G1064" i="42"/>
  <c r="H230" i="102"/>
  <c r="G1054" i="42"/>
  <c r="J1022" i="42"/>
  <c r="K221" i="102" s="1"/>
  <c r="J708" i="42"/>
  <c r="J1094" i="42" s="1"/>
  <c r="J1007" i="42"/>
  <c r="K215" i="102" s="1"/>
  <c r="K712" i="42"/>
  <c r="G36" i="94"/>
  <c r="I223" i="102"/>
  <c r="K593" i="42"/>
  <c r="M540" i="42"/>
  <c r="N477" i="42"/>
  <c r="O478" i="42" s="1"/>
  <c r="P479" i="42" s="1"/>
  <c r="Q480" i="42" s="1"/>
  <c r="R481" i="42" s="1"/>
  <c r="S482" i="42" s="1"/>
  <c r="T483" i="42" s="1"/>
  <c r="M536" i="42"/>
  <c r="Q453" i="42"/>
  <c r="R471" i="42"/>
  <c r="K692" i="42" l="1"/>
  <c r="I922" i="42"/>
  <c r="M694" i="42"/>
  <c r="L696" i="42"/>
  <c r="L693" i="42"/>
  <c r="H1051" i="42"/>
  <c r="H1066" i="42" s="1"/>
  <c r="I238" i="102" s="1"/>
  <c r="H1088" i="42"/>
  <c r="H1052" i="42"/>
  <c r="I233" i="102" s="1"/>
  <c r="H940" i="42"/>
  <c r="H1053" i="42"/>
  <c r="I234" i="102" s="1"/>
  <c r="H1085" i="42"/>
  <c r="H1050" i="42"/>
  <c r="I231" i="102" s="1"/>
  <c r="G38" i="94"/>
  <c r="H1087" i="42"/>
  <c r="I930" i="42"/>
  <c r="H1086" i="42"/>
  <c r="H1049" i="42"/>
  <c r="I230" i="102" s="1"/>
  <c r="I927" i="42"/>
  <c r="I921" i="42"/>
  <c r="I931" i="42"/>
  <c r="I923" i="42"/>
  <c r="I932" i="42"/>
  <c r="I937" i="42"/>
  <c r="I938" i="42" s="1"/>
  <c r="I971" i="42" s="1"/>
  <c r="I1086" i="42" s="1"/>
  <c r="I933" i="42"/>
  <c r="N984" i="42"/>
  <c r="N985" i="42"/>
  <c r="N983" i="42"/>
  <c r="I924" i="42"/>
  <c r="I929" i="42"/>
  <c r="I926" i="42"/>
  <c r="I935" i="42"/>
  <c r="N982" i="42"/>
  <c r="L700" i="42"/>
  <c r="J904" i="42"/>
  <c r="J896" i="42"/>
  <c r="J905" i="42"/>
  <c r="J897" i="42"/>
  <c r="J889" i="42"/>
  <c r="J906" i="42"/>
  <c r="J898" i="42"/>
  <c r="J890" i="42"/>
  <c r="J899" i="42"/>
  <c r="J891" i="42"/>
  <c r="J900" i="42"/>
  <c r="J892" i="42"/>
  <c r="J903" i="42"/>
  <c r="J895" i="42"/>
  <c r="J901" i="42"/>
  <c r="J893" i="42"/>
  <c r="J902" i="42"/>
  <c r="J894" i="42"/>
  <c r="N426" i="42"/>
  <c r="J859" i="42"/>
  <c r="J851" i="42"/>
  <c r="J844" i="42"/>
  <c r="J860" i="42"/>
  <c r="J852" i="42"/>
  <c r="J861" i="42"/>
  <c r="J853" i="42"/>
  <c r="J845" i="42"/>
  <c r="J854" i="42"/>
  <c r="J930" i="42" s="1"/>
  <c r="J846" i="42"/>
  <c r="J855" i="42"/>
  <c r="J847" i="42"/>
  <c r="J856" i="42"/>
  <c r="J848" i="42"/>
  <c r="J858" i="42"/>
  <c r="J857" i="42"/>
  <c r="J849" i="42"/>
  <c r="J850" i="42"/>
  <c r="L702" i="42"/>
  <c r="L701" i="42"/>
  <c r="M433" i="42"/>
  <c r="M699" i="42"/>
  <c r="L432" i="42"/>
  <c r="L698" i="42"/>
  <c r="M656" i="42"/>
  <c r="M632" i="42"/>
  <c r="L657" i="42"/>
  <c r="N595" i="42"/>
  <c r="L658" i="42"/>
  <c r="L660" i="42"/>
  <c r="L676" i="42" s="1"/>
  <c r="L954" i="42" s="1"/>
  <c r="N631" i="42"/>
  <c r="L659" i="42"/>
  <c r="K654" i="42"/>
  <c r="M655" i="42"/>
  <c r="O382" i="42"/>
  <c r="P383" i="42" s="1"/>
  <c r="Q384" i="42" s="1"/>
  <c r="R385" i="42" s="1"/>
  <c r="S386" i="42" s="1"/>
  <c r="T387" i="42" s="1"/>
  <c r="N630" i="42"/>
  <c r="M543" i="42"/>
  <c r="M634" i="42"/>
  <c r="M635" i="42"/>
  <c r="M633" i="42"/>
  <c r="M623" i="42"/>
  <c r="M626" i="42"/>
  <c r="M625" i="42"/>
  <c r="M624" i="42"/>
  <c r="O494" i="42"/>
  <c r="P495" i="42" s="1"/>
  <c r="Q496" i="42" s="1"/>
  <c r="R497" i="42" s="1"/>
  <c r="S498" i="42" s="1"/>
  <c r="T499" i="42" s="1"/>
  <c r="N622" i="42"/>
  <c r="O365" i="42"/>
  <c r="P366" i="42" s="1"/>
  <c r="Q367" i="42" s="1"/>
  <c r="R368" i="42" s="1"/>
  <c r="S369" i="42" s="1"/>
  <c r="T370" i="42" s="1"/>
  <c r="N621" i="42"/>
  <c r="N612" i="42"/>
  <c r="O603" i="42"/>
  <c r="M616" i="42"/>
  <c r="M617" i="42"/>
  <c r="M615" i="42"/>
  <c r="N613" i="42"/>
  <c r="M614" i="42"/>
  <c r="N544" i="42"/>
  <c r="N543" i="42" s="1"/>
  <c r="N402" i="42"/>
  <c r="N694" i="42" s="1"/>
  <c r="N605" i="42"/>
  <c r="N549" i="42"/>
  <c r="N556" i="42" s="1"/>
  <c r="N607" i="42"/>
  <c r="N608" i="42"/>
  <c r="N606" i="42"/>
  <c r="P460" i="42"/>
  <c r="Q461" i="42" s="1"/>
  <c r="R462" i="42" s="1"/>
  <c r="S463" i="42" s="1"/>
  <c r="T464" i="42" s="1"/>
  <c r="O604" i="42"/>
  <c r="N594" i="42"/>
  <c r="M598" i="42"/>
  <c r="M599" i="42"/>
  <c r="M596" i="42"/>
  <c r="M597" i="42"/>
  <c r="O314" i="42"/>
  <c r="P315" i="42" s="1"/>
  <c r="Q316" i="42" s="1"/>
  <c r="R317" i="42" s="1"/>
  <c r="S318" i="42" s="1"/>
  <c r="T319" i="42" s="1"/>
  <c r="N420" i="42"/>
  <c r="N419" i="42"/>
  <c r="N422" i="42"/>
  <c r="N418" i="42"/>
  <c r="N421" i="42"/>
  <c r="N206" i="42"/>
  <c r="O441" i="42"/>
  <c r="O442" i="42" s="1"/>
  <c r="O154" i="42"/>
  <c r="P152" i="42"/>
  <c r="O403" i="42"/>
  <c r="P331" i="42"/>
  <c r="Q332" i="42" s="1"/>
  <c r="R333" i="42" s="1"/>
  <c r="S334" i="42" s="1"/>
  <c r="T335" i="42" s="1"/>
  <c r="O532" i="42"/>
  <c r="M869" i="42"/>
  <c r="M552" i="42"/>
  <c r="M559" i="42" s="1"/>
  <c r="N866" i="42"/>
  <c r="N531" i="42"/>
  <c r="L593" i="42"/>
  <c r="M865" i="42"/>
  <c r="L1034" i="42"/>
  <c r="M224" i="102" s="1"/>
  <c r="O443" i="42"/>
  <c r="P444" i="42" s="1"/>
  <c r="Q445" i="42" s="1"/>
  <c r="R446" i="42" s="1"/>
  <c r="S447" i="42" s="1"/>
  <c r="T448" i="42" s="1"/>
  <c r="P174" i="42"/>
  <c r="P207" i="42" s="1"/>
  <c r="P112" i="42"/>
  <c r="P689" i="42" s="1"/>
  <c r="M527" i="42"/>
  <c r="M548" i="42"/>
  <c r="M555" i="42" s="1"/>
  <c r="P329" i="42"/>
  <c r="P330" i="42" s="1"/>
  <c r="L795" i="42"/>
  <c r="L804" i="42" s="1"/>
  <c r="L789" i="42"/>
  <c r="L798" i="42" s="1"/>
  <c r="L788" i="42"/>
  <c r="L797" i="42" s="1"/>
  <c r="H38" i="94"/>
  <c r="L1038" i="42"/>
  <c r="M228" i="102" s="1"/>
  <c r="P458" i="42"/>
  <c r="P459" i="42" s="1"/>
  <c r="P179" i="42"/>
  <c r="P242" i="42" s="1"/>
  <c r="M1035" i="42"/>
  <c r="N225" i="102" s="1"/>
  <c r="O511" i="42"/>
  <c r="P512" i="42" s="1"/>
  <c r="Q513" i="42" s="1"/>
  <c r="R514" i="42" s="1"/>
  <c r="S515" i="42" s="1"/>
  <c r="T516" i="42" s="1"/>
  <c r="O203" i="42"/>
  <c r="O245" i="42" s="1"/>
  <c r="O193" i="42"/>
  <c r="O230" i="42" s="1"/>
  <c r="O363" i="42"/>
  <c r="O364" i="42" s="1"/>
  <c r="O190" i="42"/>
  <c r="O209" i="42" s="1"/>
  <c r="O192" i="42"/>
  <c r="O223" i="42" s="1"/>
  <c r="P176" i="42"/>
  <c r="P221" i="42" s="1"/>
  <c r="P175" i="42"/>
  <c r="P214" i="42" s="1"/>
  <c r="P178" i="42"/>
  <c r="P235" i="42" s="1"/>
  <c r="P177" i="42"/>
  <c r="P228" i="42" s="1"/>
  <c r="Q110" i="42"/>
  <c r="Q687" i="42" s="1"/>
  <c r="O380" i="42"/>
  <c r="O381" i="42" s="1"/>
  <c r="O191" i="42"/>
  <c r="O216" i="42" s="1"/>
  <c r="O492" i="42"/>
  <c r="O493" i="42" s="1"/>
  <c r="O195" i="42"/>
  <c r="O244" i="42" s="1"/>
  <c r="O194" i="42"/>
  <c r="O237" i="42" s="1"/>
  <c r="O198" i="42"/>
  <c r="O210" i="42" s="1"/>
  <c r="O509" i="42"/>
  <c r="O510" i="42" s="1"/>
  <c r="O170" i="42"/>
  <c r="O234" i="42" s="1"/>
  <c r="O168" i="42"/>
  <c r="O220" i="42" s="1"/>
  <c r="O155" i="42"/>
  <c r="O199" i="42"/>
  <c r="O217" i="42" s="1"/>
  <c r="O200" i="42"/>
  <c r="O224" i="42" s="1"/>
  <c r="O202" i="42"/>
  <c r="O238" i="42" s="1"/>
  <c r="O201" i="42"/>
  <c r="O231" i="42" s="1"/>
  <c r="I1085" i="42"/>
  <c r="N528" i="42"/>
  <c r="P113" i="42"/>
  <c r="P690" i="42" s="1"/>
  <c r="N399" i="42"/>
  <c r="M425" i="42"/>
  <c r="M820" i="42"/>
  <c r="M398" i="42"/>
  <c r="M693" i="42" s="1"/>
  <c r="O171" i="42"/>
  <c r="O241" i="42" s="1"/>
  <c r="O167" i="42"/>
  <c r="O213" i="42" s="1"/>
  <c r="O166" i="42"/>
  <c r="O151" i="42"/>
  <c r="O312" i="42"/>
  <c r="O313" i="42" s="1"/>
  <c r="H1064" i="42"/>
  <c r="I236" i="102" s="1"/>
  <c r="O169" i="42"/>
  <c r="O227" i="42" s="1"/>
  <c r="P109" i="42"/>
  <c r="P686" i="42" s="1"/>
  <c r="K1020" i="42"/>
  <c r="L219" i="102" s="1"/>
  <c r="I232" i="102"/>
  <c r="K706" i="42"/>
  <c r="K1092" i="42" s="1"/>
  <c r="H1065" i="42"/>
  <c r="I237" i="102" s="1"/>
  <c r="H1068" i="42"/>
  <c r="I240" i="102" s="1"/>
  <c r="I1050" i="42"/>
  <c r="J231" i="102" s="1"/>
  <c r="I1049" i="42"/>
  <c r="I1064" i="42" s="1"/>
  <c r="I1089" i="42"/>
  <c r="I1053" i="42"/>
  <c r="I1068" i="42" s="1"/>
  <c r="J240" i="102" s="1"/>
  <c r="I1088" i="42"/>
  <c r="I1051" i="42"/>
  <c r="I1066" i="42" s="1"/>
  <c r="J238" i="102" s="1"/>
  <c r="I1087" i="42"/>
  <c r="I1052" i="42"/>
  <c r="J233" i="102" s="1"/>
  <c r="L1037" i="42"/>
  <c r="M227" i="102" s="1"/>
  <c r="L706" i="42"/>
  <c r="L1092" i="42" s="1"/>
  <c r="L1005" i="42"/>
  <c r="M213" i="102" s="1"/>
  <c r="F43" i="94"/>
  <c r="G972" i="42"/>
  <c r="G974" i="42" s="1"/>
  <c r="G976" i="42" s="1"/>
  <c r="F46" i="94" s="1"/>
  <c r="G979" i="42"/>
  <c r="I940" i="42"/>
  <c r="J653" i="42"/>
  <c r="J662" i="42" s="1"/>
  <c r="S98" i="42"/>
  <c r="R124" i="42"/>
  <c r="R117" i="42"/>
  <c r="N433" i="42"/>
  <c r="L1036" i="42"/>
  <c r="M226" i="102" s="1"/>
  <c r="M306" i="42"/>
  <c r="L629" i="42"/>
  <c r="L1008" i="42" s="1"/>
  <c r="M216" i="102" s="1"/>
  <c r="I672" i="42"/>
  <c r="M162" i="42"/>
  <c r="M308" i="42"/>
  <c r="M307" i="42"/>
  <c r="H236" i="102"/>
  <c r="G1069" i="42"/>
  <c r="H241" i="102" s="1"/>
  <c r="K873" i="42"/>
  <c r="L874" i="42" s="1"/>
  <c r="M875" i="42" s="1"/>
  <c r="N876" i="42" s="1"/>
  <c r="O877" i="42" s="1"/>
  <c r="P878" i="42" s="1"/>
  <c r="Q879" i="42" s="1"/>
  <c r="R880" i="42" s="1"/>
  <c r="S881" i="42" s="1"/>
  <c r="T882" i="42" s="1"/>
  <c r="H953" i="42"/>
  <c r="H978" i="42" s="1"/>
  <c r="H680" i="42"/>
  <c r="K708" i="42"/>
  <c r="K1094" i="42" s="1"/>
  <c r="K1022" i="42"/>
  <c r="L221" i="102" s="1"/>
  <c r="K1007" i="42"/>
  <c r="L215" i="102" s="1"/>
  <c r="K966" i="42"/>
  <c r="K914" i="42"/>
  <c r="K916" i="42"/>
  <c r="K968" i="42"/>
  <c r="M824" i="42"/>
  <c r="N415" i="42"/>
  <c r="M414" i="42"/>
  <c r="M697" i="42" s="1"/>
  <c r="M429" i="42"/>
  <c r="L554" i="42"/>
  <c r="K987" i="42"/>
  <c r="K431" i="42"/>
  <c r="K827" i="42" s="1"/>
  <c r="K1039" i="42"/>
  <c r="M158" i="42"/>
  <c r="M959" i="42" s="1"/>
  <c r="M305" i="42"/>
  <c r="M807" i="42"/>
  <c r="M160" i="42"/>
  <c r="M161" i="42"/>
  <c r="M163" i="42"/>
  <c r="L424" i="42"/>
  <c r="L434" i="42"/>
  <c r="H36" i="94"/>
  <c r="J223" i="102"/>
  <c r="H990" i="42"/>
  <c r="G47" i="94" s="1"/>
  <c r="H1009" i="42"/>
  <c r="Q126" i="42"/>
  <c r="Q119" i="42"/>
  <c r="R100" i="42"/>
  <c r="J1091" i="42"/>
  <c r="J704" i="42"/>
  <c r="J717" i="42" s="1"/>
  <c r="J719" i="42" s="1"/>
  <c r="J724" i="42" s="1"/>
  <c r="J726" i="42" s="1"/>
  <c r="J960" i="42" s="1"/>
  <c r="K969" i="42"/>
  <c r="K917" i="42"/>
  <c r="K965" i="42"/>
  <c r="K913" i="42"/>
  <c r="M712" i="42"/>
  <c r="P111" i="42"/>
  <c r="P688" i="42" s="1"/>
  <c r="Q120" i="42"/>
  <c r="Q127" i="42"/>
  <c r="R101" i="42"/>
  <c r="M159" i="42"/>
  <c r="M551" i="42"/>
  <c r="M558" i="42" s="1"/>
  <c r="M868" i="42"/>
  <c r="N540" i="42"/>
  <c r="M539" i="42"/>
  <c r="F40" i="94"/>
  <c r="H235" i="102"/>
  <c r="L791" i="42"/>
  <c r="L800" i="42" s="1"/>
  <c r="L792" i="42"/>
  <c r="L801" i="42" s="1"/>
  <c r="L793" i="42"/>
  <c r="L802" i="42" s="1"/>
  <c r="L790" i="42"/>
  <c r="L799" i="42" s="1"/>
  <c r="L794" i="42"/>
  <c r="L803" i="42" s="1"/>
  <c r="L435" i="42"/>
  <c r="J1024" i="42"/>
  <c r="K218" i="102"/>
  <c r="O184" i="42"/>
  <c r="O222" i="42" s="1"/>
  <c r="O185" i="42"/>
  <c r="O229" i="42" s="1"/>
  <c r="O153" i="42"/>
  <c r="O182" i="42"/>
  <c r="O208" i="42" s="1"/>
  <c r="O187" i="42"/>
  <c r="O243" i="42" s="1"/>
  <c r="O346" i="42"/>
  <c r="O347" i="42" s="1"/>
  <c r="O475" i="42"/>
  <c r="O476" i="42" s="1"/>
  <c r="O183" i="42"/>
  <c r="O215" i="42" s="1"/>
  <c r="O186" i="42"/>
  <c r="O236" i="42" s="1"/>
  <c r="J918" i="42"/>
  <c r="K912" i="42"/>
  <c r="K964" i="42"/>
  <c r="K962" i="42"/>
  <c r="K814" i="42"/>
  <c r="K910" i="42"/>
  <c r="O502" i="42"/>
  <c r="Q125" i="42"/>
  <c r="Q118" i="42"/>
  <c r="R99" i="42"/>
  <c r="L1080" i="42"/>
  <c r="L1082" i="42"/>
  <c r="L1078" i="42"/>
  <c r="L1081" i="42"/>
  <c r="L1079" i="42"/>
  <c r="N536" i="42"/>
  <c r="O477" i="42"/>
  <c r="P478" i="42" s="1"/>
  <c r="Q479" i="42" s="1"/>
  <c r="R480" i="42" s="1"/>
  <c r="S481" i="42" s="1"/>
  <c r="T482" i="42" s="1"/>
  <c r="L436" i="42"/>
  <c r="M309" i="42"/>
  <c r="M867" i="42"/>
  <c r="M535" i="42"/>
  <c r="M550" i="42"/>
  <c r="K674" i="42"/>
  <c r="K956" i="42" s="1"/>
  <c r="K1004" i="42"/>
  <c r="L212" i="102" s="1"/>
  <c r="K1019" i="42"/>
  <c r="K673" i="42"/>
  <c r="K955" i="42" s="1"/>
  <c r="K705" i="42"/>
  <c r="K675" i="42"/>
  <c r="K957" i="42" s="1"/>
  <c r="L620" i="42"/>
  <c r="I37" i="94"/>
  <c r="K229" i="102"/>
  <c r="N411" i="42"/>
  <c r="M410" i="42"/>
  <c r="M428" i="42"/>
  <c r="M701" i="42" s="1"/>
  <c r="M823" i="42"/>
  <c r="K709" i="42"/>
  <c r="K1095" i="42" s="1"/>
  <c r="K1008" i="42"/>
  <c r="L216" i="102" s="1"/>
  <c r="K1023" i="42"/>
  <c r="L222" i="102" s="1"/>
  <c r="L611" i="42"/>
  <c r="K963" i="42"/>
  <c r="K911" i="42"/>
  <c r="K967" i="42"/>
  <c r="K915" i="42"/>
  <c r="M427" i="42"/>
  <c r="M822" i="42"/>
  <c r="M406" i="42"/>
  <c r="Q123" i="42"/>
  <c r="Q116" i="42"/>
  <c r="R97" i="42"/>
  <c r="K1006" i="42"/>
  <c r="L214" i="102" s="1"/>
  <c r="K1021" i="42"/>
  <c r="L220" i="102" s="1"/>
  <c r="K707" i="42"/>
  <c r="K1093" i="42" s="1"/>
  <c r="K828" i="42"/>
  <c r="L829" i="42" s="1"/>
  <c r="M830" i="42" s="1"/>
  <c r="N831" i="42" s="1"/>
  <c r="O832" i="42" s="1"/>
  <c r="P833" i="42" s="1"/>
  <c r="Q834" i="42" s="1"/>
  <c r="R835" i="42" s="1"/>
  <c r="S836" i="42" s="1"/>
  <c r="T837" i="42" s="1"/>
  <c r="K988" i="42"/>
  <c r="K872" i="42"/>
  <c r="M710" i="42"/>
  <c r="L547" i="42"/>
  <c r="N407" i="42"/>
  <c r="O348" i="42"/>
  <c r="P349" i="42" s="1"/>
  <c r="Q350" i="42" s="1"/>
  <c r="R351" i="42" s="1"/>
  <c r="S352" i="42" s="1"/>
  <c r="T353" i="42" s="1"/>
  <c r="S472" i="42"/>
  <c r="M219" i="102"/>
  <c r="R454" i="42"/>
  <c r="H1054" i="42" l="1"/>
  <c r="M696" i="42"/>
  <c r="H1067" i="42"/>
  <c r="I239" i="102" s="1"/>
  <c r="M695" i="42"/>
  <c r="L692" i="42"/>
  <c r="J925" i="42"/>
  <c r="G40" i="94"/>
  <c r="J924" i="42"/>
  <c r="J928" i="42"/>
  <c r="J921" i="42"/>
  <c r="J932" i="42"/>
  <c r="J935" i="42"/>
  <c r="J933" i="42"/>
  <c r="J936" i="42"/>
  <c r="J929" i="42"/>
  <c r="J923" i="42"/>
  <c r="J927" i="42"/>
  <c r="J922" i="42"/>
  <c r="J931" i="42"/>
  <c r="J934" i="42"/>
  <c r="O983" i="42"/>
  <c r="O984" i="42"/>
  <c r="O985" i="42"/>
  <c r="J920" i="42"/>
  <c r="J926" i="42"/>
  <c r="J937" i="42"/>
  <c r="J938" i="42" s="1"/>
  <c r="J971" i="42" s="1"/>
  <c r="I38" i="94" s="1"/>
  <c r="O982" i="42"/>
  <c r="K905" i="42"/>
  <c r="K897" i="42"/>
  <c r="K889" i="42"/>
  <c r="K906" i="42"/>
  <c r="K898" i="42"/>
  <c r="K890" i="42"/>
  <c r="K896" i="42"/>
  <c r="K899" i="42"/>
  <c r="K891" i="42"/>
  <c r="K900" i="42"/>
  <c r="K892" i="42"/>
  <c r="K904" i="42"/>
  <c r="K901" i="42"/>
  <c r="K893" i="42"/>
  <c r="K902" i="42"/>
  <c r="K894" i="42"/>
  <c r="K903" i="42"/>
  <c r="K895" i="42"/>
  <c r="K860" i="42"/>
  <c r="K852" i="42"/>
  <c r="K844" i="42"/>
  <c r="K845" i="42"/>
  <c r="K861" i="42"/>
  <c r="K853" i="42"/>
  <c r="K854" i="42"/>
  <c r="K846" i="42"/>
  <c r="K855" i="42"/>
  <c r="K847" i="42"/>
  <c r="K856" i="42"/>
  <c r="K848" i="42"/>
  <c r="K857" i="42"/>
  <c r="K933" i="42" s="1"/>
  <c r="K849" i="42"/>
  <c r="K925" i="42" s="1"/>
  <c r="K859" i="42"/>
  <c r="K851" i="42"/>
  <c r="K858" i="42"/>
  <c r="K850" i="42"/>
  <c r="M702" i="42"/>
  <c r="M432" i="42"/>
  <c r="M698" i="42"/>
  <c r="M700" i="42"/>
  <c r="N699" i="42"/>
  <c r="N656" i="42"/>
  <c r="M659" i="42"/>
  <c r="N632" i="42"/>
  <c r="M657" i="42"/>
  <c r="M658" i="42"/>
  <c r="N623" i="42"/>
  <c r="M660" i="42"/>
  <c r="M676" i="42" s="1"/>
  <c r="M954" i="42" s="1"/>
  <c r="N655" i="42"/>
  <c r="L1004" i="42"/>
  <c r="M212" i="102" s="1"/>
  <c r="L654" i="42"/>
  <c r="O621" i="42"/>
  <c r="O594" i="42"/>
  <c r="P382" i="42"/>
  <c r="Q383" i="42" s="1"/>
  <c r="R384" i="42" s="1"/>
  <c r="S385" i="42" s="1"/>
  <c r="T386" i="42" s="1"/>
  <c r="O630" i="42"/>
  <c r="P511" i="42"/>
  <c r="Q512" i="42" s="1"/>
  <c r="R513" i="42" s="1"/>
  <c r="S514" i="42" s="1"/>
  <c r="T515" i="42" s="1"/>
  <c r="O631" i="42"/>
  <c r="N635" i="42"/>
  <c r="N634" i="42"/>
  <c r="N633" i="42"/>
  <c r="P604" i="42"/>
  <c r="N552" i="42"/>
  <c r="N559" i="42" s="1"/>
  <c r="N869" i="42"/>
  <c r="P494" i="42"/>
  <c r="Q495" i="42" s="1"/>
  <c r="R496" i="42" s="1"/>
  <c r="S497" i="42" s="1"/>
  <c r="T498" i="42" s="1"/>
  <c r="O622" i="42"/>
  <c r="N626" i="42"/>
  <c r="N625" i="42"/>
  <c r="N624" i="42"/>
  <c r="P603" i="42"/>
  <c r="N614" i="42"/>
  <c r="O612" i="42"/>
  <c r="O613" i="42"/>
  <c r="N617" i="42"/>
  <c r="N616" i="42"/>
  <c r="N615" i="42"/>
  <c r="O426" i="42"/>
  <c r="O605" i="42"/>
  <c r="O531" i="42"/>
  <c r="O608" i="42"/>
  <c r="O607" i="42"/>
  <c r="O606" i="42"/>
  <c r="N527" i="42"/>
  <c r="N599" i="42"/>
  <c r="O595" i="42"/>
  <c r="O821" i="42"/>
  <c r="N596" i="42"/>
  <c r="N597" i="42"/>
  <c r="N598" i="42"/>
  <c r="P443" i="42"/>
  <c r="Q444" i="42" s="1"/>
  <c r="R445" i="42" s="1"/>
  <c r="S446" i="42" s="1"/>
  <c r="T447" i="42" s="1"/>
  <c r="O418" i="42"/>
  <c r="O421" i="42"/>
  <c r="O420" i="42"/>
  <c r="O419" i="42"/>
  <c r="O422" i="42"/>
  <c r="O206" i="42"/>
  <c r="L705" i="42"/>
  <c r="L1091" i="42" s="1"/>
  <c r="P195" i="42"/>
  <c r="P244" i="42" s="1"/>
  <c r="O866" i="42"/>
  <c r="O402" i="42"/>
  <c r="O694" i="42" s="1"/>
  <c r="P194" i="42"/>
  <c r="P237" i="42" s="1"/>
  <c r="P509" i="42"/>
  <c r="P510" i="42" s="1"/>
  <c r="P151" i="42"/>
  <c r="Q460" i="42"/>
  <c r="R461" i="42" s="1"/>
  <c r="S462" i="42" s="1"/>
  <c r="T463" i="42" s="1"/>
  <c r="Q175" i="42"/>
  <c r="Q214" i="42" s="1"/>
  <c r="O549" i="42"/>
  <c r="O556" i="42" s="1"/>
  <c r="M1038" i="42"/>
  <c r="N228" i="102" s="1"/>
  <c r="N1035" i="42"/>
  <c r="O225" i="102" s="1"/>
  <c r="P532" i="42"/>
  <c r="L1019" i="42"/>
  <c r="M218" i="102" s="1"/>
  <c r="P167" i="42"/>
  <c r="P213" i="42" s="1"/>
  <c r="P166" i="42"/>
  <c r="P193" i="42"/>
  <c r="P230" i="42" s="1"/>
  <c r="P380" i="42"/>
  <c r="P381" i="42" s="1"/>
  <c r="P492" i="42"/>
  <c r="P493" i="42" s="1"/>
  <c r="P192" i="42"/>
  <c r="P223" i="42" s="1"/>
  <c r="P191" i="42"/>
  <c r="P216" i="42" s="1"/>
  <c r="P154" i="42"/>
  <c r="P363" i="42"/>
  <c r="P364" i="42" s="1"/>
  <c r="P190" i="42"/>
  <c r="P209" i="42" s="1"/>
  <c r="O544" i="42"/>
  <c r="M1034" i="42"/>
  <c r="N224" i="102" s="1"/>
  <c r="Q178" i="42"/>
  <c r="Q235" i="42" s="1"/>
  <c r="Q331" i="42"/>
  <c r="R332" i="42" s="1"/>
  <c r="S333" i="42" s="1"/>
  <c r="T334" i="42" s="1"/>
  <c r="P403" i="42"/>
  <c r="Q174" i="42"/>
  <c r="Q207" i="42" s="1"/>
  <c r="Q177" i="42"/>
  <c r="Q228" i="42" s="1"/>
  <c r="M795" i="42"/>
  <c r="M804" i="42" s="1"/>
  <c r="M789" i="42"/>
  <c r="M798" i="42" s="1"/>
  <c r="M788" i="42"/>
  <c r="M797" i="42" s="1"/>
  <c r="J232" i="102"/>
  <c r="R110" i="42"/>
  <c r="R687" i="42" s="1"/>
  <c r="Q458" i="42"/>
  <c r="Q459" i="42" s="1"/>
  <c r="I235" i="102"/>
  <c r="N865" i="42"/>
  <c r="N548" i="42"/>
  <c r="N555" i="42" s="1"/>
  <c r="O528" i="42"/>
  <c r="P365" i="42"/>
  <c r="Q176" i="42"/>
  <c r="Q221" i="42" s="1"/>
  <c r="Q329" i="42"/>
  <c r="Q330" i="42" s="1"/>
  <c r="Q152" i="42"/>
  <c r="Q179" i="42"/>
  <c r="Q242" i="42" s="1"/>
  <c r="Q112" i="42"/>
  <c r="Q689" i="42" s="1"/>
  <c r="P199" i="42"/>
  <c r="P217" i="42" s="1"/>
  <c r="P202" i="42"/>
  <c r="P238" i="42" s="1"/>
  <c r="P203" i="42"/>
  <c r="P245" i="42" s="1"/>
  <c r="P200" i="42"/>
  <c r="P224" i="42" s="1"/>
  <c r="P198" i="42"/>
  <c r="P210" i="42" s="1"/>
  <c r="P201" i="42"/>
  <c r="P231" i="42" s="1"/>
  <c r="P155" i="42"/>
  <c r="Q113" i="42"/>
  <c r="Q690" i="42" s="1"/>
  <c r="P441" i="42"/>
  <c r="P442" i="42" s="1"/>
  <c r="N820" i="42"/>
  <c r="N398" i="42"/>
  <c r="N693" i="42" s="1"/>
  <c r="N425" i="42"/>
  <c r="P169" i="42"/>
  <c r="P227" i="42" s="1"/>
  <c r="P312" i="42"/>
  <c r="P313" i="42" s="1"/>
  <c r="P170" i="42"/>
  <c r="P234" i="42" s="1"/>
  <c r="P171" i="42"/>
  <c r="P241" i="42" s="1"/>
  <c r="Q109" i="42"/>
  <c r="Q686" i="42" s="1"/>
  <c r="P168" i="42"/>
  <c r="P220" i="42" s="1"/>
  <c r="P314" i="42"/>
  <c r="Q315" i="42" s="1"/>
  <c r="R316" i="42" s="1"/>
  <c r="S317" i="42" s="1"/>
  <c r="T318" i="42" s="1"/>
  <c r="O399" i="42"/>
  <c r="J230" i="102"/>
  <c r="H1069" i="42"/>
  <c r="I241" i="102" s="1"/>
  <c r="I1065" i="42"/>
  <c r="J237" i="102" s="1"/>
  <c r="I1054" i="42"/>
  <c r="J235" i="102" s="1"/>
  <c r="J234" i="102"/>
  <c r="I1067" i="42"/>
  <c r="J239" i="102" s="1"/>
  <c r="L1039" i="42"/>
  <c r="K37" i="94" s="1"/>
  <c r="M602" i="42"/>
  <c r="M1020" i="42" s="1"/>
  <c r="N219" i="102" s="1"/>
  <c r="J940" i="42"/>
  <c r="N712" i="42"/>
  <c r="L1023" i="42"/>
  <c r="M222" i="102" s="1"/>
  <c r="L709" i="42"/>
  <c r="L1095" i="42" s="1"/>
  <c r="M1037" i="42"/>
  <c r="N227" i="102" s="1"/>
  <c r="M1036" i="42"/>
  <c r="N226" i="102" s="1"/>
  <c r="M711" i="42"/>
  <c r="S124" i="42"/>
  <c r="T98" i="42"/>
  <c r="S117" i="42"/>
  <c r="J672" i="42"/>
  <c r="Q111" i="42"/>
  <c r="Q688" i="42" s="1"/>
  <c r="I953" i="42"/>
  <c r="I978" i="42" s="1"/>
  <c r="I680" i="42"/>
  <c r="I990" i="42"/>
  <c r="H47" i="94" s="1"/>
  <c r="I1009" i="42"/>
  <c r="K924" i="42"/>
  <c r="K932" i="42"/>
  <c r="K921" i="42"/>
  <c r="R123" i="42"/>
  <c r="S97" i="42"/>
  <c r="R116" i="42"/>
  <c r="M424" i="42"/>
  <c r="M434" i="42"/>
  <c r="N823" i="42"/>
  <c r="N410" i="42"/>
  <c r="N428" i="42"/>
  <c r="O411" i="42"/>
  <c r="K653" i="42"/>
  <c r="K662" i="42" s="1"/>
  <c r="M557" i="42"/>
  <c r="M554" i="42" s="1"/>
  <c r="M547" i="42"/>
  <c r="R118" i="42"/>
  <c r="R125" i="42"/>
  <c r="S99" i="42"/>
  <c r="P348" i="42"/>
  <c r="Q349" i="42" s="1"/>
  <c r="R350" i="42" s="1"/>
  <c r="S351" i="42" s="1"/>
  <c r="T352" i="42" s="1"/>
  <c r="O407" i="42"/>
  <c r="L967" i="42"/>
  <c r="L915" i="42"/>
  <c r="L965" i="42"/>
  <c r="L913" i="42"/>
  <c r="N307" i="42"/>
  <c r="N161" i="42"/>
  <c r="N309" i="42"/>
  <c r="M1079" i="42"/>
  <c r="M1078" i="42"/>
  <c r="M1081" i="42"/>
  <c r="M1082" i="42"/>
  <c r="M1080" i="42"/>
  <c r="L828" i="42"/>
  <c r="M829" i="42" s="1"/>
  <c r="N830" i="42" s="1"/>
  <c r="O831" i="42" s="1"/>
  <c r="P832" i="42" s="1"/>
  <c r="Q833" i="42" s="1"/>
  <c r="R834" i="42" s="1"/>
  <c r="S835" i="42" s="1"/>
  <c r="T836" i="42" s="1"/>
  <c r="N414" i="42"/>
  <c r="N697" i="42" s="1"/>
  <c r="O415" i="42"/>
  <c r="N429" i="42"/>
  <c r="N702" i="42" s="1"/>
  <c r="N824" i="42"/>
  <c r="H972" i="42"/>
  <c r="H974" i="42" s="1"/>
  <c r="H976" i="42" s="1"/>
  <c r="G46" i="94" s="1"/>
  <c r="G43" i="94"/>
  <c r="H979" i="42"/>
  <c r="M611" i="42"/>
  <c r="J1049" i="42"/>
  <c r="N822" i="42"/>
  <c r="N406" i="42"/>
  <c r="N695" i="42" s="1"/>
  <c r="N427" i="42"/>
  <c r="M629" i="42"/>
  <c r="L966" i="42"/>
  <c r="L914" i="42"/>
  <c r="L814" i="42"/>
  <c r="L962" i="42"/>
  <c r="L910" i="42"/>
  <c r="N539" i="42"/>
  <c r="N551" i="42"/>
  <c r="N558" i="42" s="1"/>
  <c r="O540" i="42"/>
  <c r="N868" i="42"/>
  <c r="M791" i="42"/>
  <c r="M800" i="42" s="1"/>
  <c r="M790" i="42"/>
  <c r="M799" i="42" s="1"/>
  <c r="M792" i="42"/>
  <c r="M801" i="42" s="1"/>
  <c r="M793" i="42"/>
  <c r="M802" i="42" s="1"/>
  <c r="M794" i="42"/>
  <c r="M803" i="42" s="1"/>
  <c r="N162" i="42"/>
  <c r="N807" i="42"/>
  <c r="N305" i="42"/>
  <c r="N158" i="42"/>
  <c r="N959" i="42" s="1"/>
  <c r="P475" i="42"/>
  <c r="P476" i="42" s="1"/>
  <c r="P346" i="42"/>
  <c r="P347" i="42" s="1"/>
  <c r="P185" i="42"/>
  <c r="P229" i="42" s="1"/>
  <c r="P184" i="42"/>
  <c r="P222" i="42" s="1"/>
  <c r="P187" i="42"/>
  <c r="P243" i="42" s="1"/>
  <c r="P183" i="42"/>
  <c r="P215" i="42" s="1"/>
  <c r="P186" i="42"/>
  <c r="P236" i="42" s="1"/>
  <c r="P153" i="42"/>
  <c r="P182" i="42"/>
  <c r="P208" i="42" s="1"/>
  <c r="M593" i="42"/>
  <c r="M620" i="42"/>
  <c r="M714" i="42"/>
  <c r="M713" i="42"/>
  <c r="L873" i="42"/>
  <c r="M874" i="42" s="1"/>
  <c r="N875" i="42" s="1"/>
  <c r="O876" i="42" s="1"/>
  <c r="P877" i="42" s="1"/>
  <c r="Q878" i="42" s="1"/>
  <c r="R879" i="42" s="1"/>
  <c r="S880" i="42" s="1"/>
  <c r="T881" i="42" s="1"/>
  <c r="L1006" i="42"/>
  <c r="M214" i="102" s="1"/>
  <c r="L707" i="42"/>
  <c r="L1021" i="42"/>
  <c r="L674" i="42"/>
  <c r="L956" i="42" s="1"/>
  <c r="L673" i="42"/>
  <c r="L955" i="42" s="1"/>
  <c r="L675" i="42"/>
  <c r="L957" i="42" s="1"/>
  <c r="M435" i="42"/>
  <c r="N550" i="42"/>
  <c r="N535" i="42"/>
  <c r="N867" i="42"/>
  <c r="P503" i="42"/>
  <c r="K918" i="42"/>
  <c r="L968" i="42"/>
  <c r="L916" i="42"/>
  <c r="L963" i="42"/>
  <c r="L911" i="42"/>
  <c r="R120" i="42"/>
  <c r="R127" i="42"/>
  <c r="S101" i="42"/>
  <c r="N710" i="42"/>
  <c r="N713" i="42"/>
  <c r="N308" i="42"/>
  <c r="G35" i="94"/>
  <c r="I217" i="102"/>
  <c r="L872" i="42"/>
  <c r="L988" i="42"/>
  <c r="M436" i="42"/>
  <c r="M417" i="42"/>
  <c r="L1022" i="42"/>
  <c r="M221" i="102" s="1"/>
  <c r="L1007" i="42"/>
  <c r="M215" i="102" s="1"/>
  <c r="L708" i="42"/>
  <c r="L1094" i="42" s="1"/>
  <c r="K1091" i="42"/>
  <c r="K704" i="42"/>
  <c r="K717" i="42" s="1"/>
  <c r="K719" i="42" s="1"/>
  <c r="K724" i="42" s="1"/>
  <c r="K726" i="42" s="1"/>
  <c r="K960" i="42" s="1"/>
  <c r="L218" i="102"/>
  <c r="K1024" i="42"/>
  <c r="P477" i="42"/>
  <c r="Q478" i="42" s="1"/>
  <c r="R479" i="42" s="1"/>
  <c r="S480" i="42" s="1"/>
  <c r="T481" i="42" s="1"/>
  <c r="O536" i="42"/>
  <c r="K223" i="102"/>
  <c r="I36" i="94"/>
  <c r="L964" i="42"/>
  <c r="L912" i="42"/>
  <c r="L969" i="42"/>
  <c r="L917" i="42"/>
  <c r="N160" i="42"/>
  <c r="N159" i="42"/>
  <c r="N306" i="42"/>
  <c r="N163" i="42"/>
  <c r="S100" i="42"/>
  <c r="R126" i="42"/>
  <c r="R119" i="42"/>
  <c r="L431" i="42"/>
  <c r="L827" i="42" s="1"/>
  <c r="L987" i="42"/>
  <c r="J37" i="94"/>
  <c r="L229" i="102"/>
  <c r="S455" i="42"/>
  <c r="J236" i="102"/>
  <c r="T473" i="42"/>
  <c r="M692" i="42" l="1"/>
  <c r="N696" i="42"/>
  <c r="K929" i="42"/>
  <c r="K926" i="42"/>
  <c r="K931" i="42"/>
  <c r="J1087" i="42"/>
  <c r="K934" i="42"/>
  <c r="K936" i="42"/>
  <c r="J1085" i="42"/>
  <c r="K922" i="42"/>
  <c r="K920" i="42"/>
  <c r="K928" i="42"/>
  <c r="K935" i="42"/>
  <c r="K937" i="42"/>
  <c r="K938" i="42" s="1"/>
  <c r="K971" i="42" s="1"/>
  <c r="K1085" i="42" s="1"/>
  <c r="K930" i="42"/>
  <c r="J1088" i="42"/>
  <c r="J1053" i="42"/>
  <c r="J1068" i="42" s="1"/>
  <c r="K240" i="102" s="1"/>
  <c r="J1050" i="42"/>
  <c r="K231" i="102" s="1"/>
  <c r="J1089" i="42"/>
  <c r="J1086" i="42"/>
  <c r="J1052" i="42"/>
  <c r="K233" i="102" s="1"/>
  <c r="J1051" i="42"/>
  <c r="P983" i="42"/>
  <c r="P985" i="42"/>
  <c r="P984" i="42"/>
  <c r="K927" i="42"/>
  <c r="K923" i="42"/>
  <c r="P982" i="42"/>
  <c r="L906" i="42"/>
  <c r="L898" i="42"/>
  <c r="L890" i="42"/>
  <c r="L897" i="42"/>
  <c r="L889" i="42"/>
  <c r="L899" i="42"/>
  <c r="L891" i="42"/>
  <c r="L900" i="42"/>
  <c r="L892" i="42"/>
  <c r="L901" i="42"/>
  <c r="L893" i="42"/>
  <c r="L902" i="42"/>
  <c r="L894" i="42"/>
  <c r="L903" i="42"/>
  <c r="L895" i="42"/>
  <c r="L904" i="42"/>
  <c r="L896" i="42"/>
  <c r="L905" i="42"/>
  <c r="L861" i="42"/>
  <c r="L853" i="42"/>
  <c r="L845" i="42"/>
  <c r="L846" i="42"/>
  <c r="L854" i="42"/>
  <c r="L855" i="42"/>
  <c r="L931" i="42" s="1"/>
  <c r="L847" i="42"/>
  <c r="L922" i="42" s="1"/>
  <c r="L852" i="42"/>
  <c r="L856" i="42"/>
  <c r="L848" i="42"/>
  <c r="L844" i="42"/>
  <c r="L920" i="42" s="1"/>
  <c r="L857" i="42"/>
  <c r="L849" i="42"/>
  <c r="L858" i="42"/>
  <c r="L850" i="42"/>
  <c r="L860" i="42"/>
  <c r="L936" i="42" s="1"/>
  <c r="L859" i="42"/>
  <c r="L851" i="42"/>
  <c r="N700" i="42"/>
  <c r="O433" i="42"/>
  <c r="O699" i="42"/>
  <c r="N701" i="42"/>
  <c r="N432" i="42"/>
  <c r="N698" i="42"/>
  <c r="O656" i="42"/>
  <c r="N658" i="42"/>
  <c r="N660" i="42"/>
  <c r="N676" i="42" s="1"/>
  <c r="N954" i="42" s="1"/>
  <c r="N659" i="42"/>
  <c r="M654" i="42"/>
  <c r="N657" i="42"/>
  <c r="O632" i="42"/>
  <c r="O655" i="42"/>
  <c r="O623" i="42"/>
  <c r="N1038" i="42"/>
  <c r="O228" i="102" s="1"/>
  <c r="O635" i="42"/>
  <c r="O634" i="42"/>
  <c r="O633" i="42"/>
  <c r="Q511" i="42"/>
  <c r="R512" i="42" s="1"/>
  <c r="S513" i="42" s="1"/>
  <c r="T514" i="42" s="1"/>
  <c r="P631" i="42"/>
  <c r="Q382" i="42"/>
  <c r="R383" i="42" s="1"/>
  <c r="S384" i="42" s="1"/>
  <c r="T385" i="42" s="1"/>
  <c r="P630" i="42"/>
  <c r="O625" i="42"/>
  <c r="O626" i="42"/>
  <c r="O624" i="42"/>
  <c r="Q494" i="42"/>
  <c r="R495" i="42" s="1"/>
  <c r="S496" i="42" s="1"/>
  <c r="T497" i="42" s="1"/>
  <c r="P622" i="42"/>
  <c r="P612" i="42"/>
  <c r="Q365" i="42"/>
  <c r="R366" i="42" s="1"/>
  <c r="S367" i="42" s="1"/>
  <c r="T368" i="42" s="1"/>
  <c r="P621" i="42"/>
  <c r="O614" i="42"/>
  <c r="P613" i="42"/>
  <c r="O617" i="42"/>
  <c r="O616" i="42"/>
  <c r="O615" i="42"/>
  <c r="P821" i="42"/>
  <c r="P605" i="42"/>
  <c r="R331" i="42"/>
  <c r="S332" i="42" s="1"/>
  <c r="T333" i="42" s="1"/>
  <c r="Q603" i="42"/>
  <c r="P608" i="42"/>
  <c r="P607" i="42"/>
  <c r="P606" i="42"/>
  <c r="R460" i="42"/>
  <c r="S461" i="42" s="1"/>
  <c r="T462" i="42" s="1"/>
  <c r="Q604" i="42"/>
  <c r="P595" i="42"/>
  <c r="O597" i="42"/>
  <c r="O599" i="42"/>
  <c r="O596" i="42"/>
  <c r="P594" i="42"/>
  <c r="O598" i="42"/>
  <c r="O543" i="42"/>
  <c r="Q314" i="42"/>
  <c r="R315" i="42" s="1"/>
  <c r="S316" i="42" s="1"/>
  <c r="T317" i="42" s="1"/>
  <c r="P422" i="42"/>
  <c r="P420" i="42"/>
  <c r="P418" i="42"/>
  <c r="P419" i="42"/>
  <c r="P421" i="42"/>
  <c r="P206" i="42"/>
  <c r="R329" i="42"/>
  <c r="R330" i="42" s="1"/>
  <c r="Q441" i="42"/>
  <c r="Q442" i="42" s="1"/>
  <c r="Q380" i="42"/>
  <c r="Q381" i="42" s="1"/>
  <c r="R382" i="42" s="1"/>
  <c r="S383" i="42" s="1"/>
  <c r="T384" i="42" s="1"/>
  <c r="O1035" i="42"/>
  <c r="P225" i="102" s="1"/>
  <c r="V225" i="102" s="1"/>
  <c r="F169" i="98" s="1"/>
  <c r="P544" i="42"/>
  <c r="P543" i="42" s="1"/>
  <c r="O869" i="42"/>
  <c r="P531" i="42"/>
  <c r="P866" i="42"/>
  <c r="P549" i="42"/>
  <c r="P556" i="42" s="1"/>
  <c r="O552" i="42"/>
  <c r="O559" i="42" s="1"/>
  <c r="Q192" i="42"/>
  <c r="Q223" i="42" s="1"/>
  <c r="O865" i="42"/>
  <c r="O527" i="42"/>
  <c r="Q443" i="42"/>
  <c r="R444" i="42" s="1"/>
  <c r="S445" i="42" s="1"/>
  <c r="T446" i="42" s="1"/>
  <c r="O548" i="42"/>
  <c r="O555" i="42" s="1"/>
  <c r="P402" i="42"/>
  <c r="P694" i="42" s="1"/>
  <c r="P426" i="42"/>
  <c r="Q190" i="42"/>
  <c r="Q209" i="42" s="1"/>
  <c r="J38" i="94"/>
  <c r="R152" i="42"/>
  <c r="N795" i="42"/>
  <c r="N804" i="42" s="1"/>
  <c r="N789" i="42"/>
  <c r="N798" i="42" s="1"/>
  <c r="N788" i="42"/>
  <c r="N797" i="42" s="1"/>
  <c r="R179" i="42"/>
  <c r="R242" i="42" s="1"/>
  <c r="H40" i="94"/>
  <c r="Q171" i="42"/>
  <c r="Q241" i="42" s="1"/>
  <c r="Q312" i="42"/>
  <c r="Q313" i="42" s="1"/>
  <c r="Q532" i="42"/>
  <c r="R178" i="42"/>
  <c r="R235" i="42" s="1"/>
  <c r="R458" i="42"/>
  <c r="R459" i="42" s="1"/>
  <c r="R112" i="42"/>
  <c r="R689" i="42" s="1"/>
  <c r="Q403" i="42"/>
  <c r="P399" i="42"/>
  <c r="P820" i="42" s="1"/>
  <c r="Q200" i="42"/>
  <c r="Q224" i="42" s="1"/>
  <c r="Q492" i="42"/>
  <c r="Q493" i="42" s="1"/>
  <c r="Q191" i="42"/>
  <c r="Q216" i="42" s="1"/>
  <c r="Q363" i="42"/>
  <c r="Q364" i="42" s="1"/>
  <c r="Q154" i="42"/>
  <c r="Q195" i="42"/>
  <c r="Q244" i="42" s="1"/>
  <c r="Q193" i="42"/>
  <c r="Q230" i="42" s="1"/>
  <c r="Q203" i="42"/>
  <c r="Q245" i="42" s="1"/>
  <c r="Q194" i="42"/>
  <c r="Q237" i="42" s="1"/>
  <c r="R176" i="42"/>
  <c r="R221" i="42" s="1"/>
  <c r="R174" i="42"/>
  <c r="R207" i="42" s="1"/>
  <c r="R177" i="42"/>
  <c r="R228" i="42" s="1"/>
  <c r="R175" i="42"/>
  <c r="R214" i="42" s="1"/>
  <c r="N1034" i="42"/>
  <c r="O224" i="102" s="1"/>
  <c r="Q366" i="42"/>
  <c r="R367" i="42" s="1"/>
  <c r="S368" i="42" s="1"/>
  <c r="T369" i="42" s="1"/>
  <c r="S110" i="42"/>
  <c r="S687" i="42" s="1"/>
  <c r="Q201" i="42"/>
  <c r="Q231" i="42" s="1"/>
  <c r="Q169" i="42"/>
  <c r="Q227" i="42" s="1"/>
  <c r="Q167" i="42"/>
  <c r="Q213" i="42" s="1"/>
  <c r="Q509" i="42"/>
  <c r="Q510" i="42" s="1"/>
  <c r="Q631" i="42" s="1"/>
  <c r="Q198" i="42"/>
  <c r="Q210" i="42" s="1"/>
  <c r="M229" i="102"/>
  <c r="Q168" i="42"/>
  <c r="Q220" i="42" s="1"/>
  <c r="Q151" i="42"/>
  <c r="Q166" i="42"/>
  <c r="Q155" i="42"/>
  <c r="Q202" i="42"/>
  <c r="Q238" i="42" s="1"/>
  <c r="Q170" i="42"/>
  <c r="Q234" i="42" s="1"/>
  <c r="Q199" i="42"/>
  <c r="Q217" i="42" s="1"/>
  <c r="R109" i="42"/>
  <c r="R686" i="42" s="1"/>
  <c r="R113" i="42"/>
  <c r="R690" i="42" s="1"/>
  <c r="M1005" i="42"/>
  <c r="N213" i="102" s="1"/>
  <c r="P528" i="42"/>
  <c r="P599" i="42" s="1"/>
  <c r="O425" i="42"/>
  <c r="O398" i="42"/>
  <c r="O820" i="42"/>
  <c r="I1069" i="42"/>
  <c r="J241" i="102" s="1"/>
  <c r="K1049" i="42"/>
  <c r="L230" i="102" s="1"/>
  <c r="K1086" i="42"/>
  <c r="K1088" i="42"/>
  <c r="K1050" i="42"/>
  <c r="L231" i="102" s="1"/>
  <c r="K1089" i="42"/>
  <c r="K940" i="42"/>
  <c r="M706" i="42"/>
  <c r="M1092" i="42" s="1"/>
  <c r="K1051" i="42"/>
  <c r="L232" i="102" s="1"/>
  <c r="K1052" i="42"/>
  <c r="K1067" i="42" s="1"/>
  <c r="L239" i="102" s="1"/>
  <c r="K1053" i="42"/>
  <c r="L234" i="102" s="1"/>
  <c r="K1087" i="42"/>
  <c r="N711" i="42"/>
  <c r="N602" i="42"/>
  <c r="N706" i="42" s="1"/>
  <c r="M1039" i="42"/>
  <c r="L37" i="94" s="1"/>
  <c r="O308" i="42"/>
  <c r="J953" i="42"/>
  <c r="J978" i="42" s="1"/>
  <c r="J680" i="42"/>
  <c r="T124" i="42"/>
  <c r="T117" i="42"/>
  <c r="J1009" i="42"/>
  <c r="J990" i="42"/>
  <c r="I47" i="94" s="1"/>
  <c r="Q153" i="42"/>
  <c r="Q187" i="42"/>
  <c r="Q243" i="42" s="1"/>
  <c r="Q475" i="42"/>
  <c r="Q476" i="42" s="1"/>
  <c r="Q346" i="42"/>
  <c r="Q347" i="42" s="1"/>
  <c r="N620" i="42"/>
  <c r="N1007" i="42" s="1"/>
  <c r="O215" i="102" s="1"/>
  <c r="N714" i="42"/>
  <c r="H35" i="94"/>
  <c r="J217" i="102"/>
  <c r="I972" i="42"/>
  <c r="I974" i="42" s="1"/>
  <c r="I976" i="42" s="1"/>
  <c r="H46" i="94" s="1"/>
  <c r="I979" i="42"/>
  <c r="H43" i="94"/>
  <c r="S126" i="42"/>
  <c r="S119" i="42"/>
  <c r="T100" i="42"/>
  <c r="N793" i="42"/>
  <c r="N802" i="42" s="1"/>
  <c r="N792" i="42"/>
  <c r="N801" i="42" s="1"/>
  <c r="N790" i="42"/>
  <c r="N799" i="42" s="1"/>
  <c r="N791" i="42"/>
  <c r="N800" i="42" s="1"/>
  <c r="N794" i="42"/>
  <c r="N803" i="42" s="1"/>
  <c r="N417" i="42"/>
  <c r="O162" i="42"/>
  <c r="O306" i="42"/>
  <c r="O807" i="42"/>
  <c r="O305" i="42"/>
  <c r="O158" i="42"/>
  <c r="O959" i="42" s="1"/>
  <c r="O307" i="42"/>
  <c r="L653" i="42"/>
  <c r="L662" i="42" s="1"/>
  <c r="M220" i="102"/>
  <c r="L1024" i="42"/>
  <c r="M708" i="42"/>
  <c r="M1094" i="42" s="1"/>
  <c r="M1022" i="42"/>
  <c r="N221" i="102" s="1"/>
  <c r="M1007" i="42"/>
  <c r="N215" i="102" s="1"/>
  <c r="Q477" i="42"/>
  <c r="R478" i="42" s="1"/>
  <c r="S479" i="42" s="1"/>
  <c r="T480" i="42" s="1"/>
  <c r="P536" i="42"/>
  <c r="M969" i="42"/>
  <c r="M917" i="42"/>
  <c r="M912" i="42"/>
  <c r="M964" i="42"/>
  <c r="K230" i="102"/>
  <c r="J1064" i="42"/>
  <c r="N436" i="42"/>
  <c r="S125" i="42"/>
  <c r="T99" i="42"/>
  <c r="S118" i="42"/>
  <c r="M988" i="42"/>
  <c r="M872" i="42"/>
  <c r="O428" i="42"/>
  <c r="O410" i="42"/>
  <c r="O823" i="42"/>
  <c r="P411" i="42"/>
  <c r="M828" i="42"/>
  <c r="N829" i="42" s="1"/>
  <c r="O830" i="42" s="1"/>
  <c r="P831" i="42" s="1"/>
  <c r="Q832" i="42" s="1"/>
  <c r="R833" i="42" s="1"/>
  <c r="S834" i="42" s="1"/>
  <c r="T835" i="42" s="1"/>
  <c r="J36" i="94"/>
  <c r="L223" i="102"/>
  <c r="M873" i="42"/>
  <c r="N874" i="42" s="1"/>
  <c r="O875" i="42" s="1"/>
  <c r="P876" i="42" s="1"/>
  <c r="Q877" i="42" s="1"/>
  <c r="R878" i="42" s="1"/>
  <c r="S879" i="42" s="1"/>
  <c r="T880" i="42" s="1"/>
  <c r="T101" i="42"/>
  <c r="S120" i="42"/>
  <c r="S127" i="42"/>
  <c r="O309" i="42"/>
  <c r="Q504" i="42"/>
  <c r="L1093" i="42"/>
  <c r="L704" i="42"/>
  <c r="L717" i="42" s="1"/>
  <c r="L719" i="42" s="1"/>
  <c r="L724" i="42" s="1"/>
  <c r="L726" i="42" s="1"/>
  <c r="L960" i="42" s="1"/>
  <c r="M1004" i="42"/>
  <c r="N212" i="102" s="1"/>
  <c r="M1019" i="42"/>
  <c r="M705" i="42"/>
  <c r="M673" i="42"/>
  <c r="M955" i="42" s="1"/>
  <c r="M675" i="42"/>
  <c r="M957" i="42" s="1"/>
  <c r="M674" i="42"/>
  <c r="M956" i="42" s="1"/>
  <c r="Q186" i="42"/>
  <c r="Q236" i="42" s="1"/>
  <c r="Q184" i="42"/>
  <c r="Q222" i="42" s="1"/>
  <c r="Q185" i="42"/>
  <c r="Q229" i="42" s="1"/>
  <c r="Q182" i="42"/>
  <c r="Q208" i="42" s="1"/>
  <c r="Q183" i="42"/>
  <c r="Q215" i="42" s="1"/>
  <c r="M915" i="42"/>
  <c r="M967" i="42"/>
  <c r="M965" i="42"/>
  <c r="M913" i="42"/>
  <c r="N1036" i="42"/>
  <c r="K234" i="102"/>
  <c r="O824" i="42"/>
  <c r="P415" i="42"/>
  <c r="O414" i="42"/>
  <c r="O697" i="42" s="1"/>
  <c r="O429" i="42"/>
  <c r="N611" i="42"/>
  <c r="K672" i="42"/>
  <c r="N1037" i="42"/>
  <c r="O227" i="102" s="1"/>
  <c r="O160" i="42"/>
  <c r="O161" i="42"/>
  <c r="N557" i="42"/>
  <c r="N554" i="42" s="1"/>
  <c r="N547" i="42"/>
  <c r="N593" i="42"/>
  <c r="M910" i="42"/>
  <c r="M814" i="42"/>
  <c r="M962" i="42"/>
  <c r="M963" i="42"/>
  <c r="M911" i="42"/>
  <c r="M709" i="42"/>
  <c r="M1095" i="42" s="1"/>
  <c r="M1008" i="42"/>
  <c r="N216" i="102" s="1"/>
  <c r="M1023" i="42"/>
  <c r="N222" i="102" s="1"/>
  <c r="N629" i="42"/>
  <c r="O406" i="42"/>
  <c r="O427" i="42"/>
  <c r="O822" i="42"/>
  <c r="R111" i="42"/>
  <c r="R688" i="42" s="1"/>
  <c r="N435" i="42"/>
  <c r="M431" i="42"/>
  <c r="M827" i="42" s="1"/>
  <c r="M987" i="42"/>
  <c r="S112" i="42"/>
  <c r="S689" i="42" s="1"/>
  <c r="O550" i="42"/>
  <c r="O535" i="42"/>
  <c r="O867" i="42"/>
  <c r="O163" i="42"/>
  <c r="O159" i="42"/>
  <c r="P407" i="42"/>
  <c r="Q348" i="42"/>
  <c r="N1080" i="42"/>
  <c r="N1078" i="42"/>
  <c r="N1082" i="42"/>
  <c r="N1079" i="42"/>
  <c r="N1081" i="42"/>
  <c r="M968" i="42"/>
  <c r="M916" i="42"/>
  <c r="M966" i="42"/>
  <c r="M914" i="42"/>
  <c r="O868" i="42"/>
  <c r="O539" i="42"/>
  <c r="O551" i="42"/>
  <c r="O558" i="42" s="1"/>
  <c r="P540" i="42"/>
  <c r="L918" i="42"/>
  <c r="N434" i="42"/>
  <c r="N424" i="42"/>
  <c r="M1021" i="42"/>
  <c r="N220" i="102" s="1"/>
  <c r="M1006" i="42"/>
  <c r="N214" i="102" s="1"/>
  <c r="M707" i="42"/>
  <c r="M1093" i="42" s="1"/>
  <c r="T97" i="42"/>
  <c r="S116" i="42"/>
  <c r="S123" i="42"/>
  <c r="T456" i="42"/>
  <c r="N692" i="42" l="1"/>
  <c r="O696" i="42"/>
  <c r="O693" i="42"/>
  <c r="O695" i="42"/>
  <c r="J1065" i="42"/>
  <c r="K237" i="102" s="1"/>
  <c r="L930" i="42"/>
  <c r="L935" i="42"/>
  <c r="L925" i="42"/>
  <c r="L924" i="42"/>
  <c r="L929" i="42"/>
  <c r="L921" i="42"/>
  <c r="J1054" i="42"/>
  <c r="K235" i="102" s="1"/>
  <c r="J1066" i="42"/>
  <c r="K238" i="102" s="1"/>
  <c r="K232" i="102"/>
  <c r="J1067" i="42"/>
  <c r="K239" i="102" s="1"/>
  <c r="L932" i="42"/>
  <c r="L937" i="42"/>
  <c r="L938" i="42" s="1"/>
  <c r="L971" i="42" s="1"/>
  <c r="L926" i="42"/>
  <c r="Q984" i="42"/>
  <c r="Q983" i="42"/>
  <c r="L933" i="42"/>
  <c r="L923" i="42"/>
  <c r="L934" i="42"/>
  <c r="Q985" i="42"/>
  <c r="L928" i="42"/>
  <c r="L927" i="42"/>
  <c r="Q982" i="42"/>
  <c r="M899" i="42"/>
  <c r="M891" i="42"/>
  <c r="M894" i="42"/>
  <c r="M900" i="42"/>
  <c r="M892" i="42"/>
  <c r="M901" i="42"/>
  <c r="M893" i="42"/>
  <c r="M902" i="42"/>
  <c r="M903" i="42"/>
  <c r="M895" i="42"/>
  <c r="M906" i="42"/>
  <c r="M898" i="42"/>
  <c r="M904" i="42"/>
  <c r="M896" i="42"/>
  <c r="M905" i="42"/>
  <c r="M897" i="42"/>
  <c r="M889" i="42"/>
  <c r="M890" i="42"/>
  <c r="M854" i="42"/>
  <c r="M846" i="42"/>
  <c r="M847" i="42"/>
  <c r="M922" i="42" s="1"/>
  <c r="M845" i="42"/>
  <c r="M855" i="42"/>
  <c r="M856" i="42"/>
  <c r="M848" i="42"/>
  <c r="M849" i="42"/>
  <c r="M857" i="42"/>
  <c r="M858" i="42"/>
  <c r="M850" i="42"/>
  <c r="M926" i="42" s="1"/>
  <c r="M859" i="42"/>
  <c r="M851" i="42"/>
  <c r="M861" i="42"/>
  <c r="M860" i="42"/>
  <c r="M852" i="42"/>
  <c r="M928" i="42" s="1"/>
  <c r="M844" i="42"/>
  <c r="M853" i="42"/>
  <c r="M929" i="42" s="1"/>
  <c r="O702" i="42"/>
  <c r="O698" i="42"/>
  <c r="O700" i="42"/>
  <c r="O701" i="42"/>
  <c r="P433" i="42"/>
  <c r="P699" i="42"/>
  <c r="O659" i="42"/>
  <c r="O657" i="42"/>
  <c r="O660" i="42"/>
  <c r="O676" i="42" s="1"/>
  <c r="O954" i="42" s="1"/>
  <c r="N654" i="42"/>
  <c r="P655" i="42"/>
  <c r="O658" i="42"/>
  <c r="P656" i="42"/>
  <c r="P632" i="42"/>
  <c r="Q630" i="42"/>
  <c r="P634" i="42"/>
  <c r="P635" i="42"/>
  <c r="P633" i="42"/>
  <c r="P623" i="42"/>
  <c r="P625" i="42"/>
  <c r="P626" i="42"/>
  <c r="P624" i="42"/>
  <c r="R494" i="42"/>
  <c r="S495" i="42" s="1"/>
  <c r="T496" i="42" s="1"/>
  <c r="Q622" i="42"/>
  <c r="P614" i="42"/>
  <c r="R365" i="42"/>
  <c r="S366" i="42" s="1"/>
  <c r="T367" i="42" s="1"/>
  <c r="Q621" i="42"/>
  <c r="Q613" i="42"/>
  <c r="P869" i="42"/>
  <c r="P552" i="42"/>
  <c r="P559" i="42" s="1"/>
  <c r="Q612" i="42"/>
  <c r="R603" i="42"/>
  <c r="P616" i="42"/>
  <c r="P617" i="42"/>
  <c r="P615" i="42"/>
  <c r="Q821" i="42"/>
  <c r="Q605" i="42"/>
  <c r="R604" i="42"/>
  <c r="Q608" i="42"/>
  <c r="Q607" i="42"/>
  <c r="Q606" i="42"/>
  <c r="Q595" i="42"/>
  <c r="Q594" i="42"/>
  <c r="P596" i="42"/>
  <c r="R443" i="42"/>
  <c r="S444" i="42" s="1"/>
  <c r="T445" i="42" s="1"/>
  <c r="P597" i="42"/>
  <c r="P598" i="42"/>
  <c r="Q419" i="42"/>
  <c r="Q421" i="42"/>
  <c r="Q422" i="42"/>
  <c r="Q420" i="42"/>
  <c r="Q418" i="42"/>
  <c r="Q206" i="42"/>
  <c r="P1035" i="42"/>
  <c r="Q225" i="102" s="1"/>
  <c r="S331" i="42"/>
  <c r="T332" i="42" s="1"/>
  <c r="O1038" i="42"/>
  <c r="P228" i="102" s="1"/>
  <c r="V228" i="102" s="1"/>
  <c r="I169" i="98" s="1"/>
  <c r="Q528" i="42"/>
  <c r="R151" i="42"/>
  <c r="R154" i="42"/>
  <c r="S195" i="42" s="1"/>
  <c r="S244" i="42" s="1"/>
  <c r="R155" i="42"/>
  <c r="R511" i="42"/>
  <c r="S512" i="42" s="1"/>
  <c r="Q402" i="42"/>
  <c r="R380" i="42"/>
  <c r="R381" i="42" s="1"/>
  <c r="R630" i="42" s="1"/>
  <c r="Q411" i="42"/>
  <c r="Q549" i="42"/>
  <c r="Q556" i="42" s="1"/>
  <c r="R492" i="42"/>
  <c r="R493" i="42" s="1"/>
  <c r="Q531" i="42"/>
  <c r="Q866" i="42"/>
  <c r="R363" i="42"/>
  <c r="R364" i="42" s="1"/>
  <c r="S176" i="42"/>
  <c r="S221" i="42" s="1"/>
  <c r="O1034" i="42"/>
  <c r="P224" i="102" s="1"/>
  <c r="V224" i="102" s="1"/>
  <c r="E169" i="98" s="1"/>
  <c r="R195" i="42"/>
  <c r="R244" i="42" s="1"/>
  <c r="R192" i="42"/>
  <c r="R223" i="42" s="1"/>
  <c r="Q426" i="42"/>
  <c r="R403" i="42"/>
  <c r="S179" i="42"/>
  <c r="S242" i="42" s="1"/>
  <c r="S460" i="42"/>
  <c r="T461" i="42" s="1"/>
  <c r="S178" i="42"/>
  <c r="S235" i="42" s="1"/>
  <c r="R314" i="42"/>
  <c r="S315" i="42" s="1"/>
  <c r="T316" i="42" s="1"/>
  <c r="R441" i="42"/>
  <c r="R442" i="42" s="1"/>
  <c r="S175" i="42"/>
  <c r="S214" i="42" s="1"/>
  <c r="S329" i="42"/>
  <c r="S330" i="42" s="1"/>
  <c r="P398" i="42"/>
  <c r="S458" i="42"/>
  <c r="S459" i="42" s="1"/>
  <c r="S177" i="42"/>
  <c r="S228" i="42" s="1"/>
  <c r="Q399" i="42"/>
  <c r="Q820" i="42" s="1"/>
  <c r="R532" i="42"/>
  <c r="S174" i="42"/>
  <c r="S207" i="42" s="1"/>
  <c r="S152" i="42"/>
  <c r="P425" i="42"/>
  <c r="R171" i="42"/>
  <c r="R241" i="42" s="1"/>
  <c r="O795" i="42"/>
  <c r="O804" i="42" s="1"/>
  <c r="O789" i="42"/>
  <c r="O798" i="42" s="1"/>
  <c r="O788" i="42"/>
  <c r="O797" i="42" s="1"/>
  <c r="K38" i="94"/>
  <c r="K1064" i="42"/>
  <c r="L236" i="102" s="1"/>
  <c r="K1066" i="42"/>
  <c r="L238" i="102" s="1"/>
  <c r="N1022" i="42"/>
  <c r="O221" i="102" s="1"/>
  <c r="R194" i="42"/>
  <c r="R237" i="42" s="1"/>
  <c r="R190" i="42"/>
  <c r="R209" i="42" s="1"/>
  <c r="R193" i="42"/>
  <c r="R230" i="42" s="1"/>
  <c r="R191" i="42"/>
  <c r="R216" i="42" s="1"/>
  <c r="T110" i="42"/>
  <c r="T687" i="42" s="1"/>
  <c r="P527" i="42"/>
  <c r="R166" i="42"/>
  <c r="R312" i="42"/>
  <c r="R313" i="42" s="1"/>
  <c r="R167" i="42"/>
  <c r="R213" i="42" s="1"/>
  <c r="R168" i="42"/>
  <c r="R220" i="42" s="1"/>
  <c r="R170" i="42"/>
  <c r="R234" i="42" s="1"/>
  <c r="Q544" i="42"/>
  <c r="P865" i="42"/>
  <c r="R169" i="42"/>
  <c r="R227" i="42" s="1"/>
  <c r="P548" i="42"/>
  <c r="P555" i="42" s="1"/>
  <c r="R202" i="42"/>
  <c r="R238" i="42" s="1"/>
  <c r="R200" i="42"/>
  <c r="R224" i="42" s="1"/>
  <c r="R509" i="42"/>
  <c r="R510" i="42" s="1"/>
  <c r="R199" i="42"/>
  <c r="R217" i="42" s="1"/>
  <c r="R203" i="42"/>
  <c r="R245" i="42" s="1"/>
  <c r="R198" i="42"/>
  <c r="R210" i="42" s="1"/>
  <c r="R201" i="42"/>
  <c r="R231" i="42" s="1"/>
  <c r="S113" i="42"/>
  <c r="S690" i="42" s="1"/>
  <c r="O432" i="42"/>
  <c r="S109" i="42"/>
  <c r="S686" i="42" s="1"/>
  <c r="L940" i="42"/>
  <c r="O714" i="42"/>
  <c r="K1068" i="42"/>
  <c r="L240" i="102" s="1"/>
  <c r="N1020" i="42"/>
  <c r="O219" i="102" s="1"/>
  <c r="N1092" i="42"/>
  <c r="K1065" i="42"/>
  <c r="L237" i="102" s="1"/>
  <c r="N1005" i="42"/>
  <c r="O213" i="102" s="1"/>
  <c r="R348" i="42"/>
  <c r="S349" i="42" s="1"/>
  <c r="T350" i="42" s="1"/>
  <c r="R477" i="42"/>
  <c r="S478" i="42" s="1"/>
  <c r="T479" i="42" s="1"/>
  <c r="K1054" i="42"/>
  <c r="L235" i="102" s="1"/>
  <c r="L233" i="102"/>
  <c r="O711" i="42"/>
  <c r="N229" i="102"/>
  <c r="N708" i="42"/>
  <c r="N1094" i="42" s="1"/>
  <c r="O602" i="42"/>
  <c r="O1005" i="42" s="1"/>
  <c r="P213" i="102" s="1"/>
  <c r="P309" i="42"/>
  <c r="I43" i="94"/>
  <c r="J979" i="42"/>
  <c r="J972" i="42"/>
  <c r="J974" i="42" s="1"/>
  <c r="J976" i="42" s="1"/>
  <c r="I46" i="94" s="1"/>
  <c r="K217" i="102"/>
  <c r="I35" i="94"/>
  <c r="O712" i="42"/>
  <c r="O629" i="42"/>
  <c r="O709" i="42" s="1"/>
  <c r="M653" i="42"/>
  <c r="M662" i="42" s="1"/>
  <c r="P406" i="42"/>
  <c r="P822" i="42"/>
  <c r="P427" i="42"/>
  <c r="Q407" i="42"/>
  <c r="O557" i="42"/>
  <c r="O554" i="42" s="1"/>
  <c r="O547" i="42"/>
  <c r="N828" i="42"/>
  <c r="O829" i="42" s="1"/>
  <c r="P830" i="42" s="1"/>
  <c r="Q831" i="42" s="1"/>
  <c r="R832" i="42" s="1"/>
  <c r="S833" i="42" s="1"/>
  <c r="T834" i="42" s="1"/>
  <c r="K953" i="42"/>
  <c r="K978" i="42" s="1"/>
  <c r="K680" i="42"/>
  <c r="P429" i="42"/>
  <c r="P824" i="42"/>
  <c r="P414" i="42"/>
  <c r="P697" i="42" s="1"/>
  <c r="O435" i="42"/>
  <c r="S111" i="42"/>
  <c r="S688" i="42" s="1"/>
  <c r="P308" i="42"/>
  <c r="P162" i="42"/>
  <c r="P161" i="42"/>
  <c r="P160" i="42"/>
  <c r="O593" i="42"/>
  <c r="N917" i="42"/>
  <c r="N969" i="42"/>
  <c r="N914" i="42"/>
  <c r="N966" i="42"/>
  <c r="N987" i="42"/>
  <c r="N431" i="42"/>
  <c r="N827" i="42" s="1"/>
  <c r="R349" i="42"/>
  <c r="S350" i="42" s="1"/>
  <c r="T351" i="42" s="1"/>
  <c r="S492" i="42"/>
  <c r="S493" i="42" s="1"/>
  <c r="S191" i="42"/>
  <c r="S216" i="42" s="1"/>
  <c r="S380" i="42"/>
  <c r="S381" i="42" s="1"/>
  <c r="S363" i="42"/>
  <c r="S364" i="42" s="1"/>
  <c r="S154" i="42"/>
  <c r="O434" i="42"/>
  <c r="O424" i="42"/>
  <c r="N988" i="42"/>
  <c r="N872" i="42"/>
  <c r="N1006" i="42"/>
  <c r="O214" i="102" s="1"/>
  <c r="N707" i="42"/>
  <c r="N1093" i="42" s="1"/>
  <c r="N1021" i="42"/>
  <c r="O220" i="102" s="1"/>
  <c r="O226" i="102"/>
  <c r="N1039" i="42"/>
  <c r="Q415" i="42"/>
  <c r="M1091" i="42"/>
  <c r="M704" i="42"/>
  <c r="M717" i="42" s="1"/>
  <c r="M719" i="42" s="1"/>
  <c r="M724" i="42" s="1"/>
  <c r="M726" i="42" s="1"/>
  <c r="M960" i="42" s="1"/>
  <c r="P823" i="42"/>
  <c r="P410" i="42"/>
  <c r="P428" i="42"/>
  <c r="O1037" i="42"/>
  <c r="P227" i="102" s="1"/>
  <c r="V227" i="102" s="1"/>
  <c r="H169" i="98" s="1"/>
  <c r="T125" i="42"/>
  <c r="T118" i="42"/>
  <c r="K236" i="102"/>
  <c r="P867" i="42"/>
  <c r="P550" i="42"/>
  <c r="Q536" i="42"/>
  <c r="P535" i="42"/>
  <c r="P163" i="42"/>
  <c r="P807" i="42"/>
  <c r="P305" i="42"/>
  <c r="P158" i="42"/>
  <c r="P959" i="42" s="1"/>
  <c r="L672" i="42"/>
  <c r="O1082" i="42"/>
  <c r="O1079" i="42"/>
  <c r="O1081" i="42"/>
  <c r="O1078" i="42"/>
  <c r="O1080" i="42"/>
  <c r="N963" i="42"/>
  <c r="N911" i="42"/>
  <c r="N915" i="42"/>
  <c r="N967" i="42"/>
  <c r="O1036" i="42"/>
  <c r="N709" i="42"/>
  <c r="N1095" i="42" s="1"/>
  <c r="N1023" i="42"/>
  <c r="O222" i="102" s="1"/>
  <c r="N1008" i="42"/>
  <c r="O216" i="102" s="1"/>
  <c r="M918" i="42"/>
  <c r="Q540" i="42"/>
  <c r="O710" i="42"/>
  <c r="O713" i="42"/>
  <c r="O436" i="42"/>
  <c r="N218" i="102"/>
  <c r="M1024" i="42"/>
  <c r="R505" i="42"/>
  <c r="T120" i="42"/>
  <c r="T127" i="42"/>
  <c r="N873" i="42"/>
  <c r="O874" i="42" s="1"/>
  <c r="P875" i="42" s="1"/>
  <c r="O611" i="42"/>
  <c r="N968" i="42"/>
  <c r="N916" i="42"/>
  <c r="N965" i="42"/>
  <c r="N913" i="42"/>
  <c r="T119" i="42"/>
  <c r="T126" i="42"/>
  <c r="T116" i="42"/>
  <c r="T123" i="42"/>
  <c r="P868" i="42"/>
  <c r="P539" i="42"/>
  <c r="P551" i="42"/>
  <c r="P558" i="42" s="1"/>
  <c r="O792" i="42"/>
  <c r="O801" i="42" s="1"/>
  <c r="O791" i="42"/>
  <c r="O800" i="42" s="1"/>
  <c r="O790" i="42"/>
  <c r="O799" i="42" s="1"/>
  <c r="O794" i="42"/>
  <c r="O803" i="42" s="1"/>
  <c r="O793" i="42"/>
  <c r="O802" i="42" s="1"/>
  <c r="R187" i="42"/>
  <c r="R243" i="42" s="1"/>
  <c r="R184" i="42"/>
  <c r="R222" i="42" s="1"/>
  <c r="R186" i="42"/>
  <c r="R236" i="42" s="1"/>
  <c r="R185" i="42"/>
  <c r="R229" i="42" s="1"/>
  <c r="R183" i="42"/>
  <c r="R215" i="42" s="1"/>
  <c r="R153" i="42"/>
  <c r="R182" i="42"/>
  <c r="R208" i="42" s="1"/>
  <c r="R346" i="42"/>
  <c r="R347" i="42" s="1"/>
  <c r="R475" i="42"/>
  <c r="R476" i="42" s="1"/>
  <c r="N674" i="42"/>
  <c r="N956" i="42" s="1"/>
  <c r="N1019" i="42"/>
  <c r="N1004" i="42"/>
  <c r="O212" i="102" s="1"/>
  <c r="N673" i="42"/>
  <c r="N955" i="42" s="1"/>
  <c r="N705" i="42"/>
  <c r="N675" i="42"/>
  <c r="N957" i="42" s="1"/>
  <c r="O417" i="42"/>
  <c r="O620" i="42"/>
  <c r="K1009" i="42"/>
  <c r="K990" i="42"/>
  <c r="J47" i="94" s="1"/>
  <c r="I40" i="94"/>
  <c r="P712" i="42"/>
  <c r="P159" i="42"/>
  <c r="P307" i="42"/>
  <c r="P306" i="42"/>
  <c r="M223" i="102"/>
  <c r="K36" i="94"/>
  <c r="N910" i="42"/>
  <c r="N962" i="42"/>
  <c r="N814" i="42"/>
  <c r="N912" i="42"/>
  <c r="N964" i="42"/>
  <c r="L1089" i="42"/>
  <c r="L1085" i="42"/>
  <c r="L1051" i="42"/>
  <c r="L1086" i="42"/>
  <c r="L1052" i="42"/>
  <c r="L1049" i="42"/>
  <c r="L1087" i="42"/>
  <c r="L1050" i="42"/>
  <c r="L1088" i="42"/>
  <c r="L1053" i="42"/>
  <c r="M935" i="42" l="1"/>
  <c r="P696" i="42"/>
  <c r="P695" i="42"/>
  <c r="Q694" i="42"/>
  <c r="O692" i="42"/>
  <c r="P693" i="42"/>
  <c r="M933" i="42"/>
  <c r="M937" i="42"/>
  <c r="M938" i="42" s="1"/>
  <c r="M971" i="42" s="1"/>
  <c r="L38" i="94" s="1"/>
  <c r="M925" i="42"/>
  <c r="J1069" i="42"/>
  <c r="K241" i="102" s="1"/>
  <c r="M921" i="42"/>
  <c r="M936" i="42"/>
  <c r="M924" i="42"/>
  <c r="M920" i="42"/>
  <c r="M930" i="42"/>
  <c r="M932" i="42"/>
  <c r="M927" i="42"/>
  <c r="M934" i="42"/>
  <c r="R984" i="42"/>
  <c r="M923" i="42"/>
  <c r="R985" i="42"/>
  <c r="R983" i="42"/>
  <c r="M931" i="42"/>
  <c r="R982" i="42"/>
  <c r="N900" i="42"/>
  <c r="N892" i="42"/>
  <c r="N891" i="42"/>
  <c r="N901" i="42"/>
  <c r="N893" i="42"/>
  <c r="N902" i="42"/>
  <c r="N894" i="42"/>
  <c r="N903" i="42"/>
  <c r="N895" i="42"/>
  <c r="N899" i="42"/>
  <c r="N904" i="42"/>
  <c r="N896" i="42"/>
  <c r="N890" i="42"/>
  <c r="N905" i="42"/>
  <c r="N897" i="42"/>
  <c r="N889" i="42"/>
  <c r="N906" i="42"/>
  <c r="N898" i="42"/>
  <c r="P702" i="42"/>
  <c r="N855" i="42"/>
  <c r="N847" i="42"/>
  <c r="N856" i="42"/>
  <c r="N848" i="42"/>
  <c r="N857" i="42"/>
  <c r="N849" i="42"/>
  <c r="N846" i="42"/>
  <c r="N858" i="42"/>
  <c r="N850" i="42"/>
  <c r="N859" i="42"/>
  <c r="N851" i="42"/>
  <c r="N860" i="42"/>
  <c r="N852" i="42"/>
  <c r="N844" i="42"/>
  <c r="N854" i="42"/>
  <c r="N930" i="42" s="1"/>
  <c r="N861" i="42"/>
  <c r="N853" i="42"/>
  <c r="N845" i="42"/>
  <c r="N921" i="42" s="1"/>
  <c r="P700" i="42"/>
  <c r="P432" i="42"/>
  <c r="P698" i="42"/>
  <c r="Q433" i="42"/>
  <c r="Q699" i="42"/>
  <c r="P701" i="42"/>
  <c r="Q655" i="42"/>
  <c r="P660" i="42"/>
  <c r="P676" i="42" s="1"/>
  <c r="P954" i="42" s="1"/>
  <c r="P658" i="42"/>
  <c r="O654" i="42"/>
  <c r="P657" i="42"/>
  <c r="Q656" i="42"/>
  <c r="P659" i="42"/>
  <c r="Q632" i="42"/>
  <c r="S603" i="42"/>
  <c r="Q635" i="42"/>
  <c r="Q634" i="42"/>
  <c r="Q633" i="42"/>
  <c r="S511" i="42"/>
  <c r="T512" i="42" s="1"/>
  <c r="R631" i="42"/>
  <c r="S365" i="42"/>
  <c r="T366" i="42" s="1"/>
  <c r="R621" i="42"/>
  <c r="R612" i="42"/>
  <c r="S494" i="42"/>
  <c r="T495" i="42" s="1"/>
  <c r="R622" i="42"/>
  <c r="Q410" i="42"/>
  <c r="Q623" i="42"/>
  <c r="Q614" i="42"/>
  <c r="Q625" i="42"/>
  <c r="Q626" i="42"/>
  <c r="Q624" i="42"/>
  <c r="R613" i="42"/>
  <c r="Q616" i="42"/>
  <c r="Q617" i="42"/>
  <c r="Q615" i="42"/>
  <c r="R549" i="42"/>
  <c r="R556" i="42" s="1"/>
  <c r="R607" i="42"/>
  <c r="R608" i="42"/>
  <c r="R606" i="42"/>
  <c r="R595" i="42"/>
  <c r="T460" i="42"/>
  <c r="S604" i="42"/>
  <c r="R821" i="42"/>
  <c r="R605" i="42"/>
  <c r="R594" i="42"/>
  <c r="Q865" i="42"/>
  <c r="Q599" i="42"/>
  <c r="Q597" i="42"/>
  <c r="S443" i="42"/>
  <c r="T444" i="42" s="1"/>
  <c r="Q598" i="42"/>
  <c r="Q596" i="42"/>
  <c r="S403" i="42"/>
  <c r="S314" i="42"/>
  <c r="T315" i="42" s="1"/>
  <c r="R421" i="42"/>
  <c r="R418" i="42"/>
  <c r="R420" i="42"/>
  <c r="R422" i="42"/>
  <c r="R419" i="42"/>
  <c r="R206" i="42"/>
  <c r="S382" i="42"/>
  <c r="T383" i="42" s="1"/>
  <c r="Q428" i="42"/>
  <c r="Q823" i="42"/>
  <c r="Q548" i="42"/>
  <c r="Q555" i="42" s="1"/>
  <c r="Q527" i="42"/>
  <c r="P1038" i="42"/>
  <c r="Q228" i="102" s="1"/>
  <c r="S193" i="42"/>
  <c r="S230" i="42" s="1"/>
  <c r="S190" i="42"/>
  <c r="S209" i="42" s="1"/>
  <c r="S192" i="42"/>
  <c r="S223" i="42" s="1"/>
  <c r="S194" i="42"/>
  <c r="S237" i="42" s="1"/>
  <c r="R411" i="42"/>
  <c r="R415" i="42"/>
  <c r="S166" i="42"/>
  <c r="S201" i="42"/>
  <c r="S231" i="42" s="1"/>
  <c r="R866" i="42"/>
  <c r="Q1035" i="42"/>
  <c r="R225" i="102" s="1"/>
  <c r="R528" i="42"/>
  <c r="R540" i="42"/>
  <c r="R551" i="42" s="1"/>
  <c r="T178" i="42"/>
  <c r="T235" i="42" s="1"/>
  <c r="T176" i="42"/>
  <c r="T221" i="42" s="1"/>
  <c r="R426" i="42"/>
  <c r="R402" i="42"/>
  <c r="S532" i="42"/>
  <c r="S531" i="42" s="1"/>
  <c r="R531" i="42"/>
  <c r="R399" i="42"/>
  <c r="T331" i="42"/>
  <c r="Q425" i="42"/>
  <c r="Q398" i="42"/>
  <c r="Q693" i="42" s="1"/>
  <c r="T112" i="42"/>
  <c r="T689" i="42" s="1"/>
  <c r="P795" i="42"/>
  <c r="P804" i="42" s="1"/>
  <c r="P789" i="42"/>
  <c r="P798" i="42" s="1"/>
  <c r="P788" i="42"/>
  <c r="P797" i="42" s="1"/>
  <c r="K1069" i="42"/>
  <c r="L241" i="102" s="1"/>
  <c r="T174" i="42"/>
  <c r="T207" i="42" s="1"/>
  <c r="T458" i="42"/>
  <c r="T459" i="42" s="1"/>
  <c r="T152" i="42"/>
  <c r="T175" i="42"/>
  <c r="T214" i="42" s="1"/>
  <c r="T177" i="42"/>
  <c r="T228" i="42" s="1"/>
  <c r="T179" i="42"/>
  <c r="T242" i="42" s="1"/>
  <c r="T329" i="42"/>
  <c r="T330" i="42" s="1"/>
  <c r="R544" i="42"/>
  <c r="P1034" i="42"/>
  <c r="Q224" i="102" s="1"/>
  <c r="Q552" i="42"/>
  <c r="Q559" i="42" s="1"/>
  <c r="Q869" i="42"/>
  <c r="Q543" i="42"/>
  <c r="S169" i="42"/>
  <c r="S227" i="42" s="1"/>
  <c r="S171" i="42"/>
  <c r="S241" i="42" s="1"/>
  <c r="S200" i="42"/>
  <c r="S224" i="42" s="1"/>
  <c r="S199" i="42"/>
  <c r="S217" i="42" s="1"/>
  <c r="S202" i="42"/>
  <c r="S238" i="42" s="1"/>
  <c r="S203" i="42"/>
  <c r="S245" i="42" s="1"/>
  <c r="S198" i="42"/>
  <c r="S210" i="42" s="1"/>
  <c r="S509" i="42"/>
  <c r="S510" i="42" s="1"/>
  <c r="T113" i="42"/>
  <c r="T690" i="42" s="1"/>
  <c r="S155" i="42"/>
  <c r="V213" i="102"/>
  <c r="F149" i="98" s="1"/>
  <c r="S312" i="42"/>
  <c r="S313" i="42" s="1"/>
  <c r="S170" i="42"/>
  <c r="S234" i="42" s="1"/>
  <c r="S441" i="42"/>
  <c r="S442" i="42" s="1"/>
  <c r="S168" i="42"/>
  <c r="S220" i="42" s="1"/>
  <c r="S167" i="42"/>
  <c r="S213" i="42" s="1"/>
  <c r="S151" i="42"/>
  <c r="J40" i="94"/>
  <c r="T109" i="42"/>
  <c r="T686" i="42" s="1"/>
  <c r="T513" i="42"/>
  <c r="O706" i="42"/>
  <c r="O1092" i="42" s="1"/>
  <c r="P602" i="42"/>
  <c r="P1020" i="42" s="1"/>
  <c r="Q219" i="102" s="1"/>
  <c r="O1020" i="42"/>
  <c r="P219" i="102" s="1"/>
  <c r="V219" i="102" s="1"/>
  <c r="F159" i="98" s="1"/>
  <c r="O1008" i="42"/>
  <c r="P216" i="102" s="1"/>
  <c r="V216" i="102" s="1"/>
  <c r="I149" i="98" s="1"/>
  <c r="O1023" i="42"/>
  <c r="P222" i="102" s="1"/>
  <c r="V222" i="102" s="1"/>
  <c r="I159" i="98" s="1"/>
  <c r="P593" i="42"/>
  <c r="P629" i="42"/>
  <c r="P1023" i="42" s="1"/>
  <c r="Q222" i="102" s="1"/>
  <c r="P611" i="42"/>
  <c r="P707" i="42" s="1"/>
  <c r="O1095" i="42"/>
  <c r="P714" i="42"/>
  <c r="T111" i="42"/>
  <c r="T688" i="42" s="1"/>
  <c r="P1037" i="42"/>
  <c r="Q227" i="102" s="1"/>
  <c r="N918" i="42"/>
  <c r="P711" i="42"/>
  <c r="P710" i="42"/>
  <c r="M672" i="42"/>
  <c r="O968" i="42"/>
  <c r="O916" i="42"/>
  <c r="O913" i="42"/>
  <c r="O965" i="42"/>
  <c r="O1021" i="42"/>
  <c r="P220" i="102" s="1"/>
  <c r="V220" i="102" s="1"/>
  <c r="G159" i="98" s="1"/>
  <c r="O707" i="42"/>
  <c r="O1093" i="42" s="1"/>
  <c r="O1006" i="42"/>
  <c r="P214" i="102" s="1"/>
  <c r="V214" i="102" s="1"/>
  <c r="G149" i="98" s="1"/>
  <c r="L953" i="42"/>
  <c r="L978" i="42" s="1"/>
  <c r="L680" i="42"/>
  <c r="O873" i="42"/>
  <c r="P874" i="42" s="1"/>
  <c r="Q875" i="42" s="1"/>
  <c r="R876" i="42" s="1"/>
  <c r="S877" i="42" s="1"/>
  <c r="T878" i="42" s="1"/>
  <c r="T365" i="42"/>
  <c r="T494" i="42"/>
  <c r="O828" i="42"/>
  <c r="P829" i="42" s="1"/>
  <c r="Q830" i="42" s="1"/>
  <c r="R831" i="42" s="1"/>
  <c r="S832" i="42" s="1"/>
  <c r="T833" i="42" s="1"/>
  <c r="P417" i="42"/>
  <c r="O872" i="42"/>
  <c r="O988" i="42"/>
  <c r="M231" i="102"/>
  <c r="L1065" i="42"/>
  <c r="M237" i="102" s="1"/>
  <c r="Q160" i="42"/>
  <c r="M232" i="102"/>
  <c r="L1066" i="42"/>
  <c r="M238" i="102" s="1"/>
  <c r="P790" i="42"/>
  <c r="P799" i="42" s="1"/>
  <c r="P793" i="42"/>
  <c r="P802" i="42" s="1"/>
  <c r="P791" i="42"/>
  <c r="P800" i="42" s="1"/>
  <c r="P792" i="42"/>
  <c r="P801" i="42" s="1"/>
  <c r="P794" i="42"/>
  <c r="P803" i="42" s="1"/>
  <c r="Q159" i="42"/>
  <c r="N1091" i="42"/>
  <c r="N704" i="42"/>
  <c r="N717" i="42" s="1"/>
  <c r="N719" i="42" s="1"/>
  <c r="N724" i="42" s="1"/>
  <c r="N726" i="42" s="1"/>
  <c r="N960" i="42" s="1"/>
  <c r="S183" i="42"/>
  <c r="S215" i="42" s="1"/>
  <c r="O963" i="42"/>
  <c r="O911" i="42"/>
  <c r="O962" i="42"/>
  <c r="O910" i="42"/>
  <c r="O814" i="42"/>
  <c r="Q535" i="42"/>
  <c r="Q550" i="42"/>
  <c r="Q867" i="42"/>
  <c r="T382" i="42"/>
  <c r="P436" i="42"/>
  <c r="Q822" i="42"/>
  <c r="Q406" i="42"/>
  <c r="Q427" i="42"/>
  <c r="M234" i="102"/>
  <c r="L1068" i="42"/>
  <c r="M240" i="102" s="1"/>
  <c r="L1064" i="42"/>
  <c r="M230" i="102"/>
  <c r="L1054" i="42"/>
  <c r="Q807" i="42"/>
  <c r="Q158" i="42"/>
  <c r="Q959" i="42" s="1"/>
  <c r="Q305" i="42"/>
  <c r="Q306" i="42"/>
  <c r="Q309" i="42"/>
  <c r="Q307" i="42"/>
  <c r="Q308" i="42"/>
  <c r="O708" i="42"/>
  <c r="O1094" i="42" s="1"/>
  <c r="O1007" i="42"/>
  <c r="P215" i="102" s="1"/>
  <c r="V215" i="102" s="1"/>
  <c r="H149" i="98" s="1"/>
  <c r="O1022" i="42"/>
  <c r="P221" i="102" s="1"/>
  <c r="V221" i="102" s="1"/>
  <c r="H159" i="98" s="1"/>
  <c r="N653" i="42"/>
  <c r="N662" i="42" s="1"/>
  <c r="R536" i="42"/>
  <c r="S477" i="42"/>
  <c r="T478" i="42" s="1"/>
  <c r="O912" i="42"/>
  <c r="O964" i="42"/>
  <c r="O966" i="42"/>
  <c r="O914" i="42"/>
  <c r="S506" i="42"/>
  <c r="Q539" i="42"/>
  <c r="Q868" i="42"/>
  <c r="Q551" i="42"/>
  <c r="Q558" i="42" s="1"/>
  <c r="P557" i="42"/>
  <c r="P554" i="42" s="1"/>
  <c r="P547" i="42"/>
  <c r="Q824" i="42"/>
  <c r="Q414" i="42"/>
  <c r="Q697" i="42" s="1"/>
  <c r="Q429" i="42"/>
  <c r="P620" i="42"/>
  <c r="P1036" i="42"/>
  <c r="M1085" i="42"/>
  <c r="M1087" i="42"/>
  <c r="M233" i="102"/>
  <c r="L1067" i="42"/>
  <c r="M239" i="102" s="1"/>
  <c r="Q161" i="42"/>
  <c r="Q162" i="42"/>
  <c r="Q163" i="42"/>
  <c r="L217" i="102"/>
  <c r="J35" i="94"/>
  <c r="O218" i="102"/>
  <c r="N1024" i="42"/>
  <c r="S348" i="42"/>
  <c r="T349" i="42" s="1"/>
  <c r="R407" i="42"/>
  <c r="O915" i="42"/>
  <c r="O967" i="42"/>
  <c r="O917" i="42"/>
  <c r="O969" i="42"/>
  <c r="L36" i="94"/>
  <c r="N223" i="102"/>
  <c r="P226" i="102"/>
  <c r="V226" i="102" s="1"/>
  <c r="G169" i="98" s="1"/>
  <c r="O1039" i="42"/>
  <c r="L1009" i="42"/>
  <c r="L990" i="42"/>
  <c r="K47" i="94" s="1"/>
  <c r="P1078" i="42"/>
  <c r="P1081" i="42"/>
  <c r="P1080" i="42"/>
  <c r="P1079" i="42"/>
  <c r="P1082" i="42"/>
  <c r="P435" i="42"/>
  <c r="M37" i="94"/>
  <c r="O229" i="102"/>
  <c r="O431" i="42"/>
  <c r="O827" i="42" s="1"/>
  <c r="O987" i="42"/>
  <c r="O674" i="42"/>
  <c r="O956" i="42" s="1"/>
  <c r="O1004" i="42"/>
  <c r="P212" i="102" s="1"/>
  <c r="V212" i="102" s="1"/>
  <c r="E149" i="98" s="1"/>
  <c r="O705" i="42"/>
  <c r="O673" i="42"/>
  <c r="O955" i="42" s="1"/>
  <c r="O675" i="42"/>
  <c r="O957" i="42" s="1"/>
  <c r="O1019" i="42"/>
  <c r="S153" i="42"/>
  <c r="S182" i="42"/>
  <c r="S208" i="42" s="1"/>
  <c r="S346" i="42"/>
  <c r="S347" i="42" s="1"/>
  <c r="S185" i="42"/>
  <c r="S229" i="42" s="1"/>
  <c r="S475" i="42"/>
  <c r="S476" i="42" s="1"/>
  <c r="S186" i="42"/>
  <c r="S236" i="42" s="1"/>
  <c r="S187" i="42"/>
  <c r="S243" i="42" s="1"/>
  <c r="S184" i="42"/>
  <c r="S222" i="42" s="1"/>
  <c r="P713" i="42"/>
  <c r="K979" i="42"/>
  <c r="J43" i="94"/>
  <c r="K972" i="42"/>
  <c r="K974" i="42" s="1"/>
  <c r="K976" i="42" s="1"/>
  <c r="J46" i="94" s="1"/>
  <c r="P424" i="42"/>
  <c r="P434" i="42"/>
  <c r="Q876" i="42"/>
  <c r="M1052" i="42" l="1"/>
  <c r="M1088" i="42"/>
  <c r="M1051" i="42"/>
  <c r="M940" i="42"/>
  <c r="M1053" i="42"/>
  <c r="M1089" i="42"/>
  <c r="M1049" i="42"/>
  <c r="M1050" i="42"/>
  <c r="M1086" i="42"/>
  <c r="Q696" i="42"/>
  <c r="R694" i="42"/>
  <c r="P692" i="42"/>
  <c r="Q695" i="42"/>
  <c r="N924" i="42"/>
  <c r="N927" i="42"/>
  <c r="N932" i="42"/>
  <c r="N920" i="42"/>
  <c r="N925" i="42"/>
  <c r="N931" i="42"/>
  <c r="N926" i="42"/>
  <c r="N928" i="42"/>
  <c r="N934" i="42"/>
  <c r="N935" i="42"/>
  <c r="N923" i="42"/>
  <c r="N937" i="42"/>
  <c r="N938" i="42" s="1"/>
  <c r="N971" i="42" s="1"/>
  <c r="Q702" i="42"/>
  <c r="N929" i="42"/>
  <c r="N936" i="42"/>
  <c r="N933" i="42"/>
  <c r="N922" i="42"/>
  <c r="S984" i="42"/>
  <c r="S985" i="42"/>
  <c r="S983" i="42"/>
  <c r="S982" i="42"/>
  <c r="O901" i="42"/>
  <c r="O893" i="42"/>
  <c r="O896" i="42"/>
  <c r="O900" i="42"/>
  <c r="O902" i="42"/>
  <c r="O894" i="42"/>
  <c r="O903" i="42"/>
  <c r="O895" i="42"/>
  <c r="O904" i="42"/>
  <c r="O905" i="42"/>
  <c r="O897" i="42"/>
  <c r="O889" i="42"/>
  <c r="O892" i="42"/>
  <c r="O906" i="42"/>
  <c r="O898" i="42"/>
  <c r="O890" i="42"/>
  <c r="O899" i="42"/>
  <c r="O891" i="42"/>
  <c r="O856" i="42"/>
  <c r="O848" i="42"/>
  <c r="O857" i="42"/>
  <c r="O933" i="42" s="1"/>
  <c r="O849" i="42"/>
  <c r="O858" i="42"/>
  <c r="O934" i="42" s="1"/>
  <c r="O850" i="42"/>
  <c r="O926" i="42" s="1"/>
  <c r="O851" i="42"/>
  <c r="O859" i="42"/>
  <c r="O860" i="42"/>
  <c r="O852" i="42"/>
  <c r="O844" i="42"/>
  <c r="O847" i="42"/>
  <c r="O861" i="42"/>
  <c r="O853" i="42"/>
  <c r="O845" i="42"/>
  <c r="O855" i="42"/>
  <c r="O854" i="42"/>
  <c r="O846" i="42"/>
  <c r="S622" i="42"/>
  <c r="Q432" i="42"/>
  <c r="Q698" i="42"/>
  <c r="Q435" i="42"/>
  <c r="Q701" i="42"/>
  <c r="Q700" i="42"/>
  <c r="R433" i="42"/>
  <c r="R699" i="42"/>
  <c r="S540" i="42"/>
  <c r="S625" i="42" s="1"/>
  <c r="S595" i="42"/>
  <c r="Q657" i="42"/>
  <c r="Q659" i="42"/>
  <c r="Q660" i="42"/>
  <c r="Q676" i="42" s="1"/>
  <c r="Q954" i="42" s="1"/>
  <c r="Q658" i="42"/>
  <c r="R656" i="42"/>
  <c r="R655" i="42"/>
  <c r="P1019" i="42"/>
  <c r="Q218" i="102" s="1"/>
  <c r="P654" i="42"/>
  <c r="R634" i="42"/>
  <c r="R635" i="42"/>
  <c r="R633" i="42"/>
  <c r="T511" i="42"/>
  <c r="S631" i="42"/>
  <c r="R414" i="42"/>
  <c r="R697" i="42" s="1"/>
  <c r="R632" i="42"/>
  <c r="S630" i="42"/>
  <c r="S621" i="42"/>
  <c r="S594" i="42"/>
  <c r="S612" i="42"/>
  <c r="R868" i="42"/>
  <c r="R625" i="42"/>
  <c r="R626" i="42"/>
  <c r="R624" i="42"/>
  <c r="R428" i="42"/>
  <c r="R701" i="42" s="1"/>
  <c r="R623" i="42"/>
  <c r="R614" i="42"/>
  <c r="R616" i="42"/>
  <c r="R617" i="42"/>
  <c r="R615" i="42"/>
  <c r="S613" i="42"/>
  <c r="R596" i="42"/>
  <c r="T604" i="42"/>
  <c r="S608" i="42"/>
  <c r="S607" i="42"/>
  <c r="S606" i="42"/>
  <c r="T603" i="42"/>
  <c r="S402" i="42"/>
  <c r="S694" i="42" s="1"/>
  <c r="S605" i="42"/>
  <c r="S426" i="42"/>
  <c r="S821" i="42"/>
  <c r="R527" i="42"/>
  <c r="R599" i="42"/>
  <c r="R597" i="42"/>
  <c r="R598" i="42"/>
  <c r="S422" i="42"/>
  <c r="S419" i="42"/>
  <c r="S418" i="42"/>
  <c r="S421" i="42"/>
  <c r="S420" i="42"/>
  <c r="S206" i="42"/>
  <c r="S411" i="42"/>
  <c r="R823" i="42"/>
  <c r="R410" i="42"/>
  <c r="Q1034" i="42"/>
  <c r="R224" i="102" s="1"/>
  <c r="R539" i="42"/>
  <c r="R824" i="42"/>
  <c r="R865" i="42"/>
  <c r="R429" i="42"/>
  <c r="R548" i="42"/>
  <c r="R555" i="42" s="1"/>
  <c r="T155" i="42"/>
  <c r="S415" i="42"/>
  <c r="T492" i="42"/>
  <c r="T493" i="42" s="1"/>
  <c r="T192" i="42"/>
  <c r="T223" i="42" s="1"/>
  <c r="S866" i="42"/>
  <c r="T193" i="42"/>
  <c r="T230" i="42" s="1"/>
  <c r="T194" i="42"/>
  <c r="T237" i="42" s="1"/>
  <c r="S549" i="42"/>
  <c r="S556" i="42" s="1"/>
  <c r="R1035" i="42"/>
  <c r="S225" i="102" s="1"/>
  <c r="R820" i="42"/>
  <c r="T532" i="42"/>
  <c r="T608" i="42" s="1"/>
  <c r="T190" i="42"/>
  <c r="T209" i="42" s="1"/>
  <c r="T195" i="42"/>
  <c r="T244" i="42" s="1"/>
  <c r="T191" i="42"/>
  <c r="T216" i="42" s="1"/>
  <c r="T363" i="42"/>
  <c r="T364" i="42" s="1"/>
  <c r="R543" i="42"/>
  <c r="R425" i="42"/>
  <c r="R398" i="42"/>
  <c r="T380" i="42"/>
  <c r="T381" i="42" s="1"/>
  <c r="T154" i="42"/>
  <c r="Q795" i="42"/>
  <c r="Q804" i="42" s="1"/>
  <c r="Q789" i="42"/>
  <c r="Q798" i="42" s="1"/>
  <c r="Q788" i="42"/>
  <c r="Q797" i="42" s="1"/>
  <c r="M38" i="94"/>
  <c r="T403" i="42"/>
  <c r="T821" i="42" s="1"/>
  <c r="R552" i="42"/>
  <c r="R559" i="42" s="1"/>
  <c r="R869" i="42"/>
  <c r="Q1038" i="42"/>
  <c r="R228" i="102" s="1"/>
  <c r="T168" i="42"/>
  <c r="T220" i="42" s="1"/>
  <c r="S544" i="42"/>
  <c r="T166" i="42"/>
  <c r="T201" i="42"/>
  <c r="T231" i="42" s="1"/>
  <c r="T312" i="42"/>
  <c r="T313" i="42" s="1"/>
  <c r="T202" i="42"/>
  <c r="T238" i="42" s="1"/>
  <c r="T441" i="42"/>
  <c r="T442" i="42" s="1"/>
  <c r="T509" i="42"/>
  <c r="T510" i="42" s="1"/>
  <c r="T314" i="42"/>
  <c r="S399" i="42"/>
  <c r="S398" i="42" s="1"/>
  <c r="T198" i="42"/>
  <c r="T210" i="42" s="1"/>
  <c r="T200" i="42"/>
  <c r="T224" i="42" s="1"/>
  <c r="T199" i="42"/>
  <c r="T217" i="42" s="1"/>
  <c r="T170" i="42"/>
  <c r="T234" i="42" s="1"/>
  <c r="T203" i="42"/>
  <c r="T245" i="42" s="1"/>
  <c r="S528" i="42"/>
  <c r="T443" i="42"/>
  <c r="T167" i="42"/>
  <c r="T213" i="42" s="1"/>
  <c r="T169" i="42"/>
  <c r="T227" i="42" s="1"/>
  <c r="T171" i="42"/>
  <c r="T241" i="42" s="1"/>
  <c r="T151" i="42"/>
  <c r="P706" i="42"/>
  <c r="P1092" i="42" s="1"/>
  <c r="P1005" i="42"/>
  <c r="Q213" i="102" s="1"/>
  <c r="P1004" i="42"/>
  <c r="Q212" i="102" s="1"/>
  <c r="P1021" i="42"/>
  <c r="Q220" i="102" s="1"/>
  <c r="Q712" i="42"/>
  <c r="P705" i="42"/>
  <c r="P1091" i="42" s="1"/>
  <c r="P709" i="42"/>
  <c r="P1095" i="42" s="1"/>
  <c r="P1008" i="42"/>
  <c r="Q216" i="102" s="1"/>
  <c r="Q602" i="42"/>
  <c r="Q1005" i="42" s="1"/>
  <c r="R213" i="102" s="1"/>
  <c r="P1006" i="42"/>
  <c r="Q214" i="102" s="1"/>
  <c r="N940" i="42"/>
  <c r="Q593" i="42"/>
  <c r="Q1036" i="42"/>
  <c r="R226" i="102" s="1"/>
  <c r="Q713" i="42"/>
  <c r="Q711" i="42"/>
  <c r="Q714" i="42"/>
  <c r="Q417" i="42"/>
  <c r="Q710" i="42"/>
  <c r="Q629" i="42"/>
  <c r="Q1008" i="42" s="1"/>
  <c r="R216" i="102" s="1"/>
  <c r="Q620" i="42"/>
  <c r="Q1007" i="42" s="1"/>
  <c r="R215" i="102" s="1"/>
  <c r="T475" i="42"/>
  <c r="T476" i="42" s="1"/>
  <c r="T187" i="42"/>
  <c r="T243" i="42" s="1"/>
  <c r="T346" i="42"/>
  <c r="T347" i="42" s="1"/>
  <c r="T153" i="42"/>
  <c r="Q611" i="42"/>
  <c r="R306" i="42"/>
  <c r="R309" i="42"/>
  <c r="P674" i="42"/>
  <c r="P956" i="42" s="1"/>
  <c r="P1093" i="42"/>
  <c r="M1009" i="42"/>
  <c r="M990" i="42"/>
  <c r="L47" i="94" s="1"/>
  <c r="M953" i="42"/>
  <c r="M978" i="42" s="1"/>
  <c r="M680" i="42"/>
  <c r="T477" i="42"/>
  <c r="T183" i="42"/>
  <c r="T215" i="42" s="1"/>
  <c r="T184" i="42"/>
  <c r="T222" i="42" s="1"/>
  <c r="T182" i="42"/>
  <c r="T208" i="42" s="1"/>
  <c r="T186" i="42"/>
  <c r="T236" i="42" s="1"/>
  <c r="T185" i="42"/>
  <c r="T229" i="42" s="1"/>
  <c r="K35" i="94"/>
  <c r="M217" i="102"/>
  <c r="N233" i="102"/>
  <c r="M1067" i="42"/>
  <c r="N239" i="102" s="1"/>
  <c r="Q226" i="102"/>
  <c r="P1039" i="42"/>
  <c r="Q229" i="102" s="1"/>
  <c r="T507" i="42"/>
  <c r="Q1079" i="42"/>
  <c r="Q1080" i="42"/>
  <c r="Q1078" i="42"/>
  <c r="Q1082" i="42"/>
  <c r="Q1081" i="42"/>
  <c r="L1069" i="42"/>
  <c r="M241" i="102" s="1"/>
  <c r="M236" i="102"/>
  <c r="Q793" i="42"/>
  <c r="Q802" i="42" s="1"/>
  <c r="Q792" i="42"/>
  <c r="Q801" i="42" s="1"/>
  <c r="Q791" i="42"/>
  <c r="Q800" i="42" s="1"/>
  <c r="Q790" i="42"/>
  <c r="Q799" i="42" s="1"/>
  <c r="Q794" i="42"/>
  <c r="Q803" i="42" s="1"/>
  <c r="P965" i="42"/>
  <c r="P913" i="42"/>
  <c r="P964" i="42"/>
  <c r="P912" i="42"/>
  <c r="P873" i="42"/>
  <c r="Q874" i="42" s="1"/>
  <c r="R875" i="42" s="1"/>
  <c r="S876" i="42" s="1"/>
  <c r="T877" i="42" s="1"/>
  <c r="R307" i="42"/>
  <c r="P987" i="42"/>
  <c r="P431" i="42"/>
  <c r="P827" i="42" s="1"/>
  <c r="O653" i="42"/>
  <c r="O662" i="42" s="1"/>
  <c r="P828" i="42"/>
  <c r="Q829" i="42" s="1"/>
  <c r="R830" i="42" s="1"/>
  <c r="S831" i="42" s="1"/>
  <c r="T832" i="42" s="1"/>
  <c r="P229" i="102"/>
  <c r="V229" i="102" s="1"/>
  <c r="N37" i="94"/>
  <c r="M1054" i="42"/>
  <c r="M1064" i="42"/>
  <c r="N230" i="102"/>
  <c r="Q1037" i="42"/>
  <c r="R227" i="102" s="1"/>
  <c r="Q436" i="42"/>
  <c r="S536" i="42"/>
  <c r="R535" i="42"/>
  <c r="R867" i="42"/>
  <c r="R550" i="42"/>
  <c r="Q434" i="42"/>
  <c r="Q424" i="42"/>
  <c r="Q557" i="42"/>
  <c r="Q554" i="42" s="1"/>
  <c r="Q547" i="42"/>
  <c r="O918" i="42"/>
  <c r="R712" i="42"/>
  <c r="P916" i="42"/>
  <c r="P968" i="42"/>
  <c r="P911" i="42"/>
  <c r="P963" i="42"/>
  <c r="R161" i="42"/>
  <c r="R160" i="42"/>
  <c r="R308" i="42"/>
  <c r="T348" i="42"/>
  <c r="P218" i="102"/>
  <c r="V218" i="102" s="1"/>
  <c r="E159" i="98" s="1"/>
  <c r="O1024" i="42"/>
  <c r="O704" i="42"/>
  <c r="O717" i="42" s="1"/>
  <c r="O719" i="42" s="1"/>
  <c r="O724" i="42" s="1"/>
  <c r="O726" i="42" s="1"/>
  <c r="O960" i="42" s="1"/>
  <c r="O1091" i="42"/>
  <c r="O223" i="102"/>
  <c r="M36" i="94"/>
  <c r="M1065" i="42"/>
  <c r="N237" i="102" s="1"/>
  <c r="N231" i="102"/>
  <c r="N232" i="102"/>
  <c r="M1066" i="42"/>
  <c r="N238" i="102" s="1"/>
  <c r="P1022" i="42"/>
  <c r="Q221" i="102" s="1"/>
  <c r="P1007" i="42"/>
  <c r="Q215" i="102" s="1"/>
  <c r="P708" i="42"/>
  <c r="P1094" i="42" s="1"/>
  <c r="P675" i="42"/>
  <c r="P957" i="42" s="1"/>
  <c r="P872" i="42"/>
  <c r="P988" i="42"/>
  <c r="N672" i="42"/>
  <c r="K40" i="94"/>
  <c r="M235" i="102"/>
  <c r="P969" i="42"/>
  <c r="P917" i="42"/>
  <c r="P814" i="42"/>
  <c r="P910" i="42"/>
  <c r="P962" i="42"/>
  <c r="L979" i="42"/>
  <c r="K43" i="94"/>
  <c r="L972" i="42"/>
  <c r="L974" i="42" s="1"/>
  <c r="L976" i="42" s="1"/>
  <c r="K46" i="94" s="1"/>
  <c r="R163" i="42"/>
  <c r="R558" i="42"/>
  <c r="S407" i="42"/>
  <c r="R427" i="42"/>
  <c r="R822" i="42"/>
  <c r="R406" i="42"/>
  <c r="R695" i="42" s="1"/>
  <c r="P673" i="42"/>
  <c r="P955" i="42" s="1"/>
  <c r="M1068" i="42"/>
  <c r="N240" i="102" s="1"/>
  <c r="N234" i="102"/>
  <c r="P914" i="42"/>
  <c r="P966" i="42"/>
  <c r="P967" i="42"/>
  <c r="P915" i="42"/>
  <c r="R159" i="42"/>
  <c r="R162" i="42"/>
  <c r="R807" i="42"/>
  <c r="R305" i="42"/>
  <c r="R158" i="42"/>
  <c r="R959" i="42" s="1"/>
  <c r="N1085" i="42"/>
  <c r="N1050" i="42"/>
  <c r="N1051" i="42"/>
  <c r="N1086" i="42"/>
  <c r="N1087" i="42"/>
  <c r="N1049" i="42"/>
  <c r="N1088" i="42"/>
  <c r="N1053" i="42"/>
  <c r="N1089" i="42"/>
  <c r="N1052" i="42"/>
  <c r="R877" i="42"/>
  <c r="R696" i="42" l="1"/>
  <c r="Q692" i="42"/>
  <c r="R693" i="42"/>
  <c r="O923" i="42"/>
  <c r="O928" i="42"/>
  <c r="O925" i="42"/>
  <c r="O924" i="42"/>
  <c r="O927" i="42"/>
  <c r="O936" i="42"/>
  <c r="O935" i="42"/>
  <c r="O922" i="42"/>
  <c r="O929" i="42"/>
  <c r="O920" i="42"/>
  <c r="O930" i="42"/>
  <c r="O937" i="42"/>
  <c r="O938" i="42" s="1"/>
  <c r="O971" i="42" s="1"/>
  <c r="N38" i="94" s="1"/>
  <c r="O932" i="42"/>
  <c r="T985" i="42"/>
  <c r="T983" i="42"/>
  <c r="T984" i="42"/>
  <c r="O931" i="42"/>
  <c r="R435" i="42"/>
  <c r="S551" i="42"/>
  <c r="S558" i="42" s="1"/>
  <c r="T982" i="42"/>
  <c r="O921" i="42"/>
  <c r="P902" i="42"/>
  <c r="P894" i="42"/>
  <c r="P889" i="42"/>
  <c r="P903" i="42"/>
  <c r="P895" i="42"/>
  <c r="P893" i="42"/>
  <c r="P904" i="42"/>
  <c r="P896" i="42"/>
  <c r="P905" i="42"/>
  <c r="P897" i="42"/>
  <c r="P906" i="42"/>
  <c r="P898" i="42"/>
  <c r="P890" i="42"/>
  <c r="P900" i="42"/>
  <c r="P901" i="42"/>
  <c r="P899" i="42"/>
  <c r="P891" i="42"/>
  <c r="P892" i="42"/>
  <c r="P857" i="42"/>
  <c r="P849" i="42"/>
  <c r="P858" i="42"/>
  <c r="P850" i="42"/>
  <c r="P859" i="42"/>
  <c r="P851" i="42"/>
  <c r="P927" i="42" s="1"/>
  <c r="P844" i="42"/>
  <c r="P860" i="42"/>
  <c r="P852" i="42"/>
  <c r="P848" i="42"/>
  <c r="P861" i="42"/>
  <c r="P853" i="42"/>
  <c r="P845" i="42"/>
  <c r="P854" i="42"/>
  <c r="P930" i="42" s="1"/>
  <c r="P846" i="42"/>
  <c r="P923" i="42" s="1"/>
  <c r="P855" i="42"/>
  <c r="P847" i="42"/>
  <c r="P856" i="42"/>
  <c r="S539" i="42"/>
  <c r="S868" i="42"/>
  <c r="S623" i="42"/>
  <c r="S624" i="42"/>
  <c r="R432" i="42"/>
  <c r="R698" i="42"/>
  <c r="R700" i="42"/>
  <c r="R436" i="42"/>
  <c r="R702" i="42"/>
  <c r="S433" i="42"/>
  <c r="S699" i="42"/>
  <c r="S626" i="42"/>
  <c r="R657" i="42"/>
  <c r="S656" i="42"/>
  <c r="S655" i="42"/>
  <c r="R659" i="42"/>
  <c r="R658" i="42"/>
  <c r="Q705" i="42"/>
  <c r="Q1091" i="42" s="1"/>
  <c r="Q654" i="42"/>
  <c r="R660" i="42"/>
  <c r="R676" i="42" s="1"/>
  <c r="R954" i="42" s="1"/>
  <c r="S823" i="42"/>
  <c r="S410" i="42"/>
  <c r="S696" i="42" s="1"/>
  <c r="S428" i="42"/>
  <c r="T630" i="42"/>
  <c r="S552" i="42"/>
  <c r="S559" i="42" s="1"/>
  <c r="S634" i="42"/>
  <c r="S635" i="42"/>
  <c r="S633" i="42"/>
  <c r="T631" i="42"/>
  <c r="S824" i="42"/>
  <c r="S632" i="42"/>
  <c r="T621" i="42"/>
  <c r="T540" i="42"/>
  <c r="T626" i="42" s="1"/>
  <c r="T622" i="42"/>
  <c r="S616" i="42"/>
  <c r="S617" i="42"/>
  <c r="S615" i="42"/>
  <c r="S614" i="42"/>
  <c r="T612" i="42"/>
  <c r="T613" i="42"/>
  <c r="T605" i="42"/>
  <c r="T607" i="42"/>
  <c r="T606" i="42"/>
  <c r="S598" i="42"/>
  <c r="S599" i="42"/>
  <c r="T595" i="42"/>
  <c r="T594" i="42"/>
  <c r="S596" i="42"/>
  <c r="S597" i="42"/>
  <c r="T418" i="42"/>
  <c r="T420" i="42"/>
  <c r="T419" i="42"/>
  <c r="T421" i="42"/>
  <c r="T422" i="42"/>
  <c r="T206" i="42"/>
  <c r="S429" i="42"/>
  <c r="S414" i="42"/>
  <c r="S697" i="42" s="1"/>
  <c r="R1034" i="42"/>
  <c r="S224" i="102" s="1"/>
  <c r="R1037" i="42"/>
  <c r="S227" i="102" s="1"/>
  <c r="S1035" i="42"/>
  <c r="T225" i="102" s="1"/>
  <c r="T411" i="42"/>
  <c r="T428" i="42" s="1"/>
  <c r="T549" i="42"/>
  <c r="T556" i="42" s="1"/>
  <c r="T866" i="42"/>
  <c r="T531" i="42"/>
  <c r="T415" i="42"/>
  <c r="T414" i="42" s="1"/>
  <c r="T402" i="42"/>
  <c r="T426" i="42"/>
  <c r="S527" i="42"/>
  <c r="S693" i="42" s="1"/>
  <c r="S548" i="42"/>
  <c r="S555" i="42" s="1"/>
  <c r="S865" i="42"/>
  <c r="O1086" i="42"/>
  <c r="E53" i="94"/>
  <c r="S869" i="42"/>
  <c r="R795" i="42"/>
  <c r="R804" i="42" s="1"/>
  <c r="R789" i="42"/>
  <c r="R798" i="42" s="1"/>
  <c r="R788" i="42"/>
  <c r="R797" i="42" s="1"/>
  <c r="R1038" i="42"/>
  <c r="S228" i="102" s="1"/>
  <c r="T528" i="42"/>
  <c r="T598" i="42" s="1"/>
  <c r="S425" i="42"/>
  <c r="S820" i="42"/>
  <c r="T544" i="42"/>
  <c r="T633" i="42" s="1"/>
  <c r="S543" i="42"/>
  <c r="T399" i="42"/>
  <c r="T398" i="42" s="1"/>
  <c r="R602" i="42"/>
  <c r="R1005" i="42" s="1"/>
  <c r="S213" i="102" s="1"/>
  <c r="Q1020" i="42"/>
  <c r="R219" i="102" s="1"/>
  <c r="O1088" i="42"/>
  <c r="R629" i="42"/>
  <c r="R709" i="42" s="1"/>
  <c r="P653" i="42"/>
  <c r="P662" i="42" s="1"/>
  <c r="Q1039" i="42"/>
  <c r="R229" i="102" s="1"/>
  <c r="Q706" i="42"/>
  <c r="Q1092" i="42" s="1"/>
  <c r="Q709" i="42"/>
  <c r="Q1095" i="42" s="1"/>
  <c r="S307" i="42"/>
  <c r="O1051" i="42"/>
  <c r="P232" i="102" s="1"/>
  <c r="P1024" i="42"/>
  <c r="Q223" i="102" s="1"/>
  <c r="Q708" i="42"/>
  <c r="Q1094" i="42" s="1"/>
  <c r="Q1022" i="42"/>
  <c r="R221" i="102" s="1"/>
  <c r="Q1004" i="42"/>
  <c r="R212" i="102" s="1"/>
  <c r="Q1019" i="42"/>
  <c r="R218" i="102" s="1"/>
  <c r="O1089" i="42"/>
  <c r="R1036" i="42"/>
  <c r="S226" i="102" s="1"/>
  <c r="Q1023" i="42"/>
  <c r="R222" i="102" s="1"/>
  <c r="R593" i="42"/>
  <c r="O940" i="42"/>
  <c r="R620" i="42"/>
  <c r="R710" i="42"/>
  <c r="Q673" i="42"/>
  <c r="Q955" i="42" s="1"/>
  <c r="R711" i="42"/>
  <c r="R714" i="42"/>
  <c r="L35" i="94"/>
  <c r="N217" i="102"/>
  <c r="M979" i="42"/>
  <c r="L43" i="94"/>
  <c r="M972" i="42"/>
  <c r="M974" i="42" s="1"/>
  <c r="M976" i="42" s="1"/>
  <c r="L46" i="94" s="1"/>
  <c r="Q707" i="42"/>
  <c r="Q1021" i="42"/>
  <c r="Q1006" i="42"/>
  <c r="R214" i="102" s="1"/>
  <c r="Q675" i="42"/>
  <c r="Q957" i="42" s="1"/>
  <c r="Q674" i="42"/>
  <c r="Q956" i="42" s="1"/>
  <c r="P935" i="42"/>
  <c r="N1068" i="42"/>
  <c r="O240" i="102" s="1"/>
  <c r="O234" i="102"/>
  <c r="R434" i="42"/>
  <c r="R424" i="42"/>
  <c r="S163" i="42"/>
  <c r="S162" i="42"/>
  <c r="S309" i="42"/>
  <c r="P223" i="102"/>
  <c r="V223" i="102" s="1"/>
  <c r="N36" i="94"/>
  <c r="N236" i="102"/>
  <c r="M1069" i="42"/>
  <c r="N241" i="102" s="1"/>
  <c r="Q965" i="42"/>
  <c r="Q913" i="42"/>
  <c r="Q962" i="42"/>
  <c r="Q910" i="42"/>
  <c r="Q814" i="42"/>
  <c r="O232" i="102"/>
  <c r="N1066" i="42"/>
  <c r="O238" i="102" s="1"/>
  <c r="S161" i="42"/>
  <c r="S306" i="42"/>
  <c r="S158" i="42"/>
  <c r="S959" i="42" s="1"/>
  <c r="S305" i="42"/>
  <c r="S807" i="42"/>
  <c r="Q873" i="42"/>
  <c r="R874" i="42" s="1"/>
  <c r="S875" i="42" s="1"/>
  <c r="T876" i="42" s="1"/>
  <c r="Q872" i="42"/>
  <c r="Q988" i="42"/>
  <c r="S710" i="42"/>
  <c r="R417" i="42"/>
  <c r="Q987" i="42"/>
  <c r="Q431" i="42"/>
  <c r="Q827" i="42" s="1"/>
  <c r="L40" i="94"/>
  <c r="N235" i="102"/>
  <c r="Q968" i="42"/>
  <c r="Q916" i="42"/>
  <c r="Q966" i="42"/>
  <c r="Q914" i="42"/>
  <c r="N1067" i="42"/>
  <c r="O239" i="102" s="1"/>
  <c r="O233" i="102"/>
  <c r="N1064" i="42"/>
  <c r="O230" i="102"/>
  <c r="N1054" i="42"/>
  <c r="O231" i="102"/>
  <c r="N1065" i="42"/>
  <c r="O237" i="102" s="1"/>
  <c r="R792" i="42"/>
  <c r="R801" i="42" s="1"/>
  <c r="R790" i="42"/>
  <c r="R799" i="42" s="1"/>
  <c r="R791" i="42"/>
  <c r="R800" i="42" s="1"/>
  <c r="R793" i="42"/>
  <c r="R802" i="42" s="1"/>
  <c r="R794" i="42"/>
  <c r="R803" i="42" s="1"/>
  <c r="S427" i="42"/>
  <c r="S406" i="42"/>
  <c r="T407" i="42"/>
  <c r="S159" i="42"/>
  <c r="S160" i="42"/>
  <c r="S308" i="42"/>
  <c r="P918" i="42"/>
  <c r="N990" i="42"/>
  <c r="M47" i="94" s="1"/>
  <c r="N1009" i="42"/>
  <c r="S822" i="42"/>
  <c r="R713" i="42"/>
  <c r="O672" i="42"/>
  <c r="Q969" i="42"/>
  <c r="Q917" i="42"/>
  <c r="Q915" i="42"/>
  <c r="Q967" i="42"/>
  <c r="R1081" i="42"/>
  <c r="R1080" i="42"/>
  <c r="R1079" i="42"/>
  <c r="R1078" i="42"/>
  <c r="R1082" i="42"/>
  <c r="N680" i="42"/>
  <c r="N953" i="42"/>
  <c r="N978" i="42" s="1"/>
  <c r="P704" i="42"/>
  <c r="P717" i="42" s="1"/>
  <c r="P719" i="42" s="1"/>
  <c r="P724" i="42" s="1"/>
  <c r="P726" i="42" s="1"/>
  <c r="P960" i="42" s="1"/>
  <c r="R557" i="42"/>
  <c r="R554" i="42" s="1"/>
  <c r="R547" i="42"/>
  <c r="S535" i="42"/>
  <c r="S550" i="42"/>
  <c r="S557" i="42" s="1"/>
  <c r="T536" i="42"/>
  <c r="T616" i="42" s="1"/>
  <c r="Q828" i="42"/>
  <c r="R829" i="42" s="1"/>
  <c r="S830" i="42" s="1"/>
  <c r="T831" i="42" s="1"/>
  <c r="R611" i="42"/>
  <c r="Q964" i="42"/>
  <c r="Q912" i="42"/>
  <c r="Q911" i="42"/>
  <c r="Q963" i="42"/>
  <c r="S867" i="42"/>
  <c r="S878" i="42"/>
  <c r="T694" i="42" l="1"/>
  <c r="S695" i="42"/>
  <c r="R692" i="42"/>
  <c r="P937" i="42"/>
  <c r="P938" i="42" s="1"/>
  <c r="P971" i="42" s="1"/>
  <c r="P921" i="42"/>
  <c r="P926" i="42"/>
  <c r="O1049" i="42"/>
  <c r="P230" i="102" s="1"/>
  <c r="V230" i="102" s="1"/>
  <c r="O1087" i="42"/>
  <c r="O1085" i="42"/>
  <c r="P932" i="42"/>
  <c r="O1053" i="42"/>
  <c r="O1068" i="42" s="1"/>
  <c r="P240" i="102" s="1"/>
  <c r="V240" i="102" s="1"/>
  <c r="I139" i="98" s="1"/>
  <c r="O1052" i="42"/>
  <c r="O1067" i="42" s="1"/>
  <c r="P239" i="102" s="1"/>
  <c r="V239" i="102" s="1"/>
  <c r="H139" i="98" s="1"/>
  <c r="O1050" i="42"/>
  <c r="P231" i="102" s="1"/>
  <c r="P936" i="42"/>
  <c r="P922" i="42"/>
  <c r="P928" i="42"/>
  <c r="P933" i="42"/>
  <c r="P929" i="42"/>
  <c r="P934" i="42"/>
  <c r="P924" i="42"/>
  <c r="P931" i="42"/>
  <c r="P920" i="42"/>
  <c r="P925" i="42"/>
  <c r="Q903" i="42"/>
  <c r="Q895" i="42"/>
  <c r="Q906" i="42"/>
  <c r="Q898" i="42"/>
  <c r="Q894" i="42"/>
  <c r="Q904" i="42"/>
  <c r="Q896" i="42"/>
  <c r="Q905" i="42"/>
  <c r="Q897" i="42"/>
  <c r="Q889" i="42"/>
  <c r="Q890" i="42"/>
  <c r="Q899" i="42"/>
  <c r="Q891" i="42"/>
  <c r="Q901" i="42"/>
  <c r="Q900" i="42"/>
  <c r="Q892" i="42"/>
  <c r="Q893" i="42"/>
  <c r="Q902" i="42"/>
  <c r="Q858" i="42"/>
  <c r="Q934" i="42" s="1"/>
  <c r="Q850" i="42"/>
  <c r="Q859" i="42"/>
  <c r="Q851" i="42"/>
  <c r="Q860" i="42"/>
  <c r="Q852" i="42"/>
  <c r="Q844" i="42"/>
  <c r="Q845" i="42"/>
  <c r="Q861" i="42"/>
  <c r="Q937" i="42" s="1"/>
  <c r="Q938" i="42" s="1"/>
  <c r="Q971" i="42" s="1"/>
  <c r="Q853" i="42"/>
  <c r="Q929" i="42" s="1"/>
  <c r="Q854" i="42"/>
  <c r="Q846" i="42"/>
  <c r="Q855" i="42"/>
  <c r="Q931" i="42" s="1"/>
  <c r="Q847" i="42"/>
  <c r="Q922" i="42" s="1"/>
  <c r="Q849" i="42"/>
  <c r="Q856" i="42"/>
  <c r="Q848" i="42"/>
  <c r="Q857" i="42"/>
  <c r="T551" i="42"/>
  <c r="T558" i="42" s="1"/>
  <c r="S1037" i="42"/>
  <c r="T227" i="102" s="1"/>
  <c r="S700" i="42"/>
  <c r="S436" i="42"/>
  <c r="S702" i="42"/>
  <c r="S435" i="42"/>
  <c r="S701" i="42"/>
  <c r="T433" i="42"/>
  <c r="T699" i="42"/>
  <c r="S432" i="42"/>
  <c r="S698" i="42"/>
  <c r="S658" i="42"/>
  <c r="T655" i="42"/>
  <c r="P1009" i="42"/>
  <c r="Q217" i="102" s="1"/>
  <c r="S660" i="42"/>
  <c r="S676" i="42" s="1"/>
  <c r="S954" i="42" s="1"/>
  <c r="S657" i="42"/>
  <c r="R1019" i="42"/>
  <c r="S218" i="102" s="1"/>
  <c r="R654" i="42"/>
  <c r="T656" i="42"/>
  <c r="S659" i="42"/>
  <c r="T539" i="42"/>
  <c r="T868" i="42"/>
  <c r="T635" i="42"/>
  <c r="T634" i="42"/>
  <c r="T632" i="42"/>
  <c r="T625" i="42"/>
  <c r="T624" i="42"/>
  <c r="T623" i="42"/>
  <c r="T614" i="42"/>
  <c r="T615" i="42"/>
  <c r="T617" i="42"/>
  <c r="T599" i="42"/>
  <c r="T596" i="42"/>
  <c r="T597" i="42"/>
  <c r="T429" i="42"/>
  <c r="T410" i="42"/>
  <c r="T696" i="42" s="1"/>
  <c r="T1035" i="42"/>
  <c r="U225" i="102" s="1"/>
  <c r="W225" i="102" s="1"/>
  <c r="T823" i="42"/>
  <c r="T824" i="42"/>
  <c r="T527" i="42"/>
  <c r="T693" i="42" s="1"/>
  <c r="T548" i="42"/>
  <c r="T555" i="42" s="1"/>
  <c r="T865" i="42"/>
  <c r="S1034" i="42"/>
  <c r="T224" i="102" s="1"/>
  <c r="T552" i="42"/>
  <c r="T559" i="42" s="1"/>
  <c r="S789" i="42"/>
  <c r="S798" i="42" s="1"/>
  <c r="S788" i="42"/>
  <c r="S797" i="42" s="1"/>
  <c r="S795" i="42"/>
  <c r="S804" i="42" s="1"/>
  <c r="T543" i="42"/>
  <c r="T697" i="42" s="1"/>
  <c r="T869" i="42"/>
  <c r="S1038" i="42"/>
  <c r="T228" i="102" s="1"/>
  <c r="T425" i="42"/>
  <c r="R1020" i="42"/>
  <c r="S219" i="102" s="1"/>
  <c r="T820" i="42"/>
  <c r="R1095" i="42"/>
  <c r="R706" i="42"/>
  <c r="R1092" i="42" s="1"/>
  <c r="S1036" i="42"/>
  <c r="T226" i="102" s="1"/>
  <c r="P672" i="42"/>
  <c r="P680" i="42" s="1"/>
  <c r="P990" i="42"/>
  <c r="R1008" i="42"/>
  <c r="S216" i="102" s="1"/>
  <c r="R1023" i="42"/>
  <c r="S222" i="102" s="1"/>
  <c r="P940" i="42"/>
  <c r="R1039" i="42"/>
  <c r="S229" i="102" s="1"/>
  <c r="T163" i="42"/>
  <c r="T712" i="42"/>
  <c r="S620" i="42"/>
  <c r="S1007" i="42" s="1"/>
  <c r="T215" i="102" s="1"/>
  <c r="V232" i="102"/>
  <c r="Q653" i="42"/>
  <c r="Q662" i="42" s="1"/>
  <c r="O1066" i="42"/>
  <c r="P238" i="102" s="1"/>
  <c r="V238" i="102" s="1"/>
  <c r="G139" i="98" s="1"/>
  <c r="V231" i="102"/>
  <c r="O1065" i="42"/>
  <c r="P237" i="102" s="1"/>
  <c r="V237" i="102" s="1"/>
  <c r="F139" i="98" s="1"/>
  <c r="S713" i="42"/>
  <c r="S712" i="42"/>
  <c r="R1004" i="42"/>
  <c r="S212" i="102" s="1"/>
  <c r="R705" i="42"/>
  <c r="R1091" i="42" s="1"/>
  <c r="R708" i="42"/>
  <c r="R1094" i="42" s="1"/>
  <c r="R1022" i="42"/>
  <c r="S221" i="102" s="1"/>
  <c r="R1007" i="42"/>
  <c r="S215" i="102" s="1"/>
  <c r="Q1024" i="42"/>
  <c r="R223" i="102" s="1"/>
  <c r="R220" i="102"/>
  <c r="S611" i="42"/>
  <c r="S1006" i="42" s="1"/>
  <c r="T214" i="102" s="1"/>
  <c r="S714" i="42"/>
  <c r="Q1093" i="42"/>
  <c r="Q704" i="42"/>
  <c r="Q717" i="42" s="1"/>
  <c r="Q719" i="42" s="1"/>
  <c r="Q724" i="42" s="1"/>
  <c r="Q726" i="42" s="1"/>
  <c r="Q960" i="42" s="1"/>
  <c r="M35" i="94"/>
  <c r="O217" i="102"/>
  <c r="S792" i="42"/>
  <c r="S801" i="42" s="1"/>
  <c r="S794" i="42"/>
  <c r="S803" i="42" s="1"/>
  <c r="S791" i="42"/>
  <c r="S800" i="42" s="1"/>
  <c r="S790" i="42"/>
  <c r="S799" i="42" s="1"/>
  <c r="S793" i="42"/>
  <c r="S802" i="42" s="1"/>
  <c r="R915" i="42"/>
  <c r="R967" i="42"/>
  <c r="R969" i="42"/>
  <c r="R917" i="42"/>
  <c r="M40" i="94"/>
  <c r="O235" i="102"/>
  <c r="T160" i="42"/>
  <c r="T309" i="42"/>
  <c r="T307" i="42"/>
  <c r="S593" i="42"/>
  <c r="Q918" i="42"/>
  <c r="R675" i="42"/>
  <c r="R957" i="42" s="1"/>
  <c r="R1021" i="42"/>
  <c r="R674" i="42"/>
  <c r="R956" i="42" s="1"/>
  <c r="R1006" i="42"/>
  <c r="S214" i="102" s="1"/>
  <c r="R707" i="42"/>
  <c r="R673" i="42"/>
  <c r="R955" i="42" s="1"/>
  <c r="N979" i="42"/>
  <c r="M43" i="94"/>
  <c r="N972" i="42"/>
  <c r="N974" i="42" s="1"/>
  <c r="N976" i="42" s="1"/>
  <c r="M46" i="94" s="1"/>
  <c r="T822" i="42"/>
  <c r="T406" i="42"/>
  <c r="T695" i="42" s="1"/>
  <c r="T427" i="42"/>
  <c r="R911" i="42"/>
  <c r="R963" i="42"/>
  <c r="R914" i="42"/>
  <c r="R966" i="42"/>
  <c r="T161" i="42"/>
  <c r="S547" i="42"/>
  <c r="S417" i="42"/>
  <c r="S711" i="42"/>
  <c r="R873" i="42"/>
  <c r="S874" i="42" s="1"/>
  <c r="T875" i="42" s="1"/>
  <c r="R987" i="42"/>
  <c r="R431" i="42"/>
  <c r="R827" i="42" s="1"/>
  <c r="T162" i="42"/>
  <c r="O953" i="42"/>
  <c r="O978" i="42" s="1"/>
  <c r="O680" i="42"/>
  <c r="R916" i="42"/>
  <c r="R968" i="42"/>
  <c r="R913" i="42"/>
  <c r="R965" i="42"/>
  <c r="O236" i="102"/>
  <c r="N1069" i="42"/>
  <c r="O241" i="102" s="1"/>
  <c r="T807" i="42"/>
  <c r="T158" i="42"/>
  <c r="T959" i="42" s="1"/>
  <c r="T305" i="42"/>
  <c r="S554" i="42"/>
  <c r="R828" i="42"/>
  <c r="S829" i="42" s="1"/>
  <c r="T830" i="42" s="1"/>
  <c r="S602" i="42"/>
  <c r="S629" i="42"/>
  <c r="T535" i="42"/>
  <c r="T867" i="42"/>
  <c r="T550" i="42"/>
  <c r="R988" i="42"/>
  <c r="R872" i="42"/>
  <c r="O1009" i="42"/>
  <c r="O990" i="42"/>
  <c r="N47" i="94" s="1"/>
  <c r="S434" i="42"/>
  <c r="S424" i="42"/>
  <c r="R814" i="42"/>
  <c r="R910" i="42"/>
  <c r="R962" i="42"/>
  <c r="R964" i="42"/>
  <c r="R912" i="42"/>
  <c r="T159" i="42"/>
  <c r="T306" i="42"/>
  <c r="T308" i="42"/>
  <c r="S1079" i="42"/>
  <c r="S1082" i="42"/>
  <c r="S1080" i="42"/>
  <c r="S1078" i="42"/>
  <c r="S1081" i="42"/>
  <c r="T435" i="42"/>
  <c r="P1089" i="42"/>
  <c r="P1052" i="42"/>
  <c r="P1049" i="42"/>
  <c r="P1050" i="42"/>
  <c r="P1085" i="42"/>
  <c r="P1086" i="42"/>
  <c r="P1051" i="42"/>
  <c r="P1088" i="42"/>
  <c r="P1087" i="42"/>
  <c r="P1053" i="42"/>
  <c r="T879" i="42"/>
  <c r="N40" i="94"/>
  <c r="S692" i="42" l="1"/>
  <c r="O1064" i="42"/>
  <c r="P236" i="102" s="1"/>
  <c r="P234" i="102"/>
  <c r="V234" i="102" s="1"/>
  <c r="Q928" i="42"/>
  <c r="O1054" i="42"/>
  <c r="P235" i="102" s="1"/>
  <c r="P233" i="102"/>
  <c r="V233" i="102" s="1"/>
  <c r="Q921" i="42"/>
  <c r="Q936" i="42"/>
  <c r="Q927" i="42"/>
  <c r="Q920" i="42"/>
  <c r="Q925" i="42"/>
  <c r="Q935" i="42"/>
  <c r="Q932" i="42"/>
  <c r="Q924" i="42"/>
  <c r="Q930" i="42"/>
  <c r="Q923" i="42"/>
  <c r="Q933" i="42"/>
  <c r="Q926" i="42"/>
  <c r="R904" i="42"/>
  <c r="R896" i="42"/>
  <c r="R899" i="42"/>
  <c r="R891" i="42"/>
  <c r="R905" i="42"/>
  <c r="R897" i="42"/>
  <c r="R889" i="42"/>
  <c r="R903" i="42"/>
  <c r="R906" i="42"/>
  <c r="R898" i="42"/>
  <c r="R890" i="42"/>
  <c r="R895" i="42"/>
  <c r="R900" i="42"/>
  <c r="R892" i="42"/>
  <c r="R902" i="42"/>
  <c r="R894" i="42"/>
  <c r="R901" i="42"/>
  <c r="R893" i="42"/>
  <c r="R859" i="42"/>
  <c r="R851" i="42"/>
  <c r="R860" i="42"/>
  <c r="R936" i="42" s="1"/>
  <c r="R852" i="42"/>
  <c r="R928" i="42" s="1"/>
  <c r="R844" i="42"/>
  <c r="R920" i="42" s="1"/>
  <c r="R861" i="42"/>
  <c r="R853" i="42"/>
  <c r="R845" i="42"/>
  <c r="R846" i="42"/>
  <c r="R854" i="42"/>
  <c r="R855" i="42"/>
  <c r="R931" i="42" s="1"/>
  <c r="R847" i="42"/>
  <c r="R922" i="42" s="1"/>
  <c r="R850" i="42"/>
  <c r="R856" i="42"/>
  <c r="R848" i="42"/>
  <c r="R857" i="42"/>
  <c r="R849" i="42"/>
  <c r="R858" i="42"/>
  <c r="T701" i="42"/>
  <c r="T700" i="42"/>
  <c r="T432" i="42"/>
  <c r="T698" i="42"/>
  <c r="T436" i="42"/>
  <c r="T702" i="42"/>
  <c r="T1037" i="42"/>
  <c r="U227" i="102" s="1"/>
  <c r="W227" i="102" s="1"/>
  <c r="T657" i="42"/>
  <c r="T659" i="42"/>
  <c r="S654" i="42"/>
  <c r="T660" i="42"/>
  <c r="T676" i="42" s="1"/>
  <c r="T954" i="42" s="1"/>
  <c r="T658" i="42"/>
  <c r="F179" i="98"/>
  <c r="G179" i="98"/>
  <c r="H179" i="98"/>
  <c r="E179" i="98"/>
  <c r="I179" i="98"/>
  <c r="T1034" i="42"/>
  <c r="U224" i="102" s="1"/>
  <c r="W224" i="102" s="1"/>
  <c r="T1038" i="42"/>
  <c r="U228" i="102" s="1"/>
  <c r="W228" i="102" s="1"/>
  <c r="T795" i="42"/>
  <c r="T804" i="42" s="1"/>
  <c r="T789" i="42"/>
  <c r="T798" i="42" s="1"/>
  <c r="T788" i="42"/>
  <c r="T797" i="42" s="1"/>
  <c r="S1039" i="42"/>
  <c r="T229" i="102" s="1"/>
  <c r="P953" i="42"/>
  <c r="S707" i="42"/>
  <c r="S1093" i="42" s="1"/>
  <c r="S1022" i="42"/>
  <c r="T221" i="102" s="1"/>
  <c r="O1069" i="42"/>
  <c r="P241" i="102" s="1"/>
  <c r="V241" i="102" s="1"/>
  <c r="T593" i="42"/>
  <c r="S708" i="42"/>
  <c r="S1094" i="42" s="1"/>
  <c r="T713" i="42"/>
  <c r="S1021" i="42"/>
  <c r="T220" i="102" s="1"/>
  <c r="T602" i="42"/>
  <c r="T1020" i="42" s="1"/>
  <c r="U219" i="102" s="1"/>
  <c r="T710" i="42"/>
  <c r="T620" i="42"/>
  <c r="T1007" i="42" s="1"/>
  <c r="U215" i="102" s="1"/>
  <c r="W215" i="102" s="1"/>
  <c r="T629" i="42"/>
  <c r="T709" i="42" s="1"/>
  <c r="Q672" i="42"/>
  <c r="Q680" i="42" s="1"/>
  <c r="V235" i="102"/>
  <c r="T711" i="42"/>
  <c r="T714" i="42"/>
  <c r="V236" i="102"/>
  <c r="E139" i="98" s="1"/>
  <c r="Q940" i="42"/>
  <c r="T417" i="42"/>
  <c r="R918" i="42"/>
  <c r="Q1009" i="42"/>
  <c r="R217" i="102" s="1"/>
  <c r="Q990" i="42"/>
  <c r="Q231" i="102"/>
  <c r="P1065" i="42"/>
  <c r="Q237" i="102" s="1"/>
  <c r="S987" i="42"/>
  <c r="S431" i="42"/>
  <c r="S827" i="42" s="1"/>
  <c r="S828" i="42"/>
  <c r="T829" i="42" s="1"/>
  <c r="S674" i="42"/>
  <c r="S956" i="42" s="1"/>
  <c r="S673" i="42"/>
  <c r="S955" i="42" s="1"/>
  <c r="S675" i="42"/>
  <c r="S957" i="42" s="1"/>
  <c r="S1019" i="42"/>
  <c r="S705" i="42"/>
  <c r="S1004" i="42"/>
  <c r="T212" i="102" s="1"/>
  <c r="S967" i="42"/>
  <c r="S915" i="42"/>
  <c r="S916" i="42"/>
  <c r="S968" i="42"/>
  <c r="P1054" i="42"/>
  <c r="Q235" i="102" s="1"/>
  <c r="Q230" i="102"/>
  <c r="P1064" i="42"/>
  <c r="T557" i="42"/>
  <c r="T554" i="42" s="1"/>
  <c r="T547" i="42"/>
  <c r="S1020" i="42"/>
  <c r="T219" i="102" s="1"/>
  <c r="S1005" i="42"/>
  <c r="T213" i="102" s="1"/>
  <c r="S706" i="42"/>
  <c r="S1092" i="42" s="1"/>
  <c r="T1036" i="42"/>
  <c r="R653" i="42"/>
  <c r="R662" i="42" s="1"/>
  <c r="T611" i="42"/>
  <c r="S912" i="42"/>
  <c r="S964" i="42"/>
  <c r="S914" i="42"/>
  <c r="S966" i="42"/>
  <c r="P1066" i="42"/>
  <c r="Q238" i="102" s="1"/>
  <c r="Q232" i="102"/>
  <c r="T790" i="42"/>
  <c r="T799" i="42" s="1"/>
  <c r="T793" i="42"/>
  <c r="T802" i="42" s="1"/>
  <c r="T794" i="42"/>
  <c r="T803" i="42" s="1"/>
  <c r="T791" i="42"/>
  <c r="T800" i="42" s="1"/>
  <c r="T792" i="42"/>
  <c r="T801" i="42" s="1"/>
  <c r="P1068" i="42"/>
  <c r="Q240" i="102" s="1"/>
  <c r="Q234" i="102"/>
  <c r="P1067" i="42"/>
  <c r="Q239" i="102" s="1"/>
  <c r="Q233" i="102"/>
  <c r="T1081" i="42"/>
  <c r="T1080" i="42"/>
  <c r="T1082" i="42"/>
  <c r="T1079" i="42"/>
  <c r="T1078" i="42"/>
  <c r="R1093" i="42"/>
  <c r="R704" i="42"/>
  <c r="R717" i="42" s="1"/>
  <c r="R719" i="42" s="1"/>
  <c r="R724" i="42" s="1"/>
  <c r="R726" i="42" s="1"/>
  <c r="R960" i="42" s="1"/>
  <c r="S911" i="42"/>
  <c r="S963" i="42"/>
  <c r="S913" i="42"/>
  <c r="S965" i="42"/>
  <c r="Q1088" i="42"/>
  <c r="Q1050" i="42"/>
  <c r="Q1087" i="42"/>
  <c r="Q1051" i="42"/>
  <c r="Q1086" i="42"/>
  <c r="Q1089" i="42"/>
  <c r="Q1053" i="42"/>
  <c r="Q1085" i="42"/>
  <c r="Q1049" i="42"/>
  <c r="Q1052" i="42"/>
  <c r="N35" i="94"/>
  <c r="P217" i="102"/>
  <c r="V217" i="102" s="1"/>
  <c r="S873" i="42"/>
  <c r="T874" i="42" s="1"/>
  <c r="S1008" i="42"/>
  <c r="T216" i="102" s="1"/>
  <c r="S1023" i="42"/>
  <c r="T222" i="102" s="1"/>
  <c r="S709" i="42"/>
  <c r="S1095" i="42" s="1"/>
  <c r="S988" i="42"/>
  <c r="S872" i="42"/>
  <c r="O972" i="42"/>
  <c r="O974" i="42" s="1"/>
  <c r="O976" i="42" s="1"/>
  <c r="N46" i="94" s="1"/>
  <c r="E49" i="94" s="1"/>
  <c r="E50" i="94" s="1"/>
  <c r="O979" i="42"/>
  <c r="N43" i="94"/>
  <c r="T424" i="42"/>
  <c r="T434" i="42"/>
  <c r="R1024" i="42"/>
  <c r="S223" i="102" s="1"/>
  <c r="S220" i="102"/>
  <c r="S910" i="42"/>
  <c r="S962" i="42"/>
  <c r="S814" i="42"/>
  <c r="S969" i="42"/>
  <c r="S917" i="42"/>
  <c r="T692" i="42" l="1"/>
  <c r="R933" i="42"/>
  <c r="R934" i="42"/>
  <c r="R937" i="42"/>
  <c r="R938" i="42" s="1"/>
  <c r="R971" i="42" s="1"/>
  <c r="R932" i="42"/>
  <c r="R924" i="42"/>
  <c r="R929" i="42"/>
  <c r="R925" i="42"/>
  <c r="R935" i="42"/>
  <c r="R921" i="42"/>
  <c r="R930" i="42"/>
  <c r="R927" i="42"/>
  <c r="R923" i="42"/>
  <c r="S905" i="42"/>
  <c r="S897" i="42"/>
  <c r="S889" i="42"/>
  <c r="S900" i="42"/>
  <c r="S892" i="42"/>
  <c r="S904" i="42"/>
  <c r="S906" i="42"/>
  <c r="S898" i="42"/>
  <c r="S890" i="42"/>
  <c r="S899" i="42"/>
  <c r="S891" i="42"/>
  <c r="S901" i="42"/>
  <c r="S893" i="42"/>
  <c r="S903" i="42"/>
  <c r="S895" i="42"/>
  <c r="S902" i="42"/>
  <c r="S894" i="42"/>
  <c r="S896" i="42"/>
  <c r="R926" i="42"/>
  <c r="S860" i="42"/>
  <c r="S852" i="42"/>
  <c r="S844" i="42"/>
  <c r="S861" i="42"/>
  <c r="S937" i="42" s="1"/>
  <c r="S938" i="42" s="1"/>
  <c r="S971" i="42" s="1"/>
  <c r="S853" i="42"/>
  <c r="S929" i="42" s="1"/>
  <c r="S845" i="42"/>
  <c r="S921" i="42" s="1"/>
  <c r="S854" i="42"/>
  <c r="S930" i="42" s="1"/>
  <c r="S846" i="42"/>
  <c r="S923" i="42" s="1"/>
  <c r="S847" i="42"/>
  <c r="S855" i="42"/>
  <c r="S851" i="42"/>
  <c r="S856" i="42"/>
  <c r="S848" i="42"/>
  <c r="S857" i="42"/>
  <c r="S849" i="42"/>
  <c r="S858" i="42"/>
  <c r="S850" i="42"/>
  <c r="S859" i="42"/>
  <c r="T1019" i="42"/>
  <c r="U218" i="102" s="1"/>
  <c r="T654" i="42"/>
  <c r="P972" i="42"/>
  <c r="P974" i="42" s="1"/>
  <c r="P976" i="42" s="1"/>
  <c r="P978" i="42"/>
  <c r="T1023" i="42"/>
  <c r="U222" i="102" s="1"/>
  <c r="W222" i="102" s="1"/>
  <c r="T708" i="42"/>
  <c r="T1094" i="42" s="1"/>
  <c r="P979" i="42"/>
  <c r="T1022" i="42"/>
  <c r="U221" i="102" s="1"/>
  <c r="W221" i="102" s="1"/>
  <c r="T1095" i="42"/>
  <c r="T1008" i="42"/>
  <c r="U216" i="102" s="1"/>
  <c r="W216" i="102" s="1"/>
  <c r="T706" i="42"/>
  <c r="T1092" i="42" s="1"/>
  <c r="T1004" i="42"/>
  <c r="U212" i="102" s="1"/>
  <c r="W212" i="102" s="1"/>
  <c r="T705" i="42"/>
  <c r="T1091" i="42" s="1"/>
  <c r="R940" i="42"/>
  <c r="T1005" i="42"/>
  <c r="U213" i="102" s="1"/>
  <c r="W213" i="102" s="1"/>
  <c r="Q953" i="42"/>
  <c r="Q978" i="42" s="1"/>
  <c r="S653" i="42"/>
  <c r="S662" i="42" s="1"/>
  <c r="T987" i="42"/>
  <c r="T431" i="42"/>
  <c r="T827" i="42" s="1"/>
  <c r="R234" i="102"/>
  <c r="Q1068" i="42"/>
  <c r="R240" i="102" s="1"/>
  <c r="T873" i="42"/>
  <c r="R230" i="102"/>
  <c r="Q1064" i="42"/>
  <c r="Q1054" i="42"/>
  <c r="R235" i="102" s="1"/>
  <c r="R231" i="102"/>
  <c r="Q1065" i="42"/>
  <c r="R237" i="102" s="1"/>
  <c r="T814" i="42"/>
  <c r="T962" i="42"/>
  <c r="T910" i="42"/>
  <c r="T912" i="42"/>
  <c r="T964" i="42"/>
  <c r="R672" i="42"/>
  <c r="S1091" i="42"/>
  <c r="S704" i="42"/>
  <c r="S717" i="42" s="1"/>
  <c r="S719" i="42" s="1"/>
  <c r="S724" i="42" s="1"/>
  <c r="S726" i="42" s="1"/>
  <c r="S960" i="42" s="1"/>
  <c r="T966" i="42"/>
  <c r="T914" i="42"/>
  <c r="T965" i="42"/>
  <c r="T913" i="42"/>
  <c r="U226" i="102"/>
  <c r="W226" i="102" s="1"/>
  <c r="T1039" i="42"/>
  <c r="U229" i="102" s="1"/>
  <c r="W229" i="102" s="1"/>
  <c r="S1024" i="42"/>
  <c r="T223" i="102" s="1"/>
  <c r="T218" i="102"/>
  <c r="T675" i="42"/>
  <c r="T957" i="42" s="1"/>
  <c r="T673" i="42"/>
  <c r="T955" i="42" s="1"/>
  <c r="Q1066" i="42"/>
  <c r="R238" i="102" s="1"/>
  <c r="R232" i="102"/>
  <c r="T917" i="42"/>
  <c r="T969" i="42"/>
  <c r="T916" i="42"/>
  <c r="T968" i="42"/>
  <c r="T872" i="42"/>
  <c r="T988" i="42"/>
  <c r="T828" i="42"/>
  <c r="W219" i="102"/>
  <c r="R1087" i="42"/>
  <c r="R1049" i="42"/>
  <c r="R1053" i="42"/>
  <c r="R1085" i="42"/>
  <c r="R1050" i="42"/>
  <c r="R1089" i="42"/>
  <c r="R1088" i="42"/>
  <c r="R1052" i="42"/>
  <c r="R1086" i="42"/>
  <c r="R1051" i="42"/>
  <c r="S918" i="42"/>
  <c r="R233" i="102"/>
  <c r="Q1067" i="42"/>
  <c r="R239" i="102" s="1"/>
  <c r="T911" i="42"/>
  <c r="T963" i="42"/>
  <c r="T915" i="42"/>
  <c r="T967" i="42"/>
  <c r="T1021" i="42"/>
  <c r="U220" i="102" s="1"/>
  <c r="W220" i="102" s="1"/>
  <c r="T707" i="42"/>
  <c r="T1093" i="42" s="1"/>
  <c r="T1006" i="42"/>
  <c r="U214" i="102" s="1"/>
  <c r="W214" i="102" s="1"/>
  <c r="Q236" i="102"/>
  <c r="P1069" i="42"/>
  <c r="Q241" i="102" s="1"/>
  <c r="T674" i="42"/>
  <c r="T956" i="42" s="1"/>
  <c r="S932" i="42" l="1"/>
  <c r="S924" i="42"/>
  <c r="S931" i="42"/>
  <c r="S933" i="42"/>
  <c r="S920" i="42"/>
  <c r="S926" i="42"/>
  <c r="S928" i="42"/>
  <c r="S927" i="42"/>
  <c r="S922" i="42"/>
  <c r="S935" i="42"/>
  <c r="S936" i="42"/>
  <c r="S934" i="42"/>
  <c r="S925" i="42"/>
  <c r="T906" i="42"/>
  <c r="T898" i="42"/>
  <c r="T890" i="42"/>
  <c r="T901" i="42"/>
  <c r="T899" i="42"/>
  <c r="T891" i="42"/>
  <c r="T897" i="42"/>
  <c r="T900" i="42"/>
  <c r="T892" i="42"/>
  <c r="T893" i="42"/>
  <c r="T905" i="42"/>
  <c r="T902" i="42"/>
  <c r="T894" i="42"/>
  <c r="T904" i="42"/>
  <c r="T896" i="42"/>
  <c r="T889" i="42"/>
  <c r="T903" i="42"/>
  <c r="T895" i="42"/>
  <c r="T861" i="42"/>
  <c r="T853" i="42"/>
  <c r="T845" i="42"/>
  <c r="T854" i="42"/>
  <c r="T846" i="42"/>
  <c r="T855" i="42"/>
  <c r="T847" i="42"/>
  <c r="T856" i="42"/>
  <c r="T848" i="42"/>
  <c r="T857" i="42"/>
  <c r="T849" i="42"/>
  <c r="T858" i="42"/>
  <c r="T850" i="42"/>
  <c r="T852" i="42"/>
  <c r="T859" i="42"/>
  <c r="T851" i="42"/>
  <c r="T860" i="42"/>
  <c r="T844" i="42"/>
  <c r="S672" i="42"/>
  <c r="S680" i="42" s="1"/>
  <c r="T704" i="42"/>
  <c r="T717" i="42" s="1"/>
  <c r="T719" i="42" s="1"/>
  <c r="T724" i="42" s="1"/>
  <c r="T726" i="42" s="1"/>
  <c r="T960" i="42" s="1"/>
  <c r="Q979" i="42"/>
  <c r="Q972" i="42"/>
  <c r="Q974" i="42" s="1"/>
  <c r="Q976" i="42" s="1"/>
  <c r="W218" i="102"/>
  <c r="S940" i="42"/>
  <c r="R1067" i="42"/>
  <c r="S239" i="102" s="1"/>
  <c r="S233" i="102"/>
  <c r="S1009" i="42"/>
  <c r="T217" i="102" s="1"/>
  <c r="S990" i="42"/>
  <c r="T653" i="42"/>
  <c r="T662" i="42" s="1"/>
  <c r="R990" i="42"/>
  <c r="R1009" i="42"/>
  <c r="S217" i="102" s="1"/>
  <c r="S1087" i="42"/>
  <c r="S1050" i="42"/>
  <c r="S1086" i="42"/>
  <c r="S1052" i="42"/>
  <c r="S1049" i="42"/>
  <c r="S1088" i="42"/>
  <c r="S1053" i="42"/>
  <c r="S1089" i="42"/>
  <c r="S1051" i="42"/>
  <c r="S1085" i="42"/>
  <c r="R1066" i="42"/>
  <c r="S238" i="102" s="1"/>
  <c r="S232" i="102"/>
  <c r="S234" i="102"/>
  <c r="R1068" i="42"/>
  <c r="S240" i="102" s="1"/>
  <c r="R1064" i="42"/>
  <c r="R1054" i="42"/>
  <c r="S235" i="102" s="1"/>
  <c r="S230" i="102"/>
  <c r="R236" i="102"/>
  <c r="Q1069" i="42"/>
  <c r="R241" i="102" s="1"/>
  <c r="S231" i="102"/>
  <c r="R1065" i="42"/>
  <c r="S237" i="102" s="1"/>
  <c r="T1024" i="42"/>
  <c r="U223" i="102" s="1"/>
  <c r="W223" i="102" s="1"/>
  <c r="R953" i="42"/>
  <c r="R978" i="42" s="1"/>
  <c r="R680" i="42"/>
  <c r="T918" i="42"/>
  <c r="S953" i="42" l="1"/>
  <c r="S978" i="42" s="1"/>
  <c r="T233" i="102"/>
  <c r="S1067" i="42"/>
  <c r="T239" i="102" s="1"/>
  <c r="S1068" i="42"/>
  <c r="T240" i="102" s="1"/>
  <c r="T234" i="102"/>
  <c r="T231" i="102"/>
  <c r="S1065" i="42"/>
  <c r="T237" i="102" s="1"/>
  <c r="T672" i="42"/>
  <c r="R972" i="42"/>
  <c r="R974" i="42" s="1"/>
  <c r="R976" i="42" s="1"/>
  <c r="R979" i="42"/>
  <c r="R1069" i="42"/>
  <c r="S241" i="102" s="1"/>
  <c r="S236" i="102"/>
  <c r="T232" i="102"/>
  <c r="S1066" i="42"/>
  <c r="T238" i="102" s="1"/>
  <c r="T230" i="102"/>
  <c r="S1054" i="42"/>
  <c r="T235" i="102" s="1"/>
  <c r="S1064" i="42"/>
  <c r="T934" i="42"/>
  <c r="T925" i="42"/>
  <c r="T926" i="42"/>
  <c r="T931" i="42"/>
  <c r="T923" i="42"/>
  <c r="T932" i="42"/>
  <c r="T935" i="42"/>
  <c r="T936" i="42"/>
  <c r="T933" i="42"/>
  <c r="T921" i="42"/>
  <c r="T930" i="42"/>
  <c r="T928" i="42"/>
  <c r="T924" i="42"/>
  <c r="T922" i="42"/>
  <c r="T929" i="42"/>
  <c r="T937" i="42"/>
  <c r="T938" i="42" s="1"/>
  <c r="T971" i="42" s="1"/>
  <c r="T927" i="42"/>
  <c r="S979" i="42" l="1"/>
  <c r="S972" i="42"/>
  <c r="S974" i="42" s="1"/>
  <c r="S976" i="42" s="1"/>
  <c r="T990" i="42"/>
  <c r="T1009" i="42"/>
  <c r="U217" i="102" s="1"/>
  <c r="W217" i="102" s="1"/>
  <c r="T680" i="42"/>
  <c r="T953" i="42"/>
  <c r="T979" i="42" s="1"/>
  <c r="S1069" i="42"/>
  <c r="T241" i="102" s="1"/>
  <c r="T236" i="102"/>
  <c r="T920" i="42"/>
  <c r="T1088" i="42"/>
  <c r="T1086" i="42"/>
  <c r="T1085" i="42"/>
  <c r="T1087" i="42"/>
  <c r="T1089" i="42"/>
  <c r="T1051" i="42"/>
  <c r="T1066" i="42" s="1"/>
  <c r="U238" i="102" s="1"/>
  <c r="W238" i="102" s="1"/>
  <c r="T1049" i="42"/>
  <c r="U230" i="102" s="1"/>
  <c r="W230" i="102" s="1"/>
  <c r="T1050" i="42"/>
  <c r="T1052" i="42"/>
  <c r="U233" i="102" s="1"/>
  <c r="W233" i="102" s="1"/>
  <c r="T1053" i="42"/>
  <c r="T1068" i="42" s="1"/>
  <c r="U240" i="102" s="1"/>
  <c r="W240" i="102" s="1"/>
  <c r="T940" i="42"/>
  <c r="T978" i="42" l="1"/>
  <c r="T972" i="42"/>
  <c r="F1072" i="42" s="1"/>
  <c r="T1054" i="42"/>
  <c r="U235" i="102" s="1"/>
  <c r="W235" i="102" s="1"/>
  <c r="U234" i="102"/>
  <c r="W234" i="102" s="1"/>
  <c r="U231" i="102"/>
  <c r="W231" i="102" s="1"/>
  <c r="T1065" i="42"/>
  <c r="U237" i="102" s="1"/>
  <c r="W237" i="102" s="1"/>
  <c r="T1067" i="42"/>
  <c r="U239" i="102" s="1"/>
  <c r="W239" i="102" s="1"/>
  <c r="T1064" i="42"/>
  <c r="U232" i="102"/>
  <c r="W232" i="102" s="1"/>
  <c r="T974" i="42" l="1"/>
  <c r="T976" i="42" s="1"/>
  <c r="U236" i="102"/>
  <c r="W236" i="102" s="1"/>
  <c r="T1069" i="42"/>
  <c r="U241" i="102" s="1"/>
  <c r="W241" i="102" s="1"/>
</calcChain>
</file>

<file path=xl/comments1.xml><?xml version="1.0" encoding="utf-8"?>
<comments xmlns="http://schemas.openxmlformats.org/spreadsheetml/2006/main">
  <authors>
    <author>Wouter van Monsjou</author>
  </authors>
  <commentLis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2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3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4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5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6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7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8.xml><?xml version="1.0" encoding="utf-8"?>
<comments xmlns="http://schemas.openxmlformats.org/spreadsheetml/2006/main">
  <authors>
    <author>Wouter van Monsjou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sharedStrings.xml><?xml version="1.0" encoding="utf-8"?>
<sst xmlns="http://schemas.openxmlformats.org/spreadsheetml/2006/main" count="35083" uniqueCount="597">
  <si>
    <t>Item</t>
  </si>
  <si>
    <t>Source</t>
  </si>
  <si>
    <t>Unit</t>
  </si>
  <si>
    <t>Value</t>
  </si>
  <si>
    <t>Year</t>
  </si>
  <si>
    <t>L3F</t>
  </si>
  <si>
    <t>%</t>
  </si>
  <si>
    <t>Tree age</t>
  </si>
  <si>
    <t>Years</t>
  </si>
  <si>
    <t>Kg/ha</t>
  </si>
  <si>
    <t>Price</t>
  </si>
  <si>
    <t>Usd/MT</t>
  </si>
  <si>
    <t>Lachlan</t>
  </si>
  <si>
    <t>Coconut</t>
  </si>
  <si>
    <t>Yield</t>
  </si>
  <si>
    <t>MT/ha</t>
  </si>
  <si>
    <t>Banana</t>
  </si>
  <si>
    <t>Bunch/ha</t>
  </si>
  <si>
    <t>Usd/bunch</t>
  </si>
  <si>
    <t>Peanuts</t>
  </si>
  <si>
    <t>Maize</t>
  </si>
  <si>
    <t>Labor needs - maintenance</t>
  </si>
  <si>
    <t>Baseline</t>
  </si>
  <si>
    <t>Days/ha</t>
  </si>
  <si>
    <t>Labor needs - harvesting</t>
  </si>
  <si>
    <t>Cocoa</t>
  </si>
  <si>
    <t>Kg/day</t>
  </si>
  <si>
    <t>Labor costs</t>
  </si>
  <si>
    <t>Hired labor costs</t>
  </si>
  <si>
    <t>Usd/day</t>
  </si>
  <si>
    <t>FARM SERVICES</t>
  </si>
  <si>
    <t>Pruning</t>
  </si>
  <si>
    <t>Yes</t>
  </si>
  <si>
    <t>Calculation</t>
  </si>
  <si>
    <t>Farm size</t>
  </si>
  <si>
    <t>Ha</t>
  </si>
  <si>
    <t>Kg</t>
  </si>
  <si>
    <t>Prices</t>
  </si>
  <si>
    <t>Revenues</t>
  </si>
  <si>
    <t>Usd</t>
  </si>
  <si>
    <t>Total revenues</t>
  </si>
  <si>
    <t>Expenses</t>
  </si>
  <si>
    <t>Days</t>
  </si>
  <si>
    <t>Total labor need</t>
  </si>
  <si>
    <t>Hired labor need</t>
  </si>
  <si>
    <t>Total expenses</t>
  </si>
  <si>
    <t>Net income</t>
  </si>
  <si>
    <t>Peanut</t>
  </si>
  <si>
    <t>New stock - Year 1</t>
  </si>
  <si>
    <t>New stock - Year 2</t>
  </si>
  <si>
    <t>New stock - Year 3</t>
  </si>
  <si>
    <t>New stock - Year 4</t>
  </si>
  <si>
    <t>New stock - Year 5</t>
  </si>
  <si>
    <t>New stock - Year 6</t>
  </si>
  <si>
    <t>New stock - Year 7</t>
  </si>
  <si>
    <t>New stock - Year 8</t>
  </si>
  <si>
    <t>New stock - Year 9</t>
  </si>
  <si>
    <t>New stock - Year 10</t>
  </si>
  <si>
    <t>New stock - Year 11</t>
  </si>
  <si>
    <t>New stock - Year 12</t>
  </si>
  <si>
    <t>New stock - Year 13</t>
  </si>
  <si>
    <t>New stock - Year 14</t>
  </si>
  <si>
    <t>New stock - Year 15</t>
  </si>
  <si>
    <t>Old stock</t>
  </si>
  <si>
    <t>New stock</t>
  </si>
  <si>
    <t>Bunches</t>
  </si>
  <si>
    <t>EXPENSES</t>
  </si>
  <si>
    <t>Labor</t>
  </si>
  <si>
    <t>Binary</t>
  </si>
  <si>
    <t>REJUVENATION SERVICES</t>
  </si>
  <si>
    <t>Repayment</t>
  </si>
  <si>
    <t>NET INCOME</t>
  </si>
  <si>
    <t>P&amp;L</t>
  </si>
  <si>
    <t>Tree age (average)</t>
  </si>
  <si>
    <t>Production</t>
  </si>
  <si>
    <t>Kg / ha</t>
  </si>
  <si>
    <t>Total package to farmer</t>
  </si>
  <si>
    <t>Farm gate price</t>
  </si>
  <si>
    <t>Labor costs cocoa maintenance and harvesting</t>
  </si>
  <si>
    <t>Banana shoot cost</t>
  </si>
  <si>
    <t>TSP cost</t>
  </si>
  <si>
    <t>CFA</t>
  </si>
  <si>
    <t>Hectares rejuvenated (cumulative)</t>
  </si>
  <si>
    <t>Hectares rejuvenated (marginal)</t>
  </si>
  <si>
    <t>No</t>
  </si>
  <si>
    <t>Net income without intervention</t>
  </si>
  <si>
    <t>Partha (from Farm P&amp;L rough replanting v020517_v3)</t>
  </si>
  <si>
    <t>Farm P&amp;L rough replanting v020517_v3</t>
  </si>
  <si>
    <t>Plot 1</t>
  </si>
  <si>
    <t>Plot 2</t>
  </si>
  <si>
    <t>Plot 3</t>
  </si>
  <si>
    <t>Plot 4</t>
  </si>
  <si>
    <t>Plot 5</t>
  </si>
  <si>
    <t>Replanting plot 1</t>
  </si>
  <si>
    <t>Replanting plot 2</t>
  </si>
  <si>
    <t>Replanting plot 3</t>
  </si>
  <si>
    <t>Replanting plot 4</t>
  </si>
  <si>
    <t>Replanting plot 5</t>
  </si>
  <si>
    <t>Production - plot 1</t>
  </si>
  <si>
    <t>Production - plot 2</t>
  </si>
  <si>
    <t>Production - plot 3</t>
  </si>
  <si>
    <t>Production - plot 4</t>
  </si>
  <si>
    <t>Production - plot 5</t>
  </si>
  <si>
    <t>Monocropping</t>
  </si>
  <si>
    <t>Cocoa grown</t>
  </si>
  <si>
    <t>Monocropping production</t>
  </si>
  <si>
    <t>Total production</t>
  </si>
  <si>
    <t>Total labor need, cocoa</t>
  </si>
  <si>
    <t>Monocropping yield</t>
  </si>
  <si>
    <t>Non-cocoa production costs</t>
  </si>
  <si>
    <t>Rejuvenation rates</t>
  </si>
  <si>
    <t>Productivity curve</t>
  </si>
  <si>
    <t>% of peak productivity</t>
  </si>
  <si>
    <t>Productivity</t>
  </si>
  <si>
    <t>PP1</t>
  </si>
  <si>
    <t>PP2</t>
  </si>
  <si>
    <t>PP3</t>
  </si>
  <si>
    <t>PP4</t>
  </si>
  <si>
    <t>Base productivity, per profile</t>
  </si>
  <si>
    <t>Yield - old stock - no PP</t>
  </si>
  <si>
    <t>Yield - old stock - PP1</t>
  </si>
  <si>
    <t>Yield - old stock - PP2</t>
  </si>
  <si>
    <t>Yield - old stock - PP3</t>
  </si>
  <si>
    <t>Yield - old stock - PP4</t>
  </si>
  <si>
    <t>None</t>
  </si>
  <si>
    <t xml:space="preserve">  </t>
  </si>
  <si>
    <t>Input costs</t>
  </si>
  <si>
    <t>Starting practices and inputs</t>
  </si>
  <si>
    <t>Farming system used</t>
  </si>
  <si>
    <t>Type</t>
  </si>
  <si>
    <t>Harvesting</t>
  </si>
  <si>
    <t>Non-cocoa</t>
  </si>
  <si>
    <t>Input costs - baseline scenarios</t>
  </si>
  <si>
    <t>$/ha</t>
  </si>
  <si>
    <t>UP5</t>
  </si>
  <si>
    <t>RP6</t>
  </si>
  <si>
    <t>Crop grown</t>
  </si>
  <si>
    <t>Banana intercropping on rejuvenated parts of the farms</t>
  </si>
  <si>
    <t>Banana grown on rejuvenated parts of farm</t>
  </si>
  <si>
    <t>Select</t>
  </si>
  <si>
    <t>Intercropping</t>
  </si>
  <si>
    <t>Coconut planted with rejuvenation?</t>
  </si>
  <si>
    <t>Average cocoa yield per ha</t>
  </si>
  <si>
    <t>Farm gate prices</t>
  </si>
  <si>
    <t>Average PP1-4</t>
  </si>
  <si>
    <t>Old stock - Plot 1</t>
  </si>
  <si>
    <t>Old stock - Plot 2</t>
  </si>
  <si>
    <t>Old stock - Plot 3</t>
  </si>
  <si>
    <t>Old stock - Plot 4</t>
  </si>
  <si>
    <t>Old stock - Plot 5</t>
  </si>
  <si>
    <t>New stock - Plot 1</t>
  </si>
  <si>
    <t>New stock - Plot 2</t>
  </si>
  <si>
    <t>New stock - Plot 3</t>
  </si>
  <si>
    <t>New stock - Plot 4</t>
  </si>
  <si>
    <t>New stock - Plot 5</t>
  </si>
  <si>
    <t>Monocropping production expenses</t>
  </si>
  <si>
    <t>Production costs - monocropping</t>
  </si>
  <si>
    <t>Production costs - intercropping</t>
  </si>
  <si>
    <t>TOTAL COCOA LABOR EXPENSES</t>
  </si>
  <si>
    <t>NON-COCOA CROPS PRODUCTION COSTS</t>
  </si>
  <si>
    <t>Farm</t>
  </si>
  <si>
    <t>Insecticide</t>
  </si>
  <si>
    <t>Fungicide</t>
  </si>
  <si>
    <t>Application</t>
  </si>
  <si>
    <t>LifeInsurance</t>
  </si>
  <si>
    <t>Activity</t>
  </si>
  <si>
    <t>Insecticide product</t>
  </si>
  <si>
    <t>Fungicide product</t>
  </si>
  <si>
    <t>Fertiliser product PK</t>
  </si>
  <si>
    <t>Fertiliser product NB</t>
  </si>
  <si>
    <t>Insurance cost</t>
  </si>
  <si>
    <t>Exchange rate</t>
  </si>
  <si>
    <t>CFA to USD</t>
  </si>
  <si>
    <t>Total Productivity Package cost</t>
  </si>
  <si>
    <t>Total Rejuvenation Package cost</t>
  </si>
  <si>
    <t>Total FS packages cost</t>
  </si>
  <si>
    <t>Cocoa labor cost</t>
  </si>
  <si>
    <t>Default risk</t>
  </si>
  <si>
    <t>Cocoa seedlings</t>
  </si>
  <si>
    <t>Banana shoots</t>
  </si>
  <si>
    <t>Gliricidia sticks</t>
  </si>
  <si>
    <t>Timber seedlings</t>
  </si>
  <si>
    <t>Maize kit</t>
  </si>
  <si>
    <t>Equipment</t>
  </si>
  <si>
    <t>Transport</t>
  </si>
  <si>
    <t>Consumables</t>
  </si>
  <si>
    <t>Watering</t>
  </si>
  <si>
    <t>Hectares receiving FS packages</t>
  </si>
  <si>
    <t>Replanting package repayment</t>
  </si>
  <si>
    <t>Expenses as % of gross revenues</t>
  </si>
  <si>
    <t>Non-cocoa income</t>
  </si>
  <si>
    <t>Working assumption based on NF experience</t>
  </si>
  <si>
    <t>Working assumptions</t>
  </si>
  <si>
    <t>Input PG/KP</t>
  </si>
  <si>
    <t>Placeholder</t>
  </si>
  <si>
    <t>Lachlan (Previous model)</t>
  </si>
  <si>
    <t>xe.com (15/1/18)</t>
  </si>
  <si>
    <t>Working assumptions; to be updated based on yield data to received from Matthieu</t>
  </si>
  <si>
    <t>Package</t>
  </si>
  <si>
    <t>Bad debt</t>
  </si>
  <si>
    <t>Fertilizer-PK</t>
  </si>
  <si>
    <t>Fertilizer-NB</t>
  </si>
  <si>
    <t>Protection gear</t>
  </si>
  <si>
    <t>David I. 26/01</t>
  </si>
  <si>
    <t>Payment terms</t>
  </si>
  <si>
    <t>Finance</t>
  </si>
  <si>
    <t>RP costing 1718</t>
  </si>
  <si>
    <t>Cost of capital</t>
  </si>
  <si>
    <t>Replanting package active</t>
  </si>
  <si>
    <t>Factor</t>
  </si>
  <si>
    <t>Yield difference</t>
  </si>
  <si>
    <t>Current yield</t>
  </si>
  <si>
    <t>Minimal inputs</t>
  </si>
  <si>
    <t>Partial inputs</t>
  </si>
  <si>
    <t>Good inputs</t>
  </si>
  <si>
    <t>Full inputs</t>
  </si>
  <si>
    <t>Placeholder based on NF estimates and experience</t>
  </si>
  <si>
    <t>Labor needs - maintenance baseline</t>
  </si>
  <si>
    <t>Own (family + hired) labor needed for maintenance</t>
  </si>
  <si>
    <t>Percentage hired labor</t>
  </si>
  <si>
    <t>Main crop grown</t>
  </si>
  <si>
    <t>Coconut intercropping on rejuvenated parts of farm</t>
  </si>
  <si>
    <t>Package weighted average yield - old stock only</t>
  </si>
  <si>
    <t>Season 17/18 farm gate price</t>
  </si>
  <si>
    <t>Package applied - overall</t>
  </si>
  <si>
    <t>Package applied - plot 1</t>
  </si>
  <si>
    <t>Package applied - plot 2</t>
  </si>
  <si>
    <t>Package applied - plot 3</t>
  </si>
  <si>
    <t>Package applied - plot 4</t>
  </si>
  <si>
    <t>Package applied - plot 5</t>
  </si>
  <si>
    <t xml:space="preserve"> </t>
  </si>
  <si>
    <t>Total farm services expenses</t>
  </si>
  <si>
    <t>Hired labor after productivity package</t>
  </si>
  <si>
    <t>Hired labor in baseline (without PP)</t>
  </si>
  <si>
    <t>Difference between PP and baseline income</t>
  </si>
  <si>
    <t>Maximum yield impact</t>
  </si>
  <si>
    <t>% and # years</t>
  </si>
  <si>
    <t># of years to reach maximum</t>
  </si>
  <si>
    <t>LSR</t>
  </si>
  <si>
    <t>Labor needs - maintenance productivity packages</t>
  </si>
  <si>
    <t>Labor needs - harvesting and post-harvesting</t>
  </si>
  <si>
    <t>Peak value</t>
  </si>
  <si>
    <t>Low</t>
  </si>
  <si>
    <t>Recurring</t>
  </si>
  <si>
    <t>Interest rate PPL</t>
  </si>
  <si>
    <t>% on package costs</t>
  </si>
  <si>
    <t>% on accounts receivable</t>
  </si>
  <si>
    <t>Default rate (PP)</t>
  </si>
  <si>
    <t>Default rate (RP)</t>
  </si>
  <si>
    <t>Cost item</t>
  </si>
  <si>
    <t>Coaching (replanting)</t>
  </si>
  <si>
    <t>Coaching (pruning)</t>
  </si>
  <si>
    <t>Selected package post-rejuvenation</t>
  </si>
  <si>
    <t>Lookup code</t>
  </si>
  <si>
    <t>Cost</t>
  </si>
  <si>
    <t>Maize grown</t>
  </si>
  <si>
    <t>Peanuts grown</t>
  </si>
  <si>
    <t>Saw and scie</t>
  </si>
  <si>
    <t>FS margin</t>
  </si>
  <si>
    <t>Protection gear maintenance</t>
  </si>
  <si>
    <t>Applicator salary</t>
  </si>
  <si>
    <t>Atomiser operating costs</t>
  </si>
  <si>
    <t>Atomiser depreciation</t>
  </si>
  <si>
    <t>Planting materials</t>
  </si>
  <si>
    <t>Cost driver</t>
  </si>
  <si>
    <t>FULL SPEED REJUVENATION</t>
  </si>
  <si>
    <t>LOW SPEED REJUVENATION</t>
  </si>
  <si>
    <t>FSR underway</t>
  </si>
  <si>
    <t>Hectares under FSR</t>
  </si>
  <si>
    <t>LSR underway</t>
  </si>
  <si>
    <t>Hectares under LSR</t>
  </si>
  <si>
    <t>FS Margin</t>
  </si>
  <si>
    <t>Credit management costs</t>
  </si>
  <si>
    <t>Total price to farmer</t>
  </si>
  <si>
    <t>Working capital costs</t>
  </si>
  <si>
    <t>Years to repayment</t>
  </si>
  <si>
    <t>Repayment, incl. financial costs &amp; margin</t>
  </si>
  <si>
    <t xml:space="preserve">Interest rate </t>
  </si>
  <si>
    <t>Package cost outstanding, excl. finance &amp; margin</t>
  </si>
  <si>
    <t>PP5: Underplanting</t>
  </si>
  <si>
    <t>Working capital outstanding in years</t>
  </si>
  <si>
    <t>WC interest rate</t>
  </si>
  <si>
    <t>Financials</t>
  </si>
  <si>
    <t>Part of 1st year WC outstanding</t>
  </si>
  <si>
    <t>PP6: CSSV replanting</t>
  </si>
  <si>
    <t>REPLANTING PACKAGES</t>
  </si>
  <si>
    <t>PRODUCTIVITY PACKAGES</t>
  </si>
  <si>
    <t>Commission for technical team</t>
  </si>
  <si>
    <t>Shade trees</t>
  </si>
  <si>
    <t>PP5: Underplanting package</t>
  </si>
  <si>
    <t>PP6: CSSV Full rejuvenation package</t>
  </si>
  <si>
    <t>New stock - PP5</t>
  </si>
  <si>
    <t>New stock - PP6</t>
  </si>
  <si>
    <t>One-off</t>
  </si>
  <si>
    <t>Package duration</t>
  </si>
  <si>
    <t>Total package cost outstanding</t>
  </si>
  <si>
    <t>Commissions on PP sales</t>
  </si>
  <si>
    <t>Rabe 16/04</t>
  </si>
  <si>
    <t>Remaining stock under UP</t>
  </si>
  <si>
    <t>Alex K.</t>
  </si>
  <si>
    <t>% of trees remaining</t>
  </si>
  <si>
    <t>Rejuvenation</t>
  </si>
  <si>
    <t>% rejuvenated</t>
  </si>
  <si>
    <t>PP1-PP4</t>
  </si>
  <si>
    <t>Replanting coach salary</t>
  </si>
  <si>
    <t>Transport to district PK</t>
  </si>
  <si>
    <t>Transport to district NB</t>
  </si>
  <si>
    <t>Farm price</t>
  </si>
  <si>
    <t>Credit risk mgmt cost per farmer per ha</t>
  </si>
  <si>
    <t>Count to P&amp;L</t>
  </si>
  <si>
    <t>Credit risk management fee to farmers</t>
  </si>
  <si>
    <t>Usd/farmer/ha</t>
  </si>
  <si>
    <t>Pruning coach salary</t>
  </si>
  <si>
    <t>Fertilizer-TSP</t>
  </si>
  <si>
    <t>Hectares old stock remaining (cumulative)</t>
  </si>
  <si>
    <t>Package FS margin</t>
  </si>
  <si>
    <t>Net income with intervention</t>
  </si>
  <si>
    <t>Total margin</t>
  </si>
  <si>
    <t xml:space="preserve">% to FS </t>
  </si>
  <si>
    <t>Labor needs - harvesting &amp; post-harvesting</t>
  </si>
  <si>
    <t>FINANCE</t>
  </si>
  <si>
    <t>Package per scenario</t>
  </si>
  <si>
    <t>Plot size</t>
  </si>
  <si>
    <t>PP0</t>
  </si>
  <si>
    <t>CSSV</t>
  </si>
  <si>
    <t>Medium</t>
  </si>
  <si>
    <t>Severe</t>
  </si>
  <si>
    <t>CFI status</t>
  </si>
  <si>
    <t>Mapped</t>
  </si>
  <si>
    <t>No but willing</t>
  </si>
  <si>
    <t>No not willing</t>
  </si>
  <si>
    <t>Tree density</t>
  </si>
  <si>
    <t>GAP</t>
  </si>
  <si>
    <t>Pesticides</t>
  </si>
  <si>
    <t>Fertilizer</t>
  </si>
  <si>
    <t>Soils</t>
  </si>
  <si>
    <t>Trees/ha</t>
  </si>
  <si>
    <t>Crop</t>
  </si>
  <si>
    <t>FS FARMER</t>
  </si>
  <si>
    <t>Source of trees / planting material</t>
  </si>
  <si>
    <t>Unknown</t>
  </si>
  <si>
    <t>Average</t>
  </si>
  <si>
    <t>BASELINE FARMER</t>
  </si>
  <si>
    <t>SUMMARY</t>
  </si>
  <si>
    <t>YR1</t>
  </si>
  <si>
    <t>YR5</t>
  </si>
  <si>
    <t>YR10</t>
  </si>
  <si>
    <t>After intervention</t>
  </si>
  <si>
    <t>Total</t>
  </si>
  <si>
    <t>Black Pod</t>
  </si>
  <si>
    <t>Mirid</t>
  </si>
  <si>
    <t>Question</t>
  </si>
  <si>
    <t>Black pod</t>
  </si>
  <si>
    <t>Can the farmer make a 20% downpayment</t>
  </si>
  <si>
    <t>Does the farmer have a bank account?</t>
  </si>
  <si>
    <t>Historic experience (financial or delivery)</t>
  </si>
  <si>
    <t>Land ownership issue</t>
  </si>
  <si>
    <t>Income level (per capita)</t>
  </si>
  <si>
    <t>Good or Neutral</t>
  </si>
  <si>
    <t>Farmer Last Name</t>
  </si>
  <si>
    <t>Farmer First Name</t>
  </si>
  <si>
    <t>Farmer ID</t>
  </si>
  <si>
    <t>City</t>
  </si>
  <si>
    <t>Total farm size</t>
  </si>
  <si>
    <t>Household members</t>
  </si>
  <si>
    <t>Mapping data ID</t>
  </si>
  <si>
    <t>Alternative non-farming income</t>
  </si>
  <si>
    <t>Annan</t>
  </si>
  <si>
    <t>Koffie</t>
  </si>
  <si>
    <t>IC-2102556</t>
  </si>
  <si>
    <t>Abidjan</t>
  </si>
  <si>
    <t>PRODUCTIVITY</t>
  </si>
  <si>
    <t>REJUVENATION RATE</t>
  </si>
  <si>
    <t>NON-COCOA CROPS</t>
  </si>
  <si>
    <t>LABOR</t>
  </si>
  <si>
    <t>Do you currently own a cookstove?</t>
  </si>
  <si>
    <t>Do you currently own solar panels?</t>
  </si>
  <si>
    <t>CATEGORY 1 LOOKUP TABLE</t>
  </si>
  <si>
    <t>CATEGORY 3 LOOKUP TABLE</t>
  </si>
  <si>
    <t>Answer</t>
  </si>
  <si>
    <t>Good or neutral</t>
  </si>
  <si>
    <t>Bad</t>
  </si>
  <si>
    <t>&lt;250 CFA:</t>
  </si>
  <si>
    <t>251-473</t>
  </si>
  <si>
    <t>&gt;473</t>
  </si>
  <si>
    <t>Q</t>
  </si>
  <si>
    <t>Sub answer</t>
  </si>
  <si>
    <t>No, but willing</t>
  </si>
  <si>
    <t>No, not willing</t>
  </si>
  <si>
    <t>Category minimum:</t>
  </si>
  <si>
    <t>BINARY QUESTIONS</t>
  </si>
  <si>
    <t>CREDIT PROCESS QUESTIONS</t>
  </si>
  <si>
    <t>FARM SCORING VARIABLES</t>
  </si>
  <si>
    <t>YR2</t>
  </si>
  <si>
    <t>YR3</t>
  </si>
  <si>
    <t>YR4</t>
  </si>
  <si>
    <t>YR6</t>
  </si>
  <si>
    <t>YR7</t>
  </si>
  <si>
    <t>YR8</t>
  </si>
  <si>
    <t>YR9</t>
  </si>
  <si>
    <t>YR11</t>
  </si>
  <si>
    <t>YR12</t>
  </si>
  <si>
    <t>YR13</t>
  </si>
  <si>
    <t>YR14</t>
  </si>
  <si>
    <t>YR15</t>
  </si>
  <si>
    <t>OTHER (Thriving Nature / Prospering Farmer)</t>
  </si>
  <si>
    <t>x</t>
  </si>
  <si>
    <t>Placeholder2</t>
  </si>
  <si>
    <t>Placeholder3</t>
  </si>
  <si>
    <t>Placeholder4</t>
  </si>
  <si>
    <t>Placeholder5</t>
  </si>
  <si>
    <t>Placeholder6</t>
  </si>
  <si>
    <t>Placeholder7</t>
  </si>
  <si>
    <t>Number of plots</t>
  </si>
  <si>
    <t>SELECTED PACKAGE</t>
  </si>
  <si>
    <t>Placeholder8</t>
  </si>
  <si>
    <t>Placeholder9</t>
  </si>
  <si>
    <t>Placeholder10</t>
  </si>
  <si>
    <t>Placeholder11</t>
  </si>
  <si>
    <t>OTHER PRODUCTS</t>
  </si>
  <si>
    <t>Cookstove</t>
  </si>
  <si>
    <t>Solar panels</t>
  </si>
  <si>
    <t>Vegetable kit</t>
  </si>
  <si>
    <t>Poultry kit</t>
  </si>
  <si>
    <t>Usd/farm</t>
  </si>
  <si>
    <t>Usd/ha</t>
  </si>
  <si>
    <t>Amount</t>
  </si>
  <si>
    <t>Additional hired labor</t>
  </si>
  <si>
    <t>TAILORING OF PACKAGES</t>
  </si>
  <si>
    <t>Other products / packages</t>
  </si>
  <si>
    <t>Solar lamps</t>
  </si>
  <si>
    <t>Products</t>
  </si>
  <si>
    <t>Value:</t>
  </si>
  <si>
    <t>Did the farmer understand the process?</t>
  </si>
  <si>
    <t>Additional remarks / observations:</t>
  </si>
  <si>
    <t>Not at all</t>
  </si>
  <si>
    <t>Did the farmer show interest?</t>
  </si>
  <si>
    <t>Please write your remarks / recommendations here</t>
  </si>
  <si>
    <t>Placeholder question 1</t>
  </si>
  <si>
    <t>Placeholder question 2</t>
  </si>
  <si>
    <t>Ha/plot</t>
  </si>
  <si>
    <t>Crop/plot</t>
  </si>
  <si>
    <t>Per farm</t>
  </si>
  <si>
    <t>2.1.1</t>
  </si>
  <si>
    <t>2.1.2</t>
  </si>
  <si>
    <t>2.1.3</t>
  </si>
  <si>
    <t>2.1.4</t>
  </si>
  <si>
    <t>2.1.5</t>
  </si>
  <si>
    <t>2.2.1</t>
  </si>
  <si>
    <t>2.2.2</t>
  </si>
  <si>
    <t>2.2.3</t>
  </si>
  <si>
    <t>2.2.4</t>
  </si>
  <si>
    <t>2.2.5</t>
  </si>
  <si>
    <t>2.2.6</t>
  </si>
  <si>
    <t>2.3.1</t>
  </si>
  <si>
    <t>Intercropping with cocoa while rejuvenating</t>
  </si>
  <si>
    <t>Other products</t>
  </si>
  <si>
    <t>Simplied P&amp;L</t>
  </si>
  <si>
    <t>Cocoa revenues</t>
  </si>
  <si>
    <t>Included in package (standard)?</t>
  </si>
  <si>
    <t>Included in package (based on coach input)?</t>
  </si>
  <si>
    <t>Is there a disease on the plot?</t>
  </si>
  <si>
    <t>Is the plot located in a protected zone? (CFI status)</t>
  </si>
  <si>
    <t>Is the plot mapped and census done?</t>
  </si>
  <si>
    <t>Myrid</t>
  </si>
  <si>
    <t>Practices</t>
  </si>
  <si>
    <t>2.3.2</t>
  </si>
  <si>
    <t>Down payment</t>
  </si>
  <si>
    <t>Bank account</t>
  </si>
  <si>
    <t>Historic experience</t>
  </si>
  <si>
    <t>Land ownership</t>
  </si>
  <si>
    <t>Income</t>
  </si>
  <si>
    <t>Rank</t>
  </si>
  <si>
    <t>Top 3</t>
  </si>
  <si>
    <t>TOTAL RECOMMENDATION</t>
  </si>
  <si>
    <t>Year 1</t>
  </si>
  <si>
    <t>Year 5</t>
  </si>
  <si>
    <t>Year 10</t>
  </si>
  <si>
    <t>Average (10 years)</t>
  </si>
  <si>
    <t>Plot in use?</t>
  </si>
  <si>
    <t>Products included</t>
  </si>
  <si>
    <t>Cocoa bag size</t>
  </si>
  <si>
    <t>Kg/bag</t>
  </si>
  <si>
    <t>Year of package start</t>
  </si>
  <si>
    <t>Products in- or excluded</t>
  </si>
  <si>
    <t>OUTCOMES</t>
  </si>
  <si>
    <t>Additional FS labor</t>
  </si>
  <si>
    <t>Days/farm</t>
  </si>
  <si>
    <t>Selected package during underplanting</t>
  </si>
  <si>
    <t>bad</t>
  </si>
  <si>
    <t>average</t>
  </si>
  <si>
    <t>good</t>
  </si>
  <si>
    <t>Selected package pre-rejuvenation</t>
  </si>
  <si>
    <t>Increment</t>
  </si>
  <si>
    <t>Yield - old stock - PP0</t>
  </si>
  <si>
    <t>Plot</t>
  </si>
  <si>
    <t>Indicator</t>
  </si>
  <si>
    <t>Year 2</t>
  </si>
  <si>
    <t>Year 3</t>
  </si>
  <si>
    <t>Year 4</t>
  </si>
  <si>
    <t>Year 6</t>
  </si>
  <si>
    <t>Year 7</t>
  </si>
  <si>
    <t>Year 8</t>
  </si>
  <si>
    <t>Year 9</t>
  </si>
  <si>
    <t>Year 11</t>
  </si>
  <si>
    <t>Year 12</t>
  </si>
  <si>
    <t>Year 13</t>
  </si>
  <si>
    <t>Year 14</t>
  </si>
  <si>
    <t>Year 15</t>
  </si>
  <si>
    <t>Cocoa yield</t>
  </si>
  <si>
    <r>
      <t xml:space="preserve">Source: </t>
    </r>
    <r>
      <rPr>
        <sz val="11"/>
        <color theme="1"/>
        <rFont val="Calibri"/>
        <family val="2"/>
        <scheme val="minor"/>
      </rPr>
      <t>Package composition and pricing_Draft RABE</t>
    </r>
  </si>
  <si>
    <r>
      <t xml:space="preserve">Source: </t>
    </r>
    <r>
      <rPr>
        <sz val="11"/>
        <color theme="1"/>
        <rFont val="Calibri"/>
        <family val="2"/>
        <scheme val="minor"/>
      </rPr>
      <t>COST UNDERPLANTING RGR_OKA_draft</t>
    </r>
    <r>
      <rPr>
        <b/>
        <sz val="11"/>
        <color theme="1"/>
        <rFont val="Calibri"/>
        <family val="2"/>
        <scheme val="minor"/>
      </rPr>
      <t xml:space="preserve"> </t>
    </r>
  </si>
  <si>
    <t>Lookup</t>
  </si>
  <si>
    <t>Non-cocoa revenues</t>
  </si>
  <si>
    <t>FARM CHARACTERISTICS</t>
  </si>
  <si>
    <t>Farmer name</t>
  </si>
  <si>
    <t>Name</t>
  </si>
  <si>
    <t>ID</t>
  </si>
  <si>
    <t>Average (15 years)</t>
  </si>
  <si>
    <t>Max value</t>
  </si>
  <si>
    <t>Status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</si>
  <si>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</si>
  <si>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</si>
  <si>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</si>
  <si>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</si>
  <si>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</si>
  <si>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</si>
  <si>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</si>
  <si>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</si>
  <si>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</si>
  <si>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</si>
  <si>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</si>
  <si>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</si>
  <si>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</si>
  <si>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</si>
  <si>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</si>
  <si>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</si>
  <si>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</si>
  <si>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</si>
  <si>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Good</t>
  </si>
  <si>
    <t>Planting density</t>
  </si>
  <si>
    <t>Planting density modifier (if below 800 trees/ha)</t>
  </si>
  <si>
    <t>Usd/1,000 bunches</t>
  </si>
  <si>
    <t>input</t>
  </si>
  <si>
    <t>rp</t>
  </si>
  <si>
    <t>labor</t>
  </si>
  <si>
    <t>Lookup2</t>
  </si>
  <si>
    <t>Actual</t>
  </si>
  <si>
    <t>Average net income (10 years)</t>
  </si>
  <si>
    <t>Recommendation - package</t>
  </si>
  <si>
    <t>primary output</t>
  </si>
  <si>
    <t>secondary output</t>
  </si>
  <si>
    <t>Average cocoa yield (10 years)</t>
  </si>
  <si>
    <t>Average cocoa revenues (10 years)</t>
  </si>
  <si>
    <t>Average non-cocoa revenues (10 years)</t>
  </si>
  <si>
    <t>Average expenses (10 years)</t>
  </si>
  <si>
    <t>Average income</t>
  </si>
  <si>
    <t>Usd/plot</t>
  </si>
  <si>
    <t>10 YEAR AVERAGE NET INCOME ($/PLOT) PER PLOT</t>
  </si>
  <si>
    <t>10 YEAR AVERAGE COCOA REVENUES ($/PLOT) PER PLOT</t>
  </si>
  <si>
    <t>10 YEAR AVERAGE NON-COCOA REVENUES ($/PLOT) PER PLOT</t>
  </si>
  <si>
    <t>10 YEAR AVERAGE COCOA EXPENSES ($/PLOT) PER PLOT</t>
  </si>
  <si>
    <t>Baseline net income</t>
  </si>
  <si>
    <t>%/farm</t>
  </si>
  <si>
    <t>2.2.7</t>
  </si>
  <si>
    <t>2.4.1</t>
  </si>
  <si>
    <t>2.4.2</t>
  </si>
  <si>
    <t>2.4.3</t>
  </si>
  <si>
    <t>N/A</t>
  </si>
  <si>
    <t>2.4.4</t>
  </si>
  <si>
    <t>2.4.5</t>
  </si>
  <si>
    <t>Productivity package before rejuvenation (UP5 and RP6)</t>
  </si>
  <si>
    <t>Productivity package after rejuvenation (UP5 and RP6)</t>
  </si>
  <si>
    <t>Productivity package during rejuvenation (RP6)</t>
  </si>
  <si>
    <t>Productivity package during underplanting (UP5)</t>
  </si>
  <si>
    <t>Total amount below zero</t>
  </si>
  <si>
    <t>Other expenses</t>
  </si>
  <si>
    <t>Recommended packages</t>
  </si>
  <si>
    <t>User selected packages</t>
  </si>
  <si>
    <t>Show P&amp;L for:</t>
  </si>
  <si>
    <t>output</t>
  </si>
  <si>
    <t>Difference to baseline</t>
  </si>
  <si>
    <t>Expense ratio</t>
  </si>
  <si>
    <t>Year lowest income</t>
  </si>
  <si>
    <t>Lowest income</t>
  </si>
  <si>
    <t>Packages used for calculations</t>
  </si>
  <si>
    <t>10 YEAR AVERAGE COCOA YIELD (KG/HA) PER PLOT</t>
  </si>
  <si>
    <t>Down payment for replanting package</t>
  </si>
  <si>
    <t>Productivity package - year 1</t>
  </si>
  <si>
    <t>$/plot</t>
  </si>
  <si>
    <t>UP5, farm (family and hired) labor needed for maintenance</t>
  </si>
  <si>
    <t>RP6farm (family and hired) labor needed for maintenance</t>
  </si>
  <si>
    <t>Expenses - year 1</t>
  </si>
  <si>
    <t>Expenses (10 year average)</t>
  </si>
  <si>
    <t>Total first year</t>
  </si>
  <si>
    <t>Total subsequent years</t>
  </si>
  <si>
    <t>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</si>
</sst>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"/>
    <numFmt numFmtId="165" formatCode="_-* #,##0.00_-;_-* #,##0.00\-;_-* &quot;-&quot;??_-;_-@_-"/>
    <numFmt numFmtId="166" formatCode="0.0%"/>
    <numFmt numFmtId="167" formatCode="0.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i"/>
    </font>
    <font>
      <b/>
      <sz val="11"/>
      <color theme="1"/>
      <name val="Calibi"/>
    </font>
    <font>
      <b/>
      <sz val="1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i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1" fillId="0" borderId="0"/>
    <xf numFmtId="0" fontId="4" fillId="2" borderId="0" applyNumberFormat="0" applyBorder="0" applyAlignment="0" applyProtection="0"/>
    <xf numFmtId="0" fontId="2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" fontId="5" fillId="4" borderId="2">
      <alignment horizontal="center"/>
    </xf>
  </cellStyleXfs>
  <cellXfs count="239">
    <xf numFmtId="0" fontId="0" fillId="0" borderId="0" xfId="0"/>
    <xf numFmtId="0" fontId="6" fillId="0" borderId="0" xfId="0" applyFont="1"/>
    <xf numFmtId="0" fontId="9" fillId="0" borderId="0" xfId="0" applyFont="1"/>
    <xf numFmtId="0" fontId="0" fillId="0" borderId="0" xfId="0" applyFont="1"/>
    <xf numFmtId="3" fontId="0" fillId="0" borderId="0" xfId="0" applyNumberFormat="1" applyFont="1"/>
    <xf numFmtId="0" fontId="12" fillId="0" borderId="0" xfId="0" applyFont="1"/>
    <xf numFmtId="3" fontId="13" fillId="0" borderId="0" xfId="0" applyNumberFormat="1" applyFont="1" applyAlignment="1">
      <alignment horizontal="center"/>
    </xf>
    <xf numFmtId="0" fontId="5" fillId="0" borderId="0" xfId="0" applyFont="1" applyFill="1"/>
    <xf numFmtId="0" fontId="6" fillId="0" borderId="0" xfId="0" applyFont="1" applyFill="1"/>
    <xf numFmtId="3" fontId="6" fillId="0" borderId="0" xfId="0" applyNumberFormat="1" applyFont="1" applyFill="1" applyAlignment="1">
      <alignment horizontal="left"/>
    </xf>
    <xf numFmtId="3" fontId="14" fillId="0" borderId="0" xfId="0" applyNumberFormat="1" applyFont="1" applyFill="1" applyAlignment="1">
      <alignment horizontal="center"/>
    </xf>
    <xf numFmtId="3" fontId="6" fillId="0" borderId="0" xfId="0" applyNumberFormat="1" applyFont="1" applyFill="1"/>
    <xf numFmtId="0" fontId="6" fillId="0" borderId="0" xfId="0" applyFont="1" applyFill="1" applyAlignment="1">
      <alignment horizontal="center"/>
    </xf>
    <xf numFmtId="0" fontId="0" fillId="0" borderId="0" xfId="0" applyFont="1" applyFill="1"/>
    <xf numFmtId="3" fontId="0" fillId="0" borderId="0" xfId="0" applyNumberFormat="1" applyFont="1" applyFill="1" applyAlignment="1">
      <alignment horizontal="left"/>
    </xf>
    <xf numFmtId="3" fontId="5" fillId="0" borderId="0" xfId="0" applyNumberFormat="1" applyFont="1" applyFill="1" applyAlignment="1">
      <alignment horizontal="center"/>
    </xf>
    <xf numFmtId="3" fontId="0" fillId="0" borderId="0" xfId="0" applyNumberFormat="1" applyFont="1" applyFill="1"/>
    <xf numFmtId="0" fontId="0" fillId="0" borderId="0" xfId="0" applyFont="1" applyFill="1" applyAlignment="1">
      <alignment horizontal="center"/>
    </xf>
    <xf numFmtId="0" fontId="5" fillId="5" borderId="0" xfId="5" applyFont="1" applyFill="1"/>
    <xf numFmtId="0" fontId="10" fillId="5" borderId="0" xfId="5" applyFont="1" applyFill="1"/>
    <xf numFmtId="0" fontId="4" fillId="5" borderId="0" xfId="5" applyFont="1" applyFill="1"/>
    <xf numFmtId="3" fontId="4" fillId="5" borderId="0" xfId="5" applyNumberFormat="1" applyFont="1" applyFill="1" applyAlignment="1">
      <alignment horizontal="left"/>
    </xf>
    <xf numFmtId="3" fontId="5" fillId="5" borderId="0" xfId="5" applyNumberFormat="1" applyFont="1" applyFill="1" applyAlignment="1">
      <alignment horizontal="center"/>
    </xf>
    <xf numFmtId="0" fontId="4" fillId="0" borderId="0" xfId="5" applyFont="1" applyFill="1"/>
    <xf numFmtId="3" fontId="4" fillId="0" borderId="0" xfId="5" applyNumberFormat="1" applyFont="1" applyFill="1"/>
    <xf numFmtId="3" fontId="4" fillId="0" borderId="0" xfId="5" applyNumberFormat="1" applyFont="1" applyFill="1" applyAlignment="1">
      <alignment horizontal="center"/>
    </xf>
    <xf numFmtId="0" fontId="4" fillId="0" borderId="0" xfId="5" applyFont="1" applyFill="1" applyAlignment="1">
      <alignment horizontal="center"/>
    </xf>
    <xf numFmtId="0" fontId="0" fillId="0" borderId="0" xfId="0" applyFont="1" applyFill="1" applyAlignment="1">
      <alignment horizontal="left"/>
    </xf>
    <xf numFmtId="164" fontId="14" fillId="0" borderId="0" xfId="0" applyNumberFormat="1" applyFont="1" applyFill="1" applyAlignment="1">
      <alignment horizontal="center"/>
    </xf>
    <xf numFmtId="3" fontId="0" fillId="0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3" fontId="15" fillId="0" borderId="0" xfId="0" applyNumberFormat="1" applyFont="1" applyFill="1" applyAlignment="1">
      <alignment horizontal="center"/>
    </xf>
    <xf numFmtId="3" fontId="16" fillId="0" borderId="0" xfId="0" applyNumberFormat="1" applyFont="1" applyFill="1" applyAlignment="1">
      <alignment horizontal="center"/>
    </xf>
    <xf numFmtId="0" fontId="17" fillId="0" borderId="0" xfId="0" applyFont="1" applyFill="1"/>
    <xf numFmtId="0" fontId="18" fillId="0" borderId="0" xfId="0" applyFont="1" applyFill="1"/>
    <xf numFmtId="3" fontId="6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left"/>
    </xf>
    <xf numFmtId="9" fontId="5" fillId="0" borderId="0" xfId="0" applyNumberFormat="1" applyFont="1" applyFill="1" applyAlignment="1">
      <alignment horizontal="center"/>
    </xf>
    <xf numFmtId="4" fontId="5" fillId="0" borderId="0" xfId="0" applyNumberFormat="1" applyFont="1" applyFill="1" applyAlignment="1">
      <alignment horizontal="center"/>
    </xf>
    <xf numFmtId="9" fontId="5" fillId="0" borderId="0" xfId="1" applyFont="1" applyFill="1" applyAlignment="1">
      <alignment horizontal="center"/>
    </xf>
    <xf numFmtId="0" fontId="11" fillId="0" borderId="0" xfId="0" applyFont="1" applyFill="1"/>
    <xf numFmtId="9" fontId="0" fillId="0" borderId="0" xfId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left" indent="1"/>
    </xf>
    <xf numFmtId="0" fontId="17" fillId="0" borderId="0" xfId="0" applyFont="1" applyFill="1" applyAlignment="1">
      <alignment horizontal="center"/>
    </xf>
    <xf numFmtId="0" fontId="18" fillId="0" borderId="0" xfId="0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8" fillId="0" borderId="1" xfId="0" applyFont="1" applyFill="1" applyBorder="1"/>
    <xf numFmtId="0" fontId="0" fillId="0" borderId="1" xfId="0" applyFont="1" applyFill="1" applyBorder="1"/>
    <xf numFmtId="1" fontId="0" fillId="0" borderId="1" xfId="0" applyNumberFormat="1" applyFont="1" applyFill="1" applyBorder="1" applyAlignment="1">
      <alignment horizontal="left"/>
    </xf>
    <xf numFmtId="1" fontId="5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3" fontId="5" fillId="0" borderId="0" xfId="0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0" fontId="5" fillId="0" borderId="0" xfId="0" applyFont="1" applyFill="1" applyBorder="1"/>
    <xf numFmtId="3" fontId="0" fillId="0" borderId="0" xfId="0" applyNumberFormat="1" applyFont="1" applyFill="1" applyBorder="1" applyAlignment="1">
      <alignment horizontal="left"/>
    </xf>
    <xf numFmtId="4" fontId="5" fillId="0" borderId="0" xfId="0" applyNumberFormat="1" applyFont="1" applyFill="1" applyBorder="1" applyAlignment="1">
      <alignment horizontal="center"/>
    </xf>
    <xf numFmtId="3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5" fillId="5" borderId="0" xfId="0" applyFont="1" applyFill="1"/>
    <xf numFmtId="0" fontId="10" fillId="5" borderId="0" xfId="0" applyFont="1" applyFill="1"/>
    <xf numFmtId="0" fontId="0" fillId="5" borderId="0" xfId="0" applyFont="1" applyFill="1"/>
    <xf numFmtId="3" fontId="0" fillId="5" borderId="0" xfId="0" applyNumberFormat="1" applyFont="1" applyFill="1" applyAlignment="1">
      <alignment horizontal="left"/>
    </xf>
    <xf numFmtId="4" fontId="5" fillId="5" borderId="0" xfId="0" applyNumberFormat="1" applyFont="1" applyFill="1" applyAlignment="1">
      <alignment horizontal="center"/>
    </xf>
    <xf numFmtId="3" fontId="0" fillId="5" borderId="0" xfId="0" applyNumberFormat="1" applyFont="1" applyFill="1"/>
    <xf numFmtId="0" fontId="14" fillId="0" borderId="0" xfId="0" applyFont="1" applyFill="1"/>
    <xf numFmtId="0" fontId="6" fillId="0" borderId="0" xfId="0" applyFont="1" applyFill="1" applyAlignment="1">
      <alignment horizontal="left"/>
    </xf>
    <xf numFmtId="3" fontId="0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3" fontId="0" fillId="0" borderId="0" xfId="0" applyNumberFormat="1" applyFont="1" applyAlignment="1">
      <alignment horizontal="center"/>
    </xf>
    <xf numFmtId="3" fontId="6" fillId="0" borderId="0" xfId="0" applyNumberFormat="1" applyFont="1"/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Fill="1" applyBorder="1"/>
    <xf numFmtId="0" fontId="5" fillId="5" borderId="0" xfId="5" applyFont="1" applyFill="1" applyAlignment="1">
      <alignment horizontal="right"/>
    </xf>
    <xf numFmtId="3" fontId="4" fillId="5" borderId="0" xfId="5" applyNumberFormat="1" applyFont="1" applyFill="1" applyAlignment="1">
      <alignment horizontal="center"/>
    </xf>
    <xf numFmtId="3" fontId="4" fillId="5" borderId="0" xfId="5" applyNumberFormat="1" applyFont="1" applyFill="1"/>
    <xf numFmtId="0" fontId="4" fillId="5" borderId="0" xfId="5" applyFont="1" applyFill="1" applyAlignment="1">
      <alignment horizontal="center"/>
    </xf>
    <xf numFmtId="0" fontId="4" fillId="0" borderId="0" xfId="5" applyFont="1" applyFill="1" applyBorder="1"/>
    <xf numFmtId="0" fontId="0" fillId="0" borderId="0" xfId="0" applyFont="1" applyAlignment="1">
      <alignment horizontal="center"/>
    </xf>
    <xf numFmtId="0" fontId="5" fillId="0" borderId="0" xfId="0" applyFont="1"/>
    <xf numFmtId="9" fontId="19" fillId="0" borderId="0" xfId="1" applyFont="1" applyAlignment="1">
      <alignment horizontal="center"/>
    </xf>
    <xf numFmtId="3" fontId="0" fillId="0" borderId="0" xfId="0" applyNumberFormat="1" applyFont="1" applyAlignment="1">
      <alignment horizontal="left"/>
    </xf>
    <xf numFmtId="9" fontId="0" fillId="0" borderId="0" xfId="1" applyFont="1" applyAlignment="1">
      <alignment horizontal="center"/>
    </xf>
    <xf numFmtId="3" fontId="20" fillId="0" borderId="0" xfId="0" applyNumberFormat="1" applyFont="1" applyAlignment="1">
      <alignment horizontal="center"/>
    </xf>
    <xf numFmtId="1" fontId="0" fillId="0" borderId="0" xfId="0" applyNumberFormat="1" applyFont="1"/>
    <xf numFmtId="0" fontId="11" fillId="0" borderId="0" xfId="0" applyFont="1"/>
    <xf numFmtId="9" fontId="20" fillId="0" borderId="0" xfId="0" applyNumberFormat="1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9" fontId="20" fillId="0" borderId="0" xfId="1" applyFont="1" applyAlignment="1">
      <alignment horizontal="center"/>
    </xf>
    <xf numFmtId="3" fontId="5" fillId="0" borderId="0" xfId="0" applyNumberFormat="1" applyFont="1" applyAlignment="1">
      <alignment horizontal="center"/>
    </xf>
    <xf numFmtId="9" fontId="5" fillId="0" borderId="0" xfId="1" applyFont="1" applyAlignment="1">
      <alignment horizontal="center"/>
    </xf>
    <xf numFmtId="3" fontId="14" fillId="0" borderId="0" xfId="0" applyNumberFormat="1" applyFont="1" applyAlignment="1">
      <alignment horizontal="center"/>
    </xf>
    <xf numFmtId="4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9" fontId="19" fillId="0" borderId="0" xfId="0" applyNumberFormat="1" applyFont="1" applyFill="1" applyAlignment="1">
      <alignment horizontal="center"/>
    </xf>
    <xf numFmtId="0" fontId="5" fillId="0" borderId="0" xfId="0" applyFont="1" applyAlignment="1"/>
    <xf numFmtId="0" fontId="14" fillId="0" borderId="0" xfId="0" applyFont="1" applyAlignment="1"/>
    <xf numFmtId="3" fontId="21" fillId="0" borderId="0" xfId="0" applyNumberFormat="1" applyFont="1"/>
    <xf numFmtId="3" fontId="14" fillId="0" borderId="0" xfId="0" applyNumberFormat="1" applyFont="1" applyAlignment="1"/>
    <xf numFmtId="0" fontId="4" fillId="5" borderId="0" xfId="5" applyFont="1" applyFill="1" applyBorder="1"/>
    <xf numFmtId="3" fontId="6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0" fillId="0" borderId="0" xfId="0" applyFont="1" applyBorder="1"/>
    <xf numFmtId="1" fontId="19" fillId="0" borderId="0" xfId="0" applyNumberFormat="1" applyFont="1" applyFill="1" applyBorder="1" applyAlignment="1">
      <alignment horizontal="center"/>
    </xf>
    <xf numFmtId="3" fontId="20" fillId="0" borderId="0" xfId="0" applyNumberFormat="1" applyFont="1" applyFill="1" applyBorder="1" applyAlignment="1">
      <alignment horizontal="center"/>
    </xf>
    <xf numFmtId="166" fontId="19" fillId="0" borderId="0" xfId="1" applyNumberFormat="1" applyFont="1" applyFill="1" applyBorder="1" applyAlignment="1">
      <alignment horizontal="center"/>
    </xf>
    <xf numFmtId="9" fontId="19" fillId="0" borderId="0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left"/>
    </xf>
    <xf numFmtId="3" fontId="19" fillId="0" borderId="3" xfId="0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left"/>
    </xf>
    <xf numFmtId="9" fontId="19" fillId="0" borderId="2" xfId="1" applyFont="1" applyFill="1" applyBorder="1" applyAlignment="1">
      <alignment horizontal="center"/>
    </xf>
    <xf numFmtId="3" fontId="19" fillId="0" borderId="2" xfId="0" applyNumberFormat="1" applyFont="1" applyFill="1" applyBorder="1" applyAlignment="1">
      <alignment horizontal="center"/>
    </xf>
    <xf numFmtId="0" fontId="0" fillId="5" borderId="0" xfId="0" applyFont="1" applyFill="1" applyAlignment="1">
      <alignment horizontal="right"/>
    </xf>
    <xf numFmtId="0" fontId="10" fillId="5" borderId="0" xfId="0" applyFont="1" applyFill="1" applyBorder="1"/>
    <xf numFmtId="0" fontId="1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3" fontId="4" fillId="5" borderId="0" xfId="0" applyNumberFormat="1" applyFont="1" applyFill="1" applyBorder="1" applyAlignment="1">
      <alignment horizontal="center"/>
    </xf>
    <xf numFmtId="0" fontId="0" fillId="5" borderId="0" xfId="0" applyFont="1" applyFill="1" applyBorder="1"/>
    <xf numFmtId="0" fontId="6" fillId="0" borderId="0" xfId="0" applyFont="1" applyFill="1" applyBorder="1" applyAlignment="1">
      <alignment horizontal="right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3" fontId="19" fillId="0" borderId="0" xfId="0" applyNumberFormat="1" applyFont="1" applyFill="1" applyBorder="1" applyAlignment="1">
      <alignment horizontal="center"/>
    </xf>
    <xf numFmtId="9" fontId="19" fillId="0" borderId="0" xfId="1" applyFont="1" applyBorder="1" applyAlignment="1">
      <alignment horizontal="center"/>
    </xf>
    <xf numFmtId="9" fontId="5" fillId="0" borderId="0" xfId="1" applyFont="1" applyBorder="1" applyAlignment="1">
      <alignment horizontal="center"/>
    </xf>
    <xf numFmtId="0" fontId="19" fillId="0" borderId="0" xfId="0" applyFont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3" fontId="19" fillId="0" borderId="1" xfId="0" applyNumberFormat="1" applyFont="1" applyFill="1" applyBorder="1" applyAlignment="1">
      <alignment horizontal="center"/>
    </xf>
    <xf numFmtId="9" fontId="19" fillId="0" borderId="1" xfId="1" applyFont="1" applyBorder="1" applyAlignment="1">
      <alignment horizontal="center"/>
    </xf>
    <xf numFmtId="9" fontId="5" fillId="0" borderId="1" xfId="1" applyFont="1" applyBorder="1" applyAlignment="1">
      <alignment horizontal="center"/>
    </xf>
    <xf numFmtId="9" fontId="0" fillId="0" borderId="0" xfId="1" applyFont="1" applyFill="1" applyBorder="1" applyAlignment="1">
      <alignment horizontal="center"/>
    </xf>
    <xf numFmtId="0" fontId="6" fillId="5" borderId="0" xfId="0" applyFont="1" applyFill="1" applyBorder="1" applyAlignment="1">
      <alignment horizontal="right"/>
    </xf>
    <xf numFmtId="0" fontId="6" fillId="5" borderId="0" xfId="0" applyFont="1" applyFill="1" applyBorder="1"/>
    <xf numFmtId="0" fontId="5" fillId="0" borderId="0" xfId="0" applyFont="1" applyBorder="1"/>
    <xf numFmtId="10" fontId="5" fillId="0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left"/>
    </xf>
    <xf numFmtId="0" fontId="0" fillId="0" borderId="0" xfId="0" applyFont="1" applyAlignment="1"/>
    <xf numFmtId="0" fontId="0" fillId="0" borderId="0" xfId="0" applyFont="1" applyAlignment="1">
      <alignment horizontal="left"/>
    </xf>
    <xf numFmtId="0" fontId="5" fillId="0" borderId="1" xfId="0" applyFont="1" applyBorder="1"/>
    <xf numFmtId="3" fontId="0" fillId="0" borderId="1" xfId="0" applyNumberFormat="1" applyFont="1" applyFill="1" applyBorder="1" applyAlignment="1">
      <alignment horizontal="center"/>
    </xf>
    <xf numFmtId="1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5" fillId="5" borderId="0" xfId="0" applyFont="1" applyFill="1" applyAlignment="1">
      <alignment horizontal="right"/>
    </xf>
    <xf numFmtId="3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3" fontId="19" fillId="0" borderId="0" xfId="0" applyNumberFormat="1" applyFont="1" applyAlignment="1">
      <alignment horizontal="center"/>
    </xf>
    <xf numFmtId="167" fontId="5" fillId="0" borderId="0" xfId="0" applyNumberFormat="1" applyFont="1" applyAlignment="1">
      <alignment horizontal="right"/>
    </xf>
    <xf numFmtId="0" fontId="9" fillId="0" borderId="0" xfId="0" applyFont="1" applyFill="1" applyBorder="1" applyAlignment="1">
      <alignment horizontal="right"/>
    </xf>
    <xf numFmtId="0" fontId="14" fillId="0" borderId="0" xfId="0" applyFont="1" applyAlignment="1">
      <alignment horizontal="center"/>
    </xf>
    <xf numFmtId="3" fontId="14" fillId="5" borderId="0" xfId="5" applyNumberFormat="1" applyFont="1" applyFill="1" applyAlignment="1">
      <alignment horizontal="center"/>
    </xf>
    <xf numFmtId="3" fontId="10" fillId="5" borderId="0" xfId="5" applyNumberFormat="1" applyFont="1" applyFill="1" applyAlignment="1">
      <alignment horizontal="center"/>
    </xf>
    <xf numFmtId="3" fontId="14" fillId="5" borderId="0" xfId="5" applyNumberFormat="1" applyFont="1" applyFill="1" applyAlignment="1"/>
    <xf numFmtId="0" fontId="10" fillId="0" borderId="0" xfId="5" applyFont="1" applyFill="1"/>
    <xf numFmtId="9" fontId="14" fillId="0" borderId="0" xfId="0" applyNumberFormat="1" applyFont="1" applyBorder="1" applyAlignment="1">
      <alignment horizontal="center"/>
    </xf>
    <xf numFmtId="0" fontId="5" fillId="0" borderId="0" xfId="0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0" fontId="14" fillId="0" borderId="0" xfId="0" applyFont="1"/>
    <xf numFmtId="3" fontId="14" fillId="0" borderId="0" xfId="0" applyNumberFormat="1" applyFont="1"/>
    <xf numFmtId="9" fontId="6" fillId="0" borderId="0" xfId="0" applyNumberFormat="1" applyFont="1" applyAlignment="1">
      <alignment horizontal="center"/>
    </xf>
    <xf numFmtId="9" fontId="14" fillId="0" borderId="0" xfId="0" applyNumberFormat="1" applyFont="1" applyAlignment="1"/>
    <xf numFmtId="3" fontId="5" fillId="0" borderId="0" xfId="0" applyNumberFormat="1" applyFont="1" applyFill="1" applyAlignment="1">
      <alignment horizontal="right"/>
    </xf>
    <xf numFmtId="2" fontId="5" fillId="0" borderId="0" xfId="0" applyNumberFormat="1" applyFont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9" fontId="19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3" fontId="14" fillId="0" borderId="0" xfId="0" applyNumberFormat="1" applyFont="1" applyFill="1" applyAlignment="1">
      <alignment horizontal="right"/>
    </xf>
    <xf numFmtId="3" fontId="5" fillId="0" borderId="0" xfId="0" applyNumberFormat="1" applyFont="1"/>
    <xf numFmtId="3" fontId="5" fillId="0" borderId="0" xfId="0" applyNumberFormat="1" applyFont="1" applyAlignment="1"/>
    <xf numFmtId="0" fontId="5" fillId="0" borderId="0" xfId="0" applyFont="1" applyAlignment="1">
      <alignment horizontal="left"/>
    </xf>
    <xf numFmtId="3" fontId="5" fillId="6" borderId="0" xfId="0" applyNumberFormat="1" applyFont="1" applyFill="1" applyAlignment="1">
      <alignment horizontal="center"/>
    </xf>
    <xf numFmtId="0" fontId="14" fillId="0" borderId="0" xfId="0" applyFont="1" applyAlignment="1">
      <alignment horizontal="left"/>
    </xf>
    <xf numFmtId="2" fontId="5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3" fontId="21" fillId="0" borderId="0" xfId="0" applyNumberFormat="1" applyFont="1" applyAlignment="1">
      <alignment horizontal="center"/>
    </xf>
    <xf numFmtId="0" fontId="10" fillId="5" borderId="0" xfId="5" applyFont="1" applyFill="1" applyAlignment="1">
      <alignment horizontal="center"/>
    </xf>
    <xf numFmtId="0" fontId="10" fillId="0" borderId="0" xfId="5" applyFont="1" applyFill="1" applyAlignment="1">
      <alignment horizontal="center"/>
    </xf>
    <xf numFmtId="0" fontId="19" fillId="0" borderId="0" xfId="0" applyFont="1" applyFill="1" applyBorder="1" applyAlignment="1">
      <alignment horizontal="center"/>
    </xf>
    <xf numFmtId="3" fontId="19" fillId="0" borderId="0" xfId="0" applyNumberFormat="1" applyFont="1"/>
    <xf numFmtId="2" fontId="5" fillId="0" borderId="0" xfId="0" applyNumberFormat="1" applyFont="1" applyAlignment="1"/>
    <xf numFmtId="0" fontId="5" fillId="0" borderId="0" xfId="0" applyFont="1" applyFill="1" applyAlignment="1">
      <alignment horizontal="left"/>
    </xf>
    <xf numFmtId="3" fontId="19" fillId="0" borderId="0" xfId="0" applyNumberFormat="1" applyFont="1" applyFill="1"/>
    <xf numFmtId="3" fontId="5" fillId="0" borderId="0" xfId="0" applyNumberFormat="1" applyFont="1" applyFill="1" applyAlignment="1"/>
    <xf numFmtId="9" fontId="5" fillId="0" borderId="0" xfId="0" applyNumberFormat="1" applyFont="1" applyAlignment="1"/>
    <xf numFmtId="0" fontId="19" fillId="0" borderId="0" xfId="0" applyFont="1" applyFill="1" applyAlignment="1">
      <alignment horizontal="left"/>
    </xf>
    <xf numFmtId="3" fontId="19" fillId="0" borderId="0" xfId="0" applyNumberFormat="1" applyFont="1" applyAlignment="1">
      <alignment horizontal="left"/>
    </xf>
    <xf numFmtId="3" fontId="21" fillId="5" borderId="0" xfId="5" applyNumberFormat="1" applyFont="1" applyFill="1" applyAlignment="1">
      <alignment horizontal="left"/>
    </xf>
    <xf numFmtId="0" fontId="22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Fill="1"/>
    <xf numFmtId="0" fontId="23" fillId="0" borderId="0" xfId="0" applyFont="1"/>
    <xf numFmtId="0" fontId="22" fillId="0" borderId="0" xfId="0" applyFont="1" applyAlignment="1">
      <alignment horizontal="right"/>
    </xf>
    <xf numFmtId="0" fontId="23" fillId="0" borderId="1" xfId="0" applyFont="1" applyBorder="1" applyAlignment="1">
      <alignment horizontal="center"/>
    </xf>
    <xf numFmtId="0" fontId="22" fillId="0" borderId="1" xfId="0" applyFont="1" applyBorder="1"/>
    <xf numFmtId="2" fontId="5" fillId="0" borderId="0" xfId="0" applyNumberFormat="1" applyFont="1" applyFill="1" applyAlignment="1">
      <alignment horizontal="center"/>
    </xf>
    <xf numFmtId="3" fontId="18" fillId="0" borderId="0" xfId="0" applyNumberFormat="1" applyFont="1" applyFill="1" applyAlignment="1">
      <alignment horizontal="center"/>
    </xf>
    <xf numFmtId="3" fontId="1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9" fontId="0" fillId="0" borderId="0" xfId="0" applyNumberFormat="1" applyFont="1" applyFill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3" fontId="16" fillId="0" borderId="0" xfId="0" applyNumberFormat="1" applyFont="1" applyAlignment="1">
      <alignment horizontal="left"/>
    </xf>
    <xf numFmtId="3" fontId="15" fillId="0" borderId="0" xfId="0" applyNumberFormat="1" applyFont="1" applyAlignment="1">
      <alignment horizontal="left"/>
    </xf>
    <xf numFmtId="0" fontId="21" fillId="0" borderId="0" xfId="0" applyFont="1" applyAlignment="1">
      <alignment horizontal="left"/>
    </xf>
    <xf numFmtId="3" fontId="21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9" fontId="14" fillId="0" borderId="0" xfId="0" applyNumberFormat="1" applyFont="1" applyBorder="1" applyAlignment="1">
      <alignment horizontal="left"/>
    </xf>
    <xf numFmtId="2" fontId="19" fillId="0" borderId="0" xfId="0" applyNumberFormat="1" applyFont="1" applyBorder="1" applyAlignment="1">
      <alignment horizontal="left"/>
    </xf>
    <xf numFmtId="3" fontId="19" fillId="0" borderId="0" xfId="0" applyNumberFormat="1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9" fontId="19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164" fontId="24" fillId="0" borderId="0" xfId="0" applyNumberFormat="1" applyFont="1" applyFill="1" applyAlignment="1">
      <alignment horizontal="center"/>
    </xf>
    <xf numFmtId="3" fontId="25" fillId="0" borderId="0" xfId="0" applyNumberFormat="1" applyFont="1" applyFill="1" applyAlignment="1">
      <alignment horizontal="center"/>
    </xf>
    <xf numFmtId="3" fontId="16" fillId="0" borderId="0" xfId="0" applyNumberFormat="1" applyFont="1" applyAlignment="1">
      <alignment horizontal="center"/>
    </xf>
    <xf numFmtId="0" fontId="16" fillId="0" borderId="0" xfId="0" applyFont="1"/>
    <xf numFmtId="0" fontId="16" fillId="0" borderId="0" xfId="0" applyFont="1" applyFill="1"/>
    <xf numFmtId="0" fontId="5" fillId="0" borderId="0" xfId="0" applyFont="1" applyFill="1" applyBorder="1" applyAlignment="1">
      <alignment horizontal="center"/>
    </xf>
    <xf numFmtId="9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3" fontId="0" fillId="6" borderId="0" xfId="0" applyNumberFormat="1" applyFont="1" applyFill="1"/>
    <xf numFmtId="3" fontId="19" fillId="0" borderId="0" xfId="1" applyNumberFormat="1" applyFont="1" applyBorder="1" applyAlignment="1">
      <alignment horizontal="center"/>
    </xf>
  </cellXfs>
  <cellStyles count="11">
    <cellStyle name="60 % - Akzent1" xfId="5" builtinId="32"/>
    <cellStyle name="Comma 2" xfId="9"/>
    <cellStyle name="Normal 11" xfId="7"/>
    <cellStyle name="Normal 2" xfId="2"/>
    <cellStyle name="Normal 2 2" xfId="4"/>
    <cellStyle name="Normal 2 3" xfId="6"/>
    <cellStyle name="Normal 2 4" xfId="8"/>
    <cellStyle name="Normal 3" xfId="3"/>
    <cellStyle name="Prozent" xfId="1" builtinId="5"/>
    <cellStyle name="Standard" xfId="0" builtinId="0"/>
    <cellStyle name="Style 1" xfId="10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F0E9"/>
      <color rgb="FFFFE6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algorithm'!$E$20:$E$22</c:f>
              <c:numCache>
                <c:formatCode>#,##0</c:formatCode>
                <c:ptCount val="3"/>
                <c:pt idx="0">
                  <c:v>556.25</c:v>
                </c:pt>
                <c:pt idx="1">
                  <c:v>612.04999999999995</c:v>
                </c:pt>
                <c:pt idx="2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C-4B2E-978B-70A434DFBF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3608"/>
        <c:axId val="130757920"/>
      </c:barChart>
      <c:catAx>
        <c:axId val="13075360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7920"/>
        <c:crosses val="autoZero"/>
        <c:auto val="1"/>
        <c:lblAlgn val="ctr"/>
        <c:lblOffset val="100"/>
        <c:noMultiLvlLbl val="0"/>
      </c:catAx>
      <c:valAx>
        <c:axId val="13075792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algorithm'!$F$20:$F$22</c:f>
              <c:numCache>
                <c:formatCode>#,##0</c:formatCode>
                <c:ptCount val="3"/>
                <c:pt idx="0">
                  <c:v>775.5</c:v>
                </c:pt>
                <c:pt idx="1">
                  <c:v>757.2</c:v>
                </c:pt>
                <c:pt idx="2">
                  <c:v>519.29999999999995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F-4D5A-8426-15617C5DFE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2040"/>
        <c:axId val="130752432"/>
      </c:barChart>
      <c:catAx>
        <c:axId val="1307520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2432"/>
        <c:crosses val="autoZero"/>
        <c:auto val="1"/>
        <c:lblAlgn val="ctr"/>
        <c:lblOffset val="100"/>
        <c:noMultiLvlLbl val="0"/>
      </c:catAx>
      <c:valAx>
        <c:axId val="13075243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algorithm'!$G$20:$G$22</c:f>
              <c:numCache>
                <c:formatCode>#,##0</c:formatCode>
                <c:ptCount val="3"/>
                <c:pt idx="0">
                  <c:v>556.25</c:v>
                </c:pt>
                <c:pt idx="1">
                  <c:v>595.97</c:v>
                </c:pt>
                <c:pt idx="2">
                  <c:v>180.45925925925931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4-4E75-9389-F5D19DFB18F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3216"/>
        <c:axId val="130755176"/>
      </c:barChart>
      <c:catAx>
        <c:axId val="13075321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5176"/>
        <c:crosses val="autoZero"/>
        <c:auto val="1"/>
        <c:lblAlgn val="ctr"/>
        <c:lblOffset val="100"/>
        <c:noMultiLvlLbl val="0"/>
      </c:catAx>
      <c:valAx>
        <c:axId val="13075517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algorithm'!$H$20:$H$22</c:f>
              <c:numCache>
                <c:formatCode>#,##0</c:formatCode>
                <c:ptCount val="3"/>
                <c:pt idx="0">
                  <c:v>480</c:v>
                </c:pt>
                <c:pt idx="1">
                  <c:v>523</c:v>
                </c:pt>
                <c:pt idx="2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3-409E-8E1B-F6E09F8635D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5960"/>
        <c:axId val="130756352"/>
      </c:barChart>
      <c:catAx>
        <c:axId val="13075596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6352"/>
        <c:crosses val="autoZero"/>
        <c:auto val="1"/>
        <c:lblAlgn val="ctr"/>
        <c:lblOffset val="100"/>
        <c:noMultiLvlLbl val="0"/>
      </c:catAx>
      <c:valAx>
        <c:axId val="1307563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algorithm'!$I$20:$I$22</c:f>
              <c:numCache>
                <c:formatCode>#,##0</c:formatCode>
                <c:ptCount val="3"/>
                <c:pt idx="0">
                  <c:v>556.25</c:v>
                </c:pt>
                <c:pt idx="1">
                  <c:v>365.4</c:v>
                </c:pt>
                <c:pt idx="2">
                  <c:v>618.54999999999995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0-412E-98EF-06F793EC62E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49720"/>
        <c:axId val="133252072"/>
      </c:barChart>
      <c:catAx>
        <c:axId val="1332497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2072"/>
        <c:crosses val="autoZero"/>
        <c:auto val="1"/>
        <c:lblAlgn val="ctr"/>
        <c:lblOffset val="100"/>
        <c:noMultiLvlLbl val="0"/>
      </c:catAx>
      <c:valAx>
        <c:axId val="1332520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4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algorithm'!$E$10:$E$12</c:f>
              <c:numCache>
                <c:formatCode>#,##0</c:formatCode>
                <c:ptCount val="3"/>
                <c:pt idx="0">
                  <c:v>620.57094066200045</c:v>
                </c:pt>
                <c:pt idx="1">
                  <c:v>573.34317115200372</c:v>
                </c:pt>
                <c:pt idx="2">
                  <c:v>496.61124319287944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1-4508-9EE7-5426E5357DD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5600"/>
        <c:axId val="133252856"/>
      </c:barChart>
      <c:catAx>
        <c:axId val="13325560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2856"/>
        <c:crosses val="autoZero"/>
        <c:auto val="1"/>
        <c:lblAlgn val="ctr"/>
        <c:lblOffset val="100"/>
        <c:noMultiLvlLbl val="0"/>
      </c:catAx>
      <c:valAx>
        <c:axId val="13325285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algorithm'!$F$10:$F$12</c:f>
              <c:numCache>
                <c:formatCode>#,##0</c:formatCode>
                <c:ptCount val="3"/>
                <c:pt idx="0">
                  <c:v>735.73156591238899</c:v>
                </c:pt>
                <c:pt idx="1">
                  <c:v>724.09954252445254</c:v>
                </c:pt>
                <c:pt idx="2">
                  <c:v>669.8430150175875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E-43F1-A4F3-1E7C1241A3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5992"/>
        <c:axId val="133248936"/>
      </c:barChart>
      <c:catAx>
        <c:axId val="1332559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48936"/>
        <c:crosses val="autoZero"/>
        <c:auto val="1"/>
        <c:lblAlgn val="ctr"/>
        <c:lblOffset val="100"/>
        <c:noMultiLvlLbl val="0"/>
      </c:catAx>
      <c:valAx>
        <c:axId val="1332489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algorithm'!$G$10:$G$12</c:f>
              <c:numCache>
                <c:formatCode>#,##0</c:formatCode>
                <c:ptCount val="3"/>
                <c:pt idx="0">
                  <c:v>620.57094066200045</c:v>
                </c:pt>
                <c:pt idx="1">
                  <c:v>552.61087284691894</c:v>
                </c:pt>
                <c:pt idx="2">
                  <c:v>357.95659661409729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4387-BCB9-88EF0489CD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2464"/>
        <c:axId val="133256384"/>
      </c:barChart>
      <c:catAx>
        <c:axId val="13325246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6384"/>
        <c:crosses val="autoZero"/>
        <c:auto val="1"/>
        <c:lblAlgn val="ctr"/>
        <c:lblOffset val="100"/>
        <c:noMultiLvlLbl val="0"/>
      </c:catAx>
      <c:valAx>
        <c:axId val="13325638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algorithm'!$H$10:$H$12</c:f>
              <c:numCache>
                <c:formatCode>#,##0</c:formatCode>
                <c:ptCount val="3"/>
                <c:pt idx="0">
                  <c:v>744.16107370135398</c:v>
                </c:pt>
                <c:pt idx="1">
                  <c:v>686.57607637541355</c:v>
                </c:pt>
                <c:pt idx="2">
                  <c:v>674.61350654301111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C-4F79-8118-2E03C620507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374846936"/>
        <c:axId val="374848504"/>
      </c:barChart>
      <c:catAx>
        <c:axId val="37484693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4848504"/>
        <c:crosses val="autoZero"/>
        <c:auto val="1"/>
        <c:lblAlgn val="ctr"/>
        <c:lblOffset val="100"/>
        <c:noMultiLvlLbl val="0"/>
      </c:catAx>
      <c:valAx>
        <c:axId val="37484850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37484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algorithm'!$I$10:$I$12</c:f>
              <c:numCache>
                <c:formatCode>#,##0</c:formatCode>
                <c:ptCount val="3"/>
                <c:pt idx="0">
                  <c:v>620.57094066200045</c:v>
                </c:pt>
                <c:pt idx="1">
                  <c:v>596.40476861660829</c:v>
                </c:pt>
                <c:pt idx="2">
                  <c:v>581.72376437234266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B-4D44-B6CB-A735FB7183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0472"/>
        <c:axId val="130750864"/>
      </c:barChart>
      <c:catAx>
        <c:axId val="1307504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0864"/>
        <c:crosses val="autoZero"/>
        <c:auto val="1"/>
        <c:lblAlgn val="ctr"/>
        <c:lblOffset val="100"/>
        <c:noMultiLvlLbl val="0"/>
      </c:catAx>
      <c:valAx>
        <c:axId val="13075086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0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algorithm'!$E$30:$E$32</c:f>
              <c:numCache>
                <c:formatCode>#,##0</c:formatCode>
                <c:ptCount val="3"/>
                <c:pt idx="0">
                  <c:v>276.23006814310054</c:v>
                </c:pt>
                <c:pt idx="1">
                  <c:v>246.23006814310051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6-4C88-842F-2CBF060AF70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0528"/>
        <c:axId val="134858960"/>
      </c:barChart>
      <c:catAx>
        <c:axId val="1348605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58960"/>
        <c:crosses val="autoZero"/>
        <c:auto val="1"/>
        <c:lblAlgn val="ctr"/>
        <c:lblOffset val="100"/>
        <c:noMultiLvlLbl val="0"/>
      </c:catAx>
      <c:valAx>
        <c:axId val="13485896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algorithm'!$F$30:$F$32</c:f>
              <c:numCache>
                <c:formatCode>#,##0</c:formatCode>
                <c:ptCount val="3"/>
                <c:pt idx="0">
                  <c:v>139.65000000000003</c:v>
                </c:pt>
                <c:pt idx="1">
                  <c:v>139.65000000000003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3-4E05-B09F-BD52DB126F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1312"/>
        <c:axId val="134860136"/>
      </c:barChart>
      <c:catAx>
        <c:axId val="1348613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0136"/>
        <c:crosses val="autoZero"/>
        <c:auto val="1"/>
        <c:lblAlgn val="ctr"/>
        <c:lblOffset val="100"/>
        <c:noMultiLvlLbl val="0"/>
      </c:catAx>
      <c:valAx>
        <c:axId val="1348601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algorithm'!$G$30:$G$32</c:f>
              <c:numCache>
                <c:formatCode>#,##0</c:formatCode>
                <c:ptCount val="3"/>
                <c:pt idx="0">
                  <c:v>276.23006814310054</c:v>
                </c:pt>
                <c:pt idx="1">
                  <c:v>246.23006814310051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0-4C4B-8271-7FFF890695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3664"/>
        <c:axId val="134862096"/>
      </c:barChart>
      <c:catAx>
        <c:axId val="13486366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2096"/>
        <c:crosses val="autoZero"/>
        <c:auto val="1"/>
        <c:lblAlgn val="ctr"/>
        <c:lblOffset val="100"/>
        <c:noMultiLvlLbl val="0"/>
      </c:catAx>
      <c:valAx>
        <c:axId val="13486209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algorithm'!$H$30:$H$32</c:f>
              <c:numCache>
                <c:formatCode>#,##0</c:formatCode>
                <c:ptCount val="3"/>
                <c:pt idx="0">
                  <c:v>139.65000000000003</c:v>
                </c:pt>
                <c:pt idx="1">
                  <c:v>139.65000000000003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0-417E-95C2-AEB868534D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4448"/>
        <c:axId val="134861704"/>
      </c:barChart>
      <c:catAx>
        <c:axId val="1348644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1704"/>
        <c:crosses val="autoZero"/>
        <c:auto val="1"/>
        <c:lblAlgn val="ctr"/>
        <c:lblOffset val="100"/>
        <c:noMultiLvlLbl val="0"/>
      </c:catAx>
      <c:valAx>
        <c:axId val="13486170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algorithm'!$I$30:$I$32</c:f>
              <c:numCache>
                <c:formatCode>#,##0</c:formatCode>
                <c:ptCount val="3"/>
                <c:pt idx="0">
                  <c:v>276.23006814310054</c:v>
                </c:pt>
                <c:pt idx="1">
                  <c:v>139.65000000000003</c:v>
                </c:pt>
                <c:pt idx="2">
                  <c:v>246.23006814310051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5-4165-9A62-E3348219EA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2880"/>
        <c:axId val="134864840"/>
      </c:barChart>
      <c:catAx>
        <c:axId val="1348628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4840"/>
        <c:crosses val="autoZero"/>
        <c:auto val="1"/>
        <c:lblAlgn val="ctr"/>
        <c:lblOffset val="100"/>
        <c:noMultiLvlLbl val="0"/>
      </c:catAx>
      <c:valAx>
        <c:axId val="13486484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algorithm'!$E$25:$E$27</c:f>
              <c:numCache>
                <c:formatCode>#,##0</c:formatCode>
                <c:ptCount val="3"/>
                <c:pt idx="0">
                  <c:v>739.8125</c:v>
                </c:pt>
                <c:pt idx="1">
                  <c:v>814.02649999999994</c:v>
                </c:pt>
                <c:pt idx="2">
                  <c:v>383.03999999999996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CB6-A0E4-7A49F5E25B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6016"/>
        <c:axId val="134859352"/>
      </c:barChart>
      <c:catAx>
        <c:axId val="13486601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59352"/>
        <c:crosses val="autoZero"/>
        <c:auto val="1"/>
        <c:lblAlgn val="ctr"/>
        <c:lblOffset val="100"/>
        <c:noMultiLvlLbl val="0"/>
      </c:catAx>
      <c:valAx>
        <c:axId val="1348593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algorithm'!$F$25:$F$27</c:f>
              <c:numCache>
                <c:formatCode>#,##0</c:formatCode>
                <c:ptCount val="3"/>
                <c:pt idx="0">
                  <c:v>1031.415</c:v>
                </c:pt>
                <c:pt idx="1">
                  <c:v>1007.0760000000002</c:v>
                </c:pt>
                <c:pt idx="2">
                  <c:v>690.66899999999998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44F9-813A-0A382D4BA4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59744"/>
        <c:axId val="136889872"/>
      </c:barChart>
      <c:catAx>
        <c:axId val="1348597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9872"/>
        <c:crosses val="autoZero"/>
        <c:auto val="1"/>
        <c:lblAlgn val="ctr"/>
        <c:lblOffset val="100"/>
        <c:noMultiLvlLbl val="0"/>
      </c:catAx>
      <c:valAx>
        <c:axId val="1368898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5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algorithm'!$G$25:$G$27</c:f>
              <c:numCache>
                <c:formatCode>#,##0</c:formatCode>
                <c:ptCount val="3"/>
                <c:pt idx="0">
                  <c:v>739.8125</c:v>
                </c:pt>
                <c:pt idx="1">
                  <c:v>792.64009999999996</c:v>
                </c:pt>
                <c:pt idx="2">
                  <c:v>240.01081481481486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8-406B-B4B0-95CF5A4329F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3992"/>
        <c:axId val="136884776"/>
      </c:barChart>
      <c:catAx>
        <c:axId val="1368839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4776"/>
        <c:crosses val="autoZero"/>
        <c:auto val="1"/>
        <c:lblAlgn val="ctr"/>
        <c:lblOffset val="100"/>
        <c:noMultiLvlLbl val="0"/>
      </c:catAx>
      <c:valAx>
        <c:axId val="13688477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algorithm'!$H$25:$H$27</c:f>
              <c:numCache>
                <c:formatCode>#,##0</c:formatCode>
                <c:ptCount val="3"/>
                <c:pt idx="0">
                  <c:v>638.4</c:v>
                </c:pt>
                <c:pt idx="1">
                  <c:v>695.59000000000015</c:v>
                </c:pt>
                <c:pt idx="2">
                  <c:v>695.59000000000015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0-4EE9-8F61-595B4CFD87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128"/>
        <c:axId val="136885168"/>
      </c:barChart>
      <c:catAx>
        <c:axId val="1368871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5168"/>
        <c:crosses val="autoZero"/>
        <c:auto val="1"/>
        <c:lblAlgn val="ctr"/>
        <c:lblOffset val="100"/>
        <c:noMultiLvlLbl val="0"/>
      </c:catAx>
      <c:valAx>
        <c:axId val="13688516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algorithm'!$I$25:$I$27</c:f>
              <c:numCache>
                <c:formatCode>#,##0</c:formatCode>
                <c:ptCount val="3"/>
                <c:pt idx="0">
                  <c:v>739.8125</c:v>
                </c:pt>
                <c:pt idx="1">
                  <c:v>485.98199999999997</c:v>
                </c:pt>
                <c:pt idx="2">
                  <c:v>822.67150000000004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8-4A89-904C-6004EA1B23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912"/>
        <c:axId val="136891048"/>
      </c:barChart>
      <c:catAx>
        <c:axId val="1368879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91048"/>
        <c:crosses val="autoZero"/>
        <c:auto val="1"/>
        <c:lblAlgn val="ctr"/>
        <c:lblOffset val="100"/>
        <c:noMultiLvlLbl val="0"/>
      </c:catAx>
      <c:valAx>
        <c:axId val="13689104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algorithm'!$E$35:$E$37</c:f>
              <c:numCache>
                <c:formatCode>#,##0</c:formatCode>
                <c:ptCount val="3"/>
                <c:pt idx="0">
                  <c:v>395.47162748110003</c:v>
                </c:pt>
                <c:pt idx="1">
                  <c:v>486.91339699109693</c:v>
                </c:pt>
                <c:pt idx="2">
                  <c:v>26.078756807120545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B-4AA5-9241-75DD0FA856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520"/>
        <c:axId val="136885952"/>
      </c:barChart>
      <c:catAx>
        <c:axId val="136887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5952"/>
        <c:crosses val="autoZero"/>
        <c:auto val="1"/>
        <c:lblAlgn val="ctr"/>
        <c:lblOffset val="100"/>
        <c:noMultiLvlLbl val="0"/>
      </c:catAx>
      <c:valAx>
        <c:axId val="1368859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algorithm'!$F$35:$F$37</c:f>
              <c:numCache>
                <c:formatCode>#,##0</c:formatCode>
                <c:ptCount val="3"/>
                <c:pt idx="0">
                  <c:v>435.33343408761112</c:v>
                </c:pt>
                <c:pt idx="1">
                  <c:v>422.62645747554768</c:v>
                </c:pt>
                <c:pt idx="2">
                  <c:v>160.47598498241254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C-4D5F-9983-53AD7AC7192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5560"/>
        <c:axId val="136886736"/>
      </c:barChart>
      <c:catAx>
        <c:axId val="13688556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6736"/>
        <c:crosses val="autoZero"/>
        <c:auto val="1"/>
        <c:lblAlgn val="ctr"/>
        <c:lblOffset val="100"/>
        <c:noMultiLvlLbl val="0"/>
      </c:catAx>
      <c:valAx>
        <c:axId val="1368867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algorithm'!$G$35:$G$37</c:f>
              <c:numCache>
                <c:formatCode>#,##0</c:formatCode>
                <c:ptCount val="3"/>
                <c:pt idx="0">
                  <c:v>395.47162748110003</c:v>
                </c:pt>
                <c:pt idx="1">
                  <c:v>486.25929529618162</c:v>
                </c:pt>
                <c:pt idx="2">
                  <c:v>21.704218200717531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9-4866-A249-6C123B6A87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8696"/>
        <c:axId val="136889088"/>
      </c:barChart>
      <c:catAx>
        <c:axId val="1368886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9088"/>
        <c:crosses val="autoZero"/>
        <c:auto val="1"/>
        <c:lblAlgn val="ctr"/>
        <c:lblOffset val="100"/>
        <c:noMultiLvlLbl val="0"/>
      </c:catAx>
      <c:valAx>
        <c:axId val="1368890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algorithm'!$H$35:$H$37</c:f>
              <c:numCache>
                <c:formatCode>#,##0</c:formatCode>
                <c:ptCount val="3"/>
                <c:pt idx="0">
                  <c:v>33.88892629864597</c:v>
                </c:pt>
                <c:pt idx="1">
                  <c:v>148.6639236245866</c:v>
                </c:pt>
                <c:pt idx="2">
                  <c:v>160.62649345698887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0-4886-A178-46D9FB205C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5697480"/>
        <c:axId val="135698656"/>
      </c:barChart>
      <c:catAx>
        <c:axId val="1356974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8656"/>
        <c:crosses val="autoZero"/>
        <c:auto val="1"/>
        <c:lblAlgn val="ctr"/>
        <c:lblOffset val="100"/>
        <c:noMultiLvlLbl val="0"/>
      </c:catAx>
      <c:valAx>
        <c:axId val="13569865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5697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algorithm'!$I$35:$I$37</c:f>
              <c:numCache>
                <c:formatCode>#,##0</c:formatCode>
                <c:ptCount val="3"/>
                <c:pt idx="0">
                  <c:v>395.47162748110003</c:v>
                </c:pt>
                <c:pt idx="1">
                  <c:v>29.227231383391722</c:v>
                </c:pt>
                <c:pt idx="2">
                  <c:v>487.17780377075786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7-489C-9E15-8CFAB5FF8C9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5695520"/>
        <c:axId val="135693952"/>
      </c:barChart>
      <c:catAx>
        <c:axId val="135695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3952"/>
        <c:crosses val="autoZero"/>
        <c:auto val="1"/>
        <c:lblAlgn val="ctr"/>
        <c:lblOffset val="100"/>
        <c:noMultiLvlLbl val="0"/>
      </c:catAx>
      <c:valAx>
        <c:axId val="1356939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569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algorithm'!$E$15:$E$17</c:f>
              <c:numCache>
                <c:formatCode>#,##0</c:formatCode>
                <c:ptCount val="3"/>
                <c:pt idx="0">
                  <c:v>421.80351781892227</c:v>
                </c:pt>
                <c:pt idx="1">
                  <c:v>617.4259800029962</c:v>
                </c:pt>
                <c:pt idx="2">
                  <c:v>28.590635417100657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9-4987-8A00-9324031950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2353784"/>
        <c:axId val="632359272"/>
      </c:barChart>
      <c:catAx>
        <c:axId val="63235378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2359272"/>
        <c:crosses val="autoZero"/>
        <c:auto val="1"/>
        <c:lblAlgn val="ctr"/>
        <c:lblOffset val="100"/>
        <c:noMultiLvlLbl val="0"/>
      </c:catAx>
      <c:valAx>
        <c:axId val="6323592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235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algorithm'!$F$15:$F$17</c:f>
              <c:numCache>
                <c:formatCode>#,##0</c:formatCode>
                <c:ptCount val="3"/>
                <c:pt idx="0">
                  <c:v>430.21819405352329</c:v>
                </c:pt>
                <c:pt idx="1">
                  <c:v>417.95053947535837</c:v>
                </c:pt>
                <c:pt idx="2">
                  <c:v>161.51125342290118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D-4B7F-BB59-5AA2349836C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739383208"/>
        <c:axId val="739383600"/>
      </c:barChart>
      <c:catAx>
        <c:axId val="73938320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9383600"/>
        <c:crosses val="autoZero"/>
        <c:auto val="1"/>
        <c:lblAlgn val="ctr"/>
        <c:lblOffset val="100"/>
        <c:noMultiLvlLbl val="0"/>
      </c:catAx>
      <c:valAx>
        <c:axId val="73938360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73938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RP6</c:v>
                </c:pt>
                <c:pt idx="1">
                  <c:v>UP5</c:v>
                </c:pt>
                <c:pt idx="2">
                  <c:v>PP0</c:v>
                </c:pt>
              </c:strCache>
            </c:strRef>
          </c:cat>
          <c:val>
            <c:numRef>
              <c:f>'Plot algorithm'!$G$15:$G$17</c:f>
              <c:numCache>
                <c:formatCode>#,##0</c:formatCode>
                <c:ptCount val="3"/>
                <c:pt idx="0">
                  <c:v>421.80351781892227</c:v>
                </c:pt>
                <c:pt idx="1">
                  <c:v>614.38869186740294</c:v>
                </c:pt>
                <c:pt idx="2">
                  <c:v>25.336398128965065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6-4332-8C71-9F1794AD80C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6302456"/>
        <c:axId val="636304024"/>
      </c:barChart>
      <c:catAx>
        <c:axId val="63630245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304024"/>
        <c:crosses val="autoZero"/>
        <c:auto val="1"/>
        <c:lblAlgn val="ctr"/>
        <c:lblOffset val="100"/>
        <c:noMultiLvlLbl val="0"/>
      </c:catAx>
      <c:valAx>
        <c:axId val="63630402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630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algorithm'!$H$15:$H$17</c:f>
              <c:numCache>
                <c:formatCode>#,##0</c:formatCode>
                <c:ptCount val="3"/>
                <c:pt idx="0">
                  <c:v>36.72622863743964</c:v>
                </c:pt>
                <c:pt idx="1">
                  <c:v>150.43003952270232</c:v>
                </c:pt>
                <c:pt idx="2">
                  <c:v>162.39260935510455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3-4E30-97D4-87578F7B50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6299712"/>
        <c:axId val="636302848"/>
      </c:barChart>
      <c:catAx>
        <c:axId val="6362997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302848"/>
        <c:crosses val="autoZero"/>
        <c:auto val="1"/>
        <c:lblAlgn val="ctr"/>
        <c:lblOffset val="100"/>
        <c:noMultiLvlLbl val="0"/>
      </c:catAx>
      <c:valAx>
        <c:axId val="63630284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629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RP6</c:v>
                </c:pt>
                <c:pt idx="1">
                  <c:v>PP0</c:v>
                </c:pt>
                <c:pt idx="2">
                  <c:v>UP5</c:v>
                </c:pt>
              </c:strCache>
            </c:strRef>
          </c:cat>
          <c:val>
            <c:numRef>
              <c:f>'Plot algorithm'!$I$15:$I$17</c:f>
              <c:numCache>
                <c:formatCode>#,##0</c:formatCode>
                <c:ptCount val="3"/>
                <c:pt idx="0">
                  <c:v>421.80351781892227</c:v>
                </c:pt>
                <c:pt idx="1">
                  <c:v>29.810974400151501</c:v>
                </c:pt>
                <c:pt idx="2">
                  <c:v>618.23953932503002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6-4E25-9BBB-F3A149EAB06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2355352"/>
        <c:axId val="632349472"/>
      </c:barChart>
      <c:catAx>
        <c:axId val="632355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2349472"/>
        <c:crosses val="autoZero"/>
        <c:auto val="1"/>
        <c:lblAlgn val="ctr"/>
        <c:lblOffset val="100"/>
        <c:noMultiLvlLbl val="0"/>
      </c:catAx>
      <c:valAx>
        <c:axId val="6323494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2355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10</a:t>
            </a:r>
            <a:r>
              <a:rPr lang="en-US" sz="1050" b="1" baseline="0">
                <a:solidFill>
                  <a:sysClr val="windowText" lastClr="000000"/>
                </a:solidFill>
              </a:rPr>
              <a:t> year P&amp;L ($/year/farm) for selected packages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'Farm P&amp;L'!$B$36</c:f>
              <c:strCache>
                <c:ptCount val="1"/>
                <c:pt idx="0">
                  <c:v>Cocoa revenues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'Farm P&amp;L'!$E$36:$N$36</c:f>
              <c:numCache>
                <c:formatCode>#,##0</c:formatCode>
                <c:ptCount val="10"/>
                <c:pt idx="0">
                  <c:v>1463</c:v>
                </c:pt>
                <c:pt idx="1">
                  <c:v>1562.75</c:v>
                </c:pt>
                <c:pt idx="2">
                  <c:v>2241.0500000000002</c:v>
                </c:pt>
                <c:pt idx="3">
                  <c:v>2490.4250000000002</c:v>
                </c:pt>
                <c:pt idx="4">
                  <c:v>2739.8</c:v>
                </c:pt>
                <c:pt idx="5">
                  <c:v>4236.05</c:v>
                </c:pt>
                <c:pt idx="6">
                  <c:v>5167.05</c:v>
                </c:pt>
                <c:pt idx="7">
                  <c:v>5665.8</c:v>
                </c:pt>
                <c:pt idx="8">
                  <c:v>6663.3</c:v>
                </c:pt>
                <c:pt idx="9">
                  <c:v>6663.3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9-4606-802F-71749AF5DD52}"/>
            </c:ext>
          </c:extLst>
        </c:ser>
        <c:ser>
          <c:idx val="2"/>
          <c:order val="2"/>
          <c:tx>
            <c:strRef>
              <c:f>'Farm P&amp;L'!$B$37</c:f>
              <c:strCache>
                <c:ptCount val="1"/>
                <c:pt idx="0">
                  <c:v>Non-cocoa revenues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'Farm P&amp;L'!$E$37:$N$37</c:f>
              <c:numCache>
                <c:formatCode>#,##0</c:formatCode>
                <c:ptCount val="10"/>
                <c:pt idx="0">
                  <c:v>698.25</c:v>
                </c:pt>
                <c:pt idx="1">
                  <c:v>2525.3368824531517</c:v>
                </c:pt>
                <c:pt idx="2">
                  <c:v>1611.7934412265759</c:v>
                </c:pt>
                <c:pt idx="3">
                  <c:v>1002.7644804088586</c:v>
                </c:pt>
                <c:pt idx="4">
                  <c:v>850.50724020442931</c:v>
                </c:pt>
                <c:pt idx="5">
                  <c:v>698.25</c:v>
                </c:pt>
                <c:pt idx="6">
                  <c:v>698.25</c:v>
                </c:pt>
                <c:pt idx="7">
                  <c:v>848.25</c:v>
                </c:pt>
                <c:pt idx="8">
                  <c:v>998.25</c:v>
                </c:pt>
                <c:pt idx="9">
                  <c:v>1148.25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9-4606-802F-71749AF5DD52}"/>
            </c:ext>
          </c:extLst>
        </c:ser>
        <c:ser>
          <c:idx val="3"/>
          <c:order val="3"/>
          <c:tx>
            <c:strRef>
              <c:f>'Farm P&amp;L'!$B$38</c:f>
              <c:strCache>
                <c:ptCount val="1"/>
                <c:pt idx="0">
                  <c:v>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'Farm P&amp;L'!$E$38:$N$38</c:f>
              <c:numCache>
                <c:formatCode>#,##0</c:formatCode>
                <c:ptCount val="10"/>
                <c:pt idx="0">
                  <c:v>-1732.3549761477295</c:v>
                </c:pt>
                <c:pt idx="1">
                  <c:v>-1432.1186999561635</c:v>
                </c:pt>
                <c:pt idx="2">
                  <c:v>-1452.8644626680277</c:v>
                </c:pt>
                <c:pt idx="3">
                  <c:v>-1460.4915813120956</c:v>
                </c:pt>
                <c:pt idx="4">
                  <c:v>-1468.1186999561635</c:v>
                </c:pt>
                <c:pt idx="5">
                  <c:v>-1757.9492084307396</c:v>
                </c:pt>
                <c:pt idx="6">
                  <c:v>-1786.423784701926</c:v>
                </c:pt>
                <c:pt idx="7">
                  <c:v>-1801.6780219900618</c:v>
                </c:pt>
                <c:pt idx="8">
                  <c:v>-1832.1864965663328</c:v>
                </c:pt>
                <c:pt idx="9">
                  <c:v>-1832.1864965663328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9-4606-802F-71749AF5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95912"/>
        <c:axId val="135699048"/>
      </c:barChart>
      <c:lineChart>
        <c:grouping val="standard"/>
        <c:varyColors val="0"/>
        <c:ser>
          <c:idx val="4"/>
          <c:order val="4"/>
          <c:tx>
            <c:strRef>
              <c:f>'Farm P&amp;L'!$B$40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'Farm P&amp;L'!$E$40:$N$40</c:f>
              <c:numCache>
                <c:formatCode>#,##0</c:formatCode>
                <c:ptCount val="10"/>
                <c:pt idx="0">
                  <c:v>428.89502385227047</c:v>
                </c:pt>
                <c:pt idx="1">
                  <c:v>2655.9681824969884</c:v>
                </c:pt>
                <c:pt idx="2">
                  <c:v>2399.9789785585481</c:v>
                </c:pt>
                <c:pt idx="3">
                  <c:v>2032.6978990967632</c:v>
                </c:pt>
                <c:pt idx="4">
                  <c:v>2122.1885402482658</c:v>
                </c:pt>
                <c:pt idx="5">
                  <c:v>3176.3507915692608</c:v>
                </c:pt>
                <c:pt idx="6">
                  <c:v>4078.8762152980744</c:v>
                </c:pt>
                <c:pt idx="7">
                  <c:v>4712.3719780099382</c:v>
                </c:pt>
                <c:pt idx="8">
                  <c:v>5829.3635034336676</c:v>
                </c:pt>
                <c:pt idx="9">
                  <c:v>5979.3635034336676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9-4606-802F-71749AF5DD52}"/>
            </c:ext>
          </c:extLst>
        </c:ser>
        <c:ser>
          <c:idx val="5"/>
          <c:order val="5"/>
          <c:tx>
            <c:strRef>
              <c:f>'Farm P&amp;L'!$B$41</c:f>
              <c:strCache>
                <c:ptCount val="1"/>
                <c:pt idx="0">
                  <c:v>Baseline net income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'Farm P&amp;L'!$E$41:$N$41</c:f>
              <c:numCache>
                <c:formatCode>#,##0</c:formatCode>
                <c:ptCount val="10"/>
                <c:pt idx="0">
                  <c:v>2363.4618644067796</c:v>
                </c:pt>
                <c:pt idx="1">
                  <c:v>2289.2064657878218</c:v>
                </c:pt>
                <c:pt idx="2">
                  <c:v>2272.9705586942873</c:v>
                </c:pt>
                <c:pt idx="3">
                  <c:v>2256.7346516007533</c:v>
                </c:pt>
                <c:pt idx="4">
                  <c:v>2240.4987445072188</c:v>
                </c:pt>
                <c:pt idx="5">
                  <c:v>2224.2628374136848</c:v>
                </c:pt>
                <c:pt idx="6">
                  <c:v>2066.2015065913374</c:v>
                </c:pt>
                <c:pt idx="7">
                  <c:v>2049.9655994978029</c:v>
                </c:pt>
                <c:pt idx="8">
                  <c:v>2033.7296924042687</c:v>
                </c:pt>
                <c:pt idx="9">
                  <c:v>2017.4937853107344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A9-4606-802F-71749AF5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5912"/>
        <c:axId val="135699048"/>
      </c:lineChart>
      <c:lineChart>
        <c:grouping val="standard"/>
        <c:varyColors val="0"/>
        <c:ser>
          <c:idx val="0"/>
          <c:order val="0"/>
          <c:tx>
            <c:strRef>
              <c:f>'Farm P&amp;L'!$B$35</c:f>
              <c:strCache>
                <c:ptCount val="1"/>
                <c:pt idx="0">
                  <c:v>Cocoa yield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'Farm P&amp;L'!$E$34:$N$34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'Farm P&amp;L'!$E$35:$N$35</c:f>
              <c:numCache>
                <c:formatCode>#,##0</c:formatCode>
                <c:ptCount val="10"/>
                <c:pt idx="0">
                  <c:v>220</c:v>
                </c:pt>
                <c:pt idx="1">
                  <c:v>235</c:v>
                </c:pt>
                <c:pt idx="2">
                  <c:v>337</c:v>
                </c:pt>
                <c:pt idx="3">
                  <c:v>374.5</c:v>
                </c:pt>
                <c:pt idx="4">
                  <c:v>412</c:v>
                </c:pt>
                <c:pt idx="5">
                  <c:v>637</c:v>
                </c:pt>
                <c:pt idx="6">
                  <c:v>777</c:v>
                </c:pt>
                <c:pt idx="7">
                  <c:v>852</c:v>
                </c:pt>
                <c:pt idx="8">
                  <c:v>1002</c:v>
                </c:pt>
                <c:pt idx="9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A9-4606-802F-71749AF5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3560"/>
        <c:axId val="135697872"/>
      </c:lineChart>
      <c:catAx>
        <c:axId val="13569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9048"/>
        <c:crosses val="autoZero"/>
        <c:auto val="1"/>
        <c:lblAlgn val="ctr"/>
        <c:lblOffset val="100"/>
        <c:noMultiLvlLbl val="0"/>
      </c:catAx>
      <c:valAx>
        <c:axId val="135699048"/>
        <c:scaling>
          <c:orientation val="minMax"/>
          <c:max val="8000"/>
          <c:min val="-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P&amp;L - usd/year/farm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5912"/>
        <c:crosses val="autoZero"/>
        <c:crossBetween val="between"/>
      </c:valAx>
      <c:valAx>
        <c:axId val="135697872"/>
        <c:scaling>
          <c:orientation val="minMax"/>
          <c:max val="1200"/>
          <c:min val="-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</a:t>
                </a:r>
                <a:r>
                  <a:rPr lang="en-US" baseline="0"/>
                  <a:t> - kg/ha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3560"/>
        <c:crosses val="max"/>
        <c:crossBetween val="between"/>
        <c:majorUnit val="400"/>
      </c:valAx>
      <c:catAx>
        <c:axId val="135693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697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17</xdr:row>
      <xdr:rowOff>27498</xdr:rowOff>
    </xdr:from>
    <xdr:to>
      <xdr:col>1</xdr:col>
      <xdr:colOff>1489543</xdr:colOff>
      <xdr:row>21</xdr:row>
      <xdr:rowOff>91440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32177</xdr:colOff>
      <xdr:row>17</xdr:row>
      <xdr:rowOff>27498</xdr:rowOff>
    </xdr:from>
    <xdr:to>
      <xdr:col>2</xdr:col>
      <xdr:colOff>1495217</xdr:colOff>
      <xdr:row>21</xdr:row>
      <xdr:rowOff>91440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37851</xdr:colOff>
      <xdr:row>17</xdr:row>
      <xdr:rowOff>27498</xdr:rowOff>
    </xdr:from>
    <xdr:to>
      <xdr:col>3</xdr:col>
      <xdr:colOff>1500891</xdr:colOff>
      <xdr:row>21</xdr:row>
      <xdr:rowOff>91440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43525</xdr:colOff>
      <xdr:row>17</xdr:row>
      <xdr:rowOff>27498</xdr:rowOff>
    </xdr:from>
    <xdr:to>
      <xdr:col>4</xdr:col>
      <xdr:colOff>1506565</xdr:colOff>
      <xdr:row>21</xdr:row>
      <xdr:rowOff>91440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49199</xdr:colOff>
      <xdr:row>17</xdr:row>
      <xdr:rowOff>27498</xdr:rowOff>
    </xdr:from>
    <xdr:to>
      <xdr:col>5</xdr:col>
      <xdr:colOff>1512239</xdr:colOff>
      <xdr:row>21</xdr:row>
      <xdr:rowOff>91440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26503</xdr:colOff>
      <xdr:row>3</xdr:row>
      <xdr:rowOff>27498</xdr:rowOff>
    </xdr:from>
    <xdr:to>
      <xdr:col>1</xdr:col>
      <xdr:colOff>1489543</xdr:colOff>
      <xdr:row>7</xdr:row>
      <xdr:rowOff>91440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32177</xdr:colOff>
      <xdr:row>3</xdr:row>
      <xdr:rowOff>27498</xdr:rowOff>
    </xdr:from>
    <xdr:to>
      <xdr:col>2</xdr:col>
      <xdr:colOff>1495217</xdr:colOff>
      <xdr:row>7</xdr:row>
      <xdr:rowOff>91440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37851</xdr:colOff>
      <xdr:row>3</xdr:row>
      <xdr:rowOff>27498</xdr:rowOff>
    </xdr:from>
    <xdr:to>
      <xdr:col>3</xdr:col>
      <xdr:colOff>1500891</xdr:colOff>
      <xdr:row>7</xdr:row>
      <xdr:rowOff>91440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43525</xdr:colOff>
      <xdr:row>3</xdr:row>
      <xdr:rowOff>27498</xdr:rowOff>
    </xdr:from>
    <xdr:to>
      <xdr:col>4</xdr:col>
      <xdr:colOff>1506565</xdr:colOff>
      <xdr:row>7</xdr:row>
      <xdr:rowOff>91440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49199</xdr:colOff>
      <xdr:row>3</xdr:row>
      <xdr:rowOff>27498</xdr:rowOff>
    </xdr:from>
    <xdr:to>
      <xdr:col>5</xdr:col>
      <xdr:colOff>1512239</xdr:colOff>
      <xdr:row>7</xdr:row>
      <xdr:rowOff>91440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26503</xdr:colOff>
      <xdr:row>31</xdr:row>
      <xdr:rowOff>27498</xdr:rowOff>
    </xdr:from>
    <xdr:to>
      <xdr:col>1</xdr:col>
      <xdr:colOff>1489543</xdr:colOff>
      <xdr:row>35</xdr:row>
      <xdr:rowOff>91440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32177</xdr:colOff>
      <xdr:row>31</xdr:row>
      <xdr:rowOff>27498</xdr:rowOff>
    </xdr:from>
    <xdr:to>
      <xdr:col>2</xdr:col>
      <xdr:colOff>1495217</xdr:colOff>
      <xdr:row>35</xdr:row>
      <xdr:rowOff>91440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37851</xdr:colOff>
      <xdr:row>31</xdr:row>
      <xdr:rowOff>27498</xdr:rowOff>
    </xdr:from>
    <xdr:to>
      <xdr:col>3</xdr:col>
      <xdr:colOff>1500891</xdr:colOff>
      <xdr:row>35</xdr:row>
      <xdr:rowOff>91440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43525</xdr:colOff>
      <xdr:row>31</xdr:row>
      <xdr:rowOff>27498</xdr:rowOff>
    </xdr:from>
    <xdr:to>
      <xdr:col>4</xdr:col>
      <xdr:colOff>1506565</xdr:colOff>
      <xdr:row>35</xdr:row>
      <xdr:rowOff>91440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49199</xdr:colOff>
      <xdr:row>31</xdr:row>
      <xdr:rowOff>27498</xdr:rowOff>
    </xdr:from>
    <xdr:to>
      <xdr:col>5</xdr:col>
      <xdr:colOff>1512239</xdr:colOff>
      <xdr:row>35</xdr:row>
      <xdr:rowOff>91440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26503</xdr:colOff>
      <xdr:row>24</xdr:row>
      <xdr:rowOff>27498</xdr:rowOff>
    </xdr:from>
    <xdr:to>
      <xdr:col>1</xdr:col>
      <xdr:colOff>1489543</xdr:colOff>
      <xdr:row>28</xdr:row>
      <xdr:rowOff>91440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32177</xdr:colOff>
      <xdr:row>24</xdr:row>
      <xdr:rowOff>27498</xdr:rowOff>
    </xdr:from>
    <xdr:to>
      <xdr:col>2</xdr:col>
      <xdr:colOff>1495217</xdr:colOff>
      <xdr:row>28</xdr:row>
      <xdr:rowOff>91440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37851</xdr:colOff>
      <xdr:row>24</xdr:row>
      <xdr:rowOff>27498</xdr:rowOff>
    </xdr:from>
    <xdr:to>
      <xdr:col>3</xdr:col>
      <xdr:colOff>1500891</xdr:colOff>
      <xdr:row>28</xdr:row>
      <xdr:rowOff>91440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43525</xdr:colOff>
      <xdr:row>24</xdr:row>
      <xdr:rowOff>27498</xdr:rowOff>
    </xdr:from>
    <xdr:to>
      <xdr:col>4</xdr:col>
      <xdr:colOff>1506565</xdr:colOff>
      <xdr:row>28</xdr:row>
      <xdr:rowOff>91440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49199</xdr:colOff>
      <xdr:row>24</xdr:row>
      <xdr:rowOff>27498</xdr:rowOff>
    </xdr:from>
    <xdr:to>
      <xdr:col>5</xdr:col>
      <xdr:colOff>1512239</xdr:colOff>
      <xdr:row>28</xdr:row>
      <xdr:rowOff>91440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26503</xdr:colOff>
      <xdr:row>38</xdr:row>
      <xdr:rowOff>27498</xdr:rowOff>
    </xdr:from>
    <xdr:to>
      <xdr:col>1</xdr:col>
      <xdr:colOff>1489543</xdr:colOff>
      <xdr:row>42</xdr:row>
      <xdr:rowOff>91440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32177</xdr:colOff>
      <xdr:row>38</xdr:row>
      <xdr:rowOff>27498</xdr:rowOff>
    </xdr:from>
    <xdr:to>
      <xdr:col>2</xdr:col>
      <xdr:colOff>1495217</xdr:colOff>
      <xdr:row>42</xdr:row>
      <xdr:rowOff>91440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37851</xdr:colOff>
      <xdr:row>38</xdr:row>
      <xdr:rowOff>27498</xdr:rowOff>
    </xdr:from>
    <xdr:to>
      <xdr:col>3</xdr:col>
      <xdr:colOff>1500891</xdr:colOff>
      <xdr:row>42</xdr:row>
      <xdr:rowOff>91440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43525</xdr:colOff>
      <xdr:row>38</xdr:row>
      <xdr:rowOff>27498</xdr:rowOff>
    </xdr:from>
    <xdr:to>
      <xdr:col>4</xdr:col>
      <xdr:colOff>1506565</xdr:colOff>
      <xdr:row>42</xdr:row>
      <xdr:rowOff>91440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49199</xdr:colOff>
      <xdr:row>38</xdr:row>
      <xdr:rowOff>27498</xdr:rowOff>
    </xdr:from>
    <xdr:to>
      <xdr:col>5</xdr:col>
      <xdr:colOff>1512239</xdr:colOff>
      <xdr:row>42</xdr:row>
      <xdr:rowOff>91440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26503</xdr:colOff>
      <xdr:row>10</xdr:row>
      <xdr:rowOff>27498</xdr:rowOff>
    </xdr:from>
    <xdr:to>
      <xdr:col>1</xdr:col>
      <xdr:colOff>1489543</xdr:colOff>
      <xdr:row>14</xdr:row>
      <xdr:rowOff>91440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32177</xdr:colOff>
      <xdr:row>10</xdr:row>
      <xdr:rowOff>27498</xdr:rowOff>
    </xdr:from>
    <xdr:to>
      <xdr:col>2</xdr:col>
      <xdr:colOff>1495217</xdr:colOff>
      <xdr:row>14</xdr:row>
      <xdr:rowOff>91440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</xdr:col>
      <xdr:colOff>37851</xdr:colOff>
      <xdr:row>10</xdr:row>
      <xdr:rowOff>27498</xdr:rowOff>
    </xdr:from>
    <xdr:to>
      <xdr:col>3</xdr:col>
      <xdr:colOff>1500891</xdr:colOff>
      <xdr:row>14</xdr:row>
      <xdr:rowOff>91440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43525</xdr:colOff>
      <xdr:row>10</xdr:row>
      <xdr:rowOff>27498</xdr:rowOff>
    </xdr:from>
    <xdr:to>
      <xdr:col>4</xdr:col>
      <xdr:colOff>1506565</xdr:colOff>
      <xdr:row>14</xdr:row>
      <xdr:rowOff>91440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49199</xdr:colOff>
      <xdr:row>10</xdr:row>
      <xdr:rowOff>27498</xdr:rowOff>
    </xdr:from>
    <xdr:to>
      <xdr:col>5</xdr:col>
      <xdr:colOff>1512239</xdr:colOff>
      <xdr:row>14</xdr:row>
      <xdr:rowOff>91440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31</xdr:row>
      <xdr:rowOff>19049</xdr:rowOff>
    </xdr:from>
    <xdr:to>
      <xdr:col>23</xdr:col>
      <xdr:colOff>504824</xdr:colOff>
      <xdr:row>46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A1:T1001" totalsRowShown="0" headerRowDxfId="46" dataDxfId="45">
  <autoFilter ref="A1:T1001"/>
  <tableColumns count="20">
    <tableColumn id="1" name="Farmer ID" dataDxfId="44"/>
    <tableColumn id="2" name="Farmer Last Name" dataDxfId="43"/>
    <tableColumn id="3" name="Farmer First Name" dataDxfId="42"/>
    <tableColumn id="7" name="Mapping data ID" dataDxfId="41"/>
    <tableColumn id="4" name="City" dataDxfId="40"/>
    <tableColumn id="5" name="Total farm size" dataDxfId="39"/>
    <tableColumn id="6" name="Household members" dataDxfId="38"/>
    <tableColumn id="8" name="Alternative non-farming income" dataDxfId="37"/>
    <tableColumn id="9" name="Number of plots" dataDxfId="36"/>
    <tableColumn id="10" name="Placeholder" dataDxfId="35"/>
    <tableColumn id="11" name="Placeholder2" dataDxfId="34"/>
    <tableColumn id="12" name="Placeholder3" dataDxfId="33"/>
    <tableColumn id="13" name="Placeholder4" dataDxfId="32"/>
    <tableColumn id="14" name="Placeholder5" dataDxfId="31"/>
    <tableColumn id="15" name="Placeholder6" dataDxfId="30"/>
    <tableColumn id="116" name="Placeholder7" dataDxfId="29"/>
    <tableColumn id="115" name="Placeholder8" dataDxfId="28"/>
    <tableColumn id="114" name="Placeholder9" dataDxfId="27"/>
    <tableColumn id="113" name="Placeholder10" dataDxfId="26"/>
    <tableColumn id="16" name="Placeholder1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W241" totalsRowShown="0" headerRowDxfId="24" dataDxfId="23">
  <autoFilter ref="A1:W241"/>
  <tableColumns count="23">
    <tableColumn id="1" name="Package" dataDxfId="22"/>
    <tableColumn id="2" name="Plot" dataDxfId="21"/>
    <tableColumn id="3" name="Indicator" dataDxfId="20"/>
    <tableColumn id="4" name="Lookup" dataDxfId="19">
      <calculatedColumnFormula>A2&amp;B2&amp;C2</calculatedColumnFormula>
    </tableColumn>
    <tableColumn id="23" name="Lookup2" dataDxfId="18">
      <calculatedColumnFormula>B2&amp;C2</calculatedColumnFormula>
    </tableColumn>
    <tableColumn id="5" name="Unit" dataDxfId="17"/>
    <tableColumn id="6" name="Year 1" dataDxfId="16"/>
    <tableColumn id="7" name="Year 2" dataDxfId="15"/>
    <tableColumn id="8" name="Year 3" dataDxfId="14"/>
    <tableColumn id="9" name="Year 4" dataDxfId="13"/>
    <tableColumn id="10" name="Year 5" dataDxfId="12"/>
    <tableColumn id="11" name="Year 6" dataDxfId="11"/>
    <tableColumn id="12" name="Year 7" dataDxfId="10"/>
    <tableColumn id="13" name="Year 8" dataDxfId="9"/>
    <tableColumn id="14" name="Year 9" dataDxfId="8"/>
    <tableColumn id="15" name="Year 10" dataDxfId="7"/>
    <tableColumn id="16" name="Year 11" dataDxfId="6"/>
    <tableColumn id="17" name="Year 12" dataDxfId="5"/>
    <tableColumn id="18" name="Year 13" dataDxfId="4"/>
    <tableColumn id="19" name="Year 14" dataDxfId="3"/>
    <tableColumn id="20" name="Year 15" dataDxfId="2"/>
    <tableColumn id="21" name="Average (10 years)" dataDxfId="1">
      <calculatedColumnFormula>AVERAGE(Table3[[#This Row],[Year 1]:[Year 10]])</calculatedColumnFormula>
    </tableColumn>
    <tableColumn id="22" name="Average (15 years)" dataDxfId="0">
      <calculatedColumnFormula>AVERAGE(Table3[[#This Row],[Year 1]:[Year 15]])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9" tint="0.79998168889431442"/>
  </sheetPr>
  <dimension ref="A1:XFC113"/>
  <sheetViews>
    <sheetView showGridLines="0" zoomScale="80" zoomScaleNormal="80" workbookViewId="0">
      <selection activeCell="H46" sqref="H46"/>
    </sheetView>
  </sheetViews>
  <sheetFormatPr baseColWidth="10" defaultColWidth="0" defaultRowHeight="14.5" zeroHeight="1"/>
  <cols>
    <col min="1" max="1" width="4.453125" style="84" customWidth="1"/>
    <col min="2" max="2" width="35.36328125" style="3" customWidth="1"/>
    <col min="3" max="3" width="13.54296875" style="3" customWidth="1"/>
    <col min="4" max="4" width="2" style="3" customWidth="1"/>
    <col min="5" max="9" width="7.453125" style="200" customWidth="1"/>
    <col min="10" max="10" width="7.453125" style="4" customWidth="1"/>
    <col min="11" max="11" width="7.453125" style="183" customWidth="1"/>
    <col min="12" max="14" width="7.453125" style="4" customWidth="1"/>
    <col min="15" max="21" width="8.90625" style="13" hidden="1" customWidth="1"/>
    <col min="22" max="16383" width="0" style="13" hidden="1"/>
    <col min="16384" max="16384" width="8.90625" style="13" hidden="1"/>
  </cols>
  <sheetData>
    <row r="1" spans="1:14" s="8" customFormat="1">
      <c r="A1" s="203"/>
      <c r="B1" s="1"/>
      <c r="C1" s="1"/>
      <c r="D1" s="1"/>
      <c r="E1" s="218"/>
      <c r="F1" s="219"/>
      <c r="G1" s="219"/>
      <c r="H1" s="219"/>
      <c r="I1" s="219"/>
      <c r="J1" s="75"/>
      <c r="K1" s="108"/>
      <c r="L1" s="75"/>
      <c r="M1" s="75"/>
      <c r="N1" s="75"/>
    </row>
    <row r="2" spans="1:14" s="168" customFormat="1">
      <c r="A2" s="19">
        <v>0</v>
      </c>
      <c r="B2" s="19" t="s">
        <v>514</v>
      </c>
      <c r="C2" s="19"/>
      <c r="D2" s="19"/>
      <c r="E2" s="201"/>
      <c r="F2" s="201"/>
      <c r="G2" s="201"/>
      <c r="H2" s="201"/>
      <c r="I2" s="201"/>
      <c r="J2" s="166"/>
      <c r="K2" s="167"/>
      <c r="L2" s="166"/>
      <c r="M2" s="166"/>
      <c r="N2" s="166"/>
    </row>
    <row r="3" spans="1:14" s="8" customFormat="1">
      <c r="A3" s="84"/>
      <c r="B3" s="1"/>
      <c r="C3" s="1"/>
      <c r="D3" s="1"/>
      <c r="E3" s="218"/>
      <c r="F3" s="219"/>
      <c r="G3" s="219"/>
      <c r="H3" s="219"/>
      <c r="I3" s="219"/>
      <c r="J3" s="75"/>
      <c r="K3" s="108"/>
      <c r="L3" s="75"/>
      <c r="M3" s="75"/>
      <c r="N3" s="75"/>
    </row>
    <row r="4" spans="1:14" s="69" customFormat="1">
      <c r="A4" s="84"/>
      <c r="B4" s="172" t="s">
        <v>351</v>
      </c>
      <c r="C4" s="172" t="s">
        <v>2</v>
      </c>
      <c r="D4" s="3"/>
      <c r="E4" s="186" t="s">
        <v>3</v>
      </c>
      <c r="F4" s="186"/>
      <c r="G4" s="186"/>
      <c r="H4" s="186"/>
      <c r="I4" s="186"/>
      <c r="J4" s="172"/>
      <c r="K4" s="172"/>
      <c r="L4" s="172"/>
      <c r="M4" s="172"/>
      <c r="N4" s="172"/>
    </row>
    <row r="5" spans="1:14" s="8" customFormat="1">
      <c r="A5" s="84">
        <v>0.1</v>
      </c>
      <c r="B5" s="3" t="s">
        <v>361</v>
      </c>
      <c r="C5" s="3" t="s">
        <v>517</v>
      </c>
      <c r="E5" s="220" t="s">
        <v>369</v>
      </c>
      <c r="F5" s="221"/>
      <c r="G5" s="221"/>
      <c r="H5" s="221"/>
      <c r="I5" s="221"/>
      <c r="J5" s="1"/>
      <c r="K5" s="1"/>
      <c r="L5" s="1"/>
      <c r="M5" s="1"/>
      <c r="N5" s="1"/>
    </row>
    <row r="6" spans="1:14" s="8" customFormat="1">
      <c r="A6" s="84">
        <v>0.2</v>
      </c>
      <c r="B6" s="3" t="s">
        <v>515</v>
      </c>
      <c r="C6" s="3" t="s">
        <v>516</v>
      </c>
      <c r="E6" s="220" t="s">
        <v>516</v>
      </c>
      <c r="F6" s="221"/>
      <c r="G6" s="221"/>
      <c r="H6" s="221"/>
      <c r="I6" s="221"/>
      <c r="J6" s="1"/>
      <c r="K6" s="1"/>
      <c r="L6" s="1"/>
      <c r="M6" s="1"/>
      <c r="N6" s="1"/>
    </row>
    <row r="7" spans="1:14" s="8" customFormat="1">
      <c r="A7" s="84"/>
      <c r="B7" s="1"/>
      <c r="C7" s="1"/>
      <c r="D7" s="1"/>
      <c r="E7" s="219"/>
      <c r="F7" s="218"/>
      <c r="G7" s="186"/>
      <c r="H7" s="218"/>
      <c r="I7" s="218"/>
      <c r="J7" s="1"/>
      <c r="K7" s="1"/>
      <c r="L7" s="1"/>
      <c r="M7" s="1"/>
      <c r="N7" s="1"/>
    </row>
    <row r="8" spans="1:14" s="168" customFormat="1">
      <c r="A8" s="19">
        <v>1</v>
      </c>
      <c r="B8" s="19" t="s">
        <v>390</v>
      </c>
      <c r="C8" s="19"/>
      <c r="D8" s="19"/>
      <c r="E8" s="201"/>
      <c r="F8" s="201"/>
      <c r="G8" s="201"/>
      <c r="H8" s="201"/>
      <c r="I8" s="201"/>
      <c r="J8" s="166"/>
      <c r="K8" s="167"/>
      <c r="L8" s="166"/>
      <c r="M8" s="166"/>
      <c r="N8" s="166"/>
    </row>
    <row r="9" spans="1:14" s="8" customFormat="1">
      <c r="A9" s="84"/>
      <c r="B9" s="1"/>
      <c r="C9" s="1"/>
      <c r="D9" s="1"/>
      <c r="E9" s="218"/>
      <c r="F9" s="219"/>
      <c r="G9" s="219"/>
      <c r="H9" s="219"/>
      <c r="I9" s="219"/>
      <c r="J9" s="75"/>
      <c r="K9" s="108"/>
      <c r="L9" s="75"/>
      <c r="M9" s="75"/>
      <c r="N9" s="75"/>
    </row>
    <row r="10" spans="1:14" s="69" customFormat="1">
      <c r="A10" s="84"/>
      <c r="B10" s="172" t="s">
        <v>351</v>
      </c>
      <c r="C10" s="172" t="s">
        <v>2</v>
      </c>
      <c r="D10" s="3"/>
      <c r="E10" s="222" t="s">
        <v>88</v>
      </c>
      <c r="F10" s="222" t="s">
        <v>89</v>
      </c>
      <c r="G10" s="222" t="s">
        <v>90</v>
      </c>
      <c r="H10" s="222" t="s">
        <v>91</v>
      </c>
      <c r="I10" s="222" t="s">
        <v>92</v>
      </c>
      <c r="J10" s="172"/>
      <c r="K10" s="156"/>
      <c r="L10" s="156"/>
      <c r="M10" s="156"/>
      <c r="N10" s="156"/>
    </row>
    <row r="11" spans="1:14" s="8" customFormat="1">
      <c r="A11" s="84">
        <v>1.1000000000000001</v>
      </c>
      <c r="B11" s="3" t="s">
        <v>461</v>
      </c>
      <c r="E11" s="199"/>
      <c r="F11" s="199"/>
      <c r="G11" s="199"/>
      <c r="H11" s="199"/>
      <c r="I11" s="199"/>
      <c r="J11" s="1"/>
      <c r="K11" s="156"/>
      <c r="L11" s="156"/>
      <c r="M11" s="156"/>
      <c r="N11" s="156"/>
    </row>
    <row r="12" spans="1:14" s="8" customFormat="1">
      <c r="A12" s="84"/>
      <c r="B12" s="3" t="s">
        <v>324</v>
      </c>
      <c r="C12" s="3" t="s">
        <v>139</v>
      </c>
      <c r="E12" s="199" t="s">
        <v>84</v>
      </c>
      <c r="F12" s="199" t="s">
        <v>84</v>
      </c>
      <c r="G12" s="199" t="s">
        <v>84</v>
      </c>
      <c r="H12" s="199" t="s">
        <v>325</v>
      </c>
      <c r="I12" s="199" t="s">
        <v>84</v>
      </c>
      <c r="J12" s="1"/>
      <c r="K12" s="156"/>
      <c r="L12" s="156"/>
      <c r="M12" s="156"/>
      <c r="N12" s="156"/>
    </row>
    <row r="13" spans="1:14" s="8" customFormat="1">
      <c r="A13" s="84"/>
      <c r="B13" s="3" t="s">
        <v>352</v>
      </c>
      <c r="C13" s="3" t="s">
        <v>139</v>
      </c>
      <c r="E13" s="199" t="s">
        <v>242</v>
      </c>
      <c r="F13" s="199" t="s">
        <v>242</v>
      </c>
      <c r="G13" s="199" t="s">
        <v>242</v>
      </c>
      <c r="H13" s="199" t="s">
        <v>242</v>
      </c>
      <c r="I13" s="199" t="s">
        <v>242</v>
      </c>
      <c r="J13" s="1"/>
      <c r="K13" s="156"/>
      <c r="L13" s="156"/>
      <c r="M13" s="156"/>
      <c r="N13" s="156"/>
    </row>
    <row r="14" spans="1:14" s="8" customFormat="1">
      <c r="A14" s="84"/>
      <c r="B14" s="3" t="s">
        <v>464</v>
      </c>
      <c r="C14" s="3" t="s">
        <v>139</v>
      </c>
      <c r="E14" s="199" t="s">
        <v>84</v>
      </c>
      <c r="F14" s="199" t="s">
        <v>84</v>
      </c>
      <c r="G14" s="199" t="s">
        <v>84</v>
      </c>
      <c r="H14" s="199" t="s">
        <v>32</v>
      </c>
      <c r="I14" s="199" t="s">
        <v>84</v>
      </c>
      <c r="J14" s="1"/>
      <c r="K14" s="156"/>
      <c r="L14" s="156"/>
      <c r="M14" s="156"/>
      <c r="N14" s="156"/>
    </row>
    <row r="15" spans="1:14" s="8" customFormat="1">
      <c r="A15" s="84">
        <v>1.2</v>
      </c>
      <c r="B15" s="3" t="s">
        <v>462</v>
      </c>
      <c r="C15" s="3" t="s">
        <v>139</v>
      </c>
      <c r="E15" s="199" t="s">
        <v>84</v>
      </c>
      <c r="F15" s="199" t="s">
        <v>84</v>
      </c>
      <c r="G15" s="199" t="s">
        <v>84</v>
      </c>
      <c r="H15" s="199" t="s">
        <v>84</v>
      </c>
      <c r="I15" s="199" t="s">
        <v>84</v>
      </c>
      <c r="J15" s="1"/>
      <c r="K15" s="106"/>
      <c r="L15" s="1"/>
      <c r="M15" s="1"/>
      <c r="N15" s="1"/>
    </row>
    <row r="16" spans="1:14" s="8" customFormat="1">
      <c r="A16" s="84">
        <v>1.3</v>
      </c>
      <c r="B16" s="3" t="s">
        <v>463</v>
      </c>
      <c r="C16" s="3" t="s">
        <v>139</v>
      </c>
      <c r="E16" s="199" t="s">
        <v>32</v>
      </c>
      <c r="F16" s="199" t="s">
        <v>32</v>
      </c>
      <c r="G16" s="199" t="s">
        <v>32</v>
      </c>
      <c r="H16" s="199" t="s">
        <v>32</v>
      </c>
      <c r="I16" s="199" t="s">
        <v>32</v>
      </c>
      <c r="J16" s="1"/>
      <c r="K16" s="106"/>
      <c r="L16" s="1"/>
      <c r="M16" s="1"/>
      <c r="N16" s="1"/>
    </row>
    <row r="17" spans="1:20" s="8" customFormat="1">
      <c r="A17" s="84"/>
      <c r="B17" s="1"/>
      <c r="C17" s="1"/>
      <c r="D17" s="1"/>
      <c r="E17" s="219"/>
      <c r="F17" s="218"/>
      <c r="G17" s="186"/>
      <c r="H17" s="218"/>
      <c r="I17" s="218"/>
      <c r="J17" s="1"/>
      <c r="K17" s="106"/>
      <c r="L17" s="1"/>
      <c r="M17" s="1"/>
      <c r="N17" s="1"/>
    </row>
    <row r="18" spans="1:20" s="8" customFormat="1">
      <c r="A18" s="84"/>
      <c r="B18" s="1"/>
      <c r="C18" s="1"/>
      <c r="D18" s="1"/>
      <c r="E18" s="219"/>
      <c r="F18" s="218"/>
      <c r="G18" s="218"/>
      <c r="H18" s="218"/>
      <c r="I18" s="218"/>
      <c r="J18" s="1"/>
      <c r="K18" s="106"/>
      <c r="L18" s="1"/>
      <c r="M18" s="75"/>
      <c r="N18" s="75"/>
    </row>
    <row r="19" spans="1:20" s="168" customFormat="1">
      <c r="A19" s="19">
        <v>2</v>
      </c>
      <c r="B19" s="19" t="s">
        <v>392</v>
      </c>
      <c r="C19" s="19"/>
      <c r="D19" s="19"/>
      <c r="E19" s="201"/>
      <c r="F19" s="201"/>
      <c r="G19" s="201"/>
      <c r="H19" s="201"/>
      <c r="I19" s="201"/>
      <c r="J19" s="166"/>
      <c r="K19" s="167"/>
      <c r="L19" s="166"/>
      <c r="M19" s="166"/>
      <c r="N19" s="166"/>
    </row>
    <row r="20" spans="1:20" s="8" customFormat="1">
      <c r="A20" s="84"/>
      <c r="B20" s="1"/>
      <c r="C20" s="1"/>
      <c r="D20" s="1"/>
      <c r="E20" s="219"/>
      <c r="F20" s="219"/>
      <c r="G20" s="219"/>
      <c r="H20" s="219"/>
      <c r="I20" s="219"/>
      <c r="J20" s="74"/>
      <c r="K20" s="108"/>
      <c r="L20" s="74"/>
      <c r="M20" s="74"/>
      <c r="N20" s="74"/>
    </row>
    <row r="21" spans="1:20" s="8" customFormat="1">
      <c r="A21" s="172"/>
      <c r="B21" s="1" t="s">
        <v>74</v>
      </c>
      <c r="C21" s="172" t="s">
        <v>2</v>
      </c>
      <c r="D21" s="3"/>
      <c r="E21" s="222" t="s">
        <v>88</v>
      </c>
      <c r="F21" s="222" t="s">
        <v>89</v>
      </c>
      <c r="G21" s="222" t="s">
        <v>90</v>
      </c>
      <c r="H21" s="222" t="s">
        <v>91</v>
      </c>
      <c r="I21" s="222" t="s">
        <v>92</v>
      </c>
      <c r="J21" s="174"/>
      <c r="K21" s="175"/>
      <c r="L21" s="174"/>
      <c r="M21" s="174"/>
      <c r="N21" s="74"/>
      <c r="Q21" s="176"/>
      <c r="R21" s="15"/>
      <c r="S21" s="15"/>
      <c r="T21" s="15"/>
    </row>
    <row r="22" spans="1:20" s="8" customFormat="1">
      <c r="A22" s="84" t="s">
        <v>443</v>
      </c>
      <c r="B22" s="3" t="s">
        <v>322</v>
      </c>
      <c r="C22" s="152" t="s">
        <v>440</v>
      </c>
      <c r="D22" s="1"/>
      <c r="E22" s="223">
        <v>1</v>
      </c>
      <c r="F22" s="223">
        <v>1</v>
      </c>
      <c r="G22" s="223">
        <v>1</v>
      </c>
      <c r="H22" s="223">
        <v>1</v>
      </c>
      <c r="I22" s="223">
        <v>1</v>
      </c>
      <c r="J22" s="174"/>
      <c r="K22" s="106"/>
      <c r="L22" s="1"/>
      <c r="M22" s="1"/>
      <c r="N22" s="74"/>
      <c r="Q22" s="176"/>
      <c r="R22" s="15"/>
      <c r="S22" s="15"/>
      <c r="T22" s="15"/>
    </row>
    <row r="23" spans="1:20" s="8" customFormat="1">
      <c r="A23" s="84" t="s">
        <v>444</v>
      </c>
      <c r="B23" s="3" t="s">
        <v>220</v>
      </c>
      <c r="C23" s="152" t="s">
        <v>441</v>
      </c>
      <c r="D23" s="1"/>
      <c r="E23" s="224" t="s">
        <v>25</v>
      </c>
      <c r="F23" s="224" t="s">
        <v>25</v>
      </c>
      <c r="G23" s="224" t="s">
        <v>25</v>
      </c>
      <c r="H23" s="224" t="s">
        <v>25</v>
      </c>
      <c r="I23" s="224" t="s">
        <v>25</v>
      </c>
      <c r="J23" s="174"/>
      <c r="K23" s="106"/>
      <c r="L23" s="1"/>
      <c r="M23" s="1"/>
      <c r="N23" s="74"/>
      <c r="Q23" s="176"/>
      <c r="R23" s="15"/>
      <c r="S23" s="15"/>
      <c r="T23" s="15"/>
    </row>
    <row r="24" spans="1:20" s="8" customFormat="1">
      <c r="A24" s="84" t="s">
        <v>445</v>
      </c>
      <c r="B24" s="3" t="s">
        <v>331</v>
      </c>
      <c r="C24" s="3" t="s">
        <v>336</v>
      </c>
      <c r="D24" s="1"/>
      <c r="E24" s="225">
        <v>1000</v>
      </c>
      <c r="F24" s="225">
        <v>1000</v>
      </c>
      <c r="G24" s="225">
        <v>1000</v>
      </c>
      <c r="H24" s="225">
        <v>1000</v>
      </c>
      <c r="I24" s="225">
        <v>1000</v>
      </c>
      <c r="J24" s="174"/>
      <c r="K24" s="194"/>
      <c r="L24" s="103"/>
      <c r="M24" s="103"/>
      <c r="N24" s="74"/>
      <c r="Q24" s="176"/>
      <c r="R24" s="15"/>
      <c r="S24" s="15"/>
      <c r="T24" s="15"/>
    </row>
    <row r="25" spans="1:20" s="8" customFormat="1">
      <c r="A25" s="84" t="s">
        <v>446</v>
      </c>
      <c r="B25" s="3" t="s">
        <v>14</v>
      </c>
      <c r="C25" s="3" t="s">
        <v>9</v>
      </c>
      <c r="D25" s="1"/>
      <c r="E25" s="225">
        <v>300</v>
      </c>
      <c r="F25" s="225">
        <v>450</v>
      </c>
      <c r="G25" s="225">
        <v>200</v>
      </c>
      <c r="H25" s="225">
        <v>500</v>
      </c>
      <c r="I25" s="225">
        <v>300</v>
      </c>
      <c r="J25" s="174"/>
      <c r="K25" s="183"/>
      <c r="L25" s="73"/>
      <c r="M25" s="73"/>
      <c r="N25" s="74"/>
      <c r="Q25" s="176"/>
      <c r="R25" s="15"/>
      <c r="S25" s="15"/>
      <c r="T25" s="15"/>
    </row>
    <row r="26" spans="1:20" s="8" customFormat="1">
      <c r="A26" s="84" t="s">
        <v>447</v>
      </c>
      <c r="B26" s="3" t="s">
        <v>7</v>
      </c>
      <c r="C26" s="3" t="s">
        <v>4</v>
      </c>
      <c r="D26" s="1"/>
      <c r="E26" s="224">
        <v>15</v>
      </c>
      <c r="F26" s="225">
        <v>20</v>
      </c>
      <c r="G26" s="225">
        <v>30</v>
      </c>
      <c r="H26" s="225">
        <v>15</v>
      </c>
      <c r="I26" s="225">
        <v>15</v>
      </c>
      <c r="J26" s="174"/>
      <c r="K26" s="183"/>
      <c r="L26" s="103"/>
      <c r="M26" s="103"/>
      <c r="N26" s="74"/>
      <c r="Q26" s="176"/>
      <c r="R26" s="15"/>
      <c r="S26" s="15"/>
      <c r="T26" s="15"/>
    </row>
    <row r="27" spans="1:20" s="8" customFormat="1">
      <c r="A27" s="84"/>
      <c r="B27" s="3"/>
      <c r="C27" s="3"/>
      <c r="D27" s="1"/>
      <c r="E27" s="224"/>
      <c r="F27" s="225"/>
      <c r="G27" s="225"/>
      <c r="H27" s="225"/>
      <c r="I27" s="225"/>
      <c r="J27" s="174"/>
      <c r="K27" s="194"/>
      <c r="L27" s="103"/>
      <c r="M27" s="103"/>
      <c r="N27" s="74"/>
      <c r="Q27" s="176"/>
      <c r="R27" s="15"/>
      <c r="S27" s="15"/>
      <c r="T27" s="15"/>
    </row>
    <row r="28" spans="1:20" s="8" customFormat="1">
      <c r="A28" s="84"/>
      <c r="B28" s="1" t="s">
        <v>465</v>
      </c>
      <c r="C28" s="172" t="s">
        <v>2</v>
      </c>
      <c r="D28" s="3"/>
      <c r="E28" s="222" t="s">
        <v>88</v>
      </c>
      <c r="F28" s="222" t="s">
        <v>89</v>
      </c>
      <c r="G28" s="222" t="s">
        <v>90</v>
      </c>
      <c r="H28" s="222" t="s">
        <v>91</v>
      </c>
      <c r="I28" s="222" t="s">
        <v>92</v>
      </c>
      <c r="J28" s="174"/>
      <c r="K28" s="194"/>
      <c r="L28" s="103"/>
      <c r="M28" s="103"/>
      <c r="N28" s="74"/>
      <c r="Q28" s="176"/>
      <c r="R28" s="15"/>
      <c r="S28" s="15"/>
      <c r="T28" s="15"/>
    </row>
    <row r="29" spans="1:20" s="8" customFormat="1">
      <c r="A29" s="84" t="s">
        <v>448</v>
      </c>
      <c r="B29" s="3" t="s">
        <v>339</v>
      </c>
      <c r="C29" s="3" t="s">
        <v>139</v>
      </c>
      <c r="D29" s="1"/>
      <c r="E29" s="226" t="s">
        <v>340</v>
      </c>
      <c r="F29" s="226" t="s">
        <v>340</v>
      </c>
      <c r="G29" s="226" t="s">
        <v>340</v>
      </c>
      <c r="H29" s="226" t="s">
        <v>340</v>
      </c>
      <c r="I29" s="226" t="s">
        <v>340</v>
      </c>
      <c r="J29" s="174"/>
      <c r="K29" s="194"/>
      <c r="L29" s="1"/>
      <c r="M29" s="1"/>
      <c r="N29" s="74"/>
      <c r="Q29" s="176"/>
      <c r="R29" s="15"/>
      <c r="S29" s="15"/>
      <c r="T29" s="15"/>
    </row>
    <row r="30" spans="1:20" s="8" customFormat="1">
      <c r="A30" s="84" t="s">
        <v>449</v>
      </c>
      <c r="B30" s="3" t="s">
        <v>127</v>
      </c>
      <c r="C30" s="3" t="s">
        <v>139</v>
      </c>
      <c r="D30" s="1"/>
      <c r="E30" s="220" t="s">
        <v>212</v>
      </c>
      <c r="F30" s="220" t="s">
        <v>212</v>
      </c>
      <c r="G30" s="220" t="s">
        <v>212</v>
      </c>
      <c r="H30" s="220" t="s">
        <v>212</v>
      </c>
      <c r="I30" s="220" t="s">
        <v>212</v>
      </c>
      <c r="J30" s="107"/>
      <c r="K30" s="184"/>
      <c r="L30" s="198"/>
      <c r="M30" s="74"/>
      <c r="N30" s="74"/>
      <c r="Q30" s="176"/>
      <c r="R30" s="15"/>
      <c r="S30" s="15"/>
      <c r="T30" s="15"/>
    </row>
    <row r="31" spans="1:20" s="8" customFormat="1">
      <c r="A31" s="84" t="s">
        <v>450</v>
      </c>
      <c r="B31" s="3" t="s">
        <v>332</v>
      </c>
      <c r="C31" s="3" t="s">
        <v>139</v>
      </c>
      <c r="D31" s="1"/>
      <c r="E31" s="226" t="s">
        <v>539</v>
      </c>
      <c r="F31" s="226" t="s">
        <v>341</v>
      </c>
      <c r="G31" s="226" t="s">
        <v>381</v>
      </c>
      <c r="H31" s="226" t="s">
        <v>381</v>
      </c>
      <c r="I31" s="226" t="s">
        <v>381</v>
      </c>
      <c r="J31" s="174"/>
      <c r="K31" s="194"/>
      <c r="L31" s="103"/>
      <c r="M31" s="103"/>
      <c r="N31" s="74"/>
      <c r="Q31" s="13"/>
      <c r="R31" s="13"/>
      <c r="S31" s="13"/>
      <c r="T31" s="13"/>
    </row>
    <row r="32" spans="1:20" s="8" customFormat="1">
      <c r="A32" s="84" t="s">
        <v>451</v>
      </c>
      <c r="B32" s="3" t="s">
        <v>333</v>
      </c>
      <c r="C32" s="3" t="s">
        <v>139</v>
      </c>
      <c r="D32" s="1"/>
      <c r="E32" s="226" t="s">
        <v>341</v>
      </c>
      <c r="F32" s="226" t="s">
        <v>341</v>
      </c>
      <c r="G32" s="226" t="s">
        <v>381</v>
      </c>
      <c r="H32" s="226" t="s">
        <v>539</v>
      </c>
      <c r="I32" s="226" t="s">
        <v>381</v>
      </c>
      <c r="J32" s="174"/>
      <c r="K32" s="194"/>
      <c r="L32" s="103"/>
      <c r="M32" s="103"/>
      <c r="N32" s="74"/>
      <c r="Q32" s="13"/>
      <c r="R32" s="13"/>
      <c r="S32" s="13"/>
      <c r="T32" s="13"/>
    </row>
    <row r="33" spans="1:20" s="8" customFormat="1">
      <c r="A33" s="84" t="s">
        <v>452</v>
      </c>
      <c r="B33" s="3" t="s">
        <v>334</v>
      </c>
      <c r="C33" s="3" t="s">
        <v>139</v>
      </c>
      <c r="D33" s="1"/>
      <c r="E33" s="226" t="s">
        <v>381</v>
      </c>
      <c r="F33" s="226" t="s">
        <v>381</v>
      </c>
      <c r="G33" s="226" t="s">
        <v>381</v>
      </c>
      <c r="H33" s="226" t="s">
        <v>381</v>
      </c>
      <c r="I33" s="226" t="s">
        <v>381</v>
      </c>
      <c r="J33" s="174"/>
      <c r="K33" s="194"/>
      <c r="L33" s="1"/>
      <c r="M33" s="1"/>
      <c r="N33" s="74"/>
      <c r="R33" s="10"/>
      <c r="S33" s="10"/>
      <c r="T33" s="10"/>
    </row>
    <row r="34" spans="1:20" s="8" customFormat="1">
      <c r="A34" s="84" t="s">
        <v>453</v>
      </c>
      <c r="B34" s="3" t="s">
        <v>288</v>
      </c>
      <c r="C34" s="3" t="s">
        <v>139</v>
      </c>
      <c r="D34" s="1"/>
      <c r="E34" s="226" t="s">
        <v>381</v>
      </c>
      <c r="F34" s="226" t="s">
        <v>381</v>
      </c>
      <c r="G34" s="226" t="s">
        <v>381</v>
      </c>
      <c r="H34" s="226" t="s">
        <v>381</v>
      </c>
      <c r="I34" s="226" t="s">
        <v>381</v>
      </c>
      <c r="J34" s="174"/>
      <c r="K34" s="194"/>
      <c r="L34" s="1"/>
      <c r="M34" s="1"/>
      <c r="N34" s="74"/>
      <c r="Q34" s="176"/>
      <c r="R34" s="15"/>
      <c r="S34" s="15"/>
      <c r="T34" s="15"/>
    </row>
    <row r="35" spans="1:20" s="8" customFormat="1">
      <c r="A35" s="84" t="s">
        <v>564</v>
      </c>
      <c r="B35" s="3" t="s">
        <v>335</v>
      </c>
      <c r="C35" s="3" t="s">
        <v>139</v>
      </c>
      <c r="D35" s="1"/>
      <c r="E35" s="226" t="s">
        <v>381</v>
      </c>
      <c r="F35" s="226" t="s">
        <v>381</v>
      </c>
      <c r="G35" s="226" t="s">
        <v>381</v>
      </c>
      <c r="H35" s="226" t="s">
        <v>381</v>
      </c>
      <c r="I35" s="226" t="s">
        <v>381</v>
      </c>
      <c r="J35" s="174"/>
      <c r="K35" s="194"/>
      <c r="L35" s="1"/>
      <c r="M35" s="1"/>
      <c r="N35" s="74"/>
      <c r="Q35" s="176"/>
      <c r="R35" s="15"/>
      <c r="S35" s="15"/>
      <c r="T35" s="15"/>
    </row>
    <row r="36" spans="1:20" s="8" customFormat="1">
      <c r="A36" s="84"/>
      <c r="B36" s="3"/>
      <c r="C36" s="3"/>
      <c r="D36" s="1"/>
      <c r="E36" s="226"/>
      <c r="F36" s="226"/>
      <c r="G36" s="226"/>
      <c r="H36" s="226"/>
      <c r="I36" s="226"/>
      <c r="J36" s="174"/>
      <c r="K36" s="194"/>
      <c r="L36" s="1"/>
      <c r="M36" s="1"/>
      <c r="N36" s="74"/>
      <c r="Q36" s="176"/>
      <c r="R36" s="15"/>
      <c r="S36" s="15"/>
      <c r="T36" s="15"/>
    </row>
    <row r="37" spans="1:20" s="8" customFormat="1">
      <c r="A37" s="84"/>
      <c r="B37" s="1" t="s">
        <v>301</v>
      </c>
      <c r="C37" s="172" t="s">
        <v>2</v>
      </c>
      <c r="D37" s="3"/>
      <c r="E37" s="222" t="s">
        <v>88</v>
      </c>
      <c r="F37" s="222" t="s">
        <v>89</v>
      </c>
      <c r="G37" s="222" t="s">
        <v>90</v>
      </c>
      <c r="H37" s="222" t="s">
        <v>91</v>
      </c>
      <c r="I37" s="222" t="s">
        <v>92</v>
      </c>
      <c r="J37" s="174"/>
      <c r="K37" s="172"/>
      <c r="L37" s="1"/>
      <c r="M37" s="1"/>
      <c r="N37" s="74"/>
      <c r="Q37" s="176"/>
      <c r="R37" s="15"/>
      <c r="S37" s="15"/>
      <c r="T37" s="15"/>
    </row>
    <row r="38" spans="1:20" s="8" customFormat="1">
      <c r="A38" s="84" t="s">
        <v>454</v>
      </c>
      <c r="B38" s="3" t="s">
        <v>483</v>
      </c>
      <c r="C38" s="84" t="s">
        <v>4</v>
      </c>
      <c r="D38" s="3"/>
      <c r="E38" s="225">
        <v>1</v>
      </c>
      <c r="F38" s="225">
        <v>1</v>
      </c>
      <c r="G38" s="225">
        <v>1</v>
      </c>
      <c r="H38" s="225">
        <v>1</v>
      </c>
      <c r="I38" s="225">
        <v>1</v>
      </c>
      <c r="J38" s="174"/>
      <c r="K38" s="172"/>
      <c r="L38" s="1"/>
      <c r="M38" s="1"/>
      <c r="N38" s="74"/>
      <c r="Q38" s="176"/>
      <c r="R38" s="15"/>
      <c r="S38" s="15"/>
      <c r="T38" s="15"/>
    </row>
    <row r="39" spans="1:20" s="8" customFormat="1">
      <c r="A39" s="84" t="s">
        <v>466</v>
      </c>
      <c r="B39" s="3" t="s">
        <v>455</v>
      </c>
      <c r="C39" s="152" t="s">
        <v>337</v>
      </c>
      <c r="D39" s="1"/>
      <c r="E39" s="200" t="s">
        <v>568</v>
      </c>
      <c r="F39" s="200" t="s">
        <v>568</v>
      </c>
      <c r="G39" s="200" t="s">
        <v>568</v>
      </c>
      <c r="H39" s="200" t="s">
        <v>568</v>
      </c>
      <c r="I39" s="200" t="s">
        <v>568</v>
      </c>
      <c r="J39" s="174"/>
      <c r="K39" s="195"/>
      <c r="L39" s="106"/>
      <c r="M39" s="106"/>
      <c r="N39" s="74"/>
      <c r="Q39" s="176"/>
      <c r="R39" s="15"/>
      <c r="S39" s="15"/>
      <c r="T39" s="15"/>
    </row>
    <row r="40" spans="1:20" s="8" customFormat="1">
      <c r="A40" s="84"/>
      <c r="B40" s="13"/>
      <c r="C40" s="13"/>
      <c r="E40" s="226"/>
      <c r="F40" s="226"/>
      <c r="G40" s="226"/>
      <c r="H40" s="226"/>
      <c r="I40" s="226"/>
      <c r="J40" s="174"/>
      <c r="K40" s="197"/>
      <c r="L40" s="196"/>
      <c r="M40" s="196"/>
      <c r="N40" s="74"/>
      <c r="Q40" s="176"/>
      <c r="R40" s="15"/>
      <c r="S40" s="15"/>
      <c r="T40" s="15"/>
    </row>
    <row r="41" spans="1:20" s="8" customFormat="1">
      <c r="A41" s="84"/>
      <c r="B41" s="172" t="s">
        <v>442</v>
      </c>
      <c r="C41" s="172" t="s">
        <v>2</v>
      </c>
      <c r="D41" s="172"/>
      <c r="E41" s="222" t="s">
        <v>3</v>
      </c>
      <c r="F41" s="222"/>
      <c r="G41" s="222"/>
      <c r="H41" s="222"/>
      <c r="I41" s="222"/>
      <c r="J41" s="107"/>
      <c r="K41" s="172"/>
      <c r="L41" s="74"/>
      <c r="M41" s="74"/>
      <c r="N41" s="74"/>
      <c r="R41" s="10"/>
      <c r="S41" s="10"/>
      <c r="T41" s="10"/>
    </row>
    <row r="42" spans="1:20" s="8" customFormat="1">
      <c r="A42" s="84" t="s">
        <v>565</v>
      </c>
      <c r="B42" s="3" t="s">
        <v>190</v>
      </c>
      <c r="C42" s="3" t="s">
        <v>563</v>
      </c>
      <c r="D42" s="1"/>
      <c r="E42" s="227">
        <v>0.3</v>
      </c>
      <c r="F42" s="221"/>
      <c r="G42" s="221"/>
      <c r="H42" s="221"/>
      <c r="I42" s="221"/>
      <c r="J42" s="179"/>
      <c r="L42" s="179"/>
      <c r="M42" s="179"/>
      <c r="N42" s="74"/>
      <c r="Q42" s="176"/>
      <c r="R42" s="15"/>
      <c r="S42" s="15"/>
      <c r="T42" s="15"/>
    </row>
    <row r="43" spans="1:20" s="8" customFormat="1">
      <c r="A43" s="84" t="s">
        <v>566</v>
      </c>
      <c r="B43" s="3" t="s">
        <v>141</v>
      </c>
      <c r="C43" s="3" t="s">
        <v>68</v>
      </c>
      <c r="D43" s="1"/>
      <c r="E43" s="199" t="s">
        <v>32</v>
      </c>
      <c r="F43" s="199"/>
      <c r="G43" s="199"/>
      <c r="H43" s="199"/>
      <c r="I43" s="199"/>
      <c r="J43" s="174"/>
      <c r="L43" s="106"/>
      <c r="M43" s="106"/>
      <c r="N43" s="74"/>
      <c r="Q43" s="176"/>
      <c r="R43" s="15"/>
      <c r="S43" s="15"/>
      <c r="T43" s="15"/>
    </row>
    <row r="44" spans="1:20" s="23" customFormat="1">
      <c r="A44" s="84" t="s">
        <v>567</v>
      </c>
      <c r="B44" s="3" t="s">
        <v>138</v>
      </c>
      <c r="C44" s="3" t="s">
        <v>68</v>
      </c>
      <c r="D44" s="1"/>
      <c r="E44" s="199" t="s">
        <v>32</v>
      </c>
      <c r="F44" s="199"/>
      <c r="G44" s="199"/>
      <c r="H44" s="199"/>
      <c r="I44" s="199"/>
      <c r="J44" s="174"/>
      <c r="L44" s="106"/>
      <c r="M44" s="106"/>
      <c r="N44" s="74"/>
      <c r="Q44" s="176"/>
      <c r="R44" s="15"/>
      <c r="S44" s="15"/>
      <c r="T44" s="15"/>
    </row>
    <row r="45" spans="1:20" s="8" customFormat="1">
      <c r="A45" s="84" t="s">
        <v>569</v>
      </c>
      <c r="B45" s="3" t="s">
        <v>233</v>
      </c>
      <c r="C45" s="3" t="s">
        <v>6</v>
      </c>
      <c r="D45" s="1"/>
      <c r="E45" s="227">
        <v>0.3</v>
      </c>
      <c r="F45" s="227"/>
      <c r="G45" s="227"/>
      <c r="H45" s="227"/>
      <c r="I45" s="227"/>
      <c r="J45" s="179"/>
      <c r="L45" s="179"/>
      <c r="M45" s="179"/>
      <c r="N45" s="74"/>
      <c r="Q45" s="176"/>
      <c r="R45" s="15"/>
      <c r="S45" s="15"/>
      <c r="T45" s="15"/>
    </row>
    <row r="46" spans="1:20" s="8" customFormat="1">
      <c r="A46" s="84" t="s">
        <v>570</v>
      </c>
      <c r="B46" s="3" t="s">
        <v>232</v>
      </c>
      <c r="C46" s="3" t="s">
        <v>6</v>
      </c>
      <c r="D46" s="1"/>
      <c r="E46" s="227">
        <v>0.3</v>
      </c>
      <c r="F46" s="227"/>
      <c r="G46" s="227"/>
      <c r="H46" s="227"/>
      <c r="I46" s="227"/>
      <c r="J46" s="179"/>
      <c r="L46" s="179"/>
      <c r="M46" s="179"/>
      <c r="N46" s="74"/>
      <c r="Q46" s="176"/>
      <c r="R46" s="15"/>
      <c r="S46" s="15"/>
      <c r="T46" s="15"/>
    </row>
    <row r="47" spans="1:20" s="8" customFormat="1">
      <c r="A47" s="84"/>
      <c r="B47" s="3"/>
      <c r="C47" s="3"/>
      <c r="D47" s="3"/>
      <c r="E47" s="220"/>
      <c r="F47" s="200"/>
      <c r="G47" s="200"/>
      <c r="H47" s="200"/>
      <c r="I47" s="200"/>
      <c r="J47" s="193"/>
      <c r="K47" s="106"/>
      <c r="L47" s="106"/>
      <c r="M47" s="106"/>
      <c r="N47" s="74"/>
      <c r="Q47" s="176"/>
      <c r="R47" s="15"/>
      <c r="S47" s="15"/>
      <c r="T47" s="15"/>
    </row>
    <row r="48" spans="1:20" s="8" customFormat="1">
      <c r="A48" s="84"/>
      <c r="B48" s="1"/>
      <c r="C48" s="1"/>
      <c r="D48" s="1"/>
      <c r="E48" s="219"/>
      <c r="F48" s="219"/>
      <c r="G48" s="219"/>
      <c r="H48" s="219"/>
      <c r="I48" s="219"/>
      <c r="J48" s="74"/>
      <c r="K48" s="108"/>
      <c r="L48" s="74"/>
      <c r="M48" s="74"/>
      <c r="N48" s="74"/>
      <c r="Q48" s="176"/>
      <c r="R48" s="15"/>
      <c r="S48" s="15"/>
      <c r="T48" s="15"/>
    </row>
    <row r="49" spans="1:16383" s="8" customFormat="1">
      <c r="A49" s="19">
        <v>3</v>
      </c>
      <c r="B49" s="19" t="s">
        <v>391</v>
      </c>
      <c r="C49" s="19"/>
      <c r="D49" s="19"/>
      <c r="E49" s="201"/>
      <c r="F49" s="201"/>
      <c r="G49" s="201"/>
      <c r="H49" s="201"/>
      <c r="I49" s="201"/>
      <c r="J49" s="166"/>
      <c r="K49" s="167"/>
      <c r="L49" s="166"/>
      <c r="M49" s="166"/>
      <c r="N49" s="166"/>
      <c r="Q49" s="181"/>
      <c r="R49" s="10"/>
      <c r="S49" s="10"/>
      <c r="T49" s="10"/>
    </row>
    <row r="50" spans="1:16383">
      <c r="Q50" s="176"/>
      <c r="R50" s="15"/>
      <c r="S50" s="15"/>
      <c r="T50" s="15"/>
    </row>
    <row r="51" spans="1:16383">
      <c r="A51" s="172"/>
      <c r="B51" s="172" t="s">
        <v>351</v>
      </c>
      <c r="C51" s="172" t="s">
        <v>2</v>
      </c>
      <c r="D51" s="172"/>
      <c r="E51" s="186" t="s">
        <v>3</v>
      </c>
      <c r="F51" s="186"/>
      <c r="G51" s="186"/>
      <c r="H51" s="186"/>
      <c r="I51" s="186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2"/>
      <c r="DP51" s="172"/>
      <c r="DQ51" s="172"/>
      <c r="DR51" s="172"/>
      <c r="DS51" s="172"/>
      <c r="DT51" s="172"/>
      <c r="DU51" s="172"/>
      <c r="DV51" s="172"/>
      <c r="DW51" s="172"/>
      <c r="DX51" s="172"/>
      <c r="DY51" s="172"/>
      <c r="DZ51" s="172"/>
      <c r="EA51" s="172"/>
      <c r="EB51" s="172"/>
      <c r="EC51" s="172"/>
      <c r="ED51" s="172"/>
      <c r="EE51" s="172"/>
      <c r="EF51" s="172"/>
      <c r="EG51" s="172"/>
      <c r="EH51" s="172"/>
      <c r="EI51" s="172"/>
      <c r="EJ51" s="172"/>
      <c r="EK51" s="172"/>
      <c r="EL51" s="172"/>
      <c r="EM51" s="172"/>
      <c r="EN51" s="172"/>
      <c r="EO51" s="172"/>
      <c r="EP51" s="172"/>
      <c r="EQ51" s="172"/>
      <c r="ER51" s="172"/>
      <c r="ES51" s="172"/>
      <c r="ET51" s="172"/>
      <c r="EU51" s="172"/>
      <c r="EV51" s="172"/>
      <c r="EW51" s="172"/>
      <c r="EX51" s="172"/>
      <c r="EY51" s="172"/>
      <c r="EZ51" s="172"/>
      <c r="FA51" s="172"/>
      <c r="FB51" s="172"/>
      <c r="FC51" s="172"/>
      <c r="FD51" s="172"/>
      <c r="FE51" s="172"/>
      <c r="FF51" s="172"/>
      <c r="FG51" s="172"/>
      <c r="FH51" s="172"/>
      <c r="FI51" s="172"/>
      <c r="FJ51" s="172"/>
      <c r="FK51" s="172"/>
      <c r="FL51" s="172"/>
      <c r="FM51" s="172"/>
      <c r="FN51" s="172"/>
      <c r="FO51" s="172"/>
      <c r="FP51" s="172"/>
      <c r="FQ51" s="172"/>
      <c r="FR51" s="172"/>
      <c r="FS51" s="172"/>
      <c r="FT51" s="172"/>
      <c r="FU51" s="172"/>
      <c r="FV51" s="172"/>
      <c r="FW51" s="172"/>
      <c r="FX51" s="172"/>
      <c r="FY51" s="172"/>
      <c r="FZ51" s="172"/>
      <c r="GA51" s="172"/>
      <c r="GB51" s="172"/>
      <c r="GC51" s="172"/>
      <c r="GD51" s="172"/>
      <c r="GE51" s="172"/>
      <c r="GF51" s="172"/>
      <c r="GG51" s="172"/>
      <c r="GH51" s="172"/>
      <c r="GI51" s="172"/>
      <c r="GJ51" s="172"/>
      <c r="GK51" s="172"/>
      <c r="GL51" s="172"/>
      <c r="GM51" s="172"/>
      <c r="GN51" s="172"/>
      <c r="GO51" s="172"/>
      <c r="GP51" s="172"/>
      <c r="GQ51" s="172"/>
      <c r="GR51" s="172"/>
      <c r="GS51" s="172"/>
      <c r="GT51" s="172"/>
      <c r="GU51" s="172"/>
      <c r="GV51" s="172"/>
      <c r="GW51" s="172"/>
      <c r="GX51" s="172"/>
      <c r="GY51" s="172"/>
      <c r="GZ51" s="172"/>
      <c r="HA51" s="172"/>
      <c r="HB51" s="172"/>
      <c r="HC51" s="172"/>
      <c r="HD51" s="172"/>
      <c r="HE51" s="172"/>
      <c r="HF51" s="172"/>
      <c r="HG51" s="172"/>
      <c r="HH51" s="172"/>
      <c r="HI51" s="172"/>
      <c r="HJ51" s="172"/>
      <c r="HK51" s="172"/>
      <c r="HL51" s="172"/>
      <c r="HM51" s="172"/>
      <c r="HN51" s="172"/>
      <c r="HO51" s="172"/>
      <c r="HP51" s="172"/>
      <c r="HQ51" s="172"/>
      <c r="HR51" s="172"/>
      <c r="HS51" s="172"/>
      <c r="HT51" s="172"/>
      <c r="HU51" s="172"/>
      <c r="HV51" s="172"/>
      <c r="HW51" s="172"/>
      <c r="HX51" s="172"/>
      <c r="HY51" s="172"/>
      <c r="HZ51" s="172"/>
      <c r="IA51" s="172"/>
      <c r="IB51" s="172"/>
      <c r="IC51" s="172"/>
      <c r="ID51" s="172"/>
      <c r="IE51" s="172"/>
      <c r="IF51" s="172"/>
      <c r="IG51" s="172"/>
      <c r="IH51" s="172"/>
      <c r="II51" s="172"/>
      <c r="IJ51" s="172"/>
      <c r="IK51" s="172"/>
      <c r="IL51" s="172"/>
      <c r="IM51" s="172"/>
      <c r="IN51" s="172"/>
      <c r="IO51" s="172"/>
      <c r="IP51" s="172"/>
      <c r="IQ51" s="172"/>
      <c r="IR51" s="172"/>
      <c r="IS51" s="172"/>
      <c r="IT51" s="172"/>
      <c r="IU51" s="172"/>
      <c r="IV51" s="172"/>
      <c r="IW51" s="172"/>
      <c r="IX51" s="172"/>
      <c r="IY51" s="172"/>
      <c r="IZ51" s="172"/>
      <c r="JA51" s="172"/>
      <c r="JB51" s="172"/>
      <c r="JC51" s="172"/>
      <c r="JD51" s="172"/>
      <c r="JE51" s="172"/>
      <c r="JF51" s="172"/>
      <c r="JG51" s="172"/>
      <c r="JH51" s="172"/>
      <c r="JI51" s="172"/>
      <c r="JJ51" s="172"/>
      <c r="JK51" s="172"/>
      <c r="JL51" s="172"/>
      <c r="JM51" s="172"/>
      <c r="JN51" s="172"/>
      <c r="JO51" s="172"/>
      <c r="JP51" s="172"/>
      <c r="JQ51" s="172"/>
      <c r="JR51" s="172"/>
      <c r="JS51" s="172"/>
      <c r="JT51" s="172"/>
      <c r="JU51" s="172"/>
      <c r="JV51" s="172"/>
      <c r="JW51" s="172"/>
      <c r="JX51" s="172"/>
      <c r="JY51" s="172"/>
      <c r="JZ51" s="172"/>
      <c r="KA51" s="172"/>
      <c r="KB51" s="172"/>
      <c r="KC51" s="172"/>
      <c r="KD51" s="172"/>
      <c r="KE51" s="172"/>
      <c r="KF51" s="172"/>
      <c r="KG51" s="172"/>
      <c r="KH51" s="172"/>
      <c r="KI51" s="172"/>
      <c r="KJ51" s="172"/>
      <c r="KK51" s="172"/>
      <c r="KL51" s="172"/>
      <c r="KM51" s="172"/>
      <c r="KN51" s="172"/>
      <c r="KO51" s="172"/>
      <c r="KP51" s="172"/>
      <c r="KQ51" s="172"/>
      <c r="KR51" s="172"/>
      <c r="KS51" s="172"/>
      <c r="KT51" s="172"/>
      <c r="KU51" s="172"/>
      <c r="KV51" s="172"/>
      <c r="KW51" s="172"/>
      <c r="KX51" s="172"/>
      <c r="KY51" s="172"/>
      <c r="KZ51" s="172"/>
      <c r="LA51" s="172"/>
      <c r="LB51" s="172"/>
      <c r="LC51" s="172"/>
      <c r="LD51" s="172"/>
      <c r="LE51" s="172"/>
      <c r="LF51" s="172"/>
      <c r="LG51" s="172"/>
      <c r="LH51" s="172"/>
      <c r="LI51" s="172"/>
      <c r="LJ51" s="172"/>
      <c r="LK51" s="172"/>
      <c r="LL51" s="172"/>
      <c r="LM51" s="172"/>
      <c r="LN51" s="172"/>
      <c r="LO51" s="172"/>
      <c r="LP51" s="172"/>
      <c r="LQ51" s="172"/>
      <c r="LR51" s="172"/>
      <c r="LS51" s="172"/>
      <c r="LT51" s="172"/>
      <c r="LU51" s="172"/>
      <c r="LV51" s="172"/>
      <c r="LW51" s="172"/>
      <c r="LX51" s="172"/>
      <c r="LY51" s="172"/>
      <c r="LZ51" s="172"/>
      <c r="MA51" s="172"/>
      <c r="MB51" s="172"/>
      <c r="MC51" s="172"/>
      <c r="MD51" s="172"/>
      <c r="ME51" s="172"/>
      <c r="MF51" s="172"/>
      <c r="MG51" s="172"/>
      <c r="MH51" s="172"/>
      <c r="MI51" s="172"/>
      <c r="MJ51" s="172"/>
      <c r="MK51" s="172"/>
      <c r="ML51" s="172"/>
      <c r="MM51" s="172"/>
      <c r="MN51" s="172"/>
      <c r="MO51" s="172"/>
      <c r="MP51" s="172"/>
      <c r="MQ51" s="172"/>
      <c r="MR51" s="172"/>
      <c r="MS51" s="172"/>
      <c r="MT51" s="172"/>
      <c r="MU51" s="172"/>
      <c r="MV51" s="172"/>
      <c r="MW51" s="172"/>
      <c r="MX51" s="172"/>
      <c r="MY51" s="172"/>
      <c r="MZ51" s="172"/>
      <c r="NA51" s="172"/>
      <c r="NB51" s="172"/>
      <c r="NC51" s="172"/>
      <c r="ND51" s="172"/>
      <c r="NE51" s="172"/>
      <c r="NF51" s="172"/>
      <c r="NG51" s="172"/>
      <c r="NH51" s="172"/>
      <c r="NI51" s="172"/>
      <c r="NJ51" s="172"/>
      <c r="NK51" s="172"/>
      <c r="NL51" s="172"/>
      <c r="NM51" s="172"/>
      <c r="NN51" s="172"/>
      <c r="NO51" s="172"/>
      <c r="NP51" s="172"/>
      <c r="NQ51" s="172"/>
      <c r="NR51" s="172"/>
      <c r="NS51" s="172"/>
      <c r="NT51" s="172"/>
      <c r="NU51" s="172"/>
      <c r="NV51" s="172"/>
      <c r="NW51" s="172"/>
      <c r="NX51" s="172"/>
      <c r="NY51" s="172"/>
      <c r="NZ51" s="172"/>
      <c r="OA51" s="172"/>
      <c r="OB51" s="172"/>
      <c r="OC51" s="172"/>
      <c r="OD51" s="172"/>
      <c r="OE51" s="172"/>
      <c r="OF51" s="172"/>
      <c r="OG51" s="172"/>
      <c r="OH51" s="172"/>
      <c r="OI51" s="172"/>
      <c r="OJ51" s="172"/>
      <c r="OK51" s="172"/>
      <c r="OL51" s="172"/>
      <c r="OM51" s="172"/>
      <c r="ON51" s="172"/>
      <c r="OO51" s="172"/>
      <c r="OP51" s="172"/>
      <c r="OQ51" s="172"/>
      <c r="OR51" s="172"/>
      <c r="OS51" s="172"/>
      <c r="OT51" s="172"/>
      <c r="OU51" s="172"/>
      <c r="OV51" s="172"/>
      <c r="OW51" s="172"/>
      <c r="OX51" s="172"/>
      <c r="OY51" s="172"/>
      <c r="OZ51" s="172"/>
      <c r="PA51" s="172"/>
      <c r="PB51" s="172"/>
      <c r="PC51" s="172"/>
      <c r="PD51" s="172"/>
      <c r="PE51" s="172"/>
      <c r="PF51" s="172"/>
      <c r="PG51" s="172"/>
      <c r="PH51" s="172"/>
      <c r="PI51" s="172"/>
      <c r="PJ51" s="172"/>
      <c r="PK51" s="172"/>
      <c r="PL51" s="172"/>
      <c r="PM51" s="172"/>
      <c r="PN51" s="172"/>
      <c r="PO51" s="172"/>
      <c r="PP51" s="172"/>
      <c r="PQ51" s="172"/>
      <c r="PR51" s="172"/>
      <c r="PS51" s="172"/>
      <c r="PT51" s="172"/>
      <c r="PU51" s="172"/>
      <c r="PV51" s="172"/>
      <c r="PW51" s="172"/>
      <c r="PX51" s="172"/>
      <c r="PY51" s="172"/>
      <c r="PZ51" s="172"/>
      <c r="QA51" s="172"/>
      <c r="QB51" s="172"/>
      <c r="QC51" s="172"/>
      <c r="QD51" s="172"/>
      <c r="QE51" s="172"/>
      <c r="QF51" s="172"/>
      <c r="QG51" s="172"/>
      <c r="QH51" s="172"/>
      <c r="QI51" s="172"/>
      <c r="QJ51" s="172"/>
      <c r="QK51" s="172"/>
      <c r="QL51" s="172"/>
      <c r="QM51" s="172"/>
      <c r="QN51" s="172"/>
      <c r="QO51" s="172"/>
      <c r="QP51" s="172"/>
      <c r="QQ51" s="172"/>
      <c r="QR51" s="172"/>
      <c r="QS51" s="172"/>
      <c r="QT51" s="172"/>
      <c r="QU51" s="172"/>
      <c r="QV51" s="172"/>
      <c r="QW51" s="172"/>
      <c r="QX51" s="172"/>
      <c r="QY51" s="172"/>
      <c r="QZ51" s="172"/>
      <c r="RA51" s="172"/>
      <c r="RB51" s="172"/>
      <c r="RC51" s="172"/>
      <c r="RD51" s="172"/>
      <c r="RE51" s="172"/>
      <c r="RF51" s="172"/>
      <c r="RG51" s="172"/>
      <c r="RH51" s="172"/>
      <c r="RI51" s="172"/>
      <c r="RJ51" s="172"/>
      <c r="RK51" s="172"/>
      <c r="RL51" s="172"/>
      <c r="RM51" s="172"/>
      <c r="RN51" s="172"/>
      <c r="RO51" s="172"/>
      <c r="RP51" s="172"/>
      <c r="RQ51" s="172"/>
      <c r="RR51" s="172"/>
      <c r="RS51" s="172"/>
      <c r="RT51" s="172"/>
      <c r="RU51" s="172"/>
      <c r="RV51" s="172"/>
      <c r="RW51" s="172"/>
      <c r="RX51" s="172"/>
      <c r="RY51" s="172"/>
      <c r="RZ51" s="172"/>
      <c r="SA51" s="172"/>
      <c r="SB51" s="172"/>
      <c r="SC51" s="172"/>
      <c r="SD51" s="172"/>
      <c r="SE51" s="172"/>
      <c r="SF51" s="172"/>
      <c r="SG51" s="172"/>
      <c r="SH51" s="172"/>
      <c r="SI51" s="172"/>
      <c r="SJ51" s="172"/>
      <c r="SK51" s="172"/>
      <c r="SL51" s="172"/>
      <c r="SM51" s="172"/>
      <c r="SN51" s="172"/>
      <c r="SO51" s="172"/>
      <c r="SP51" s="172"/>
      <c r="SQ51" s="172"/>
      <c r="SR51" s="172"/>
      <c r="SS51" s="172"/>
      <c r="ST51" s="172"/>
      <c r="SU51" s="172"/>
      <c r="SV51" s="172"/>
      <c r="SW51" s="172"/>
      <c r="SX51" s="172"/>
      <c r="SY51" s="172"/>
      <c r="SZ51" s="172"/>
      <c r="TA51" s="172"/>
      <c r="TB51" s="172"/>
      <c r="TC51" s="172"/>
      <c r="TD51" s="172"/>
      <c r="TE51" s="172"/>
      <c r="TF51" s="172"/>
      <c r="TG51" s="172"/>
      <c r="TH51" s="172"/>
      <c r="TI51" s="172"/>
      <c r="TJ51" s="172"/>
      <c r="TK51" s="172"/>
      <c r="TL51" s="172"/>
      <c r="TM51" s="172"/>
      <c r="TN51" s="172"/>
      <c r="TO51" s="172"/>
      <c r="TP51" s="172"/>
      <c r="TQ51" s="172"/>
      <c r="TR51" s="172"/>
      <c r="TS51" s="172"/>
      <c r="TT51" s="172"/>
      <c r="TU51" s="172"/>
      <c r="TV51" s="172"/>
      <c r="TW51" s="172"/>
      <c r="TX51" s="172"/>
      <c r="TY51" s="172"/>
      <c r="TZ51" s="172"/>
      <c r="UA51" s="172"/>
      <c r="UB51" s="172"/>
      <c r="UC51" s="172"/>
      <c r="UD51" s="172"/>
      <c r="UE51" s="172"/>
      <c r="UF51" s="172"/>
      <c r="UG51" s="172"/>
      <c r="UH51" s="172"/>
      <c r="UI51" s="172"/>
      <c r="UJ51" s="172"/>
      <c r="UK51" s="172"/>
      <c r="UL51" s="172"/>
      <c r="UM51" s="172"/>
      <c r="UN51" s="172"/>
      <c r="UO51" s="172"/>
      <c r="UP51" s="172"/>
      <c r="UQ51" s="172"/>
      <c r="UR51" s="172"/>
      <c r="US51" s="172"/>
      <c r="UT51" s="172"/>
      <c r="UU51" s="172"/>
      <c r="UV51" s="172"/>
      <c r="UW51" s="172"/>
      <c r="UX51" s="172"/>
      <c r="UY51" s="172"/>
      <c r="UZ51" s="172"/>
      <c r="VA51" s="172"/>
      <c r="VB51" s="172"/>
      <c r="VC51" s="172"/>
      <c r="VD51" s="172"/>
      <c r="VE51" s="172"/>
      <c r="VF51" s="172"/>
      <c r="VG51" s="172"/>
      <c r="VH51" s="172"/>
      <c r="VI51" s="172"/>
      <c r="VJ51" s="172"/>
      <c r="VK51" s="172"/>
      <c r="VL51" s="172"/>
      <c r="VM51" s="172"/>
      <c r="VN51" s="172"/>
      <c r="VO51" s="172"/>
      <c r="VP51" s="172"/>
      <c r="VQ51" s="172"/>
      <c r="VR51" s="172"/>
      <c r="VS51" s="172"/>
      <c r="VT51" s="172"/>
      <c r="VU51" s="172"/>
      <c r="VV51" s="172"/>
      <c r="VW51" s="172"/>
      <c r="VX51" s="172"/>
      <c r="VY51" s="172"/>
      <c r="VZ51" s="172"/>
      <c r="WA51" s="172"/>
      <c r="WB51" s="172"/>
      <c r="WC51" s="172"/>
      <c r="WD51" s="172"/>
      <c r="WE51" s="172"/>
      <c r="WF51" s="172"/>
      <c r="WG51" s="172"/>
      <c r="WH51" s="172"/>
      <c r="WI51" s="172"/>
      <c r="WJ51" s="172"/>
      <c r="WK51" s="172"/>
      <c r="WL51" s="172"/>
      <c r="WM51" s="172"/>
      <c r="WN51" s="172"/>
      <c r="WO51" s="172"/>
      <c r="WP51" s="172"/>
      <c r="WQ51" s="172"/>
      <c r="WR51" s="172"/>
      <c r="WS51" s="172"/>
      <c r="WT51" s="172"/>
      <c r="WU51" s="172"/>
      <c r="WV51" s="172"/>
      <c r="WW51" s="172"/>
      <c r="WX51" s="172"/>
      <c r="WY51" s="172"/>
      <c r="WZ51" s="172"/>
      <c r="XA51" s="172"/>
      <c r="XB51" s="172"/>
      <c r="XC51" s="172"/>
      <c r="XD51" s="172"/>
      <c r="XE51" s="172"/>
      <c r="XF51" s="172"/>
      <c r="XG51" s="172"/>
      <c r="XH51" s="172"/>
      <c r="XI51" s="172"/>
      <c r="XJ51" s="172"/>
      <c r="XK51" s="172"/>
      <c r="XL51" s="172"/>
      <c r="XM51" s="172"/>
      <c r="XN51" s="172"/>
      <c r="XO51" s="172"/>
      <c r="XP51" s="172"/>
      <c r="XQ51" s="172"/>
      <c r="XR51" s="172"/>
      <c r="XS51" s="172"/>
      <c r="XT51" s="172"/>
      <c r="XU51" s="172"/>
      <c r="XV51" s="172"/>
      <c r="XW51" s="172"/>
      <c r="XX51" s="172"/>
      <c r="XY51" s="172"/>
      <c r="XZ51" s="172"/>
      <c r="YA51" s="172"/>
      <c r="YB51" s="172"/>
      <c r="YC51" s="172"/>
      <c r="YD51" s="172"/>
      <c r="YE51" s="172"/>
      <c r="YF51" s="172"/>
      <c r="YG51" s="172"/>
      <c r="YH51" s="172"/>
      <c r="YI51" s="172"/>
      <c r="YJ51" s="172"/>
      <c r="YK51" s="172"/>
      <c r="YL51" s="172"/>
      <c r="YM51" s="172"/>
      <c r="YN51" s="172"/>
      <c r="YO51" s="172"/>
      <c r="YP51" s="172"/>
      <c r="YQ51" s="172"/>
      <c r="YR51" s="172"/>
      <c r="YS51" s="172"/>
      <c r="YT51" s="172"/>
      <c r="YU51" s="172"/>
      <c r="YV51" s="172"/>
      <c r="YW51" s="172"/>
      <c r="YX51" s="172"/>
      <c r="YY51" s="172"/>
      <c r="YZ51" s="172"/>
      <c r="ZA51" s="172"/>
      <c r="ZB51" s="172"/>
      <c r="ZC51" s="172"/>
      <c r="ZD51" s="172"/>
      <c r="ZE51" s="172"/>
      <c r="ZF51" s="172"/>
      <c r="ZG51" s="172"/>
      <c r="ZH51" s="172"/>
      <c r="ZI51" s="172"/>
      <c r="ZJ51" s="172"/>
      <c r="ZK51" s="172"/>
      <c r="ZL51" s="172"/>
      <c r="ZM51" s="172"/>
      <c r="ZN51" s="172"/>
      <c r="ZO51" s="172"/>
      <c r="ZP51" s="172"/>
      <c r="ZQ51" s="172"/>
      <c r="ZR51" s="172"/>
      <c r="ZS51" s="172"/>
      <c r="ZT51" s="172"/>
      <c r="ZU51" s="172"/>
      <c r="ZV51" s="172"/>
      <c r="ZW51" s="172"/>
      <c r="ZX51" s="172"/>
      <c r="ZY51" s="172"/>
      <c r="ZZ51" s="172"/>
      <c r="AAA51" s="172"/>
      <c r="AAB51" s="172"/>
      <c r="AAC51" s="172"/>
      <c r="AAD51" s="172"/>
      <c r="AAE51" s="172"/>
      <c r="AAF51" s="172"/>
      <c r="AAG51" s="172"/>
      <c r="AAH51" s="172"/>
      <c r="AAI51" s="172"/>
      <c r="AAJ51" s="172"/>
      <c r="AAK51" s="172"/>
      <c r="AAL51" s="172"/>
      <c r="AAM51" s="172"/>
      <c r="AAN51" s="172"/>
      <c r="AAO51" s="172"/>
      <c r="AAP51" s="172"/>
      <c r="AAQ51" s="172"/>
      <c r="AAR51" s="172"/>
      <c r="AAS51" s="172"/>
      <c r="AAT51" s="172"/>
      <c r="AAU51" s="172"/>
      <c r="AAV51" s="172"/>
      <c r="AAW51" s="172"/>
      <c r="AAX51" s="172"/>
      <c r="AAY51" s="172"/>
      <c r="AAZ51" s="172"/>
      <c r="ABA51" s="172"/>
      <c r="ABB51" s="172"/>
      <c r="ABC51" s="172"/>
      <c r="ABD51" s="172"/>
      <c r="ABE51" s="172"/>
      <c r="ABF51" s="172"/>
      <c r="ABG51" s="172"/>
      <c r="ABH51" s="172"/>
      <c r="ABI51" s="172"/>
      <c r="ABJ51" s="172"/>
      <c r="ABK51" s="172"/>
      <c r="ABL51" s="172"/>
      <c r="ABM51" s="172"/>
      <c r="ABN51" s="172"/>
      <c r="ABO51" s="172"/>
      <c r="ABP51" s="172"/>
      <c r="ABQ51" s="172"/>
      <c r="ABR51" s="172"/>
      <c r="ABS51" s="172"/>
      <c r="ABT51" s="172"/>
      <c r="ABU51" s="172"/>
      <c r="ABV51" s="172"/>
      <c r="ABW51" s="172"/>
      <c r="ABX51" s="172"/>
      <c r="ABY51" s="172"/>
      <c r="ABZ51" s="172"/>
      <c r="ACA51" s="172"/>
      <c r="ACB51" s="172"/>
      <c r="ACC51" s="172"/>
      <c r="ACD51" s="172"/>
      <c r="ACE51" s="172"/>
      <c r="ACF51" s="172"/>
      <c r="ACG51" s="172"/>
      <c r="ACH51" s="172"/>
      <c r="ACI51" s="172"/>
      <c r="ACJ51" s="172"/>
      <c r="ACK51" s="172"/>
      <c r="ACL51" s="172"/>
      <c r="ACM51" s="172"/>
      <c r="ACN51" s="172"/>
      <c r="ACO51" s="172"/>
      <c r="ACP51" s="172"/>
      <c r="ACQ51" s="172"/>
      <c r="ACR51" s="172"/>
      <c r="ACS51" s="172"/>
      <c r="ACT51" s="172"/>
      <c r="ACU51" s="172"/>
      <c r="ACV51" s="172"/>
      <c r="ACW51" s="172"/>
      <c r="ACX51" s="172"/>
      <c r="ACY51" s="172"/>
      <c r="ACZ51" s="172"/>
      <c r="ADA51" s="172"/>
      <c r="ADB51" s="172"/>
      <c r="ADC51" s="172"/>
      <c r="ADD51" s="172"/>
      <c r="ADE51" s="172"/>
      <c r="ADF51" s="172"/>
      <c r="ADG51" s="172"/>
      <c r="ADH51" s="172"/>
      <c r="ADI51" s="172"/>
      <c r="ADJ51" s="172"/>
      <c r="ADK51" s="172"/>
      <c r="ADL51" s="172"/>
      <c r="ADM51" s="172"/>
      <c r="ADN51" s="172"/>
      <c r="ADO51" s="172"/>
      <c r="ADP51" s="172"/>
      <c r="ADQ51" s="172"/>
      <c r="ADR51" s="172"/>
      <c r="ADS51" s="172"/>
      <c r="ADT51" s="172"/>
      <c r="ADU51" s="172"/>
      <c r="ADV51" s="172"/>
      <c r="ADW51" s="172"/>
      <c r="ADX51" s="172"/>
      <c r="ADY51" s="172"/>
      <c r="ADZ51" s="172"/>
      <c r="AEA51" s="172"/>
      <c r="AEB51" s="172"/>
      <c r="AEC51" s="172"/>
      <c r="AED51" s="172"/>
      <c r="AEE51" s="172"/>
      <c r="AEF51" s="172"/>
      <c r="AEG51" s="172"/>
      <c r="AEH51" s="172"/>
      <c r="AEI51" s="172"/>
      <c r="AEJ51" s="172"/>
      <c r="AEK51" s="172"/>
      <c r="AEL51" s="172"/>
      <c r="AEM51" s="172"/>
      <c r="AEN51" s="172"/>
      <c r="AEO51" s="172"/>
      <c r="AEP51" s="172"/>
      <c r="AEQ51" s="172"/>
      <c r="AER51" s="172"/>
      <c r="AES51" s="172"/>
      <c r="AET51" s="172"/>
      <c r="AEU51" s="172"/>
      <c r="AEV51" s="172"/>
      <c r="AEW51" s="172"/>
      <c r="AEX51" s="172"/>
      <c r="AEY51" s="172"/>
      <c r="AEZ51" s="172"/>
      <c r="AFA51" s="172"/>
      <c r="AFB51" s="172"/>
      <c r="AFC51" s="172"/>
      <c r="AFD51" s="172"/>
      <c r="AFE51" s="172"/>
      <c r="AFF51" s="172"/>
      <c r="AFG51" s="172"/>
      <c r="AFH51" s="172"/>
      <c r="AFI51" s="172"/>
      <c r="AFJ51" s="172"/>
      <c r="AFK51" s="172"/>
      <c r="AFL51" s="172"/>
      <c r="AFM51" s="172"/>
      <c r="AFN51" s="172"/>
      <c r="AFO51" s="172"/>
      <c r="AFP51" s="172"/>
      <c r="AFQ51" s="172"/>
      <c r="AFR51" s="172"/>
      <c r="AFS51" s="172"/>
      <c r="AFT51" s="172"/>
      <c r="AFU51" s="172"/>
      <c r="AFV51" s="172"/>
      <c r="AFW51" s="172"/>
      <c r="AFX51" s="172"/>
      <c r="AFY51" s="172"/>
      <c r="AFZ51" s="172"/>
      <c r="AGA51" s="172"/>
      <c r="AGB51" s="172"/>
      <c r="AGC51" s="172"/>
      <c r="AGD51" s="172"/>
      <c r="AGE51" s="172"/>
      <c r="AGF51" s="172"/>
      <c r="AGG51" s="172"/>
      <c r="AGH51" s="172"/>
      <c r="AGI51" s="172"/>
      <c r="AGJ51" s="172"/>
      <c r="AGK51" s="172"/>
      <c r="AGL51" s="172"/>
      <c r="AGM51" s="172"/>
      <c r="AGN51" s="172"/>
      <c r="AGO51" s="172"/>
      <c r="AGP51" s="172"/>
      <c r="AGQ51" s="172"/>
      <c r="AGR51" s="172"/>
      <c r="AGS51" s="172"/>
      <c r="AGT51" s="172"/>
      <c r="AGU51" s="172"/>
      <c r="AGV51" s="172"/>
      <c r="AGW51" s="172"/>
      <c r="AGX51" s="172"/>
      <c r="AGY51" s="172"/>
      <c r="AGZ51" s="172"/>
      <c r="AHA51" s="172"/>
      <c r="AHB51" s="172"/>
      <c r="AHC51" s="172"/>
      <c r="AHD51" s="172"/>
      <c r="AHE51" s="172"/>
      <c r="AHF51" s="172"/>
      <c r="AHG51" s="172"/>
      <c r="AHH51" s="172"/>
      <c r="AHI51" s="172"/>
      <c r="AHJ51" s="172"/>
      <c r="AHK51" s="172"/>
      <c r="AHL51" s="172"/>
      <c r="AHM51" s="172"/>
      <c r="AHN51" s="172"/>
      <c r="AHO51" s="172"/>
      <c r="AHP51" s="172"/>
      <c r="AHQ51" s="172"/>
      <c r="AHR51" s="172"/>
      <c r="AHS51" s="172"/>
      <c r="AHT51" s="172"/>
      <c r="AHU51" s="172"/>
      <c r="AHV51" s="172"/>
      <c r="AHW51" s="172"/>
      <c r="AHX51" s="172"/>
      <c r="AHY51" s="172"/>
      <c r="AHZ51" s="172"/>
      <c r="AIA51" s="172"/>
      <c r="AIB51" s="172"/>
      <c r="AIC51" s="172"/>
      <c r="AID51" s="172"/>
      <c r="AIE51" s="172"/>
      <c r="AIF51" s="172"/>
      <c r="AIG51" s="172"/>
      <c r="AIH51" s="172"/>
      <c r="AII51" s="172"/>
      <c r="AIJ51" s="172"/>
      <c r="AIK51" s="172"/>
      <c r="AIL51" s="172"/>
      <c r="AIM51" s="172"/>
      <c r="AIN51" s="172"/>
      <c r="AIO51" s="172"/>
      <c r="AIP51" s="172"/>
      <c r="AIQ51" s="172"/>
      <c r="AIR51" s="172"/>
      <c r="AIS51" s="172"/>
      <c r="AIT51" s="172"/>
      <c r="AIU51" s="172"/>
      <c r="AIV51" s="172"/>
      <c r="AIW51" s="172"/>
      <c r="AIX51" s="172"/>
      <c r="AIY51" s="172"/>
      <c r="AIZ51" s="172"/>
      <c r="AJA51" s="172"/>
      <c r="AJB51" s="172"/>
      <c r="AJC51" s="172"/>
      <c r="AJD51" s="172"/>
      <c r="AJE51" s="172"/>
      <c r="AJF51" s="172"/>
      <c r="AJG51" s="172"/>
      <c r="AJH51" s="172"/>
      <c r="AJI51" s="172"/>
      <c r="AJJ51" s="172"/>
      <c r="AJK51" s="172"/>
      <c r="AJL51" s="172"/>
      <c r="AJM51" s="172"/>
      <c r="AJN51" s="172"/>
      <c r="AJO51" s="172"/>
      <c r="AJP51" s="172"/>
      <c r="AJQ51" s="172"/>
      <c r="AJR51" s="172"/>
      <c r="AJS51" s="172"/>
      <c r="AJT51" s="172"/>
      <c r="AJU51" s="172"/>
      <c r="AJV51" s="172"/>
      <c r="AJW51" s="172"/>
      <c r="AJX51" s="172"/>
      <c r="AJY51" s="172"/>
      <c r="AJZ51" s="172"/>
      <c r="AKA51" s="172"/>
      <c r="AKB51" s="172"/>
      <c r="AKC51" s="172"/>
      <c r="AKD51" s="172"/>
      <c r="AKE51" s="172"/>
      <c r="AKF51" s="172"/>
      <c r="AKG51" s="172"/>
      <c r="AKH51" s="172"/>
      <c r="AKI51" s="172"/>
      <c r="AKJ51" s="172"/>
      <c r="AKK51" s="172"/>
      <c r="AKL51" s="172"/>
      <c r="AKM51" s="172"/>
      <c r="AKN51" s="172"/>
      <c r="AKO51" s="172"/>
      <c r="AKP51" s="172"/>
      <c r="AKQ51" s="172"/>
      <c r="AKR51" s="172"/>
      <c r="AKS51" s="172"/>
      <c r="AKT51" s="172"/>
      <c r="AKU51" s="172"/>
      <c r="AKV51" s="172"/>
      <c r="AKW51" s="172"/>
      <c r="AKX51" s="172"/>
      <c r="AKY51" s="172"/>
      <c r="AKZ51" s="172"/>
      <c r="ALA51" s="172"/>
      <c r="ALB51" s="172"/>
      <c r="ALC51" s="172"/>
      <c r="ALD51" s="172"/>
      <c r="ALE51" s="172"/>
      <c r="ALF51" s="172"/>
      <c r="ALG51" s="172"/>
      <c r="ALH51" s="172"/>
      <c r="ALI51" s="172"/>
      <c r="ALJ51" s="172"/>
      <c r="ALK51" s="172"/>
      <c r="ALL51" s="172"/>
      <c r="ALM51" s="172"/>
      <c r="ALN51" s="172"/>
      <c r="ALO51" s="172"/>
      <c r="ALP51" s="172"/>
      <c r="ALQ51" s="172"/>
      <c r="ALR51" s="172"/>
      <c r="ALS51" s="172"/>
      <c r="ALT51" s="172"/>
      <c r="ALU51" s="172"/>
      <c r="ALV51" s="172"/>
      <c r="ALW51" s="172"/>
      <c r="ALX51" s="172"/>
      <c r="ALY51" s="172"/>
      <c r="ALZ51" s="172"/>
      <c r="AMA51" s="172"/>
      <c r="AMB51" s="172"/>
      <c r="AMC51" s="172"/>
      <c r="AMD51" s="172"/>
      <c r="AME51" s="172"/>
      <c r="AMF51" s="172"/>
      <c r="AMG51" s="172"/>
      <c r="AMH51" s="172"/>
      <c r="AMI51" s="172"/>
      <c r="AMJ51" s="172"/>
      <c r="AMK51" s="172"/>
      <c r="AML51" s="172"/>
      <c r="AMM51" s="172"/>
      <c r="AMN51" s="172"/>
      <c r="AMO51" s="172"/>
      <c r="AMP51" s="172"/>
      <c r="AMQ51" s="172"/>
      <c r="AMR51" s="172"/>
      <c r="AMS51" s="172"/>
      <c r="AMT51" s="172"/>
      <c r="AMU51" s="172"/>
      <c r="AMV51" s="172"/>
      <c r="AMW51" s="172"/>
      <c r="AMX51" s="172"/>
      <c r="AMY51" s="172"/>
      <c r="AMZ51" s="172"/>
      <c r="ANA51" s="172"/>
      <c r="ANB51" s="172"/>
      <c r="ANC51" s="172"/>
      <c r="AND51" s="172"/>
      <c r="ANE51" s="172"/>
      <c r="ANF51" s="172"/>
      <c r="ANG51" s="172"/>
      <c r="ANH51" s="172"/>
      <c r="ANI51" s="172"/>
      <c r="ANJ51" s="172"/>
      <c r="ANK51" s="172"/>
      <c r="ANL51" s="172"/>
      <c r="ANM51" s="172"/>
      <c r="ANN51" s="172"/>
      <c r="ANO51" s="172"/>
      <c r="ANP51" s="172"/>
      <c r="ANQ51" s="172"/>
      <c r="ANR51" s="172"/>
      <c r="ANS51" s="172"/>
      <c r="ANT51" s="172"/>
      <c r="ANU51" s="172"/>
      <c r="ANV51" s="172"/>
      <c r="ANW51" s="172"/>
      <c r="ANX51" s="172"/>
      <c r="ANY51" s="172"/>
      <c r="ANZ51" s="172"/>
      <c r="AOA51" s="172"/>
      <c r="AOB51" s="172"/>
      <c r="AOC51" s="172"/>
      <c r="AOD51" s="172"/>
      <c r="AOE51" s="172"/>
      <c r="AOF51" s="172"/>
      <c r="AOG51" s="172"/>
      <c r="AOH51" s="172"/>
      <c r="AOI51" s="172"/>
      <c r="AOJ51" s="172"/>
      <c r="AOK51" s="172"/>
      <c r="AOL51" s="172"/>
      <c r="AOM51" s="172"/>
      <c r="AON51" s="172"/>
      <c r="AOO51" s="172"/>
      <c r="AOP51" s="172"/>
      <c r="AOQ51" s="172"/>
      <c r="AOR51" s="172"/>
      <c r="AOS51" s="172"/>
      <c r="AOT51" s="172"/>
      <c r="AOU51" s="172"/>
      <c r="AOV51" s="172"/>
      <c r="AOW51" s="172"/>
      <c r="AOX51" s="172"/>
      <c r="AOY51" s="172"/>
      <c r="AOZ51" s="172"/>
      <c r="APA51" s="172"/>
      <c r="APB51" s="172"/>
      <c r="APC51" s="172"/>
      <c r="APD51" s="172"/>
      <c r="APE51" s="172"/>
      <c r="APF51" s="172"/>
      <c r="APG51" s="172"/>
      <c r="APH51" s="172"/>
      <c r="API51" s="172"/>
      <c r="APJ51" s="172"/>
      <c r="APK51" s="172"/>
      <c r="APL51" s="172"/>
      <c r="APM51" s="172"/>
      <c r="APN51" s="172"/>
      <c r="APO51" s="172"/>
      <c r="APP51" s="172"/>
      <c r="APQ51" s="172"/>
      <c r="APR51" s="172"/>
      <c r="APS51" s="172"/>
      <c r="APT51" s="172"/>
      <c r="APU51" s="172"/>
      <c r="APV51" s="172"/>
      <c r="APW51" s="172"/>
      <c r="APX51" s="172"/>
      <c r="APY51" s="172"/>
      <c r="APZ51" s="172"/>
      <c r="AQA51" s="172"/>
      <c r="AQB51" s="172"/>
      <c r="AQC51" s="172"/>
      <c r="AQD51" s="172"/>
      <c r="AQE51" s="172"/>
      <c r="AQF51" s="172"/>
      <c r="AQG51" s="172"/>
      <c r="AQH51" s="172"/>
      <c r="AQI51" s="172"/>
      <c r="AQJ51" s="172"/>
      <c r="AQK51" s="172"/>
      <c r="AQL51" s="172"/>
      <c r="AQM51" s="172"/>
      <c r="AQN51" s="172"/>
      <c r="AQO51" s="172"/>
      <c r="AQP51" s="172"/>
      <c r="AQQ51" s="172"/>
      <c r="AQR51" s="172"/>
      <c r="AQS51" s="172"/>
      <c r="AQT51" s="172"/>
      <c r="AQU51" s="172"/>
      <c r="AQV51" s="172"/>
      <c r="AQW51" s="172"/>
      <c r="AQX51" s="172"/>
      <c r="AQY51" s="172"/>
      <c r="AQZ51" s="172"/>
      <c r="ARA51" s="172"/>
      <c r="ARB51" s="172"/>
      <c r="ARC51" s="172"/>
      <c r="ARD51" s="172"/>
      <c r="ARE51" s="172"/>
      <c r="ARF51" s="172"/>
      <c r="ARG51" s="172"/>
      <c r="ARH51" s="172"/>
      <c r="ARI51" s="172"/>
      <c r="ARJ51" s="172"/>
      <c r="ARK51" s="172"/>
      <c r="ARL51" s="172"/>
      <c r="ARM51" s="172"/>
      <c r="ARN51" s="172"/>
      <c r="ARO51" s="172"/>
      <c r="ARP51" s="172"/>
      <c r="ARQ51" s="172"/>
      <c r="ARR51" s="172"/>
      <c r="ARS51" s="172"/>
      <c r="ART51" s="172"/>
      <c r="ARU51" s="172"/>
      <c r="ARV51" s="172"/>
      <c r="ARW51" s="172"/>
      <c r="ARX51" s="172"/>
      <c r="ARY51" s="172"/>
      <c r="ARZ51" s="172"/>
      <c r="ASA51" s="172"/>
      <c r="ASB51" s="172"/>
      <c r="ASC51" s="172"/>
      <c r="ASD51" s="172"/>
      <c r="ASE51" s="172"/>
      <c r="ASF51" s="172"/>
      <c r="ASG51" s="172"/>
      <c r="ASH51" s="172"/>
      <c r="ASI51" s="172"/>
      <c r="ASJ51" s="172"/>
      <c r="ASK51" s="172"/>
      <c r="ASL51" s="172"/>
      <c r="ASM51" s="172"/>
      <c r="ASN51" s="172"/>
      <c r="ASO51" s="172"/>
      <c r="ASP51" s="172"/>
      <c r="ASQ51" s="172"/>
      <c r="ASR51" s="172"/>
      <c r="ASS51" s="172"/>
      <c r="AST51" s="172"/>
      <c r="ASU51" s="172"/>
      <c r="ASV51" s="172"/>
      <c r="ASW51" s="172"/>
      <c r="ASX51" s="172"/>
      <c r="ASY51" s="172"/>
      <c r="ASZ51" s="172"/>
      <c r="ATA51" s="172"/>
      <c r="ATB51" s="172"/>
      <c r="ATC51" s="172"/>
      <c r="ATD51" s="172"/>
      <c r="ATE51" s="172"/>
      <c r="ATF51" s="172"/>
      <c r="ATG51" s="172"/>
      <c r="ATH51" s="172"/>
      <c r="ATI51" s="172"/>
      <c r="ATJ51" s="172"/>
      <c r="ATK51" s="172"/>
      <c r="ATL51" s="172"/>
      <c r="ATM51" s="172"/>
      <c r="ATN51" s="172"/>
      <c r="ATO51" s="172"/>
      <c r="ATP51" s="172"/>
      <c r="ATQ51" s="172"/>
      <c r="ATR51" s="172"/>
      <c r="ATS51" s="172"/>
      <c r="ATT51" s="172"/>
      <c r="ATU51" s="172"/>
      <c r="ATV51" s="172"/>
      <c r="ATW51" s="172"/>
      <c r="ATX51" s="172"/>
      <c r="ATY51" s="172"/>
      <c r="ATZ51" s="172"/>
      <c r="AUA51" s="172"/>
      <c r="AUB51" s="172"/>
      <c r="AUC51" s="172"/>
      <c r="AUD51" s="172"/>
      <c r="AUE51" s="172"/>
      <c r="AUF51" s="172"/>
      <c r="AUG51" s="172"/>
      <c r="AUH51" s="172"/>
      <c r="AUI51" s="172"/>
      <c r="AUJ51" s="172"/>
      <c r="AUK51" s="172"/>
      <c r="AUL51" s="172"/>
      <c r="AUM51" s="172"/>
      <c r="AUN51" s="172"/>
      <c r="AUO51" s="172"/>
      <c r="AUP51" s="172"/>
      <c r="AUQ51" s="172"/>
      <c r="AUR51" s="172"/>
      <c r="AUS51" s="172"/>
      <c r="AUT51" s="172"/>
      <c r="AUU51" s="172"/>
      <c r="AUV51" s="172"/>
      <c r="AUW51" s="172"/>
      <c r="AUX51" s="172"/>
      <c r="AUY51" s="172"/>
      <c r="AUZ51" s="172"/>
      <c r="AVA51" s="172"/>
      <c r="AVB51" s="172"/>
      <c r="AVC51" s="172"/>
      <c r="AVD51" s="172"/>
      <c r="AVE51" s="172"/>
      <c r="AVF51" s="172"/>
      <c r="AVG51" s="172"/>
      <c r="AVH51" s="172"/>
      <c r="AVI51" s="172"/>
      <c r="AVJ51" s="172"/>
      <c r="AVK51" s="172"/>
      <c r="AVL51" s="172"/>
      <c r="AVM51" s="172"/>
      <c r="AVN51" s="172"/>
      <c r="AVO51" s="172"/>
      <c r="AVP51" s="172"/>
      <c r="AVQ51" s="172"/>
      <c r="AVR51" s="172"/>
      <c r="AVS51" s="172"/>
      <c r="AVT51" s="172"/>
      <c r="AVU51" s="172"/>
      <c r="AVV51" s="172"/>
      <c r="AVW51" s="172"/>
      <c r="AVX51" s="172"/>
      <c r="AVY51" s="172"/>
      <c r="AVZ51" s="172"/>
      <c r="AWA51" s="172"/>
      <c r="AWB51" s="172"/>
      <c r="AWC51" s="172"/>
      <c r="AWD51" s="172"/>
      <c r="AWE51" s="172"/>
      <c r="AWF51" s="172"/>
      <c r="AWG51" s="172"/>
      <c r="AWH51" s="172"/>
      <c r="AWI51" s="172"/>
      <c r="AWJ51" s="172"/>
      <c r="AWK51" s="172"/>
      <c r="AWL51" s="172"/>
      <c r="AWM51" s="172"/>
      <c r="AWN51" s="172"/>
      <c r="AWO51" s="172"/>
      <c r="AWP51" s="172"/>
      <c r="AWQ51" s="172"/>
      <c r="AWR51" s="172"/>
      <c r="AWS51" s="172"/>
      <c r="AWT51" s="172"/>
      <c r="AWU51" s="172"/>
      <c r="AWV51" s="172"/>
      <c r="AWW51" s="172"/>
      <c r="AWX51" s="172"/>
      <c r="AWY51" s="172"/>
      <c r="AWZ51" s="172"/>
      <c r="AXA51" s="172"/>
      <c r="AXB51" s="172"/>
      <c r="AXC51" s="172"/>
      <c r="AXD51" s="172"/>
      <c r="AXE51" s="172"/>
      <c r="AXF51" s="172"/>
      <c r="AXG51" s="172"/>
      <c r="AXH51" s="172"/>
      <c r="AXI51" s="172"/>
      <c r="AXJ51" s="172"/>
      <c r="AXK51" s="172"/>
      <c r="AXL51" s="172"/>
      <c r="AXM51" s="172"/>
      <c r="AXN51" s="172"/>
      <c r="AXO51" s="172"/>
      <c r="AXP51" s="172"/>
      <c r="AXQ51" s="172"/>
      <c r="AXR51" s="172"/>
      <c r="AXS51" s="172"/>
      <c r="AXT51" s="172"/>
      <c r="AXU51" s="172"/>
      <c r="AXV51" s="172"/>
      <c r="AXW51" s="172"/>
      <c r="AXX51" s="172"/>
      <c r="AXY51" s="172"/>
      <c r="AXZ51" s="172"/>
      <c r="AYA51" s="172"/>
      <c r="AYB51" s="172"/>
      <c r="AYC51" s="172"/>
      <c r="AYD51" s="172"/>
      <c r="AYE51" s="172"/>
      <c r="AYF51" s="172"/>
      <c r="AYG51" s="172"/>
      <c r="AYH51" s="172"/>
      <c r="AYI51" s="172"/>
      <c r="AYJ51" s="172"/>
      <c r="AYK51" s="172"/>
      <c r="AYL51" s="172"/>
      <c r="AYM51" s="172"/>
      <c r="AYN51" s="172"/>
      <c r="AYO51" s="172"/>
      <c r="AYP51" s="172"/>
      <c r="AYQ51" s="172"/>
      <c r="AYR51" s="172"/>
      <c r="AYS51" s="172"/>
      <c r="AYT51" s="172"/>
      <c r="AYU51" s="172"/>
      <c r="AYV51" s="172"/>
      <c r="AYW51" s="172"/>
      <c r="AYX51" s="172"/>
      <c r="AYY51" s="172"/>
      <c r="AYZ51" s="172"/>
      <c r="AZA51" s="172"/>
      <c r="AZB51" s="172"/>
      <c r="AZC51" s="172"/>
      <c r="AZD51" s="172"/>
      <c r="AZE51" s="172"/>
      <c r="AZF51" s="172"/>
      <c r="AZG51" s="172"/>
      <c r="AZH51" s="172"/>
      <c r="AZI51" s="172"/>
      <c r="AZJ51" s="172"/>
      <c r="AZK51" s="172"/>
      <c r="AZL51" s="172"/>
      <c r="AZM51" s="172"/>
      <c r="AZN51" s="172"/>
      <c r="AZO51" s="172"/>
      <c r="AZP51" s="172"/>
      <c r="AZQ51" s="172"/>
      <c r="AZR51" s="172"/>
      <c r="AZS51" s="172"/>
      <c r="AZT51" s="172"/>
      <c r="AZU51" s="172"/>
      <c r="AZV51" s="172"/>
      <c r="AZW51" s="172"/>
      <c r="AZX51" s="172"/>
      <c r="AZY51" s="172"/>
      <c r="AZZ51" s="172"/>
      <c r="BAA51" s="172"/>
      <c r="BAB51" s="172"/>
      <c r="BAC51" s="172"/>
      <c r="BAD51" s="172"/>
      <c r="BAE51" s="172"/>
      <c r="BAF51" s="172"/>
      <c r="BAG51" s="172"/>
      <c r="BAH51" s="172"/>
      <c r="BAI51" s="172"/>
      <c r="BAJ51" s="172"/>
      <c r="BAK51" s="172"/>
      <c r="BAL51" s="172"/>
      <c r="BAM51" s="172"/>
      <c r="BAN51" s="172"/>
      <c r="BAO51" s="172"/>
      <c r="BAP51" s="172"/>
      <c r="BAQ51" s="172"/>
      <c r="BAR51" s="172"/>
      <c r="BAS51" s="172"/>
      <c r="BAT51" s="172"/>
      <c r="BAU51" s="172"/>
      <c r="BAV51" s="172"/>
      <c r="BAW51" s="172"/>
      <c r="BAX51" s="172"/>
      <c r="BAY51" s="172"/>
      <c r="BAZ51" s="172"/>
      <c r="BBA51" s="172"/>
      <c r="BBB51" s="172"/>
      <c r="BBC51" s="172"/>
      <c r="BBD51" s="172"/>
      <c r="BBE51" s="172"/>
      <c r="BBF51" s="172"/>
      <c r="BBG51" s="172"/>
      <c r="BBH51" s="172"/>
      <c r="BBI51" s="172"/>
      <c r="BBJ51" s="172"/>
      <c r="BBK51" s="172"/>
      <c r="BBL51" s="172"/>
      <c r="BBM51" s="172"/>
      <c r="BBN51" s="172"/>
      <c r="BBO51" s="172"/>
      <c r="BBP51" s="172"/>
      <c r="BBQ51" s="172"/>
      <c r="BBR51" s="172"/>
      <c r="BBS51" s="172"/>
      <c r="BBT51" s="172"/>
      <c r="BBU51" s="172"/>
      <c r="BBV51" s="172"/>
      <c r="BBW51" s="172"/>
      <c r="BBX51" s="172"/>
      <c r="BBY51" s="172"/>
      <c r="BBZ51" s="172"/>
      <c r="BCA51" s="172"/>
      <c r="BCB51" s="172"/>
      <c r="BCC51" s="172"/>
      <c r="BCD51" s="172"/>
      <c r="BCE51" s="172"/>
      <c r="BCF51" s="172"/>
      <c r="BCG51" s="172"/>
      <c r="BCH51" s="172"/>
      <c r="BCI51" s="172"/>
      <c r="BCJ51" s="172"/>
      <c r="BCK51" s="172"/>
      <c r="BCL51" s="172"/>
      <c r="BCM51" s="172"/>
      <c r="BCN51" s="172"/>
      <c r="BCO51" s="172"/>
      <c r="BCP51" s="172"/>
      <c r="BCQ51" s="172"/>
      <c r="BCR51" s="172"/>
      <c r="BCS51" s="172"/>
      <c r="BCT51" s="172"/>
      <c r="BCU51" s="172"/>
      <c r="BCV51" s="172"/>
      <c r="BCW51" s="172"/>
      <c r="BCX51" s="172"/>
      <c r="BCY51" s="172"/>
      <c r="BCZ51" s="172"/>
      <c r="BDA51" s="172"/>
      <c r="BDB51" s="172"/>
      <c r="BDC51" s="172"/>
      <c r="BDD51" s="172"/>
      <c r="BDE51" s="172"/>
      <c r="BDF51" s="172"/>
      <c r="BDG51" s="172"/>
      <c r="BDH51" s="172"/>
      <c r="BDI51" s="172"/>
      <c r="BDJ51" s="172"/>
      <c r="BDK51" s="172"/>
      <c r="BDL51" s="172"/>
      <c r="BDM51" s="172"/>
      <c r="BDN51" s="172"/>
      <c r="BDO51" s="172"/>
      <c r="BDP51" s="172"/>
      <c r="BDQ51" s="172"/>
      <c r="BDR51" s="172"/>
      <c r="BDS51" s="172"/>
      <c r="BDT51" s="172"/>
      <c r="BDU51" s="172"/>
      <c r="BDV51" s="172"/>
      <c r="BDW51" s="172"/>
      <c r="BDX51" s="172"/>
      <c r="BDY51" s="172"/>
      <c r="BDZ51" s="172"/>
      <c r="BEA51" s="172"/>
      <c r="BEB51" s="172"/>
      <c r="BEC51" s="172"/>
      <c r="BED51" s="172"/>
      <c r="BEE51" s="172"/>
      <c r="BEF51" s="172"/>
      <c r="BEG51" s="172"/>
      <c r="BEH51" s="172"/>
      <c r="BEI51" s="172"/>
      <c r="BEJ51" s="172"/>
      <c r="BEK51" s="172"/>
      <c r="BEL51" s="172"/>
      <c r="BEM51" s="172"/>
      <c r="BEN51" s="172"/>
      <c r="BEO51" s="172"/>
      <c r="BEP51" s="172"/>
      <c r="BEQ51" s="172"/>
      <c r="BER51" s="172"/>
      <c r="BES51" s="172"/>
      <c r="BET51" s="172"/>
      <c r="BEU51" s="172"/>
      <c r="BEV51" s="172"/>
      <c r="BEW51" s="172"/>
      <c r="BEX51" s="172"/>
      <c r="BEY51" s="172"/>
      <c r="BEZ51" s="172"/>
      <c r="BFA51" s="172"/>
      <c r="BFB51" s="172"/>
      <c r="BFC51" s="172"/>
      <c r="BFD51" s="172"/>
      <c r="BFE51" s="172"/>
      <c r="BFF51" s="172"/>
      <c r="BFG51" s="172"/>
      <c r="BFH51" s="172"/>
      <c r="BFI51" s="172"/>
      <c r="BFJ51" s="172"/>
      <c r="BFK51" s="172"/>
      <c r="BFL51" s="172"/>
      <c r="BFM51" s="172"/>
      <c r="BFN51" s="172"/>
      <c r="BFO51" s="172"/>
      <c r="BFP51" s="172"/>
      <c r="BFQ51" s="172"/>
      <c r="BFR51" s="172"/>
      <c r="BFS51" s="172"/>
      <c r="BFT51" s="172"/>
      <c r="BFU51" s="172"/>
      <c r="BFV51" s="172"/>
      <c r="BFW51" s="172"/>
      <c r="BFX51" s="172"/>
      <c r="BFY51" s="172"/>
      <c r="BFZ51" s="172"/>
      <c r="BGA51" s="172"/>
      <c r="BGB51" s="172"/>
      <c r="BGC51" s="172"/>
      <c r="BGD51" s="172"/>
      <c r="BGE51" s="172"/>
      <c r="BGF51" s="172"/>
      <c r="BGG51" s="172"/>
      <c r="BGH51" s="172"/>
      <c r="BGI51" s="172"/>
      <c r="BGJ51" s="172"/>
      <c r="BGK51" s="172"/>
      <c r="BGL51" s="172"/>
      <c r="BGM51" s="172"/>
      <c r="BGN51" s="172"/>
      <c r="BGO51" s="172"/>
      <c r="BGP51" s="172"/>
      <c r="BGQ51" s="172"/>
      <c r="BGR51" s="172"/>
      <c r="BGS51" s="172"/>
      <c r="BGT51" s="172"/>
      <c r="BGU51" s="172"/>
      <c r="BGV51" s="172"/>
      <c r="BGW51" s="172"/>
      <c r="BGX51" s="172"/>
      <c r="BGY51" s="172"/>
      <c r="BGZ51" s="172"/>
      <c r="BHA51" s="172"/>
      <c r="BHB51" s="172"/>
      <c r="BHC51" s="172"/>
      <c r="BHD51" s="172"/>
      <c r="BHE51" s="172"/>
      <c r="BHF51" s="172"/>
      <c r="BHG51" s="172"/>
      <c r="BHH51" s="172"/>
      <c r="BHI51" s="172"/>
      <c r="BHJ51" s="172"/>
      <c r="BHK51" s="172"/>
      <c r="BHL51" s="172"/>
      <c r="BHM51" s="172"/>
      <c r="BHN51" s="172"/>
      <c r="BHO51" s="172"/>
      <c r="BHP51" s="172"/>
      <c r="BHQ51" s="172"/>
      <c r="BHR51" s="172"/>
      <c r="BHS51" s="172"/>
      <c r="BHT51" s="172"/>
      <c r="BHU51" s="172"/>
      <c r="BHV51" s="172"/>
      <c r="BHW51" s="172"/>
      <c r="BHX51" s="172"/>
      <c r="BHY51" s="172"/>
      <c r="BHZ51" s="172"/>
      <c r="BIA51" s="172"/>
      <c r="BIB51" s="172"/>
      <c r="BIC51" s="172"/>
      <c r="BID51" s="172"/>
      <c r="BIE51" s="172"/>
      <c r="BIF51" s="172"/>
      <c r="BIG51" s="172"/>
      <c r="BIH51" s="172"/>
      <c r="BII51" s="172"/>
      <c r="BIJ51" s="172"/>
      <c r="BIK51" s="172"/>
      <c r="BIL51" s="172"/>
      <c r="BIM51" s="172"/>
      <c r="BIN51" s="172"/>
      <c r="BIO51" s="172"/>
      <c r="BIP51" s="172"/>
      <c r="BIQ51" s="172"/>
      <c r="BIR51" s="172"/>
      <c r="BIS51" s="172"/>
      <c r="BIT51" s="172"/>
      <c r="BIU51" s="172"/>
      <c r="BIV51" s="172"/>
      <c r="BIW51" s="172"/>
      <c r="BIX51" s="172"/>
      <c r="BIY51" s="172"/>
      <c r="BIZ51" s="172"/>
      <c r="BJA51" s="172"/>
      <c r="BJB51" s="172"/>
      <c r="BJC51" s="172"/>
      <c r="BJD51" s="172"/>
      <c r="BJE51" s="172"/>
      <c r="BJF51" s="172"/>
      <c r="BJG51" s="172"/>
      <c r="BJH51" s="172"/>
      <c r="BJI51" s="172"/>
      <c r="BJJ51" s="172"/>
      <c r="BJK51" s="172"/>
      <c r="BJL51" s="172"/>
      <c r="BJM51" s="172"/>
      <c r="BJN51" s="172"/>
      <c r="BJO51" s="172"/>
      <c r="BJP51" s="172"/>
      <c r="BJQ51" s="172"/>
      <c r="BJR51" s="172"/>
      <c r="BJS51" s="172"/>
      <c r="BJT51" s="172"/>
      <c r="BJU51" s="172"/>
      <c r="BJV51" s="172"/>
      <c r="BJW51" s="172"/>
      <c r="BJX51" s="172"/>
      <c r="BJY51" s="172"/>
      <c r="BJZ51" s="172"/>
      <c r="BKA51" s="172"/>
      <c r="BKB51" s="172"/>
      <c r="BKC51" s="172"/>
      <c r="BKD51" s="172"/>
      <c r="BKE51" s="172"/>
      <c r="BKF51" s="172"/>
      <c r="BKG51" s="172"/>
      <c r="BKH51" s="172"/>
      <c r="BKI51" s="172"/>
      <c r="BKJ51" s="172"/>
      <c r="BKK51" s="172"/>
      <c r="BKL51" s="172"/>
      <c r="BKM51" s="172"/>
      <c r="BKN51" s="172"/>
      <c r="BKO51" s="172"/>
      <c r="BKP51" s="172"/>
      <c r="BKQ51" s="172"/>
      <c r="BKR51" s="172"/>
      <c r="BKS51" s="172"/>
      <c r="BKT51" s="172"/>
      <c r="BKU51" s="172"/>
      <c r="BKV51" s="172"/>
      <c r="BKW51" s="172"/>
      <c r="BKX51" s="172"/>
      <c r="BKY51" s="172"/>
      <c r="BKZ51" s="172"/>
      <c r="BLA51" s="172"/>
      <c r="BLB51" s="172"/>
      <c r="BLC51" s="172"/>
      <c r="BLD51" s="172"/>
      <c r="BLE51" s="172"/>
      <c r="BLF51" s="172"/>
      <c r="BLG51" s="172"/>
      <c r="BLH51" s="172"/>
      <c r="BLI51" s="172"/>
      <c r="BLJ51" s="172"/>
      <c r="BLK51" s="172"/>
      <c r="BLL51" s="172"/>
      <c r="BLM51" s="172"/>
      <c r="BLN51" s="172"/>
      <c r="BLO51" s="172"/>
      <c r="BLP51" s="172"/>
      <c r="BLQ51" s="172"/>
      <c r="BLR51" s="172"/>
      <c r="BLS51" s="172"/>
      <c r="BLT51" s="172"/>
      <c r="BLU51" s="172"/>
      <c r="BLV51" s="172"/>
      <c r="BLW51" s="172"/>
      <c r="BLX51" s="172"/>
      <c r="BLY51" s="172"/>
      <c r="BLZ51" s="172"/>
      <c r="BMA51" s="172"/>
      <c r="BMB51" s="172"/>
      <c r="BMC51" s="172"/>
      <c r="BMD51" s="172"/>
      <c r="BME51" s="172"/>
      <c r="BMF51" s="172"/>
      <c r="BMG51" s="172"/>
      <c r="BMH51" s="172"/>
      <c r="BMI51" s="172"/>
      <c r="BMJ51" s="172"/>
      <c r="BMK51" s="172"/>
      <c r="BML51" s="172"/>
      <c r="BMM51" s="172"/>
      <c r="BMN51" s="172"/>
      <c r="BMO51" s="172"/>
      <c r="BMP51" s="172"/>
      <c r="BMQ51" s="172"/>
      <c r="BMR51" s="172"/>
      <c r="BMS51" s="172"/>
      <c r="BMT51" s="172"/>
      <c r="BMU51" s="172"/>
      <c r="BMV51" s="172"/>
      <c r="BMW51" s="172"/>
      <c r="BMX51" s="172"/>
      <c r="BMY51" s="172"/>
      <c r="BMZ51" s="172"/>
      <c r="BNA51" s="172"/>
      <c r="BNB51" s="172"/>
      <c r="BNC51" s="172"/>
      <c r="BND51" s="172"/>
      <c r="BNE51" s="172"/>
      <c r="BNF51" s="172"/>
      <c r="BNG51" s="172"/>
      <c r="BNH51" s="172"/>
      <c r="BNI51" s="172"/>
      <c r="BNJ51" s="172"/>
      <c r="BNK51" s="172"/>
      <c r="BNL51" s="172"/>
      <c r="BNM51" s="172"/>
      <c r="BNN51" s="172"/>
      <c r="BNO51" s="172"/>
      <c r="BNP51" s="172"/>
      <c r="BNQ51" s="172"/>
      <c r="BNR51" s="172"/>
      <c r="BNS51" s="172"/>
      <c r="BNT51" s="172"/>
      <c r="BNU51" s="172"/>
      <c r="BNV51" s="172"/>
      <c r="BNW51" s="172"/>
      <c r="BNX51" s="172"/>
      <c r="BNY51" s="172"/>
      <c r="BNZ51" s="172"/>
      <c r="BOA51" s="172"/>
      <c r="BOB51" s="172"/>
      <c r="BOC51" s="172"/>
      <c r="BOD51" s="172"/>
      <c r="BOE51" s="172"/>
      <c r="BOF51" s="172"/>
      <c r="BOG51" s="172"/>
      <c r="BOH51" s="172"/>
      <c r="BOI51" s="172"/>
      <c r="BOJ51" s="172"/>
      <c r="BOK51" s="172"/>
      <c r="BOL51" s="172"/>
      <c r="BOM51" s="172"/>
      <c r="BON51" s="172"/>
      <c r="BOO51" s="172"/>
      <c r="BOP51" s="172"/>
      <c r="BOQ51" s="172"/>
      <c r="BOR51" s="172"/>
      <c r="BOS51" s="172"/>
      <c r="BOT51" s="172"/>
      <c r="BOU51" s="172"/>
      <c r="BOV51" s="172"/>
      <c r="BOW51" s="172"/>
      <c r="BOX51" s="172"/>
      <c r="BOY51" s="172"/>
      <c r="BOZ51" s="172"/>
      <c r="BPA51" s="172"/>
      <c r="BPB51" s="172"/>
      <c r="BPC51" s="172"/>
      <c r="BPD51" s="172"/>
      <c r="BPE51" s="172"/>
      <c r="BPF51" s="172"/>
      <c r="BPG51" s="172"/>
      <c r="BPH51" s="172"/>
      <c r="BPI51" s="172"/>
      <c r="BPJ51" s="172"/>
      <c r="BPK51" s="172"/>
      <c r="BPL51" s="172"/>
      <c r="BPM51" s="172"/>
      <c r="BPN51" s="172"/>
      <c r="BPO51" s="172"/>
      <c r="BPP51" s="172"/>
      <c r="BPQ51" s="172"/>
      <c r="BPR51" s="172"/>
      <c r="BPS51" s="172"/>
      <c r="BPT51" s="172"/>
      <c r="BPU51" s="172"/>
      <c r="BPV51" s="172"/>
      <c r="BPW51" s="172"/>
      <c r="BPX51" s="172"/>
      <c r="BPY51" s="172"/>
      <c r="BPZ51" s="172"/>
      <c r="BQA51" s="172"/>
      <c r="BQB51" s="172"/>
      <c r="BQC51" s="172"/>
      <c r="BQD51" s="172"/>
      <c r="BQE51" s="172"/>
      <c r="BQF51" s="172"/>
      <c r="BQG51" s="172"/>
      <c r="BQH51" s="172"/>
      <c r="BQI51" s="172"/>
      <c r="BQJ51" s="172"/>
      <c r="BQK51" s="172"/>
      <c r="BQL51" s="172"/>
      <c r="BQM51" s="172"/>
      <c r="BQN51" s="172"/>
      <c r="BQO51" s="172"/>
      <c r="BQP51" s="172"/>
      <c r="BQQ51" s="172"/>
      <c r="BQR51" s="172"/>
      <c r="BQS51" s="172"/>
      <c r="BQT51" s="172"/>
      <c r="BQU51" s="172"/>
      <c r="BQV51" s="172"/>
      <c r="BQW51" s="172"/>
      <c r="BQX51" s="172"/>
      <c r="BQY51" s="172"/>
      <c r="BQZ51" s="172"/>
      <c r="BRA51" s="172"/>
      <c r="BRB51" s="172"/>
      <c r="BRC51" s="172"/>
      <c r="BRD51" s="172"/>
      <c r="BRE51" s="172"/>
      <c r="BRF51" s="172"/>
      <c r="BRG51" s="172"/>
      <c r="BRH51" s="172"/>
      <c r="BRI51" s="172"/>
      <c r="BRJ51" s="172"/>
      <c r="BRK51" s="172"/>
      <c r="BRL51" s="172"/>
      <c r="BRM51" s="172"/>
      <c r="BRN51" s="172"/>
      <c r="BRO51" s="172"/>
      <c r="BRP51" s="172"/>
      <c r="BRQ51" s="172"/>
      <c r="BRR51" s="172"/>
      <c r="BRS51" s="172"/>
      <c r="BRT51" s="172"/>
      <c r="BRU51" s="172"/>
      <c r="BRV51" s="172"/>
      <c r="BRW51" s="172"/>
      <c r="BRX51" s="172"/>
      <c r="BRY51" s="172"/>
      <c r="BRZ51" s="172"/>
      <c r="BSA51" s="172"/>
      <c r="BSB51" s="172"/>
      <c r="BSC51" s="172"/>
      <c r="BSD51" s="172"/>
      <c r="BSE51" s="172"/>
      <c r="BSF51" s="172"/>
      <c r="BSG51" s="172"/>
      <c r="BSH51" s="172"/>
      <c r="BSI51" s="172"/>
      <c r="BSJ51" s="172"/>
      <c r="BSK51" s="172"/>
      <c r="BSL51" s="172"/>
      <c r="BSM51" s="172"/>
      <c r="BSN51" s="172"/>
      <c r="BSO51" s="172"/>
      <c r="BSP51" s="172"/>
      <c r="BSQ51" s="172"/>
      <c r="BSR51" s="172"/>
      <c r="BSS51" s="172"/>
      <c r="BST51" s="172"/>
      <c r="BSU51" s="172"/>
      <c r="BSV51" s="172"/>
      <c r="BSW51" s="172"/>
      <c r="BSX51" s="172"/>
      <c r="BSY51" s="172"/>
      <c r="BSZ51" s="172"/>
      <c r="BTA51" s="172"/>
      <c r="BTB51" s="172"/>
      <c r="BTC51" s="172"/>
      <c r="BTD51" s="172"/>
      <c r="BTE51" s="172"/>
      <c r="BTF51" s="172"/>
      <c r="BTG51" s="172"/>
      <c r="BTH51" s="172"/>
      <c r="BTI51" s="172"/>
      <c r="BTJ51" s="172"/>
      <c r="BTK51" s="172"/>
      <c r="BTL51" s="172"/>
      <c r="BTM51" s="172"/>
      <c r="BTN51" s="172"/>
      <c r="BTO51" s="172"/>
      <c r="BTP51" s="172"/>
      <c r="BTQ51" s="172"/>
      <c r="BTR51" s="172"/>
      <c r="BTS51" s="172"/>
      <c r="BTT51" s="172"/>
      <c r="BTU51" s="172"/>
      <c r="BTV51" s="172"/>
      <c r="BTW51" s="172"/>
      <c r="BTX51" s="172"/>
      <c r="BTY51" s="172"/>
      <c r="BTZ51" s="172"/>
      <c r="BUA51" s="172"/>
      <c r="BUB51" s="172"/>
      <c r="BUC51" s="172"/>
      <c r="BUD51" s="172"/>
      <c r="BUE51" s="172"/>
      <c r="BUF51" s="172"/>
      <c r="BUG51" s="172"/>
      <c r="BUH51" s="172"/>
      <c r="BUI51" s="172"/>
      <c r="BUJ51" s="172"/>
      <c r="BUK51" s="172"/>
      <c r="BUL51" s="172"/>
      <c r="BUM51" s="172"/>
      <c r="BUN51" s="172"/>
      <c r="BUO51" s="172"/>
      <c r="BUP51" s="172"/>
      <c r="BUQ51" s="172"/>
      <c r="BUR51" s="172"/>
      <c r="BUS51" s="172"/>
      <c r="BUT51" s="172"/>
      <c r="BUU51" s="172"/>
      <c r="BUV51" s="172"/>
      <c r="BUW51" s="172"/>
      <c r="BUX51" s="172"/>
      <c r="BUY51" s="172"/>
      <c r="BUZ51" s="172"/>
      <c r="BVA51" s="172"/>
      <c r="BVB51" s="172"/>
      <c r="BVC51" s="172"/>
      <c r="BVD51" s="172"/>
      <c r="BVE51" s="172"/>
      <c r="BVF51" s="172"/>
      <c r="BVG51" s="172"/>
      <c r="BVH51" s="172"/>
      <c r="BVI51" s="172"/>
      <c r="BVJ51" s="172"/>
      <c r="BVK51" s="172"/>
      <c r="BVL51" s="172"/>
      <c r="BVM51" s="172"/>
      <c r="BVN51" s="172"/>
      <c r="BVO51" s="172"/>
      <c r="BVP51" s="172"/>
      <c r="BVQ51" s="172"/>
      <c r="BVR51" s="172"/>
      <c r="BVS51" s="172"/>
      <c r="BVT51" s="172"/>
      <c r="BVU51" s="172"/>
      <c r="BVV51" s="172"/>
      <c r="BVW51" s="172"/>
      <c r="BVX51" s="172"/>
      <c r="BVY51" s="172"/>
      <c r="BVZ51" s="172"/>
      <c r="BWA51" s="172"/>
      <c r="BWB51" s="172"/>
      <c r="BWC51" s="172"/>
      <c r="BWD51" s="172"/>
      <c r="BWE51" s="172"/>
      <c r="BWF51" s="172"/>
      <c r="BWG51" s="172"/>
      <c r="BWH51" s="172"/>
      <c r="BWI51" s="172"/>
      <c r="BWJ51" s="172"/>
      <c r="BWK51" s="172"/>
      <c r="BWL51" s="172"/>
      <c r="BWM51" s="172"/>
      <c r="BWN51" s="172"/>
      <c r="BWO51" s="172"/>
      <c r="BWP51" s="172"/>
      <c r="BWQ51" s="172"/>
      <c r="BWR51" s="172"/>
      <c r="BWS51" s="172"/>
      <c r="BWT51" s="172"/>
      <c r="BWU51" s="172"/>
      <c r="BWV51" s="172"/>
      <c r="BWW51" s="172"/>
      <c r="BWX51" s="172"/>
      <c r="BWY51" s="172"/>
      <c r="BWZ51" s="172"/>
      <c r="BXA51" s="172"/>
      <c r="BXB51" s="172"/>
      <c r="BXC51" s="172"/>
      <c r="BXD51" s="172"/>
      <c r="BXE51" s="172"/>
      <c r="BXF51" s="172"/>
      <c r="BXG51" s="172"/>
      <c r="BXH51" s="172"/>
      <c r="BXI51" s="172"/>
      <c r="BXJ51" s="172"/>
      <c r="BXK51" s="172"/>
      <c r="BXL51" s="172"/>
      <c r="BXM51" s="172"/>
      <c r="BXN51" s="172"/>
      <c r="BXO51" s="172"/>
      <c r="BXP51" s="172"/>
      <c r="BXQ51" s="172"/>
      <c r="BXR51" s="172"/>
      <c r="BXS51" s="172"/>
      <c r="BXT51" s="172"/>
      <c r="BXU51" s="172"/>
      <c r="BXV51" s="172"/>
      <c r="BXW51" s="172"/>
      <c r="BXX51" s="172"/>
      <c r="BXY51" s="172"/>
      <c r="BXZ51" s="172"/>
      <c r="BYA51" s="172"/>
      <c r="BYB51" s="172"/>
      <c r="BYC51" s="172"/>
      <c r="BYD51" s="172"/>
      <c r="BYE51" s="172"/>
      <c r="BYF51" s="172"/>
      <c r="BYG51" s="172"/>
      <c r="BYH51" s="172"/>
      <c r="BYI51" s="172"/>
      <c r="BYJ51" s="172"/>
      <c r="BYK51" s="172"/>
      <c r="BYL51" s="172"/>
      <c r="BYM51" s="172"/>
      <c r="BYN51" s="172"/>
      <c r="BYO51" s="172"/>
      <c r="BYP51" s="172"/>
      <c r="BYQ51" s="172"/>
      <c r="BYR51" s="172"/>
      <c r="BYS51" s="172"/>
      <c r="BYT51" s="172"/>
      <c r="BYU51" s="172"/>
      <c r="BYV51" s="172"/>
      <c r="BYW51" s="172"/>
      <c r="BYX51" s="172"/>
      <c r="BYY51" s="172"/>
      <c r="BYZ51" s="172"/>
      <c r="BZA51" s="172"/>
      <c r="BZB51" s="172"/>
      <c r="BZC51" s="172"/>
      <c r="BZD51" s="172"/>
      <c r="BZE51" s="172"/>
      <c r="BZF51" s="172"/>
      <c r="BZG51" s="172"/>
      <c r="BZH51" s="172"/>
      <c r="BZI51" s="172"/>
      <c r="BZJ51" s="172"/>
      <c r="BZK51" s="172"/>
      <c r="BZL51" s="172"/>
      <c r="BZM51" s="172"/>
      <c r="BZN51" s="172"/>
      <c r="BZO51" s="172"/>
      <c r="BZP51" s="172"/>
      <c r="BZQ51" s="172"/>
      <c r="BZR51" s="172"/>
      <c r="BZS51" s="172"/>
      <c r="BZT51" s="172"/>
      <c r="BZU51" s="172"/>
      <c r="BZV51" s="172"/>
      <c r="BZW51" s="172"/>
      <c r="BZX51" s="172"/>
      <c r="BZY51" s="172"/>
      <c r="BZZ51" s="172"/>
      <c r="CAA51" s="172"/>
      <c r="CAB51" s="172"/>
      <c r="CAC51" s="172"/>
      <c r="CAD51" s="172"/>
      <c r="CAE51" s="172"/>
      <c r="CAF51" s="172"/>
      <c r="CAG51" s="172"/>
      <c r="CAH51" s="172"/>
      <c r="CAI51" s="172"/>
      <c r="CAJ51" s="172"/>
      <c r="CAK51" s="172"/>
      <c r="CAL51" s="172"/>
      <c r="CAM51" s="172"/>
      <c r="CAN51" s="172"/>
      <c r="CAO51" s="172"/>
      <c r="CAP51" s="172"/>
      <c r="CAQ51" s="172"/>
      <c r="CAR51" s="172"/>
      <c r="CAS51" s="172"/>
      <c r="CAT51" s="172"/>
      <c r="CAU51" s="172"/>
      <c r="CAV51" s="172"/>
      <c r="CAW51" s="172"/>
      <c r="CAX51" s="172"/>
      <c r="CAY51" s="172"/>
      <c r="CAZ51" s="172"/>
      <c r="CBA51" s="172"/>
      <c r="CBB51" s="172"/>
      <c r="CBC51" s="172"/>
      <c r="CBD51" s="172"/>
      <c r="CBE51" s="172"/>
      <c r="CBF51" s="172"/>
      <c r="CBG51" s="172"/>
      <c r="CBH51" s="172"/>
      <c r="CBI51" s="172"/>
      <c r="CBJ51" s="172"/>
      <c r="CBK51" s="172"/>
      <c r="CBL51" s="172"/>
      <c r="CBM51" s="172"/>
      <c r="CBN51" s="172"/>
      <c r="CBO51" s="172"/>
      <c r="CBP51" s="172"/>
      <c r="CBQ51" s="172"/>
      <c r="CBR51" s="172"/>
      <c r="CBS51" s="172"/>
      <c r="CBT51" s="172"/>
      <c r="CBU51" s="172"/>
      <c r="CBV51" s="172"/>
      <c r="CBW51" s="172"/>
      <c r="CBX51" s="172"/>
      <c r="CBY51" s="172"/>
      <c r="CBZ51" s="172"/>
      <c r="CCA51" s="172"/>
      <c r="CCB51" s="172"/>
      <c r="CCC51" s="172"/>
      <c r="CCD51" s="172"/>
      <c r="CCE51" s="172"/>
      <c r="CCF51" s="172"/>
      <c r="CCG51" s="172"/>
      <c r="CCH51" s="172"/>
      <c r="CCI51" s="172"/>
      <c r="CCJ51" s="172"/>
      <c r="CCK51" s="172"/>
      <c r="CCL51" s="172"/>
      <c r="CCM51" s="172"/>
      <c r="CCN51" s="172"/>
      <c r="CCO51" s="172"/>
      <c r="CCP51" s="172"/>
      <c r="CCQ51" s="172"/>
      <c r="CCR51" s="172"/>
      <c r="CCS51" s="172"/>
      <c r="CCT51" s="172"/>
      <c r="CCU51" s="172"/>
      <c r="CCV51" s="172"/>
      <c r="CCW51" s="172"/>
      <c r="CCX51" s="172"/>
      <c r="CCY51" s="172"/>
      <c r="CCZ51" s="172"/>
      <c r="CDA51" s="172"/>
      <c r="CDB51" s="172"/>
      <c r="CDC51" s="172"/>
      <c r="CDD51" s="172"/>
      <c r="CDE51" s="172"/>
      <c r="CDF51" s="172"/>
      <c r="CDG51" s="172"/>
      <c r="CDH51" s="172"/>
      <c r="CDI51" s="172"/>
      <c r="CDJ51" s="172"/>
      <c r="CDK51" s="172"/>
      <c r="CDL51" s="172"/>
      <c r="CDM51" s="172"/>
      <c r="CDN51" s="172"/>
      <c r="CDO51" s="172"/>
      <c r="CDP51" s="172"/>
      <c r="CDQ51" s="172"/>
      <c r="CDR51" s="172"/>
      <c r="CDS51" s="172"/>
      <c r="CDT51" s="172"/>
      <c r="CDU51" s="172"/>
      <c r="CDV51" s="172"/>
      <c r="CDW51" s="172"/>
      <c r="CDX51" s="172"/>
      <c r="CDY51" s="172"/>
      <c r="CDZ51" s="172"/>
      <c r="CEA51" s="172"/>
      <c r="CEB51" s="172"/>
      <c r="CEC51" s="172"/>
      <c r="CED51" s="172"/>
      <c r="CEE51" s="172"/>
      <c r="CEF51" s="172"/>
      <c r="CEG51" s="172"/>
      <c r="CEH51" s="172"/>
      <c r="CEI51" s="172"/>
      <c r="CEJ51" s="172"/>
      <c r="CEK51" s="172"/>
      <c r="CEL51" s="172"/>
      <c r="CEM51" s="172"/>
      <c r="CEN51" s="172"/>
      <c r="CEO51" s="172"/>
      <c r="CEP51" s="172"/>
      <c r="CEQ51" s="172"/>
      <c r="CER51" s="172"/>
      <c r="CES51" s="172"/>
      <c r="CET51" s="172"/>
      <c r="CEU51" s="172"/>
      <c r="CEV51" s="172"/>
      <c r="CEW51" s="172"/>
      <c r="CEX51" s="172"/>
      <c r="CEY51" s="172"/>
      <c r="CEZ51" s="172"/>
      <c r="CFA51" s="172"/>
      <c r="CFB51" s="172"/>
      <c r="CFC51" s="172"/>
      <c r="CFD51" s="172"/>
      <c r="CFE51" s="172"/>
      <c r="CFF51" s="172"/>
      <c r="CFG51" s="172"/>
      <c r="CFH51" s="172"/>
      <c r="CFI51" s="172"/>
      <c r="CFJ51" s="172"/>
      <c r="CFK51" s="172"/>
      <c r="CFL51" s="172"/>
      <c r="CFM51" s="172"/>
      <c r="CFN51" s="172"/>
      <c r="CFO51" s="172"/>
      <c r="CFP51" s="172"/>
      <c r="CFQ51" s="172"/>
      <c r="CFR51" s="172"/>
      <c r="CFS51" s="172"/>
      <c r="CFT51" s="172"/>
      <c r="CFU51" s="172"/>
      <c r="CFV51" s="172"/>
      <c r="CFW51" s="172"/>
      <c r="CFX51" s="172"/>
      <c r="CFY51" s="172"/>
      <c r="CFZ51" s="172"/>
      <c r="CGA51" s="172"/>
      <c r="CGB51" s="172"/>
      <c r="CGC51" s="172"/>
      <c r="CGD51" s="172"/>
      <c r="CGE51" s="172"/>
      <c r="CGF51" s="172"/>
      <c r="CGG51" s="172"/>
      <c r="CGH51" s="172"/>
      <c r="CGI51" s="172"/>
      <c r="CGJ51" s="172"/>
      <c r="CGK51" s="172"/>
      <c r="CGL51" s="172"/>
      <c r="CGM51" s="172"/>
      <c r="CGN51" s="172"/>
      <c r="CGO51" s="172"/>
      <c r="CGP51" s="172"/>
      <c r="CGQ51" s="172"/>
      <c r="CGR51" s="172"/>
      <c r="CGS51" s="172"/>
      <c r="CGT51" s="172"/>
      <c r="CGU51" s="172"/>
      <c r="CGV51" s="172"/>
      <c r="CGW51" s="172"/>
      <c r="CGX51" s="172"/>
      <c r="CGY51" s="172"/>
      <c r="CGZ51" s="172"/>
      <c r="CHA51" s="172"/>
      <c r="CHB51" s="172"/>
      <c r="CHC51" s="172"/>
      <c r="CHD51" s="172"/>
      <c r="CHE51" s="172"/>
      <c r="CHF51" s="172"/>
      <c r="CHG51" s="172"/>
      <c r="CHH51" s="172"/>
      <c r="CHI51" s="172"/>
      <c r="CHJ51" s="172"/>
      <c r="CHK51" s="172"/>
      <c r="CHL51" s="172"/>
      <c r="CHM51" s="172"/>
      <c r="CHN51" s="172"/>
      <c r="CHO51" s="172"/>
      <c r="CHP51" s="172"/>
      <c r="CHQ51" s="172"/>
      <c r="CHR51" s="172"/>
      <c r="CHS51" s="172"/>
      <c r="CHT51" s="172"/>
      <c r="CHU51" s="172"/>
      <c r="CHV51" s="172"/>
      <c r="CHW51" s="172"/>
      <c r="CHX51" s="172"/>
      <c r="CHY51" s="172"/>
      <c r="CHZ51" s="172"/>
      <c r="CIA51" s="172"/>
      <c r="CIB51" s="172"/>
      <c r="CIC51" s="172"/>
      <c r="CID51" s="172"/>
      <c r="CIE51" s="172"/>
      <c r="CIF51" s="172"/>
      <c r="CIG51" s="172"/>
      <c r="CIH51" s="172"/>
      <c r="CII51" s="172"/>
      <c r="CIJ51" s="172"/>
      <c r="CIK51" s="172"/>
      <c r="CIL51" s="172"/>
      <c r="CIM51" s="172"/>
      <c r="CIN51" s="172"/>
      <c r="CIO51" s="172"/>
      <c r="CIP51" s="172"/>
      <c r="CIQ51" s="172"/>
      <c r="CIR51" s="172"/>
      <c r="CIS51" s="172"/>
      <c r="CIT51" s="172"/>
      <c r="CIU51" s="172"/>
      <c r="CIV51" s="172"/>
      <c r="CIW51" s="172"/>
      <c r="CIX51" s="172"/>
      <c r="CIY51" s="172"/>
      <c r="CIZ51" s="172"/>
      <c r="CJA51" s="172"/>
      <c r="CJB51" s="172"/>
      <c r="CJC51" s="172"/>
      <c r="CJD51" s="172"/>
      <c r="CJE51" s="172"/>
      <c r="CJF51" s="172"/>
      <c r="CJG51" s="172"/>
      <c r="CJH51" s="172"/>
      <c r="CJI51" s="172"/>
      <c r="CJJ51" s="172"/>
      <c r="CJK51" s="172"/>
      <c r="CJL51" s="172"/>
      <c r="CJM51" s="172"/>
      <c r="CJN51" s="172"/>
      <c r="CJO51" s="172"/>
      <c r="CJP51" s="172"/>
      <c r="CJQ51" s="172"/>
      <c r="CJR51" s="172"/>
      <c r="CJS51" s="172"/>
      <c r="CJT51" s="172"/>
      <c r="CJU51" s="172"/>
      <c r="CJV51" s="172"/>
      <c r="CJW51" s="172"/>
      <c r="CJX51" s="172"/>
      <c r="CJY51" s="172"/>
      <c r="CJZ51" s="172"/>
      <c r="CKA51" s="172"/>
      <c r="CKB51" s="172"/>
      <c r="CKC51" s="172"/>
      <c r="CKD51" s="172"/>
      <c r="CKE51" s="172"/>
      <c r="CKF51" s="172"/>
      <c r="CKG51" s="172"/>
      <c r="CKH51" s="172"/>
      <c r="CKI51" s="172"/>
      <c r="CKJ51" s="172"/>
      <c r="CKK51" s="172"/>
      <c r="CKL51" s="172"/>
      <c r="CKM51" s="172"/>
      <c r="CKN51" s="172"/>
      <c r="CKO51" s="172"/>
      <c r="CKP51" s="172"/>
      <c r="CKQ51" s="172"/>
      <c r="CKR51" s="172"/>
      <c r="CKS51" s="172"/>
      <c r="CKT51" s="172"/>
      <c r="CKU51" s="172"/>
      <c r="CKV51" s="172"/>
      <c r="CKW51" s="172"/>
      <c r="CKX51" s="172"/>
      <c r="CKY51" s="172"/>
      <c r="CKZ51" s="172"/>
      <c r="CLA51" s="172"/>
      <c r="CLB51" s="172"/>
      <c r="CLC51" s="172"/>
      <c r="CLD51" s="172"/>
      <c r="CLE51" s="172"/>
      <c r="CLF51" s="172"/>
      <c r="CLG51" s="172"/>
      <c r="CLH51" s="172"/>
      <c r="CLI51" s="172"/>
      <c r="CLJ51" s="172"/>
      <c r="CLK51" s="172"/>
      <c r="CLL51" s="172"/>
      <c r="CLM51" s="172"/>
      <c r="CLN51" s="172"/>
      <c r="CLO51" s="172"/>
      <c r="CLP51" s="172"/>
      <c r="CLQ51" s="172"/>
      <c r="CLR51" s="172"/>
      <c r="CLS51" s="172"/>
      <c r="CLT51" s="172"/>
      <c r="CLU51" s="172"/>
      <c r="CLV51" s="172"/>
      <c r="CLW51" s="172"/>
      <c r="CLX51" s="172"/>
      <c r="CLY51" s="172"/>
      <c r="CLZ51" s="172"/>
      <c r="CMA51" s="172"/>
      <c r="CMB51" s="172"/>
      <c r="CMC51" s="172"/>
      <c r="CMD51" s="172"/>
      <c r="CME51" s="172"/>
      <c r="CMF51" s="172"/>
      <c r="CMG51" s="172"/>
      <c r="CMH51" s="172"/>
      <c r="CMI51" s="172"/>
      <c r="CMJ51" s="172"/>
      <c r="CMK51" s="172"/>
      <c r="CML51" s="172"/>
      <c r="CMM51" s="172"/>
      <c r="CMN51" s="172"/>
      <c r="CMO51" s="172"/>
      <c r="CMP51" s="172"/>
      <c r="CMQ51" s="172"/>
      <c r="CMR51" s="172"/>
      <c r="CMS51" s="172"/>
      <c r="CMT51" s="172"/>
      <c r="CMU51" s="172"/>
      <c r="CMV51" s="172"/>
      <c r="CMW51" s="172"/>
      <c r="CMX51" s="172"/>
      <c r="CMY51" s="172"/>
      <c r="CMZ51" s="172"/>
      <c r="CNA51" s="172"/>
      <c r="CNB51" s="172"/>
      <c r="CNC51" s="172"/>
      <c r="CND51" s="172"/>
      <c r="CNE51" s="172"/>
      <c r="CNF51" s="172"/>
      <c r="CNG51" s="172"/>
      <c r="CNH51" s="172"/>
      <c r="CNI51" s="172"/>
      <c r="CNJ51" s="172"/>
      <c r="CNK51" s="172"/>
      <c r="CNL51" s="172"/>
      <c r="CNM51" s="172"/>
      <c r="CNN51" s="172"/>
      <c r="CNO51" s="172"/>
      <c r="CNP51" s="172"/>
      <c r="CNQ51" s="172"/>
      <c r="CNR51" s="172"/>
      <c r="CNS51" s="172"/>
      <c r="CNT51" s="172"/>
      <c r="CNU51" s="172"/>
      <c r="CNV51" s="172"/>
      <c r="CNW51" s="172"/>
      <c r="CNX51" s="172"/>
      <c r="CNY51" s="172"/>
      <c r="CNZ51" s="172"/>
      <c r="COA51" s="172"/>
      <c r="COB51" s="172"/>
      <c r="COC51" s="172"/>
      <c r="COD51" s="172"/>
      <c r="COE51" s="172"/>
      <c r="COF51" s="172"/>
      <c r="COG51" s="172"/>
      <c r="COH51" s="172"/>
      <c r="COI51" s="172"/>
      <c r="COJ51" s="172"/>
      <c r="COK51" s="172"/>
      <c r="COL51" s="172"/>
      <c r="COM51" s="172"/>
      <c r="CON51" s="172"/>
      <c r="COO51" s="172"/>
      <c r="COP51" s="172"/>
      <c r="COQ51" s="172"/>
      <c r="COR51" s="172"/>
      <c r="COS51" s="172"/>
      <c r="COT51" s="172"/>
      <c r="COU51" s="172"/>
      <c r="COV51" s="172"/>
      <c r="COW51" s="172"/>
      <c r="COX51" s="172"/>
      <c r="COY51" s="172"/>
      <c r="COZ51" s="172"/>
      <c r="CPA51" s="172"/>
      <c r="CPB51" s="172"/>
      <c r="CPC51" s="172"/>
      <c r="CPD51" s="172"/>
      <c r="CPE51" s="172"/>
      <c r="CPF51" s="172"/>
      <c r="CPG51" s="172"/>
      <c r="CPH51" s="172"/>
      <c r="CPI51" s="172"/>
      <c r="CPJ51" s="172"/>
      <c r="CPK51" s="172"/>
      <c r="CPL51" s="172"/>
      <c r="CPM51" s="172"/>
      <c r="CPN51" s="172"/>
      <c r="CPO51" s="172"/>
      <c r="CPP51" s="172"/>
      <c r="CPQ51" s="172"/>
      <c r="CPR51" s="172"/>
      <c r="CPS51" s="172"/>
      <c r="CPT51" s="172"/>
      <c r="CPU51" s="172"/>
      <c r="CPV51" s="172"/>
      <c r="CPW51" s="172"/>
      <c r="CPX51" s="172"/>
      <c r="CPY51" s="172"/>
      <c r="CPZ51" s="172"/>
      <c r="CQA51" s="172"/>
      <c r="CQB51" s="172"/>
      <c r="CQC51" s="172"/>
      <c r="CQD51" s="172"/>
      <c r="CQE51" s="172"/>
      <c r="CQF51" s="172"/>
      <c r="CQG51" s="172"/>
      <c r="CQH51" s="172"/>
      <c r="CQI51" s="172"/>
      <c r="CQJ51" s="172"/>
      <c r="CQK51" s="172"/>
      <c r="CQL51" s="172"/>
      <c r="CQM51" s="172"/>
      <c r="CQN51" s="172"/>
      <c r="CQO51" s="172"/>
      <c r="CQP51" s="172"/>
      <c r="CQQ51" s="172"/>
      <c r="CQR51" s="172"/>
      <c r="CQS51" s="172"/>
      <c r="CQT51" s="172"/>
      <c r="CQU51" s="172"/>
      <c r="CQV51" s="172"/>
      <c r="CQW51" s="172"/>
      <c r="CQX51" s="172"/>
      <c r="CQY51" s="172"/>
      <c r="CQZ51" s="172"/>
      <c r="CRA51" s="172"/>
      <c r="CRB51" s="172"/>
      <c r="CRC51" s="172"/>
      <c r="CRD51" s="172"/>
      <c r="CRE51" s="172"/>
      <c r="CRF51" s="172"/>
      <c r="CRG51" s="172"/>
      <c r="CRH51" s="172"/>
      <c r="CRI51" s="172"/>
      <c r="CRJ51" s="172"/>
      <c r="CRK51" s="172"/>
      <c r="CRL51" s="172"/>
      <c r="CRM51" s="172"/>
      <c r="CRN51" s="172"/>
      <c r="CRO51" s="172"/>
      <c r="CRP51" s="172"/>
      <c r="CRQ51" s="172"/>
      <c r="CRR51" s="172"/>
      <c r="CRS51" s="172"/>
      <c r="CRT51" s="172"/>
      <c r="CRU51" s="172"/>
      <c r="CRV51" s="172"/>
      <c r="CRW51" s="172"/>
      <c r="CRX51" s="172"/>
      <c r="CRY51" s="172"/>
      <c r="CRZ51" s="172"/>
      <c r="CSA51" s="172"/>
      <c r="CSB51" s="172"/>
      <c r="CSC51" s="172"/>
      <c r="CSD51" s="172"/>
      <c r="CSE51" s="172"/>
      <c r="CSF51" s="172"/>
      <c r="CSG51" s="172"/>
      <c r="CSH51" s="172"/>
      <c r="CSI51" s="172"/>
      <c r="CSJ51" s="172"/>
      <c r="CSK51" s="172"/>
      <c r="CSL51" s="172"/>
      <c r="CSM51" s="172"/>
      <c r="CSN51" s="172"/>
      <c r="CSO51" s="172"/>
      <c r="CSP51" s="172"/>
      <c r="CSQ51" s="172"/>
      <c r="CSR51" s="172"/>
      <c r="CSS51" s="172"/>
      <c r="CST51" s="172"/>
      <c r="CSU51" s="172"/>
      <c r="CSV51" s="172"/>
      <c r="CSW51" s="172"/>
      <c r="CSX51" s="172"/>
      <c r="CSY51" s="172"/>
      <c r="CSZ51" s="172"/>
      <c r="CTA51" s="172"/>
      <c r="CTB51" s="172"/>
      <c r="CTC51" s="172"/>
      <c r="CTD51" s="172"/>
      <c r="CTE51" s="172"/>
      <c r="CTF51" s="172"/>
      <c r="CTG51" s="172"/>
      <c r="CTH51" s="172"/>
      <c r="CTI51" s="172"/>
      <c r="CTJ51" s="172"/>
      <c r="CTK51" s="172"/>
      <c r="CTL51" s="172"/>
      <c r="CTM51" s="172"/>
      <c r="CTN51" s="172"/>
      <c r="CTO51" s="172"/>
      <c r="CTP51" s="172"/>
      <c r="CTQ51" s="172"/>
      <c r="CTR51" s="172"/>
      <c r="CTS51" s="172"/>
      <c r="CTT51" s="172"/>
      <c r="CTU51" s="172"/>
      <c r="CTV51" s="172"/>
      <c r="CTW51" s="172"/>
      <c r="CTX51" s="172"/>
      <c r="CTY51" s="172"/>
      <c r="CTZ51" s="172"/>
      <c r="CUA51" s="172"/>
      <c r="CUB51" s="172"/>
      <c r="CUC51" s="172"/>
      <c r="CUD51" s="172"/>
      <c r="CUE51" s="172"/>
      <c r="CUF51" s="172"/>
      <c r="CUG51" s="172"/>
      <c r="CUH51" s="172"/>
      <c r="CUI51" s="172"/>
      <c r="CUJ51" s="172"/>
      <c r="CUK51" s="172"/>
      <c r="CUL51" s="172"/>
      <c r="CUM51" s="172"/>
      <c r="CUN51" s="172"/>
      <c r="CUO51" s="172"/>
      <c r="CUP51" s="172"/>
      <c r="CUQ51" s="172"/>
      <c r="CUR51" s="172"/>
      <c r="CUS51" s="172"/>
      <c r="CUT51" s="172"/>
      <c r="CUU51" s="172"/>
      <c r="CUV51" s="172"/>
      <c r="CUW51" s="172"/>
      <c r="CUX51" s="172"/>
      <c r="CUY51" s="172"/>
      <c r="CUZ51" s="172"/>
      <c r="CVA51" s="172"/>
      <c r="CVB51" s="172"/>
      <c r="CVC51" s="172"/>
      <c r="CVD51" s="172"/>
      <c r="CVE51" s="172"/>
      <c r="CVF51" s="172"/>
      <c r="CVG51" s="172"/>
      <c r="CVH51" s="172"/>
      <c r="CVI51" s="172"/>
      <c r="CVJ51" s="172"/>
      <c r="CVK51" s="172"/>
      <c r="CVL51" s="172"/>
      <c r="CVM51" s="172"/>
      <c r="CVN51" s="172"/>
      <c r="CVO51" s="172"/>
      <c r="CVP51" s="172"/>
      <c r="CVQ51" s="172"/>
      <c r="CVR51" s="172"/>
      <c r="CVS51" s="172"/>
      <c r="CVT51" s="172"/>
      <c r="CVU51" s="172"/>
      <c r="CVV51" s="172"/>
      <c r="CVW51" s="172"/>
      <c r="CVX51" s="172"/>
      <c r="CVY51" s="172"/>
      <c r="CVZ51" s="172"/>
      <c r="CWA51" s="172"/>
      <c r="CWB51" s="172"/>
      <c r="CWC51" s="172"/>
      <c r="CWD51" s="172"/>
      <c r="CWE51" s="172"/>
      <c r="CWF51" s="172"/>
      <c r="CWG51" s="172"/>
      <c r="CWH51" s="172"/>
      <c r="CWI51" s="172"/>
      <c r="CWJ51" s="172"/>
      <c r="CWK51" s="172"/>
      <c r="CWL51" s="172"/>
      <c r="CWM51" s="172"/>
      <c r="CWN51" s="172"/>
      <c r="CWO51" s="172"/>
      <c r="CWP51" s="172"/>
      <c r="CWQ51" s="172"/>
      <c r="CWR51" s="172"/>
      <c r="CWS51" s="172"/>
      <c r="CWT51" s="172"/>
      <c r="CWU51" s="172"/>
      <c r="CWV51" s="172"/>
      <c r="CWW51" s="172"/>
      <c r="CWX51" s="172"/>
      <c r="CWY51" s="172"/>
      <c r="CWZ51" s="172"/>
      <c r="CXA51" s="172"/>
      <c r="CXB51" s="172"/>
      <c r="CXC51" s="172"/>
      <c r="CXD51" s="172"/>
      <c r="CXE51" s="172"/>
      <c r="CXF51" s="172"/>
      <c r="CXG51" s="172"/>
      <c r="CXH51" s="172"/>
      <c r="CXI51" s="172"/>
      <c r="CXJ51" s="172"/>
      <c r="CXK51" s="172"/>
      <c r="CXL51" s="172"/>
      <c r="CXM51" s="172"/>
      <c r="CXN51" s="172"/>
      <c r="CXO51" s="172"/>
      <c r="CXP51" s="172"/>
      <c r="CXQ51" s="172"/>
      <c r="CXR51" s="172"/>
      <c r="CXS51" s="172"/>
      <c r="CXT51" s="172"/>
      <c r="CXU51" s="172"/>
      <c r="CXV51" s="172"/>
      <c r="CXW51" s="172"/>
      <c r="CXX51" s="172"/>
      <c r="CXY51" s="172"/>
      <c r="CXZ51" s="172"/>
      <c r="CYA51" s="172"/>
      <c r="CYB51" s="172"/>
      <c r="CYC51" s="172"/>
      <c r="CYD51" s="172"/>
      <c r="CYE51" s="172"/>
      <c r="CYF51" s="172"/>
      <c r="CYG51" s="172"/>
      <c r="CYH51" s="172"/>
      <c r="CYI51" s="172"/>
      <c r="CYJ51" s="172"/>
      <c r="CYK51" s="172"/>
      <c r="CYL51" s="172"/>
      <c r="CYM51" s="172"/>
      <c r="CYN51" s="172"/>
      <c r="CYO51" s="172"/>
      <c r="CYP51" s="172"/>
      <c r="CYQ51" s="172"/>
      <c r="CYR51" s="172"/>
      <c r="CYS51" s="172"/>
      <c r="CYT51" s="172"/>
      <c r="CYU51" s="172"/>
      <c r="CYV51" s="172"/>
      <c r="CYW51" s="172"/>
      <c r="CYX51" s="172"/>
      <c r="CYY51" s="172"/>
      <c r="CYZ51" s="172"/>
      <c r="CZA51" s="172"/>
      <c r="CZB51" s="172"/>
      <c r="CZC51" s="172"/>
      <c r="CZD51" s="172"/>
      <c r="CZE51" s="172"/>
      <c r="CZF51" s="172"/>
      <c r="CZG51" s="172"/>
      <c r="CZH51" s="172"/>
      <c r="CZI51" s="172"/>
      <c r="CZJ51" s="172"/>
      <c r="CZK51" s="172"/>
      <c r="CZL51" s="172"/>
      <c r="CZM51" s="172"/>
      <c r="CZN51" s="172"/>
      <c r="CZO51" s="172"/>
      <c r="CZP51" s="172"/>
      <c r="CZQ51" s="172"/>
      <c r="CZR51" s="172"/>
      <c r="CZS51" s="172"/>
      <c r="CZT51" s="172"/>
      <c r="CZU51" s="172"/>
      <c r="CZV51" s="172"/>
      <c r="CZW51" s="172"/>
      <c r="CZX51" s="172"/>
      <c r="CZY51" s="172"/>
      <c r="CZZ51" s="172"/>
      <c r="DAA51" s="172"/>
      <c r="DAB51" s="172"/>
      <c r="DAC51" s="172"/>
      <c r="DAD51" s="172"/>
      <c r="DAE51" s="172"/>
      <c r="DAF51" s="172"/>
      <c r="DAG51" s="172"/>
      <c r="DAH51" s="172"/>
      <c r="DAI51" s="172"/>
      <c r="DAJ51" s="172"/>
      <c r="DAK51" s="172"/>
      <c r="DAL51" s="172"/>
      <c r="DAM51" s="172"/>
      <c r="DAN51" s="172"/>
      <c r="DAO51" s="172"/>
      <c r="DAP51" s="172"/>
      <c r="DAQ51" s="172"/>
      <c r="DAR51" s="172"/>
      <c r="DAS51" s="172"/>
      <c r="DAT51" s="172"/>
      <c r="DAU51" s="172"/>
      <c r="DAV51" s="172"/>
      <c r="DAW51" s="172"/>
      <c r="DAX51" s="172"/>
      <c r="DAY51" s="172"/>
      <c r="DAZ51" s="172"/>
      <c r="DBA51" s="172"/>
      <c r="DBB51" s="172"/>
      <c r="DBC51" s="172"/>
      <c r="DBD51" s="172"/>
      <c r="DBE51" s="172"/>
      <c r="DBF51" s="172"/>
      <c r="DBG51" s="172"/>
      <c r="DBH51" s="172"/>
      <c r="DBI51" s="172"/>
      <c r="DBJ51" s="172"/>
      <c r="DBK51" s="172"/>
      <c r="DBL51" s="172"/>
      <c r="DBM51" s="172"/>
      <c r="DBN51" s="172"/>
      <c r="DBO51" s="172"/>
      <c r="DBP51" s="172"/>
      <c r="DBQ51" s="172"/>
      <c r="DBR51" s="172"/>
      <c r="DBS51" s="172"/>
      <c r="DBT51" s="172"/>
      <c r="DBU51" s="172"/>
      <c r="DBV51" s="172"/>
      <c r="DBW51" s="172"/>
      <c r="DBX51" s="172"/>
      <c r="DBY51" s="172"/>
      <c r="DBZ51" s="172"/>
      <c r="DCA51" s="172"/>
      <c r="DCB51" s="172"/>
      <c r="DCC51" s="172"/>
      <c r="DCD51" s="172"/>
      <c r="DCE51" s="172"/>
      <c r="DCF51" s="172"/>
      <c r="DCG51" s="172"/>
      <c r="DCH51" s="172"/>
      <c r="DCI51" s="172"/>
      <c r="DCJ51" s="172"/>
      <c r="DCK51" s="172"/>
      <c r="DCL51" s="172"/>
      <c r="DCM51" s="172"/>
      <c r="DCN51" s="172"/>
      <c r="DCO51" s="172"/>
      <c r="DCP51" s="172"/>
      <c r="DCQ51" s="172"/>
      <c r="DCR51" s="172"/>
      <c r="DCS51" s="172"/>
      <c r="DCT51" s="172"/>
      <c r="DCU51" s="172"/>
      <c r="DCV51" s="172"/>
      <c r="DCW51" s="172"/>
      <c r="DCX51" s="172"/>
      <c r="DCY51" s="172"/>
      <c r="DCZ51" s="172"/>
      <c r="DDA51" s="172"/>
      <c r="DDB51" s="172"/>
      <c r="DDC51" s="172"/>
      <c r="DDD51" s="172"/>
      <c r="DDE51" s="172"/>
      <c r="DDF51" s="172"/>
      <c r="DDG51" s="172"/>
      <c r="DDH51" s="172"/>
      <c r="DDI51" s="172"/>
      <c r="DDJ51" s="172"/>
      <c r="DDK51" s="172"/>
      <c r="DDL51" s="172"/>
      <c r="DDM51" s="172"/>
      <c r="DDN51" s="172"/>
      <c r="DDO51" s="172"/>
      <c r="DDP51" s="172"/>
      <c r="DDQ51" s="172"/>
      <c r="DDR51" s="172"/>
      <c r="DDS51" s="172"/>
      <c r="DDT51" s="172"/>
      <c r="DDU51" s="172"/>
      <c r="DDV51" s="172"/>
      <c r="DDW51" s="172"/>
      <c r="DDX51" s="172"/>
      <c r="DDY51" s="172"/>
      <c r="DDZ51" s="172"/>
      <c r="DEA51" s="172"/>
      <c r="DEB51" s="172"/>
      <c r="DEC51" s="172"/>
      <c r="DED51" s="172"/>
      <c r="DEE51" s="172"/>
      <c r="DEF51" s="172"/>
      <c r="DEG51" s="172"/>
      <c r="DEH51" s="172"/>
      <c r="DEI51" s="172"/>
      <c r="DEJ51" s="172"/>
      <c r="DEK51" s="172"/>
      <c r="DEL51" s="172"/>
      <c r="DEM51" s="172"/>
      <c r="DEN51" s="172"/>
      <c r="DEO51" s="172"/>
      <c r="DEP51" s="172"/>
      <c r="DEQ51" s="172"/>
      <c r="DER51" s="172"/>
      <c r="DES51" s="172"/>
      <c r="DET51" s="172"/>
      <c r="DEU51" s="172"/>
      <c r="DEV51" s="172"/>
      <c r="DEW51" s="172"/>
      <c r="DEX51" s="172"/>
      <c r="DEY51" s="172"/>
      <c r="DEZ51" s="172"/>
      <c r="DFA51" s="172"/>
      <c r="DFB51" s="172"/>
      <c r="DFC51" s="172"/>
      <c r="DFD51" s="172"/>
      <c r="DFE51" s="172"/>
      <c r="DFF51" s="172"/>
      <c r="DFG51" s="172"/>
      <c r="DFH51" s="172"/>
      <c r="DFI51" s="172"/>
      <c r="DFJ51" s="172"/>
      <c r="DFK51" s="172"/>
      <c r="DFL51" s="172"/>
      <c r="DFM51" s="172"/>
      <c r="DFN51" s="172"/>
      <c r="DFO51" s="172"/>
      <c r="DFP51" s="172"/>
      <c r="DFQ51" s="172"/>
      <c r="DFR51" s="172"/>
      <c r="DFS51" s="172"/>
      <c r="DFT51" s="172"/>
      <c r="DFU51" s="172"/>
      <c r="DFV51" s="172"/>
      <c r="DFW51" s="172"/>
      <c r="DFX51" s="172"/>
      <c r="DFY51" s="172"/>
      <c r="DFZ51" s="172"/>
      <c r="DGA51" s="172"/>
      <c r="DGB51" s="172"/>
      <c r="DGC51" s="172"/>
      <c r="DGD51" s="172"/>
      <c r="DGE51" s="172"/>
      <c r="DGF51" s="172"/>
      <c r="DGG51" s="172"/>
      <c r="DGH51" s="172"/>
      <c r="DGI51" s="172"/>
      <c r="DGJ51" s="172"/>
      <c r="DGK51" s="172"/>
      <c r="DGL51" s="172"/>
      <c r="DGM51" s="172"/>
      <c r="DGN51" s="172"/>
      <c r="DGO51" s="172"/>
      <c r="DGP51" s="172"/>
      <c r="DGQ51" s="172"/>
      <c r="DGR51" s="172"/>
      <c r="DGS51" s="172"/>
      <c r="DGT51" s="172"/>
      <c r="DGU51" s="172"/>
      <c r="DGV51" s="172"/>
      <c r="DGW51" s="172"/>
      <c r="DGX51" s="172"/>
      <c r="DGY51" s="172"/>
      <c r="DGZ51" s="172"/>
      <c r="DHA51" s="172"/>
      <c r="DHB51" s="172"/>
      <c r="DHC51" s="172"/>
      <c r="DHD51" s="172"/>
      <c r="DHE51" s="172"/>
      <c r="DHF51" s="172"/>
      <c r="DHG51" s="172"/>
      <c r="DHH51" s="172"/>
      <c r="DHI51" s="172"/>
      <c r="DHJ51" s="172"/>
      <c r="DHK51" s="172"/>
      <c r="DHL51" s="172"/>
      <c r="DHM51" s="172"/>
      <c r="DHN51" s="172"/>
      <c r="DHO51" s="172"/>
      <c r="DHP51" s="172"/>
      <c r="DHQ51" s="172"/>
      <c r="DHR51" s="172"/>
      <c r="DHS51" s="172"/>
      <c r="DHT51" s="172"/>
      <c r="DHU51" s="172"/>
      <c r="DHV51" s="172"/>
      <c r="DHW51" s="172"/>
      <c r="DHX51" s="172"/>
      <c r="DHY51" s="172"/>
      <c r="DHZ51" s="172"/>
      <c r="DIA51" s="172"/>
      <c r="DIB51" s="172"/>
      <c r="DIC51" s="172"/>
      <c r="DID51" s="172"/>
      <c r="DIE51" s="172"/>
      <c r="DIF51" s="172"/>
      <c r="DIG51" s="172"/>
      <c r="DIH51" s="172"/>
      <c r="DII51" s="172"/>
      <c r="DIJ51" s="172"/>
      <c r="DIK51" s="172"/>
      <c r="DIL51" s="172"/>
      <c r="DIM51" s="172"/>
      <c r="DIN51" s="172"/>
      <c r="DIO51" s="172"/>
      <c r="DIP51" s="172"/>
      <c r="DIQ51" s="172"/>
      <c r="DIR51" s="172"/>
      <c r="DIS51" s="172"/>
      <c r="DIT51" s="172"/>
      <c r="DIU51" s="172"/>
      <c r="DIV51" s="172"/>
      <c r="DIW51" s="172"/>
      <c r="DIX51" s="172"/>
      <c r="DIY51" s="172"/>
      <c r="DIZ51" s="172"/>
      <c r="DJA51" s="172"/>
      <c r="DJB51" s="172"/>
      <c r="DJC51" s="172"/>
      <c r="DJD51" s="172"/>
      <c r="DJE51" s="172"/>
      <c r="DJF51" s="172"/>
      <c r="DJG51" s="172"/>
      <c r="DJH51" s="172"/>
      <c r="DJI51" s="172"/>
      <c r="DJJ51" s="172"/>
      <c r="DJK51" s="172"/>
      <c r="DJL51" s="172"/>
      <c r="DJM51" s="172"/>
      <c r="DJN51" s="172"/>
      <c r="DJO51" s="172"/>
      <c r="DJP51" s="172"/>
      <c r="DJQ51" s="172"/>
      <c r="DJR51" s="172"/>
      <c r="DJS51" s="172"/>
      <c r="DJT51" s="172"/>
      <c r="DJU51" s="172"/>
      <c r="DJV51" s="172"/>
      <c r="DJW51" s="172"/>
      <c r="DJX51" s="172"/>
      <c r="DJY51" s="172"/>
      <c r="DJZ51" s="172"/>
      <c r="DKA51" s="172"/>
      <c r="DKB51" s="172"/>
      <c r="DKC51" s="172"/>
      <c r="DKD51" s="172"/>
      <c r="DKE51" s="172"/>
      <c r="DKF51" s="172"/>
      <c r="DKG51" s="172"/>
      <c r="DKH51" s="172"/>
      <c r="DKI51" s="172"/>
      <c r="DKJ51" s="172"/>
      <c r="DKK51" s="172"/>
      <c r="DKL51" s="172"/>
      <c r="DKM51" s="172"/>
      <c r="DKN51" s="172"/>
      <c r="DKO51" s="172"/>
      <c r="DKP51" s="172"/>
      <c r="DKQ51" s="172"/>
      <c r="DKR51" s="172"/>
      <c r="DKS51" s="172"/>
      <c r="DKT51" s="172"/>
      <c r="DKU51" s="172"/>
      <c r="DKV51" s="172"/>
      <c r="DKW51" s="172"/>
      <c r="DKX51" s="172"/>
      <c r="DKY51" s="172"/>
      <c r="DKZ51" s="172"/>
      <c r="DLA51" s="172"/>
      <c r="DLB51" s="172"/>
      <c r="DLC51" s="172"/>
      <c r="DLD51" s="172"/>
      <c r="DLE51" s="172"/>
      <c r="DLF51" s="172"/>
      <c r="DLG51" s="172"/>
      <c r="DLH51" s="172"/>
      <c r="DLI51" s="172"/>
      <c r="DLJ51" s="172"/>
      <c r="DLK51" s="172"/>
      <c r="DLL51" s="172"/>
      <c r="DLM51" s="172"/>
      <c r="DLN51" s="172"/>
      <c r="DLO51" s="172"/>
      <c r="DLP51" s="172"/>
      <c r="DLQ51" s="172"/>
      <c r="DLR51" s="172"/>
      <c r="DLS51" s="172"/>
      <c r="DLT51" s="172"/>
      <c r="DLU51" s="172"/>
      <c r="DLV51" s="172"/>
      <c r="DLW51" s="172"/>
      <c r="DLX51" s="172"/>
      <c r="DLY51" s="172"/>
      <c r="DLZ51" s="172"/>
      <c r="DMA51" s="172"/>
      <c r="DMB51" s="172"/>
      <c r="DMC51" s="172"/>
      <c r="DMD51" s="172"/>
      <c r="DME51" s="172"/>
      <c r="DMF51" s="172"/>
      <c r="DMG51" s="172"/>
      <c r="DMH51" s="172"/>
      <c r="DMI51" s="172"/>
      <c r="DMJ51" s="172"/>
      <c r="DMK51" s="172"/>
      <c r="DML51" s="172"/>
      <c r="DMM51" s="172"/>
      <c r="DMN51" s="172"/>
      <c r="DMO51" s="172"/>
      <c r="DMP51" s="172"/>
      <c r="DMQ51" s="172"/>
      <c r="DMR51" s="172"/>
      <c r="DMS51" s="172"/>
      <c r="DMT51" s="172"/>
      <c r="DMU51" s="172"/>
      <c r="DMV51" s="172"/>
      <c r="DMW51" s="172"/>
      <c r="DMX51" s="172"/>
      <c r="DMY51" s="172"/>
      <c r="DMZ51" s="172"/>
      <c r="DNA51" s="172"/>
      <c r="DNB51" s="172"/>
      <c r="DNC51" s="172"/>
      <c r="DND51" s="172"/>
      <c r="DNE51" s="172"/>
      <c r="DNF51" s="172"/>
      <c r="DNG51" s="172"/>
      <c r="DNH51" s="172"/>
      <c r="DNI51" s="172"/>
      <c r="DNJ51" s="172"/>
      <c r="DNK51" s="172"/>
      <c r="DNL51" s="172"/>
      <c r="DNM51" s="172"/>
      <c r="DNN51" s="172"/>
      <c r="DNO51" s="172"/>
      <c r="DNP51" s="172"/>
      <c r="DNQ51" s="172"/>
      <c r="DNR51" s="172"/>
      <c r="DNS51" s="172"/>
      <c r="DNT51" s="172"/>
      <c r="DNU51" s="172"/>
      <c r="DNV51" s="172"/>
      <c r="DNW51" s="172"/>
      <c r="DNX51" s="172"/>
      <c r="DNY51" s="172"/>
      <c r="DNZ51" s="172"/>
      <c r="DOA51" s="172"/>
      <c r="DOB51" s="172"/>
      <c r="DOC51" s="172"/>
      <c r="DOD51" s="172"/>
      <c r="DOE51" s="172"/>
      <c r="DOF51" s="172"/>
      <c r="DOG51" s="172"/>
      <c r="DOH51" s="172"/>
      <c r="DOI51" s="172"/>
      <c r="DOJ51" s="172"/>
      <c r="DOK51" s="172"/>
      <c r="DOL51" s="172"/>
      <c r="DOM51" s="172"/>
      <c r="DON51" s="172"/>
      <c r="DOO51" s="172"/>
      <c r="DOP51" s="172"/>
      <c r="DOQ51" s="172"/>
      <c r="DOR51" s="172"/>
      <c r="DOS51" s="172"/>
      <c r="DOT51" s="172"/>
      <c r="DOU51" s="172"/>
      <c r="DOV51" s="172"/>
      <c r="DOW51" s="172"/>
      <c r="DOX51" s="172"/>
      <c r="DOY51" s="172"/>
      <c r="DOZ51" s="172"/>
      <c r="DPA51" s="172"/>
      <c r="DPB51" s="172"/>
      <c r="DPC51" s="172"/>
      <c r="DPD51" s="172"/>
      <c r="DPE51" s="172"/>
      <c r="DPF51" s="172"/>
      <c r="DPG51" s="172"/>
      <c r="DPH51" s="172"/>
      <c r="DPI51" s="172"/>
      <c r="DPJ51" s="172"/>
      <c r="DPK51" s="172"/>
      <c r="DPL51" s="172"/>
      <c r="DPM51" s="172"/>
      <c r="DPN51" s="172"/>
      <c r="DPO51" s="172"/>
      <c r="DPP51" s="172"/>
      <c r="DPQ51" s="172"/>
      <c r="DPR51" s="172"/>
      <c r="DPS51" s="172"/>
      <c r="DPT51" s="172"/>
      <c r="DPU51" s="172"/>
      <c r="DPV51" s="172"/>
      <c r="DPW51" s="172"/>
      <c r="DPX51" s="172"/>
      <c r="DPY51" s="172"/>
      <c r="DPZ51" s="172"/>
      <c r="DQA51" s="172"/>
      <c r="DQB51" s="172"/>
      <c r="DQC51" s="172"/>
      <c r="DQD51" s="172"/>
      <c r="DQE51" s="172"/>
      <c r="DQF51" s="172"/>
      <c r="DQG51" s="172"/>
      <c r="DQH51" s="172"/>
      <c r="DQI51" s="172"/>
      <c r="DQJ51" s="172"/>
      <c r="DQK51" s="172"/>
      <c r="DQL51" s="172"/>
      <c r="DQM51" s="172"/>
      <c r="DQN51" s="172"/>
      <c r="DQO51" s="172"/>
      <c r="DQP51" s="172"/>
      <c r="DQQ51" s="172"/>
      <c r="DQR51" s="172"/>
      <c r="DQS51" s="172"/>
      <c r="DQT51" s="172"/>
      <c r="DQU51" s="172"/>
      <c r="DQV51" s="172"/>
      <c r="DQW51" s="172"/>
      <c r="DQX51" s="172"/>
      <c r="DQY51" s="172"/>
      <c r="DQZ51" s="172"/>
      <c r="DRA51" s="172"/>
      <c r="DRB51" s="172"/>
      <c r="DRC51" s="172"/>
      <c r="DRD51" s="172"/>
      <c r="DRE51" s="172"/>
      <c r="DRF51" s="172"/>
      <c r="DRG51" s="172"/>
      <c r="DRH51" s="172"/>
      <c r="DRI51" s="172"/>
      <c r="DRJ51" s="172"/>
      <c r="DRK51" s="172"/>
      <c r="DRL51" s="172"/>
      <c r="DRM51" s="172"/>
      <c r="DRN51" s="172"/>
      <c r="DRO51" s="172"/>
      <c r="DRP51" s="172"/>
      <c r="DRQ51" s="172"/>
      <c r="DRR51" s="172"/>
      <c r="DRS51" s="172"/>
      <c r="DRT51" s="172"/>
      <c r="DRU51" s="172"/>
      <c r="DRV51" s="172"/>
      <c r="DRW51" s="172"/>
      <c r="DRX51" s="172"/>
      <c r="DRY51" s="172"/>
      <c r="DRZ51" s="172"/>
      <c r="DSA51" s="172"/>
      <c r="DSB51" s="172"/>
      <c r="DSC51" s="172"/>
      <c r="DSD51" s="172"/>
      <c r="DSE51" s="172"/>
      <c r="DSF51" s="172"/>
      <c r="DSG51" s="172"/>
      <c r="DSH51" s="172"/>
      <c r="DSI51" s="172"/>
      <c r="DSJ51" s="172"/>
      <c r="DSK51" s="172"/>
      <c r="DSL51" s="172"/>
      <c r="DSM51" s="172"/>
      <c r="DSN51" s="172"/>
      <c r="DSO51" s="172"/>
      <c r="DSP51" s="172"/>
      <c r="DSQ51" s="172"/>
      <c r="DSR51" s="172"/>
      <c r="DSS51" s="172"/>
      <c r="DST51" s="172"/>
      <c r="DSU51" s="172"/>
      <c r="DSV51" s="172"/>
      <c r="DSW51" s="172"/>
      <c r="DSX51" s="172"/>
      <c r="DSY51" s="172"/>
      <c r="DSZ51" s="172"/>
      <c r="DTA51" s="172"/>
      <c r="DTB51" s="172"/>
      <c r="DTC51" s="172"/>
      <c r="DTD51" s="172"/>
      <c r="DTE51" s="172"/>
      <c r="DTF51" s="172"/>
      <c r="DTG51" s="172"/>
      <c r="DTH51" s="172"/>
      <c r="DTI51" s="172"/>
      <c r="DTJ51" s="172"/>
      <c r="DTK51" s="172"/>
      <c r="DTL51" s="172"/>
      <c r="DTM51" s="172"/>
      <c r="DTN51" s="172"/>
      <c r="DTO51" s="172"/>
      <c r="DTP51" s="172"/>
      <c r="DTQ51" s="172"/>
      <c r="DTR51" s="172"/>
      <c r="DTS51" s="172"/>
      <c r="DTT51" s="172"/>
      <c r="DTU51" s="172"/>
      <c r="DTV51" s="172"/>
      <c r="DTW51" s="172"/>
      <c r="DTX51" s="172"/>
      <c r="DTY51" s="172"/>
      <c r="DTZ51" s="172"/>
      <c r="DUA51" s="172"/>
      <c r="DUB51" s="172"/>
      <c r="DUC51" s="172"/>
      <c r="DUD51" s="172"/>
      <c r="DUE51" s="172"/>
      <c r="DUF51" s="172"/>
      <c r="DUG51" s="172"/>
      <c r="DUH51" s="172"/>
      <c r="DUI51" s="172"/>
      <c r="DUJ51" s="172"/>
      <c r="DUK51" s="172"/>
      <c r="DUL51" s="172"/>
      <c r="DUM51" s="172"/>
      <c r="DUN51" s="172"/>
      <c r="DUO51" s="172"/>
      <c r="DUP51" s="172"/>
      <c r="DUQ51" s="172"/>
      <c r="DUR51" s="172"/>
      <c r="DUS51" s="172"/>
      <c r="DUT51" s="172"/>
      <c r="DUU51" s="172"/>
      <c r="DUV51" s="172"/>
      <c r="DUW51" s="172"/>
      <c r="DUX51" s="172"/>
      <c r="DUY51" s="172"/>
      <c r="DUZ51" s="172"/>
      <c r="DVA51" s="172"/>
      <c r="DVB51" s="172"/>
      <c r="DVC51" s="172"/>
      <c r="DVD51" s="172"/>
      <c r="DVE51" s="172"/>
      <c r="DVF51" s="172"/>
      <c r="DVG51" s="172"/>
      <c r="DVH51" s="172"/>
      <c r="DVI51" s="172"/>
      <c r="DVJ51" s="172"/>
      <c r="DVK51" s="172"/>
      <c r="DVL51" s="172"/>
      <c r="DVM51" s="172"/>
      <c r="DVN51" s="172"/>
      <c r="DVO51" s="172"/>
      <c r="DVP51" s="172"/>
      <c r="DVQ51" s="172"/>
      <c r="DVR51" s="172"/>
      <c r="DVS51" s="172"/>
      <c r="DVT51" s="172"/>
      <c r="DVU51" s="172"/>
      <c r="DVV51" s="172"/>
      <c r="DVW51" s="172"/>
      <c r="DVX51" s="172"/>
      <c r="DVY51" s="172"/>
      <c r="DVZ51" s="172"/>
      <c r="DWA51" s="172"/>
      <c r="DWB51" s="172"/>
      <c r="DWC51" s="172"/>
      <c r="DWD51" s="172"/>
      <c r="DWE51" s="172"/>
      <c r="DWF51" s="172"/>
      <c r="DWG51" s="172"/>
      <c r="DWH51" s="172"/>
      <c r="DWI51" s="172"/>
      <c r="DWJ51" s="172"/>
      <c r="DWK51" s="172"/>
      <c r="DWL51" s="172"/>
      <c r="DWM51" s="172"/>
      <c r="DWN51" s="172"/>
      <c r="DWO51" s="172"/>
      <c r="DWP51" s="172"/>
      <c r="DWQ51" s="172"/>
      <c r="DWR51" s="172"/>
      <c r="DWS51" s="172"/>
      <c r="DWT51" s="172"/>
      <c r="DWU51" s="172"/>
      <c r="DWV51" s="172"/>
      <c r="DWW51" s="172"/>
      <c r="DWX51" s="172"/>
      <c r="DWY51" s="172"/>
      <c r="DWZ51" s="172"/>
      <c r="DXA51" s="172"/>
      <c r="DXB51" s="172"/>
      <c r="DXC51" s="172"/>
      <c r="DXD51" s="172"/>
      <c r="DXE51" s="172"/>
      <c r="DXF51" s="172"/>
      <c r="DXG51" s="172"/>
      <c r="DXH51" s="172"/>
      <c r="DXI51" s="172"/>
      <c r="DXJ51" s="172"/>
      <c r="DXK51" s="172"/>
      <c r="DXL51" s="172"/>
      <c r="DXM51" s="172"/>
      <c r="DXN51" s="172"/>
      <c r="DXO51" s="172"/>
      <c r="DXP51" s="172"/>
      <c r="DXQ51" s="172"/>
      <c r="DXR51" s="172"/>
      <c r="DXS51" s="172"/>
      <c r="DXT51" s="172"/>
      <c r="DXU51" s="172"/>
      <c r="DXV51" s="172"/>
      <c r="DXW51" s="172"/>
      <c r="DXX51" s="172"/>
      <c r="DXY51" s="172"/>
      <c r="DXZ51" s="172"/>
      <c r="DYA51" s="172"/>
      <c r="DYB51" s="172"/>
      <c r="DYC51" s="172"/>
      <c r="DYD51" s="172"/>
      <c r="DYE51" s="172"/>
      <c r="DYF51" s="172"/>
      <c r="DYG51" s="172"/>
      <c r="DYH51" s="172"/>
      <c r="DYI51" s="172"/>
      <c r="DYJ51" s="172"/>
      <c r="DYK51" s="172"/>
      <c r="DYL51" s="172"/>
      <c r="DYM51" s="172"/>
      <c r="DYN51" s="172"/>
      <c r="DYO51" s="172"/>
      <c r="DYP51" s="172"/>
      <c r="DYQ51" s="172"/>
      <c r="DYR51" s="172"/>
      <c r="DYS51" s="172"/>
      <c r="DYT51" s="172"/>
      <c r="DYU51" s="172"/>
      <c r="DYV51" s="172"/>
      <c r="DYW51" s="172"/>
      <c r="DYX51" s="172"/>
      <c r="DYY51" s="172"/>
      <c r="DYZ51" s="172"/>
      <c r="DZA51" s="172"/>
      <c r="DZB51" s="172"/>
      <c r="DZC51" s="172"/>
      <c r="DZD51" s="172"/>
      <c r="DZE51" s="172"/>
      <c r="DZF51" s="172"/>
      <c r="DZG51" s="172"/>
      <c r="DZH51" s="172"/>
      <c r="DZI51" s="172"/>
      <c r="DZJ51" s="172"/>
      <c r="DZK51" s="172"/>
      <c r="DZL51" s="172"/>
      <c r="DZM51" s="172"/>
      <c r="DZN51" s="172"/>
      <c r="DZO51" s="172"/>
      <c r="DZP51" s="172"/>
      <c r="DZQ51" s="172"/>
      <c r="DZR51" s="172"/>
      <c r="DZS51" s="172"/>
      <c r="DZT51" s="172"/>
      <c r="DZU51" s="172"/>
      <c r="DZV51" s="172"/>
      <c r="DZW51" s="172"/>
      <c r="DZX51" s="172"/>
      <c r="DZY51" s="172"/>
      <c r="DZZ51" s="172"/>
      <c r="EAA51" s="172"/>
      <c r="EAB51" s="172"/>
      <c r="EAC51" s="172"/>
      <c r="EAD51" s="172"/>
      <c r="EAE51" s="172"/>
      <c r="EAF51" s="172"/>
      <c r="EAG51" s="172"/>
      <c r="EAH51" s="172"/>
      <c r="EAI51" s="172"/>
      <c r="EAJ51" s="172"/>
      <c r="EAK51" s="172"/>
      <c r="EAL51" s="172"/>
      <c r="EAM51" s="172"/>
      <c r="EAN51" s="172"/>
      <c r="EAO51" s="172"/>
      <c r="EAP51" s="172"/>
      <c r="EAQ51" s="172"/>
      <c r="EAR51" s="172"/>
      <c r="EAS51" s="172"/>
      <c r="EAT51" s="172"/>
      <c r="EAU51" s="172"/>
      <c r="EAV51" s="172"/>
      <c r="EAW51" s="172"/>
      <c r="EAX51" s="172"/>
      <c r="EAY51" s="172"/>
      <c r="EAZ51" s="172"/>
      <c r="EBA51" s="172"/>
      <c r="EBB51" s="172"/>
      <c r="EBC51" s="172"/>
      <c r="EBD51" s="172"/>
      <c r="EBE51" s="172"/>
      <c r="EBF51" s="172"/>
      <c r="EBG51" s="172"/>
      <c r="EBH51" s="172"/>
      <c r="EBI51" s="172"/>
      <c r="EBJ51" s="172"/>
      <c r="EBK51" s="172"/>
      <c r="EBL51" s="172"/>
      <c r="EBM51" s="172"/>
      <c r="EBN51" s="172"/>
      <c r="EBO51" s="172"/>
      <c r="EBP51" s="172"/>
      <c r="EBQ51" s="172"/>
      <c r="EBR51" s="172"/>
      <c r="EBS51" s="172"/>
      <c r="EBT51" s="172"/>
      <c r="EBU51" s="172"/>
      <c r="EBV51" s="172"/>
      <c r="EBW51" s="172"/>
      <c r="EBX51" s="172"/>
      <c r="EBY51" s="172"/>
      <c r="EBZ51" s="172"/>
      <c r="ECA51" s="172"/>
      <c r="ECB51" s="172"/>
      <c r="ECC51" s="172"/>
      <c r="ECD51" s="172"/>
      <c r="ECE51" s="172"/>
      <c r="ECF51" s="172"/>
      <c r="ECG51" s="172"/>
      <c r="ECH51" s="172"/>
      <c r="ECI51" s="172"/>
      <c r="ECJ51" s="172"/>
      <c r="ECK51" s="172"/>
      <c r="ECL51" s="172"/>
      <c r="ECM51" s="172"/>
      <c r="ECN51" s="172"/>
      <c r="ECO51" s="172"/>
      <c r="ECP51" s="172"/>
      <c r="ECQ51" s="172"/>
      <c r="ECR51" s="172"/>
      <c r="ECS51" s="172"/>
      <c r="ECT51" s="172"/>
      <c r="ECU51" s="172"/>
      <c r="ECV51" s="172"/>
      <c r="ECW51" s="172"/>
      <c r="ECX51" s="172"/>
      <c r="ECY51" s="172"/>
      <c r="ECZ51" s="172"/>
      <c r="EDA51" s="172"/>
      <c r="EDB51" s="172"/>
      <c r="EDC51" s="172"/>
      <c r="EDD51" s="172"/>
      <c r="EDE51" s="172"/>
      <c r="EDF51" s="172"/>
      <c r="EDG51" s="172"/>
      <c r="EDH51" s="172"/>
      <c r="EDI51" s="172"/>
      <c r="EDJ51" s="172"/>
      <c r="EDK51" s="172"/>
      <c r="EDL51" s="172"/>
      <c r="EDM51" s="172"/>
      <c r="EDN51" s="172"/>
      <c r="EDO51" s="172"/>
      <c r="EDP51" s="172"/>
      <c r="EDQ51" s="172"/>
      <c r="EDR51" s="172"/>
      <c r="EDS51" s="172"/>
      <c r="EDT51" s="172"/>
      <c r="EDU51" s="172"/>
      <c r="EDV51" s="172"/>
      <c r="EDW51" s="172"/>
      <c r="EDX51" s="172"/>
      <c r="EDY51" s="172"/>
      <c r="EDZ51" s="172"/>
      <c r="EEA51" s="172"/>
      <c r="EEB51" s="172"/>
      <c r="EEC51" s="172"/>
      <c r="EED51" s="172"/>
      <c r="EEE51" s="172"/>
      <c r="EEF51" s="172"/>
      <c r="EEG51" s="172"/>
      <c r="EEH51" s="172"/>
      <c r="EEI51" s="172"/>
      <c r="EEJ51" s="172"/>
      <c r="EEK51" s="172"/>
      <c r="EEL51" s="172"/>
      <c r="EEM51" s="172"/>
      <c r="EEN51" s="172"/>
      <c r="EEO51" s="172"/>
      <c r="EEP51" s="172"/>
      <c r="EEQ51" s="172"/>
      <c r="EER51" s="172"/>
      <c r="EES51" s="172"/>
      <c r="EET51" s="172"/>
      <c r="EEU51" s="172"/>
      <c r="EEV51" s="172"/>
      <c r="EEW51" s="172"/>
      <c r="EEX51" s="172"/>
      <c r="EEY51" s="172"/>
      <c r="EEZ51" s="172"/>
      <c r="EFA51" s="172"/>
      <c r="EFB51" s="172"/>
      <c r="EFC51" s="172"/>
      <c r="EFD51" s="172"/>
      <c r="EFE51" s="172"/>
      <c r="EFF51" s="172"/>
      <c r="EFG51" s="172"/>
      <c r="EFH51" s="172"/>
      <c r="EFI51" s="172"/>
      <c r="EFJ51" s="172"/>
      <c r="EFK51" s="172"/>
      <c r="EFL51" s="172"/>
      <c r="EFM51" s="172"/>
      <c r="EFN51" s="172"/>
      <c r="EFO51" s="172"/>
      <c r="EFP51" s="172"/>
      <c r="EFQ51" s="172"/>
      <c r="EFR51" s="172"/>
      <c r="EFS51" s="172"/>
      <c r="EFT51" s="172"/>
      <c r="EFU51" s="172"/>
      <c r="EFV51" s="172"/>
      <c r="EFW51" s="172"/>
      <c r="EFX51" s="172"/>
      <c r="EFY51" s="172"/>
      <c r="EFZ51" s="172"/>
      <c r="EGA51" s="172"/>
      <c r="EGB51" s="172"/>
      <c r="EGC51" s="172"/>
      <c r="EGD51" s="172"/>
      <c r="EGE51" s="172"/>
      <c r="EGF51" s="172"/>
      <c r="EGG51" s="172"/>
      <c r="EGH51" s="172"/>
      <c r="EGI51" s="172"/>
      <c r="EGJ51" s="172"/>
      <c r="EGK51" s="172"/>
      <c r="EGL51" s="172"/>
      <c r="EGM51" s="172"/>
      <c r="EGN51" s="172"/>
      <c r="EGO51" s="172"/>
      <c r="EGP51" s="172"/>
      <c r="EGQ51" s="172"/>
      <c r="EGR51" s="172"/>
      <c r="EGS51" s="172"/>
      <c r="EGT51" s="172"/>
      <c r="EGU51" s="172"/>
      <c r="EGV51" s="172"/>
      <c r="EGW51" s="172"/>
      <c r="EGX51" s="172"/>
      <c r="EGY51" s="172"/>
      <c r="EGZ51" s="172"/>
      <c r="EHA51" s="172"/>
      <c r="EHB51" s="172"/>
      <c r="EHC51" s="172"/>
      <c r="EHD51" s="172"/>
      <c r="EHE51" s="172"/>
      <c r="EHF51" s="172"/>
      <c r="EHG51" s="172"/>
      <c r="EHH51" s="172"/>
      <c r="EHI51" s="172"/>
      <c r="EHJ51" s="172"/>
      <c r="EHK51" s="172"/>
      <c r="EHL51" s="172"/>
      <c r="EHM51" s="172"/>
      <c r="EHN51" s="172"/>
      <c r="EHO51" s="172"/>
      <c r="EHP51" s="172"/>
      <c r="EHQ51" s="172"/>
      <c r="EHR51" s="172"/>
      <c r="EHS51" s="172"/>
      <c r="EHT51" s="172"/>
      <c r="EHU51" s="172"/>
      <c r="EHV51" s="172"/>
      <c r="EHW51" s="172"/>
      <c r="EHX51" s="172"/>
      <c r="EHY51" s="172"/>
      <c r="EHZ51" s="172"/>
      <c r="EIA51" s="172"/>
      <c r="EIB51" s="172"/>
      <c r="EIC51" s="172"/>
      <c r="EID51" s="172"/>
      <c r="EIE51" s="172"/>
      <c r="EIF51" s="172"/>
      <c r="EIG51" s="172"/>
      <c r="EIH51" s="172"/>
      <c r="EII51" s="172"/>
      <c r="EIJ51" s="172"/>
      <c r="EIK51" s="172"/>
      <c r="EIL51" s="172"/>
      <c r="EIM51" s="172"/>
      <c r="EIN51" s="172"/>
      <c r="EIO51" s="172"/>
      <c r="EIP51" s="172"/>
      <c r="EIQ51" s="172"/>
      <c r="EIR51" s="172"/>
      <c r="EIS51" s="172"/>
      <c r="EIT51" s="172"/>
      <c r="EIU51" s="172"/>
      <c r="EIV51" s="172"/>
      <c r="EIW51" s="172"/>
      <c r="EIX51" s="172"/>
      <c r="EIY51" s="172"/>
      <c r="EIZ51" s="172"/>
      <c r="EJA51" s="172"/>
      <c r="EJB51" s="172"/>
      <c r="EJC51" s="172"/>
      <c r="EJD51" s="172"/>
      <c r="EJE51" s="172"/>
      <c r="EJF51" s="172"/>
      <c r="EJG51" s="172"/>
      <c r="EJH51" s="172"/>
      <c r="EJI51" s="172"/>
      <c r="EJJ51" s="172"/>
      <c r="EJK51" s="172"/>
      <c r="EJL51" s="172"/>
      <c r="EJM51" s="172"/>
      <c r="EJN51" s="172"/>
      <c r="EJO51" s="172"/>
      <c r="EJP51" s="172"/>
      <c r="EJQ51" s="172"/>
      <c r="EJR51" s="172"/>
      <c r="EJS51" s="172"/>
      <c r="EJT51" s="172"/>
      <c r="EJU51" s="172"/>
      <c r="EJV51" s="172"/>
      <c r="EJW51" s="172"/>
      <c r="EJX51" s="172"/>
      <c r="EJY51" s="172"/>
      <c r="EJZ51" s="172"/>
      <c r="EKA51" s="172"/>
      <c r="EKB51" s="172"/>
      <c r="EKC51" s="172"/>
      <c r="EKD51" s="172"/>
      <c r="EKE51" s="172"/>
      <c r="EKF51" s="172"/>
      <c r="EKG51" s="172"/>
      <c r="EKH51" s="172"/>
      <c r="EKI51" s="172"/>
      <c r="EKJ51" s="172"/>
      <c r="EKK51" s="172"/>
      <c r="EKL51" s="172"/>
      <c r="EKM51" s="172"/>
      <c r="EKN51" s="172"/>
      <c r="EKO51" s="172"/>
      <c r="EKP51" s="172"/>
      <c r="EKQ51" s="172"/>
      <c r="EKR51" s="172"/>
      <c r="EKS51" s="172"/>
      <c r="EKT51" s="172"/>
      <c r="EKU51" s="172"/>
      <c r="EKV51" s="172"/>
      <c r="EKW51" s="172"/>
      <c r="EKX51" s="172"/>
      <c r="EKY51" s="172"/>
      <c r="EKZ51" s="172"/>
      <c r="ELA51" s="172"/>
      <c r="ELB51" s="172"/>
      <c r="ELC51" s="172"/>
      <c r="ELD51" s="172"/>
      <c r="ELE51" s="172"/>
      <c r="ELF51" s="172"/>
      <c r="ELG51" s="172"/>
      <c r="ELH51" s="172"/>
      <c r="ELI51" s="172"/>
      <c r="ELJ51" s="172"/>
      <c r="ELK51" s="172"/>
      <c r="ELL51" s="172"/>
      <c r="ELM51" s="172"/>
      <c r="ELN51" s="172"/>
      <c r="ELO51" s="172"/>
      <c r="ELP51" s="172"/>
      <c r="ELQ51" s="172"/>
      <c r="ELR51" s="172"/>
      <c r="ELS51" s="172"/>
      <c r="ELT51" s="172"/>
      <c r="ELU51" s="172"/>
      <c r="ELV51" s="172"/>
      <c r="ELW51" s="172"/>
      <c r="ELX51" s="172"/>
      <c r="ELY51" s="172"/>
      <c r="ELZ51" s="172"/>
      <c r="EMA51" s="172"/>
      <c r="EMB51" s="172"/>
      <c r="EMC51" s="172"/>
      <c r="EMD51" s="172"/>
      <c r="EME51" s="172"/>
      <c r="EMF51" s="172"/>
      <c r="EMG51" s="172"/>
      <c r="EMH51" s="172"/>
      <c r="EMI51" s="172"/>
      <c r="EMJ51" s="172"/>
      <c r="EMK51" s="172"/>
      <c r="EML51" s="172"/>
      <c r="EMM51" s="172"/>
      <c r="EMN51" s="172"/>
      <c r="EMO51" s="172"/>
      <c r="EMP51" s="172"/>
      <c r="EMQ51" s="172"/>
      <c r="EMR51" s="172"/>
      <c r="EMS51" s="172"/>
      <c r="EMT51" s="172"/>
      <c r="EMU51" s="172"/>
      <c r="EMV51" s="172"/>
      <c r="EMW51" s="172"/>
      <c r="EMX51" s="172"/>
      <c r="EMY51" s="172"/>
      <c r="EMZ51" s="172"/>
      <c r="ENA51" s="172"/>
      <c r="ENB51" s="172"/>
      <c r="ENC51" s="172"/>
      <c r="END51" s="172"/>
      <c r="ENE51" s="172"/>
      <c r="ENF51" s="172"/>
      <c r="ENG51" s="172"/>
      <c r="ENH51" s="172"/>
      <c r="ENI51" s="172"/>
      <c r="ENJ51" s="172"/>
      <c r="ENK51" s="172"/>
      <c r="ENL51" s="172"/>
      <c r="ENM51" s="172"/>
      <c r="ENN51" s="172"/>
      <c r="ENO51" s="172"/>
      <c r="ENP51" s="172"/>
      <c r="ENQ51" s="172"/>
      <c r="ENR51" s="172"/>
      <c r="ENS51" s="172"/>
      <c r="ENT51" s="172"/>
      <c r="ENU51" s="172"/>
      <c r="ENV51" s="172"/>
      <c r="ENW51" s="172"/>
      <c r="ENX51" s="172"/>
      <c r="ENY51" s="172"/>
      <c r="ENZ51" s="172"/>
      <c r="EOA51" s="172"/>
      <c r="EOB51" s="172"/>
      <c r="EOC51" s="172"/>
      <c r="EOD51" s="172"/>
      <c r="EOE51" s="172"/>
      <c r="EOF51" s="172"/>
      <c r="EOG51" s="172"/>
      <c r="EOH51" s="172"/>
      <c r="EOI51" s="172"/>
      <c r="EOJ51" s="172"/>
      <c r="EOK51" s="172"/>
      <c r="EOL51" s="172"/>
      <c r="EOM51" s="172"/>
      <c r="EON51" s="172"/>
      <c r="EOO51" s="172"/>
      <c r="EOP51" s="172"/>
      <c r="EOQ51" s="172"/>
      <c r="EOR51" s="172"/>
      <c r="EOS51" s="172"/>
      <c r="EOT51" s="172"/>
      <c r="EOU51" s="172"/>
      <c r="EOV51" s="172"/>
      <c r="EOW51" s="172"/>
      <c r="EOX51" s="172"/>
      <c r="EOY51" s="172"/>
      <c r="EOZ51" s="172"/>
      <c r="EPA51" s="172"/>
      <c r="EPB51" s="172"/>
      <c r="EPC51" s="172"/>
      <c r="EPD51" s="172"/>
      <c r="EPE51" s="172"/>
      <c r="EPF51" s="172"/>
      <c r="EPG51" s="172"/>
      <c r="EPH51" s="172"/>
      <c r="EPI51" s="172"/>
      <c r="EPJ51" s="172"/>
      <c r="EPK51" s="172"/>
      <c r="EPL51" s="172"/>
      <c r="EPM51" s="172"/>
      <c r="EPN51" s="172"/>
      <c r="EPO51" s="172"/>
      <c r="EPP51" s="172"/>
      <c r="EPQ51" s="172"/>
      <c r="EPR51" s="172"/>
      <c r="EPS51" s="172"/>
      <c r="EPT51" s="172"/>
      <c r="EPU51" s="172"/>
      <c r="EPV51" s="172"/>
      <c r="EPW51" s="172"/>
      <c r="EPX51" s="172"/>
      <c r="EPY51" s="172"/>
      <c r="EPZ51" s="172"/>
      <c r="EQA51" s="172"/>
      <c r="EQB51" s="172"/>
      <c r="EQC51" s="172"/>
      <c r="EQD51" s="172"/>
      <c r="EQE51" s="172"/>
      <c r="EQF51" s="172"/>
      <c r="EQG51" s="172"/>
      <c r="EQH51" s="172"/>
      <c r="EQI51" s="172"/>
      <c r="EQJ51" s="172"/>
      <c r="EQK51" s="172"/>
      <c r="EQL51" s="172"/>
      <c r="EQM51" s="172"/>
      <c r="EQN51" s="172"/>
      <c r="EQO51" s="172"/>
      <c r="EQP51" s="172"/>
      <c r="EQQ51" s="172"/>
      <c r="EQR51" s="172"/>
      <c r="EQS51" s="172"/>
      <c r="EQT51" s="172"/>
      <c r="EQU51" s="172"/>
      <c r="EQV51" s="172"/>
      <c r="EQW51" s="172"/>
      <c r="EQX51" s="172"/>
      <c r="EQY51" s="172"/>
      <c r="EQZ51" s="172"/>
      <c r="ERA51" s="172"/>
      <c r="ERB51" s="172"/>
      <c r="ERC51" s="172"/>
      <c r="ERD51" s="172"/>
      <c r="ERE51" s="172"/>
      <c r="ERF51" s="172"/>
      <c r="ERG51" s="172"/>
      <c r="ERH51" s="172"/>
      <c r="ERI51" s="172"/>
      <c r="ERJ51" s="172"/>
      <c r="ERK51" s="172"/>
      <c r="ERL51" s="172"/>
      <c r="ERM51" s="172"/>
      <c r="ERN51" s="172"/>
      <c r="ERO51" s="172"/>
      <c r="ERP51" s="172"/>
      <c r="ERQ51" s="172"/>
      <c r="ERR51" s="172"/>
      <c r="ERS51" s="172"/>
      <c r="ERT51" s="172"/>
      <c r="ERU51" s="172"/>
      <c r="ERV51" s="172"/>
      <c r="ERW51" s="172"/>
      <c r="ERX51" s="172"/>
      <c r="ERY51" s="172"/>
      <c r="ERZ51" s="172"/>
      <c r="ESA51" s="172"/>
      <c r="ESB51" s="172"/>
      <c r="ESC51" s="172"/>
      <c r="ESD51" s="172"/>
      <c r="ESE51" s="172"/>
      <c r="ESF51" s="172"/>
      <c r="ESG51" s="172"/>
      <c r="ESH51" s="172"/>
      <c r="ESI51" s="172"/>
      <c r="ESJ51" s="172"/>
      <c r="ESK51" s="172"/>
      <c r="ESL51" s="172"/>
      <c r="ESM51" s="172"/>
      <c r="ESN51" s="172"/>
      <c r="ESO51" s="172"/>
      <c r="ESP51" s="172"/>
      <c r="ESQ51" s="172"/>
      <c r="ESR51" s="172"/>
      <c r="ESS51" s="172"/>
      <c r="EST51" s="172"/>
      <c r="ESU51" s="172"/>
      <c r="ESV51" s="172"/>
      <c r="ESW51" s="172"/>
      <c r="ESX51" s="172"/>
      <c r="ESY51" s="172"/>
      <c r="ESZ51" s="172"/>
      <c r="ETA51" s="172"/>
      <c r="ETB51" s="172"/>
      <c r="ETC51" s="172"/>
      <c r="ETD51" s="172"/>
      <c r="ETE51" s="172"/>
      <c r="ETF51" s="172"/>
      <c r="ETG51" s="172"/>
      <c r="ETH51" s="172"/>
      <c r="ETI51" s="172"/>
      <c r="ETJ51" s="172"/>
      <c r="ETK51" s="172"/>
      <c r="ETL51" s="172"/>
      <c r="ETM51" s="172"/>
      <c r="ETN51" s="172"/>
      <c r="ETO51" s="172"/>
      <c r="ETP51" s="172"/>
      <c r="ETQ51" s="172"/>
      <c r="ETR51" s="172"/>
      <c r="ETS51" s="172"/>
      <c r="ETT51" s="172"/>
      <c r="ETU51" s="172"/>
      <c r="ETV51" s="172"/>
      <c r="ETW51" s="172"/>
      <c r="ETX51" s="172"/>
      <c r="ETY51" s="172"/>
      <c r="ETZ51" s="172"/>
      <c r="EUA51" s="172"/>
      <c r="EUB51" s="172"/>
      <c r="EUC51" s="172"/>
      <c r="EUD51" s="172"/>
      <c r="EUE51" s="172"/>
      <c r="EUF51" s="172"/>
      <c r="EUG51" s="172"/>
      <c r="EUH51" s="172"/>
      <c r="EUI51" s="172"/>
      <c r="EUJ51" s="172"/>
      <c r="EUK51" s="172"/>
      <c r="EUL51" s="172"/>
      <c r="EUM51" s="172"/>
      <c r="EUN51" s="172"/>
      <c r="EUO51" s="172"/>
      <c r="EUP51" s="172"/>
      <c r="EUQ51" s="172"/>
      <c r="EUR51" s="172"/>
      <c r="EUS51" s="172"/>
      <c r="EUT51" s="172"/>
      <c r="EUU51" s="172"/>
      <c r="EUV51" s="172"/>
      <c r="EUW51" s="172"/>
      <c r="EUX51" s="172"/>
      <c r="EUY51" s="172"/>
      <c r="EUZ51" s="172"/>
      <c r="EVA51" s="172"/>
      <c r="EVB51" s="172"/>
      <c r="EVC51" s="172"/>
      <c r="EVD51" s="172"/>
      <c r="EVE51" s="172"/>
      <c r="EVF51" s="172"/>
      <c r="EVG51" s="172"/>
      <c r="EVH51" s="172"/>
      <c r="EVI51" s="172"/>
      <c r="EVJ51" s="172"/>
      <c r="EVK51" s="172"/>
      <c r="EVL51" s="172"/>
      <c r="EVM51" s="172"/>
      <c r="EVN51" s="172"/>
      <c r="EVO51" s="172"/>
      <c r="EVP51" s="172"/>
      <c r="EVQ51" s="172"/>
      <c r="EVR51" s="172"/>
      <c r="EVS51" s="172"/>
      <c r="EVT51" s="172"/>
      <c r="EVU51" s="172"/>
      <c r="EVV51" s="172"/>
      <c r="EVW51" s="172"/>
      <c r="EVX51" s="172"/>
      <c r="EVY51" s="172"/>
      <c r="EVZ51" s="172"/>
      <c r="EWA51" s="172"/>
      <c r="EWB51" s="172"/>
      <c r="EWC51" s="172"/>
      <c r="EWD51" s="172"/>
      <c r="EWE51" s="172"/>
      <c r="EWF51" s="172"/>
      <c r="EWG51" s="172"/>
      <c r="EWH51" s="172"/>
      <c r="EWI51" s="172"/>
      <c r="EWJ51" s="172"/>
      <c r="EWK51" s="172"/>
      <c r="EWL51" s="172"/>
      <c r="EWM51" s="172"/>
      <c r="EWN51" s="172"/>
      <c r="EWO51" s="172"/>
      <c r="EWP51" s="172"/>
      <c r="EWQ51" s="172"/>
      <c r="EWR51" s="172"/>
      <c r="EWS51" s="172"/>
      <c r="EWT51" s="172"/>
      <c r="EWU51" s="172"/>
      <c r="EWV51" s="172"/>
      <c r="EWW51" s="172"/>
      <c r="EWX51" s="172"/>
      <c r="EWY51" s="172"/>
      <c r="EWZ51" s="172"/>
      <c r="EXA51" s="172"/>
      <c r="EXB51" s="172"/>
      <c r="EXC51" s="172"/>
      <c r="EXD51" s="172"/>
      <c r="EXE51" s="172"/>
      <c r="EXF51" s="172"/>
      <c r="EXG51" s="172"/>
      <c r="EXH51" s="172"/>
      <c r="EXI51" s="172"/>
      <c r="EXJ51" s="172"/>
      <c r="EXK51" s="172"/>
      <c r="EXL51" s="172"/>
      <c r="EXM51" s="172"/>
      <c r="EXN51" s="172"/>
      <c r="EXO51" s="172"/>
      <c r="EXP51" s="172"/>
      <c r="EXQ51" s="172"/>
      <c r="EXR51" s="172"/>
      <c r="EXS51" s="172"/>
      <c r="EXT51" s="172"/>
      <c r="EXU51" s="172"/>
      <c r="EXV51" s="172"/>
      <c r="EXW51" s="172"/>
      <c r="EXX51" s="172"/>
      <c r="EXY51" s="172"/>
      <c r="EXZ51" s="172"/>
      <c r="EYA51" s="172"/>
      <c r="EYB51" s="172"/>
      <c r="EYC51" s="172"/>
      <c r="EYD51" s="172"/>
      <c r="EYE51" s="172"/>
      <c r="EYF51" s="172"/>
      <c r="EYG51" s="172"/>
      <c r="EYH51" s="172"/>
      <c r="EYI51" s="172"/>
      <c r="EYJ51" s="172"/>
      <c r="EYK51" s="172"/>
      <c r="EYL51" s="172"/>
      <c r="EYM51" s="172"/>
      <c r="EYN51" s="172"/>
      <c r="EYO51" s="172"/>
      <c r="EYP51" s="172"/>
      <c r="EYQ51" s="172"/>
      <c r="EYR51" s="172"/>
      <c r="EYS51" s="172"/>
      <c r="EYT51" s="172"/>
      <c r="EYU51" s="172"/>
      <c r="EYV51" s="172"/>
      <c r="EYW51" s="172"/>
      <c r="EYX51" s="172"/>
      <c r="EYY51" s="172"/>
      <c r="EYZ51" s="172"/>
      <c r="EZA51" s="172"/>
      <c r="EZB51" s="172"/>
      <c r="EZC51" s="172"/>
      <c r="EZD51" s="172"/>
      <c r="EZE51" s="172"/>
      <c r="EZF51" s="172"/>
      <c r="EZG51" s="172"/>
      <c r="EZH51" s="172"/>
      <c r="EZI51" s="172"/>
      <c r="EZJ51" s="172"/>
      <c r="EZK51" s="172"/>
      <c r="EZL51" s="172"/>
      <c r="EZM51" s="172"/>
      <c r="EZN51" s="172"/>
      <c r="EZO51" s="172"/>
      <c r="EZP51" s="172"/>
      <c r="EZQ51" s="172"/>
      <c r="EZR51" s="172"/>
      <c r="EZS51" s="172"/>
      <c r="EZT51" s="172"/>
      <c r="EZU51" s="172"/>
      <c r="EZV51" s="172"/>
      <c r="EZW51" s="172"/>
      <c r="EZX51" s="172"/>
      <c r="EZY51" s="172"/>
      <c r="EZZ51" s="172"/>
      <c r="FAA51" s="172"/>
      <c r="FAB51" s="172"/>
      <c r="FAC51" s="172"/>
      <c r="FAD51" s="172"/>
      <c r="FAE51" s="172"/>
      <c r="FAF51" s="172"/>
      <c r="FAG51" s="172"/>
      <c r="FAH51" s="172"/>
      <c r="FAI51" s="172"/>
      <c r="FAJ51" s="172"/>
      <c r="FAK51" s="172"/>
      <c r="FAL51" s="172"/>
      <c r="FAM51" s="172"/>
      <c r="FAN51" s="172"/>
      <c r="FAO51" s="172"/>
      <c r="FAP51" s="172"/>
      <c r="FAQ51" s="172"/>
      <c r="FAR51" s="172"/>
      <c r="FAS51" s="172"/>
      <c r="FAT51" s="172"/>
      <c r="FAU51" s="172"/>
      <c r="FAV51" s="172"/>
      <c r="FAW51" s="172"/>
      <c r="FAX51" s="172"/>
      <c r="FAY51" s="172"/>
      <c r="FAZ51" s="172"/>
      <c r="FBA51" s="172"/>
      <c r="FBB51" s="172"/>
      <c r="FBC51" s="172"/>
      <c r="FBD51" s="172"/>
      <c r="FBE51" s="172"/>
      <c r="FBF51" s="172"/>
      <c r="FBG51" s="172"/>
      <c r="FBH51" s="172"/>
      <c r="FBI51" s="172"/>
      <c r="FBJ51" s="172"/>
      <c r="FBK51" s="172"/>
      <c r="FBL51" s="172"/>
      <c r="FBM51" s="172"/>
      <c r="FBN51" s="172"/>
      <c r="FBO51" s="172"/>
      <c r="FBP51" s="172"/>
      <c r="FBQ51" s="172"/>
      <c r="FBR51" s="172"/>
      <c r="FBS51" s="172"/>
      <c r="FBT51" s="172"/>
      <c r="FBU51" s="172"/>
      <c r="FBV51" s="172"/>
      <c r="FBW51" s="172"/>
      <c r="FBX51" s="172"/>
      <c r="FBY51" s="172"/>
      <c r="FBZ51" s="172"/>
      <c r="FCA51" s="172"/>
      <c r="FCB51" s="172"/>
      <c r="FCC51" s="172"/>
      <c r="FCD51" s="172"/>
      <c r="FCE51" s="172"/>
      <c r="FCF51" s="172"/>
      <c r="FCG51" s="172"/>
      <c r="FCH51" s="172"/>
      <c r="FCI51" s="172"/>
      <c r="FCJ51" s="172"/>
      <c r="FCK51" s="172"/>
      <c r="FCL51" s="172"/>
      <c r="FCM51" s="172"/>
      <c r="FCN51" s="172"/>
      <c r="FCO51" s="172"/>
      <c r="FCP51" s="172"/>
      <c r="FCQ51" s="172"/>
      <c r="FCR51" s="172"/>
      <c r="FCS51" s="172"/>
      <c r="FCT51" s="172"/>
      <c r="FCU51" s="172"/>
      <c r="FCV51" s="172"/>
      <c r="FCW51" s="172"/>
      <c r="FCX51" s="172"/>
      <c r="FCY51" s="172"/>
      <c r="FCZ51" s="172"/>
      <c r="FDA51" s="172"/>
      <c r="FDB51" s="172"/>
      <c r="FDC51" s="172"/>
      <c r="FDD51" s="172"/>
      <c r="FDE51" s="172"/>
      <c r="FDF51" s="172"/>
      <c r="FDG51" s="172"/>
      <c r="FDH51" s="172"/>
      <c r="FDI51" s="172"/>
      <c r="FDJ51" s="172"/>
      <c r="FDK51" s="172"/>
      <c r="FDL51" s="172"/>
      <c r="FDM51" s="172"/>
      <c r="FDN51" s="172"/>
      <c r="FDO51" s="172"/>
      <c r="FDP51" s="172"/>
      <c r="FDQ51" s="172"/>
      <c r="FDR51" s="172"/>
      <c r="FDS51" s="172"/>
      <c r="FDT51" s="172"/>
      <c r="FDU51" s="172"/>
      <c r="FDV51" s="172"/>
      <c r="FDW51" s="172"/>
      <c r="FDX51" s="172"/>
      <c r="FDY51" s="172"/>
      <c r="FDZ51" s="172"/>
      <c r="FEA51" s="172"/>
      <c r="FEB51" s="172"/>
      <c r="FEC51" s="172"/>
      <c r="FED51" s="172"/>
      <c r="FEE51" s="172"/>
      <c r="FEF51" s="172"/>
      <c r="FEG51" s="172"/>
      <c r="FEH51" s="172"/>
      <c r="FEI51" s="172"/>
      <c r="FEJ51" s="172"/>
      <c r="FEK51" s="172"/>
      <c r="FEL51" s="172"/>
      <c r="FEM51" s="172"/>
      <c r="FEN51" s="172"/>
      <c r="FEO51" s="172"/>
      <c r="FEP51" s="172"/>
      <c r="FEQ51" s="172"/>
      <c r="FER51" s="172"/>
      <c r="FES51" s="172"/>
      <c r="FET51" s="172"/>
      <c r="FEU51" s="172"/>
      <c r="FEV51" s="172"/>
      <c r="FEW51" s="172"/>
      <c r="FEX51" s="172"/>
      <c r="FEY51" s="172"/>
      <c r="FEZ51" s="172"/>
      <c r="FFA51" s="172"/>
      <c r="FFB51" s="172"/>
      <c r="FFC51" s="172"/>
      <c r="FFD51" s="172"/>
      <c r="FFE51" s="172"/>
      <c r="FFF51" s="172"/>
      <c r="FFG51" s="172"/>
      <c r="FFH51" s="172"/>
      <c r="FFI51" s="172"/>
      <c r="FFJ51" s="172"/>
      <c r="FFK51" s="172"/>
      <c r="FFL51" s="172"/>
      <c r="FFM51" s="172"/>
      <c r="FFN51" s="172"/>
      <c r="FFO51" s="172"/>
      <c r="FFP51" s="172"/>
      <c r="FFQ51" s="172"/>
      <c r="FFR51" s="172"/>
      <c r="FFS51" s="172"/>
      <c r="FFT51" s="172"/>
      <c r="FFU51" s="172"/>
      <c r="FFV51" s="172"/>
      <c r="FFW51" s="172"/>
      <c r="FFX51" s="172"/>
      <c r="FFY51" s="172"/>
      <c r="FFZ51" s="172"/>
      <c r="FGA51" s="172"/>
      <c r="FGB51" s="172"/>
      <c r="FGC51" s="172"/>
      <c r="FGD51" s="172"/>
      <c r="FGE51" s="172"/>
      <c r="FGF51" s="172"/>
      <c r="FGG51" s="172"/>
      <c r="FGH51" s="172"/>
      <c r="FGI51" s="172"/>
      <c r="FGJ51" s="172"/>
      <c r="FGK51" s="172"/>
      <c r="FGL51" s="172"/>
      <c r="FGM51" s="172"/>
      <c r="FGN51" s="172"/>
      <c r="FGO51" s="172"/>
      <c r="FGP51" s="172"/>
      <c r="FGQ51" s="172"/>
      <c r="FGR51" s="172"/>
      <c r="FGS51" s="172"/>
      <c r="FGT51" s="172"/>
      <c r="FGU51" s="172"/>
      <c r="FGV51" s="172"/>
      <c r="FGW51" s="172"/>
      <c r="FGX51" s="172"/>
      <c r="FGY51" s="172"/>
      <c r="FGZ51" s="172"/>
      <c r="FHA51" s="172"/>
      <c r="FHB51" s="172"/>
      <c r="FHC51" s="172"/>
      <c r="FHD51" s="172"/>
      <c r="FHE51" s="172"/>
      <c r="FHF51" s="172"/>
      <c r="FHG51" s="172"/>
      <c r="FHH51" s="172"/>
      <c r="FHI51" s="172"/>
      <c r="FHJ51" s="172"/>
      <c r="FHK51" s="172"/>
      <c r="FHL51" s="172"/>
      <c r="FHM51" s="172"/>
      <c r="FHN51" s="172"/>
      <c r="FHO51" s="172"/>
      <c r="FHP51" s="172"/>
      <c r="FHQ51" s="172"/>
      <c r="FHR51" s="172"/>
      <c r="FHS51" s="172"/>
      <c r="FHT51" s="172"/>
      <c r="FHU51" s="172"/>
      <c r="FHV51" s="172"/>
      <c r="FHW51" s="172"/>
      <c r="FHX51" s="172"/>
      <c r="FHY51" s="172"/>
      <c r="FHZ51" s="172"/>
      <c r="FIA51" s="172"/>
      <c r="FIB51" s="172"/>
      <c r="FIC51" s="172"/>
      <c r="FID51" s="172"/>
      <c r="FIE51" s="172"/>
      <c r="FIF51" s="172"/>
      <c r="FIG51" s="172"/>
      <c r="FIH51" s="172"/>
      <c r="FII51" s="172"/>
      <c r="FIJ51" s="172"/>
      <c r="FIK51" s="172"/>
      <c r="FIL51" s="172"/>
      <c r="FIM51" s="172"/>
      <c r="FIN51" s="172"/>
      <c r="FIO51" s="172"/>
      <c r="FIP51" s="172"/>
      <c r="FIQ51" s="172"/>
      <c r="FIR51" s="172"/>
      <c r="FIS51" s="172"/>
      <c r="FIT51" s="172"/>
      <c r="FIU51" s="172"/>
      <c r="FIV51" s="172"/>
      <c r="FIW51" s="172"/>
      <c r="FIX51" s="172"/>
      <c r="FIY51" s="172"/>
      <c r="FIZ51" s="172"/>
      <c r="FJA51" s="172"/>
      <c r="FJB51" s="172"/>
      <c r="FJC51" s="172"/>
      <c r="FJD51" s="172"/>
      <c r="FJE51" s="172"/>
      <c r="FJF51" s="172"/>
      <c r="FJG51" s="172"/>
      <c r="FJH51" s="172"/>
      <c r="FJI51" s="172"/>
      <c r="FJJ51" s="172"/>
      <c r="FJK51" s="172"/>
      <c r="FJL51" s="172"/>
      <c r="FJM51" s="172"/>
      <c r="FJN51" s="172"/>
      <c r="FJO51" s="172"/>
      <c r="FJP51" s="172"/>
      <c r="FJQ51" s="172"/>
      <c r="FJR51" s="172"/>
      <c r="FJS51" s="172"/>
      <c r="FJT51" s="172"/>
      <c r="FJU51" s="172"/>
      <c r="FJV51" s="172"/>
      <c r="FJW51" s="172"/>
      <c r="FJX51" s="172"/>
      <c r="FJY51" s="172"/>
      <c r="FJZ51" s="172"/>
      <c r="FKA51" s="172"/>
      <c r="FKB51" s="172"/>
      <c r="FKC51" s="172"/>
      <c r="FKD51" s="172"/>
      <c r="FKE51" s="172"/>
      <c r="FKF51" s="172"/>
      <c r="FKG51" s="172"/>
      <c r="FKH51" s="172"/>
      <c r="FKI51" s="172"/>
      <c r="FKJ51" s="172"/>
      <c r="FKK51" s="172"/>
      <c r="FKL51" s="172"/>
      <c r="FKM51" s="172"/>
      <c r="FKN51" s="172"/>
      <c r="FKO51" s="172"/>
      <c r="FKP51" s="172"/>
      <c r="FKQ51" s="172"/>
      <c r="FKR51" s="172"/>
      <c r="FKS51" s="172"/>
      <c r="FKT51" s="172"/>
      <c r="FKU51" s="172"/>
      <c r="FKV51" s="172"/>
      <c r="FKW51" s="172"/>
      <c r="FKX51" s="172"/>
      <c r="FKY51" s="172"/>
      <c r="FKZ51" s="172"/>
      <c r="FLA51" s="172"/>
      <c r="FLB51" s="172"/>
      <c r="FLC51" s="172"/>
      <c r="FLD51" s="172"/>
      <c r="FLE51" s="172"/>
      <c r="FLF51" s="172"/>
      <c r="FLG51" s="172"/>
      <c r="FLH51" s="172"/>
      <c r="FLI51" s="172"/>
      <c r="FLJ51" s="172"/>
      <c r="FLK51" s="172"/>
      <c r="FLL51" s="172"/>
      <c r="FLM51" s="172"/>
      <c r="FLN51" s="172"/>
      <c r="FLO51" s="172"/>
      <c r="FLP51" s="172"/>
      <c r="FLQ51" s="172"/>
      <c r="FLR51" s="172"/>
      <c r="FLS51" s="172"/>
      <c r="FLT51" s="172"/>
      <c r="FLU51" s="172"/>
      <c r="FLV51" s="172"/>
      <c r="FLW51" s="172"/>
      <c r="FLX51" s="172"/>
      <c r="FLY51" s="172"/>
      <c r="FLZ51" s="172"/>
      <c r="FMA51" s="172"/>
      <c r="FMB51" s="172"/>
      <c r="FMC51" s="172"/>
      <c r="FMD51" s="172"/>
      <c r="FME51" s="172"/>
      <c r="FMF51" s="172"/>
      <c r="FMG51" s="172"/>
      <c r="FMH51" s="172"/>
      <c r="FMI51" s="172"/>
      <c r="FMJ51" s="172"/>
      <c r="FMK51" s="172"/>
      <c r="FML51" s="172"/>
      <c r="FMM51" s="172"/>
      <c r="FMN51" s="172"/>
      <c r="FMO51" s="172"/>
      <c r="FMP51" s="172"/>
      <c r="FMQ51" s="172"/>
      <c r="FMR51" s="172"/>
      <c r="FMS51" s="172"/>
      <c r="FMT51" s="172"/>
      <c r="FMU51" s="172"/>
      <c r="FMV51" s="172"/>
      <c r="FMW51" s="172"/>
      <c r="FMX51" s="172"/>
      <c r="FMY51" s="172"/>
      <c r="FMZ51" s="172"/>
      <c r="FNA51" s="172"/>
      <c r="FNB51" s="172"/>
      <c r="FNC51" s="172"/>
      <c r="FND51" s="172"/>
      <c r="FNE51" s="172"/>
      <c r="FNF51" s="172"/>
      <c r="FNG51" s="172"/>
      <c r="FNH51" s="172"/>
      <c r="FNI51" s="172"/>
      <c r="FNJ51" s="172"/>
      <c r="FNK51" s="172"/>
      <c r="FNL51" s="172"/>
      <c r="FNM51" s="172"/>
      <c r="FNN51" s="172"/>
      <c r="FNO51" s="172"/>
      <c r="FNP51" s="172"/>
      <c r="FNQ51" s="172"/>
      <c r="FNR51" s="172"/>
      <c r="FNS51" s="172"/>
      <c r="FNT51" s="172"/>
      <c r="FNU51" s="172"/>
      <c r="FNV51" s="172"/>
      <c r="FNW51" s="172"/>
      <c r="FNX51" s="172"/>
      <c r="FNY51" s="172"/>
      <c r="FNZ51" s="172"/>
      <c r="FOA51" s="172"/>
      <c r="FOB51" s="172"/>
      <c r="FOC51" s="172"/>
      <c r="FOD51" s="172"/>
      <c r="FOE51" s="172"/>
      <c r="FOF51" s="172"/>
      <c r="FOG51" s="172"/>
      <c r="FOH51" s="172"/>
      <c r="FOI51" s="172"/>
      <c r="FOJ51" s="172"/>
      <c r="FOK51" s="172"/>
      <c r="FOL51" s="172"/>
      <c r="FOM51" s="172"/>
      <c r="FON51" s="172"/>
      <c r="FOO51" s="172"/>
      <c r="FOP51" s="172"/>
      <c r="FOQ51" s="172"/>
      <c r="FOR51" s="172"/>
      <c r="FOS51" s="172"/>
      <c r="FOT51" s="172"/>
      <c r="FOU51" s="172"/>
      <c r="FOV51" s="172"/>
      <c r="FOW51" s="172"/>
      <c r="FOX51" s="172"/>
      <c r="FOY51" s="172"/>
      <c r="FOZ51" s="172"/>
      <c r="FPA51" s="172"/>
      <c r="FPB51" s="172"/>
      <c r="FPC51" s="172"/>
      <c r="FPD51" s="172"/>
      <c r="FPE51" s="172"/>
      <c r="FPF51" s="172"/>
      <c r="FPG51" s="172"/>
      <c r="FPH51" s="172"/>
      <c r="FPI51" s="172"/>
      <c r="FPJ51" s="172"/>
      <c r="FPK51" s="172"/>
      <c r="FPL51" s="172"/>
      <c r="FPM51" s="172"/>
      <c r="FPN51" s="172"/>
      <c r="FPO51" s="172"/>
      <c r="FPP51" s="172"/>
      <c r="FPQ51" s="172"/>
      <c r="FPR51" s="172"/>
      <c r="FPS51" s="172"/>
      <c r="FPT51" s="172"/>
      <c r="FPU51" s="172"/>
      <c r="FPV51" s="172"/>
      <c r="FPW51" s="172"/>
      <c r="FPX51" s="172"/>
      <c r="FPY51" s="172"/>
      <c r="FPZ51" s="172"/>
      <c r="FQA51" s="172"/>
      <c r="FQB51" s="172"/>
      <c r="FQC51" s="172"/>
      <c r="FQD51" s="172"/>
      <c r="FQE51" s="172"/>
      <c r="FQF51" s="172"/>
      <c r="FQG51" s="172"/>
      <c r="FQH51" s="172"/>
      <c r="FQI51" s="172"/>
      <c r="FQJ51" s="172"/>
      <c r="FQK51" s="172"/>
      <c r="FQL51" s="172"/>
      <c r="FQM51" s="172"/>
      <c r="FQN51" s="172"/>
      <c r="FQO51" s="172"/>
      <c r="FQP51" s="172"/>
      <c r="FQQ51" s="172"/>
      <c r="FQR51" s="172"/>
      <c r="FQS51" s="172"/>
      <c r="FQT51" s="172"/>
      <c r="FQU51" s="172"/>
      <c r="FQV51" s="172"/>
      <c r="FQW51" s="172"/>
      <c r="FQX51" s="172"/>
      <c r="FQY51" s="172"/>
      <c r="FQZ51" s="172"/>
      <c r="FRA51" s="172"/>
      <c r="FRB51" s="172"/>
      <c r="FRC51" s="172"/>
      <c r="FRD51" s="172"/>
      <c r="FRE51" s="172"/>
      <c r="FRF51" s="172"/>
      <c r="FRG51" s="172"/>
      <c r="FRH51" s="172"/>
      <c r="FRI51" s="172"/>
      <c r="FRJ51" s="172"/>
      <c r="FRK51" s="172"/>
      <c r="FRL51" s="172"/>
      <c r="FRM51" s="172"/>
      <c r="FRN51" s="172"/>
      <c r="FRO51" s="172"/>
      <c r="FRP51" s="172"/>
      <c r="FRQ51" s="172"/>
      <c r="FRR51" s="172"/>
      <c r="FRS51" s="172"/>
      <c r="FRT51" s="172"/>
      <c r="FRU51" s="172"/>
      <c r="FRV51" s="172"/>
      <c r="FRW51" s="172"/>
      <c r="FRX51" s="172"/>
      <c r="FRY51" s="172"/>
      <c r="FRZ51" s="172"/>
      <c r="FSA51" s="172"/>
      <c r="FSB51" s="172"/>
      <c r="FSC51" s="172"/>
      <c r="FSD51" s="172"/>
      <c r="FSE51" s="172"/>
      <c r="FSF51" s="172"/>
      <c r="FSG51" s="172"/>
      <c r="FSH51" s="172"/>
      <c r="FSI51" s="172"/>
      <c r="FSJ51" s="172"/>
      <c r="FSK51" s="172"/>
      <c r="FSL51" s="172"/>
      <c r="FSM51" s="172"/>
      <c r="FSN51" s="172"/>
      <c r="FSO51" s="172"/>
      <c r="FSP51" s="172"/>
      <c r="FSQ51" s="172"/>
      <c r="FSR51" s="172"/>
      <c r="FSS51" s="172"/>
      <c r="FST51" s="172"/>
      <c r="FSU51" s="172"/>
      <c r="FSV51" s="172"/>
      <c r="FSW51" s="172"/>
      <c r="FSX51" s="172"/>
      <c r="FSY51" s="172"/>
      <c r="FSZ51" s="172"/>
      <c r="FTA51" s="172"/>
      <c r="FTB51" s="172"/>
      <c r="FTC51" s="172"/>
      <c r="FTD51" s="172"/>
      <c r="FTE51" s="172"/>
      <c r="FTF51" s="172"/>
      <c r="FTG51" s="172"/>
      <c r="FTH51" s="172"/>
      <c r="FTI51" s="172"/>
      <c r="FTJ51" s="172"/>
      <c r="FTK51" s="172"/>
      <c r="FTL51" s="172"/>
      <c r="FTM51" s="172"/>
      <c r="FTN51" s="172"/>
      <c r="FTO51" s="172"/>
      <c r="FTP51" s="172"/>
      <c r="FTQ51" s="172"/>
      <c r="FTR51" s="172"/>
      <c r="FTS51" s="172"/>
      <c r="FTT51" s="172"/>
      <c r="FTU51" s="172"/>
      <c r="FTV51" s="172"/>
      <c r="FTW51" s="172"/>
      <c r="FTX51" s="172"/>
      <c r="FTY51" s="172"/>
      <c r="FTZ51" s="172"/>
      <c r="FUA51" s="172"/>
      <c r="FUB51" s="172"/>
      <c r="FUC51" s="172"/>
      <c r="FUD51" s="172"/>
      <c r="FUE51" s="172"/>
      <c r="FUF51" s="172"/>
      <c r="FUG51" s="172"/>
      <c r="FUH51" s="172"/>
      <c r="FUI51" s="172"/>
      <c r="FUJ51" s="172"/>
      <c r="FUK51" s="172"/>
      <c r="FUL51" s="172"/>
      <c r="FUM51" s="172"/>
      <c r="FUN51" s="172"/>
      <c r="FUO51" s="172"/>
      <c r="FUP51" s="172"/>
      <c r="FUQ51" s="172"/>
      <c r="FUR51" s="172"/>
      <c r="FUS51" s="172"/>
      <c r="FUT51" s="172"/>
      <c r="FUU51" s="172"/>
      <c r="FUV51" s="172"/>
      <c r="FUW51" s="172"/>
      <c r="FUX51" s="172"/>
      <c r="FUY51" s="172"/>
      <c r="FUZ51" s="172"/>
      <c r="FVA51" s="172"/>
      <c r="FVB51" s="172"/>
      <c r="FVC51" s="172"/>
      <c r="FVD51" s="172"/>
      <c r="FVE51" s="172"/>
      <c r="FVF51" s="172"/>
      <c r="FVG51" s="172"/>
      <c r="FVH51" s="172"/>
      <c r="FVI51" s="172"/>
      <c r="FVJ51" s="172"/>
      <c r="FVK51" s="172"/>
      <c r="FVL51" s="172"/>
      <c r="FVM51" s="172"/>
      <c r="FVN51" s="172"/>
      <c r="FVO51" s="172"/>
      <c r="FVP51" s="172"/>
      <c r="FVQ51" s="172"/>
      <c r="FVR51" s="172"/>
      <c r="FVS51" s="172"/>
      <c r="FVT51" s="172"/>
      <c r="FVU51" s="172"/>
      <c r="FVV51" s="172"/>
      <c r="FVW51" s="172"/>
      <c r="FVX51" s="172"/>
      <c r="FVY51" s="172"/>
      <c r="FVZ51" s="172"/>
      <c r="FWA51" s="172"/>
      <c r="FWB51" s="172"/>
      <c r="FWC51" s="172"/>
      <c r="FWD51" s="172"/>
      <c r="FWE51" s="172"/>
      <c r="FWF51" s="172"/>
      <c r="FWG51" s="172"/>
      <c r="FWH51" s="172"/>
      <c r="FWI51" s="172"/>
      <c r="FWJ51" s="172"/>
      <c r="FWK51" s="172"/>
      <c r="FWL51" s="172"/>
      <c r="FWM51" s="172"/>
      <c r="FWN51" s="172"/>
      <c r="FWO51" s="172"/>
      <c r="FWP51" s="172"/>
      <c r="FWQ51" s="172"/>
      <c r="FWR51" s="172"/>
      <c r="FWS51" s="172"/>
      <c r="FWT51" s="172"/>
      <c r="FWU51" s="172"/>
      <c r="FWV51" s="172"/>
      <c r="FWW51" s="172"/>
      <c r="FWX51" s="172"/>
      <c r="FWY51" s="172"/>
      <c r="FWZ51" s="172"/>
      <c r="FXA51" s="172"/>
      <c r="FXB51" s="172"/>
      <c r="FXC51" s="172"/>
      <c r="FXD51" s="172"/>
      <c r="FXE51" s="172"/>
      <c r="FXF51" s="172"/>
      <c r="FXG51" s="172"/>
      <c r="FXH51" s="172"/>
      <c r="FXI51" s="172"/>
      <c r="FXJ51" s="172"/>
      <c r="FXK51" s="172"/>
      <c r="FXL51" s="172"/>
      <c r="FXM51" s="172"/>
      <c r="FXN51" s="172"/>
      <c r="FXO51" s="172"/>
      <c r="FXP51" s="172"/>
      <c r="FXQ51" s="172"/>
      <c r="FXR51" s="172"/>
      <c r="FXS51" s="172"/>
      <c r="FXT51" s="172"/>
      <c r="FXU51" s="172"/>
      <c r="FXV51" s="172"/>
      <c r="FXW51" s="172"/>
      <c r="FXX51" s="172"/>
      <c r="FXY51" s="172"/>
      <c r="FXZ51" s="172"/>
      <c r="FYA51" s="172"/>
      <c r="FYB51" s="172"/>
      <c r="FYC51" s="172"/>
      <c r="FYD51" s="172"/>
      <c r="FYE51" s="172"/>
      <c r="FYF51" s="172"/>
      <c r="FYG51" s="172"/>
      <c r="FYH51" s="172"/>
      <c r="FYI51" s="172"/>
      <c r="FYJ51" s="172"/>
      <c r="FYK51" s="172"/>
      <c r="FYL51" s="172"/>
      <c r="FYM51" s="172"/>
      <c r="FYN51" s="172"/>
      <c r="FYO51" s="172"/>
      <c r="FYP51" s="172"/>
      <c r="FYQ51" s="172"/>
      <c r="FYR51" s="172"/>
      <c r="FYS51" s="172"/>
      <c r="FYT51" s="172"/>
      <c r="FYU51" s="172"/>
      <c r="FYV51" s="172"/>
      <c r="FYW51" s="172"/>
      <c r="FYX51" s="172"/>
      <c r="FYY51" s="172"/>
      <c r="FYZ51" s="172"/>
      <c r="FZA51" s="172"/>
      <c r="FZB51" s="172"/>
      <c r="FZC51" s="172"/>
      <c r="FZD51" s="172"/>
      <c r="FZE51" s="172"/>
      <c r="FZF51" s="172"/>
      <c r="FZG51" s="172"/>
      <c r="FZH51" s="172"/>
      <c r="FZI51" s="172"/>
      <c r="FZJ51" s="172"/>
      <c r="FZK51" s="172"/>
      <c r="FZL51" s="172"/>
      <c r="FZM51" s="172"/>
      <c r="FZN51" s="172"/>
      <c r="FZO51" s="172"/>
      <c r="FZP51" s="172"/>
      <c r="FZQ51" s="172"/>
      <c r="FZR51" s="172"/>
      <c r="FZS51" s="172"/>
      <c r="FZT51" s="172"/>
      <c r="FZU51" s="172"/>
      <c r="FZV51" s="172"/>
      <c r="FZW51" s="172"/>
      <c r="FZX51" s="172"/>
      <c r="FZY51" s="172"/>
      <c r="FZZ51" s="172"/>
      <c r="GAA51" s="172"/>
      <c r="GAB51" s="172"/>
      <c r="GAC51" s="172"/>
      <c r="GAD51" s="172"/>
      <c r="GAE51" s="172"/>
      <c r="GAF51" s="172"/>
      <c r="GAG51" s="172"/>
      <c r="GAH51" s="172"/>
      <c r="GAI51" s="172"/>
      <c r="GAJ51" s="172"/>
      <c r="GAK51" s="172"/>
      <c r="GAL51" s="172"/>
      <c r="GAM51" s="172"/>
      <c r="GAN51" s="172"/>
      <c r="GAO51" s="172"/>
      <c r="GAP51" s="172"/>
      <c r="GAQ51" s="172"/>
      <c r="GAR51" s="172"/>
      <c r="GAS51" s="172"/>
      <c r="GAT51" s="172"/>
      <c r="GAU51" s="172"/>
      <c r="GAV51" s="172"/>
      <c r="GAW51" s="172"/>
      <c r="GAX51" s="172"/>
      <c r="GAY51" s="172"/>
      <c r="GAZ51" s="172"/>
      <c r="GBA51" s="172"/>
      <c r="GBB51" s="172"/>
      <c r="GBC51" s="172"/>
      <c r="GBD51" s="172"/>
      <c r="GBE51" s="172"/>
      <c r="GBF51" s="172"/>
      <c r="GBG51" s="172"/>
      <c r="GBH51" s="172"/>
      <c r="GBI51" s="172"/>
      <c r="GBJ51" s="172"/>
      <c r="GBK51" s="172"/>
      <c r="GBL51" s="172"/>
      <c r="GBM51" s="172"/>
      <c r="GBN51" s="172"/>
      <c r="GBO51" s="172"/>
      <c r="GBP51" s="172"/>
      <c r="GBQ51" s="172"/>
      <c r="GBR51" s="172"/>
      <c r="GBS51" s="172"/>
      <c r="GBT51" s="172"/>
      <c r="GBU51" s="172"/>
      <c r="GBV51" s="172"/>
      <c r="GBW51" s="172"/>
      <c r="GBX51" s="172"/>
      <c r="GBY51" s="172"/>
      <c r="GBZ51" s="172"/>
      <c r="GCA51" s="172"/>
      <c r="GCB51" s="172"/>
      <c r="GCC51" s="172"/>
      <c r="GCD51" s="172"/>
      <c r="GCE51" s="172"/>
      <c r="GCF51" s="172"/>
      <c r="GCG51" s="172"/>
      <c r="GCH51" s="172"/>
      <c r="GCI51" s="172"/>
      <c r="GCJ51" s="172"/>
      <c r="GCK51" s="172"/>
      <c r="GCL51" s="172"/>
      <c r="GCM51" s="172"/>
      <c r="GCN51" s="172"/>
      <c r="GCO51" s="172"/>
      <c r="GCP51" s="172"/>
      <c r="GCQ51" s="172"/>
      <c r="GCR51" s="172"/>
      <c r="GCS51" s="172"/>
      <c r="GCT51" s="172"/>
      <c r="GCU51" s="172"/>
      <c r="GCV51" s="172"/>
      <c r="GCW51" s="172"/>
      <c r="GCX51" s="172"/>
      <c r="GCY51" s="172"/>
      <c r="GCZ51" s="172"/>
      <c r="GDA51" s="172"/>
      <c r="GDB51" s="172"/>
      <c r="GDC51" s="172"/>
      <c r="GDD51" s="172"/>
      <c r="GDE51" s="172"/>
      <c r="GDF51" s="172"/>
      <c r="GDG51" s="172"/>
      <c r="GDH51" s="172"/>
      <c r="GDI51" s="172"/>
      <c r="GDJ51" s="172"/>
      <c r="GDK51" s="172"/>
      <c r="GDL51" s="172"/>
      <c r="GDM51" s="172"/>
      <c r="GDN51" s="172"/>
      <c r="GDO51" s="172"/>
      <c r="GDP51" s="172"/>
      <c r="GDQ51" s="172"/>
      <c r="GDR51" s="172"/>
      <c r="GDS51" s="172"/>
      <c r="GDT51" s="172"/>
      <c r="GDU51" s="172"/>
      <c r="GDV51" s="172"/>
      <c r="GDW51" s="172"/>
      <c r="GDX51" s="172"/>
      <c r="GDY51" s="172"/>
      <c r="GDZ51" s="172"/>
      <c r="GEA51" s="172"/>
      <c r="GEB51" s="172"/>
      <c r="GEC51" s="172"/>
      <c r="GED51" s="172"/>
      <c r="GEE51" s="172"/>
      <c r="GEF51" s="172"/>
      <c r="GEG51" s="172"/>
      <c r="GEH51" s="172"/>
      <c r="GEI51" s="172"/>
      <c r="GEJ51" s="172"/>
      <c r="GEK51" s="172"/>
      <c r="GEL51" s="172"/>
      <c r="GEM51" s="172"/>
      <c r="GEN51" s="172"/>
      <c r="GEO51" s="172"/>
      <c r="GEP51" s="172"/>
      <c r="GEQ51" s="172"/>
      <c r="GER51" s="172"/>
      <c r="GES51" s="172"/>
      <c r="GET51" s="172"/>
      <c r="GEU51" s="172"/>
      <c r="GEV51" s="172"/>
      <c r="GEW51" s="172"/>
      <c r="GEX51" s="172"/>
      <c r="GEY51" s="172"/>
      <c r="GEZ51" s="172"/>
      <c r="GFA51" s="172"/>
      <c r="GFB51" s="172"/>
      <c r="GFC51" s="172"/>
      <c r="GFD51" s="172"/>
      <c r="GFE51" s="172"/>
      <c r="GFF51" s="172"/>
      <c r="GFG51" s="172"/>
      <c r="GFH51" s="172"/>
      <c r="GFI51" s="172"/>
      <c r="GFJ51" s="172"/>
      <c r="GFK51" s="172"/>
      <c r="GFL51" s="172"/>
      <c r="GFM51" s="172"/>
      <c r="GFN51" s="172"/>
      <c r="GFO51" s="172"/>
      <c r="GFP51" s="172"/>
      <c r="GFQ51" s="172"/>
      <c r="GFR51" s="172"/>
      <c r="GFS51" s="172"/>
      <c r="GFT51" s="172"/>
      <c r="GFU51" s="172"/>
      <c r="GFV51" s="172"/>
      <c r="GFW51" s="172"/>
      <c r="GFX51" s="172"/>
      <c r="GFY51" s="172"/>
      <c r="GFZ51" s="172"/>
      <c r="GGA51" s="172"/>
      <c r="GGB51" s="172"/>
      <c r="GGC51" s="172"/>
      <c r="GGD51" s="172"/>
      <c r="GGE51" s="172"/>
      <c r="GGF51" s="172"/>
      <c r="GGG51" s="172"/>
      <c r="GGH51" s="172"/>
      <c r="GGI51" s="172"/>
      <c r="GGJ51" s="172"/>
      <c r="GGK51" s="172"/>
      <c r="GGL51" s="172"/>
      <c r="GGM51" s="172"/>
      <c r="GGN51" s="172"/>
      <c r="GGO51" s="172"/>
      <c r="GGP51" s="172"/>
      <c r="GGQ51" s="172"/>
      <c r="GGR51" s="172"/>
      <c r="GGS51" s="172"/>
      <c r="GGT51" s="172"/>
      <c r="GGU51" s="172"/>
      <c r="GGV51" s="172"/>
      <c r="GGW51" s="172"/>
      <c r="GGX51" s="172"/>
      <c r="GGY51" s="172"/>
      <c r="GGZ51" s="172"/>
      <c r="GHA51" s="172"/>
      <c r="GHB51" s="172"/>
      <c r="GHC51" s="172"/>
      <c r="GHD51" s="172"/>
      <c r="GHE51" s="172"/>
      <c r="GHF51" s="172"/>
      <c r="GHG51" s="172"/>
      <c r="GHH51" s="172"/>
      <c r="GHI51" s="172"/>
      <c r="GHJ51" s="172"/>
      <c r="GHK51" s="172"/>
      <c r="GHL51" s="172"/>
      <c r="GHM51" s="172"/>
      <c r="GHN51" s="172"/>
      <c r="GHO51" s="172"/>
      <c r="GHP51" s="172"/>
      <c r="GHQ51" s="172"/>
      <c r="GHR51" s="172"/>
      <c r="GHS51" s="172"/>
      <c r="GHT51" s="172"/>
      <c r="GHU51" s="172"/>
      <c r="GHV51" s="172"/>
      <c r="GHW51" s="172"/>
      <c r="GHX51" s="172"/>
      <c r="GHY51" s="172"/>
      <c r="GHZ51" s="172"/>
      <c r="GIA51" s="172"/>
      <c r="GIB51" s="172"/>
      <c r="GIC51" s="172"/>
      <c r="GID51" s="172"/>
      <c r="GIE51" s="172"/>
      <c r="GIF51" s="172"/>
      <c r="GIG51" s="172"/>
      <c r="GIH51" s="172"/>
      <c r="GII51" s="172"/>
      <c r="GIJ51" s="172"/>
      <c r="GIK51" s="172"/>
      <c r="GIL51" s="172"/>
      <c r="GIM51" s="172"/>
      <c r="GIN51" s="172"/>
      <c r="GIO51" s="172"/>
      <c r="GIP51" s="172"/>
      <c r="GIQ51" s="172"/>
      <c r="GIR51" s="172"/>
      <c r="GIS51" s="172"/>
      <c r="GIT51" s="172"/>
      <c r="GIU51" s="172"/>
      <c r="GIV51" s="172"/>
      <c r="GIW51" s="172"/>
      <c r="GIX51" s="172"/>
      <c r="GIY51" s="172"/>
      <c r="GIZ51" s="172"/>
      <c r="GJA51" s="172"/>
      <c r="GJB51" s="172"/>
      <c r="GJC51" s="172"/>
      <c r="GJD51" s="172"/>
      <c r="GJE51" s="172"/>
      <c r="GJF51" s="172"/>
      <c r="GJG51" s="172"/>
      <c r="GJH51" s="172"/>
      <c r="GJI51" s="172"/>
      <c r="GJJ51" s="172"/>
      <c r="GJK51" s="172"/>
      <c r="GJL51" s="172"/>
      <c r="GJM51" s="172"/>
      <c r="GJN51" s="172"/>
      <c r="GJO51" s="172"/>
      <c r="GJP51" s="172"/>
      <c r="GJQ51" s="172"/>
      <c r="GJR51" s="172"/>
      <c r="GJS51" s="172"/>
      <c r="GJT51" s="172"/>
      <c r="GJU51" s="172"/>
      <c r="GJV51" s="172"/>
      <c r="GJW51" s="172"/>
      <c r="GJX51" s="172"/>
      <c r="GJY51" s="172"/>
      <c r="GJZ51" s="172"/>
      <c r="GKA51" s="172"/>
      <c r="GKB51" s="172"/>
      <c r="GKC51" s="172"/>
      <c r="GKD51" s="172"/>
      <c r="GKE51" s="172"/>
      <c r="GKF51" s="172"/>
      <c r="GKG51" s="172"/>
      <c r="GKH51" s="172"/>
      <c r="GKI51" s="172"/>
      <c r="GKJ51" s="172"/>
      <c r="GKK51" s="172"/>
      <c r="GKL51" s="172"/>
      <c r="GKM51" s="172"/>
      <c r="GKN51" s="172"/>
      <c r="GKO51" s="172"/>
      <c r="GKP51" s="172"/>
      <c r="GKQ51" s="172"/>
      <c r="GKR51" s="172"/>
      <c r="GKS51" s="172"/>
      <c r="GKT51" s="172"/>
      <c r="GKU51" s="172"/>
      <c r="GKV51" s="172"/>
      <c r="GKW51" s="172"/>
      <c r="GKX51" s="172"/>
      <c r="GKY51" s="172"/>
      <c r="GKZ51" s="172"/>
      <c r="GLA51" s="172"/>
      <c r="GLB51" s="172"/>
      <c r="GLC51" s="172"/>
      <c r="GLD51" s="172"/>
      <c r="GLE51" s="172"/>
      <c r="GLF51" s="172"/>
      <c r="GLG51" s="172"/>
      <c r="GLH51" s="172"/>
      <c r="GLI51" s="172"/>
      <c r="GLJ51" s="172"/>
      <c r="GLK51" s="172"/>
      <c r="GLL51" s="172"/>
      <c r="GLM51" s="172"/>
      <c r="GLN51" s="172"/>
      <c r="GLO51" s="172"/>
      <c r="GLP51" s="172"/>
      <c r="GLQ51" s="172"/>
      <c r="GLR51" s="172"/>
      <c r="GLS51" s="172"/>
      <c r="GLT51" s="172"/>
      <c r="GLU51" s="172"/>
      <c r="GLV51" s="172"/>
      <c r="GLW51" s="172"/>
      <c r="GLX51" s="172"/>
      <c r="GLY51" s="172"/>
      <c r="GLZ51" s="172"/>
      <c r="GMA51" s="172"/>
      <c r="GMB51" s="172"/>
      <c r="GMC51" s="172"/>
      <c r="GMD51" s="172"/>
      <c r="GME51" s="172"/>
      <c r="GMF51" s="172"/>
      <c r="GMG51" s="172"/>
      <c r="GMH51" s="172"/>
      <c r="GMI51" s="172"/>
      <c r="GMJ51" s="172"/>
      <c r="GMK51" s="172"/>
      <c r="GML51" s="172"/>
      <c r="GMM51" s="172"/>
      <c r="GMN51" s="172"/>
      <c r="GMO51" s="172"/>
      <c r="GMP51" s="172"/>
      <c r="GMQ51" s="172"/>
      <c r="GMR51" s="172"/>
      <c r="GMS51" s="172"/>
      <c r="GMT51" s="172"/>
      <c r="GMU51" s="172"/>
      <c r="GMV51" s="172"/>
      <c r="GMW51" s="172"/>
      <c r="GMX51" s="172"/>
      <c r="GMY51" s="172"/>
      <c r="GMZ51" s="172"/>
      <c r="GNA51" s="172"/>
      <c r="GNB51" s="172"/>
      <c r="GNC51" s="172"/>
      <c r="GND51" s="172"/>
      <c r="GNE51" s="172"/>
      <c r="GNF51" s="172"/>
      <c r="GNG51" s="172"/>
      <c r="GNH51" s="172"/>
      <c r="GNI51" s="172"/>
      <c r="GNJ51" s="172"/>
      <c r="GNK51" s="172"/>
      <c r="GNL51" s="172"/>
      <c r="GNM51" s="172"/>
      <c r="GNN51" s="172"/>
      <c r="GNO51" s="172"/>
      <c r="GNP51" s="172"/>
      <c r="GNQ51" s="172"/>
      <c r="GNR51" s="172"/>
      <c r="GNS51" s="172"/>
      <c r="GNT51" s="172"/>
      <c r="GNU51" s="172"/>
      <c r="GNV51" s="172"/>
      <c r="GNW51" s="172"/>
      <c r="GNX51" s="172"/>
      <c r="GNY51" s="172"/>
      <c r="GNZ51" s="172"/>
      <c r="GOA51" s="172"/>
      <c r="GOB51" s="172"/>
      <c r="GOC51" s="172"/>
      <c r="GOD51" s="172"/>
      <c r="GOE51" s="172"/>
      <c r="GOF51" s="172"/>
      <c r="GOG51" s="172"/>
      <c r="GOH51" s="172"/>
      <c r="GOI51" s="172"/>
      <c r="GOJ51" s="172"/>
      <c r="GOK51" s="172"/>
      <c r="GOL51" s="172"/>
      <c r="GOM51" s="172"/>
      <c r="GON51" s="172"/>
      <c r="GOO51" s="172"/>
      <c r="GOP51" s="172"/>
      <c r="GOQ51" s="172"/>
      <c r="GOR51" s="172"/>
      <c r="GOS51" s="172"/>
      <c r="GOT51" s="172"/>
      <c r="GOU51" s="172"/>
      <c r="GOV51" s="172"/>
      <c r="GOW51" s="172"/>
      <c r="GOX51" s="172"/>
      <c r="GOY51" s="172"/>
      <c r="GOZ51" s="172"/>
      <c r="GPA51" s="172"/>
      <c r="GPB51" s="172"/>
      <c r="GPC51" s="172"/>
      <c r="GPD51" s="172"/>
      <c r="GPE51" s="172"/>
      <c r="GPF51" s="172"/>
      <c r="GPG51" s="172"/>
      <c r="GPH51" s="172"/>
      <c r="GPI51" s="172"/>
      <c r="GPJ51" s="172"/>
      <c r="GPK51" s="172"/>
      <c r="GPL51" s="172"/>
      <c r="GPM51" s="172"/>
      <c r="GPN51" s="172"/>
      <c r="GPO51" s="172"/>
      <c r="GPP51" s="172"/>
      <c r="GPQ51" s="172"/>
      <c r="GPR51" s="172"/>
      <c r="GPS51" s="172"/>
      <c r="GPT51" s="172"/>
      <c r="GPU51" s="172"/>
      <c r="GPV51" s="172"/>
      <c r="GPW51" s="172"/>
      <c r="GPX51" s="172"/>
      <c r="GPY51" s="172"/>
      <c r="GPZ51" s="172"/>
      <c r="GQA51" s="172"/>
      <c r="GQB51" s="172"/>
      <c r="GQC51" s="172"/>
      <c r="GQD51" s="172"/>
      <c r="GQE51" s="172"/>
      <c r="GQF51" s="172"/>
      <c r="GQG51" s="172"/>
      <c r="GQH51" s="172"/>
      <c r="GQI51" s="172"/>
      <c r="GQJ51" s="172"/>
      <c r="GQK51" s="172"/>
      <c r="GQL51" s="172"/>
      <c r="GQM51" s="172"/>
      <c r="GQN51" s="172"/>
      <c r="GQO51" s="172"/>
      <c r="GQP51" s="172"/>
      <c r="GQQ51" s="172"/>
      <c r="GQR51" s="172"/>
      <c r="GQS51" s="172"/>
      <c r="GQT51" s="172"/>
      <c r="GQU51" s="172"/>
      <c r="GQV51" s="172"/>
      <c r="GQW51" s="172"/>
      <c r="GQX51" s="172"/>
      <c r="GQY51" s="172"/>
      <c r="GQZ51" s="172"/>
      <c r="GRA51" s="172"/>
      <c r="GRB51" s="172"/>
      <c r="GRC51" s="172"/>
      <c r="GRD51" s="172"/>
      <c r="GRE51" s="172"/>
      <c r="GRF51" s="172"/>
      <c r="GRG51" s="172"/>
      <c r="GRH51" s="172"/>
      <c r="GRI51" s="172"/>
      <c r="GRJ51" s="172"/>
      <c r="GRK51" s="172"/>
      <c r="GRL51" s="172"/>
      <c r="GRM51" s="172"/>
      <c r="GRN51" s="172"/>
      <c r="GRO51" s="172"/>
      <c r="GRP51" s="172"/>
      <c r="GRQ51" s="172"/>
      <c r="GRR51" s="172"/>
      <c r="GRS51" s="172"/>
      <c r="GRT51" s="172"/>
      <c r="GRU51" s="172"/>
      <c r="GRV51" s="172"/>
      <c r="GRW51" s="172"/>
      <c r="GRX51" s="172"/>
      <c r="GRY51" s="172"/>
      <c r="GRZ51" s="172"/>
      <c r="GSA51" s="172"/>
      <c r="GSB51" s="172"/>
      <c r="GSC51" s="172"/>
      <c r="GSD51" s="172"/>
      <c r="GSE51" s="172"/>
      <c r="GSF51" s="172"/>
      <c r="GSG51" s="172"/>
      <c r="GSH51" s="172"/>
      <c r="GSI51" s="172"/>
      <c r="GSJ51" s="172"/>
      <c r="GSK51" s="172"/>
      <c r="GSL51" s="172"/>
      <c r="GSM51" s="172"/>
      <c r="GSN51" s="172"/>
      <c r="GSO51" s="172"/>
      <c r="GSP51" s="172"/>
      <c r="GSQ51" s="172"/>
      <c r="GSR51" s="172"/>
      <c r="GSS51" s="172"/>
      <c r="GST51" s="172"/>
      <c r="GSU51" s="172"/>
      <c r="GSV51" s="172"/>
      <c r="GSW51" s="172"/>
      <c r="GSX51" s="172"/>
      <c r="GSY51" s="172"/>
      <c r="GSZ51" s="172"/>
      <c r="GTA51" s="172"/>
      <c r="GTB51" s="172"/>
      <c r="GTC51" s="172"/>
      <c r="GTD51" s="172"/>
      <c r="GTE51" s="172"/>
      <c r="GTF51" s="172"/>
      <c r="GTG51" s="172"/>
      <c r="GTH51" s="172"/>
      <c r="GTI51" s="172"/>
      <c r="GTJ51" s="172"/>
      <c r="GTK51" s="172"/>
      <c r="GTL51" s="172"/>
      <c r="GTM51" s="172"/>
      <c r="GTN51" s="172"/>
      <c r="GTO51" s="172"/>
      <c r="GTP51" s="172"/>
      <c r="GTQ51" s="172"/>
      <c r="GTR51" s="172"/>
      <c r="GTS51" s="172"/>
      <c r="GTT51" s="172"/>
      <c r="GTU51" s="172"/>
      <c r="GTV51" s="172"/>
      <c r="GTW51" s="172"/>
      <c r="GTX51" s="172"/>
      <c r="GTY51" s="172"/>
      <c r="GTZ51" s="172"/>
      <c r="GUA51" s="172"/>
      <c r="GUB51" s="172"/>
      <c r="GUC51" s="172"/>
      <c r="GUD51" s="172"/>
      <c r="GUE51" s="172"/>
      <c r="GUF51" s="172"/>
      <c r="GUG51" s="172"/>
      <c r="GUH51" s="172"/>
      <c r="GUI51" s="172"/>
      <c r="GUJ51" s="172"/>
      <c r="GUK51" s="172"/>
      <c r="GUL51" s="172"/>
      <c r="GUM51" s="172"/>
      <c r="GUN51" s="172"/>
      <c r="GUO51" s="172"/>
      <c r="GUP51" s="172"/>
      <c r="GUQ51" s="172"/>
      <c r="GUR51" s="172"/>
      <c r="GUS51" s="172"/>
      <c r="GUT51" s="172"/>
      <c r="GUU51" s="172"/>
      <c r="GUV51" s="172"/>
      <c r="GUW51" s="172"/>
      <c r="GUX51" s="172"/>
      <c r="GUY51" s="172"/>
      <c r="GUZ51" s="172"/>
      <c r="GVA51" s="172"/>
      <c r="GVB51" s="172"/>
      <c r="GVC51" s="172"/>
      <c r="GVD51" s="172"/>
      <c r="GVE51" s="172"/>
      <c r="GVF51" s="172"/>
      <c r="GVG51" s="172"/>
      <c r="GVH51" s="172"/>
      <c r="GVI51" s="172"/>
      <c r="GVJ51" s="172"/>
      <c r="GVK51" s="172"/>
      <c r="GVL51" s="172"/>
      <c r="GVM51" s="172"/>
      <c r="GVN51" s="172"/>
      <c r="GVO51" s="172"/>
      <c r="GVP51" s="172"/>
      <c r="GVQ51" s="172"/>
      <c r="GVR51" s="172"/>
      <c r="GVS51" s="172"/>
      <c r="GVT51" s="172"/>
      <c r="GVU51" s="172"/>
      <c r="GVV51" s="172"/>
      <c r="GVW51" s="172"/>
      <c r="GVX51" s="172"/>
      <c r="GVY51" s="172"/>
      <c r="GVZ51" s="172"/>
      <c r="GWA51" s="172"/>
      <c r="GWB51" s="172"/>
      <c r="GWC51" s="172"/>
      <c r="GWD51" s="172"/>
      <c r="GWE51" s="172"/>
      <c r="GWF51" s="172"/>
      <c r="GWG51" s="172"/>
      <c r="GWH51" s="172"/>
      <c r="GWI51" s="172"/>
      <c r="GWJ51" s="172"/>
      <c r="GWK51" s="172"/>
      <c r="GWL51" s="172"/>
      <c r="GWM51" s="172"/>
      <c r="GWN51" s="172"/>
      <c r="GWO51" s="172"/>
      <c r="GWP51" s="172"/>
      <c r="GWQ51" s="172"/>
      <c r="GWR51" s="172"/>
      <c r="GWS51" s="172"/>
      <c r="GWT51" s="172"/>
      <c r="GWU51" s="172"/>
      <c r="GWV51" s="172"/>
      <c r="GWW51" s="172"/>
      <c r="GWX51" s="172"/>
      <c r="GWY51" s="172"/>
      <c r="GWZ51" s="172"/>
      <c r="GXA51" s="172"/>
      <c r="GXB51" s="172"/>
      <c r="GXC51" s="172"/>
      <c r="GXD51" s="172"/>
      <c r="GXE51" s="172"/>
      <c r="GXF51" s="172"/>
      <c r="GXG51" s="172"/>
      <c r="GXH51" s="172"/>
      <c r="GXI51" s="172"/>
      <c r="GXJ51" s="172"/>
      <c r="GXK51" s="172"/>
      <c r="GXL51" s="172"/>
      <c r="GXM51" s="172"/>
      <c r="GXN51" s="172"/>
      <c r="GXO51" s="172"/>
      <c r="GXP51" s="172"/>
      <c r="GXQ51" s="172"/>
      <c r="GXR51" s="172"/>
      <c r="GXS51" s="172"/>
      <c r="GXT51" s="172"/>
      <c r="GXU51" s="172"/>
      <c r="GXV51" s="172"/>
      <c r="GXW51" s="172"/>
      <c r="GXX51" s="172"/>
      <c r="GXY51" s="172"/>
      <c r="GXZ51" s="172"/>
      <c r="GYA51" s="172"/>
      <c r="GYB51" s="172"/>
      <c r="GYC51" s="172"/>
      <c r="GYD51" s="172"/>
      <c r="GYE51" s="172"/>
      <c r="GYF51" s="172"/>
      <c r="GYG51" s="172"/>
      <c r="GYH51" s="172"/>
      <c r="GYI51" s="172"/>
      <c r="GYJ51" s="172"/>
      <c r="GYK51" s="172"/>
      <c r="GYL51" s="172"/>
      <c r="GYM51" s="172"/>
      <c r="GYN51" s="172"/>
      <c r="GYO51" s="172"/>
      <c r="GYP51" s="172"/>
      <c r="GYQ51" s="172"/>
      <c r="GYR51" s="172"/>
      <c r="GYS51" s="172"/>
      <c r="GYT51" s="172"/>
      <c r="GYU51" s="172"/>
      <c r="GYV51" s="172"/>
      <c r="GYW51" s="172"/>
      <c r="GYX51" s="172"/>
      <c r="GYY51" s="172"/>
      <c r="GYZ51" s="172"/>
      <c r="GZA51" s="172"/>
      <c r="GZB51" s="172"/>
      <c r="GZC51" s="172"/>
      <c r="GZD51" s="172"/>
      <c r="GZE51" s="172"/>
      <c r="GZF51" s="172"/>
      <c r="GZG51" s="172"/>
      <c r="GZH51" s="172"/>
      <c r="GZI51" s="172"/>
      <c r="GZJ51" s="172"/>
      <c r="GZK51" s="172"/>
      <c r="GZL51" s="172"/>
      <c r="GZM51" s="172"/>
      <c r="GZN51" s="172"/>
      <c r="GZO51" s="172"/>
      <c r="GZP51" s="172"/>
      <c r="GZQ51" s="172"/>
      <c r="GZR51" s="172"/>
      <c r="GZS51" s="172"/>
      <c r="GZT51" s="172"/>
      <c r="GZU51" s="172"/>
      <c r="GZV51" s="172"/>
      <c r="GZW51" s="172"/>
      <c r="GZX51" s="172"/>
      <c r="GZY51" s="172"/>
      <c r="GZZ51" s="172"/>
      <c r="HAA51" s="172"/>
      <c r="HAB51" s="172"/>
      <c r="HAC51" s="172"/>
      <c r="HAD51" s="172"/>
      <c r="HAE51" s="172"/>
      <c r="HAF51" s="172"/>
      <c r="HAG51" s="172"/>
      <c r="HAH51" s="172"/>
      <c r="HAI51" s="172"/>
      <c r="HAJ51" s="172"/>
      <c r="HAK51" s="172"/>
      <c r="HAL51" s="172"/>
      <c r="HAM51" s="172"/>
      <c r="HAN51" s="172"/>
      <c r="HAO51" s="172"/>
      <c r="HAP51" s="172"/>
      <c r="HAQ51" s="172"/>
      <c r="HAR51" s="172"/>
      <c r="HAS51" s="172"/>
      <c r="HAT51" s="172"/>
      <c r="HAU51" s="172"/>
      <c r="HAV51" s="172"/>
      <c r="HAW51" s="172"/>
      <c r="HAX51" s="172"/>
      <c r="HAY51" s="172"/>
      <c r="HAZ51" s="172"/>
      <c r="HBA51" s="172"/>
      <c r="HBB51" s="172"/>
      <c r="HBC51" s="172"/>
      <c r="HBD51" s="172"/>
      <c r="HBE51" s="172"/>
      <c r="HBF51" s="172"/>
      <c r="HBG51" s="172"/>
      <c r="HBH51" s="172"/>
      <c r="HBI51" s="172"/>
      <c r="HBJ51" s="172"/>
      <c r="HBK51" s="172"/>
      <c r="HBL51" s="172"/>
      <c r="HBM51" s="172"/>
      <c r="HBN51" s="172"/>
      <c r="HBO51" s="172"/>
      <c r="HBP51" s="172"/>
      <c r="HBQ51" s="172"/>
      <c r="HBR51" s="172"/>
      <c r="HBS51" s="172"/>
      <c r="HBT51" s="172"/>
      <c r="HBU51" s="172"/>
      <c r="HBV51" s="172"/>
      <c r="HBW51" s="172"/>
      <c r="HBX51" s="172"/>
      <c r="HBY51" s="172"/>
      <c r="HBZ51" s="172"/>
      <c r="HCA51" s="172"/>
      <c r="HCB51" s="172"/>
      <c r="HCC51" s="172"/>
      <c r="HCD51" s="172"/>
      <c r="HCE51" s="172"/>
      <c r="HCF51" s="172"/>
      <c r="HCG51" s="172"/>
      <c r="HCH51" s="172"/>
      <c r="HCI51" s="172"/>
      <c r="HCJ51" s="172"/>
      <c r="HCK51" s="172"/>
      <c r="HCL51" s="172"/>
      <c r="HCM51" s="172"/>
      <c r="HCN51" s="172"/>
      <c r="HCO51" s="172"/>
      <c r="HCP51" s="172"/>
      <c r="HCQ51" s="172"/>
      <c r="HCR51" s="172"/>
      <c r="HCS51" s="172"/>
      <c r="HCT51" s="172"/>
      <c r="HCU51" s="172"/>
      <c r="HCV51" s="172"/>
      <c r="HCW51" s="172"/>
      <c r="HCX51" s="172"/>
      <c r="HCY51" s="172"/>
      <c r="HCZ51" s="172"/>
      <c r="HDA51" s="172"/>
      <c r="HDB51" s="172"/>
      <c r="HDC51" s="172"/>
      <c r="HDD51" s="172"/>
      <c r="HDE51" s="172"/>
      <c r="HDF51" s="172"/>
      <c r="HDG51" s="172"/>
      <c r="HDH51" s="172"/>
      <c r="HDI51" s="172"/>
      <c r="HDJ51" s="172"/>
      <c r="HDK51" s="172"/>
      <c r="HDL51" s="172"/>
      <c r="HDM51" s="172"/>
      <c r="HDN51" s="172"/>
      <c r="HDO51" s="172"/>
      <c r="HDP51" s="172"/>
      <c r="HDQ51" s="172"/>
      <c r="HDR51" s="172"/>
      <c r="HDS51" s="172"/>
      <c r="HDT51" s="172"/>
      <c r="HDU51" s="172"/>
      <c r="HDV51" s="172"/>
      <c r="HDW51" s="172"/>
      <c r="HDX51" s="172"/>
      <c r="HDY51" s="172"/>
      <c r="HDZ51" s="172"/>
      <c r="HEA51" s="172"/>
      <c r="HEB51" s="172"/>
      <c r="HEC51" s="172"/>
      <c r="HED51" s="172"/>
      <c r="HEE51" s="172"/>
      <c r="HEF51" s="172"/>
      <c r="HEG51" s="172"/>
      <c r="HEH51" s="172"/>
      <c r="HEI51" s="172"/>
      <c r="HEJ51" s="172"/>
      <c r="HEK51" s="172"/>
      <c r="HEL51" s="172"/>
      <c r="HEM51" s="172"/>
      <c r="HEN51" s="172"/>
      <c r="HEO51" s="172"/>
      <c r="HEP51" s="172"/>
      <c r="HEQ51" s="172"/>
      <c r="HER51" s="172"/>
      <c r="HES51" s="172"/>
      <c r="HET51" s="172"/>
      <c r="HEU51" s="172"/>
      <c r="HEV51" s="172"/>
      <c r="HEW51" s="172"/>
      <c r="HEX51" s="172"/>
      <c r="HEY51" s="172"/>
      <c r="HEZ51" s="172"/>
      <c r="HFA51" s="172"/>
      <c r="HFB51" s="172"/>
      <c r="HFC51" s="172"/>
      <c r="HFD51" s="172"/>
      <c r="HFE51" s="172"/>
      <c r="HFF51" s="172"/>
      <c r="HFG51" s="172"/>
      <c r="HFH51" s="172"/>
      <c r="HFI51" s="172"/>
      <c r="HFJ51" s="172"/>
      <c r="HFK51" s="172"/>
      <c r="HFL51" s="172"/>
      <c r="HFM51" s="172"/>
      <c r="HFN51" s="172"/>
      <c r="HFO51" s="172"/>
      <c r="HFP51" s="172"/>
      <c r="HFQ51" s="172"/>
      <c r="HFR51" s="172"/>
      <c r="HFS51" s="172"/>
      <c r="HFT51" s="172"/>
      <c r="HFU51" s="172"/>
      <c r="HFV51" s="172"/>
      <c r="HFW51" s="172"/>
      <c r="HFX51" s="172"/>
      <c r="HFY51" s="172"/>
      <c r="HFZ51" s="172"/>
      <c r="HGA51" s="172"/>
      <c r="HGB51" s="172"/>
      <c r="HGC51" s="172"/>
      <c r="HGD51" s="172"/>
      <c r="HGE51" s="172"/>
      <c r="HGF51" s="172"/>
      <c r="HGG51" s="172"/>
      <c r="HGH51" s="172"/>
      <c r="HGI51" s="172"/>
      <c r="HGJ51" s="172"/>
      <c r="HGK51" s="172"/>
      <c r="HGL51" s="172"/>
      <c r="HGM51" s="172"/>
      <c r="HGN51" s="172"/>
      <c r="HGO51" s="172"/>
      <c r="HGP51" s="172"/>
      <c r="HGQ51" s="172"/>
      <c r="HGR51" s="172"/>
      <c r="HGS51" s="172"/>
      <c r="HGT51" s="172"/>
      <c r="HGU51" s="172"/>
      <c r="HGV51" s="172"/>
      <c r="HGW51" s="172"/>
      <c r="HGX51" s="172"/>
      <c r="HGY51" s="172"/>
      <c r="HGZ51" s="172"/>
      <c r="HHA51" s="172"/>
      <c r="HHB51" s="172"/>
      <c r="HHC51" s="172"/>
      <c r="HHD51" s="172"/>
      <c r="HHE51" s="172"/>
      <c r="HHF51" s="172"/>
      <c r="HHG51" s="172"/>
      <c r="HHH51" s="172"/>
      <c r="HHI51" s="172"/>
      <c r="HHJ51" s="172"/>
      <c r="HHK51" s="172"/>
      <c r="HHL51" s="172"/>
      <c r="HHM51" s="172"/>
      <c r="HHN51" s="172"/>
      <c r="HHO51" s="172"/>
      <c r="HHP51" s="172"/>
      <c r="HHQ51" s="172"/>
      <c r="HHR51" s="172"/>
      <c r="HHS51" s="172"/>
      <c r="HHT51" s="172"/>
      <c r="HHU51" s="172"/>
      <c r="HHV51" s="172"/>
      <c r="HHW51" s="172"/>
      <c r="HHX51" s="172"/>
      <c r="HHY51" s="172"/>
      <c r="HHZ51" s="172"/>
      <c r="HIA51" s="172"/>
      <c r="HIB51" s="172"/>
      <c r="HIC51" s="172"/>
      <c r="HID51" s="172"/>
      <c r="HIE51" s="172"/>
      <c r="HIF51" s="172"/>
      <c r="HIG51" s="172"/>
      <c r="HIH51" s="172"/>
      <c r="HII51" s="172"/>
      <c r="HIJ51" s="172"/>
      <c r="HIK51" s="172"/>
      <c r="HIL51" s="172"/>
      <c r="HIM51" s="172"/>
      <c r="HIN51" s="172"/>
      <c r="HIO51" s="172"/>
      <c r="HIP51" s="172"/>
      <c r="HIQ51" s="172"/>
      <c r="HIR51" s="172"/>
      <c r="HIS51" s="172"/>
      <c r="HIT51" s="172"/>
      <c r="HIU51" s="172"/>
      <c r="HIV51" s="172"/>
      <c r="HIW51" s="172"/>
      <c r="HIX51" s="172"/>
      <c r="HIY51" s="172"/>
      <c r="HIZ51" s="172"/>
      <c r="HJA51" s="172"/>
      <c r="HJB51" s="172"/>
      <c r="HJC51" s="172"/>
      <c r="HJD51" s="172"/>
      <c r="HJE51" s="172"/>
      <c r="HJF51" s="172"/>
      <c r="HJG51" s="172"/>
      <c r="HJH51" s="172"/>
      <c r="HJI51" s="172"/>
      <c r="HJJ51" s="172"/>
      <c r="HJK51" s="172"/>
      <c r="HJL51" s="172"/>
      <c r="HJM51" s="172"/>
      <c r="HJN51" s="172"/>
      <c r="HJO51" s="172"/>
      <c r="HJP51" s="172"/>
      <c r="HJQ51" s="172"/>
      <c r="HJR51" s="172"/>
      <c r="HJS51" s="172"/>
      <c r="HJT51" s="172"/>
      <c r="HJU51" s="172"/>
      <c r="HJV51" s="172"/>
      <c r="HJW51" s="172"/>
      <c r="HJX51" s="172"/>
      <c r="HJY51" s="172"/>
      <c r="HJZ51" s="172"/>
      <c r="HKA51" s="172"/>
      <c r="HKB51" s="172"/>
      <c r="HKC51" s="172"/>
      <c r="HKD51" s="172"/>
      <c r="HKE51" s="172"/>
      <c r="HKF51" s="172"/>
      <c r="HKG51" s="172"/>
      <c r="HKH51" s="172"/>
      <c r="HKI51" s="172"/>
      <c r="HKJ51" s="172"/>
      <c r="HKK51" s="172"/>
      <c r="HKL51" s="172"/>
      <c r="HKM51" s="172"/>
      <c r="HKN51" s="172"/>
      <c r="HKO51" s="172"/>
      <c r="HKP51" s="172"/>
      <c r="HKQ51" s="172"/>
      <c r="HKR51" s="172"/>
      <c r="HKS51" s="172"/>
      <c r="HKT51" s="172"/>
      <c r="HKU51" s="172"/>
      <c r="HKV51" s="172"/>
      <c r="HKW51" s="172"/>
      <c r="HKX51" s="172"/>
      <c r="HKY51" s="172"/>
      <c r="HKZ51" s="172"/>
      <c r="HLA51" s="172"/>
      <c r="HLB51" s="172"/>
      <c r="HLC51" s="172"/>
      <c r="HLD51" s="172"/>
      <c r="HLE51" s="172"/>
      <c r="HLF51" s="172"/>
      <c r="HLG51" s="172"/>
      <c r="HLH51" s="172"/>
      <c r="HLI51" s="172"/>
      <c r="HLJ51" s="172"/>
      <c r="HLK51" s="172"/>
      <c r="HLL51" s="172"/>
      <c r="HLM51" s="172"/>
      <c r="HLN51" s="172"/>
      <c r="HLO51" s="172"/>
      <c r="HLP51" s="172"/>
      <c r="HLQ51" s="172"/>
      <c r="HLR51" s="172"/>
      <c r="HLS51" s="172"/>
      <c r="HLT51" s="172"/>
      <c r="HLU51" s="172"/>
      <c r="HLV51" s="172"/>
      <c r="HLW51" s="172"/>
      <c r="HLX51" s="172"/>
      <c r="HLY51" s="172"/>
      <c r="HLZ51" s="172"/>
      <c r="HMA51" s="172"/>
      <c r="HMB51" s="172"/>
      <c r="HMC51" s="172"/>
      <c r="HMD51" s="172"/>
      <c r="HME51" s="172"/>
      <c r="HMF51" s="172"/>
      <c r="HMG51" s="172"/>
      <c r="HMH51" s="172"/>
      <c r="HMI51" s="172"/>
      <c r="HMJ51" s="172"/>
      <c r="HMK51" s="172"/>
      <c r="HML51" s="172"/>
      <c r="HMM51" s="172"/>
      <c r="HMN51" s="172"/>
      <c r="HMO51" s="172"/>
      <c r="HMP51" s="172"/>
      <c r="HMQ51" s="172"/>
      <c r="HMR51" s="172"/>
      <c r="HMS51" s="172"/>
      <c r="HMT51" s="172"/>
      <c r="HMU51" s="172"/>
      <c r="HMV51" s="172"/>
      <c r="HMW51" s="172"/>
      <c r="HMX51" s="172"/>
      <c r="HMY51" s="172"/>
      <c r="HMZ51" s="172"/>
      <c r="HNA51" s="172"/>
      <c r="HNB51" s="172"/>
      <c r="HNC51" s="172"/>
      <c r="HND51" s="172"/>
      <c r="HNE51" s="172"/>
      <c r="HNF51" s="172"/>
      <c r="HNG51" s="172"/>
      <c r="HNH51" s="172"/>
      <c r="HNI51" s="172"/>
      <c r="HNJ51" s="172"/>
      <c r="HNK51" s="172"/>
      <c r="HNL51" s="172"/>
      <c r="HNM51" s="172"/>
      <c r="HNN51" s="172"/>
      <c r="HNO51" s="172"/>
      <c r="HNP51" s="172"/>
      <c r="HNQ51" s="172"/>
      <c r="HNR51" s="172"/>
      <c r="HNS51" s="172"/>
      <c r="HNT51" s="172"/>
      <c r="HNU51" s="172"/>
      <c r="HNV51" s="172"/>
      <c r="HNW51" s="172"/>
      <c r="HNX51" s="172"/>
      <c r="HNY51" s="172"/>
      <c r="HNZ51" s="172"/>
      <c r="HOA51" s="172"/>
      <c r="HOB51" s="172"/>
      <c r="HOC51" s="172"/>
      <c r="HOD51" s="172"/>
      <c r="HOE51" s="172"/>
      <c r="HOF51" s="172"/>
      <c r="HOG51" s="172"/>
      <c r="HOH51" s="172"/>
      <c r="HOI51" s="172"/>
      <c r="HOJ51" s="172"/>
      <c r="HOK51" s="172"/>
      <c r="HOL51" s="172"/>
      <c r="HOM51" s="172"/>
      <c r="HON51" s="172"/>
      <c r="HOO51" s="172"/>
      <c r="HOP51" s="172"/>
      <c r="HOQ51" s="172"/>
      <c r="HOR51" s="172"/>
      <c r="HOS51" s="172"/>
      <c r="HOT51" s="172"/>
      <c r="HOU51" s="172"/>
      <c r="HOV51" s="172"/>
      <c r="HOW51" s="172"/>
      <c r="HOX51" s="172"/>
      <c r="HOY51" s="172"/>
      <c r="HOZ51" s="172"/>
      <c r="HPA51" s="172"/>
      <c r="HPB51" s="172"/>
      <c r="HPC51" s="172"/>
      <c r="HPD51" s="172"/>
      <c r="HPE51" s="172"/>
      <c r="HPF51" s="172"/>
      <c r="HPG51" s="172"/>
      <c r="HPH51" s="172"/>
      <c r="HPI51" s="172"/>
      <c r="HPJ51" s="172"/>
      <c r="HPK51" s="172"/>
      <c r="HPL51" s="172"/>
      <c r="HPM51" s="172"/>
      <c r="HPN51" s="172"/>
      <c r="HPO51" s="172"/>
      <c r="HPP51" s="172"/>
      <c r="HPQ51" s="172"/>
      <c r="HPR51" s="172"/>
      <c r="HPS51" s="172"/>
      <c r="HPT51" s="172"/>
      <c r="HPU51" s="172"/>
      <c r="HPV51" s="172"/>
      <c r="HPW51" s="172"/>
      <c r="HPX51" s="172"/>
      <c r="HPY51" s="172"/>
      <c r="HPZ51" s="172"/>
      <c r="HQA51" s="172"/>
      <c r="HQB51" s="172"/>
      <c r="HQC51" s="172"/>
      <c r="HQD51" s="172"/>
      <c r="HQE51" s="172"/>
      <c r="HQF51" s="172"/>
      <c r="HQG51" s="172"/>
      <c r="HQH51" s="172"/>
      <c r="HQI51" s="172"/>
      <c r="HQJ51" s="172"/>
      <c r="HQK51" s="172"/>
      <c r="HQL51" s="172"/>
      <c r="HQM51" s="172"/>
      <c r="HQN51" s="172"/>
      <c r="HQO51" s="172"/>
      <c r="HQP51" s="172"/>
      <c r="HQQ51" s="172"/>
      <c r="HQR51" s="172"/>
      <c r="HQS51" s="172"/>
      <c r="HQT51" s="172"/>
      <c r="HQU51" s="172"/>
      <c r="HQV51" s="172"/>
      <c r="HQW51" s="172"/>
      <c r="HQX51" s="172"/>
      <c r="HQY51" s="172"/>
      <c r="HQZ51" s="172"/>
      <c r="HRA51" s="172"/>
      <c r="HRB51" s="172"/>
      <c r="HRC51" s="172"/>
      <c r="HRD51" s="172"/>
      <c r="HRE51" s="172"/>
      <c r="HRF51" s="172"/>
      <c r="HRG51" s="172"/>
      <c r="HRH51" s="172"/>
      <c r="HRI51" s="172"/>
      <c r="HRJ51" s="172"/>
      <c r="HRK51" s="172"/>
      <c r="HRL51" s="172"/>
      <c r="HRM51" s="172"/>
      <c r="HRN51" s="172"/>
      <c r="HRO51" s="172"/>
      <c r="HRP51" s="172"/>
      <c r="HRQ51" s="172"/>
      <c r="HRR51" s="172"/>
      <c r="HRS51" s="172"/>
      <c r="HRT51" s="172"/>
      <c r="HRU51" s="172"/>
      <c r="HRV51" s="172"/>
      <c r="HRW51" s="172"/>
      <c r="HRX51" s="172"/>
      <c r="HRY51" s="172"/>
      <c r="HRZ51" s="172"/>
      <c r="HSA51" s="172"/>
      <c r="HSB51" s="172"/>
      <c r="HSC51" s="172"/>
      <c r="HSD51" s="172"/>
      <c r="HSE51" s="172"/>
      <c r="HSF51" s="172"/>
      <c r="HSG51" s="172"/>
      <c r="HSH51" s="172"/>
      <c r="HSI51" s="172"/>
      <c r="HSJ51" s="172"/>
      <c r="HSK51" s="172"/>
      <c r="HSL51" s="172"/>
      <c r="HSM51" s="172"/>
      <c r="HSN51" s="172"/>
      <c r="HSO51" s="172"/>
      <c r="HSP51" s="172"/>
      <c r="HSQ51" s="172"/>
      <c r="HSR51" s="172"/>
      <c r="HSS51" s="172"/>
      <c r="HST51" s="172"/>
      <c r="HSU51" s="172"/>
      <c r="HSV51" s="172"/>
      <c r="HSW51" s="172"/>
      <c r="HSX51" s="172"/>
      <c r="HSY51" s="172"/>
      <c r="HSZ51" s="172"/>
      <c r="HTA51" s="172"/>
      <c r="HTB51" s="172"/>
      <c r="HTC51" s="172"/>
      <c r="HTD51" s="172"/>
      <c r="HTE51" s="172"/>
      <c r="HTF51" s="172"/>
      <c r="HTG51" s="172"/>
      <c r="HTH51" s="172"/>
      <c r="HTI51" s="172"/>
      <c r="HTJ51" s="172"/>
      <c r="HTK51" s="172"/>
      <c r="HTL51" s="172"/>
      <c r="HTM51" s="172"/>
      <c r="HTN51" s="172"/>
      <c r="HTO51" s="172"/>
      <c r="HTP51" s="172"/>
      <c r="HTQ51" s="172"/>
      <c r="HTR51" s="172"/>
      <c r="HTS51" s="172"/>
      <c r="HTT51" s="172"/>
      <c r="HTU51" s="172"/>
      <c r="HTV51" s="172"/>
      <c r="HTW51" s="172"/>
      <c r="HTX51" s="172"/>
      <c r="HTY51" s="172"/>
      <c r="HTZ51" s="172"/>
      <c r="HUA51" s="172"/>
      <c r="HUB51" s="172"/>
      <c r="HUC51" s="172"/>
      <c r="HUD51" s="172"/>
      <c r="HUE51" s="172"/>
      <c r="HUF51" s="172"/>
      <c r="HUG51" s="172"/>
      <c r="HUH51" s="172"/>
      <c r="HUI51" s="172"/>
      <c r="HUJ51" s="172"/>
      <c r="HUK51" s="172"/>
      <c r="HUL51" s="172"/>
      <c r="HUM51" s="172"/>
      <c r="HUN51" s="172"/>
      <c r="HUO51" s="172"/>
      <c r="HUP51" s="172"/>
      <c r="HUQ51" s="172"/>
      <c r="HUR51" s="172"/>
      <c r="HUS51" s="172"/>
      <c r="HUT51" s="172"/>
      <c r="HUU51" s="172"/>
      <c r="HUV51" s="172"/>
      <c r="HUW51" s="172"/>
      <c r="HUX51" s="172"/>
      <c r="HUY51" s="172"/>
      <c r="HUZ51" s="172"/>
      <c r="HVA51" s="172"/>
      <c r="HVB51" s="172"/>
      <c r="HVC51" s="172"/>
      <c r="HVD51" s="172"/>
      <c r="HVE51" s="172"/>
      <c r="HVF51" s="172"/>
      <c r="HVG51" s="172"/>
      <c r="HVH51" s="172"/>
      <c r="HVI51" s="172"/>
      <c r="HVJ51" s="172"/>
      <c r="HVK51" s="172"/>
      <c r="HVL51" s="172"/>
      <c r="HVM51" s="172"/>
      <c r="HVN51" s="172"/>
      <c r="HVO51" s="172"/>
      <c r="HVP51" s="172"/>
      <c r="HVQ51" s="172"/>
      <c r="HVR51" s="172"/>
      <c r="HVS51" s="172"/>
      <c r="HVT51" s="172"/>
      <c r="HVU51" s="172"/>
      <c r="HVV51" s="172"/>
      <c r="HVW51" s="172"/>
      <c r="HVX51" s="172"/>
      <c r="HVY51" s="172"/>
      <c r="HVZ51" s="172"/>
      <c r="HWA51" s="172"/>
      <c r="HWB51" s="172"/>
      <c r="HWC51" s="172"/>
      <c r="HWD51" s="172"/>
      <c r="HWE51" s="172"/>
      <c r="HWF51" s="172"/>
      <c r="HWG51" s="172"/>
      <c r="HWH51" s="172"/>
      <c r="HWI51" s="172"/>
      <c r="HWJ51" s="172"/>
      <c r="HWK51" s="172"/>
      <c r="HWL51" s="172"/>
      <c r="HWM51" s="172"/>
      <c r="HWN51" s="172"/>
      <c r="HWO51" s="172"/>
      <c r="HWP51" s="172"/>
      <c r="HWQ51" s="172"/>
      <c r="HWR51" s="172"/>
      <c r="HWS51" s="172"/>
      <c r="HWT51" s="172"/>
      <c r="HWU51" s="172"/>
      <c r="HWV51" s="172"/>
      <c r="HWW51" s="172"/>
      <c r="HWX51" s="172"/>
      <c r="HWY51" s="172"/>
      <c r="HWZ51" s="172"/>
      <c r="HXA51" s="172"/>
      <c r="HXB51" s="172"/>
      <c r="HXC51" s="172"/>
      <c r="HXD51" s="172"/>
      <c r="HXE51" s="172"/>
      <c r="HXF51" s="172"/>
      <c r="HXG51" s="172"/>
      <c r="HXH51" s="172"/>
      <c r="HXI51" s="172"/>
      <c r="HXJ51" s="172"/>
      <c r="HXK51" s="172"/>
      <c r="HXL51" s="172"/>
      <c r="HXM51" s="172"/>
      <c r="HXN51" s="172"/>
      <c r="HXO51" s="172"/>
      <c r="HXP51" s="172"/>
      <c r="HXQ51" s="172"/>
      <c r="HXR51" s="172"/>
      <c r="HXS51" s="172"/>
      <c r="HXT51" s="172"/>
      <c r="HXU51" s="172"/>
      <c r="HXV51" s="172"/>
      <c r="HXW51" s="172"/>
      <c r="HXX51" s="172"/>
      <c r="HXY51" s="172"/>
      <c r="HXZ51" s="172"/>
      <c r="HYA51" s="172"/>
      <c r="HYB51" s="172"/>
      <c r="HYC51" s="172"/>
      <c r="HYD51" s="172"/>
      <c r="HYE51" s="172"/>
      <c r="HYF51" s="172"/>
      <c r="HYG51" s="172"/>
      <c r="HYH51" s="172"/>
      <c r="HYI51" s="172"/>
      <c r="HYJ51" s="172"/>
      <c r="HYK51" s="172"/>
      <c r="HYL51" s="172"/>
      <c r="HYM51" s="172"/>
      <c r="HYN51" s="172"/>
      <c r="HYO51" s="172"/>
      <c r="HYP51" s="172"/>
      <c r="HYQ51" s="172"/>
      <c r="HYR51" s="172"/>
      <c r="HYS51" s="172"/>
      <c r="HYT51" s="172"/>
      <c r="HYU51" s="172"/>
      <c r="HYV51" s="172"/>
      <c r="HYW51" s="172"/>
      <c r="HYX51" s="172"/>
      <c r="HYY51" s="172"/>
      <c r="HYZ51" s="172"/>
      <c r="HZA51" s="172"/>
      <c r="HZB51" s="172"/>
      <c r="HZC51" s="172"/>
      <c r="HZD51" s="172"/>
      <c r="HZE51" s="172"/>
      <c r="HZF51" s="172"/>
      <c r="HZG51" s="172"/>
      <c r="HZH51" s="172"/>
      <c r="HZI51" s="172"/>
      <c r="HZJ51" s="172"/>
      <c r="HZK51" s="172"/>
      <c r="HZL51" s="172"/>
      <c r="HZM51" s="172"/>
      <c r="HZN51" s="172"/>
      <c r="HZO51" s="172"/>
      <c r="HZP51" s="172"/>
      <c r="HZQ51" s="172"/>
      <c r="HZR51" s="172"/>
      <c r="HZS51" s="172"/>
      <c r="HZT51" s="172"/>
      <c r="HZU51" s="172"/>
      <c r="HZV51" s="172"/>
      <c r="HZW51" s="172"/>
      <c r="HZX51" s="172"/>
      <c r="HZY51" s="172"/>
      <c r="HZZ51" s="172"/>
      <c r="IAA51" s="172"/>
      <c r="IAB51" s="172"/>
      <c r="IAC51" s="172"/>
      <c r="IAD51" s="172"/>
      <c r="IAE51" s="172"/>
      <c r="IAF51" s="172"/>
      <c r="IAG51" s="172"/>
      <c r="IAH51" s="172"/>
      <c r="IAI51" s="172"/>
      <c r="IAJ51" s="172"/>
      <c r="IAK51" s="172"/>
      <c r="IAL51" s="172"/>
      <c r="IAM51" s="172"/>
      <c r="IAN51" s="172"/>
      <c r="IAO51" s="172"/>
      <c r="IAP51" s="172"/>
      <c r="IAQ51" s="172"/>
      <c r="IAR51" s="172"/>
      <c r="IAS51" s="172"/>
      <c r="IAT51" s="172"/>
      <c r="IAU51" s="172"/>
      <c r="IAV51" s="172"/>
      <c r="IAW51" s="172"/>
      <c r="IAX51" s="172"/>
      <c r="IAY51" s="172"/>
      <c r="IAZ51" s="172"/>
      <c r="IBA51" s="172"/>
      <c r="IBB51" s="172"/>
      <c r="IBC51" s="172"/>
      <c r="IBD51" s="172"/>
      <c r="IBE51" s="172"/>
      <c r="IBF51" s="172"/>
      <c r="IBG51" s="172"/>
      <c r="IBH51" s="172"/>
      <c r="IBI51" s="172"/>
      <c r="IBJ51" s="172"/>
      <c r="IBK51" s="172"/>
      <c r="IBL51" s="172"/>
      <c r="IBM51" s="172"/>
      <c r="IBN51" s="172"/>
      <c r="IBO51" s="172"/>
      <c r="IBP51" s="172"/>
      <c r="IBQ51" s="172"/>
      <c r="IBR51" s="172"/>
      <c r="IBS51" s="172"/>
      <c r="IBT51" s="172"/>
      <c r="IBU51" s="172"/>
      <c r="IBV51" s="172"/>
      <c r="IBW51" s="172"/>
      <c r="IBX51" s="172"/>
      <c r="IBY51" s="172"/>
      <c r="IBZ51" s="172"/>
      <c r="ICA51" s="172"/>
      <c r="ICB51" s="172"/>
      <c r="ICC51" s="172"/>
      <c r="ICD51" s="172"/>
      <c r="ICE51" s="172"/>
      <c r="ICF51" s="172"/>
      <c r="ICG51" s="172"/>
      <c r="ICH51" s="172"/>
      <c r="ICI51" s="172"/>
      <c r="ICJ51" s="172"/>
      <c r="ICK51" s="172"/>
      <c r="ICL51" s="172"/>
      <c r="ICM51" s="172"/>
      <c r="ICN51" s="172"/>
      <c r="ICO51" s="172"/>
      <c r="ICP51" s="172"/>
      <c r="ICQ51" s="172"/>
      <c r="ICR51" s="172"/>
      <c r="ICS51" s="172"/>
      <c r="ICT51" s="172"/>
      <c r="ICU51" s="172"/>
      <c r="ICV51" s="172"/>
      <c r="ICW51" s="172"/>
      <c r="ICX51" s="172"/>
      <c r="ICY51" s="172"/>
      <c r="ICZ51" s="172"/>
      <c r="IDA51" s="172"/>
      <c r="IDB51" s="172"/>
      <c r="IDC51" s="172"/>
      <c r="IDD51" s="172"/>
      <c r="IDE51" s="172"/>
      <c r="IDF51" s="172"/>
      <c r="IDG51" s="172"/>
      <c r="IDH51" s="172"/>
      <c r="IDI51" s="172"/>
      <c r="IDJ51" s="172"/>
      <c r="IDK51" s="172"/>
      <c r="IDL51" s="172"/>
      <c r="IDM51" s="172"/>
      <c r="IDN51" s="172"/>
      <c r="IDO51" s="172"/>
      <c r="IDP51" s="172"/>
      <c r="IDQ51" s="172"/>
      <c r="IDR51" s="172"/>
      <c r="IDS51" s="172"/>
      <c r="IDT51" s="172"/>
      <c r="IDU51" s="172"/>
      <c r="IDV51" s="172"/>
      <c r="IDW51" s="172"/>
      <c r="IDX51" s="172"/>
      <c r="IDY51" s="172"/>
      <c r="IDZ51" s="172"/>
      <c r="IEA51" s="172"/>
      <c r="IEB51" s="172"/>
      <c r="IEC51" s="172"/>
      <c r="IED51" s="172"/>
      <c r="IEE51" s="172"/>
      <c r="IEF51" s="172"/>
      <c r="IEG51" s="172"/>
      <c r="IEH51" s="172"/>
      <c r="IEI51" s="172"/>
      <c r="IEJ51" s="172"/>
      <c r="IEK51" s="172"/>
      <c r="IEL51" s="172"/>
      <c r="IEM51" s="172"/>
      <c r="IEN51" s="172"/>
      <c r="IEO51" s="172"/>
      <c r="IEP51" s="172"/>
      <c r="IEQ51" s="172"/>
      <c r="IER51" s="172"/>
      <c r="IES51" s="172"/>
      <c r="IET51" s="172"/>
      <c r="IEU51" s="172"/>
      <c r="IEV51" s="172"/>
      <c r="IEW51" s="172"/>
      <c r="IEX51" s="172"/>
      <c r="IEY51" s="172"/>
      <c r="IEZ51" s="172"/>
      <c r="IFA51" s="172"/>
      <c r="IFB51" s="172"/>
      <c r="IFC51" s="172"/>
      <c r="IFD51" s="172"/>
      <c r="IFE51" s="172"/>
      <c r="IFF51" s="172"/>
      <c r="IFG51" s="172"/>
      <c r="IFH51" s="172"/>
      <c r="IFI51" s="172"/>
      <c r="IFJ51" s="172"/>
      <c r="IFK51" s="172"/>
      <c r="IFL51" s="172"/>
      <c r="IFM51" s="172"/>
      <c r="IFN51" s="172"/>
      <c r="IFO51" s="172"/>
      <c r="IFP51" s="172"/>
      <c r="IFQ51" s="172"/>
      <c r="IFR51" s="172"/>
      <c r="IFS51" s="172"/>
      <c r="IFT51" s="172"/>
      <c r="IFU51" s="172"/>
      <c r="IFV51" s="172"/>
      <c r="IFW51" s="172"/>
      <c r="IFX51" s="172"/>
      <c r="IFY51" s="172"/>
      <c r="IFZ51" s="172"/>
      <c r="IGA51" s="172"/>
      <c r="IGB51" s="172"/>
      <c r="IGC51" s="172"/>
      <c r="IGD51" s="172"/>
      <c r="IGE51" s="172"/>
      <c r="IGF51" s="172"/>
      <c r="IGG51" s="172"/>
      <c r="IGH51" s="172"/>
      <c r="IGI51" s="172"/>
      <c r="IGJ51" s="172"/>
      <c r="IGK51" s="172"/>
      <c r="IGL51" s="172"/>
      <c r="IGM51" s="172"/>
      <c r="IGN51" s="172"/>
      <c r="IGO51" s="172"/>
      <c r="IGP51" s="172"/>
      <c r="IGQ51" s="172"/>
      <c r="IGR51" s="172"/>
      <c r="IGS51" s="172"/>
      <c r="IGT51" s="172"/>
      <c r="IGU51" s="172"/>
      <c r="IGV51" s="172"/>
      <c r="IGW51" s="172"/>
      <c r="IGX51" s="172"/>
      <c r="IGY51" s="172"/>
      <c r="IGZ51" s="172"/>
      <c r="IHA51" s="172"/>
      <c r="IHB51" s="172"/>
      <c r="IHC51" s="172"/>
      <c r="IHD51" s="172"/>
      <c r="IHE51" s="172"/>
      <c r="IHF51" s="172"/>
      <c r="IHG51" s="172"/>
      <c r="IHH51" s="172"/>
      <c r="IHI51" s="172"/>
      <c r="IHJ51" s="172"/>
      <c r="IHK51" s="172"/>
      <c r="IHL51" s="172"/>
      <c r="IHM51" s="172"/>
      <c r="IHN51" s="172"/>
      <c r="IHO51" s="172"/>
      <c r="IHP51" s="172"/>
      <c r="IHQ51" s="172"/>
      <c r="IHR51" s="172"/>
      <c r="IHS51" s="172"/>
      <c r="IHT51" s="172"/>
      <c r="IHU51" s="172"/>
      <c r="IHV51" s="172"/>
      <c r="IHW51" s="172"/>
      <c r="IHX51" s="172"/>
      <c r="IHY51" s="172"/>
      <c r="IHZ51" s="172"/>
      <c r="IIA51" s="172"/>
      <c r="IIB51" s="172"/>
      <c r="IIC51" s="172"/>
      <c r="IID51" s="172"/>
      <c r="IIE51" s="172"/>
      <c r="IIF51" s="172"/>
      <c r="IIG51" s="172"/>
      <c r="IIH51" s="172"/>
      <c r="III51" s="172"/>
      <c r="IIJ51" s="172"/>
      <c r="IIK51" s="172"/>
      <c r="IIL51" s="172"/>
      <c r="IIM51" s="172"/>
      <c r="IIN51" s="172"/>
      <c r="IIO51" s="172"/>
      <c r="IIP51" s="172"/>
      <c r="IIQ51" s="172"/>
      <c r="IIR51" s="172"/>
      <c r="IIS51" s="172"/>
      <c r="IIT51" s="172"/>
      <c r="IIU51" s="172"/>
      <c r="IIV51" s="172"/>
      <c r="IIW51" s="172"/>
      <c r="IIX51" s="172"/>
      <c r="IIY51" s="172"/>
      <c r="IIZ51" s="172"/>
      <c r="IJA51" s="172"/>
      <c r="IJB51" s="172"/>
      <c r="IJC51" s="172"/>
      <c r="IJD51" s="172"/>
      <c r="IJE51" s="172"/>
      <c r="IJF51" s="172"/>
      <c r="IJG51" s="172"/>
      <c r="IJH51" s="172"/>
      <c r="IJI51" s="172"/>
      <c r="IJJ51" s="172"/>
      <c r="IJK51" s="172"/>
      <c r="IJL51" s="172"/>
      <c r="IJM51" s="172"/>
      <c r="IJN51" s="172"/>
      <c r="IJO51" s="172"/>
      <c r="IJP51" s="172"/>
      <c r="IJQ51" s="172"/>
      <c r="IJR51" s="172"/>
      <c r="IJS51" s="172"/>
      <c r="IJT51" s="172"/>
      <c r="IJU51" s="172"/>
      <c r="IJV51" s="172"/>
      <c r="IJW51" s="172"/>
      <c r="IJX51" s="172"/>
      <c r="IJY51" s="172"/>
      <c r="IJZ51" s="172"/>
      <c r="IKA51" s="172"/>
      <c r="IKB51" s="172"/>
      <c r="IKC51" s="172"/>
      <c r="IKD51" s="172"/>
      <c r="IKE51" s="172"/>
      <c r="IKF51" s="172"/>
      <c r="IKG51" s="172"/>
      <c r="IKH51" s="172"/>
      <c r="IKI51" s="172"/>
      <c r="IKJ51" s="172"/>
      <c r="IKK51" s="172"/>
      <c r="IKL51" s="172"/>
      <c r="IKM51" s="172"/>
      <c r="IKN51" s="172"/>
      <c r="IKO51" s="172"/>
      <c r="IKP51" s="172"/>
      <c r="IKQ51" s="172"/>
      <c r="IKR51" s="172"/>
      <c r="IKS51" s="172"/>
      <c r="IKT51" s="172"/>
      <c r="IKU51" s="172"/>
      <c r="IKV51" s="172"/>
      <c r="IKW51" s="172"/>
      <c r="IKX51" s="172"/>
      <c r="IKY51" s="172"/>
      <c r="IKZ51" s="172"/>
      <c r="ILA51" s="172"/>
      <c r="ILB51" s="172"/>
      <c r="ILC51" s="172"/>
      <c r="ILD51" s="172"/>
      <c r="ILE51" s="172"/>
      <c r="ILF51" s="172"/>
      <c r="ILG51" s="172"/>
      <c r="ILH51" s="172"/>
      <c r="ILI51" s="172"/>
      <c r="ILJ51" s="172"/>
      <c r="ILK51" s="172"/>
      <c r="ILL51" s="172"/>
      <c r="ILM51" s="172"/>
      <c r="ILN51" s="172"/>
      <c r="ILO51" s="172"/>
      <c r="ILP51" s="172"/>
      <c r="ILQ51" s="172"/>
      <c r="ILR51" s="172"/>
      <c r="ILS51" s="172"/>
      <c r="ILT51" s="172"/>
      <c r="ILU51" s="172"/>
      <c r="ILV51" s="172"/>
      <c r="ILW51" s="172"/>
      <c r="ILX51" s="172"/>
      <c r="ILY51" s="172"/>
      <c r="ILZ51" s="172"/>
      <c r="IMA51" s="172"/>
      <c r="IMB51" s="172"/>
      <c r="IMC51" s="172"/>
      <c r="IMD51" s="172"/>
      <c r="IME51" s="172"/>
      <c r="IMF51" s="172"/>
      <c r="IMG51" s="172"/>
      <c r="IMH51" s="172"/>
      <c r="IMI51" s="172"/>
      <c r="IMJ51" s="172"/>
      <c r="IMK51" s="172"/>
      <c r="IML51" s="172"/>
      <c r="IMM51" s="172"/>
      <c r="IMN51" s="172"/>
      <c r="IMO51" s="172"/>
      <c r="IMP51" s="172"/>
      <c r="IMQ51" s="172"/>
      <c r="IMR51" s="172"/>
      <c r="IMS51" s="172"/>
      <c r="IMT51" s="172"/>
      <c r="IMU51" s="172"/>
      <c r="IMV51" s="172"/>
      <c r="IMW51" s="172"/>
      <c r="IMX51" s="172"/>
      <c r="IMY51" s="172"/>
      <c r="IMZ51" s="172"/>
      <c r="INA51" s="172"/>
      <c r="INB51" s="172"/>
      <c r="INC51" s="172"/>
      <c r="IND51" s="172"/>
      <c r="INE51" s="172"/>
      <c r="INF51" s="172"/>
      <c r="ING51" s="172"/>
      <c r="INH51" s="172"/>
      <c r="INI51" s="172"/>
      <c r="INJ51" s="172"/>
      <c r="INK51" s="172"/>
      <c r="INL51" s="172"/>
      <c r="INM51" s="172"/>
      <c r="INN51" s="172"/>
      <c r="INO51" s="172"/>
      <c r="INP51" s="172"/>
      <c r="INQ51" s="172"/>
      <c r="INR51" s="172"/>
      <c r="INS51" s="172"/>
      <c r="INT51" s="172"/>
      <c r="INU51" s="172"/>
      <c r="INV51" s="172"/>
      <c r="INW51" s="172"/>
      <c r="INX51" s="172"/>
      <c r="INY51" s="172"/>
      <c r="INZ51" s="172"/>
      <c r="IOA51" s="172"/>
      <c r="IOB51" s="172"/>
      <c r="IOC51" s="172"/>
      <c r="IOD51" s="172"/>
      <c r="IOE51" s="172"/>
      <c r="IOF51" s="172"/>
      <c r="IOG51" s="172"/>
      <c r="IOH51" s="172"/>
      <c r="IOI51" s="172"/>
      <c r="IOJ51" s="172"/>
      <c r="IOK51" s="172"/>
      <c r="IOL51" s="172"/>
      <c r="IOM51" s="172"/>
      <c r="ION51" s="172"/>
      <c r="IOO51" s="172"/>
      <c r="IOP51" s="172"/>
      <c r="IOQ51" s="172"/>
      <c r="IOR51" s="172"/>
      <c r="IOS51" s="172"/>
      <c r="IOT51" s="172"/>
      <c r="IOU51" s="172"/>
      <c r="IOV51" s="172"/>
      <c r="IOW51" s="172"/>
      <c r="IOX51" s="172"/>
      <c r="IOY51" s="172"/>
      <c r="IOZ51" s="172"/>
      <c r="IPA51" s="172"/>
      <c r="IPB51" s="172"/>
      <c r="IPC51" s="172"/>
      <c r="IPD51" s="172"/>
      <c r="IPE51" s="172"/>
      <c r="IPF51" s="172"/>
      <c r="IPG51" s="172"/>
      <c r="IPH51" s="172"/>
      <c r="IPI51" s="172"/>
      <c r="IPJ51" s="172"/>
      <c r="IPK51" s="172"/>
      <c r="IPL51" s="172"/>
      <c r="IPM51" s="172"/>
      <c r="IPN51" s="172"/>
      <c r="IPO51" s="172"/>
      <c r="IPP51" s="172"/>
      <c r="IPQ51" s="172"/>
      <c r="IPR51" s="172"/>
      <c r="IPS51" s="172"/>
      <c r="IPT51" s="172"/>
      <c r="IPU51" s="172"/>
      <c r="IPV51" s="172"/>
      <c r="IPW51" s="172"/>
      <c r="IPX51" s="172"/>
      <c r="IPY51" s="172"/>
      <c r="IPZ51" s="172"/>
      <c r="IQA51" s="172"/>
      <c r="IQB51" s="172"/>
      <c r="IQC51" s="172"/>
      <c r="IQD51" s="172"/>
      <c r="IQE51" s="172"/>
      <c r="IQF51" s="172"/>
      <c r="IQG51" s="172"/>
      <c r="IQH51" s="172"/>
      <c r="IQI51" s="172"/>
      <c r="IQJ51" s="172"/>
      <c r="IQK51" s="172"/>
      <c r="IQL51" s="172"/>
      <c r="IQM51" s="172"/>
      <c r="IQN51" s="172"/>
      <c r="IQO51" s="172"/>
      <c r="IQP51" s="172"/>
      <c r="IQQ51" s="172"/>
      <c r="IQR51" s="172"/>
      <c r="IQS51" s="172"/>
      <c r="IQT51" s="172"/>
      <c r="IQU51" s="172"/>
      <c r="IQV51" s="172"/>
      <c r="IQW51" s="172"/>
      <c r="IQX51" s="172"/>
      <c r="IQY51" s="172"/>
      <c r="IQZ51" s="172"/>
      <c r="IRA51" s="172"/>
      <c r="IRB51" s="172"/>
      <c r="IRC51" s="172"/>
      <c r="IRD51" s="172"/>
      <c r="IRE51" s="172"/>
      <c r="IRF51" s="172"/>
      <c r="IRG51" s="172"/>
      <c r="IRH51" s="172"/>
      <c r="IRI51" s="172"/>
      <c r="IRJ51" s="172"/>
      <c r="IRK51" s="172"/>
      <c r="IRL51" s="172"/>
      <c r="IRM51" s="172"/>
      <c r="IRN51" s="172"/>
      <c r="IRO51" s="172"/>
      <c r="IRP51" s="172"/>
      <c r="IRQ51" s="172"/>
      <c r="IRR51" s="172"/>
      <c r="IRS51" s="172"/>
      <c r="IRT51" s="172"/>
      <c r="IRU51" s="172"/>
      <c r="IRV51" s="172"/>
      <c r="IRW51" s="172"/>
      <c r="IRX51" s="172"/>
      <c r="IRY51" s="172"/>
      <c r="IRZ51" s="172"/>
      <c r="ISA51" s="172"/>
      <c r="ISB51" s="172"/>
      <c r="ISC51" s="172"/>
      <c r="ISD51" s="172"/>
      <c r="ISE51" s="172"/>
      <c r="ISF51" s="172"/>
      <c r="ISG51" s="172"/>
      <c r="ISH51" s="172"/>
      <c r="ISI51" s="172"/>
      <c r="ISJ51" s="172"/>
      <c r="ISK51" s="172"/>
      <c r="ISL51" s="172"/>
      <c r="ISM51" s="172"/>
      <c r="ISN51" s="172"/>
      <c r="ISO51" s="172"/>
      <c r="ISP51" s="172"/>
      <c r="ISQ51" s="172"/>
      <c r="ISR51" s="172"/>
      <c r="ISS51" s="172"/>
      <c r="IST51" s="172"/>
      <c r="ISU51" s="172"/>
      <c r="ISV51" s="172"/>
      <c r="ISW51" s="172"/>
      <c r="ISX51" s="172"/>
      <c r="ISY51" s="172"/>
      <c r="ISZ51" s="172"/>
      <c r="ITA51" s="172"/>
      <c r="ITB51" s="172"/>
      <c r="ITC51" s="172"/>
      <c r="ITD51" s="172"/>
      <c r="ITE51" s="172"/>
      <c r="ITF51" s="172"/>
      <c r="ITG51" s="172"/>
      <c r="ITH51" s="172"/>
      <c r="ITI51" s="172"/>
      <c r="ITJ51" s="172"/>
      <c r="ITK51" s="172"/>
      <c r="ITL51" s="172"/>
      <c r="ITM51" s="172"/>
      <c r="ITN51" s="172"/>
      <c r="ITO51" s="172"/>
      <c r="ITP51" s="172"/>
      <c r="ITQ51" s="172"/>
      <c r="ITR51" s="172"/>
      <c r="ITS51" s="172"/>
      <c r="ITT51" s="172"/>
      <c r="ITU51" s="172"/>
      <c r="ITV51" s="172"/>
      <c r="ITW51" s="172"/>
      <c r="ITX51" s="172"/>
      <c r="ITY51" s="172"/>
      <c r="ITZ51" s="172"/>
      <c r="IUA51" s="172"/>
      <c r="IUB51" s="172"/>
      <c r="IUC51" s="172"/>
      <c r="IUD51" s="172"/>
      <c r="IUE51" s="172"/>
      <c r="IUF51" s="172"/>
      <c r="IUG51" s="172"/>
      <c r="IUH51" s="172"/>
      <c r="IUI51" s="172"/>
      <c r="IUJ51" s="172"/>
      <c r="IUK51" s="172"/>
      <c r="IUL51" s="172"/>
      <c r="IUM51" s="172"/>
      <c r="IUN51" s="172"/>
      <c r="IUO51" s="172"/>
      <c r="IUP51" s="172"/>
      <c r="IUQ51" s="172"/>
      <c r="IUR51" s="172"/>
      <c r="IUS51" s="172"/>
      <c r="IUT51" s="172"/>
      <c r="IUU51" s="172"/>
      <c r="IUV51" s="172"/>
      <c r="IUW51" s="172"/>
      <c r="IUX51" s="172"/>
      <c r="IUY51" s="172"/>
      <c r="IUZ51" s="172"/>
      <c r="IVA51" s="172"/>
      <c r="IVB51" s="172"/>
      <c r="IVC51" s="172"/>
      <c r="IVD51" s="172"/>
      <c r="IVE51" s="172"/>
      <c r="IVF51" s="172"/>
      <c r="IVG51" s="172"/>
      <c r="IVH51" s="172"/>
      <c r="IVI51" s="172"/>
      <c r="IVJ51" s="172"/>
      <c r="IVK51" s="172"/>
      <c r="IVL51" s="172"/>
      <c r="IVM51" s="172"/>
      <c r="IVN51" s="172"/>
      <c r="IVO51" s="172"/>
      <c r="IVP51" s="172"/>
      <c r="IVQ51" s="172"/>
      <c r="IVR51" s="172"/>
      <c r="IVS51" s="172"/>
      <c r="IVT51" s="172"/>
      <c r="IVU51" s="172"/>
      <c r="IVV51" s="172"/>
      <c r="IVW51" s="172"/>
      <c r="IVX51" s="172"/>
      <c r="IVY51" s="172"/>
      <c r="IVZ51" s="172"/>
      <c r="IWA51" s="172"/>
      <c r="IWB51" s="172"/>
      <c r="IWC51" s="172"/>
      <c r="IWD51" s="172"/>
      <c r="IWE51" s="172"/>
      <c r="IWF51" s="172"/>
      <c r="IWG51" s="172"/>
      <c r="IWH51" s="172"/>
      <c r="IWI51" s="172"/>
      <c r="IWJ51" s="172"/>
      <c r="IWK51" s="172"/>
      <c r="IWL51" s="172"/>
      <c r="IWM51" s="172"/>
      <c r="IWN51" s="172"/>
      <c r="IWO51" s="172"/>
      <c r="IWP51" s="172"/>
      <c r="IWQ51" s="172"/>
      <c r="IWR51" s="172"/>
      <c r="IWS51" s="172"/>
      <c r="IWT51" s="172"/>
      <c r="IWU51" s="172"/>
      <c r="IWV51" s="172"/>
      <c r="IWW51" s="172"/>
      <c r="IWX51" s="172"/>
      <c r="IWY51" s="172"/>
      <c r="IWZ51" s="172"/>
      <c r="IXA51" s="172"/>
      <c r="IXB51" s="172"/>
      <c r="IXC51" s="172"/>
      <c r="IXD51" s="172"/>
      <c r="IXE51" s="172"/>
      <c r="IXF51" s="172"/>
      <c r="IXG51" s="172"/>
      <c r="IXH51" s="172"/>
      <c r="IXI51" s="172"/>
      <c r="IXJ51" s="172"/>
      <c r="IXK51" s="172"/>
      <c r="IXL51" s="172"/>
      <c r="IXM51" s="172"/>
      <c r="IXN51" s="172"/>
      <c r="IXO51" s="172"/>
      <c r="IXP51" s="172"/>
      <c r="IXQ51" s="172"/>
      <c r="IXR51" s="172"/>
      <c r="IXS51" s="172"/>
      <c r="IXT51" s="172"/>
      <c r="IXU51" s="172"/>
      <c r="IXV51" s="172"/>
      <c r="IXW51" s="172"/>
      <c r="IXX51" s="172"/>
      <c r="IXY51" s="172"/>
      <c r="IXZ51" s="172"/>
      <c r="IYA51" s="172"/>
      <c r="IYB51" s="172"/>
      <c r="IYC51" s="172"/>
      <c r="IYD51" s="172"/>
      <c r="IYE51" s="172"/>
      <c r="IYF51" s="172"/>
      <c r="IYG51" s="172"/>
      <c r="IYH51" s="172"/>
      <c r="IYI51" s="172"/>
      <c r="IYJ51" s="172"/>
      <c r="IYK51" s="172"/>
      <c r="IYL51" s="172"/>
      <c r="IYM51" s="172"/>
      <c r="IYN51" s="172"/>
      <c r="IYO51" s="172"/>
      <c r="IYP51" s="172"/>
      <c r="IYQ51" s="172"/>
      <c r="IYR51" s="172"/>
      <c r="IYS51" s="172"/>
      <c r="IYT51" s="172"/>
      <c r="IYU51" s="172"/>
      <c r="IYV51" s="172"/>
      <c r="IYW51" s="172"/>
      <c r="IYX51" s="172"/>
      <c r="IYY51" s="172"/>
      <c r="IYZ51" s="172"/>
      <c r="IZA51" s="172"/>
      <c r="IZB51" s="172"/>
      <c r="IZC51" s="172"/>
      <c r="IZD51" s="172"/>
      <c r="IZE51" s="172"/>
      <c r="IZF51" s="172"/>
      <c r="IZG51" s="172"/>
      <c r="IZH51" s="172"/>
      <c r="IZI51" s="172"/>
      <c r="IZJ51" s="172"/>
      <c r="IZK51" s="172"/>
      <c r="IZL51" s="172"/>
      <c r="IZM51" s="172"/>
      <c r="IZN51" s="172"/>
      <c r="IZO51" s="172"/>
      <c r="IZP51" s="172"/>
      <c r="IZQ51" s="172"/>
      <c r="IZR51" s="172"/>
      <c r="IZS51" s="172"/>
      <c r="IZT51" s="172"/>
      <c r="IZU51" s="172"/>
      <c r="IZV51" s="172"/>
      <c r="IZW51" s="172"/>
      <c r="IZX51" s="172"/>
      <c r="IZY51" s="172"/>
      <c r="IZZ51" s="172"/>
      <c r="JAA51" s="172"/>
      <c r="JAB51" s="172"/>
      <c r="JAC51" s="172"/>
      <c r="JAD51" s="172"/>
      <c r="JAE51" s="172"/>
      <c r="JAF51" s="172"/>
      <c r="JAG51" s="172"/>
      <c r="JAH51" s="172"/>
      <c r="JAI51" s="172"/>
      <c r="JAJ51" s="172"/>
      <c r="JAK51" s="172"/>
      <c r="JAL51" s="172"/>
      <c r="JAM51" s="172"/>
      <c r="JAN51" s="172"/>
      <c r="JAO51" s="172"/>
      <c r="JAP51" s="172"/>
      <c r="JAQ51" s="172"/>
      <c r="JAR51" s="172"/>
      <c r="JAS51" s="172"/>
      <c r="JAT51" s="172"/>
      <c r="JAU51" s="172"/>
      <c r="JAV51" s="172"/>
      <c r="JAW51" s="172"/>
      <c r="JAX51" s="172"/>
      <c r="JAY51" s="172"/>
      <c r="JAZ51" s="172"/>
      <c r="JBA51" s="172"/>
      <c r="JBB51" s="172"/>
      <c r="JBC51" s="172"/>
      <c r="JBD51" s="172"/>
      <c r="JBE51" s="172"/>
      <c r="JBF51" s="172"/>
      <c r="JBG51" s="172"/>
      <c r="JBH51" s="172"/>
      <c r="JBI51" s="172"/>
      <c r="JBJ51" s="172"/>
      <c r="JBK51" s="172"/>
      <c r="JBL51" s="172"/>
      <c r="JBM51" s="172"/>
      <c r="JBN51" s="172"/>
      <c r="JBO51" s="172"/>
      <c r="JBP51" s="172"/>
      <c r="JBQ51" s="172"/>
      <c r="JBR51" s="172"/>
      <c r="JBS51" s="172"/>
      <c r="JBT51" s="172"/>
      <c r="JBU51" s="172"/>
      <c r="JBV51" s="172"/>
      <c r="JBW51" s="172"/>
      <c r="JBX51" s="172"/>
      <c r="JBY51" s="172"/>
      <c r="JBZ51" s="172"/>
      <c r="JCA51" s="172"/>
      <c r="JCB51" s="172"/>
      <c r="JCC51" s="172"/>
      <c r="JCD51" s="172"/>
      <c r="JCE51" s="172"/>
      <c r="JCF51" s="172"/>
      <c r="JCG51" s="172"/>
      <c r="JCH51" s="172"/>
      <c r="JCI51" s="172"/>
      <c r="JCJ51" s="172"/>
      <c r="JCK51" s="172"/>
      <c r="JCL51" s="172"/>
      <c r="JCM51" s="172"/>
      <c r="JCN51" s="172"/>
      <c r="JCO51" s="172"/>
      <c r="JCP51" s="172"/>
      <c r="JCQ51" s="172"/>
      <c r="JCR51" s="172"/>
      <c r="JCS51" s="172"/>
      <c r="JCT51" s="172"/>
      <c r="JCU51" s="172"/>
      <c r="JCV51" s="172"/>
      <c r="JCW51" s="172"/>
      <c r="JCX51" s="172"/>
      <c r="JCY51" s="172"/>
      <c r="JCZ51" s="172"/>
      <c r="JDA51" s="172"/>
      <c r="JDB51" s="172"/>
      <c r="JDC51" s="172"/>
      <c r="JDD51" s="172"/>
      <c r="JDE51" s="172"/>
      <c r="JDF51" s="172"/>
      <c r="JDG51" s="172"/>
      <c r="JDH51" s="172"/>
      <c r="JDI51" s="172"/>
      <c r="JDJ51" s="172"/>
      <c r="JDK51" s="172"/>
      <c r="JDL51" s="172"/>
      <c r="JDM51" s="172"/>
      <c r="JDN51" s="172"/>
      <c r="JDO51" s="172"/>
      <c r="JDP51" s="172"/>
      <c r="JDQ51" s="172"/>
      <c r="JDR51" s="172"/>
      <c r="JDS51" s="172"/>
      <c r="JDT51" s="172"/>
      <c r="JDU51" s="172"/>
      <c r="JDV51" s="172"/>
      <c r="JDW51" s="172"/>
      <c r="JDX51" s="172"/>
      <c r="JDY51" s="172"/>
      <c r="JDZ51" s="172"/>
      <c r="JEA51" s="172"/>
      <c r="JEB51" s="172"/>
      <c r="JEC51" s="172"/>
      <c r="JED51" s="172"/>
      <c r="JEE51" s="172"/>
      <c r="JEF51" s="172"/>
      <c r="JEG51" s="172"/>
      <c r="JEH51" s="172"/>
      <c r="JEI51" s="172"/>
      <c r="JEJ51" s="172"/>
      <c r="JEK51" s="172"/>
      <c r="JEL51" s="172"/>
      <c r="JEM51" s="172"/>
      <c r="JEN51" s="172"/>
      <c r="JEO51" s="172"/>
      <c r="JEP51" s="172"/>
      <c r="JEQ51" s="172"/>
      <c r="JER51" s="172"/>
      <c r="JES51" s="172"/>
      <c r="JET51" s="172"/>
      <c r="JEU51" s="172"/>
      <c r="JEV51" s="172"/>
      <c r="JEW51" s="172"/>
      <c r="JEX51" s="172"/>
      <c r="JEY51" s="172"/>
      <c r="JEZ51" s="172"/>
      <c r="JFA51" s="172"/>
      <c r="JFB51" s="172"/>
      <c r="JFC51" s="172"/>
      <c r="JFD51" s="172"/>
      <c r="JFE51" s="172"/>
      <c r="JFF51" s="172"/>
      <c r="JFG51" s="172"/>
      <c r="JFH51" s="172"/>
      <c r="JFI51" s="172"/>
      <c r="JFJ51" s="172"/>
      <c r="JFK51" s="172"/>
      <c r="JFL51" s="172"/>
      <c r="JFM51" s="172"/>
      <c r="JFN51" s="172"/>
      <c r="JFO51" s="172"/>
      <c r="JFP51" s="172"/>
      <c r="JFQ51" s="172"/>
      <c r="JFR51" s="172"/>
      <c r="JFS51" s="172"/>
      <c r="JFT51" s="172"/>
      <c r="JFU51" s="172"/>
      <c r="JFV51" s="172"/>
      <c r="JFW51" s="172"/>
      <c r="JFX51" s="172"/>
      <c r="JFY51" s="172"/>
      <c r="JFZ51" s="172"/>
      <c r="JGA51" s="172"/>
      <c r="JGB51" s="172"/>
      <c r="JGC51" s="172"/>
      <c r="JGD51" s="172"/>
      <c r="JGE51" s="172"/>
      <c r="JGF51" s="172"/>
      <c r="JGG51" s="172"/>
      <c r="JGH51" s="172"/>
      <c r="JGI51" s="172"/>
      <c r="JGJ51" s="172"/>
      <c r="JGK51" s="172"/>
      <c r="JGL51" s="172"/>
      <c r="JGM51" s="172"/>
      <c r="JGN51" s="172"/>
      <c r="JGO51" s="172"/>
      <c r="JGP51" s="172"/>
      <c r="JGQ51" s="172"/>
      <c r="JGR51" s="172"/>
      <c r="JGS51" s="172"/>
      <c r="JGT51" s="172"/>
      <c r="JGU51" s="172"/>
      <c r="JGV51" s="172"/>
      <c r="JGW51" s="172"/>
      <c r="JGX51" s="172"/>
      <c r="JGY51" s="172"/>
      <c r="JGZ51" s="172"/>
      <c r="JHA51" s="172"/>
      <c r="JHB51" s="172"/>
      <c r="JHC51" s="172"/>
      <c r="JHD51" s="172"/>
      <c r="JHE51" s="172"/>
      <c r="JHF51" s="172"/>
      <c r="JHG51" s="172"/>
      <c r="JHH51" s="172"/>
      <c r="JHI51" s="172"/>
      <c r="JHJ51" s="172"/>
      <c r="JHK51" s="172"/>
      <c r="JHL51" s="172"/>
      <c r="JHM51" s="172"/>
      <c r="JHN51" s="172"/>
      <c r="JHO51" s="172"/>
      <c r="JHP51" s="172"/>
      <c r="JHQ51" s="172"/>
      <c r="JHR51" s="172"/>
      <c r="JHS51" s="172"/>
      <c r="JHT51" s="172"/>
      <c r="JHU51" s="172"/>
      <c r="JHV51" s="172"/>
      <c r="JHW51" s="172"/>
      <c r="JHX51" s="172"/>
      <c r="JHY51" s="172"/>
      <c r="JHZ51" s="172"/>
      <c r="JIA51" s="172"/>
      <c r="JIB51" s="172"/>
      <c r="JIC51" s="172"/>
      <c r="JID51" s="172"/>
      <c r="JIE51" s="172"/>
      <c r="JIF51" s="172"/>
      <c r="JIG51" s="172"/>
      <c r="JIH51" s="172"/>
      <c r="JII51" s="172"/>
      <c r="JIJ51" s="172"/>
      <c r="JIK51" s="172"/>
      <c r="JIL51" s="172"/>
      <c r="JIM51" s="172"/>
      <c r="JIN51" s="172"/>
      <c r="JIO51" s="172"/>
      <c r="JIP51" s="172"/>
      <c r="JIQ51" s="172"/>
      <c r="JIR51" s="172"/>
      <c r="JIS51" s="172"/>
      <c r="JIT51" s="172"/>
      <c r="JIU51" s="172"/>
      <c r="JIV51" s="172"/>
      <c r="JIW51" s="172"/>
      <c r="JIX51" s="172"/>
      <c r="JIY51" s="172"/>
      <c r="JIZ51" s="172"/>
      <c r="JJA51" s="172"/>
      <c r="JJB51" s="172"/>
      <c r="JJC51" s="172"/>
      <c r="JJD51" s="172"/>
      <c r="JJE51" s="172"/>
      <c r="JJF51" s="172"/>
      <c r="JJG51" s="172"/>
      <c r="JJH51" s="172"/>
      <c r="JJI51" s="172"/>
      <c r="JJJ51" s="172"/>
      <c r="JJK51" s="172"/>
      <c r="JJL51" s="172"/>
      <c r="JJM51" s="172"/>
      <c r="JJN51" s="172"/>
      <c r="JJO51" s="172"/>
      <c r="JJP51" s="172"/>
      <c r="JJQ51" s="172"/>
      <c r="JJR51" s="172"/>
      <c r="JJS51" s="172"/>
      <c r="JJT51" s="172"/>
      <c r="JJU51" s="172"/>
      <c r="JJV51" s="172"/>
      <c r="JJW51" s="172"/>
      <c r="JJX51" s="172"/>
      <c r="JJY51" s="172"/>
      <c r="JJZ51" s="172"/>
      <c r="JKA51" s="172"/>
      <c r="JKB51" s="172"/>
      <c r="JKC51" s="172"/>
      <c r="JKD51" s="172"/>
      <c r="JKE51" s="172"/>
      <c r="JKF51" s="172"/>
      <c r="JKG51" s="172"/>
      <c r="JKH51" s="172"/>
      <c r="JKI51" s="172"/>
      <c r="JKJ51" s="172"/>
      <c r="JKK51" s="172"/>
      <c r="JKL51" s="172"/>
      <c r="JKM51" s="172"/>
      <c r="JKN51" s="172"/>
      <c r="JKO51" s="172"/>
      <c r="JKP51" s="172"/>
      <c r="JKQ51" s="172"/>
      <c r="JKR51" s="172"/>
      <c r="JKS51" s="172"/>
      <c r="JKT51" s="172"/>
      <c r="JKU51" s="172"/>
      <c r="JKV51" s="172"/>
      <c r="JKW51" s="172"/>
      <c r="JKX51" s="172"/>
      <c r="JKY51" s="172"/>
      <c r="JKZ51" s="172"/>
      <c r="JLA51" s="172"/>
      <c r="JLB51" s="172"/>
      <c r="JLC51" s="172"/>
      <c r="JLD51" s="172"/>
      <c r="JLE51" s="172"/>
      <c r="JLF51" s="172"/>
      <c r="JLG51" s="172"/>
      <c r="JLH51" s="172"/>
      <c r="JLI51" s="172"/>
      <c r="JLJ51" s="172"/>
      <c r="JLK51" s="172"/>
      <c r="JLL51" s="172"/>
      <c r="JLM51" s="172"/>
      <c r="JLN51" s="172"/>
      <c r="JLO51" s="172"/>
      <c r="JLP51" s="172"/>
      <c r="JLQ51" s="172"/>
      <c r="JLR51" s="172"/>
      <c r="JLS51" s="172"/>
      <c r="JLT51" s="172"/>
      <c r="JLU51" s="172"/>
      <c r="JLV51" s="172"/>
      <c r="JLW51" s="172"/>
      <c r="JLX51" s="172"/>
      <c r="JLY51" s="172"/>
      <c r="JLZ51" s="172"/>
      <c r="JMA51" s="172"/>
      <c r="JMB51" s="172"/>
      <c r="JMC51" s="172"/>
      <c r="JMD51" s="172"/>
      <c r="JME51" s="172"/>
      <c r="JMF51" s="172"/>
      <c r="JMG51" s="172"/>
      <c r="JMH51" s="172"/>
      <c r="JMI51" s="172"/>
      <c r="JMJ51" s="172"/>
      <c r="JMK51" s="172"/>
      <c r="JML51" s="172"/>
      <c r="JMM51" s="172"/>
      <c r="JMN51" s="172"/>
      <c r="JMO51" s="172"/>
      <c r="JMP51" s="172"/>
      <c r="JMQ51" s="172"/>
      <c r="JMR51" s="172"/>
      <c r="JMS51" s="172"/>
      <c r="JMT51" s="172"/>
      <c r="JMU51" s="172"/>
      <c r="JMV51" s="172"/>
      <c r="JMW51" s="172"/>
      <c r="JMX51" s="172"/>
      <c r="JMY51" s="172"/>
      <c r="JMZ51" s="172"/>
      <c r="JNA51" s="172"/>
      <c r="JNB51" s="172"/>
      <c r="JNC51" s="172"/>
      <c r="JND51" s="172"/>
      <c r="JNE51" s="172"/>
      <c r="JNF51" s="172"/>
      <c r="JNG51" s="172"/>
      <c r="JNH51" s="172"/>
      <c r="JNI51" s="172"/>
      <c r="JNJ51" s="172"/>
      <c r="JNK51" s="172"/>
      <c r="JNL51" s="172"/>
      <c r="JNM51" s="172"/>
      <c r="JNN51" s="172"/>
      <c r="JNO51" s="172"/>
      <c r="JNP51" s="172"/>
      <c r="JNQ51" s="172"/>
      <c r="JNR51" s="172"/>
      <c r="JNS51" s="172"/>
      <c r="JNT51" s="172"/>
      <c r="JNU51" s="172"/>
      <c r="JNV51" s="172"/>
      <c r="JNW51" s="172"/>
      <c r="JNX51" s="172"/>
      <c r="JNY51" s="172"/>
      <c r="JNZ51" s="172"/>
      <c r="JOA51" s="172"/>
      <c r="JOB51" s="172"/>
      <c r="JOC51" s="172"/>
      <c r="JOD51" s="172"/>
      <c r="JOE51" s="172"/>
      <c r="JOF51" s="172"/>
      <c r="JOG51" s="172"/>
      <c r="JOH51" s="172"/>
      <c r="JOI51" s="172"/>
      <c r="JOJ51" s="172"/>
      <c r="JOK51" s="172"/>
      <c r="JOL51" s="172"/>
      <c r="JOM51" s="172"/>
      <c r="JON51" s="172"/>
      <c r="JOO51" s="172"/>
      <c r="JOP51" s="172"/>
      <c r="JOQ51" s="172"/>
      <c r="JOR51" s="172"/>
      <c r="JOS51" s="172"/>
      <c r="JOT51" s="172"/>
      <c r="JOU51" s="172"/>
      <c r="JOV51" s="172"/>
      <c r="JOW51" s="172"/>
      <c r="JOX51" s="172"/>
      <c r="JOY51" s="172"/>
      <c r="JOZ51" s="172"/>
      <c r="JPA51" s="172"/>
      <c r="JPB51" s="172"/>
      <c r="JPC51" s="172"/>
      <c r="JPD51" s="172"/>
      <c r="JPE51" s="172"/>
      <c r="JPF51" s="172"/>
      <c r="JPG51" s="172"/>
      <c r="JPH51" s="172"/>
      <c r="JPI51" s="172"/>
      <c r="JPJ51" s="172"/>
      <c r="JPK51" s="172"/>
      <c r="JPL51" s="172"/>
      <c r="JPM51" s="172"/>
      <c r="JPN51" s="172"/>
      <c r="JPO51" s="172"/>
      <c r="JPP51" s="172"/>
      <c r="JPQ51" s="172"/>
      <c r="JPR51" s="172"/>
      <c r="JPS51" s="172"/>
      <c r="JPT51" s="172"/>
      <c r="JPU51" s="172"/>
      <c r="JPV51" s="172"/>
      <c r="JPW51" s="172"/>
      <c r="JPX51" s="172"/>
      <c r="JPY51" s="172"/>
      <c r="JPZ51" s="172"/>
      <c r="JQA51" s="172"/>
      <c r="JQB51" s="172"/>
      <c r="JQC51" s="172"/>
      <c r="JQD51" s="172"/>
      <c r="JQE51" s="172"/>
      <c r="JQF51" s="172"/>
      <c r="JQG51" s="172"/>
      <c r="JQH51" s="172"/>
      <c r="JQI51" s="172"/>
      <c r="JQJ51" s="172"/>
      <c r="JQK51" s="172"/>
      <c r="JQL51" s="172"/>
      <c r="JQM51" s="172"/>
      <c r="JQN51" s="172"/>
      <c r="JQO51" s="172"/>
      <c r="JQP51" s="172"/>
      <c r="JQQ51" s="172"/>
      <c r="JQR51" s="172"/>
      <c r="JQS51" s="172"/>
      <c r="JQT51" s="172"/>
      <c r="JQU51" s="172"/>
      <c r="JQV51" s="172"/>
      <c r="JQW51" s="172"/>
      <c r="JQX51" s="172"/>
      <c r="JQY51" s="172"/>
      <c r="JQZ51" s="172"/>
      <c r="JRA51" s="172"/>
      <c r="JRB51" s="172"/>
      <c r="JRC51" s="172"/>
      <c r="JRD51" s="172"/>
      <c r="JRE51" s="172"/>
      <c r="JRF51" s="172"/>
      <c r="JRG51" s="172"/>
      <c r="JRH51" s="172"/>
      <c r="JRI51" s="172"/>
      <c r="JRJ51" s="172"/>
      <c r="JRK51" s="172"/>
      <c r="JRL51" s="172"/>
      <c r="JRM51" s="172"/>
      <c r="JRN51" s="172"/>
      <c r="JRO51" s="172"/>
      <c r="JRP51" s="172"/>
      <c r="JRQ51" s="172"/>
      <c r="JRR51" s="172"/>
      <c r="JRS51" s="172"/>
      <c r="JRT51" s="172"/>
      <c r="JRU51" s="172"/>
      <c r="JRV51" s="172"/>
      <c r="JRW51" s="172"/>
      <c r="JRX51" s="172"/>
      <c r="JRY51" s="172"/>
      <c r="JRZ51" s="172"/>
      <c r="JSA51" s="172"/>
      <c r="JSB51" s="172"/>
      <c r="JSC51" s="172"/>
      <c r="JSD51" s="172"/>
      <c r="JSE51" s="172"/>
      <c r="JSF51" s="172"/>
      <c r="JSG51" s="172"/>
      <c r="JSH51" s="172"/>
      <c r="JSI51" s="172"/>
      <c r="JSJ51" s="172"/>
      <c r="JSK51" s="172"/>
      <c r="JSL51" s="172"/>
      <c r="JSM51" s="172"/>
      <c r="JSN51" s="172"/>
      <c r="JSO51" s="172"/>
      <c r="JSP51" s="172"/>
      <c r="JSQ51" s="172"/>
      <c r="JSR51" s="172"/>
      <c r="JSS51" s="172"/>
      <c r="JST51" s="172"/>
      <c r="JSU51" s="172"/>
      <c r="JSV51" s="172"/>
      <c r="JSW51" s="172"/>
      <c r="JSX51" s="172"/>
      <c r="JSY51" s="172"/>
      <c r="JSZ51" s="172"/>
      <c r="JTA51" s="172"/>
      <c r="JTB51" s="172"/>
      <c r="JTC51" s="172"/>
      <c r="JTD51" s="172"/>
      <c r="JTE51" s="172"/>
      <c r="JTF51" s="172"/>
      <c r="JTG51" s="172"/>
      <c r="JTH51" s="172"/>
      <c r="JTI51" s="172"/>
      <c r="JTJ51" s="172"/>
      <c r="JTK51" s="172"/>
      <c r="JTL51" s="172"/>
      <c r="JTM51" s="172"/>
      <c r="JTN51" s="172"/>
      <c r="JTO51" s="172"/>
      <c r="JTP51" s="172"/>
      <c r="JTQ51" s="172"/>
      <c r="JTR51" s="172"/>
      <c r="JTS51" s="172"/>
      <c r="JTT51" s="172"/>
      <c r="JTU51" s="172"/>
      <c r="JTV51" s="172"/>
      <c r="JTW51" s="172"/>
      <c r="JTX51" s="172"/>
      <c r="JTY51" s="172"/>
      <c r="JTZ51" s="172"/>
      <c r="JUA51" s="172"/>
      <c r="JUB51" s="172"/>
      <c r="JUC51" s="172"/>
      <c r="JUD51" s="172"/>
      <c r="JUE51" s="172"/>
      <c r="JUF51" s="172"/>
      <c r="JUG51" s="172"/>
      <c r="JUH51" s="172"/>
      <c r="JUI51" s="172"/>
      <c r="JUJ51" s="172"/>
      <c r="JUK51" s="172"/>
      <c r="JUL51" s="172"/>
      <c r="JUM51" s="172"/>
      <c r="JUN51" s="172"/>
      <c r="JUO51" s="172"/>
      <c r="JUP51" s="172"/>
      <c r="JUQ51" s="172"/>
      <c r="JUR51" s="172"/>
      <c r="JUS51" s="172"/>
      <c r="JUT51" s="172"/>
      <c r="JUU51" s="172"/>
      <c r="JUV51" s="172"/>
      <c r="JUW51" s="172"/>
      <c r="JUX51" s="172"/>
      <c r="JUY51" s="172"/>
      <c r="JUZ51" s="172"/>
      <c r="JVA51" s="172"/>
      <c r="JVB51" s="172"/>
      <c r="JVC51" s="172"/>
      <c r="JVD51" s="172"/>
      <c r="JVE51" s="172"/>
      <c r="JVF51" s="172"/>
      <c r="JVG51" s="172"/>
      <c r="JVH51" s="172"/>
      <c r="JVI51" s="172"/>
      <c r="JVJ51" s="172"/>
      <c r="JVK51" s="172"/>
      <c r="JVL51" s="172"/>
      <c r="JVM51" s="172"/>
      <c r="JVN51" s="172"/>
      <c r="JVO51" s="172"/>
      <c r="JVP51" s="172"/>
      <c r="JVQ51" s="172"/>
      <c r="JVR51" s="172"/>
      <c r="JVS51" s="172"/>
      <c r="JVT51" s="172"/>
      <c r="JVU51" s="172"/>
      <c r="JVV51" s="172"/>
      <c r="JVW51" s="172"/>
      <c r="JVX51" s="172"/>
      <c r="JVY51" s="172"/>
      <c r="JVZ51" s="172"/>
      <c r="JWA51" s="172"/>
      <c r="JWB51" s="172"/>
      <c r="JWC51" s="172"/>
      <c r="JWD51" s="172"/>
      <c r="JWE51" s="172"/>
      <c r="JWF51" s="172"/>
      <c r="JWG51" s="172"/>
      <c r="JWH51" s="172"/>
      <c r="JWI51" s="172"/>
      <c r="JWJ51" s="172"/>
      <c r="JWK51" s="172"/>
      <c r="JWL51" s="172"/>
      <c r="JWM51" s="172"/>
      <c r="JWN51" s="172"/>
      <c r="JWO51" s="172"/>
      <c r="JWP51" s="172"/>
      <c r="JWQ51" s="172"/>
      <c r="JWR51" s="172"/>
      <c r="JWS51" s="172"/>
      <c r="JWT51" s="172"/>
      <c r="JWU51" s="172"/>
      <c r="JWV51" s="172"/>
      <c r="JWW51" s="172"/>
      <c r="JWX51" s="172"/>
      <c r="JWY51" s="172"/>
      <c r="JWZ51" s="172"/>
      <c r="JXA51" s="172"/>
      <c r="JXB51" s="172"/>
      <c r="JXC51" s="172"/>
      <c r="JXD51" s="172"/>
      <c r="JXE51" s="172"/>
      <c r="JXF51" s="172"/>
      <c r="JXG51" s="172"/>
      <c r="JXH51" s="172"/>
      <c r="JXI51" s="172"/>
      <c r="JXJ51" s="172"/>
      <c r="JXK51" s="172"/>
      <c r="JXL51" s="172"/>
      <c r="JXM51" s="172"/>
      <c r="JXN51" s="172"/>
      <c r="JXO51" s="172"/>
      <c r="JXP51" s="172"/>
      <c r="JXQ51" s="172"/>
      <c r="JXR51" s="172"/>
      <c r="JXS51" s="172"/>
      <c r="JXT51" s="172"/>
      <c r="JXU51" s="172"/>
      <c r="JXV51" s="172"/>
      <c r="JXW51" s="172"/>
      <c r="JXX51" s="172"/>
      <c r="JXY51" s="172"/>
      <c r="JXZ51" s="172"/>
      <c r="JYA51" s="172"/>
      <c r="JYB51" s="172"/>
      <c r="JYC51" s="172"/>
      <c r="JYD51" s="172"/>
      <c r="JYE51" s="172"/>
      <c r="JYF51" s="172"/>
      <c r="JYG51" s="172"/>
      <c r="JYH51" s="172"/>
      <c r="JYI51" s="172"/>
      <c r="JYJ51" s="172"/>
      <c r="JYK51" s="172"/>
      <c r="JYL51" s="172"/>
      <c r="JYM51" s="172"/>
      <c r="JYN51" s="172"/>
      <c r="JYO51" s="172"/>
      <c r="JYP51" s="172"/>
      <c r="JYQ51" s="172"/>
      <c r="JYR51" s="172"/>
      <c r="JYS51" s="172"/>
      <c r="JYT51" s="172"/>
      <c r="JYU51" s="172"/>
      <c r="JYV51" s="172"/>
      <c r="JYW51" s="172"/>
      <c r="JYX51" s="172"/>
      <c r="JYY51" s="172"/>
      <c r="JYZ51" s="172"/>
      <c r="JZA51" s="172"/>
      <c r="JZB51" s="172"/>
      <c r="JZC51" s="172"/>
      <c r="JZD51" s="172"/>
      <c r="JZE51" s="172"/>
      <c r="JZF51" s="172"/>
      <c r="JZG51" s="172"/>
      <c r="JZH51" s="172"/>
      <c r="JZI51" s="172"/>
      <c r="JZJ51" s="172"/>
      <c r="JZK51" s="172"/>
      <c r="JZL51" s="172"/>
      <c r="JZM51" s="172"/>
      <c r="JZN51" s="172"/>
      <c r="JZO51" s="172"/>
      <c r="JZP51" s="172"/>
      <c r="JZQ51" s="172"/>
      <c r="JZR51" s="172"/>
      <c r="JZS51" s="172"/>
      <c r="JZT51" s="172"/>
      <c r="JZU51" s="172"/>
      <c r="JZV51" s="172"/>
      <c r="JZW51" s="172"/>
      <c r="JZX51" s="172"/>
      <c r="JZY51" s="172"/>
      <c r="JZZ51" s="172"/>
      <c r="KAA51" s="172"/>
      <c r="KAB51" s="172"/>
      <c r="KAC51" s="172"/>
      <c r="KAD51" s="172"/>
      <c r="KAE51" s="172"/>
      <c r="KAF51" s="172"/>
      <c r="KAG51" s="172"/>
      <c r="KAH51" s="172"/>
      <c r="KAI51" s="172"/>
      <c r="KAJ51" s="172"/>
      <c r="KAK51" s="172"/>
      <c r="KAL51" s="172"/>
      <c r="KAM51" s="172"/>
      <c r="KAN51" s="172"/>
      <c r="KAO51" s="172"/>
      <c r="KAP51" s="172"/>
      <c r="KAQ51" s="172"/>
      <c r="KAR51" s="172"/>
      <c r="KAS51" s="172"/>
      <c r="KAT51" s="172"/>
      <c r="KAU51" s="172"/>
      <c r="KAV51" s="172"/>
      <c r="KAW51" s="172"/>
      <c r="KAX51" s="172"/>
      <c r="KAY51" s="172"/>
      <c r="KAZ51" s="172"/>
      <c r="KBA51" s="172"/>
      <c r="KBB51" s="172"/>
      <c r="KBC51" s="172"/>
      <c r="KBD51" s="172"/>
      <c r="KBE51" s="172"/>
      <c r="KBF51" s="172"/>
      <c r="KBG51" s="172"/>
      <c r="KBH51" s="172"/>
      <c r="KBI51" s="172"/>
      <c r="KBJ51" s="172"/>
      <c r="KBK51" s="172"/>
      <c r="KBL51" s="172"/>
      <c r="KBM51" s="172"/>
      <c r="KBN51" s="172"/>
      <c r="KBO51" s="172"/>
      <c r="KBP51" s="172"/>
      <c r="KBQ51" s="172"/>
      <c r="KBR51" s="172"/>
      <c r="KBS51" s="172"/>
      <c r="KBT51" s="172"/>
      <c r="KBU51" s="172"/>
      <c r="KBV51" s="172"/>
      <c r="KBW51" s="172"/>
      <c r="KBX51" s="172"/>
      <c r="KBY51" s="172"/>
      <c r="KBZ51" s="172"/>
      <c r="KCA51" s="172"/>
      <c r="KCB51" s="172"/>
      <c r="KCC51" s="172"/>
      <c r="KCD51" s="172"/>
      <c r="KCE51" s="172"/>
      <c r="KCF51" s="172"/>
      <c r="KCG51" s="172"/>
      <c r="KCH51" s="172"/>
      <c r="KCI51" s="172"/>
      <c r="KCJ51" s="172"/>
      <c r="KCK51" s="172"/>
      <c r="KCL51" s="172"/>
      <c r="KCM51" s="172"/>
      <c r="KCN51" s="172"/>
      <c r="KCO51" s="172"/>
      <c r="KCP51" s="172"/>
      <c r="KCQ51" s="172"/>
      <c r="KCR51" s="172"/>
      <c r="KCS51" s="172"/>
      <c r="KCT51" s="172"/>
      <c r="KCU51" s="172"/>
      <c r="KCV51" s="172"/>
      <c r="KCW51" s="172"/>
      <c r="KCX51" s="172"/>
      <c r="KCY51" s="172"/>
      <c r="KCZ51" s="172"/>
      <c r="KDA51" s="172"/>
      <c r="KDB51" s="172"/>
      <c r="KDC51" s="172"/>
      <c r="KDD51" s="172"/>
      <c r="KDE51" s="172"/>
      <c r="KDF51" s="172"/>
      <c r="KDG51" s="172"/>
      <c r="KDH51" s="172"/>
      <c r="KDI51" s="172"/>
      <c r="KDJ51" s="172"/>
      <c r="KDK51" s="172"/>
      <c r="KDL51" s="172"/>
      <c r="KDM51" s="172"/>
      <c r="KDN51" s="172"/>
      <c r="KDO51" s="172"/>
      <c r="KDP51" s="172"/>
      <c r="KDQ51" s="172"/>
      <c r="KDR51" s="172"/>
      <c r="KDS51" s="172"/>
      <c r="KDT51" s="172"/>
      <c r="KDU51" s="172"/>
      <c r="KDV51" s="172"/>
      <c r="KDW51" s="172"/>
      <c r="KDX51" s="172"/>
      <c r="KDY51" s="172"/>
      <c r="KDZ51" s="172"/>
      <c r="KEA51" s="172"/>
      <c r="KEB51" s="172"/>
      <c r="KEC51" s="172"/>
      <c r="KED51" s="172"/>
      <c r="KEE51" s="172"/>
      <c r="KEF51" s="172"/>
      <c r="KEG51" s="172"/>
      <c r="KEH51" s="172"/>
      <c r="KEI51" s="172"/>
      <c r="KEJ51" s="172"/>
      <c r="KEK51" s="172"/>
      <c r="KEL51" s="172"/>
      <c r="KEM51" s="172"/>
      <c r="KEN51" s="172"/>
      <c r="KEO51" s="172"/>
      <c r="KEP51" s="172"/>
      <c r="KEQ51" s="172"/>
      <c r="KER51" s="172"/>
      <c r="KES51" s="172"/>
      <c r="KET51" s="172"/>
      <c r="KEU51" s="172"/>
      <c r="KEV51" s="172"/>
      <c r="KEW51" s="172"/>
      <c r="KEX51" s="172"/>
      <c r="KEY51" s="172"/>
      <c r="KEZ51" s="172"/>
      <c r="KFA51" s="172"/>
      <c r="KFB51" s="172"/>
      <c r="KFC51" s="172"/>
      <c r="KFD51" s="172"/>
      <c r="KFE51" s="172"/>
      <c r="KFF51" s="172"/>
      <c r="KFG51" s="172"/>
      <c r="KFH51" s="172"/>
      <c r="KFI51" s="172"/>
      <c r="KFJ51" s="172"/>
      <c r="KFK51" s="172"/>
      <c r="KFL51" s="172"/>
      <c r="KFM51" s="172"/>
      <c r="KFN51" s="172"/>
      <c r="KFO51" s="172"/>
      <c r="KFP51" s="172"/>
      <c r="KFQ51" s="172"/>
      <c r="KFR51" s="172"/>
      <c r="KFS51" s="172"/>
      <c r="KFT51" s="172"/>
      <c r="KFU51" s="172"/>
      <c r="KFV51" s="172"/>
      <c r="KFW51" s="172"/>
      <c r="KFX51" s="172"/>
      <c r="KFY51" s="172"/>
      <c r="KFZ51" s="172"/>
      <c r="KGA51" s="172"/>
      <c r="KGB51" s="172"/>
      <c r="KGC51" s="172"/>
      <c r="KGD51" s="172"/>
      <c r="KGE51" s="172"/>
      <c r="KGF51" s="172"/>
      <c r="KGG51" s="172"/>
      <c r="KGH51" s="172"/>
      <c r="KGI51" s="172"/>
      <c r="KGJ51" s="172"/>
      <c r="KGK51" s="172"/>
      <c r="KGL51" s="172"/>
      <c r="KGM51" s="172"/>
      <c r="KGN51" s="172"/>
      <c r="KGO51" s="172"/>
      <c r="KGP51" s="172"/>
      <c r="KGQ51" s="172"/>
      <c r="KGR51" s="172"/>
      <c r="KGS51" s="172"/>
      <c r="KGT51" s="172"/>
      <c r="KGU51" s="172"/>
      <c r="KGV51" s="172"/>
      <c r="KGW51" s="172"/>
      <c r="KGX51" s="172"/>
      <c r="KGY51" s="172"/>
      <c r="KGZ51" s="172"/>
      <c r="KHA51" s="172"/>
      <c r="KHB51" s="172"/>
      <c r="KHC51" s="172"/>
      <c r="KHD51" s="172"/>
      <c r="KHE51" s="172"/>
      <c r="KHF51" s="172"/>
      <c r="KHG51" s="172"/>
      <c r="KHH51" s="172"/>
      <c r="KHI51" s="172"/>
      <c r="KHJ51" s="172"/>
      <c r="KHK51" s="172"/>
      <c r="KHL51" s="172"/>
      <c r="KHM51" s="172"/>
      <c r="KHN51" s="172"/>
      <c r="KHO51" s="172"/>
      <c r="KHP51" s="172"/>
      <c r="KHQ51" s="172"/>
      <c r="KHR51" s="172"/>
      <c r="KHS51" s="172"/>
      <c r="KHT51" s="172"/>
      <c r="KHU51" s="172"/>
      <c r="KHV51" s="172"/>
      <c r="KHW51" s="172"/>
      <c r="KHX51" s="172"/>
      <c r="KHY51" s="172"/>
      <c r="KHZ51" s="172"/>
      <c r="KIA51" s="172"/>
      <c r="KIB51" s="172"/>
      <c r="KIC51" s="172"/>
      <c r="KID51" s="172"/>
      <c r="KIE51" s="172"/>
      <c r="KIF51" s="172"/>
      <c r="KIG51" s="172"/>
      <c r="KIH51" s="172"/>
      <c r="KII51" s="172"/>
      <c r="KIJ51" s="172"/>
      <c r="KIK51" s="172"/>
      <c r="KIL51" s="172"/>
      <c r="KIM51" s="172"/>
      <c r="KIN51" s="172"/>
      <c r="KIO51" s="172"/>
      <c r="KIP51" s="172"/>
      <c r="KIQ51" s="172"/>
      <c r="KIR51" s="172"/>
      <c r="KIS51" s="172"/>
      <c r="KIT51" s="172"/>
      <c r="KIU51" s="172"/>
      <c r="KIV51" s="172"/>
      <c r="KIW51" s="172"/>
      <c r="KIX51" s="172"/>
      <c r="KIY51" s="172"/>
      <c r="KIZ51" s="172"/>
      <c r="KJA51" s="172"/>
      <c r="KJB51" s="172"/>
      <c r="KJC51" s="172"/>
      <c r="KJD51" s="172"/>
      <c r="KJE51" s="172"/>
      <c r="KJF51" s="172"/>
      <c r="KJG51" s="172"/>
      <c r="KJH51" s="172"/>
      <c r="KJI51" s="172"/>
      <c r="KJJ51" s="172"/>
      <c r="KJK51" s="172"/>
      <c r="KJL51" s="172"/>
      <c r="KJM51" s="172"/>
      <c r="KJN51" s="172"/>
      <c r="KJO51" s="172"/>
      <c r="KJP51" s="172"/>
      <c r="KJQ51" s="172"/>
      <c r="KJR51" s="172"/>
      <c r="KJS51" s="172"/>
      <c r="KJT51" s="172"/>
      <c r="KJU51" s="172"/>
      <c r="KJV51" s="172"/>
      <c r="KJW51" s="172"/>
      <c r="KJX51" s="172"/>
      <c r="KJY51" s="172"/>
      <c r="KJZ51" s="172"/>
      <c r="KKA51" s="172"/>
      <c r="KKB51" s="172"/>
      <c r="KKC51" s="172"/>
      <c r="KKD51" s="172"/>
      <c r="KKE51" s="172"/>
      <c r="KKF51" s="172"/>
      <c r="KKG51" s="172"/>
      <c r="KKH51" s="172"/>
      <c r="KKI51" s="172"/>
      <c r="KKJ51" s="172"/>
      <c r="KKK51" s="172"/>
      <c r="KKL51" s="172"/>
      <c r="KKM51" s="172"/>
      <c r="KKN51" s="172"/>
      <c r="KKO51" s="172"/>
      <c r="KKP51" s="172"/>
      <c r="KKQ51" s="172"/>
      <c r="KKR51" s="172"/>
      <c r="KKS51" s="172"/>
      <c r="KKT51" s="172"/>
      <c r="KKU51" s="172"/>
      <c r="KKV51" s="172"/>
      <c r="KKW51" s="172"/>
      <c r="KKX51" s="172"/>
      <c r="KKY51" s="172"/>
      <c r="KKZ51" s="172"/>
      <c r="KLA51" s="172"/>
      <c r="KLB51" s="172"/>
      <c r="KLC51" s="172"/>
      <c r="KLD51" s="172"/>
      <c r="KLE51" s="172"/>
      <c r="KLF51" s="172"/>
      <c r="KLG51" s="172"/>
      <c r="KLH51" s="172"/>
      <c r="KLI51" s="172"/>
      <c r="KLJ51" s="172"/>
      <c r="KLK51" s="172"/>
      <c r="KLL51" s="172"/>
      <c r="KLM51" s="172"/>
      <c r="KLN51" s="172"/>
      <c r="KLO51" s="172"/>
      <c r="KLP51" s="172"/>
      <c r="KLQ51" s="172"/>
      <c r="KLR51" s="172"/>
      <c r="KLS51" s="172"/>
      <c r="KLT51" s="172"/>
      <c r="KLU51" s="172"/>
      <c r="KLV51" s="172"/>
      <c r="KLW51" s="172"/>
      <c r="KLX51" s="172"/>
      <c r="KLY51" s="172"/>
      <c r="KLZ51" s="172"/>
      <c r="KMA51" s="172"/>
      <c r="KMB51" s="172"/>
      <c r="KMC51" s="172"/>
      <c r="KMD51" s="172"/>
      <c r="KME51" s="172"/>
      <c r="KMF51" s="172"/>
      <c r="KMG51" s="172"/>
      <c r="KMH51" s="172"/>
      <c r="KMI51" s="172"/>
      <c r="KMJ51" s="172"/>
      <c r="KMK51" s="172"/>
      <c r="KML51" s="172"/>
      <c r="KMM51" s="172"/>
      <c r="KMN51" s="172"/>
      <c r="KMO51" s="172"/>
      <c r="KMP51" s="172"/>
      <c r="KMQ51" s="172"/>
      <c r="KMR51" s="172"/>
      <c r="KMS51" s="172"/>
      <c r="KMT51" s="172"/>
      <c r="KMU51" s="172"/>
      <c r="KMV51" s="172"/>
      <c r="KMW51" s="172"/>
      <c r="KMX51" s="172"/>
      <c r="KMY51" s="172"/>
      <c r="KMZ51" s="172"/>
      <c r="KNA51" s="172"/>
      <c r="KNB51" s="172"/>
      <c r="KNC51" s="172"/>
      <c r="KND51" s="172"/>
      <c r="KNE51" s="172"/>
      <c r="KNF51" s="172"/>
      <c r="KNG51" s="172"/>
      <c r="KNH51" s="172"/>
      <c r="KNI51" s="172"/>
      <c r="KNJ51" s="172"/>
      <c r="KNK51" s="172"/>
      <c r="KNL51" s="172"/>
      <c r="KNM51" s="172"/>
      <c r="KNN51" s="172"/>
      <c r="KNO51" s="172"/>
      <c r="KNP51" s="172"/>
      <c r="KNQ51" s="172"/>
      <c r="KNR51" s="172"/>
      <c r="KNS51" s="172"/>
      <c r="KNT51" s="172"/>
      <c r="KNU51" s="172"/>
      <c r="KNV51" s="172"/>
      <c r="KNW51" s="172"/>
      <c r="KNX51" s="172"/>
      <c r="KNY51" s="172"/>
      <c r="KNZ51" s="172"/>
      <c r="KOA51" s="172"/>
      <c r="KOB51" s="172"/>
      <c r="KOC51" s="172"/>
      <c r="KOD51" s="172"/>
      <c r="KOE51" s="172"/>
      <c r="KOF51" s="172"/>
      <c r="KOG51" s="172"/>
      <c r="KOH51" s="172"/>
      <c r="KOI51" s="172"/>
      <c r="KOJ51" s="172"/>
      <c r="KOK51" s="172"/>
      <c r="KOL51" s="172"/>
      <c r="KOM51" s="172"/>
      <c r="KON51" s="172"/>
      <c r="KOO51" s="172"/>
      <c r="KOP51" s="172"/>
      <c r="KOQ51" s="172"/>
      <c r="KOR51" s="172"/>
      <c r="KOS51" s="172"/>
      <c r="KOT51" s="172"/>
      <c r="KOU51" s="172"/>
      <c r="KOV51" s="172"/>
      <c r="KOW51" s="172"/>
      <c r="KOX51" s="172"/>
      <c r="KOY51" s="172"/>
      <c r="KOZ51" s="172"/>
      <c r="KPA51" s="172"/>
      <c r="KPB51" s="172"/>
      <c r="KPC51" s="172"/>
      <c r="KPD51" s="172"/>
      <c r="KPE51" s="172"/>
      <c r="KPF51" s="172"/>
      <c r="KPG51" s="172"/>
      <c r="KPH51" s="172"/>
      <c r="KPI51" s="172"/>
      <c r="KPJ51" s="172"/>
      <c r="KPK51" s="172"/>
      <c r="KPL51" s="172"/>
      <c r="KPM51" s="172"/>
      <c r="KPN51" s="172"/>
      <c r="KPO51" s="172"/>
      <c r="KPP51" s="172"/>
      <c r="KPQ51" s="172"/>
      <c r="KPR51" s="172"/>
      <c r="KPS51" s="172"/>
      <c r="KPT51" s="172"/>
      <c r="KPU51" s="172"/>
      <c r="KPV51" s="172"/>
      <c r="KPW51" s="172"/>
      <c r="KPX51" s="172"/>
      <c r="KPY51" s="172"/>
      <c r="KPZ51" s="172"/>
      <c r="KQA51" s="172"/>
      <c r="KQB51" s="172"/>
      <c r="KQC51" s="172"/>
      <c r="KQD51" s="172"/>
      <c r="KQE51" s="172"/>
      <c r="KQF51" s="172"/>
      <c r="KQG51" s="172"/>
      <c r="KQH51" s="172"/>
      <c r="KQI51" s="172"/>
      <c r="KQJ51" s="172"/>
      <c r="KQK51" s="172"/>
      <c r="KQL51" s="172"/>
      <c r="KQM51" s="172"/>
      <c r="KQN51" s="172"/>
      <c r="KQO51" s="172"/>
      <c r="KQP51" s="172"/>
      <c r="KQQ51" s="172"/>
      <c r="KQR51" s="172"/>
      <c r="KQS51" s="172"/>
      <c r="KQT51" s="172"/>
      <c r="KQU51" s="172"/>
      <c r="KQV51" s="172"/>
      <c r="KQW51" s="172"/>
      <c r="KQX51" s="172"/>
      <c r="KQY51" s="172"/>
      <c r="KQZ51" s="172"/>
      <c r="KRA51" s="172"/>
      <c r="KRB51" s="172"/>
      <c r="KRC51" s="172"/>
      <c r="KRD51" s="172"/>
      <c r="KRE51" s="172"/>
      <c r="KRF51" s="172"/>
      <c r="KRG51" s="172"/>
      <c r="KRH51" s="172"/>
      <c r="KRI51" s="172"/>
      <c r="KRJ51" s="172"/>
      <c r="KRK51" s="172"/>
      <c r="KRL51" s="172"/>
      <c r="KRM51" s="172"/>
      <c r="KRN51" s="172"/>
      <c r="KRO51" s="172"/>
      <c r="KRP51" s="172"/>
      <c r="KRQ51" s="172"/>
      <c r="KRR51" s="172"/>
      <c r="KRS51" s="172"/>
      <c r="KRT51" s="172"/>
      <c r="KRU51" s="172"/>
      <c r="KRV51" s="172"/>
      <c r="KRW51" s="172"/>
      <c r="KRX51" s="172"/>
      <c r="KRY51" s="172"/>
      <c r="KRZ51" s="172"/>
      <c r="KSA51" s="172"/>
      <c r="KSB51" s="172"/>
      <c r="KSC51" s="172"/>
      <c r="KSD51" s="172"/>
      <c r="KSE51" s="172"/>
      <c r="KSF51" s="172"/>
      <c r="KSG51" s="172"/>
      <c r="KSH51" s="172"/>
      <c r="KSI51" s="172"/>
      <c r="KSJ51" s="172"/>
      <c r="KSK51" s="172"/>
      <c r="KSL51" s="172"/>
      <c r="KSM51" s="172"/>
      <c r="KSN51" s="172"/>
      <c r="KSO51" s="172"/>
      <c r="KSP51" s="172"/>
      <c r="KSQ51" s="172"/>
      <c r="KSR51" s="172"/>
      <c r="KSS51" s="172"/>
      <c r="KST51" s="172"/>
      <c r="KSU51" s="172"/>
      <c r="KSV51" s="172"/>
      <c r="KSW51" s="172"/>
      <c r="KSX51" s="172"/>
      <c r="KSY51" s="172"/>
      <c r="KSZ51" s="172"/>
      <c r="KTA51" s="172"/>
      <c r="KTB51" s="172"/>
      <c r="KTC51" s="172"/>
      <c r="KTD51" s="172"/>
      <c r="KTE51" s="172"/>
      <c r="KTF51" s="172"/>
      <c r="KTG51" s="172"/>
      <c r="KTH51" s="172"/>
      <c r="KTI51" s="172"/>
      <c r="KTJ51" s="172"/>
      <c r="KTK51" s="172"/>
      <c r="KTL51" s="172"/>
      <c r="KTM51" s="172"/>
      <c r="KTN51" s="172"/>
      <c r="KTO51" s="172"/>
      <c r="KTP51" s="172"/>
      <c r="KTQ51" s="172"/>
      <c r="KTR51" s="172"/>
      <c r="KTS51" s="172"/>
      <c r="KTT51" s="172"/>
      <c r="KTU51" s="172"/>
      <c r="KTV51" s="172"/>
      <c r="KTW51" s="172"/>
      <c r="KTX51" s="172"/>
      <c r="KTY51" s="172"/>
      <c r="KTZ51" s="172"/>
      <c r="KUA51" s="172"/>
      <c r="KUB51" s="172"/>
      <c r="KUC51" s="172"/>
      <c r="KUD51" s="172"/>
      <c r="KUE51" s="172"/>
      <c r="KUF51" s="172"/>
      <c r="KUG51" s="172"/>
      <c r="KUH51" s="172"/>
      <c r="KUI51" s="172"/>
      <c r="KUJ51" s="172"/>
      <c r="KUK51" s="172"/>
      <c r="KUL51" s="172"/>
      <c r="KUM51" s="172"/>
      <c r="KUN51" s="172"/>
      <c r="KUO51" s="172"/>
      <c r="KUP51" s="172"/>
      <c r="KUQ51" s="172"/>
      <c r="KUR51" s="172"/>
      <c r="KUS51" s="172"/>
      <c r="KUT51" s="172"/>
      <c r="KUU51" s="172"/>
      <c r="KUV51" s="172"/>
      <c r="KUW51" s="172"/>
      <c r="KUX51" s="172"/>
      <c r="KUY51" s="172"/>
      <c r="KUZ51" s="172"/>
      <c r="KVA51" s="172"/>
      <c r="KVB51" s="172"/>
      <c r="KVC51" s="172"/>
      <c r="KVD51" s="172"/>
      <c r="KVE51" s="172"/>
      <c r="KVF51" s="172"/>
      <c r="KVG51" s="172"/>
      <c r="KVH51" s="172"/>
      <c r="KVI51" s="172"/>
      <c r="KVJ51" s="172"/>
      <c r="KVK51" s="172"/>
      <c r="KVL51" s="172"/>
      <c r="KVM51" s="172"/>
      <c r="KVN51" s="172"/>
      <c r="KVO51" s="172"/>
      <c r="KVP51" s="172"/>
      <c r="KVQ51" s="172"/>
      <c r="KVR51" s="172"/>
      <c r="KVS51" s="172"/>
      <c r="KVT51" s="172"/>
      <c r="KVU51" s="172"/>
      <c r="KVV51" s="172"/>
      <c r="KVW51" s="172"/>
      <c r="KVX51" s="172"/>
      <c r="KVY51" s="172"/>
      <c r="KVZ51" s="172"/>
      <c r="KWA51" s="172"/>
      <c r="KWB51" s="172"/>
      <c r="KWC51" s="172"/>
      <c r="KWD51" s="172"/>
      <c r="KWE51" s="172"/>
      <c r="KWF51" s="172"/>
      <c r="KWG51" s="172"/>
      <c r="KWH51" s="172"/>
      <c r="KWI51" s="172"/>
      <c r="KWJ51" s="172"/>
      <c r="KWK51" s="172"/>
      <c r="KWL51" s="172"/>
      <c r="KWM51" s="172"/>
      <c r="KWN51" s="172"/>
      <c r="KWO51" s="172"/>
      <c r="KWP51" s="172"/>
      <c r="KWQ51" s="172"/>
      <c r="KWR51" s="172"/>
      <c r="KWS51" s="172"/>
      <c r="KWT51" s="172"/>
      <c r="KWU51" s="172"/>
      <c r="KWV51" s="172"/>
      <c r="KWW51" s="172"/>
      <c r="KWX51" s="172"/>
      <c r="KWY51" s="172"/>
      <c r="KWZ51" s="172"/>
      <c r="KXA51" s="172"/>
      <c r="KXB51" s="172"/>
      <c r="KXC51" s="172"/>
      <c r="KXD51" s="172"/>
      <c r="KXE51" s="172"/>
      <c r="KXF51" s="172"/>
      <c r="KXG51" s="172"/>
      <c r="KXH51" s="172"/>
      <c r="KXI51" s="172"/>
      <c r="KXJ51" s="172"/>
      <c r="KXK51" s="172"/>
      <c r="KXL51" s="172"/>
      <c r="KXM51" s="172"/>
      <c r="KXN51" s="172"/>
      <c r="KXO51" s="172"/>
      <c r="KXP51" s="172"/>
      <c r="KXQ51" s="172"/>
      <c r="KXR51" s="172"/>
      <c r="KXS51" s="172"/>
      <c r="KXT51" s="172"/>
      <c r="KXU51" s="172"/>
      <c r="KXV51" s="172"/>
      <c r="KXW51" s="172"/>
      <c r="KXX51" s="172"/>
      <c r="KXY51" s="172"/>
      <c r="KXZ51" s="172"/>
      <c r="KYA51" s="172"/>
      <c r="KYB51" s="172"/>
      <c r="KYC51" s="172"/>
      <c r="KYD51" s="172"/>
      <c r="KYE51" s="172"/>
      <c r="KYF51" s="172"/>
      <c r="KYG51" s="172"/>
      <c r="KYH51" s="172"/>
      <c r="KYI51" s="172"/>
      <c r="KYJ51" s="172"/>
      <c r="KYK51" s="172"/>
      <c r="KYL51" s="172"/>
      <c r="KYM51" s="172"/>
      <c r="KYN51" s="172"/>
      <c r="KYO51" s="172"/>
      <c r="KYP51" s="172"/>
      <c r="KYQ51" s="172"/>
      <c r="KYR51" s="172"/>
      <c r="KYS51" s="172"/>
      <c r="KYT51" s="172"/>
      <c r="KYU51" s="172"/>
      <c r="KYV51" s="172"/>
      <c r="KYW51" s="172"/>
      <c r="KYX51" s="172"/>
      <c r="KYY51" s="172"/>
      <c r="KYZ51" s="172"/>
      <c r="KZA51" s="172"/>
      <c r="KZB51" s="172"/>
      <c r="KZC51" s="172"/>
      <c r="KZD51" s="172"/>
      <c r="KZE51" s="172"/>
      <c r="KZF51" s="172"/>
      <c r="KZG51" s="172"/>
      <c r="KZH51" s="172"/>
      <c r="KZI51" s="172"/>
      <c r="KZJ51" s="172"/>
      <c r="KZK51" s="172"/>
      <c r="KZL51" s="172"/>
      <c r="KZM51" s="172"/>
      <c r="KZN51" s="172"/>
      <c r="KZO51" s="172"/>
      <c r="KZP51" s="172"/>
      <c r="KZQ51" s="172"/>
      <c r="KZR51" s="172"/>
      <c r="KZS51" s="172"/>
      <c r="KZT51" s="172"/>
      <c r="KZU51" s="172"/>
      <c r="KZV51" s="172"/>
      <c r="KZW51" s="172"/>
      <c r="KZX51" s="172"/>
      <c r="KZY51" s="172"/>
      <c r="KZZ51" s="172"/>
      <c r="LAA51" s="172"/>
      <c r="LAB51" s="172"/>
      <c r="LAC51" s="172"/>
      <c r="LAD51" s="172"/>
      <c r="LAE51" s="172"/>
      <c r="LAF51" s="172"/>
      <c r="LAG51" s="172"/>
      <c r="LAH51" s="172"/>
      <c r="LAI51" s="172"/>
      <c r="LAJ51" s="172"/>
      <c r="LAK51" s="172"/>
      <c r="LAL51" s="172"/>
      <c r="LAM51" s="172"/>
      <c r="LAN51" s="172"/>
      <c r="LAO51" s="172"/>
      <c r="LAP51" s="172"/>
      <c r="LAQ51" s="172"/>
      <c r="LAR51" s="172"/>
      <c r="LAS51" s="172"/>
      <c r="LAT51" s="172"/>
      <c r="LAU51" s="172"/>
      <c r="LAV51" s="172"/>
      <c r="LAW51" s="172"/>
      <c r="LAX51" s="172"/>
      <c r="LAY51" s="172"/>
      <c r="LAZ51" s="172"/>
      <c r="LBA51" s="172"/>
      <c r="LBB51" s="172"/>
      <c r="LBC51" s="172"/>
      <c r="LBD51" s="172"/>
      <c r="LBE51" s="172"/>
      <c r="LBF51" s="172"/>
      <c r="LBG51" s="172"/>
      <c r="LBH51" s="172"/>
      <c r="LBI51" s="172"/>
      <c r="LBJ51" s="172"/>
      <c r="LBK51" s="172"/>
      <c r="LBL51" s="172"/>
      <c r="LBM51" s="172"/>
      <c r="LBN51" s="172"/>
      <c r="LBO51" s="172"/>
      <c r="LBP51" s="172"/>
      <c r="LBQ51" s="172"/>
      <c r="LBR51" s="172"/>
      <c r="LBS51" s="172"/>
      <c r="LBT51" s="172"/>
      <c r="LBU51" s="172"/>
      <c r="LBV51" s="172"/>
      <c r="LBW51" s="172"/>
      <c r="LBX51" s="172"/>
      <c r="LBY51" s="172"/>
      <c r="LBZ51" s="172"/>
      <c r="LCA51" s="172"/>
      <c r="LCB51" s="172"/>
      <c r="LCC51" s="172"/>
      <c r="LCD51" s="172"/>
      <c r="LCE51" s="172"/>
      <c r="LCF51" s="172"/>
      <c r="LCG51" s="172"/>
      <c r="LCH51" s="172"/>
      <c r="LCI51" s="172"/>
      <c r="LCJ51" s="172"/>
      <c r="LCK51" s="172"/>
      <c r="LCL51" s="172"/>
      <c r="LCM51" s="172"/>
      <c r="LCN51" s="172"/>
      <c r="LCO51" s="172"/>
      <c r="LCP51" s="172"/>
      <c r="LCQ51" s="172"/>
      <c r="LCR51" s="172"/>
      <c r="LCS51" s="172"/>
      <c r="LCT51" s="172"/>
      <c r="LCU51" s="172"/>
      <c r="LCV51" s="172"/>
      <c r="LCW51" s="172"/>
      <c r="LCX51" s="172"/>
      <c r="LCY51" s="172"/>
      <c r="LCZ51" s="172"/>
      <c r="LDA51" s="172"/>
      <c r="LDB51" s="172"/>
      <c r="LDC51" s="172"/>
      <c r="LDD51" s="172"/>
      <c r="LDE51" s="172"/>
      <c r="LDF51" s="172"/>
      <c r="LDG51" s="172"/>
      <c r="LDH51" s="172"/>
      <c r="LDI51" s="172"/>
      <c r="LDJ51" s="172"/>
      <c r="LDK51" s="172"/>
      <c r="LDL51" s="172"/>
      <c r="LDM51" s="172"/>
      <c r="LDN51" s="172"/>
      <c r="LDO51" s="172"/>
      <c r="LDP51" s="172"/>
      <c r="LDQ51" s="172"/>
      <c r="LDR51" s="172"/>
      <c r="LDS51" s="172"/>
      <c r="LDT51" s="172"/>
      <c r="LDU51" s="172"/>
      <c r="LDV51" s="172"/>
      <c r="LDW51" s="172"/>
      <c r="LDX51" s="172"/>
      <c r="LDY51" s="172"/>
      <c r="LDZ51" s="172"/>
      <c r="LEA51" s="172"/>
      <c r="LEB51" s="172"/>
      <c r="LEC51" s="172"/>
      <c r="LED51" s="172"/>
      <c r="LEE51" s="172"/>
      <c r="LEF51" s="172"/>
      <c r="LEG51" s="172"/>
      <c r="LEH51" s="172"/>
      <c r="LEI51" s="172"/>
      <c r="LEJ51" s="172"/>
      <c r="LEK51" s="172"/>
      <c r="LEL51" s="172"/>
      <c r="LEM51" s="172"/>
      <c r="LEN51" s="172"/>
      <c r="LEO51" s="172"/>
      <c r="LEP51" s="172"/>
      <c r="LEQ51" s="172"/>
      <c r="LER51" s="172"/>
      <c r="LES51" s="172"/>
      <c r="LET51" s="172"/>
      <c r="LEU51" s="172"/>
      <c r="LEV51" s="172"/>
      <c r="LEW51" s="172"/>
      <c r="LEX51" s="172"/>
      <c r="LEY51" s="172"/>
      <c r="LEZ51" s="172"/>
      <c r="LFA51" s="172"/>
      <c r="LFB51" s="172"/>
      <c r="LFC51" s="172"/>
      <c r="LFD51" s="172"/>
      <c r="LFE51" s="172"/>
      <c r="LFF51" s="172"/>
      <c r="LFG51" s="172"/>
      <c r="LFH51" s="172"/>
      <c r="LFI51" s="172"/>
      <c r="LFJ51" s="172"/>
      <c r="LFK51" s="172"/>
      <c r="LFL51" s="172"/>
      <c r="LFM51" s="172"/>
      <c r="LFN51" s="172"/>
      <c r="LFO51" s="172"/>
      <c r="LFP51" s="172"/>
      <c r="LFQ51" s="172"/>
      <c r="LFR51" s="172"/>
      <c r="LFS51" s="172"/>
      <c r="LFT51" s="172"/>
      <c r="LFU51" s="172"/>
      <c r="LFV51" s="172"/>
      <c r="LFW51" s="172"/>
      <c r="LFX51" s="172"/>
      <c r="LFY51" s="172"/>
      <c r="LFZ51" s="172"/>
      <c r="LGA51" s="172"/>
      <c r="LGB51" s="172"/>
      <c r="LGC51" s="172"/>
      <c r="LGD51" s="172"/>
      <c r="LGE51" s="172"/>
      <c r="LGF51" s="172"/>
      <c r="LGG51" s="172"/>
      <c r="LGH51" s="172"/>
      <c r="LGI51" s="172"/>
      <c r="LGJ51" s="172"/>
      <c r="LGK51" s="172"/>
      <c r="LGL51" s="172"/>
      <c r="LGM51" s="172"/>
      <c r="LGN51" s="172"/>
      <c r="LGO51" s="172"/>
      <c r="LGP51" s="172"/>
      <c r="LGQ51" s="172"/>
      <c r="LGR51" s="172"/>
      <c r="LGS51" s="172"/>
      <c r="LGT51" s="172"/>
      <c r="LGU51" s="172"/>
      <c r="LGV51" s="172"/>
      <c r="LGW51" s="172"/>
      <c r="LGX51" s="172"/>
      <c r="LGY51" s="172"/>
      <c r="LGZ51" s="172"/>
      <c r="LHA51" s="172"/>
      <c r="LHB51" s="172"/>
      <c r="LHC51" s="172"/>
      <c r="LHD51" s="172"/>
      <c r="LHE51" s="172"/>
      <c r="LHF51" s="172"/>
      <c r="LHG51" s="172"/>
      <c r="LHH51" s="172"/>
      <c r="LHI51" s="172"/>
      <c r="LHJ51" s="172"/>
      <c r="LHK51" s="172"/>
      <c r="LHL51" s="172"/>
      <c r="LHM51" s="172"/>
      <c r="LHN51" s="172"/>
      <c r="LHO51" s="172"/>
      <c r="LHP51" s="172"/>
      <c r="LHQ51" s="172"/>
      <c r="LHR51" s="172"/>
      <c r="LHS51" s="172"/>
      <c r="LHT51" s="172"/>
      <c r="LHU51" s="172"/>
      <c r="LHV51" s="172"/>
      <c r="LHW51" s="172"/>
      <c r="LHX51" s="172"/>
      <c r="LHY51" s="172"/>
      <c r="LHZ51" s="172"/>
      <c r="LIA51" s="172"/>
      <c r="LIB51" s="172"/>
      <c r="LIC51" s="172"/>
      <c r="LID51" s="172"/>
      <c r="LIE51" s="172"/>
      <c r="LIF51" s="172"/>
      <c r="LIG51" s="172"/>
      <c r="LIH51" s="172"/>
      <c r="LII51" s="172"/>
      <c r="LIJ51" s="172"/>
      <c r="LIK51" s="172"/>
      <c r="LIL51" s="172"/>
      <c r="LIM51" s="172"/>
      <c r="LIN51" s="172"/>
      <c r="LIO51" s="172"/>
      <c r="LIP51" s="172"/>
      <c r="LIQ51" s="172"/>
      <c r="LIR51" s="172"/>
      <c r="LIS51" s="172"/>
      <c r="LIT51" s="172"/>
      <c r="LIU51" s="172"/>
      <c r="LIV51" s="172"/>
      <c r="LIW51" s="172"/>
      <c r="LIX51" s="172"/>
      <c r="LIY51" s="172"/>
      <c r="LIZ51" s="172"/>
      <c r="LJA51" s="172"/>
      <c r="LJB51" s="172"/>
      <c r="LJC51" s="172"/>
      <c r="LJD51" s="172"/>
      <c r="LJE51" s="172"/>
      <c r="LJF51" s="172"/>
      <c r="LJG51" s="172"/>
      <c r="LJH51" s="172"/>
      <c r="LJI51" s="172"/>
      <c r="LJJ51" s="172"/>
      <c r="LJK51" s="172"/>
      <c r="LJL51" s="172"/>
      <c r="LJM51" s="172"/>
      <c r="LJN51" s="172"/>
      <c r="LJO51" s="172"/>
      <c r="LJP51" s="172"/>
      <c r="LJQ51" s="172"/>
      <c r="LJR51" s="172"/>
      <c r="LJS51" s="172"/>
      <c r="LJT51" s="172"/>
      <c r="LJU51" s="172"/>
      <c r="LJV51" s="172"/>
      <c r="LJW51" s="172"/>
      <c r="LJX51" s="172"/>
      <c r="LJY51" s="172"/>
      <c r="LJZ51" s="172"/>
      <c r="LKA51" s="172"/>
      <c r="LKB51" s="172"/>
      <c r="LKC51" s="172"/>
      <c r="LKD51" s="172"/>
      <c r="LKE51" s="172"/>
      <c r="LKF51" s="172"/>
      <c r="LKG51" s="172"/>
      <c r="LKH51" s="172"/>
      <c r="LKI51" s="172"/>
      <c r="LKJ51" s="172"/>
      <c r="LKK51" s="172"/>
      <c r="LKL51" s="172"/>
      <c r="LKM51" s="172"/>
      <c r="LKN51" s="172"/>
      <c r="LKO51" s="172"/>
      <c r="LKP51" s="172"/>
      <c r="LKQ51" s="172"/>
      <c r="LKR51" s="172"/>
      <c r="LKS51" s="172"/>
      <c r="LKT51" s="172"/>
      <c r="LKU51" s="172"/>
      <c r="LKV51" s="172"/>
      <c r="LKW51" s="172"/>
      <c r="LKX51" s="172"/>
      <c r="LKY51" s="172"/>
      <c r="LKZ51" s="172"/>
      <c r="LLA51" s="172"/>
      <c r="LLB51" s="172"/>
      <c r="LLC51" s="172"/>
      <c r="LLD51" s="172"/>
      <c r="LLE51" s="172"/>
      <c r="LLF51" s="172"/>
      <c r="LLG51" s="172"/>
      <c r="LLH51" s="172"/>
      <c r="LLI51" s="172"/>
      <c r="LLJ51" s="172"/>
      <c r="LLK51" s="172"/>
      <c r="LLL51" s="172"/>
      <c r="LLM51" s="172"/>
      <c r="LLN51" s="172"/>
      <c r="LLO51" s="172"/>
      <c r="LLP51" s="172"/>
      <c r="LLQ51" s="172"/>
      <c r="LLR51" s="172"/>
      <c r="LLS51" s="172"/>
      <c r="LLT51" s="172"/>
      <c r="LLU51" s="172"/>
      <c r="LLV51" s="172"/>
      <c r="LLW51" s="172"/>
      <c r="LLX51" s="172"/>
      <c r="LLY51" s="172"/>
      <c r="LLZ51" s="172"/>
      <c r="LMA51" s="172"/>
      <c r="LMB51" s="172"/>
      <c r="LMC51" s="172"/>
      <c r="LMD51" s="172"/>
      <c r="LME51" s="172"/>
      <c r="LMF51" s="172"/>
      <c r="LMG51" s="172"/>
      <c r="LMH51" s="172"/>
      <c r="LMI51" s="172"/>
      <c r="LMJ51" s="172"/>
      <c r="LMK51" s="172"/>
      <c r="LML51" s="172"/>
      <c r="LMM51" s="172"/>
      <c r="LMN51" s="172"/>
      <c r="LMO51" s="172"/>
      <c r="LMP51" s="172"/>
      <c r="LMQ51" s="172"/>
      <c r="LMR51" s="172"/>
      <c r="LMS51" s="172"/>
      <c r="LMT51" s="172"/>
      <c r="LMU51" s="172"/>
      <c r="LMV51" s="172"/>
      <c r="LMW51" s="172"/>
      <c r="LMX51" s="172"/>
      <c r="LMY51" s="172"/>
      <c r="LMZ51" s="172"/>
      <c r="LNA51" s="172"/>
      <c r="LNB51" s="172"/>
      <c r="LNC51" s="172"/>
      <c r="LND51" s="172"/>
      <c r="LNE51" s="172"/>
      <c r="LNF51" s="172"/>
      <c r="LNG51" s="172"/>
      <c r="LNH51" s="172"/>
      <c r="LNI51" s="172"/>
      <c r="LNJ51" s="172"/>
      <c r="LNK51" s="172"/>
      <c r="LNL51" s="172"/>
      <c r="LNM51" s="172"/>
      <c r="LNN51" s="172"/>
      <c r="LNO51" s="172"/>
      <c r="LNP51" s="172"/>
      <c r="LNQ51" s="172"/>
      <c r="LNR51" s="172"/>
      <c r="LNS51" s="172"/>
      <c r="LNT51" s="172"/>
      <c r="LNU51" s="172"/>
      <c r="LNV51" s="172"/>
      <c r="LNW51" s="172"/>
      <c r="LNX51" s="172"/>
      <c r="LNY51" s="172"/>
      <c r="LNZ51" s="172"/>
      <c r="LOA51" s="172"/>
      <c r="LOB51" s="172"/>
      <c r="LOC51" s="172"/>
      <c r="LOD51" s="172"/>
      <c r="LOE51" s="172"/>
      <c r="LOF51" s="172"/>
      <c r="LOG51" s="172"/>
      <c r="LOH51" s="172"/>
      <c r="LOI51" s="172"/>
      <c r="LOJ51" s="172"/>
      <c r="LOK51" s="172"/>
      <c r="LOL51" s="172"/>
      <c r="LOM51" s="172"/>
      <c r="LON51" s="172"/>
      <c r="LOO51" s="172"/>
      <c r="LOP51" s="172"/>
      <c r="LOQ51" s="172"/>
      <c r="LOR51" s="172"/>
      <c r="LOS51" s="172"/>
      <c r="LOT51" s="172"/>
      <c r="LOU51" s="172"/>
      <c r="LOV51" s="172"/>
      <c r="LOW51" s="172"/>
      <c r="LOX51" s="172"/>
      <c r="LOY51" s="172"/>
      <c r="LOZ51" s="172"/>
      <c r="LPA51" s="172"/>
      <c r="LPB51" s="172"/>
      <c r="LPC51" s="172"/>
      <c r="LPD51" s="172"/>
      <c r="LPE51" s="172"/>
      <c r="LPF51" s="172"/>
      <c r="LPG51" s="172"/>
      <c r="LPH51" s="172"/>
      <c r="LPI51" s="172"/>
      <c r="LPJ51" s="172"/>
      <c r="LPK51" s="172"/>
      <c r="LPL51" s="172"/>
      <c r="LPM51" s="172"/>
      <c r="LPN51" s="172"/>
      <c r="LPO51" s="172"/>
      <c r="LPP51" s="172"/>
      <c r="LPQ51" s="172"/>
      <c r="LPR51" s="172"/>
      <c r="LPS51" s="172"/>
      <c r="LPT51" s="172"/>
      <c r="LPU51" s="172"/>
      <c r="LPV51" s="172"/>
      <c r="LPW51" s="172"/>
      <c r="LPX51" s="172"/>
      <c r="LPY51" s="172"/>
      <c r="LPZ51" s="172"/>
      <c r="LQA51" s="172"/>
      <c r="LQB51" s="172"/>
      <c r="LQC51" s="172"/>
      <c r="LQD51" s="172"/>
      <c r="LQE51" s="172"/>
      <c r="LQF51" s="172"/>
      <c r="LQG51" s="172"/>
      <c r="LQH51" s="172"/>
      <c r="LQI51" s="172"/>
      <c r="LQJ51" s="172"/>
      <c r="LQK51" s="172"/>
      <c r="LQL51" s="172"/>
      <c r="LQM51" s="172"/>
      <c r="LQN51" s="172"/>
      <c r="LQO51" s="172"/>
      <c r="LQP51" s="172"/>
      <c r="LQQ51" s="172"/>
      <c r="LQR51" s="172"/>
      <c r="LQS51" s="172"/>
      <c r="LQT51" s="172"/>
      <c r="LQU51" s="172"/>
      <c r="LQV51" s="172"/>
      <c r="LQW51" s="172"/>
      <c r="LQX51" s="172"/>
      <c r="LQY51" s="172"/>
      <c r="LQZ51" s="172"/>
      <c r="LRA51" s="172"/>
      <c r="LRB51" s="172"/>
      <c r="LRC51" s="172"/>
      <c r="LRD51" s="172"/>
      <c r="LRE51" s="172"/>
      <c r="LRF51" s="172"/>
      <c r="LRG51" s="172"/>
      <c r="LRH51" s="172"/>
      <c r="LRI51" s="172"/>
      <c r="LRJ51" s="172"/>
      <c r="LRK51" s="172"/>
      <c r="LRL51" s="172"/>
      <c r="LRM51" s="172"/>
      <c r="LRN51" s="172"/>
      <c r="LRO51" s="172"/>
      <c r="LRP51" s="172"/>
      <c r="LRQ51" s="172"/>
      <c r="LRR51" s="172"/>
      <c r="LRS51" s="172"/>
      <c r="LRT51" s="172"/>
      <c r="LRU51" s="172"/>
      <c r="LRV51" s="172"/>
      <c r="LRW51" s="172"/>
      <c r="LRX51" s="172"/>
      <c r="LRY51" s="172"/>
      <c r="LRZ51" s="172"/>
      <c r="LSA51" s="172"/>
      <c r="LSB51" s="172"/>
      <c r="LSC51" s="172"/>
      <c r="LSD51" s="172"/>
      <c r="LSE51" s="172"/>
      <c r="LSF51" s="172"/>
      <c r="LSG51" s="172"/>
      <c r="LSH51" s="172"/>
      <c r="LSI51" s="172"/>
      <c r="LSJ51" s="172"/>
      <c r="LSK51" s="172"/>
      <c r="LSL51" s="172"/>
      <c r="LSM51" s="172"/>
      <c r="LSN51" s="172"/>
      <c r="LSO51" s="172"/>
      <c r="LSP51" s="172"/>
      <c r="LSQ51" s="172"/>
      <c r="LSR51" s="172"/>
      <c r="LSS51" s="172"/>
      <c r="LST51" s="172"/>
      <c r="LSU51" s="172"/>
      <c r="LSV51" s="172"/>
      <c r="LSW51" s="172"/>
      <c r="LSX51" s="172"/>
      <c r="LSY51" s="172"/>
      <c r="LSZ51" s="172"/>
      <c r="LTA51" s="172"/>
      <c r="LTB51" s="172"/>
      <c r="LTC51" s="172"/>
      <c r="LTD51" s="172"/>
      <c r="LTE51" s="172"/>
      <c r="LTF51" s="172"/>
      <c r="LTG51" s="172"/>
      <c r="LTH51" s="172"/>
      <c r="LTI51" s="172"/>
      <c r="LTJ51" s="172"/>
      <c r="LTK51" s="172"/>
      <c r="LTL51" s="172"/>
      <c r="LTM51" s="172"/>
      <c r="LTN51" s="172"/>
      <c r="LTO51" s="172"/>
      <c r="LTP51" s="172"/>
      <c r="LTQ51" s="172"/>
      <c r="LTR51" s="172"/>
      <c r="LTS51" s="172"/>
      <c r="LTT51" s="172"/>
      <c r="LTU51" s="172"/>
      <c r="LTV51" s="172"/>
      <c r="LTW51" s="172"/>
      <c r="LTX51" s="172"/>
      <c r="LTY51" s="172"/>
      <c r="LTZ51" s="172"/>
      <c r="LUA51" s="172"/>
      <c r="LUB51" s="172"/>
      <c r="LUC51" s="172"/>
      <c r="LUD51" s="172"/>
      <c r="LUE51" s="172"/>
      <c r="LUF51" s="172"/>
      <c r="LUG51" s="172"/>
      <c r="LUH51" s="172"/>
      <c r="LUI51" s="172"/>
      <c r="LUJ51" s="172"/>
      <c r="LUK51" s="172"/>
      <c r="LUL51" s="172"/>
      <c r="LUM51" s="172"/>
      <c r="LUN51" s="172"/>
      <c r="LUO51" s="172"/>
      <c r="LUP51" s="172"/>
      <c r="LUQ51" s="172"/>
      <c r="LUR51" s="172"/>
      <c r="LUS51" s="172"/>
      <c r="LUT51" s="172"/>
      <c r="LUU51" s="172"/>
      <c r="LUV51" s="172"/>
      <c r="LUW51" s="172"/>
      <c r="LUX51" s="172"/>
      <c r="LUY51" s="172"/>
      <c r="LUZ51" s="172"/>
      <c r="LVA51" s="172"/>
      <c r="LVB51" s="172"/>
      <c r="LVC51" s="172"/>
      <c r="LVD51" s="172"/>
      <c r="LVE51" s="172"/>
      <c r="LVF51" s="172"/>
      <c r="LVG51" s="172"/>
      <c r="LVH51" s="172"/>
      <c r="LVI51" s="172"/>
      <c r="LVJ51" s="172"/>
      <c r="LVK51" s="172"/>
      <c r="LVL51" s="172"/>
      <c r="LVM51" s="172"/>
      <c r="LVN51" s="172"/>
      <c r="LVO51" s="172"/>
      <c r="LVP51" s="172"/>
      <c r="LVQ51" s="172"/>
      <c r="LVR51" s="172"/>
      <c r="LVS51" s="172"/>
      <c r="LVT51" s="172"/>
      <c r="LVU51" s="172"/>
      <c r="LVV51" s="172"/>
      <c r="LVW51" s="172"/>
      <c r="LVX51" s="172"/>
      <c r="LVY51" s="172"/>
      <c r="LVZ51" s="172"/>
      <c r="LWA51" s="172"/>
      <c r="LWB51" s="172"/>
      <c r="LWC51" s="172"/>
      <c r="LWD51" s="172"/>
      <c r="LWE51" s="172"/>
      <c r="LWF51" s="172"/>
      <c r="LWG51" s="172"/>
      <c r="LWH51" s="172"/>
      <c r="LWI51" s="172"/>
      <c r="LWJ51" s="172"/>
      <c r="LWK51" s="172"/>
      <c r="LWL51" s="172"/>
      <c r="LWM51" s="172"/>
      <c r="LWN51" s="172"/>
      <c r="LWO51" s="172"/>
      <c r="LWP51" s="172"/>
      <c r="LWQ51" s="172"/>
      <c r="LWR51" s="172"/>
      <c r="LWS51" s="172"/>
      <c r="LWT51" s="172"/>
      <c r="LWU51" s="172"/>
      <c r="LWV51" s="172"/>
      <c r="LWW51" s="172"/>
      <c r="LWX51" s="172"/>
      <c r="LWY51" s="172"/>
      <c r="LWZ51" s="172"/>
      <c r="LXA51" s="172"/>
      <c r="LXB51" s="172"/>
      <c r="LXC51" s="172"/>
      <c r="LXD51" s="172"/>
      <c r="LXE51" s="172"/>
      <c r="LXF51" s="172"/>
      <c r="LXG51" s="172"/>
      <c r="LXH51" s="172"/>
      <c r="LXI51" s="172"/>
      <c r="LXJ51" s="172"/>
      <c r="LXK51" s="172"/>
      <c r="LXL51" s="172"/>
      <c r="LXM51" s="172"/>
      <c r="LXN51" s="172"/>
      <c r="LXO51" s="172"/>
      <c r="LXP51" s="172"/>
      <c r="LXQ51" s="172"/>
      <c r="LXR51" s="172"/>
      <c r="LXS51" s="172"/>
      <c r="LXT51" s="172"/>
      <c r="LXU51" s="172"/>
      <c r="LXV51" s="172"/>
      <c r="LXW51" s="172"/>
      <c r="LXX51" s="172"/>
      <c r="LXY51" s="172"/>
      <c r="LXZ51" s="172"/>
      <c r="LYA51" s="172"/>
      <c r="LYB51" s="172"/>
      <c r="LYC51" s="172"/>
      <c r="LYD51" s="172"/>
      <c r="LYE51" s="172"/>
      <c r="LYF51" s="172"/>
      <c r="LYG51" s="172"/>
      <c r="LYH51" s="172"/>
      <c r="LYI51" s="172"/>
      <c r="LYJ51" s="172"/>
      <c r="LYK51" s="172"/>
      <c r="LYL51" s="172"/>
      <c r="LYM51" s="172"/>
      <c r="LYN51" s="172"/>
      <c r="LYO51" s="172"/>
      <c r="LYP51" s="172"/>
      <c r="LYQ51" s="172"/>
      <c r="LYR51" s="172"/>
      <c r="LYS51" s="172"/>
      <c r="LYT51" s="172"/>
      <c r="LYU51" s="172"/>
      <c r="LYV51" s="172"/>
      <c r="LYW51" s="172"/>
      <c r="LYX51" s="172"/>
      <c r="LYY51" s="172"/>
      <c r="LYZ51" s="172"/>
      <c r="LZA51" s="172"/>
      <c r="LZB51" s="172"/>
      <c r="LZC51" s="172"/>
      <c r="LZD51" s="172"/>
      <c r="LZE51" s="172"/>
      <c r="LZF51" s="172"/>
      <c r="LZG51" s="172"/>
      <c r="LZH51" s="172"/>
      <c r="LZI51" s="172"/>
      <c r="LZJ51" s="172"/>
      <c r="LZK51" s="172"/>
      <c r="LZL51" s="172"/>
      <c r="LZM51" s="172"/>
      <c r="LZN51" s="172"/>
      <c r="LZO51" s="172"/>
      <c r="LZP51" s="172"/>
      <c r="LZQ51" s="172"/>
      <c r="LZR51" s="172"/>
      <c r="LZS51" s="172"/>
      <c r="LZT51" s="172"/>
      <c r="LZU51" s="172"/>
      <c r="LZV51" s="172"/>
      <c r="LZW51" s="172"/>
      <c r="LZX51" s="172"/>
      <c r="LZY51" s="172"/>
      <c r="LZZ51" s="172"/>
      <c r="MAA51" s="172"/>
      <c r="MAB51" s="172"/>
      <c r="MAC51" s="172"/>
      <c r="MAD51" s="172"/>
      <c r="MAE51" s="172"/>
      <c r="MAF51" s="172"/>
      <c r="MAG51" s="172"/>
      <c r="MAH51" s="172"/>
      <c r="MAI51" s="172"/>
      <c r="MAJ51" s="172"/>
      <c r="MAK51" s="172"/>
      <c r="MAL51" s="172"/>
      <c r="MAM51" s="172"/>
      <c r="MAN51" s="172"/>
      <c r="MAO51" s="172"/>
      <c r="MAP51" s="172"/>
      <c r="MAQ51" s="172"/>
      <c r="MAR51" s="172"/>
      <c r="MAS51" s="172"/>
      <c r="MAT51" s="172"/>
      <c r="MAU51" s="172"/>
      <c r="MAV51" s="172"/>
      <c r="MAW51" s="172"/>
      <c r="MAX51" s="172"/>
      <c r="MAY51" s="172"/>
      <c r="MAZ51" s="172"/>
      <c r="MBA51" s="172"/>
      <c r="MBB51" s="172"/>
      <c r="MBC51" s="172"/>
      <c r="MBD51" s="172"/>
      <c r="MBE51" s="172"/>
      <c r="MBF51" s="172"/>
      <c r="MBG51" s="172"/>
      <c r="MBH51" s="172"/>
      <c r="MBI51" s="172"/>
      <c r="MBJ51" s="172"/>
      <c r="MBK51" s="172"/>
      <c r="MBL51" s="172"/>
      <c r="MBM51" s="172"/>
      <c r="MBN51" s="172"/>
      <c r="MBO51" s="172"/>
      <c r="MBP51" s="172"/>
      <c r="MBQ51" s="172"/>
      <c r="MBR51" s="172"/>
      <c r="MBS51" s="172"/>
      <c r="MBT51" s="172"/>
      <c r="MBU51" s="172"/>
      <c r="MBV51" s="172"/>
      <c r="MBW51" s="172"/>
      <c r="MBX51" s="172"/>
      <c r="MBY51" s="172"/>
      <c r="MBZ51" s="172"/>
      <c r="MCA51" s="172"/>
      <c r="MCB51" s="172"/>
      <c r="MCC51" s="172"/>
      <c r="MCD51" s="172"/>
      <c r="MCE51" s="172"/>
      <c r="MCF51" s="172"/>
      <c r="MCG51" s="172"/>
      <c r="MCH51" s="172"/>
      <c r="MCI51" s="172"/>
      <c r="MCJ51" s="172"/>
      <c r="MCK51" s="172"/>
      <c r="MCL51" s="172"/>
      <c r="MCM51" s="172"/>
      <c r="MCN51" s="172"/>
      <c r="MCO51" s="172"/>
      <c r="MCP51" s="172"/>
      <c r="MCQ51" s="172"/>
      <c r="MCR51" s="172"/>
      <c r="MCS51" s="172"/>
      <c r="MCT51" s="172"/>
      <c r="MCU51" s="172"/>
      <c r="MCV51" s="172"/>
      <c r="MCW51" s="172"/>
      <c r="MCX51" s="172"/>
      <c r="MCY51" s="172"/>
      <c r="MCZ51" s="172"/>
      <c r="MDA51" s="172"/>
      <c r="MDB51" s="172"/>
      <c r="MDC51" s="172"/>
      <c r="MDD51" s="172"/>
      <c r="MDE51" s="172"/>
      <c r="MDF51" s="172"/>
      <c r="MDG51" s="172"/>
      <c r="MDH51" s="172"/>
      <c r="MDI51" s="172"/>
      <c r="MDJ51" s="172"/>
      <c r="MDK51" s="172"/>
      <c r="MDL51" s="172"/>
      <c r="MDM51" s="172"/>
      <c r="MDN51" s="172"/>
      <c r="MDO51" s="172"/>
      <c r="MDP51" s="172"/>
      <c r="MDQ51" s="172"/>
      <c r="MDR51" s="172"/>
      <c r="MDS51" s="172"/>
      <c r="MDT51" s="172"/>
      <c r="MDU51" s="172"/>
      <c r="MDV51" s="172"/>
      <c r="MDW51" s="172"/>
      <c r="MDX51" s="172"/>
      <c r="MDY51" s="172"/>
      <c r="MDZ51" s="172"/>
      <c r="MEA51" s="172"/>
      <c r="MEB51" s="172"/>
      <c r="MEC51" s="172"/>
      <c r="MED51" s="172"/>
      <c r="MEE51" s="172"/>
      <c r="MEF51" s="172"/>
      <c r="MEG51" s="172"/>
      <c r="MEH51" s="172"/>
      <c r="MEI51" s="172"/>
      <c r="MEJ51" s="172"/>
      <c r="MEK51" s="172"/>
      <c r="MEL51" s="172"/>
      <c r="MEM51" s="172"/>
      <c r="MEN51" s="172"/>
      <c r="MEO51" s="172"/>
      <c r="MEP51" s="172"/>
      <c r="MEQ51" s="172"/>
      <c r="MER51" s="172"/>
      <c r="MES51" s="172"/>
      <c r="MET51" s="172"/>
      <c r="MEU51" s="172"/>
      <c r="MEV51" s="172"/>
      <c r="MEW51" s="172"/>
      <c r="MEX51" s="172"/>
      <c r="MEY51" s="172"/>
      <c r="MEZ51" s="172"/>
      <c r="MFA51" s="172"/>
      <c r="MFB51" s="172"/>
      <c r="MFC51" s="172"/>
      <c r="MFD51" s="172"/>
      <c r="MFE51" s="172"/>
      <c r="MFF51" s="172"/>
      <c r="MFG51" s="172"/>
      <c r="MFH51" s="172"/>
      <c r="MFI51" s="172"/>
      <c r="MFJ51" s="172"/>
      <c r="MFK51" s="172"/>
      <c r="MFL51" s="172"/>
      <c r="MFM51" s="172"/>
      <c r="MFN51" s="172"/>
      <c r="MFO51" s="172"/>
      <c r="MFP51" s="172"/>
      <c r="MFQ51" s="172"/>
      <c r="MFR51" s="172"/>
      <c r="MFS51" s="172"/>
      <c r="MFT51" s="172"/>
      <c r="MFU51" s="172"/>
      <c r="MFV51" s="172"/>
      <c r="MFW51" s="172"/>
      <c r="MFX51" s="172"/>
      <c r="MFY51" s="172"/>
      <c r="MFZ51" s="172"/>
      <c r="MGA51" s="172"/>
      <c r="MGB51" s="172"/>
      <c r="MGC51" s="172"/>
      <c r="MGD51" s="172"/>
      <c r="MGE51" s="172"/>
      <c r="MGF51" s="172"/>
      <c r="MGG51" s="172"/>
      <c r="MGH51" s="172"/>
      <c r="MGI51" s="172"/>
      <c r="MGJ51" s="172"/>
      <c r="MGK51" s="172"/>
      <c r="MGL51" s="172"/>
      <c r="MGM51" s="172"/>
      <c r="MGN51" s="172"/>
      <c r="MGO51" s="172"/>
      <c r="MGP51" s="172"/>
      <c r="MGQ51" s="172"/>
      <c r="MGR51" s="172"/>
      <c r="MGS51" s="172"/>
      <c r="MGT51" s="172"/>
      <c r="MGU51" s="172"/>
      <c r="MGV51" s="172"/>
      <c r="MGW51" s="172"/>
      <c r="MGX51" s="172"/>
      <c r="MGY51" s="172"/>
      <c r="MGZ51" s="172"/>
      <c r="MHA51" s="172"/>
      <c r="MHB51" s="172"/>
      <c r="MHC51" s="172"/>
      <c r="MHD51" s="172"/>
      <c r="MHE51" s="172"/>
      <c r="MHF51" s="172"/>
      <c r="MHG51" s="172"/>
      <c r="MHH51" s="172"/>
      <c r="MHI51" s="172"/>
      <c r="MHJ51" s="172"/>
      <c r="MHK51" s="172"/>
      <c r="MHL51" s="172"/>
      <c r="MHM51" s="172"/>
      <c r="MHN51" s="172"/>
      <c r="MHO51" s="172"/>
      <c r="MHP51" s="172"/>
      <c r="MHQ51" s="172"/>
      <c r="MHR51" s="172"/>
      <c r="MHS51" s="172"/>
      <c r="MHT51" s="172"/>
      <c r="MHU51" s="172"/>
      <c r="MHV51" s="172"/>
      <c r="MHW51" s="172"/>
      <c r="MHX51" s="172"/>
      <c r="MHY51" s="172"/>
      <c r="MHZ51" s="172"/>
      <c r="MIA51" s="172"/>
      <c r="MIB51" s="172"/>
      <c r="MIC51" s="172"/>
      <c r="MID51" s="172"/>
      <c r="MIE51" s="172"/>
      <c r="MIF51" s="172"/>
      <c r="MIG51" s="172"/>
      <c r="MIH51" s="172"/>
      <c r="MII51" s="172"/>
      <c r="MIJ51" s="172"/>
      <c r="MIK51" s="172"/>
      <c r="MIL51" s="172"/>
      <c r="MIM51" s="172"/>
      <c r="MIN51" s="172"/>
      <c r="MIO51" s="172"/>
      <c r="MIP51" s="172"/>
      <c r="MIQ51" s="172"/>
      <c r="MIR51" s="172"/>
      <c r="MIS51" s="172"/>
      <c r="MIT51" s="172"/>
      <c r="MIU51" s="172"/>
      <c r="MIV51" s="172"/>
      <c r="MIW51" s="172"/>
      <c r="MIX51" s="172"/>
      <c r="MIY51" s="172"/>
      <c r="MIZ51" s="172"/>
      <c r="MJA51" s="172"/>
      <c r="MJB51" s="172"/>
      <c r="MJC51" s="172"/>
      <c r="MJD51" s="172"/>
      <c r="MJE51" s="172"/>
      <c r="MJF51" s="172"/>
      <c r="MJG51" s="172"/>
      <c r="MJH51" s="172"/>
      <c r="MJI51" s="172"/>
      <c r="MJJ51" s="172"/>
      <c r="MJK51" s="172"/>
      <c r="MJL51" s="172"/>
      <c r="MJM51" s="172"/>
      <c r="MJN51" s="172"/>
      <c r="MJO51" s="172"/>
      <c r="MJP51" s="172"/>
      <c r="MJQ51" s="172"/>
      <c r="MJR51" s="172"/>
      <c r="MJS51" s="172"/>
      <c r="MJT51" s="172"/>
      <c r="MJU51" s="172"/>
      <c r="MJV51" s="172"/>
      <c r="MJW51" s="172"/>
      <c r="MJX51" s="172"/>
      <c r="MJY51" s="172"/>
      <c r="MJZ51" s="172"/>
      <c r="MKA51" s="172"/>
      <c r="MKB51" s="172"/>
      <c r="MKC51" s="172"/>
      <c r="MKD51" s="172"/>
      <c r="MKE51" s="172"/>
      <c r="MKF51" s="172"/>
      <c r="MKG51" s="172"/>
      <c r="MKH51" s="172"/>
      <c r="MKI51" s="172"/>
      <c r="MKJ51" s="172"/>
      <c r="MKK51" s="172"/>
      <c r="MKL51" s="172"/>
      <c r="MKM51" s="172"/>
      <c r="MKN51" s="172"/>
      <c r="MKO51" s="172"/>
      <c r="MKP51" s="172"/>
      <c r="MKQ51" s="172"/>
      <c r="MKR51" s="172"/>
      <c r="MKS51" s="172"/>
      <c r="MKT51" s="172"/>
      <c r="MKU51" s="172"/>
      <c r="MKV51" s="172"/>
      <c r="MKW51" s="172"/>
      <c r="MKX51" s="172"/>
      <c r="MKY51" s="172"/>
      <c r="MKZ51" s="172"/>
      <c r="MLA51" s="172"/>
      <c r="MLB51" s="172"/>
      <c r="MLC51" s="172"/>
      <c r="MLD51" s="172"/>
      <c r="MLE51" s="172"/>
      <c r="MLF51" s="172"/>
      <c r="MLG51" s="172"/>
      <c r="MLH51" s="172"/>
      <c r="MLI51" s="172"/>
      <c r="MLJ51" s="172"/>
      <c r="MLK51" s="172"/>
      <c r="MLL51" s="172"/>
      <c r="MLM51" s="172"/>
      <c r="MLN51" s="172"/>
      <c r="MLO51" s="172"/>
      <c r="MLP51" s="172"/>
      <c r="MLQ51" s="172"/>
      <c r="MLR51" s="172"/>
      <c r="MLS51" s="172"/>
      <c r="MLT51" s="172"/>
      <c r="MLU51" s="172"/>
      <c r="MLV51" s="172"/>
      <c r="MLW51" s="172"/>
      <c r="MLX51" s="172"/>
      <c r="MLY51" s="172"/>
      <c r="MLZ51" s="172"/>
      <c r="MMA51" s="172"/>
      <c r="MMB51" s="172"/>
      <c r="MMC51" s="172"/>
      <c r="MMD51" s="172"/>
      <c r="MME51" s="172"/>
      <c r="MMF51" s="172"/>
      <c r="MMG51" s="172"/>
      <c r="MMH51" s="172"/>
      <c r="MMI51" s="172"/>
      <c r="MMJ51" s="172"/>
      <c r="MMK51" s="172"/>
      <c r="MML51" s="172"/>
      <c r="MMM51" s="172"/>
      <c r="MMN51" s="172"/>
      <c r="MMO51" s="172"/>
      <c r="MMP51" s="172"/>
      <c r="MMQ51" s="172"/>
      <c r="MMR51" s="172"/>
      <c r="MMS51" s="172"/>
      <c r="MMT51" s="172"/>
      <c r="MMU51" s="172"/>
      <c r="MMV51" s="172"/>
      <c r="MMW51" s="172"/>
      <c r="MMX51" s="172"/>
      <c r="MMY51" s="172"/>
      <c r="MMZ51" s="172"/>
      <c r="MNA51" s="172"/>
      <c r="MNB51" s="172"/>
      <c r="MNC51" s="172"/>
      <c r="MND51" s="172"/>
      <c r="MNE51" s="172"/>
      <c r="MNF51" s="172"/>
      <c r="MNG51" s="172"/>
      <c r="MNH51" s="172"/>
      <c r="MNI51" s="172"/>
      <c r="MNJ51" s="172"/>
      <c r="MNK51" s="172"/>
      <c r="MNL51" s="172"/>
      <c r="MNM51" s="172"/>
      <c r="MNN51" s="172"/>
      <c r="MNO51" s="172"/>
      <c r="MNP51" s="172"/>
      <c r="MNQ51" s="172"/>
      <c r="MNR51" s="172"/>
      <c r="MNS51" s="172"/>
      <c r="MNT51" s="172"/>
      <c r="MNU51" s="172"/>
      <c r="MNV51" s="172"/>
      <c r="MNW51" s="172"/>
      <c r="MNX51" s="172"/>
      <c r="MNY51" s="172"/>
      <c r="MNZ51" s="172"/>
      <c r="MOA51" s="172"/>
      <c r="MOB51" s="172"/>
      <c r="MOC51" s="172"/>
      <c r="MOD51" s="172"/>
      <c r="MOE51" s="172"/>
      <c r="MOF51" s="172"/>
      <c r="MOG51" s="172"/>
      <c r="MOH51" s="172"/>
      <c r="MOI51" s="172"/>
      <c r="MOJ51" s="172"/>
      <c r="MOK51" s="172"/>
      <c r="MOL51" s="172"/>
      <c r="MOM51" s="172"/>
      <c r="MON51" s="172"/>
      <c r="MOO51" s="172"/>
      <c r="MOP51" s="172"/>
      <c r="MOQ51" s="172"/>
      <c r="MOR51" s="172"/>
      <c r="MOS51" s="172"/>
      <c r="MOT51" s="172"/>
      <c r="MOU51" s="172"/>
      <c r="MOV51" s="172"/>
      <c r="MOW51" s="172"/>
      <c r="MOX51" s="172"/>
      <c r="MOY51" s="172"/>
      <c r="MOZ51" s="172"/>
      <c r="MPA51" s="172"/>
      <c r="MPB51" s="172"/>
      <c r="MPC51" s="172"/>
      <c r="MPD51" s="172"/>
      <c r="MPE51" s="172"/>
      <c r="MPF51" s="172"/>
      <c r="MPG51" s="172"/>
      <c r="MPH51" s="172"/>
      <c r="MPI51" s="172"/>
      <c r="MPJ51" s="172"/>
      <c r="MPK51" s="172"/>
      <c r="MPL51" s="172"/>
      <c r="MPM51" s="172"/>
      <c r="MPN51" s="172"/>
      <c r="MPO51" s="172"/>
      <c r="MPP51" s="172"/>
      <c r="MPQ51" s="172"/>
      <c r="MPR51" s="172"/>
      <c r="MPS51" s="172"/>
      <c r="MPT51" s="172"/>
      <c r="MPU51" s="172"/>
      <c r="MPV51" s="172"/>
      <c r="MPW51" s="172"/>
      <c r="MPX51" s="172"/>
      <c r="MPY51" s="172"/>
      <c r="MPZ51" s="172"/>
      <c r="MQA51" s="172"/>
      <c r="MQB51" s="172"/>
      <c r="MQC51" s="172"/>
      <c r="MQD51" s="172"/>
      <c r="MQE51" s="172"/>
      <c r="MQF51" s="172"/>
      <c r="MQG51" s="172"/>
      <c r="MQH51" s="172"/>
      <c r="MQI51" s="172"/>
      <c r="MQJ51" s="172"/>
      <c r="MQK51" s="172"/>
      <c r="MQL51" s="172"/>
      <c r="MQM51" s="172"/>
      <c r="MQN51" s="172"/>
      <c r="MQO51" s="172"/>
      <c r="MQP51" s="172"/>
      <c r="MQQ51" s="172"/>
      <c r="MQR51" s="172"/>
      <c r="MQS51" s="172"/>
      <c r="MQT51" s="172"/>
      <c r="MQU51" s="172"/>
      <c r="MQV51" s="172"/>
      <c r="MQW51" s="172"/>
      <c r="MQX51" s="172"/>
      <c r="MQY51" s="172"/>
      <c r="MQZ51" s="172"/>
      <c r="MRA51" s="172"/>
      <c r="MRB51" s="172"/>
      <c r="MRC51" s="172"/>
      <c r="MRD51" s="172"/>
      <c r="MRE51" s="172"/>
      <c r="MRF51" s="172"/>
      <c r="MRG51" s="172"/>
      <c r="MRH51" s="172"/>
      <c r="MRI51" s="172"/>
      <c r="MRJ51" s="172"/>
      <c r="MRK51" s="172"/>
      <c r="MRL51" s="172"/>
      <c r="MRM51" s="172"/>
      <c r="MRN51" s="172"/>
      <c r="MRO51" s="172"/>
      <c r="MRP51" s="172"/>
      <c r="MRQ51" s="172"/>
      <c r="MRR51" s="172"/>
      <c r="MRS51" s="172"/>
      <c r="MRT51" s="172"/>
      <c r="MRU51" s="172"/>
      <c r="MRV51" s="172"/>
      <c r="MRW51" s="172"/>
      <c r="MRX51" s="172"/>
      <c r="MRY51" s="172"/>
      <c r="MRZ51" s="172"/>
      <c r="MSA51" s="172"/>
      <c r="MSB51" s="172"/>
      <c r="MSC51" s="172"/>
      <c r="MSD51" s="172"/>
      <c r="MSE51" s="172"/>
      <c r="MSF51" s="172"/>
      <c r="MSG51" s="172"/>
      <c r="MSH51" s="172"/>
      <c r="MSI51" s="172"/>
      <c r="MSJ51" s="172"/>
      <c r="MSK51" s="172"/>
      <c r="MSL51" s="172"/>
      <c r="MSM51" s="172"/>
      <c r="MSN51" s="172"/>
      <c r="MSO51" s="172"/>
      <c r="MSP51" s="172"/>
      <c r="MSQ51" s="172"/>
      <c r="MSR51" s="172"/>
      <c r="MSS51" s="172"/>
      <c r="MST51" s="172"/>
      <c r="MSU51" s="172"/>
      <c r="MSV51" s="172"/>
      <c r="MSW51" s="172"/>
      <c r="MSX51" s="172"/>
      <c r="MSY51" s="172"/>
      <c r="MSZ51" s="172"/>
      <c r="MTA51" s="172"/>
      <c r="MTB51" s="172"/>
      <c r="MTC51" s="172"/>
      <c r="MTD51" s="172"/>
      <c r="MTE51" s="172"/>
      <c r="MTF51" s="172"/>
      <c r="MTG51" s="172"/>
      <c r="MTH51" s="172"/>
      <c r="MTI51" s="172"/>
      <c r="MTJ51" s="172"/>
      <c r="MTK51" s="172"/>
      <c r="MTL51" s="172"/>
      <c r="MTM51" s="172"/>
      <c r="MTN51" s="172"/>
      <c r="MTO51" s="172"/>
      <c r="MTP51" s="172"/>
      <c r="MTQ51" s="172"/>
      <c r="MTR51" s="172"/>
      <c r="MTS51" s="172"/>
      <c r="MTT51" s="172"/>
      <c r="MTU51" s="172"/>
      <c r="MTV51" s="172"/>
      <c r="MTW51" s="172"/>
      <c r="MTX51" s="172"/>
      <c r="MTY51" s="172"/>
      <c r="MTZ51" s="172"/>
      <c r="MUA51" s="172"/>
      <c r="MUB51" s="172"/>
      <c r="MUC51" s="172"/>
      <c r="MUD51" s="172"/>
      <c r="MUE51" s="172"/>
      <c r="MUF51" s="172"/>
      <c r="MUG51" s="172"/>
      <c r="MUH51" s="172"/>
      <c r="MUI51" s="172"/>
      <c r="MUJ51" s="172"/>
      <c r="MUK51" s="172"/>
      <c r="MUL51" s="172"/>
      <c r="MUM51" s="172"/>
      <c r="MUN51" s="172"/>
      <c r="MUO51" s="172"/>
      <c r="MUP51" s="172"/>
      <c r="MUQ51" s="172"/>
      <c r="MUR51" s="172"/>
      <c r="MUS51" s="172"/>
      <c r="MUT51" s="172"/>
      <c r="MUU51" s="172"/>
      <c r="MUV51" s="172"/>
      <c r="MUW51" s="172"/>
      <c r="MUX51" s="172"/>
      <c r="MUY51" s="172"/>
      <c r="MUZ51" s="172"/>
      <c r="MVA51" s="172"/>
      <c r="MVB51" s="172"/>
      <c r="MVC51" s="172"/>
      <c r="MVD51" s="172"/>
      <c r="MVE51" s="172"/>
      <c r="MVF51" s="172"/>
      <c r="MVG51" s="172"/>
      <c r="MVH51" s="172"/>
      <c r="MVI51" s="172"/>
      <c r="MVJ51" s="172"/>
      <c r="MVK51" s="172"/>
      <c r="MVL51" s="172"/>
      <c r="MVM51" s="172"/>
      <c r="MVN51" s="172"/>
      <c r="MVO51" s="172"/>
      <c r="MVP51" s="172"/>
      <c r="MVQ51" s="172"/>
      <c r="MVR51" s="172"/>
      <c r="MVS51" s="172"/>
      <c r="MVT51" s="172"/>
      <c r="MVU51" s="172"/>
      <c r="MVV51" s="172"/>
      <c r="MVW51" s="172"/>
      <c r="MVX51" s="172"/>
      <c r="MVY51" s="172"/>
      <c r="MVZ51" s="172"/>
      <c r="MWA51" s="172"/>
      <c r="MWB51" s="172"/>
      <c r="MWC51" s="172"/>
      <c r="MWD51" s="172"/>
      <c r="MWE51" s="172"/>
      <c r="MWF51" s="172"/>
      <c r="MWG51" s="172"/>
      <c r="MWH51" s="172"/>
      <c r="MWI51" s="172"/>
      <c r="MWJ51" s="172"/>
      <c r="MWK51" s="172"/>
      <c r="MWL51" s="172"/>
      <c r="MWM51" s="172"/>
      <c r="MWN51" s="172"/>
      <c r="MWO51" s="172"/>
      <c r="MWP51" s="172"/>
      <c r="MWQ51" s="172"/>
      <c r="MWR51" s="172"/>
      <c r="MWS51" s="172"/>
      <c r="MWT51" s="172"/>
      <c r="MWU51" s="172"/>
      <c r="MWV51" s="172"/>
      <c r="MWW51" s="172"/>
      <c r="MWX51" s="172"/>
      <c r="MWY51" s="172"/>
      <c r="MWZ51" s="172"/>
      <c r="MXA51" s="172"/>
      <c r="MXB51" s="172"/>
      <c r="MXC51" s="172"/>
      <c r="MXD51" s="172"/>
      <c r="MXE51" s="172"/>
      <c r="MXF51" s="172"/>
      <c r="MXG51" s="172"/>
      <c r="MXH51" s="172"/>
      <c r="MXI51" s="172"/>
      <c r="MXJ51" s="172"/>
      <c r="MXK51" s="172"/>
      <c r="MXL51" s="172"/>
      <c r="MXM51" s="172"/>
      <c r="MXN51" s="172"/>
      <c r="MXO51" s="172"/>
      <c r="MXP51" s="172"/>
      <c r="MXQ51" s="172"/>
      <c r="MXR51" s="172"/>
      <c r="MXS51" s="172"/>
      <c r="MXT51" s="172"/>
      <c r="MXU51" s="172"/>
      <c r="MXV51" s="172"/>
      <c r="MXW51" s="172"/>
      <c r="MXX51" s="172"/>
      <c r="MXY51" s="172"/>
      <c r="MXZ51" s="172"/>
      <c r="MYA51" s="172"/>
      <c r="MYB51" s="172"/>
      <c r="MYC51" s="172"/>
      <c r="MYD51" s="172"/>
      <c r="MYE51" s="172"/>
      <c r="MYF51" s="172"/>
      <c r="MYG51" s="172"/>
      <c r="MYH51" s="172"/>
      <c r="MYI51" s="172"/>
      <c r="MYJ51" s="172"/>
      <c r="MYK51" s="172"/>
      <c r="MYL51" s="172"/>
      <c r="MYM51" s="172"/>
      <c r="MYN51" s="172"/>
      <c r="MYO51" s="172"/>
      <c r="MYP51" s="172"/>
      <c r="MYQ51" s="172"/>
      <c r="MYR51" s="172"/>
      <c r="MYS51" s="172"/>
      <c r="MYT51" s="172"/>
      <c r="MYU51" s="172"/>
      <c r="MYV51" s="172"/>
      <c r="MYW51" s="172"/>
      <c r="MYX51" s="172"/>
      <c r="MYY51" s="172"/>
      <c r="MYZ51" s="172"/>
      <c r="MZA51" s="172"/>
      <c r="MZB51" s="172"/>
      <c r="MZC51" s="172"/>
      <c r="MZD51" s="172"/>
      <c r="MZE51" s="172"/>
      <c r="MZF51" s="172"/>
      <c r="MZG51" s="172"/>
      <c r="MZH51" s="172"/>
      <c r="MZI51" s="172"/>
      <c r="MZJ51" s="172"/>
      <c r="MZK51" s="172"/>
      <c r="MZL51" s="172"/>
      <c r="MZM51" s="172"/>
      <c r="MZN51" s="172"/>
      <c r="MZO51" s="172"/>
      <c r="MZP51" s="172"/>
      <c r="MZQ51" s="172"/>
      <c r="MZR51" s="172"/>
      <c r="MZS51" s="172"/>
      <c r="MZT51" s="172"/>
      <c r="MZU51" s="172"/>
      <c r="MZV51" s="172"/>
      <c r="MZW51" s="172"/>
      <c r="MZX51" s="172"/>
      <c r="MZY51" s="172"/>
      <c r="MZZ51" s="172"/>
      <c r="NAA51" s="172"/>
      <c r="NAB51" s="172"/>
      <c r="NAC51" s="172"/>
      <c r="NAD51" s="172"/>
      <c r="NAE51" s="172"/>
      <c r="NAF51" s="172"/>
      <c r="NAG51" s="172"/>
      <c r="NAH51" s="172"/>
      <c r="NAI51" s="172"/>
      <c r="NAJ51" s="172"/>
      <c r="NAK51" s="172"/>
      <c r="NAL51" s="172"/>
      <c r="NAM51" s="172"/>
      <c r="NAN51" s="172"/>
      <c r="NAO51" s="172"/>
      <c r="NAP51" s="172"/>
      <c r="NAQ51" s="172"/>
      <c r="NAR51" s="172"/>
      <c r="NAS51" s="172"/>
      <c r="NAT51" s="172"/>
      <c r="NAU51" s="172"/>
      <c r="NAV51" s="172"/>
      <c r="NAW51" s="172"/>
      <c r="NAX51" s="172"/>
      <c r="NAY51" s="172"/>
      <c r="NAZ51" s="172"/>
      <c r="NBA51" s="172"/>
      <c r="NBB51" s="172"/>
      <c r="NBC51" s="172"/>
      <c r="NBD51" s="172"/>
      <c r="NBE51" s="172"/>
      <c r="NBF51" s="172"/>
      <c r="NBG51" s="172"/>
      <c r="NBH51" s="172"/>
      <c r="NBI51" s="172"/>
      <c r="NBJ51" s="172"/>
      <c r="NBK51" s="172"/>
      <c r="NBL51" s="172"/>
      <c r="NBM51" s="172"/>
      <c r="NBN51" s="172"/>
      <c r="NBO51" s="172"/>
      <c r="NBP51" s="172"/>
      <c r="NBQ51" s="172"/>
      <c r="NBR51" s="172"/>
      <c r="NBS51" s="172"/>
      <c r="NBT51" s="172"/>
      <c r="NBU51" s="172"/>
      <c r="NBV51" s="172"/>
      <c r="NBW51" s="172"/>
      <c r="NBX51" s="172"/>
      <c r="NBY51" s="172"/>
      <c r="NBZ51" s="172"/>
      <c r="NCA51" s="172"/>
      <c r="NCB51" s="172"/>
      <c r="NCC51" s="172"/>
      <c r="NCD51" s="172"/>
      <c r="NCE51" s="172"/>
      <c r="NCF51" s="172"/>
      <c r="NCG51" s="172"/>
      <c r="NCH51" s="172"/>
      <c r="NCI51" s="172"/>
      <c r="NCJ51" s="172"/>
      <c r="NCK51" s="172"/>
      <c r="NCL51" s="172"/>
      <c r="NCM51" s="172"/>
      <c r="NCN51" s="172"/>
      <c r="NCO51" s="172"/>
      <c r="NCP51" s="172"/>
      <c r="NCQ51" s="172"/>
      <c r="NCR51" s="172"/>
      <c r="NCS51" s="172"/>
      <c r="NCT51" s="172"/>
      <c r="NCU51" s="172"/>
      <c r="NCV51" s="172"/>
      <c r="NCW51" s="172"/>
      <c r="NCX51" s="172"/>
      <c r="NCY51" s="172"/>
      <c r="NCZ51" s="172"/>
      <c r="NDA51" s="172"/>
      <c r="NDB51" s="172"/>
      <c r="NDC51" s="172"/>
      <c r="NDD51" s="172"/>
      <c r="NDE51" s="172"/>
      <c r="NDF51" s="172"/>
      <c r="NDG51" s="172"/>
      <c r="NDH51" s="172"/>
      <c r="NDI51" s="172"/>
      <c r="NDJ51" s="172"/>
      <c r="NDK51" s="172"/>
      <c r="NDL51" s="172"/>
      <c r="NDM51" s="172"/>
      <c r="NDN51" s="172"/>
      <c r="NDO51" s="172"/>
      <c r="NDP51" s="172"/>
      <c r="NDQ51" s="172"/>
      <c r="NDR51" s="172"/>
      <c r="NDS51" s="172"/>
      <c r="NDT51" s="172"/>
      <c r="NDU51" s="172"/>
      <c r="NDV51" s="172"/>
      <c r="NDW51" s="172"/>
      <c r="NDX51" s="172"/>
      <c r="NDY51" s="172"/>
      <c r="NDZ51" s="172"/>
      <c r="NEA51" s="172"/>
      <c r="NEB51" s="172"/>
      <c r="NEC51" s="172"/>
      <c r="NED51" s="172"/>
      <c r="NEE51" s="172"/>
      <c r="NEF51" s="172"/>
      <c r="NEG51" s="172"/>
      <c r="NEH51" s="172"/>
      <c r="NEI51" s="172"/>
      <c r="NEJ51" s="172"/>
      <c r="NEK51" s="172"/>
      <c r="NEL51" s="172"/>
      <c r="NEM51" s="172"/>
      <c r="NEN51" s="172"/>
      <c r="NEO51" s="172"/>
      <c r="NEP51" s="172"/>
      <c r="NEQ51" s="172"/>
      <c r="NER51" s="172"/>
      <c r="NES51" s="172"/>
      <c r="NET51" s="172"/>
      <c r="NEU51" s="172"/>
      <c r="NEV51" s="172"/>
      <c r="NEW51" s="172"/>
      <c r="NEX51" s="172"/>
      <c r="NEY51" s="172"/>
      <c r="NEZ51" s="172"/>
      <c r="NFA51" s="172"/>
      <c r="NFB51" s="172"/>
      <c r="NFC51" s="172"/>
      <c r="NFD51" s="172"/>
      <c r="NFE51" s="172"/>
      <c r="NFF51" s="172"/>
      <c r="NFG51" s="172"/>
      <c r="NFH51" s="172"/>
      <c r="NFI51" s="172"/>
      <c r="NFJ51" s="172"/>
      <c r="NFK51" s="172"/>
      <c r="NFL51" s="172"/>
      <c r="NFM51" s="172"/>
      <c r="NFN51" s="172"/>
      <c r="NFO51" s="172"/>
      <c r="NFP51" s="172"/>
      <c r="NFQ51" s="172"/>
      <c r="NFR51" s="172"/>
      <c r="NFS51" s="172"/>
      <c r="NFT51" s="172"/>
      <c r="NFU51" s="172"/>
      <c r="NFV51" s="172"/>
      <c r="NFW51" s="172"/>
      <c r="NFX51" s="172"/>
      <c r="NFY51" s="172"/>
      <c r="NFZ51" s="172"/>
      <c r="NGA51" s="172"/>
      <c r="NGB51" s="172"/>
      <c r="NGC51" s="172"/>
      <c r="NGD51" s="172"/>
      <c r="NGE51" s="172"/>
      <c r="NGF51" s="172"/>
      <c r="NGG51" s="172"/>
      <c r="NGH51" s="172"/>
      <c r="NGI51" s="172"/>
      <c r="NGJ51" s="172"/>
      <c r="NGK51" s="172"/>
      <c r="NGL51" s="172"/>
      <c r="NGM51" s="172"/>
      <c r="NGN51" s="172"/>
      <c r="NGO51" s="172"/>
      <c r="NGP51" s="172"/>
      <c r="NGQ51" s="172"/>
      <c r="NGR51" s="172"/>
      <c r="NGS51" s="172"/>
      <c r="NGT51" s="172"/>
      <c r="NGU51" s="172"/>
      <c r="NGV51" s="172"/>
      <c r="NGW51" s="172"/>
      <c r="NGX51" s="172"/>
      <c r="NGY51" s="172"/>
      <c r="NGZ51" s="172"/>
      <c r="NHA51" s="172"/>
      <c r="NHB51" s="172"/>
      <c r="NHC51" s="172"/>
      <c r="NHD51" s="172"/>
      <c r="NHE51" s="172"/>
      <c r="NHF51" s="172"/>
      <c r="NHG51" s="172"/>
      <c r="NHH51" s="172"/>
      <c r="NHI51" s="172"/>
      <c r="NHJ51" s="172"/>
      <c r="NHK51" s="172"/>
      <c r="NHL51" s="172"/>
      <c r="NHM51" s="172"/>
      <c r="NHN51" s="172"/>
      <c r="NHO51" s="172"/>
      <c r="NHP51" s="172"/>
      <c r="NHQ51" s="172"/>
      <c r="NHR51" s="172"/>
      <c r="NHS51" s="172"/>
      <c r="NHT51" s="172"/>
      <c r="NHU51" s="172"/>
      <c r="NHV51" s="172"/>
      <c r="NHW51" s="172"/>
      <c r="NHX51" s="172"/>
      <c r="NHY51" s="172"/>
      <c r="NHZ51" s="172"/>
      <c r="NIA51" s="172"/>
      <c r="NIB51" s="172"/>
      <c r="NIC51" s="172"/>
      <c r="NID51" s="172"/>
      <c r="NIE51" s="172"/>
      <c r="NIF51" s="172"/>
      <c r="NIG51" s="172"/>
      <c r="NIH51" s="172"/>
      <c r="NII51" s="172"/>
      <c r="NIJ51" s="172"/>
      <c r="NIK51" s="172"/>
      <c r="NIL51" s="172"/>
      <c r="NIM51" s="172"/>
      <c r="NIN51" s="172"/>
      <c r="NIO51" s="172"/>
      <c r="NIP51" s="172"/>
      <c r="NIQ51" s="172"/>
      <c r="NIR51" s="172"/>
      <c r="NIS51" s="172"/>
      <c r="NIT51" s="172"/>
      <c r="NIU51" s="172"/>
      <c r="NIV51" s="172"/>
      <c r="NIW51" s="172"/>
      <c r="NIX51" s="172"/>
      <c r="NIY51" s="172"/>
      <c r="NIZ51" s="172"/>
      <c r="NJA51" s="172"/>
      <c r="NJB51" s="172"/>
      <c r="NJC51" s="172"/>
      <c r="NJD51" s="172"/>
      <c r="NJE51" s="172"/>
      <c r="NJF51" s="172"/>
      <c r="NJG51" s="172"/>
      <c r="NJH51" s="172"/>
      <c r="NJI51" s="172"/>
      <c r="NJJ51" s="172"/>
      <c r="NJK51" s="172"/>
      <c r="NJL51" s="172"/>
      <c r="NJM51" s="172"/>
      <c r="NJN51" s="172"/>
      <c r="NJO51" s="172"/>
      <c r="NJP51" s="172"/>
      <c r="NJQ51" s="172"/>
      <c r="NJR51" s="172"/>
      <c r="NJS51" s="172"/>
      <c r="NJT51" s="172"/>
      <c r="NJU51" s="172"/>
      <c r="NJV51" s="172"/>
      <c r="NJW51" s="172"/>
      <c r="NJX51" s="172"/>
      <c r="NJY51" s="172"/>
      <c r="NJZ51" s="172"/>
      <c r="NKA51" s="172"/>
      <c r="NKB51" s="172"/>
      <c r="NKC51" s="172"/>
      <c r="NKD51" s="172"/>
      <c r="NKE51" s="172"/>
      <c r="NKF51" s="172"/>
      <c r="NKG51" s="172"/>
      <c r="NKH51" s="172"/>
      <c r="NKI51" s="172"/>
      <c r="NKJ51" s="172"/>
      <c r="NKK51" s="172"/>
      <c r="NKL51" s="172"/>
      <c r="NKM51" s="172"/>
      <c r="NKN51" s="172"/>
      <c r="NKO51" s="172"/>
      <c r="NKP51" s="172"/>
      <c r="NKQ51" s="172"/>
      <c r="NKR51" s="172"/>
      <c r="NKS51" s="172"/>
      <c r="NKT51" s="172"/>
      <c r="NKU51" s="172"/>
      <c r="NKV51" s="172"/>
      <c r="NKW51" s="172"/>
      <c r="NKX51" s="172"/>
      <c r="NKY51" s="172"/>
      <c r="NKZ51" s="172"/>
      <c r="NLA51" s="172"/>
      <c r="NLB51" s="172"/>
      <c r="NLC51" s="172"/>
      <c r="NLD51" s="172"/>
      <c r="NLE51" s="172"/>
      <c r="NLF51" s="172"/>
      <c r="NLG51" s="172"/>
      <c r="NLH51" s="172"/>
      <c r="NLI51" s="172"/>
      <c r="NLJ51" s="172"/>
      <c r="NLK51" s="172"/>
      <c r="NLL51" s="172"/>
      <c r="NLM51" s="172"/>
      <c r="NLN51" s="172"/>
      <c r="NLO51" s="172"/>
      <c r="NLP51" s="172"/>
      <c r="NLQ51" s="172"/>
      <c r="NLR51" s="172"/>
      <c r="NLS51" s="172"/>
      <c r="NLT51" s="172"/>
      <c r="NLU51" s="172"/>
      <c r="NLV51" s="172"/>
      <c r="NLW51" s="172"/>
      <c r="NLX51" s="172"/>
      <c r="NLY51" s="172"/>
      <c r="NLZ51" s="172"/>
      <c r="NMA51" s="172"/>
      <c r="NMB51" s="172"/>
      <c r="NMC51" s="172"/>
      <c r="NMD51" s="172"/>
      <c r="NME51" s="172"/>
      <c r="NMF51" s="172"/>
      <c r="NMG51" s="172"/>
      <c r="NMH51" s="172"/>
      <c r="NMI51" s="172"/>
      <c r="NMJ51" s="172"/>
      <c r="NMK51" s="172"/>
      <c r="NML51" s="172"/>
      <c r="NMM51" s="172"/>
      <c r="NMN51" s="172"/>
      <c r="NMO51" s="172"/>
      <c r="NMP51" s="172"/>
      <c r="NMQ51" s="172"/>
      <c r="NMR51" s="172"/>
      <c r="NMS51" s="172"/>
      <c r="NMT51" s="172"/>
      <c r="NMU51" s="172"/>
      <c r="NMV51" s="172"/>
      <c r="NMW51" s="172"/>
      <c r="NMX51" s="172"/>
      <c r="NMY51" s="172"/>
      <c r="NMZ51" s="172"/>
      <c r="NNA51" s="172"/>
      <c r="NNB51" s="172"/>
      <c r="NNC51" s="172"/>
      <c r="NND51" s="172"/>
      <c r="NNE51" s="172"/>
      <c r="NNF51" s="172"/>
      <c r="NNG51" s="172"/>
      <c r="NNH51" s="172"/>
      <c r="NNI51" s="172"/>
      <c r="NNJ51" s="172"/>
      <c r="NNK51" s="172"/>
      <c r="NNL51" s="172"/>
      <c r="NNM51" s="172"/>
      <c r="NNN51" s="172"/>
      <c r="NNO51" s="172"/>
      <c r="NNP51" s="172"/>
      <c r="NNQ51" s="172"/>
      <c r="NNR51" s="172"/>
      <c r="NNS51" s="172"/>
      <c r="NNT51" s="172"/>
      <c r="NNU51" s="172"/>
      <c r="NNV51" s="172"/>
      <c r="NNW51" s="172"/>
      <c r="NNX51" s="172"/>
      <c r="NNY51" s="172"/>
      <c r="NNZ51" s="172"/>
      <c r="NOA51" s="172"/>
      <c r="NOB51" s="172"/>
      <c r="NOC51" s="172"/>
      <c r="NOD51" s="172"/>
      <c r="NOE51" s="172"/>
      <c r="NOF51" s="172"/>
      <c r="NOG51" s="172"/>
      <c r="NOH51" s="172"/>
      <c r="NOI51" s="172"/>
      <c r="NOJ51" s="172"/>
      <c r="NOK51" s="172"/>
      <c r="NOL51" s="172"/>
      <c r="NOM51" s="172"/>
      <c r="NON51" s="172"/>
      <c r="NOO51" s="172"/>
      <c r="NOP51" s="172"/>
      <c r="NOQ51" s="172"/>
      <c r="NOR51" s="172"/>
      <c r="NOS51" s="172"/>
      <c r="NOT51" s="172"/>
      <c r="NOU51" s="172"/>
      <c r="NOV51" s="172"/>
      <c r="NOW51" s="172"/>
      <c r="NOX51" s="172"/>
      <c r="NOY51" s="172"/>
      <c r="NOZ51" s="172"/>
      <c r="NPA51" s="172"/>
      <c r="NPB51" s="172"/>
      <c r="NPC51" s="172"/>
      <c r="NPD51" s="172"/>
      <c r="NPE51" s="172"/>
      <c r="NPF51" s="172"/>
      <c r="NPG51" s="172"/>
      <c r="NPH51" s="172"/>
      <c r="NPI51" s="172"/>
      <c r="NPJ51" s="172"/>
      <c r="NPK51" s="172"/>
      <c r="NPL51" s="172"/>
      <c r="NPM51" s="172"/>
      <c r="NPN51" s="172"/>
      <c r="NPO51" s="172"/>
      <c r="NPP51" s="172"/>
      <c r="NPQ51" s="172"/>
      <c r="NPR51" s="172"/>
      <c r="NPS51" s="172"/>
      <c r="NPT51" s="172"/>
      <c r="NPU51" s="172"/>
      <c r="NPV51" s="172"/>
      <c r="NPW51" s="172"/>
      <c r="NPX51" s="172"/>
      <c r="NPY51" s="172"/>
      <c r="NPZ51" s="172"/>
      <c r="NQA51" s="172"/>
      <c r="NQB51" s="172"/>
      <c r="NQC51" s="172"/>
      <c r="NQD51" s="172"/>
      <c r="NQE51" s="172"/>
      <c r="NQF51" s="172"/>
      <c r="NQG51" s="172"/>
      <c r="NQH51" s="172"/>
      <c r="NQI51" s="172"/>
      <c r="NQJ51" s="172"/>
      <c r="NQK51" s="172"/>
      <c r="NQL51" s="172"/>
      <c r="NQM51" s="172"/>
      <c r="NQN51" s="172"/>
      <c r="NQO51" s="172"/>
      <c r="NQP51" s="172"/>
      <c r="NQQ51" s="172"/>
      <c r="NQR51" s="172"/>
      <c r="NQS51" s="172"/>
      <c r="NQT51" s="172"/>
      <c r="NQU51" s="172"/>
      <c r="NQV51" s="172"/>
      <c r="NQW51" s="172"/>
      <c r="NQX51" s="172"/>
      <c r="NQY51" s="172"/>
      <c r="NQZ51" s="172"/>
      <c r="NRA51" s="172"/>
      <c r="NRB51" s="172"/>
      <c r="NRC51" s="172"/>
      <c r="NRD51" s="172"/>
      <c r="NRE51" s="172"/>
      <c r="NRF51" s="172"/>
      <c r="NRG51" s="172"/>
      <c r="NRH51" s="172"/>
      <c r="NRI51" s="172"/>
      <c r="NRJ51" s="172"/>
      <c r="NRK51" s="172"/>
      <c r="NRL51" s="172"/>
      <c r="NRM51" s="172"/>
      <c r="NRN51" s="172"/>
      <c r="NRO51" s="172"/>
      <c r="NRP51" s="172"/>
      <c r="NRQ51" s="172"/>
      <c r="NRR51" s="172"/>
      <c r="NRS51" s="172"/>
      <c r="NRT51" s="172"/>
      <c r="NRU51" s="172"/>
      <c r="NRV51" s="172"/>
      <c r="NRW51" s="172"/>
      <c r="NRX51" s="172"/>
      <c r="NRY51" s="172"/>
      <c r="NRZ51" s="172"/>
      <c r="NSA51" s="172"/>
      <c r="NSB51" s="172"/>
      <c r="NSC51" s="172"/>
      <c r="NSD51" s="172"/>
      <c r="NSE51" s="172"/>
      <c r="NSF51" s="172"/>
      <c r="NSG51" s="172"/>
      <c r="NSH51" s="172"/>
      <c r="NSI51" s="172"/>
      <c r="NSJ51" s="172"/>
      <c r="NSK51" s="172"/>
      <c r="NSL51" s="172"/>
      <c r="NSM51" s="172"/>
      <c r="NSN51" s="172"/>
      <c r="NSO51" s="172"/>
      <c r="NSP51" s="172"/>
      <c r="NSQ51" s="172"/>
      <c r="NSR51" s="172"/>
      <c r="NSS51" s="172"/>
      <c r="NST51" s="172"/>
      <c r="NSU51" s="172"/>
      <c r="NSV51" s="172"/>
      <c r="NSW51" s="172"/>
      <c r="NSX51" s="172"/>
      <c r="NSY51" s="172"/>
      <c r="NSZ51" s="172"/>
      <c r="NTA51" s="172"/>
      <c r="NTB51" s="172"/>
      <c r="NTC51" s="172"/>
      <c r="NTD51" s="172"/>
      <c r="NTE51" s="172"/>
      <c r="NTF51" s="172"/>
      <c r="NTG51" s="172"/>
      <c r="NTH51" s="172"/>
      <c r="NTI51" s="172"/>
      <c r="NTJ51" s="172"/>
      <c r="NTK51" s="172"/>
      <c r="NTL51" s="172"/>
      <c r="NTM51" s="172"/>
      <c r="NTN51" s="172"/>
      <c r="NTO51" s="172"/>
      <c r="NTP51" s="172"/>
      <c r="NTQ51" s="172"/>
      <c r="NTR51" s="172"/>
      <c r="NTS51" s="172"/>
      <c r="NTT51" s="172"/>
      <c r="NTU51" s="172"/>
      <c r="NTV51" s="172"/>
      <c r="NTW51" s="172"/>
      <c r="NTX51" s="172"/>
      <c r="NTY51" s="172"/>
      <c r="NTZ51" s="172"/>
      <c r="NUA51" s="172"/>
      <c r="NUB51" s="172"/>
      <c r="NUC51" s="172"/>
      <c r="NUD51" s="172"/>
      <c r="NUE51" s="172"/>
      <c r="NUF51" s="172"/>
      <c r="NUG51" s="172"/>
      <c r="NUH51" s="172"/>
      <c r="NUI51" s="172"/>
      <c r="NUJ51" s="172"/>
      <c r="NUK51" s="172"/>
      <c r="NUL51" s="172"/>
      <c r="NUM51" s="172"/>
      <c r="NUN51" s="172"/>
      <c r="NUO51" s="172"/>
      <c r="NUP51" s="172"/>
      <c r="NUQ51" s="172"/>
      <c r="NUR51" s="172"/>
      <c r="NUS51" s="172"/>
      <c r="NUT51" s="172"/>
      <c r="NUU51" s="172"/>
      <c r="NUV51" s="172"/>
      <c r="NUW51" s="172"/>
      <c r="NUX51" s="172"/>
      <c r="NUY51" s="172"/>
      <c r="NUZ51" s="172"/>
      <c r="NVA51" s="172"/>
      <c r="NVB51" s="172"/>
      <c r="NVC51" s="172"/>
      <c r="NVD51" s="172"/>
      <c r="NVE51" s="172"/>
      <c r="NVF51" s="172"/>
      <c r="NVG51" s="172"/>
      <c r="NVH51" s="172"/>
      <c r="NVI51" s="172"/>
      <c r="NVJ51" s="172"/>
      <c r="NVK51" s="172"/>
      <c r="NVL51" s="172"/>
      <c r="NVM51" s="172"/>
      <c r="NVN51" s="172"/>
      <c r="NVO51" s="172"/>
      <c r="NVP51" s="172"/>
      <c r="NVQ51" s="172"/>
      <c r="NVR51" s="172"/>
      <c r="NVS51" s="172"/>
      <c r="NVT51" s="172"/>
      <c r="NVU51" s="172"/>
      <c r="NVV51" s="172"/>
      <c r="NVW51" s="172"/>
      <c r="NVX51" s="172"/>
      <c r="NVY51" s="172"/>
      <c r="NVZ51" s="172"/>
      <c r="NWA51" s="172"/>
      <c r="NWB51" s="172"/>
      <c r="NWC51" s="172"/>
      <c r="NWD51" s="172"/>
      <c r="NWE51" s="172"/>
      <c r="NWF51" s="172"/>
      <c r="NWG51" s="172"/>
      <c r="NWH51" s="172"/>
      <c r="NWI51" s="172"/>
      <c r="NWJ51" s="172"/>
      <c r="NWK51" s="172"/>
      <c r="NWL51" s="172"/>
      <c r="NWM51" s="172"/>
      <c r="NWN51" s="172"/>
      <c r="NWO51" s="172"/>
      <c r="NWP51" s="172"/>
      <c r="NWQ51" s="172"/>
      <c r="NWR51" s="172"/>
      <c r="NWS51" s="172"/>
      <c r="NWT51" s="172"/>
      <c r="NWU51" s="172"/>
      <c r="NWV51" s="172"/>
      <c r="NWW51" s="172"/>
      <c r="NWX51" s="172"/>
      <c r="NWY51" s="172"/>
      <c r="NWZ51" s="172"/>
      <c r="NXA51" s="172"/>
      <c r="NXB51" s="172"/>
      <c r="NXC51" s="172"/>
      <c r="NXD51" s="172"/>
      <c r="NXE51" s="172"/>
      <c r="NXF51" s="172"/>
      <c r="NXG51" s="172"/>
      <c r="NXH51" s="172"/>
      <c r="NXI51" s="172"/>
      <c r="NXJ51" s="172"/>
      <c r="NXK51" s="172"/>
      <c r="NXL51" s="172"/>
      <c r="NXM51" s="172"/>
      <c r="NXN51" s="172"/>
      <c r="NXO51" s="172"/>
      <c r="NXP51" s="172"/>
      <c r="NXQ51" s="172"/>
      <c r="NXR51" s="172"/>
      <c r="NXS51" s="172"/>
      <c r="NXT51" s="172"/>
      <c r="NXU51" s="172"/>
      <c r="NXV51" s="172"/>
      <c r="NXW51" s="172"/>
      <c r="NXX51" s="172"/>
      <c r="NXY51" s="172"/>
      <c r="NXZ51" s="172"/>
      <c r="NYA51" s="172"/>
      <c r="NYB51" s="172"/>
      <c r="NYC51" s="172"/>
      <c r="NYD51" s="172"/>
      <c r="NYE51" s="172"/>
      <c r="NYF51" s="172"/>
      <c r="NYG51" s="172"/>
      <c r="NYH51" s="172"/>
      <c r="NYI51" s="172"/>
      <c r="NYJ51" s="172"/>
      <c r="NYK51" s="172"/>
      <c r="NYL51" s="172"/>
      <c r="NYM51" s="172"/>
      <c r="NYN51" s="172"/>
      <c r="NYO51" s="172"/>
      <c r="NYP51" s="172"/>
      <c r="NYQ51" s="172"/>
      <c r="NYR51" s="172"/>
      <c r="NYS51" s="172"/>
      <c r="NYT51" s="172"/>
      <c r="NYU51" s="172"/>
      <c r="NYV51" s="172"/>
      <c r="NYW51" s="172"/>
      <c r="NYX51" s="172"/>
      <c r="NYY51" s="172"/>
      <c r="NYZ51" s="172"/>
      <c r="NZA51" s="172"/>
      <c r="NZB51" s="172"/>
      <c r="NZC51" s="172"/>
      <c r="NZD51" s="172"/>
      <c r="NZE51" s="172"/>
      <c r="NZF51" s="172"/>
      <c r="NZG51" s="172"/>
      <c r="NZH51" s="172"/>
      <c r="NZI51" s="172"/>
      <c r="NZJ51" s="172"/>
      <c r="NZK51" s="172"/>
      <c r="NZL51" s="172"/>
      <c r="NZM51" s="172"/>
      <c r="NZN51" s="172"/>
      <c r="NZO51" s="172"/>
      <c r="NZP51" s="172"/>
      <c r="NZQ51" s="172"/>
      <c r="NZR51" s="172"/>
      <c r="NZS51" s="172"/>
      <c r="NZT51" s="172"/>
      <c r="NZU51" s="172"/>
      <c r="NZV51" s="172"/>
      <c r="NZW51" s="172"/>
      <c r="NZX51" s="172"/>
      <c r="NZY51" s="172"/>
      <c r="NZZ51" s="172"/>
      <c r="OAA51" s="172"/>
      <c r="OAB51" s="172"/>
      <c r="OAC51" s="172"/>
      <c r="OAD51" s="172"/>
      <c r="OAE51" s="172"/>
      <c r="OAF51" s="172"/>
      <c r="OAG51" s="172"/>
      <c r="OAH51" s="172"/>
      <c r="OAI51" s="172"/>
      <c r="OAJ51" s="172"/>
      <c r="OAK51" s="172"/>
      <c r="OAL51" s="172"/>
      <c r="OAM51" s="172"/>
      <c r="OAN51" s="172"/>
      <c r="OAO51" s="172"/>
      <c r="OAP51" s="172"/>
      <c r="OAQ51" s="172"/>
      <c r="OAR51" s="172"/>
      <c r="OAS51" s="172"/>
      <c r="OAT51" s="172"/>
      <c r="OAU51" s="172"/>
      <c r="OAV51" s="172"/>
      <c r="OAW51" s="172"/>
      <c r="OAX51" s="172"/>
      <c r="OAY51" s="172"/>
      <c r="OAZ51" s="172"/>
      <c r="OBA51" s="172"/>
      <c r="OBB51" s="172"/>
      <c r="OBC51" s="172"/>
      <c r="OBD51" s="172"/>
      <c r="OBE51" s="172"/>
      <c r="OBF51" s="172"/>
      <c r="OBG51" s="172"/>
      <c r="OBH51" s="172"/>
      <c r="OBI51" s="172"/>
      <c r="OBJ51" s="172"/>
      <c r="OBK51" s="172"/>
      <c r="OBL51" s="172"/>
      <c r="OBM51" s="172"/>
      <c r="OBN51" s="172"/>
      <c r="OBO51" s="172"/>
      <c r="OBP51" s="172"/>
      <c r="OBQ51" s="172"/>
      <c r="OBR51" s="172"/>
      <c r="OBS51" s="172"/>
      <c r="OBT51" s="172"/>
      <c r="OBU51" s="172"/>
      <c r="OBV51" s="172"/>
      <c r="OBW51" s="172"/>
      <c r="OBX51" s="172"/>
      <c r="OBY51" s="172"/>
      <c r="OBZ51" s="172"/>
      <c r="OCA51" s="172"/>
      <c r="OCB51" s="172"/>
      <c r="OCC51" s="172"/>
      <c r="OCD51" s="172"/>
      <c r="OCE51" s="172"/>
      <c r="OCF51" s="172"/>
      <c r="OCG51" s="172"/>
      <c r="OCH51" s="172"/>
      <c r="OCI51" s="172"/>
      <c r="OCJ51" s="172"/>
      <c r="OCK51" s="172"/>
      <c r="OCL51" s="172"/>
      <c r="OCM51" s="172"/>
      <c r="OCN51" s="172"/>
      <c r="OCO51" s="172"/>
      <c r="OCP51" s="172"/>
      <c r="OCQ51" s="172"/>
      <c r="OCR51" s="172"/>
      <c r="OCS51" s="172"/>
      <c r="OCT51" s="172"/>
      <c r="OCU51" s="172"/>
      <c r="OCV51" s="172"/>
      <c r="OCW51" s="172"/>
      <c r="OCX51" s="172"/>
      <c r="OCY51" s="172"/>
      <c r="OCZ51" s="172"/>
      <c r="ODA51" s="172"/>
      <c r="ODB51" s="172"/>
      <c r="ODC51" s="172"/>
      <c r="ODD51" s="172"/>
      <c r="ODE51" s="172"/>
      <c r="ODF51" s="172"/>
      <c r="ODG51" s="172"/>
      <c r="ODH51" s="172"/>
      <c r="ODI51" s="172"/>
      <c r="ODJ51" s="172"/>
      <c r="ODK51" s="172"/>
      <c r="ODL51" s="172"/>
      <c r="ODM51" s="172"/>
      <c r="ODN51" s="172"/>
      <c r="ODO51" s="172"/>
      <c r="ODP51" s="172"/>
      <c r="ODQ51" s="172"/>
      <c r="ODR51" s="172"/>
      <c r="ODS51" s="172"/>
      <c r="ODT51" s="172"/>
      <c r="ODU51" s="172"/>
      <c r="ODV51" s="172"/>
      <c r="ODW51" s="172"/>
      <c r="ODX51" s="172"/>
      <c r="ODY51" s="172"/>
      <c r="ODZ51" s="172"/>
      <c r="OEA51" s="172"/>
      <c r="OEB51" s="172"/>
      <c r="OEC51" s="172"/>
      <c r="OED51" s="172"/>
      <c r="OEE51" s="172"/>
      <c r="OEF51" s="172"/>
      <c r="OEG51" s="172"/>
      <c r="OEH51" s="172"/>
      <c r="OEI51" s="172"/>
      <c r="OEJ51" s="172"/>
      <c r="OEK51" s="172"/>
      <c r="OEL51" s="172"/>
      <c r="OEM51" s="172"/>
      <c r="OEN51" s="172"/>
      <c r="OEO51" s="172"/>
      <c r="OEP51" s="172"/>
      <c r="OEQ51" s="172"/>
      <c r="OER51" s="172"/>
      <c r="OES51" s="172"/>
      <c r="OET51" s="172"/>
      <c r="OEU51" s="172"/>
      <c r="OEV51" s="172"/>
      <c r="OEW51" s="172"/>
      <c r="OEX51" s="172"/>
      <c r="OEY51" s="172"/>
      <c r="OEZ51" s="172"/>
      <c r="OFA51" s="172"/>
      <c r="OFB51" s="172"/>
      <c r="OFC51" s="172"/>
      <c r="OFD51" s="172"/>
      <c r="OFE51" s="172"/>
      <c r="OFF51" s="172"/>
      <c r="OFG51" s="172"/>
      <c r="OFH51" s="172"/>
      <c r="OFI51" s="172"/>
      <c r="OFJ51" s="172"/>
      <c r="OFK51" s="172"/>
      <c r="OFL51" s="172"/>
      <c r="OFM51" s="172"/>
      <c r="OFN51" s="172"/>
      <c r="OFO51" s="172"/>
      <c r="OFP51" s="172"/>
      <c r="OFQ51" s="172"/>
      <c r="OFR51" s="172"/>
      <c r="OFS51" s="172"/>
      <c r="OFT51" s="172"/>
      <c r="OFU51" s="172"/>
      <c r="OFV51" s="172"/>
      <c r="OFW51" s="172"/>
      <c r="OFX51" s="172"/>
      <c r="OFY51" s="172"/>
      <c r="OFZ51" s="172"/>
      <c r="OGA51" s="172"/>
      <c r="OGB51" s="172"/>
      <c r="OGC51" s="172"/>
      <c r="OGD51" s="172"/>
      <c r="OGE51" s="172"/>
      <c r="OGF51" s="172"/>
      <c r="OGG51" s="172"/>
      <c r="OGH51" s="172"/>
      <c r="OGI51" s="172"/>
      <c r="OGJ51" s="172"/>
      <c r="OGK51" s="172"/>
      <c r="OGL51" s="172"/>
      <c r="OGM51" s="172"/>
      <c r="OGN51" s="172"/>
      <c r="OGO51" s="172"/>
      <c r="OGP51" s="172"/>
      <c r="OGQ51" s="172"/>
      <c r="OGR51" s="172"/>
      <c r="OGS51" s="172"/>
      <c r="OGT51" s="172"/>
      <c r="OGU51" s="172"/>
      <c r="OGV51" s="172"/>
      <c r="OGW51" s="172"/>
      <c r="OGX51" s="172"/>
      <c r="OGY51" s="172"/>
      <c r="OGZ51" s="172"/>
      <c r="OHA51" s="172"/>
      <c r="OHB51" s="172"/>
      <c r="OHC51" s="172"/>
      <c r="OHD51" s="172"/>
      <c r="OHE51" s="172"/>
      <c r="OHF51" s="172"/>
      <c r="OHG51" s="172"/>
      <c r="OHH51" s="172"/>
      <c r="OHI51" s="172"/>
      <c r="OHJ51" s="172"/>
      <c r="OHK51" s="172"/>
      <c r="OHL51" s="172"/>
      <c r="OHM51" s="172"/>
      <c r="OHN51" s="172"/>
      <c r="OHO51" s="172"/>
      <c r="OHP51" s="172"/>
      <c r="OHQ51" s="172"/>
      <c r="OHR51" s="172"/>
      <c r="OHS51" s="172"/>
      <c r="OHT51" s="172"/>
      <c r="OHU51" s="172"/>
      <c r="OHV51" s="172"/>
      <c r="OHW51" s="172"/>
      <c r="OHX51" s="172"/>
      <c r="OHY51" s="172"/>
      <c r="OHZ51" s="172"/>
      <c r="OIA51" s="172"/>
      <c r="OIB51" s="172"/>
      <c r="OIC51" s="172"/>
      <c r="OID51" s="172"/>
      <c r="OIE51" s="172"/>
      <c r="OIF51" s="172"/>
      <c r="OIG51" s="172"/>
      <c r="OIH51" s="172"/>
      <c r="OII51" s="172"/>
      <c r="OIJ51" s="172"/>
      <c r="OIK51" s="172"/>
      <c r="OIL51" s="172"/>
      <c r="OIM51" s="172"/>
      <c r="OIN51" s="172"/>
      <c r="OIO51" s="172"/>
      <c r="OIP51" s="172"/>
      <c r="OIQ51" s="172"/>
      <c r="OIR51" s="172"/>
      <c r="OIS51" s="172"/>
      <c r="OIT51" s="172"/>
      <c r="OIU51" s="172"/>
      <c r="OIV51" s="172"/>
      <c r="OIW51" s="172"/>
      <c r="OIX51" s="172"/>
      <c r="OIY51" s="172"/>
      <c r="OIZ51" s="172"/>
      <c r="OJA51" s="172"/>
      <c r="OJB51" s="172"/>
      <c r="OJC51" s="172"/>
      <c r="OJD51" s="172"/>
      <c r="OJE51" s="172"/>
      <c r="OJF51" s="172"/>
      <c r="OJG51" s="172"/>
      <c r="OJH51" s="172"/>
      <c r="OJI51" s="172"/>
      <c r="OJJ51" s="172"/>
      <c r="OJK51" s="172"/>
      <c r="OJL51" s="172"/>
      <c r="OJM51" s="172"/>
      <c r="OJN51" s="172"/>
      <c r="OJO51" s="172"/>
      <c r="OJP51" s="172"/>
      <c r="OJQ51" s="172"/>
      <c r="OJR51" s="172"/>
      <c r="OJS51" s="172"/>
      <c r="OJT51" s="172"/>
      <c r="OJU51" s="172"/>
      <c r="OJV51" s="172"/>
      <c r="OJW51" s="172"/>
      <c r="OJX51" s="172"/>
      <c r="OJY51" s="172"/>
      <c r="OJZ51" s="172"/>
      <c r="OKA51" s="172"/>
      <c r="OKB51" s="172"/>
      <c r="OKC51" s="172"/>
      <c r="OKD51" s="172"/>
      <c r="OKE51" s="172"/>
      <c r="OKF51" s="172"/>
      <c r="OKG51" s="172"/>
      <c r="OKH51" s="172"/>
      <c r="OKI51" s="172"/>
      <c r="OKJ51" s="172"/>
      <c r="OKK51" s="172"/>
      <c r="OKL51" s="172"/>
      <c r="OKM51" s="172"/>
      <c r="OKN51" s="172"/>
      <c r="OKO51" s="172"/>
      <c r="OKP51" s="172"/>
      <c r="OKQ51" s="172"/>
      <c r="OKR51" s="172"/>
      <c r="OKS51" s="172"/>
      <c r="OKT51" s="172"/>
      <c r="OKU51" s="172"/>
      <c r="OKV51" s="172"/>
      <c r="OKW51" s="172"/>
      <c r="OKX51" s="172"/>
      <c r="OKY51" s="172"/>
      <c r="OKZ51" s="172"/>
      <c r="OLA51" s="172"/>
      <c r="OLB51" s="172"/>
      <c r="OLC51" s="172"/>
      <c r="OLD51" s="172"/>
      <c r="OLE51" s="172"/>
      <c r="OLF51" s="172"/>
      <c r="OLG51" s="172"/>
      <c r="OLH51" s="172"/>
      <c r="OLI51" s="172"/>
      <c r="OLJ51" s="172"/>
      <c r="OLK51" s="172"/>
      <c r="OLL51" s="172"/>
      <c r="OLM51" s="172"/>
      <c r="OLN51" s="172"/>
      <c r="OLO51" s="172"/>
      <c r="OLP51" s="172"/>
      <c r="OLQ51" s="172"/>
      <c r="OLR51" s="172"/>
      <c r="OLS51" s="172"/>
      <c r="OLT51" s="172"/>
      <c r="OLU51" s="172"/>
      <c r="OLV51" s="172"/>
      <c r="OLW51" s="172"/>
      <c r="OLX51" s="172"/>
      <c r="OLY51" s="172"/>
      <c r="OLZ51" s="172"/>
      <c r="OMA51" s="172"/>
      <c r="OMB51" s="172"/>
      <c r="OMC51" s="172"/>
      <c r="OMD51" s="172"/>
      <c r="OME51" s="172"/>
      <c r="OMF51" s="172"/>
      <c r="OMG51" s="172"/>
      <c r="OMH51" s="172"/>
      <c r="OMI51" s="172"/>
      <c r="OMJ51" s="172"/>
      <c r="OMK51" s="172"/>
      <c r="OML51" s="172"/>
      <c r="OMM51" s="172"/>
      <c r="OMN51" s="172"/>
      <c r="OMO51" s="172"/>
      <c r="OMP51" s="172"/>
      <c r="OMQ51" s="172"/>
      <c r="OMR51" s="172"/>
      <c r="OMS51" s="172"/>
      <c r="OMT51" s="172"/>
      <c r="OMU51" s="172"/>
      <c r="OMV51" s="172"/>
      <c r="OMW51" s="172"/>
      <c r="OMX51" s="172"/>
      <c r="OMY51" s="172"/>
      <c r="OMZ51" s="172"/>
      <c r="ONA51" s="172"/>
      <c r="ONB51" s="172"/>
      <c r="ONC51" s="172"/>
      <c r="OND51" s="172"/>
      <c r="ONE51" s="172"/>
      <c r="ONF51" s="172"/>
      <c r="ONG51" s="172"/>
      <c r="ONH51" s="172"/>
      <c r="ONI51" s="172"/>
      <c r="ONJ51" s="172"/>
      <c r="ONK51" s="172"/>
      <c r="ONL51" s="172"/>
      <c r="ONM51" s="172"/>
      <c r="ONN51" s="172"/>
      <c r="ONO51" s="172"/>
      <c r="ONP51" s="172"/>
      <c r="ONQ51" s="172"/>
      <c r="ONR51" s="172"/>
      <c r="ONS51" s="172"/>
      <c r="ONT51" s="172"/>
      <c r="ONU51" s="172"/>
      <c r="ONV51" s="172"/>
      <c r="ONW51" s="172"/>
      <c r="ONX51" s="172"/>
      <c r="ONY51" s="172"/>
      <c r="ONZ51" s="172"/>
      <c r="OOA51" s="172"/>
      <c r="OOB51" s="172"/>
      <c r="OOC51" s="172"/>
      <c r="OOD51" s="172"/>
      <c r="OOE51" s="172"/>
      <c r="OOF51" s="172"/>
      <c r="OOG51" s="172"/>
      <c r="OOH51" s="172"/>
      <c r="OOI51" s="172"/>
      <c r="OOJ51" s="172"/>
      <c r="OOK51" s="172"/>
      <c r="OOL51" s="172"/>
      <c r="OOM51" s="172"/>
      <c r="OON51" s="172"/>
      <c r="OOO51" s="172"/>
      <c r="OOP51" s="172"/>
      <c r="OOQ51" s="172"/>
      <c r="OOR51" s="172"/>
      <c r="OOS51" s="172"/>
      <c r="OOT51" s="172"/>
      <c r="OOU51" s="172"/>
      <c r="OOV51" s="172"/>
      <c r="OOW51" s="172"/>
      <c r="OOX51" s="172"/>
      <c r="OOY51" s="172"/>
      <c r="OOZ51" s="172"/>
      <c r="OPA51" s="172"/>
      <c r="OPB51" s="172"/>
      <c r="OPC51" s="172"/>
      <c r="OPD51" s="172"/>
      <c r="OPE51" s="172"/>
      <c r="OPF51" s="172"/>
      <c r="OPG51" s="172"/>
      <c r="OPH51" s="172"/>
      <c r="OPI51" s="172"/>
      <c r="OPJ51" s="172"/>
      <c r="OPK51" s="172"/>
      <c r="OPL51" s="172"/>
      <c r="OPM51" s="172"/>
      <c r="OPN51" s="172"/>
      <c r="OPO51" s="172"/>
      <c r="OPP51" s="172"/>
      <c r="OPQ51" s="172"/>
      <c r="OPR51" s="172"/>
      <c r="OPS51" s="172"/>
      <c r="OPT51" s="172"/>
      <c r="OPU51" s="172"/>
      <c r="OPV51" s="172"/>
      <c r="OPW51" s="172"/>
      <c r="OPX51" s="172"/>
      <c r="OPY51" s="172"/>
      <c r="OPZ51" s="172"/>
      <c r="OQA51" s="172"/>
      <c r="OQB51" s="172"/>
      <c r="OQC51" s="172"/>
      <c r="OQD51" s="172"/>
      <c r="OQE51" s="172"/>
      <c r="OQF51" s="172"/>
      <c r="OQG51" s="172"/>
      <c r="OQH51" s="172"/>
      <c r="OQI51" s="172"/>
      <c r="OQJ51" s="172"/>
      <c r="OQK51" s="172"/>
      <c r="OQL51" s="172"/>
      <c r="OQM51" s="172"/>
      <c r="OQN51" s="172"/>
      <c r="OQO51" s="172"/>
      <c r="OQP51" s="172"/>
      <c r="OQQ51" s="172"/>
      <c r="OQR51" s="172"/>
      <c r="OQS51" s="172"/>
      <c r="OQT51" s="172"/>
      <c r="OQU51" s="172"/>
      <c r="OQV51" s="172"/>
      <c r="OQW51" s="172"/>
      <c r="OQX51" s="172"/>
      <c r="OQY51" s="172"/>
      <c r="OQZ51" s="172"/>
      <c r="ORA51" s="172"/>
      <c r="ORB51" s="172"/>
      <c r="ORC51" s="172"/>
      <c r="ORD51" s="172"/>
      <c r="ORE51" s="172"/>
      <c r="ORF51" s="172"/>
      <c r="ORG51" s="172"/>
      <c r="ORH51" s="172"/>
      <c r="ORI51" s="172"/>
      <c r="ORJ51" s="172"/>
      <c r="ORK51" s="172"/>
      <c r="ORL51" s="172"/>
      <c r="ORM51" s="172"/>
      <c r="ORN51" s="172"/>
      <c r="ORO51" s="172"/>
      <c r="ORP51" s="172"/>
      <c r="ORQ51" s="172"/>
      <c r="ORR51" s="172"/>
      <c r="ORS51" s="172"/>
      <c r="ORT51" s="172"/>
      <c r="ORU51" s="172"/>
      <c r="ORV51" s="172"/>
      <c r="ORW51" s="172"/>
      <c r="ORX51" s="172"/>
      <c r="ORY51" s="172"/>
      <c r="ORZ51" s="172"/>
      <c r="OSA51" s="172"/>
      <c r="OSB51" s="172"/>
      <c r="OSC51" s="172"/>
      <c r="OSD51" s="172"/>
      <c r="OSE51" s="172"/>
      <c r="OSF51" s="172"/>
      <c r="OSG51" s="172"/>
      <c r="OSH51" s="172"/>
      <c r="OSI51" s="172"/>
      <c r="OSJ51" s="172"/>
      <c r="OSK51" s="172"/>
      <c r="OSL51" s="172"/>
      <c r="OSM51" s="172"/>
      <c r="OSN51" s="172"/>
      <c r="OSO51" s="172"/>
      <c r="OSP51" s="172"/>
      <c r="OSQ51" s="172"/>
      <c r="OSR51" s="172"/>
      <c r="OSS51" s="172"/>
      <c r="OST51" s="172"/>
      <c r="OSU51" s="172"/>
      <c r="OSV51" s="172"/>
      <c r="OSW51" s="172"/>
      <c r="OSX51" s="172"/>
      <c r="OSY51" s="172"/>
      <c r="OSZ51" s="172"/>
      <c r="OTA51" s="172"/>
      <c r="OTB51" s="172"/>
      <c r="OTC51" s="172"/>
      <c r="OTD51" s="172"/>
      <c r="OTE51" s="172"/>
      <c r="OTF51" s="172"/>
      <c r="OTG51" s="172"/>
      <c r="OTH51" s="172"/>
      <c r="OTI51" s="172"/>
      <c r="OTJ51" s="172"/>
      <c r="OTK51" s="172"/>
      <c r="OTL51" s="172"/>
      <c r="OTM51" s="172"/>
      <c r="OTN51" s="172"/>
      <c r="OTO51" s="172"/>
      <c r="OTP51" s="172"/>
      <c r="OTQ51" s="172"/>
      <c r="OTR51" s="172"/>
      <c r="OTS51" s="172"/>
      <c r="OTT51" s="172"/>
      <c r="OTU51" s="172"/>
      <c r="OTV51" s="172"/>
      <c r="OTW51" s="172"/>
      <c r="OTX51" s="172"/>
      <c r="OTY51" s="172"/>
      <c r="OTZ51" s="172"/>
      <c r="OUA51" s="172"/>
      <c r="OUB51" s="172"/>
      <c r="OUC51" s="172"/>
      <c r="OUD51" s="172"/>
      <c r="OUE51" s="172"/>
      <c r="OUF51" s="172"/>
      <c r="OUG51" s="172"/>
      <c r="OUH51" s="172"/>
      <c r="OUI51" s="172"/>
      <c r="OUJ51" s="172"/>
      <c r="OUK51" s="172"/>
      <c r="OUL51" s="172"/>
      <c r="OUM51" s="172"/>
      <c r="OUN51" s="172"/>
      <c r="OUO51" s="172"/>
      <c r="OUP51" s="172"/>
      <c r="OUQ51" s="172"/>
      <c r="OUR51" s="172"/>
      <c r="OUS51" s="172"/>
      <c r="OUT51" s="172"/>
      <c r="OUU51" s="172"/>
      <c r="OUV51" s="172"/>
      <c r="OUW51" s="172"/>
      <c r="OUX51" s="172"/>
      <c r="OUY51" s="172"/>
      <c r="OUZ51" s="172"/>
      <c r="OVA51" s="172"/>
      <c r="OVB51" s="172"/>
      <c r="OVC51" s="172"/>
      <c r="OVD51" s="172"/>
      <c r="OVE51" s="172"/>
      <c r="OVF51" s="172"/>
      <c r="OVG51" s="172"/>
      <c r="OVH51" s="172"/>
      <c r="OVI51" s="172"/>
      <c r="OVJ51" s="172"/>
      <c r="OVK51" s="172"/>
      <c r="OVL51" s="172"/>
      <c r="OVM51" s="172"/>
      <c r="OVN51" s="172"/>
      <c r="OVO51" s="172"/>
      <c r="OVP51" s="172"/>
      <c r="OVQ51" s="172"/>
      <c r="OVR51" s="172"/>
      <c r="OVS51" s="172"/>
      <c r="OVT51" s="172"/>
      <c r="OVU51" s="172"/>
      <c r="OVV51" s="172"/>
      <c r="OVW51" s="172"/>
      <c r="OVX51" s="172"/>
      <c r="OVY51" s="172"/>
      <c r="OVZ51" s="172"/>
      <c r="OWA51" s="172"/>
      <c r="OWB51" s="172"/>
      <c r="OWC51" s="172"/>
      <c r="OWD51" s="172"/>
      <c r="OWE51" s="172"/>
      <c r="OWF51" s="172"/>
      <c r="OWG51" s="172"/>
      <c r="OWH51" s="172"/>
      <c r="OWI51" s="172"/>
      <c r="OWJ51" s="172"/>
      <c r="OWK51" s="172"/>
      <c r="OWL51" s="172"/>
      <c r="OWM51" s="172"/>
      <c r="OWN51" s="172"/>
      <c r="OWO51" s="172"/>
      <c r="OWP51" s="172"/>
      <c r="OWQ51" s="172"/>
      <c r="OWR51" s="172"/>
      <c r="OWS51" s="172"/>
      <c r="OWT51" s="172"/>
      <c r="OWU51" s="172"/>
      <c r="OWV51" s="172"/>
      <c r="OWW51" s="172"/>
      <c r="OWX51" s="172"/>
      <c r="OWY51" s="172"/>
      <c r="OWZ51" s="172"/>
      <c r="OXA51" s="172"/>
      <c r="OXB51" s="172"/>
      <c r="OXC51" s="172"/>
      <c r="OXD51" s="172"/>
      <c r="OXE51" s="172"/>
      <c r="OXF51" s="172"/>
      <c r="OXG51" s="172"/>
      <c r="OXH51" s="172"/>
      <c r="OXI51" s="172"/>
      <c r="OXJ51" s="172"/>
      <c r="OXK51" s="172"/>
      <c r="OXL51" s="172"/>
      <c r="OXM51" s="172"/>
      <c r="OXN51" s="172"/>
      <c r="OXO51" s="172"/>
      <c r="OXP51" s="172"/>
      <c r="OXQ51" s="172"/>
      <c r="OXR51" s="172"/>
      <c r="OXS51" s="172"/>
      <c r="OXT51" s="172"/>
      <c r="OXU51" s="172"/>
      <c r="OXV51" s="172"/>
      <c r="OXW51" s="172"/>
      <c r="OXX51" s="172"/>
      <c r="OXY51" s="172"/>
      <c r="OXZ51" s="172"/>
      <c r="OYA51" s="172"/>
      <c r="OYB51" s="172"/>
      <c r="OYC51" s="172"/>
      <c r="OYD51" s="172"/>
      <c r="OYE51" s="172"/>
      <c r="OYF51" s="172"/>
      <c r="OYG51" s="172"/>
      <c r="OYH51" s="172"/>
      <c r="OYI51" s="172"/>
      <c r="OYJ51" s="172"/>
      <c r="OYK51" s="172"/>
      <c r="OYL51" s="172"/>
      <c r="OYM51" s="172"/>
      <c r="OYN51" s="172"/>
      <c r="OYO51" s="172"/>
      <c r="OYP51" s="172"/>
      <c r="OYQ51" s="172"/>
      <c r="OYR51" s="172"/>
      <c r="OYS51" s="172"/>
      <c r="OYT51" s="172"/>
      <c r="OYU51" s="172"/>
      <c r="OYV51" s="172"/>
      <c r="OYW51" s="172"/>
      <c r="OYX51" s="172"/>
      <c r="OYY51" s="172"/>
      <c r="OYZ51" s="172"/>
      <c r="OZA51" s="172"/>
      <c r="OZB51" s="172"/>
      <c r="OZC51" s="172"/>
      <c r="OZD51" s="172"/>
      <c r="OZE51" s="172"/>
      <c r="OZF51" s="172"/>
      <c r="OZG51" s="172"/>
      <c r="OZH51" s="172"/>
      <c r="OZI51" s="172"/>
      <c r="OZJ51" s="172"/>
      <c r="OZK51" s="172"/>
      <c r="OZL51" s="172"/>
      <c r="OZM51" s="172"/>
      <c r="OZN51" s="172"/>
      <c r="OZO51" s="172"/>
      <c r="OZP51" s="172"/>
      <c r="OZQ51" s="172"/>
      <c r="OZR51" s="172"/>
      <c r="OZS51" s="172"/>
      <c r="OZT51" s="172"/>
      <c r="OZU51" s="172"/>
      <c r="OZV51" s="172"/>
      <c r="OZW51" s="172"/>
      <c r="OZX51" s="172"/>
      <c r="OZY51" s="172"/>
      <c r="OZZ51" s="172"/>
      <c r="PAA51" s="172"/>
      <c r="PAB51" s="172"/>
      <c r="PAC51" s="172"/>
      <c r="PAD51" s="172"/>
      <c r="PAE51" s="172"/>
      <c r="PAF51" s="172"/>
      <c r="PAG51" s="172"/>
      <c r="PAH51" s="172"/>
      <c r="PAI51" s="172"/>
      <c r="PAJ51" s="172"/>
      <c r="PAK51" s="172"/>
      <c r="PAL51" s="172"/>
      <c r="PAM51" s="172"/>
      <c r="PAN51" s="172"/>
      <c r="PAO51" s="172"/>
      <c r="PAP51" s="172"/>
      <c r="PAQ51" s="172"/>
      <c r="PAR51" s="172"/>
      <c r="PAS51" s="172"/>
      <c r="PAT51" s="172"/>
      <c r="PAU51" s="172"/>
      <c r="PAV51" s="172"/>
      <c r="PAW51" s="172"/>
      <c r="PAX51" s="172"/>
      <c r="PAY51" s="172"/>
      <c r="PAZ51" s="172"/>
      <c r="PBA51" s="172"/>
      <c r="PBB51" s="172"/>
      <c r="PBC51" s="172"/>
      <c r="PBD51" s="172"/>
      <c r="PBE51" s="172"/>
      <c r="PBF51" s="172"/>
      <c r="PBG51" s="172"/>
      <c r="PBH51" s="172"/>
      <c r="PBI51" s="172"/>
      <c r="PBJ51" s="172"/>
      <c r="PBK51" s="172"/>
      <c r="PBL51" s="172"/>
      <c r="PBM51" s="172"/>
      <c r="PBN51" s="172"/>
      <c r="PBO51" s="172"/>
      <c r="PBP51" s="172"/>
      <c r="PBQ51" s="172"/>
      <c r="PBR51" s="172"/>
      <c r="PBS51" s="172"/>
      <c r="PBT51" s="172"/>
      <c r="PBU51" s="172"/>
      <c r="PBV51" s="172"/>
      <c r="PBW51" s="172"/>
      <c r="PBX51" s="172"/>
      <c r="PBY51" s="172"/>
      <c r="PBZ51" s="172"/>
      <c r="PCA51" s="172"/>
      <c r="PCB51" s="172"/>
      <c r="PCC51" s="172"/>
      <c r="PCD51" s="172"/>
      <c r="PCE51" s="172"/>
      <c r="PCF51" s="172"/>
      <c r="PCG51" s="172"/>
      <c r="PCH51" s="172"/>
      <c r="PCI51" s="172"/>
      <c r="PCJ51" s="172"/>
      <c r="PCK51" s="172"/>
      <c r="PCL51" s="172"/>
      <c r="PCM51" s="172"/>
      <c r="PCN51" s="172"/>
      <c r="PCO51" s="172"/>
      <c r="PCP51" s="172"/>
      <c r="PCQ51" s="172"/>
      <c r="PCR51" s="172"/>
      <c r="PCS51" s="172"/>
      <c r="PCT51" s="172"/>
      <c r="PCU51" s="172"/>
      <c r="PCV51" s="172"/>
      <c r="PCW51" s="172"/>
      <c r="PCX51" s="172"/>
      <c r="PCY51" s="172"/>
      <c r="PCZ51" s="172"/>
      <c r="PDA51" s="172"/>
      <c r="PDB51" s="172"/>
      <c r="PDC51" s="172"/>
      <c r="PDD51" s="172"/>
      <c r="PDE51" s="172"/>
      <c r="PDF51" s="172"/>
      <c r="PDG51" s="172"/>
      <c r="PDH51" s="172"/>
      <c r="PDI51" s="172"/>
      <c r="PDJ51" s="172"/>
      <c r="PDK51" s="172"/>
      <c r="PDL51" s="172"/>
      <c r="PDM51" s="172"/>
      <c r="PDN51" s="172"/>
      <c r="PDO51" s="172"/>
      <c r="PDP51" s="172"/>
      <c r="PDQ51" s="172"/>
      <c r="PDR51" s="172"/>
      <c r="PDS51" s="172"/>
      <c r="PDT51" s="172"/>
      <c r="PDU51" s="172"/>
      <c r="PDV51" s="172"/>
      <c r="PDW51" s="172"/>
      <c r="PDX51" s="172"/>
      <c r="PDY51" s="172"/>
      <c r="PDZ51" s="172"/>
      <c r="PEA51" s="172"/>
      <c r="PEB51" s="172"/>
      <c r="PEC51" s="172"/>
      <c r="PED51" s="172"/>
      <c r="PEE51" s="172"/>
      <c r="PEF51" s="172"/>
      <c r="PEG51" s="172"/>
      <c r="PEH51" s="172"/>
      <c r="PEI51" s="172"/>
      <c r="PEJ51" s="172"/>
      <c r="PEK51" s="172"/>
      <c r="PEL51" s="172"/>
      <c r="PEM51" s="172"/>
      <c r="PEN51" s="172"/>
      <c r="PEO51" s="172"/>
      <c r="PEP51" s="172"/>
      <c r="PEQ51" s="172"/>
      <c r="PER51" s="172"/>
      <c r="PES51" s="172"/>
      <c r="PET51" s="172"/>
      <c r="PEU51" s="172"/>
      <c r="PEV51" s="172"/>
      <c r="PEW51" s="172"/>
      <c r="PEX51" s="172"/>
      <c r="PEY51" s="172"/>
      <c r="PEZ51" s="172"/>
      <c r="PFA51" s="172"/>
      <c r="PFB51" s="172"/>
      <c r="PFC51" s="172"/>
      <c r="PFD51" s="172"/>
      <c r="PFE51" s="172"/>
      <c r="PFF51" s="172"/>
      <c r="PFG51" s="172"/>
      <c r="PFH51" s="172"/>
      <c r="PFI51" s="172"/>
      <c r="PFJ51" s="172"/>
      <c r="PFK51" s="172"/>
      <c r="PFL51" s="172"/>
      <c r="PFM51" s="172"/>
      <c r="PFN51" s="172"/>
      <c r="PFO51" s="172"/>
      <c r="PFP51" s="172"/>
      <c r="PFQ51" s="172"/>
      <c r="PFR51" s="172"/>
      <c r="PFS51" s="172"/>
      <c r="PFT51" s="172"/>
      <c r="PFU51" s="172"/>
      <c r="PFV51" s="172"/>
      <c r="PFW51" s="172"/>
      <c r="PFX51" s="172"/>
      <c r="PFY51" s="172"/>
      <c r="PFZ51" s="172"/>
      <c r="PGA51" s="172"/>
      <c r="PGB51" s="172"/>
      <c r="PGC51" s="172"/>
      <c r="PGD51" s="172"/>
      <c r="PGE51" s="172"/>
      <c r="PGF51" s="172"/>
      <c r="PGG51" s="172"/>
      <c r="PGH51" s="172"/>
      <c r="PGI51" s="172"/>
      <c r="PGJ51" s="172"/>
      <c r="PGK51" s="172"/>
      <c r="PGL51" s="172"/>
      <c r="PGM51" s="172"/>
      <c r="PGN51" s="172"/>
      <c r="PGO51" s="172"/>
      <c r="PGP51" s="172"/>
      <c r="PGQ51" s="172"/>
      <c r="PGR51" s="172"/>
      <c r="PGS51" s="172"/>
      <c r="PGT51" s="172"/>
      <c r="PGU51" s="172"/>
      <c r="PGV51" s="172"/>
      <c r="PGW51" s="172"/>
      <c r="PGX51" s="172"/>
      <c r="PGY51" s="172"/>
      <c r="PGZ51" s="172"/>
      <c r="PHA51" s="172"/>
      <c r="PHB51" s="172"/>
      <c r="PHC51" s="172"/>
      <c r="PHD51" s="172"/>
      <c r="PHE51" s="172"/>
      <c r="PHF51" s="172"/>
      <c r="PHG51" s="172"/>
      <c r="PHH51" s="172"/>
      <c r="PHI51" s="172"/>
      <c r="PHJ51" s="172"/>
      <c r="PHK51" s="172"/>
      <c r="PHL51" s="172"/>
      <c r="PHM51" s="172"/>
      <c r="PHN51" s="172"/>
      <c r="PHO51" s="172"/>
      <c r="PHP51" s="172"/>
      <c r="PHQ51" s="172"/>
      <c r="PHR51" s="172"/>
      <c r="PHS51" s="172"/>
      <c r="PHT51" s="172"/>
      <c r="PHU51" s="172"/>
      <c r="PHV51" s="172"/>
      <c r="PHW51" s="172"/>
      <c r="PHX51" s="172"/>
      <c r="PHY51" s="172"/>
      <c r="PHZ51" s="172"/>
      <c r="PIA51" s="172"/>
      <c r="PIB51" s="172"/>
      <c r="PIC51" s="172"/>
      <c r="PID51" s="172"/>
      <c r="PIE51" s="172"/>
      <c r="PIF51" s="172"/>
      <c r="PIG51" s="172"/>
      <c r="PIH51" s="172"/>
      <c r="PII51" s="172"/>
      <c r="PIJ51" s="172"/>
      <c r="PIK51" s="172"/>
      <c r="PIL51" s="172"/>
      <c r="PIM51" s="172"/>
      <c r="PIN51" s="172"/>
      <c r="PIO51" s="172"/>
      <c r="PIP51" s="172"/>
      <c r="PIQ51" s="172"/>
      <c r="PIR51" s="172"/>
      <c r="PIS51" s="172"/>
      <c r="PIT51" s="172"/>
      <c r="PIU51" s="172"/>
      <c r="PIV51" s="172"/>
      <c r="PIW51" s="172"/>
      <c r="PIX51" s="172"/>
      <c r="PIY51" s="172"/>
      <c r="PIZ51" s="172"/>
      <c r="PJA51" s="172"/>
      <c r="PJB51" s="172"/>
      <c r="PJC51" s="172"/>
      <c r="PJD51" s="172"/>
      <c r="PJE51" s="172"/>
      <c r="PJF51" s="172"/>
      <c r="PJG51" s="172"/>
      <c r="PJH51" s="172"/>
      <c r="PJI51" s="172"/>
      <c r="PJJ51" s="172"/>
      <c r="PJK51" s="172"/>
      <c r="PJL51" s="172"/>
      <c r="PJM51" s="172"/>
      <c r="PJN51" s="172"/>
      <c r="PJO51" s="172"/>
      <c r="PJP51" s="172"/>
      <c r="PJQ51" s="172"/>
      <c r="PJR51" s="172"/>
      <c r="PJS51" s="172"/>
      <c r="PJT51" s="172"/>
      <c r="PJU51" s="172"/>
      <c r="PJV51" s="172"/>
      <c r="PJW51" s="172"/>
      <c r="PJX51" s="172"/>
      <c r="PJY51" s="172"/>
      <c r="PJZ51" s="172"/>
      <c r="PKA51" s="172"/>
      <c r="PKB51" s="172"/>
      <c r="PKC51" s="172"/>
      <c r="PKD51" s="172"/>
      <c r="PKE51" s="172"/>
      <c r="PKF51" s="172"/>
      <c r="PKG51" s="172"/>
      <c r="PKH51" s="172"/>
      <c r="PKI51" s="172"/>
      <c r="PKJ51" s="172"/>
      <c r="PKK51" s="172"/>
      <c r="PKL51" s="172"/>
      <c r="PKM51" s="172"/>
      <c r="PKN51" s="172"/>
      <c r="PKO51" s="172"/>
      <c r="PKP51" s="172"/>
      <c r="PKQ51" s="172"/>
      <c r="PKR51" s="172"/>
      <c r="PKS51" s="172"/>
      <c r="PKT51" s="172"/>
      <c r="PKU51" s="172"/>
      <c r="PKV51" s="172"/>
      <c r="PKW51" s="172"/>
      <c r="PKX51" s="172"/>
      <c r="PKY51" s="172"/>
      <c r="PKZ51" s="172"/>
      <c r="PLA51" s="172"/>
      <c r="PLB51" s="172"/>
      <c r="PLC51" s="172"/>
      <c r="PLD51" s="172"/>
      <c r="PLE51" s="172"/>
      <c r="PLF51" s="172"/>
      <c r="PLG51" s="172"/>
      <c r="PLH51" s="172"/>
      <c r="PLI51" s="172"/>
      <c r="PLJ51" s="172"/>
      <c r="PLK51" s="172"/>
      <c r="PLL51" s="172"/>
      <c r="PLM51" s="172"/>
      <c r="PLN51" s="172"/>
      <c r="PLO51" s="172"/>
      <c r="PLP51" s="172"/>
      <c r="PLQ51" s="172"/>
      <c r="PLR51" s="172"/>
      <c r="PLS51" s="172"/>
      <c r="PLT51" s="172"/>
      <c r="PLU51" s="172"/>
      <c r="PLV51" s="172"/>
      <c r="PLW51" s="172"/>
      <c r="PLX51" s="172"/>
      <c r="PLY51" s="172"/>
      <c r="PLZ51" s="172"/>
      <c r="PMA51" s="172"/>
      <c r="PMB51" s="172"/>
      <c r="PMC51" s="172"/>
      <c r="PMD51" s="172"/>
      <c r="PME51" s="172"/>
      <c r="PMF51" s="172"/>
      <c r="PMG51" s="172"/>
      <c r="PMH51" s="172"/>
      <c r="PMI51" s="172"/>
      <c r="PMJ51" s="172"/>
      <c r="PMK51" s="172"/>
      <c r="PML51" s="172"/>
      <c r="PMM51" s="172"/>
      <c r="PMN51" s="172"/>
      <c r="PMO51" s="172"/>
      <c r="PMP51" s="172"/>
      <c r="PMQ51" s="172"/>
      <c r="PMR51" s="172"/>
      <c r="PMS51" s="172"/>
      <c r="PMT51" s="172"/>
      <c r="PMU51" s="172"/>
      <c r="PMV51" s="172"/>
      <c r="PMW51" s="172"/>
      <c r="PMX51" s="172"/>
      <c r="PMY51" s="172"/>
      <c r="PMZ51" s="172"/>
      <c r="PNA51" s="172"/>
      <c r="PNB51" s="172"/>
      <c r="PNC51" s="172"/>
      <c r="PND51" s="172"/>
      <c r="PNE51" s="172"/>
      <c r="PNF51" s="172"/>
      <c r="PNG51" s="172"/>
      <c r="PNH51" s="172"/>
      <c r="PNI51" s="172"/>
      <c r="PNJ51" s="172"/>
      <c r="PNK51" s="172"/>
      <c r="PNL51" s="172"/>
      <c r="PNM51" s="172"/>
      <c r="PNN51" s="172"/>
      <c r="PNO51" s="172"/>
      <c r="PNP51" s="172"/>
      <c r="PNQ51" s="172"/>
      <c r="PNR51" s="172"/>
      <c r="PNS51" s="172"/>
      <c r="PNT51" s="172"/>
      <c r="PNU51" s="172"/>
      <c r="PNV51" s="172"/>
      <c r="PNW51" s="172"/>
      <c r="PNX51" s="172"/>
      <c r="PNY51" s="172"/>
      <c r="PNZ51" s="172"/>
      <c r="POA51" s="172"/>
      <c r="POB51" s="172"/>
      <c r="POC51" s="172"/>
      <c r="POD51" s="172"/>
      <c r="POE51" s="172"/>
      <c r="POF51" s="172"/>
      <c r="POG51" s="172"/>
      <c r="POH51" s="172"/>
      <c r="POI51" s="172"/>
      <c r="POJ51" s="172"/>
      <c r="POK51" s="172"/>
      <c r="POL51" s="172"/>
      <c r="POM51" s="172"/>
      <c r="PON51" s="172"/>
      <c r="POO51" s="172"/>
      <c r="POP51" s="172"/>
      <c r="POQ51" s="172"/>
      <c r="POR51" s="172"/>
      <c r="POS51" s="172"/>
      <c r="POT51" s="172"/>
      <c r="POU51" s="172"/>
      <c r="POV51" s="172"/>
      <c r="POW51" s="172"/>
      <c r="POX51" s="172"/>
      <c r="POY51" s="172"/>
      <c r="POZ51" s="172"/>
      <c r="PPA51" s="172"/>
      <c r="PPB51" s="172"/>
      <c r="PPC51" s="172"/>
      <c r="PPD51" s="172"/>
      <c r="PPE51" s="172"/>
      <c r="PPF51" s="172"/>
      <c r="PPG51" s="172"/>
      <c r="PPH51" s="172"/>
      <c r="PPI51" s="172"/>
      <c r="PPJ51" s="172"/>
      <c r="PPK51" s="172"/>
      <c r="PPL51" s="172"/>
      <c r="PPM51" s="172"/>
      <c r="PPN51" s="172"/>
      <c r="PPO51" s="172"/>
      <c r="PPP51" s="172"/>
      <c r="PPQ51" s="172"/>
      <c r="PPR51" s="172"/>
      <c r="PPS51" s="172"/>
      <c r="PPT51" s="172"/>
      <c r="PPU51" s="172"/>
      <c r="PPV51" s="172"/>
      <c r="PPW51" s="172"/>
      <c r="PPX51" s="172"/>
      <c r="PPY51" s="172"/>
      <c r="PPZ51" s="172"/>
      <c r="PQA51" s="172"/>
      <c r="PQB51" s="172"/>
      <c r="PQC51" s="172"/>
      <c r="PQD51" s="172"/>
      <c r="PQE51" s="172"/>
      <c r="PQF51" s="172"/>
      <c r="PQG51" s="172"/>
      <c r="PQH51" s="172"/>
      <c r="PQI51" s="172"/>
      <c r="PQJ51" s="172"/>
      <c r="PQK51" s="172"/>
      <c r="PQL51" s="172"/>
      <c r="PQM51" s="172"/>
      <c r="PQN51" s="172"/>
      <c r="PQO51" s="172"/>
      <c r="PQP51" s="172"/>
      <c r="PQQ51" s="172"/>
      <c r="PQR51" s="172"/>
      <c r="PQS51" s="172"/>
      <c r="PQT51" s="172"/>
      <c r="PQU51" s="172"/>
      <c r="PQV51" s="172"/>
      <c r="PQW51" s="172"/>
      <c r="PQX51" s="172"/>
      <c r="PQY51" s="172"/>
      <c r="PQZ51" s="172"/>
      <c r="PRA51" s="172"/>
      <c r="PRB51" s="172"/>
      <c r="PRC51" s="172"/>
      <c r="PRD51" s="172"/>
      <c r="PRE51" s="172"/>
      <c r="PRF51" s="172"/>
      <c r="PRG51" s="172"/>
      <c r="PRH51" s="172"/>
      <c r="PRI51" s="172"/>
      <c r="PRJ51" s="172"/>
      <c r="PRK51" s="172"/>
      <c r="PRL51" s="172"/>
      <c r="PRM51" s="172"/>
      <c r="PRN51" s="172"/>
      <c r="PRO51" s="172"/>
      <c r="PRP51" s="172"/>
      <c r="PRQ51" s="172"/>
      <c r="PRR51" s="172"/>
      <c r="PRS51" s="172"/>
      <c r="PRT51" s="172"/>
      <c r="PRU51" s="172"/>
      <c r="PRV51" s="172"/>
      <c r="PRW51" s="172"/>
      <c r="PRX51" s="172"/>
      <c r="PRY51" s="172"/>
      <c r="PRZ51" s="172"/>
      <c r="PSA51" s="172"/>
      <c r="PSB51" s="172"/>
      <c r="PSC51" s="172"/>
      <c r="PSD51" s="172"/>
      <c r="PSE51" s="172"/>
      <c r="PSF51" s="172"/>
      <c r="PSG51" s="172"/>
      <c r="PSH51" s="172"/>
      <c r="PSI51" s="172"/>
      <c r="PSJ51" s="172"/>
      <c r="PSK51" s="172"/>
      <c r="PSL51" s="172"/>
      <c r="PSM51" s="172"/>
      <c r="PSN51" s="172"/>
      <c r="PSO51" s="172"/>
      <c r="PSP51" s="172"/>
      <c r="PSQ51" s="172"/>
      <c r="PSR51" s="172"/>
      <c r="PSS51" s="172"/>
      <c r="PST51" s="172"/>
      <c r="PSU51" s="172"/>
      <c r="PSV51" s="172"/>
      <c r="PSW51" s="172"/>
      <c r="PSX51" s="172"/>
      <c r="PSY51" s="172"/>
      <c r="PSZ51" s="172"/>
      <c r="PTA51" s="172"/>
      <c r="PTB51" s="172"/>
      <c r="PTC51" s="172"/>
      <c r="PTD51" s="172"/>
      <c r="PTE51" s="172"/>
      <c r="PTF51" s="172"/>
      <c r="PTG51" s="172"/>
      <c r="PTH51" s="172"/>
      <c r="PTI51" s="172"/>
      <c r="PTJ51" s="172"/>
      <c r="PTK51" s="172"/>
      <c r="PTL51" s="172"/>
      <c r="PTM51" s="172"/>
      <c r="PTN51" s="172"/>
      <c r="PTO51" s="172"/>
      <c r="PTP51" s="172"/>
      <c r="PTQ51" s="172"/>
      <c r="PTR51" s="172"/>
      <c r="PTS51" s="172"/>
      <c r="PTT51" s="172"/>
      <c r="PTU51" s="172"/>
      <c r="PTV51" s="172"/>
      <c r="PTW51" s="172"/>
      <c r="PTX51" s="172"/>
      <c r="PTY51" s="172"/>
      <c r="PTZ51" s="172"/>
      <c r="PUA51" s="172"/>
      <c r="PUB51" s="172"/>
      <c r="PUC51" s="172"/>
      <c r="PUD51" s="172"/>
      <c r="PUE51" s="172"/>
      <c r="PUF51" s="172"/>
      <c r="PUG51" s="172"/>
      <c r="PUH51" s="172"/>
      <c r="PUI51" s="172"/>
      <c r="PUJ51" s="172"/>
      <c r="PUK51" s="172"/>
      <c r="PUL51" s="172"/>
      <c r="PUM51" s="172"/>
      <c r="PUN51" s="172"/>
      <c r="PUO51" s="172"/>
      <c r="PUP51" s="172"/>
      <c r="PUQ51" s="172"/>
      <c r="PUR51" s="172"/>
      <c r="PUS51" s="172"/>
      <c r="PUT51" s="172"/>
      <c r="PUU51" s="172"/>
      <c r="PUV51" s="172"/>
      <c r="PUW51" s="172"/>
      <c r="PUX51" s="172"/>
      <c r="PUY51" s="172"/>
      <c r="PUZ51" s="172"/>
      <c r="PVA51" s="172"/>
      <c r="PVB51" s="172"/>
      <c r="PVC51" s="172"/>
      <c r="PVD51" s="172"/>
      <c r="PVE51" s="172"/>
      <c r="PVF51" s="172"/>
      <c r="PVG51" s="172"/>
      <c r="PVH51" s="172"/>
      <c r="PVI51" s="172"/>
      <c r="PVJ51" s="172"/>
      <c r="PVK51" s="172"/>
      <c r="PVL51" s="172"/>
      <c r="PVM51" s="172"/>
      <c r="PVN51" s="172"/>
      <c r="PVO51" s="172"/>
      <c r="PVP51" s="172"/>
      <c r="PVQ51" s="172"/>
      <c r="PVR51" s="172"/>
      <c r="PVS51" s="172"/>
      <c r="PVT51" s="172"/>
      <c r="PVU51" s="172"/>
      <c r="PVV51" s="172"/>
      <c r="PVW51" s="172"/>
      <c r="PVX51" s="172"/>
      <c r="PVY51" s="172"/>
      <c r="PVZ51" s="172"/>
      <c r="PWA51" s="172"/>
      <c r="PWB51" s="172"/>
      <c r="PWC51" s="172"/>
      <c r="PWD51" s="172"/>
      <c r="PWE51" s="172"/>
      <c r="PWF51" s="172"/>
      <c r="PWG51" s="172"/>
      <c r="PWH51" s="172"/>
      <c r="PWI51" s="172"/>
      <c r="PWJ51" s="172"/>
      <c r="PWK51" s="172"/>
      <c r="PWL51" s="172"/>
      <c r="PWM51" s="172"/>
      <c r="PWN51" s="172"/>
      <c r="PWO51" s="172"/>
      <c r="PWP51" s="172"/>
      <c r="PWQ51" s="172"/>
      <c r="PWR51" s="172"/>
      <c r="PWS51" s="172"/>
      <c r="PWT51" s="172"/>
      <c r="PWU51" s="172"/>
      <c r="PWV51" s="172"/>
      <c r="PWW51" s="172"/>
      <c r="PWX51" s="172"/>
      <c r="PWY51" s="172"/>
      <c r="PWZ51" s="172"/>
      <c r="PXA51" s="172"/>
      <c r="PXB51" s="172"/>
      <c r="PXC51" s="172"/>
      <c r="PXD51" s="172"/>
      <c r="PXE51" s="172"/>
      <c r="PXF51" s="172"/>
      <c r="PXG51" s="172"/>
      <c r="PXH51" s="172"/>
      <c r="PXI51" s="172"/>
      <c r="PXJ51" s="172"/>
      <c r="PXK51" s="172"/>
      <c r="PXL51" s="172"/>
      <c r="PXM51" s="172"/>
      <c r="PXN51" s="172"/>
      <c r="PXO51" s="172"/>
      <c r="PXP51" s="172"/>
      <c r="PXQ51" s="172"/>
      <c r="PXR51" s="172"/>
      <c r="PXS51" s="172"/>
      <c r="PXT51" s="172"/>
      <c r="PXU51" s="172"/>
      <c r="PXV51" s="172"/>
      <c r="PXW51" s="172"/>
      <c r="PXX51" s="172"/>
      <c r="PXY51" s="172"/>
      <c r="PXZ51" s="172"/>
      <c r="PYA51" s="172"/>
      <c r="PYB51" s="172"/>
      <c r="PYC51" s="172"/>
      <c r="PYD51" s="172"/>
      <c r="PYE51" s="172"/>
      <c r="PYF51" s="172"/>
      <c r="PYG51" s="172"/>
      <c r="PYH51" s="172"/>
      <c r="PYI51" s="172"/>
      <c r="PYJ51" s="172"/>
      <c r="PYK51" s="172"/>
      <c r="PYL51" s="172"/>
      <c r="PYM51" s="172"/>
      <c r="PYN51" s="172"/>
      <c r="PYO51" s="172"/>
      <c r="PYP51" s="172"/>
      <c r="PYQ51" s="172"/>
      <c r="PYR51" s="172"/>
      <c r="PYS51" s="172"/>
      <c r="PYT51" s="172"/>
      <c r="PYU51" s="172"/>
      <c r="PYV51" s="172"/>
      <c r="PYW51" s="172"/>
      <c r="PYX51" s="172"/>
      <c r="PYY51" s="172"/>
      <c r="PYZ51" s="172"/>
      <c r="PZA51" s="172"/>
      <c r="PZB51" s="172"/>
      <c r="PZC51" s="172"/>
      <c r="PZD51" s="172"/>
      <c r="PZE51" s="172"/>
      <c r="PZF51" s="172"/>
      <c r="PZG51" s="172"/>
      <c r="PZH51" s="172"/>
      <c r="PZI51" s="172"/>
      <c r="PZJ51" s="172"/>
      <c r="PZK51" s="172"/>
      <c r="PZL51" s="172"/>
      <c r="PZM51" s="172"/>
      <c r="PZN51" s="172"/>
      <c r="PZO51" s="172"/>
      <c r="PZP51" s="172"/>
      <c r="PZQ51" s="172"/>
      <c r="PZR51" s="172"/>
      <c r="PZS51" s="172"/>
      <c r="PZT51" s="172"/>
      <c r="PZU51" s="172"/>
      <c r="PZV51" s="172"/>
      <c r="PZW51" s="172"/>
      <c r="PZX51" s="172"/>
      <c r="PZY51" s="172"/>
      <c r="PZZ51" s="172"/>
      <c r="QAA51" s="172"/>
      <c r="QAB51" s="172"/>
      <c r="QAC51" s="172"/>
      <c r="QAD51" s="172"/>
      <c r="QAE51" s="172"/>
      <c r="QAF51" s="172"/>
      <c r="QAG51" s="172"/>
      <c r="QAH51" s="172"/>
      <c r="QAI51" s="172"/>
      <c r="QAJ51" s="172"/>
      <c r="QAK51" s="172"/>
      <c r="QAL51" s="172"/>
      <c r="QAM51" s="172"/>
      <c r="QAN51" s="172"/>
      <c r="QAO51" s="172"/>
      <c r="QAP51" s="172"/>
      <c r="QAQ51" s="172"/>
      <c r="QAR51" s="172"/>
      <c r="QAS51" s="172"/>
      <c r="QAT51" s="172"/>
      <c r="QAU51" s="172"/>
      <c r="QAV51" s="172"/>
      <c r="QAW51" s="172"/>
      <c r="QAX51" s="172"/>
      <c r="QAY51" s="172"/>
      <c r="QAZ51" s="172"/>
      <c r="QBA51" s="172"/>
      <c r="QBB51" s="172"/>
      <c r="QBC51" s="172"/>
      <c r="QBD51" s="172"/>
      <c r="QBE51" s="172"/>
      <c r="QBF51" s="172"/>
      <c r="QBG51" s="172"/>
      <c r="QBH51" s="172"/>
      <c r="QBI51" s="172"/>
      <c r="QBJ51" s="172"/>
      <c r="QBK51" s="172"/>
      <c r="QBL51" s="172"/>
      <c r="QBM51" s="172"/>
      <c r="QBN51" s="172"/>
      <c r="QBO51" s="172"/>
      <c r="QBP51" s="172"/>
      <c r="QBQ51" s="172"/>
      <c r="QBR51" s="172"/>
      <c r="QBS51" s="172"/>
      <c r="QBT51" s="172"/>
      <c r="QBU51" s="172"/>
      <c r="QBV51" s="172"/>
      <c r="QBW51" s="172"/>
      <c r="QBX51" s="172"/>
      <c r="QBY51" s="172"/>
      <c r="QBZ51" s="172"/>
      <c r="QCA51" s="172"/>
      <c r="QCB51" s="172"/>
      <c r="QCC51" s="172"/>
      <c r="QCD51" s="172"/>
      <c r="QCE51" s="172"/>
      <c r="QCF51" s="172"/>
      <c r="QCG51" s="172"/>
      <c r="QCH51" s="172"/>
      <c r="QCI51" s="172"/>
      <c r="QCJ51" s="172"/>
      <c r="QCK51" s="172"/>
      <c r="QCL51" s="172"/>
      <c r="QCM51" s="172"/>
      <c r="QCN51" s="172"/>
      <c r="QCO51" s="172"/>
      <c r="QCP51" s="172"/>
      <c r="QCQ51" s="172"/>
      <c r="QCR51" s="172"/>
      <c r="QCS51" s="172"/>
      <c r="QCT51" s="172"/>
      <c r="QCU51" s="172"/>
      <c r="QCV51" s="172"/>
      <c r="QCW51" s="172"/>
      <c r="QCX51" s="172"/>
      <c r="QCY51" s="172"/>
      <c r="QCZ51" s="172"/>
      <c r="QDA51" s="172"/>
      <c r="QDB51" s="172"/>
      <c r="QDC51" s="172"/>
      <c r="QDD51" s="172"/>
      <c r="QDE51" s="172"/>
      <c r="QDF51" s="172"/>
      <c r="QDG51" s="172"/>
      <c r="QDH51" s="172"/>
      <c r="QDI51" s="172"/>
      <c r="QDJ51" s="172"/>
      <c r="QDK51" s="172"/>
      <c r="QDL51" s="172"/>
      <c r="QDM51" s="172"/>
      <c r="QDN51" s="172"/>
      <c r="QDO51" s="172"/>
      <c r="QDP51" s="172"/>
      <c r="QDQ51" s="172"/>
      <c r="QDR51" s="172"/>
      <c r="QDS51" s="172"/>
      <c r="QDT51" s="172"/>
      <c r="QDU51" s="172"/>
      <c r="QDV51" s="172"/>
      <c r="QDW51" s="172"/>
      <c r="QDX51" s="172"/>
      <c r="QDY51" s="172"/>
      <c r="QDZ51" s="172"/>
      <c r="QEA51" s="172"/>
      <c r="QEB51" s="172"/>
      <c r="QEC51" s="172"/>
      <c r="QED51" s="172"/>
      <c r="QEE51" s="172"/>
      <c r="QEF51" s="172"/>
      <c r="QEG51" s="172"/>
      <c r="QEH51" s="172"/>
      <c r="QEI51" s="172"/>
      <c r="QEJ51" s="172"/>
      <c r="QEK51" s="172"/>
      <c r="QEL51" s="172"/>
      <c r="QEM51" s="172"/>
      <c r="QEN51" s="172"/>
      <c r="QEO51" s="172"/>
      <c r="QEP51" s="172"/>
      <c r="QEQ51" s="172"/>
      <c r="QER51" s="172"/>
      <c r="QES51" s="172"/>
      <c r="QET51" s="172"/>
      <c r="QEU51" s="172"/>
      <c r="QEV51" s="172"/>
      <c r="QEW51" s="172"/>
      <c r="QEX51" s="172"/>
      <c r="QEY51" s="172"/>
      <c r="QEZ51" s="172"/>
      <c r="QFA51" s="172"/>
      <c r="QFB51" s="172"/>
      <c r="QFC51" s="172"/>
      <c r="QFD51" s="172"/>
      <c r="QFE51" s="172"/>
      <c r="QFF51" s="172"/>
      <c r="QFG51" s="172"/>
      <c r="QFH51" s="172"/>
      <c r="QFI51" s="172"/>
      <c r="QFJ51" s="172"/>
      <c r="QFK51" s="172"/>
      <c r="QFL51" s="172"/>
      <c r="QFM51" s="172"/>
      <c r="QFN51" s="172"/>
      <c r="QFO51" s="172"/>
      <c r="QFP51" s="172"/>
      <c r="QFQ51" s="172"/>
      <c r="QFR51" s="172"/>
      <c r="QFS51" s="172"/>
      <c r="QFT51" s="172"/>
      <c r="QFU51" s="172"/>
      <c r="QFV51" s="172"/>
      <c r="QFW51" s="172"/>
      <c r="QFX51" s="172"/>
      <c r="QFY51" s="172"/>
      <c r="QFZ51" s="172"/>
      <c r="QGA51" s="172"/>
      <c r="QGB51" s="172"/>
      <c r="QGC51" s="172"/>
      <c r="QGD51" s="172"/>
      <c r="QGE51" s="172"/>
      <c r="QGF51" s="172"/>
      <c r="QGG51" s="172"/>
      <c r="QGH51" s="172"/>
      <c r="QGI51" s="172"/>
      <c r="QGJ51" s="172"/>
      <c r="QGK51" s="172"/>
      <c r="QGL51" s="172"/>
      <c r="QGM51" s="172"/>
      <c r="QGN51" s="172"/>
      <c r="QGO51" s="172"/>
      <c r="QGP51" s="172"/>
      <c r="QGQ51" s="172"/>
      <c r="QGR51" s="172"/>
      <c r="QGS51" s="172"/>
      <c r="QGT51" s="172"/>
      <c r="QGU51" s="172"/>
      <c r="QGV51" s="172"/>
      <c r="QGW51" s="172"/>
      <c r="QGX51" s="172"/>
      <c r="QGY51" s="172"/>
      <c r="QGZ51" s="172"/>
      <c r="QHA51" s="172"/>
      <c r="QHB51" s="172"/>
      <c r="QHC51" s="172"/>
      <c r="QHD51" s="172"/>
      <c r="QHE51" s="172"/>
      <c r="QHF51" s="172"/>
      <c r="QHG51" s="172"/>
      <c r="QHH51" s="172"/>
      <c r="QHI51" s="172"/>
      <c r="QHJ51" s="172"/>
      <c r="QHK51" s="172"/>
      <c r="QHL51" s="172"/>
      <c r="QHM51" s="172"/>
      <c r="QHN51" s="172"/>
      <c r="QHO51" s="172"/>
      <c r="QHP51" s="172"/>
      <c r="QHQ51" s="172"/>
      <c r="QHR51" s="172"/>
      <c r="QHS51" s="172"/>
      <c r="QHT51" s="172"/>
      <c r="QHU51" s="172"/>
      <c r="QHV51" s="172"/>
      <c r="QHW51" s="172"/>
      <c r="QHX51" s="172"/>
      <c r="QHY51" s="172"/>
      <c r="QHZ51" s="172"/>
      <c r="QIA51" s="172"/>
      <c r="QIB51" s="172"/>
      <c r="QIC51" s="172"/>
      <c r="QID51" s="172"/>
      <c r="QIE51" s="172"/>
      <c r="QIF51" s="172"/>
      <c r="QIG51" s="172"/>
      <c r="QIH51" s="172"/>
      <c r="QII51" s="172"/>
      <c r="QIJ51" s="172"/>
      <c r="QIK51" s="172"/>
      <c r="QIL51" s="172"/>
      <c r="QIM51" s="172"/>
      <c r="QIN51" s="172"/>
      <c r="QIO51" s="172"/>
      <c r="QIP51" s="172"/>
      <c r="QIQ51" s="172"/>
      <c r="QIR51" s="172"/>
      <c r="QIS51" s="172"/>
      <c r="QIT51" s="172"/>
      <c r="QIU51" s="172"/>
      <c r="QIV51" s="172"/>
      <c r="QIW51" s="172"/>
      <c r="QIX51" s="172"/>
      <c r="QIY51" s="172"/>
      <c r="QIZ51" s="172"/>
      <c r="QJA51" s="172"/>
      <c r="QJB51" s="172"/>
      <c r="QJC51" s="172"/>
      <c r="QJD51" s="172"/>
      <c r="QJE51" s="172"/>
      <c r="QJF51" s="172"/>
      <c r="QJG51" s="172"/>
      <c r="QJH51" s="172"/>
      <c r="QJI51" s="172"/>
      <c r="QJJ51" s="172"/>
      <c r="QJK51" s="172"/>
      <c r="QJL51" s="172"/>
      <c r="QJM51" s="172"/>
      <c r="QJN51" s="172"/>
      <c r="QJO51" s="172"/>
      <c r="QJP51" s="172"/>
      <c r="QJQ51" s="172"/>
      <c r="QJR51" s="172"/>
      <c r="QJS51" s="172"/>
      <c r="QJT51" s="172"/>
      <c r="QJU51" s="172"/>
      <c r="QJV51" s="172"/>
      <c r="QJW51" s="172"/>
      <c r="QJX51" s="172"/>
      <c r="QJY51" s="172"/>
      <c r="QJZ51" s="172"/>
      <c r="QKA51" s="172"/>
      <c r="QKB51" s="172"/>
      <c r="QKC51" s="172"/>
      <c r="QKD51" s="172"/>
      <c r="QKE51" s="172"/>
      <c r="QKF51" s="172"/>
      <c r="QKG51" s="172"/>
      <c r="QKH51" s="172"/>
      <c r="QKI51" s="172"/>
      <c r="QKJ51" s="172"/>
      <c r="QKK51" s="172"/>
      <c r="QKL51" s="172"/>
      <c r="QKM51" s="172"/>
      <c r="QKN51" s="172"/>
      <c r="QKO51" s="172"/>
      <c r="QKP51" s="172"/>
      <c r="QKQ51" s="172"/>
      <c r="QKR51" s="172"/>
      <c r="QKS51" s="172"/>
      <c r="QKT51" s="172"/>
      <c r="QKU51" s="172"/>
      <c r="QKV51" s="172"/>
      <c r="QKW51" s="172"/>
      <c r="QKX51" s="172"/>
      <c r="QKY51" s="172"/>
      <c r="QKZ51" s="172"/>
      <c r="QLA51" s="172"/>
      <c r="QLB51" s="172"/>
      <c r="QLC51" s="172"/>
      <c r="QLD51" s="172"/>
      <c r="QLE51" s="172"/>
      <c r="QLF51" s="172"/>
      <c r="QLG51" s="172"/>
      <c r="QLH51" s="172"/>
      <c r="QLI51" s="172"/>
      <c r="QLJ51" s="172"/>
      <c r="QLK51" s="172"/>
      <c r="QLL51" s="172"/>
      <c r="QLM51" s="172"/>
      <c r="QLN51" s="172"/>
      <c r="QLO51" s="172"/>
      <c r="QLP51" s="172"/>
      <c r="QLQ51" s="172"/>
      <c r="QLR51" s="172"/>
      <c r="QLS51" s="172"/>
      <c r="QLT51" s="172"/>
      <c r="QLU51" s="172"/>
      <c r="QLV51" s="172"/>
      <c r="QLW51" s="172"/>
      <c r="QLX51" s="172"/>
      <c r="QLY51" s="172"/>
      <c r="QLZ51" s="172"/>
      <c r="QMA51" s="172"/>
      <c r="QMB51" s="172"/>
      <c r="QMC51" s="172"/>
      <c r="QMD51" s="172"/>
      <c r="QME51" s="172"/>
      <c r="QMF51" s="172"/>
      <c r="QMG51" s="172"/>
      <c r="QMH51" s="172"/>
      <c r="QMI51" s="172"/>
      <c r="QMJ51" s="172"/>
      <c r="QMK51" s="172"/>
      <c r="QML51" s="172"/>
      <c r="QMM51" s="172"/>
      <c r="QMN51" s="172"/>
      <c r="QMO51" s="172"/>
      <c r="QMP51" s="172"/>
      <c r="QMQ51" s="172"/>
      <c r="QMR51" s="172"/>
      <c r="QMS51" s="172"/>
      <c r="QMT51" s="172"/>
      <c r="QMU51" s="172"/>
      <c r="QMV51" s="172"/>
      <c r="QMW51" s="172"/>
      <c r="QMX51" s="172"/>
      <c r="QMY51" s="172"/>
      <c r="QMZ51" s="172"/>
      <c r="QNA51" s="172"/>
      <c r="QNB51" s="172"/>
      <c r="QNC51" s="172"/>
      <c r="QND51" s="172"/>
      <c r="QNE51" s="172"/>
      <c r="QNF51" s="172"/>
      <c r="QNG51" s="172"/>
      <c r="QNH51" s="172"/>
      <c r="QNI51" s="172"/>
      <c r="QNJ51" s="172"/>
      <c r="QNK51" s="172"/>
      <c r="QNL51" s="172"/>
      <c r="QNM51" s="172"/>
      <c r="QNN51" s="172"/>
      <c r="QNO51" s="172"/>
      <c r="QNP51" s="172"/>
      <c r="QNQ51" s="172"/>
      <c r="QNR51" s="172"/>
      <c r="QNS51" s="172"/>
      <c r="QNT51" s="172"/>
      <c r="QNU51" s="172"/>
      <c r="QNV51" s="172"/>
      <c r="QNW51" s="172"/>
      <c r="QNX51" s="172"/>
      <c r="QNY51" s="172"/>
      <c r="QNZ51" s="172"/>
      <c r="QOA51" s="172"/>
      <c r="QOB51" s="172"/>
      <c r="QOC51" s="172"/>
      <c r="QOD51" s="172"/>
      <c r="QOE51" s="172"/>
      <c r="QOF51" s="172"/>
      <c r="QOG51" s="172"/>
      <c r="QOH51" s="172"/>
      <c r="QOI51" s="172"/>
      <c r="QOJ51" s="172"/>
      <c r="QOK51" s="172"/>
      <c r="QOL51" s="172"/>
      <c r="QOM51" s="172"/>
      <c r="QON51" s="172"/>
      <c r="QOO51" s="172"/>
      <c r="QOP51" s="172"/>
      <c r="QOQ51" s="172"/>
      <c r="QOR51" s="172"/>
      <c r="QOS51" s="172"/>
      <c r="QOT51" s="172"/>
      <c r="QOU51" s="172"/>
      <c r="QOV51" s="172"/>
      <c r="QOW51" s="172"/>
      <c r="QOX51" s="172"/>
      <c r="QOY51" s="172"/>
      <c r="QOZ51" s="172"/>
      <c r="QPA51" s="172"/>
      <c r="QPB51" s="172"/>
      <c r="QPC51" s="172"/>
      <c r="QPD51" s="172"/>
      <c r="QPE51" s="172"/>
      <c r="QPF51" s="172"/>
      <c r="QPG51" s="172"/>
      <c r="QPH51" s="172"/>
      <c r="QPI51" s="172"/>
      <c r="QPJ51" s="172"/>
      <c r="QPK51" s="172"/>
      <c r="QPL51" s="172"/>
      <c r="QPM51" s="172"/>
      <c r="QPN51" s="172"/>
      <c r="QPO51" s="172"/>
      <c r="QPP51" s="172"/>
      <c r="QPQ51" s="172"/>
      <c r="QPR51" s="172"/>
      <c r="QPS51" s="172"/>
      <c r="QPT51" s="172"/>
      <c r="QPU51" s="172"/>
      <c r="QPV51" s="172"/>
      <c r="QPW51" s="172"/>
      <c r="QPX51" s="172"/>
      <c r="QPY51" s="172"/>
      <c r="QPZ51" s="172"/>
      <c r="QQA51" s="172"/>
      <c r="QQB51" s="172"/>
      <c r="QQC51" s="172"/>
      <c r="QQD51" s="172"/>
      <c r="QQE51" s="172"/>
      <c r="QQF51" s="172"/>
      <c r="QQG51" s="172"/>
      <c r="QQH51" s="172"/>
      <c r="QQI51" s="172"/>
      <c r="QQJ51" s="172"/>
      <c r="QQK51" s="172"/>
      <c r="QQL51" s="172"/>
      <c r="QQM51" s="172"/>
      <c r="QQN51" s="172"/>
      <c r="QQO51" s="172"/>
      <c r="QQP51" s="172"/>
      <c r="QQQ51" s="172"/>
      <c r="QQR51" s="172"/>
      <c r="QQS51" s="172"/>
      <c r="QQT51" s="172"/>
      <c r="QQU51" s="172"/>
      <c r="QQV51" s="172"/>
      <c r="QQW51" s="172"/>
      <c r="QQX51" s="172"/>
      <c r="QQY51" s="172"/>
      <c r="QQZ51" s="172"/>
      <c r="QRA51" s="172"/>
      <c r="QRB51" s="172"/>
      <c r="QRC51" s="172"/>
      <c r="QRD51" s="172"/>
      <c r="QRE51" s="172"/>
      <c r="QRF51" s="172"/>
      <c r="QRG51" s="172"/>
      <c r="QRH51" s="172"/>
      <c r="QRI51" s="172"/>
      <c r="QRJ51" s="172"/>
      <c r="QRK51" s="172"/>
      <c r="QRL51" s="172"/>
      <c r="QRM51" s="172"/>
      <c r="QRN51" s="172"/>
      <c r="QRO51" s="172"/>
      <c r="QRP51" s="172"/>
      <c r="QRQ51" s="172"/>
      <c r="QRR51" s="172"/>
      <c r="QRS51" s="172"/>
      <c r="QRT51" s="172"/>
      <c r="QRU51" s="172"/>
      <c r="QRV51" s="172"/>
      <c r="QRW51" s="172"/>
      <c r="QRX51" s="172"/>
      <c r="QRY51" s="172"/>
      <c r="QRZ51" s="172"/>
      <c r="QSA51" s="172"/>
      <c r="QSB51" s="172"/>
      <c r="QSC51" s="172"/>
      <c r="QSD51" s="172"/>
      <c r="QSE51" s="172"/>
      <c r="QSF51" s="172"/>
      <c r="QSG51" s="172"/>
      <c r="QSH51" s="172"/>
      <c r="QSI51" s="172"/>
      <c r="QSJ51" s="172"/>
      <c r="QSK51" s="172"/>
      <c r="QSL51" s="172"/>
      <c r="QSM51" s="172"/>
      <c r="QSN51" s="172"/>
      <c r="QSO51" s="172"/>
      <c r="QSP51" s="172"/>
      <c r="QSQ51" s="172"/>
      <c r="QSR51" s="172"/>
      <c r="QSS51" s="172"/>
      <c r="QST51" s="172"/>
      <c r="QSU51" s="172"/>
      <c r="QSV51" s="172"/>
      <c r="QSW51" s="172"/>
      <c r="QSX51" s="172"/>
      <c r="QSY51" s="172"/>
      <c r="QSZ51" s="172"/>
      <c r="QTA51" s="172"/>
      <c r="QTB51" s="172"/>
      <c r="QTC51" s="172"/>
      <c r="QTD51" s="172"/>
      <c r="QTE51" s="172"/>
      <c r="QTF51" s="172"/>
      <c r="QTG51" s="172"/>
      <c r="QTH51" s="172"/>
      <c r="QTI51" s="172"/>
      <c r="QTJ51" s="172"/>
      <c r="QTK51" s="172"/>
      <c r="QTL51" s="172"/>
      <c r="QTM51" s="172"/>
      <c r="QTN51" s="172"/>
      <c r="QTO51" s="172"/>
      <c r="QTP51" s="172"/>
      <c r="QTQ51" s="172"/>
      <c r="QTR51" s="172"/>
      <c r="QTS51" s="172"/>
      <c r="QTT51" s="172"/>
      <c r="QTU51" s="172"/>
      <c r="QTV51" s="172"/>
      <c r="QTW51" s="172"/>
      <c r="QTX51" s="172"/>
      <c r="QTY51" s="172"/>
      <c r="QTZ51" s="172"/>
      <c r="QUA51" s="172"/>
      <c r="QUB51" s="172"/>
      <c r="QUC51" s="172"/>
      <c r="QUD51" s="172"/>
      <c r="QUE51" s="172"/>
      <c r="QUF51" s="172"/>
      <c r="QUG51" s="172"/>
      <c r="QUH51" s="172"/>
      <c r="QUI51" s="172"/>
      <c r="QUJ51" s="172"/>
      <c r="QUK51" s="172"/>
      <c r="QUL51" s="172"/>
      <c r="QUM51" s="172"/>
      <c r="QUN51" s="172"/>
      <c r="QUO51" s="172"/>
      <c r="QUP51" s="172"/>
      <c r="QUQ51" s="172"/>
      <c r="QUR51" s="172"/>
      <c r="QUS51" s="172"/>
      <c r="QUT51" s="172"/>
      <c r="QUU51" s="172"/>
      <c r="QUV51" s="172"/>
      <c r="QUW51" s="172"/>
      <c r="QUX51" s="172"/>
      <c r="QUY51" s="172"/>
      <c r="QUZ51" s="172"/>
      <c r="QVA51" s="172"/>
      <c r="QVB51" s="172"/>
      <c r="QVC51" s="172"/>
      <c r="QVD51" s="172"/>
      <c r="QVE51" s="172"/>
      <c r="QVF51" s="172"/>
      <c r="QVG51" s="172"/>
      <c r="QVH51" s="172"/>
      <c r="QVI51" s="172"/>
      <c r="QVJ51" s="172"/>
      <c r="QVK51" s="172"/>
      <c r="QVL51" s="172"/>
      <c r="QVM51" s="172"/>
      <c r="QVN51" s="172"/>
      <c r="QVO51" s="172"/>
      <c r="QVP51" s="172"/>
      <c r="QVQ51" s="172"/>
      <c r="QVR51" s="172"/>
      <c r="QVS51" s="172"/>
      <c r="QVT51" s="172"/>
      <c r="QVU51" s="172"/>
      <c r="QVV51" s="172"/>
      <c r="QVW51" s="172"/>
      <c r="QVX51" s="172"/>
      <c r="QVY51" s="172"/>
      <c r="QVZ51" s="172"/>
      <c r="QWA51" s="172"/>
      <c r="QWB51" s="172"/>
      <c r="QWC51" s="172"/>
      <c r="QWD51" s="172"/>
      <c r="QWE51" s="172"/>
      <c r="QWF51" s="172"/>
      <c r="QWG51" s="172"/>
      <c r="QWH51" s="172"/>
      <c r="QWI51" s="172"/>
      <c r="QWJ51" s="172"/>
      <c r="QWK51" s="172"/>
      <c r="QWL51" s="172"/>
      <c r="QWM51" s="172"/>
      <c r="QWN51" s="172"/>
      <c r="QWO51" s="172"/>
      <c r="QWP51" s="172"/>
      <c r="QWQ51" s="172"/>
      <c r="QWR51" s="172"/>
      <c r="QWS51" s="172"/>
      <c r="QWT51" s="172"/>
      <c r="QWU51" s="172"/>
      <c r="QWV51" s="172"/>
      <c r="QWW51" s="172"/>
      <c r="QWX51" s="172"/>
      <c r="QWY51" s="172"/>
      <c r="QWZ51" s="172"/>
      <c r="QXA51" s="172"/>
      <c r="QXB51" s="172"/>
      <c r="QXC51" s="172"/>
      <c r="QXD51" s="172"/>
      <c r="QXE51" s="172"/>
      <c r="QXF51" s="172"/>
      <c r="QXG51" s="172"/>
      <c r="QXH51" s="172"/>
      <c r="QXI51" s="172"/>
      <c r="QXJ51" s="172"/>
      <c r="QXK51" s="172"/>
      <c r="QXL51" s="172"/>
      <c r="QXM51" s="172"/>
      <c r="QXN51" s="172"/>
      <c r="QXO51" s="172"/>
      <c r="QXP51" s="172"/>
      <c r="QXQ51" s="172"/>
      <c r="QXR51" s="172"/>
      <c r="QXS51" s="172"/>
      <c r="QXT51" s="172"/>
      <c r="QXU51" s="172"/>
      <c r="QXV51" s="172"/>
      <c r="QXW51" s="172"/>
      <c r="QXX51" s="172"/>
      <c r="QXY51" s="172"/>
      <c r="QXZ51" s="172"/>
      <c r="QYA51" s="172"/>
      <c r="QYB51" s="172"/>
      <c r="QYC51" s="172"/>
      <c r="QYD51" s="172"/>
      <c r="QYE51" s="172"/>
      <c r="QYF51" s="172"/>
      <c r="QYG51" s="172"/>
      <c r="QYH51" s="172"/>
      <c r="QYI51" s="172"/>
      <c r="QYJ51" s="172"/>
      <c r="QYK51" s="172"/>
      <c r="QYL51" s="172"/>
      <c r="QYM51" s="172"/>
      <c r="QYN51" s="172"/>
      <c r="QYO51" s="172"/>
      <c r="QYP51" s="172"/>
      <c r="QYQ51" s="172"/>
      <c r="QYR51" s="172"/>
      <c r="QYS51" s="172"/>
      <c r="QYT51" s="172"/>
      <c r="QYU51" s="172"/>
      <c r="QYV51" s="172"/>
      <c r="QYW51" s="172"/>
      <c r="QYX51" s="172"/>
      <c r="QYY51" s="172"/>
      <c r="QYZ51" s="172"/>
      <c r="QZA51" s="172"/>
      <c r="QZB51" s="172"/>
      <c r="QZC51" s="172"/>
      <c r="QZD51" s="172"/>
      <c r="QZE51" s="172"/>
      <c r="QZF51" s="172"/>
      <c r="QZG51" s="172"/>
      <c r="QZH51" s="172"/>
      <c r="QZI51" s="172"/>
      <c r="QZJ51" s="172"/>
      <c r="QZK51" s="172"/>
      <c r="QZL51" s="172"/>
      <c r="QZM51" s="172"/>
      <c r="QZN51" s="172"/>
      <c r="QZO51" s="172"/>
      <c r="QZP51" s="172"/>
      <c r="QZQ51" s="172"/>
      <c r="QZR51" s="172"/>
      <c r="QZS51" s="172"/>
      <c r="QZT51" s="172"/>
      <c r="QZU51" s="172"/>
      <c r="QZV51" s="172"/>
      <c r="QZW51" s="172"/>
      <c r="QZX51" s="172"/>
      <c r="QZY51" s="172"/>
      <c r="QZZ51" s="172"/>
      <c r="RAA51" s="172"/>
      <c r="RAB51" s="172"/>
      <c r="RAC51" s="172"/>
      <c r="RAD51" s="172"/>
      <c r="RAE51" s="172"/>
      <c r="RAF51" s="172"/>
      <c r="RAG51" s="172"/>
      <c r="RAH51" s="172"/>
      <c r="RAI51" s="172"/>
      <c r="RAJ51" s="172"/>
      <c r="RAK51" s="172"/>
      <c r="RAL51" s="172"/>
      <c r="RAM51" s="172"/>
      <c r="RAN51" s="172"/>
      <c r="RAO51" s="172"/>
      <c r="RAP51" s="172"/>
      <c r="RAQ51" s="172"/>
      <c r="RAR51" s="172"/>
      <c r="RAS51" s="172"/>
      <c r="RAT51" s="172"/>
      <c r="RAU51" s="172"/>
      <c r="RAV51" s="172"/>
      <c r="RAW51" s="172"/>
      <c r="RAX51" s="172"/>
      <c r="RAY51" s="172"/>
      <c r="RAZ51" s="172"/>
      <c r="RBA51" s="172"/>
      <c r="RBB51" s="172"/>
      <c r="RBC51" s="172"/>
      <c r="RBD51" s="172"/>
      <c r="RBE51" s="172"/>
      <c r="RBF51" s="172"/>
      <c r="RBG51" s="172"/>
      <c r="RBH51" s="172"/>
      <c r="RBI51" s="172"/>
      <c r="RBJ51" s="172"/>
      <c r="RBK51" s="172"/>
      <c r="RBL51" s="172"/>
      <c r="RBM51" s="172"/>
      <c r="RBN51" s="172"/>
      <c r="RBO51" s="172"/>
      <c r="RBP51" s="172"/>
      <c r="RBQ51" s="172"/>
      <c r="RBR51" s="172"/>
      <c r="RBS51" s="172"/>
      <c r="RBT51" s="172"/>
      <c r="RBU51" s="172"/>
      <c r="RBV51" s="172"/>
      <c r="RBW51" s="172"/>
      <c r="RBX51" s="172"/>
      <c r="RBY51" s="172"/>
      <c r="RBZ51" s="172"/>
      <c r="RCA51" s="172"/>
      <c r="RCB51" s="172"/>
      <c r="RCC51" s="172"/>
      <c r="RCD51" s="172"/>
      <c r="RCE51" s="172"/>
      <c r="RCF51" s="172"/>
      <c r="RCG51" s="172"/>
      <c r="RCH51" s="172"/>
      <c r="RCI51" s="172"/>
      <c r="RCJ51" s="172"/>
      <c r="RCK51" s="172"/>
      <c r="RCL51" s="172"/>
      <c r="RCM51" s="172"/>
      <c r="RCN51" s="172"/>
      <c r="RCO51" s="172"/>
      <c r="RCP51" s="172"/>
      <c r="RCQ51" s="172"/>
      <c r="RCR51" s="172"/>
      <c r="RCS51" s="172"/>
      <c r="RCT51" s="172"/>
      <c r="RCU51" s="172"/>
      <c r="RCV51" s="172"/>
      <c r="RCW51" s="172"/>
      <c r="RCX51" s="172"/>
      <c r="RCY51" s="172"/>
      <c r="RCZ51" s="172"/>
      <c r="RDA51" s="172"/>
      <c r="RDB51" s="172"/>
      <c r="RDC51" s="172"/>
      <c r="RDD51" s="172"/>
      <c r="RDE51" s="172"/>
      <c r="RDF51" s="172"/>
      <c r="RDG51" s="172"/>
      <c r="RDH51" s="172"/>
      <c r="RDI51" s="172"/>
      <c r="RDJ51" s="172"/>
      <c r="RDK51" s="172"/>
      <c r="RDL51" s="172"/>
      <c r="RDM51" s="172"/>
      <c r="RDN51" s="172"/>
      <c r="RDO51" s="172"/>
      <c r="RDP51" s="172"/>
      <c r="RDQ51" s="172"/>
      <c r="RDR51" s="172"/>
      <c r="RDS51" s="172"/>
      <c r="RDT51" s="172"/>
      <c r="RDU51" s="172"/>
      <c r="RDV51" s="172"/>
      <c r="RDW51" s="172"/>
      <c r="RDX51" s="172"/>
      <c r="RDY51" s="172"/>
      <c r="RDZ51" s="172"/>
      <c r="REA51" s="172"/>
      <c r="REB51" s="172"/>
      <c r="REC51" s="172"/>
      <c r="RED51" s="172"/>
      <c r="REE51" s="172"/>
      <c r="REF51" s="172"/>
      <c r="REG51" s="172"/>
      <c r="REH51" s="172"/>
      <c r="REI51" s="172"/>
      <c r="REJ51" s="172"/>
      <c r="REK51" s="172"/>
      <c r="REL51" s="172"/>
      <c r="REM51" s="172"/>
      <c r="REN51" s="172"/>
      <c r="REO51" s="172"/>
      <c r="REP51" s="172"/>
      <c r="REQ51" s="172"/>
      <c r="RER51" s="172"/>
      <c r="RES51" s="172"/>
      <c r="RET51" s="172"/>
      <c r="REU51" s="172"/>
      <c r="REV51" s="172"/>
      <c r="REW51" s="172"/>
      <c r="REX51" s="172"/>
      <c r="REY51" s="172"/>
      <c r="REZ51" s="172"/>
      <c r="RFA51" s="172"/>
      <c r="RFB51" s="172"/>
      <c r="RFC51" s="172"/>
      <c r="RFD51" s="172"/>
      <c r="RFE51" s="172"/>
      <c r="RFF51" s="172"/>
      <c r="RFG51" s="172"/>
      <c r="RFH51" s="172"/>
      <c r="RFI51" s="172"/>
      <c r="RFJ51" s="172"/>
      <c r="RFK51" s="172"/>
      <c r="RFL51" s="172"/>
      <c r="RFM51" s="172"/>
      <c r="RFN51" s="172"/>
      <c r="RFO51" s="172"/>
      <c r="RFP51" s="172"/>
      <c r="RFQ51" s="172"/>
      <c r="RFR51" s="172"/>
      <c r="RFS51" s="172"/>
      <c r="RFT51" s="172"/>
      <c r="RFU51" s="172"/>
      <c r="RFV51" s="172"/>
      <c r="RFW51" s="172"/>
      <c r="RFX51" s="172"/>
      <c r="RFY51" s="172"/>
      <c r="RFZ51" s="172"/>
      <c r="RGA51" s="172"/>
      <c r="RGB51" s="172"/>
      <c r="RGC51" s="172"/>
      <c r="RGD51" s="172"/>
      <c r="RGE51" s="172"/>
      <c r="RGF51" s="172"/>
      <c r="RGG51" s="172"/>
      <c r="RGH51" s="172"/>
      <c r="RGI51" s="172"/>
      <c r="RGJ51" s="172"/>
      <c r="RGK51" s="172"/>
      <c r="RGL51" s="172"/>
      <c r="RGM51" s="172"/>
      <c r="RGN51" s="172"/>
      <c r="RGO51" s="172"/>
      <c r="RGP51" s="172"/>
      <c r="RGQ51" s="172"/>
      <c r="RGR51" s="172"/>
      <c r="RGS51" s="172"/>
      <c r="RGT51" s="172"/>
      <c r="RGU51" s="172"/>
      <c r="RGV51" s="172"/>
      <c r="RGW51" s="172"/>
      <c r="RGX51" s="172"/>
      <c r="RGY51" s="172"/>
      <c r="RGZ51" s="172"/>
      <c r="RHA51" s="172"/>
      <c r="RHB51" s="172"/>
      <c r="RHC51" s="172"/>
      <c r="RHD51" s="172"/>
      <c r="RHE51" s="172"/>
      <c r="RHF51" s="172"/>
      <c r="RHG51" s="172"/>
      <c r="RHH51" s="172"/>
      <c r="RHI51" s="172"/>
      <c r="RHJ51" s="172"/>
      <c r="RHK51" s="172"/>
      <c r="RHL51" s="172"/>
      <c r="RHM51" s="172"/>
      <c r="RHN51" s="172"/>
      <c r="RHO51" s="172"/>
      <c r="RHP51" s="172"/>
      <c r="RHQ51" s="172"/>
      <c r="RHR51" s="172"/>
      <c r="RHS51" s="172"/>
      <c r="RHT51" s="172"/>
      <c r="RHU51" s="172"/>
      <c r="RHV51" s="172"/>
      <c r="RHW51" s="172"/>
      <c r="RHX51" s="172"/>
      <c r="RHY51" s="172"/>
      <c r="RHZ51" s="172"/>
      <c r="RIA51" s="172"/>
      <c r="RIB51" s="172"/>
      <c r="RIC51" s="172"/>
      <c r="RID51" s="172"/>
      <c r="RIE51" s="172"/>
      <c r="RIF51" s="172"/>
      <c r="RIG51" s="172"/>
      <c r="RIH51" s="172"/>
      <c r="RII51" s="172"/>
      <c r="RIJ51" s="172"/>
      <c r="RIK51" s="172"/>
      <c r="RIL51" s="172"/>
      <c r="RIM51" s="172"/>
      <c r="RIN51" s="172"/>
      <c r="RIO51" s="172"/>
      <c r="RIP51" s="172"/>
      <c r="RIQ51" s="172"/>
      <c r="RIR51" s="172"/>
      <c r="RIS51" s="172"/>
      <c r="RIT51" s="172"/>
      <c r="RIU51" s="172"/>
      <c r="RIV51" s="172"/>
      <c r="RIW51" s="172"/>
      <c r="RIX51" s="172"/>
      <c r="RIY51" s="172"/>
      <c r="RIZ51" s="172"/>
      <c r="RJA51" s="172"/>
      <c r="RJB51" s="172"/>
      <c r="RJC51" s="172"/>
      <c r="RJD51" s="172"/>
      <c r="RJE51" s="172"/>
      <c r="RJF51" s="172"/>
      <c r="RJG51" s="172"/>
      <c r="RJH51" s="172"/>
      <c r="RJI51" s="172"/>
      <c r="RJJ51" s="172"/>
      <c r="RJK51" s="172"/>
      <c r="RJL51" s="172"/>
      <c r="RJM51" s="172"/>
      <c r="RJN51" s="172"/>
      <c r="RJO51" s="172"/>
      <c r="RJP51" s="172"/>
      <c r="RJQ51" s="172"/>
      <c r="RJR51" s="172"/>
      <c r="RJS51" s="172"/>
      <c r="RJT51" s="172"/>
      <c r="RJU51" s="172"/>
      <c r="RJV51" s="172"/>
      <c r="RJW51" s="172"/>
      <c r="RJX51" s="172"/>
      <c r="RJY51" s="172"/>
      <c r="RJZ51" s="172"/>
      <c r="RKA51" s="172"/>
      <c r="RKB51" s="172"/>
      <c r="RKC51" s="172"/>
      <c r="RKD51" s="172"/>
      <c r="RKE51" s="172"/>
      <c r="RKF51" s="172"/>
      <c r="RKG51" s="172"/>
      <c r="RKH51" s="172"/>
      <c r="RKI51" s="172"/>
      <c r="RKJ51" s="172"/>
      <c r="RKK51" s="172"/>
      <c r="RKL51" s="172"/>
      <c r="RKM51" s="172"/>
      <c r="RKN51" s="172"/>
      <c r="RKO51" s="172"/>
      <c r="RKP51" s="172"/>
      <c r="RKQ51" s="172"/>
      <c r="RKR51" s="172"/>
      <c r="RKS51" s="172"/>
      <c r="RKT51" s="172"/>
      <c r="RKU51" s="172"/>
      <c r="RKV51" s="172"/>
      <c r="RKW51" s="172"/>
      <c r="RKX51" s="172"/>
      <c r="RKY51" s="172"/>
      <c r="RKZ51" s="172"/>
      <c r="RLA51" s="172"/>
      <c r="RLB51" s="172"/>
      <c r="RLC51" s="172"/>
      <c r="RLD51" s="172"/>
      <c r="RLE51" s="172"/>
      <c r="RLF51" s="172"/>
      <c r="RLG51" s="172"/>
      <c r="RLH51" s="172"/>
      <c r="RLI51" s="172"/>
      <c r="RLJ51" s="172"/>
      <c r="RLK51" s="172"/>
      <c r="RLL51" s="172"/>
      <c r="RLM51" s="172"/>
      <c r="RLN51" s="172"/>
      <c r="RLO51" s="172"/>
      <c r="RLP51" s="172"/>
      <c r="RLQ51" s="172"/>
      <c r="RLR51" s="172"/>
      <c r="RLS51" s="172"/>
      <c r="RLT51" s="172"/>
      <c r="RLU51" s="172"/>
      <c r="RLV51" s="172"/>
      <c r="RLW51" s="172"/>
      <c r="RLX51" s="172"/>
      <c r="RLY51" s="172"/>
      <c r="RLZ51" s="172"/>
      <c r="RMA51" s="172"/>
      <c r="RMB51" s="172"/>
      <c r="RMC51" s="172"/>
      <c r="RMD51" s="172"/>
      <c r="RME51" s="172"/>
      <c r="RMF51" s="172"/>
      <c r="RMG51" s="172"/>
      <c r="RMH51" s="172"/>
      <c r="RMI51" s="172"/>
      <c r="RMJ51" s="172"/>
      <c r="RMK51" s="172"/>
      <c r="RML51" s="172"/>
      <c r="RMM51" s="172"/>
      <c r="RMN51" s="172"/>
      <c r="RMO51" s="172"/>
      <c r="RMP51" s="172"/>
      <c r="RMQ51" s="172"/>
      <c r="RMR51" s="172"/>
      <c r="RMS51" s="172"/>
      <c r="RMT51" s="172"/>
      <c r="RMU51" s="172"/>
      <c r="RMV51" s="172"/>
      <c r="RMW51" s="172"/>
      <c r="RMX51" s="172"/>
      <c r="RMY51" s="172"/>
      <c r="RMZ51" s="172"/>
      <c r="RNA51" s="172"/>
      <c r="RNB51" s="172"/>
      <c r="RNC51" s="172"/>
      <c r="RND51" s="172"/>
      <c r="RNE51" s="172"/>
      <c r="RNF51" s="172"/>
      <c r="RNG51" s="172"/>
      <c r="RNH51" s="172"/>
      <c r="RNI51" s="172"/>
      <c r="RNJ51" s="172"/>
      <c r="RNK51" s="172"/>
      <c r="RNL51" s="172"/>
      <c r="RNM51" s="172"/>
      <c r="RNN51" s="172"/>
      <c r="RNO51" s="172"/>
      <c r="RNP51" s="172"/>
      <c r="RNQ51" s="172"/>
      <c r="RNR51" s="172"/>
      <c r="RNS51" s="172"/>
      <c r="RNT51" s="172"/>
      <c r="RNU51" s="172"/>
      <c r="RNV51" s="172"/>
      <c r="RNW51" s="172"/>
      <c r="RNX51" s="172"/>
      <c r="RNY51" s="172"/>
      <c r="RNZ51" s="172"/>
      <c r="ROA51" s="172"/>
      <c r="ROB51" s="172"/>
      <c r="ROC51" s="172"/>
      <c r="ROD51" s="172"/>
      <c r="ROE51" s="172"/>
      <c r="ROF51" s="172"/>
      <c r="ROG51" s="172"/>
      <c r="ROH51" s="172"/>
      <c r="ROI51" s="172"/>
      <c r="ROJ51" s="172"/>
      <c r="ROK51" s="172"/>
      <c r="ROL51" s="172"/>
      <c r="ROM51" s="172"/>
      <c r="RON51" s="172"/>
      <c r="ROO51" s="172"/>
      <c r="ROP51" s="172"/>
      <c r="ROQ51" s="172"/>
      <c r="ROR51" s="172"/>
      <c r="ROS51" s="172"/>
      <c r="ROT51" s="172"/>
      <c r="ROU51" s="172"/>
      <c r="ROV51" s="172"/>
      <c r="ROW51" s="172"/>
      <c r="ROX51" s="172"/>
      <c r="ROY51" s="172"/>
      <c r="ROZ51" s="172"/>
      <c r="RPA51" s="172"/>
      <c r="RPB51" s="172"/>
      <c r="RPC51" s="172"/>
      <c r="RPD51" s="172"/>
      <c r="RPE51" s="172"/>
      <c r="RPF51" s="172"/>
      <c r="RPG51" s="172"/>
      <c r="RPH51" s="172"/>
      <c r="RPI51" s="172"/>
      <c r="RPJ51" s="172"/>
      <c r="RPK51" s="172"/>
      <c r="RPL51" s="172"/>
      <c r="RPM51" s="172"/>
      <c r="RPN51" s="172"/>
      <c r="RPO51" s="172"/>
      <c r="RPP51" s="172"/>
      <c r="RPQ51" s="172"/>
      <c r="RPR51" s="172"/>
      <c r="RPS51" s="172"/>
      <c r="RPT51" s="172"/>
      <c r="RPU51" s="172"/>
      <c r="RPV51" s="172"/>
      <c r="RPW51" s="172"/>
      <c r="RPX51" s="172"/>
      <c r="RPY51" s="172"/>
      <c r="RPZ51" s="172"/>
      <c r="RQA51" s="172"/>
      <c r="RQB51" s="172"/>
      <c r="RQC51" s="172"/>
      <c r="RQD51" s="172"/>
      <c r="RQE51" s="172"/>
      <c r="RQF51" s="172"/>
      <c r="RQG51" s="172"/>
      <c r="RQH51" s="172"/>
      <c r="RQI51" s="172"/>
      <c r="RQJ51" s="172"/>
      <c r="RQK51" s="172"/>
      <c r="RQL51" s="172"/>
      <c r="RQM51" s="172"/>
      <c r="RQN51" s="172"/>
      <c r="RQO51" s="172"/>
      <c r="RQP51" s="172"/>
      <c r="RQQ51" s="172"/>
      <c r="RQR51" s="172"/>
      <c r="RQS51" s="172"/>
      <c r="RQT51" s="172"/>
      <c r="RQU51" s="172"/>
      <c r="RQV51" s="172"/>
      <c r="RQW51" s="172"/>
      <c r="RQX51" s="172"/>
      <c r="RQY51" s="172"/>
      <c r="RQZ51" s="172"/>
      <c r="RRA51" s="172"/>
      <c r="RRB51" s="172"/>
      <c r="RRC51" s="172"/>
      <c r="RRD51" s="172"/>
      <c r="RRE51" s="172"/>
      <c r="RRF51" s="172"/>
      <c r="RRG51" s="172"/>
      <c r="RRH51" s="172"/>
      <c r="RRI51" s="172"/>
      <c r="RRJ51" s="172"/>
      <c r="RRK51" s="172"/>
      <c r="RRL51" s="172"/>
      <c r="RRM51" s="172"/>
      <c r="RRN51" s="172"/>
      <c r="RRO51" s="172"/>
      <c r="RRP51" s="172"/>
      <c r="RRQ51" s="172"/>
      <c r="RRR51" s="172"/>
      <c r="RRS51" s="172"/>
      <c r="RRT51" s="172"/>
      <c r="RRU51" s="172"/>
      <c r="RRV51" s="172"/>
      <c r="RRW51" s="172"/>
      <c r="RRX51" s="172"/>
      <c r="RRY51" s="172"/>
      <c r="RRZ51" s="172"/>
      <c r="RSA51" s="172"/>
      <c r="RSB51" s="172"/>
      <c r="RSC51" s="172"/>
      <c r="RSD51" s="172"/>
      <c r="RSE51" s="172"/>
      <c r="RSF51" s="172"/>
      <c r="RSG51" s="172"/>
      <c r="RSH51" s="172"/>
      <c r="RSI51" s="172"/>
      <c r="RSJ51" s="172"/>
      <c r="RSK51" s="172"/>
      <c r="RSL51" s="172"/>
      <c r="RSM51" s="172"/>
      <c r="RSN51" s="172"/>
      <c r="RSO51" s="172"/>
      <c r="RSP51" s="172"/>
      <c r="RSQ51" s="172"/>
      <c r="RSR51" s="172"/>
      <c r="RSS51" s="172"/>
      <c r="RST51" s="172"/>
      <c r="RSU51" s="172"/>
      <c r="RSV51" s="172"/>
      <c r="RSW51" s="172"/>
      <c r="RSX51" s="172"/>
      <c r="RSY51" s="172"/>
      <c r="RSZ51" s="172"/>
      <c r="RTA51" s="172"/>
      <c r="RTB51" s="172"/>
      <c r="RTC51" s="172"/>
      <c r="RTD51" s="172"/>
      <c r="RTE51" s="172"/>
      <c r="RTF51" s="172"/>
      <c r="RTG51" s="172"/>
      <c r="RTH51" s="172"/>
      <c r="RTI51" s="172"/>
      <c r="RTJ51" s="172"/>
      <c r="RTK51" s="172"/>
      <c r="RTL51" s="172"/>
      <c r="RTM51" s="172"/>
      <c r="RTN51" s="172"/>
      <c r="RTO51" s="172"/>
      <c r="RTP51" s="172"/>
      <c r="RTQ51" s="172"/>
      <c r="RTR51" s="172"/>
      <c r="RTS51" s="172"/>
      <c r="RTT51" s="172"/>
      <c r="RTU51" s="172"/>
      <c r="RTV51" s="172"/>
      <c r="RTW51" s="172"/>
      <c r="RTX51" s="172"/>
      <c r="RTY51" s="172"/>
      <c r="RTZ51" s="172"/>
      <c r="RUA51" s="172"/>
      <c r="RUB51" s="172"/>
      <c r="RUC51" s="172"/>
      <c r="RUD51" s="172"/>
      <c r="RUE51" s="172"/>
      <c r="RUF51" s="172"/>
      <c r="RUG51" s="172"/>
      <c r="RUH51" s="172"/>
      <c r="RUI51" s="172"/>
      <c r="RUJ51" s="172"/>
      <c r="RUK51" s="172"/>
      <c r="RUL51" s="172"/>
      <c r="RUM51" s="172"/>
      <c r="RUN51" s="172"/>
      <c r="RUO51" s="172"/>
      <c r="RUP51" s="172"/>
      <c r="RUQ51" s="172"/>
      <c r="RUR51" s="172"/>
      <c r="RUS51" s="172"/>
      <c r="RUT51" s="172"/>
      <c r="RUU51" s="172"/>
      <c r="RUV51" s="172"/>
      <c r="RUW51" s="172"/>
      <c r="RUX51" s="172"/>
      <c r="RUY51" s="172"/>
      <c r="RUZ51" s="172"/>
      <c r="RVA51" s="172"/>
      <c r="RVB51" s="172"/>
      <c r="RVC51" s="172"/>
      <c r="RVD51" s="172"/>
      <c r="RVE51" s="172"/>
      <c r="RVF51" s="172"/>
      <c r="RVG51" s="172"/>
      <c r="RVH51" s="172"/>
      <c r="RVI51" s="172"/>
      <c r="RVJ51" s="172"/>
      <c r="RVK51" s="172"/>
      <c r="RVL51" s="172"/>
      <c r="RVM51" s="172"/>
      <c r="RVN51" s="172"/>
      <c r="RVO51" s="172"/>
      <c r="RVP51" s="172"/>
      <c r="RVQ51" s="172"/>
      <c r="RVR51" s="172"/>
      <c r="RVS51" s="172"/>
      <c r="RVT51" s="172"/>
      <c r="RVU51" s="172"/>
      <c r="RVV51" s="172"/>
      <c r="RVW51" s="172"/>
      <c r="RVX51" s="172"/>
      <c r="RVY51" s="172"/>
      <c r="RVZ51" s="172"/>
      <c r="RWA51" s="172"/>
      <c r="RWB51" s="172"/>
      <c r="RWC51" s="172"/>
      <c r="RWD51" s="172"/>
      <c r="RWE51" s="172"/>
      <c r="RWF51" s="172"/>
      <c r="RWG51" s="172"/>
      <c r="RWH51" s="172"/>
      <c r="RWI51" s="172"/>
      <c r="RWJ51" s="172"/>
      <c r="RWK51" s="172"/>
      <c r="RWL51" s="172"/>
      <c r="RWM51" s="172"/>
      <c r="RWN51" s="172"/>
      <c r="RWO51" s="172"/>
      <c r="RWP51" s="172"/>
      <c r="RWQ51" s="172"/>
      <c r="RWR51" s="172"/>
      <c r="RWS51" s="172"/>
      <c r="RWT51" s="172"/>
      <c r="RWU51" s="172"/>
      <c r="RWV51" s="172"/>
      <c r="RWW51" s="172"/>
      <c r="RWX51" s="172"/>
      <c r="RWY51" s="172"/>
      <c r="RWZ51" s="172"/>
      <c r="RXA51" s="172"/>
      <c r="RXB51" s="172"/>
      <c r="RXC51" s="172"/>
      <c r="RXD51" s="172"/>
      <c r="RXE51" s="172"/>
      <c r="RXF51" s="172"/>
      <c r="RXG51" s="172"/>
      <c r="RXH51" s="172"/>
      <c r="RXI51" s="172"/>
      <c r="RXJ51" s="172"/>
      <c r="RXK51" s="172"/>
      <c r="RXL51" s="172"/>
      <c r="RXM51" s="172"/>
      <c r="RXN51" s="172"/>
      <c r="RXO51" s="172"/>
      <c r="RXP51" s="172"/>
      <c r="RXQ51" s="172"/>
      <c r="RXR51" s="172"/>
      <c r="RXS51" s="172"/>
      <c r="RXT51" s="172"/>
      <c r="RXU51" s="172"/>
      <c r="RXV51" s="172"/>
      <c r="RXW51" s="172"/>
      <c r="RXX51" s="172"/>
      <c r="RXY51" s="172"/>
      <c r="RXZ51" s="172"/>
      <c r="RYA51" s="172"/>
      <c r="RYB51" s="172"/>
      <c r="RYC51" s="172"/>
      <c r="RYD51" s="172"/>
      <c r="RYE51" s="172"/>
      <c r="RYF51" s="172"/>
      <c r="RYG51" s="172"/>
      <c r="RYH51" s="172"/>
      <c r="RYI51" s="172"/>
      <c r="RYJ51" s="172"/>
      <c r="RYK51" s="172"/>
      <c r="RYL51" s="172"/>
      <c r="RYM51" s="172"/>
      <c r="RYN51" s="172"/>
      <c r="RYO51" s="172"/>
      <c r="RYP51" s="172"/>
      <c r="RYQ51" s="172"/>
      <c r="RYR51" s="172"/>
      <c r="RYS51" s="172"/>
      <c r="RYT51" s="172"/>
      <c r="RYU51" s="172"/>
      <c r="RYV51" s="172"/>
      <c r="RYW51" s="172"/>
      <c r="RYX51" s="172"/>
      <c r="RYY51" s="172"/>
      <c r="RYZ51" s="172"/>
      <c r="RZA51" s="172"/>
      <c r="RZB51" s="172"/>
      <c r="RZC51" s="172"/>
      <c r="RZD51" s="172"/>
      <c r="RZE51" s="172"/>
      <c r="RZF51" s="172"/>
      <c r="RZG51" s="172"/>
      <c r="RZH51" s="172"/>
      <c r="RZI51" s="172"/>
      <c r="RZJ51" s="172"/>
      <c r="RZK51" s="172"/>
      <c r="RZL51" s="172"/>
      <c r="RZM51" s="172"/>
      <c r="RZN51" s="172"/>
      <c r="RZO51" s="172"/>
      <c r="RZP51" s="172"/>
      <c r="RZQ51" s="172"/>
      <c r="RZR51" s="172"/>
      <c r="RZS51" s="172"/>
      <c r="RZT51" s="172"/>
      <c r="RZU51" s="172"/>
      <c r="RZV51" s="172"/>
      <c r="RZW51" s="172"/>
      <c r="RZX51" s="172"/>
      <c r="RZY51" s="172"/>
      <c r="RZZ51" s="172"/>
      <c r="SAA51" s="172"/>
      <c r="SAB51" s="172"/>
      <c r="SAC51" s="172"/>
      <c r="SAD51" s="172"/>
      <c r="SAE51" s="172"/>
      <c r="SAF51" s="172"/>
      <c r="SAG51" s="172"/>
      <c r="SAH51" s="172"/>
      <c r="SAI51" s="172"/>
      <c r="SAJ51" s="172"/>
      <c r="SAK51" s="172"/>
      <c r="SAL51" s="172"/>
      <c r="SAM51" s="172"/>
      <c r="SAN51" s="172"/>
      <c r="SAO51" s="172"/>
      <c r="SAP51" s="172"/>
      <c r="SAQ51" s="172"/>
      <c r="SAR51" s="172"/>
      <c r="SAS51" s="172"/>
      <c r="SAT51" s="172"/>
      <c r="SAU51" s="172"/>
      <c r="SAV51" s="172"/>
      <c r="SAW51" s="172"/>
      <c r="SAX51" s="172"/>
      <c r="SAY51" s="172"/>
      <c r="SAZ51" s="172"/>
      <c r="SBA51" s="172"/>
      <c r="SBB51" s="172"/>
      <c r="SBC51" s="172"/>
      <c r="SBD51" s="172"/>
      <c r="SBE51" s="172"/>
      <c r="SBF51" s="172"/>
      <c r="SBG51" s="172"/>
      <c r="SBH51" s="172"/>
      <c r="SBI51" s="172"/>
      <c r="SBJ51" s="172"/>
      <c r="SBK51" s="172"/>
      <c r="SBL51" s="172"/>
      <c r="SBM51" s="172"/>
      <c r="SBN51" s="172"/>
      <c r="SBO51" s="172"/>
      <c r="SBP51" s="172"/>
      <c r="SBQ51" s="172"/>
      <c r="SBR51" s="172"/>
      <c r="SBS51" s="172"/>
      <c r="SBT51" s="172"/>
      <c r="SBU51" s="172"/>
      <c r="SBV51" s="172"/>
      <c r="SBW51" s="172"/>
      <c r="SBX51" s="172"/>
      <c r="SBY51" s="172"/>
      <c r="SBZ51" s="172"/>
      <c r="SCA51" s="172"/>
      <c r="SCB51" s="172"/>
      <c r="SCC51" s="172"/>
      <c r="SCD51" s="172"/>
      <c r="SCE51" s="172"/>
      <c r="SCF51" s="172"/>
      <c r="SCG51" s="172"/>
      <c r="SCH51" s="172"/>
      <c r="SCI51" s="172"/>
      <c r="SCJ51" s="172"/>
      <c r="SCK51" s="172"/>
      <c r="SCL51" s="172"/>
      <c r="SCM51" s="172"/>
      <c r="SCN51" s="172"/>
      <c r="SCO51" s="172"/>
      <c r="SCP51" s="172"/>
      <c r="SCQ51" s="172"/>
      <c r="SCR51" s="172"/>
      <c r="SCS51" s="172"/>
      <c r="SCT51" s="172"/>
      <c r="SCU51" s="172"/>
      <c r="SCV51" s="172"/>
      <c r="SCW51" s="172"/>
      <c r="SCX51" s="172"/>
      <c r="SCY51" s="172"/>
      <c r="SCZ51" s="172"/>
      <c r="SDA51" s="172"/>
      <c r="SDB51" s="172"/>
      <c r="SDC51" s="172"/>
      <c r="SDD51" s="172"/>
      <c r="SDE51" s="172"/>
      <c r="SDF51" s="172"/>
      <c r="SDG51" s="172"/>
      <c r="SDH51" s="172"/>
      <c r="SDI51" s="172"/>
      <c r="SDJ51" s="172"/>
      <c r="SDK51" s="172"/>
      <c r="SDL51" s="172"/>
      <c r="SDM51" s="172"/>
      <c r="SDN51" s="172"/>
      <c r="SDO51" s="172"/>
      <c r="SDP51" s="172"/>
      <c r="SDQ51" s="172"/>
      <c r="SDR51" s="172"/>
      <c r="SDS51" s="172"/>
      <c r="SDT51" s="172"/>
      <c r="SDU51" s="172"/>
      <c r="SDV51" s="172"/>
      <c r="SDW51" s="172"/>
      <c r="SDX51" s="172"/>
      <c r="SDY51" s="172"/>
      <c r="SDZ51" s="172"/>
      <c r="SEA51" s="172"/>
      <c r="SEB51" s="172"/>
      <c r="SEC51" s="172"/>
      <c r="SED51" s="172"/>
      <c r="SEE51" s="172"/>
      <c r="SEF51" s="172"/>
      <c r="SEG51" s="172"/>
      <c r="SEH51" s="172"/>
      <c r="SEI51" s="172"/>
      <c r="SEJ51" s="172"/>
      <c r="SEK51" s="172"/>
      <c r="SEL51" s="172"/>
      <c r="SEM51" s="172"/>
      <c r="SEN51" s="172"/>
      <c r="SEO51" s="172"/>
      <c r="SEP51" s="172"/>
      <c r="SEQ51" s="172"/>
      <c r="SER51" s="172"/>
      <c r="SES51" s="172"/>
      <c r="SET51" s="172"/>
      <c r="SEU51" s="172"/>
      <c r="SEV51" s="172"/>
      <c r="SEW51" s="172"/>
      <c r="SEX51" s="172"/>
      <c r="SEY51" s="172"/>
      <c r="SEZ51" s="172"/>
      <c r="SFA51" s="172"/>
      <c r="SFB51" s="172"/>
      <c r="SFC51" s="172"/>
      <c r="SFD51" s="172"/>
      <c r="SFE51" s="172"/>
      <c r="SFF51" s="172"/>
      <c r="SFG51" s="172"/>
      <c r="SFH51" s="172"/>
      <c r="SFI51" s="172"/>
      <c r="SFJ51" s="172"/>
      <c r="SFK51" s="172"/>
      <c r="SFL51" s="172"/>
      <c r="SFM51" s="172"/>
      <c r="SFN51" s="172"/>
      <c r="SFO51" s="172"/>
      <c r="SFP51" s="172"/>
      <c r="SFQ51" s="172"/>
      <c r="SFR51" s="172"/>
      <c r="SFS51" s="172"/>
      <c r="SFT51" s="172"/>
      <c r="SFU51" s="172"/>
      <c r="SFV51" s="172"/>
      <c r="SFW51" s="172"/>
      <c r="SFX51" s="172"/>
      <c r="SFY51" s="172"/>
      <c r="SFZ51" s="172"/>
      <c r="SGA51" s="172"/>
      <c r="SGB51" s="172"/>
      <c r="SGC51" s="172"/>
      <c r="SGD51" s="172"/>
      <c r="SGE51" s="172"/>
      <c r="SGF51" s="172"/>
      <c r="SGG51" s="172"/>
      <c r="SGH51" s="172"/>
      <c r="SGI51" s="172"/>
      <c r="SGJ51" s="172"/>
      <c r="SGK51" s="172"/>
      <c r="SGL51" s="172"/>
      <c r="SGM51" s="172"/>
      <c r="SGN51" s="172"/>
      <c r="SGO51" s="172"/>
      <c r="SGP51" s="172"/>
      <c r="SGQ51" s="172"/>
      <c r="SGR51" s="172"/>
      <c r="SGS51" s="172"/>
      <c r="SGT51" s="172"/>
      <c r="SGU51" s="172"/>
      <c r="SGV51" s="172"/>
      <c r="SGW51" s="172"/>
      <c r="SGX51" s="172"/>
      <c r="SGY51" s="172"/>
      <c r="SGZ51" s="172"/>
      <c r="SHA51" s="172"/>
      <c r="SHB51" s="172"/>
      <c r="SHC51" s="172"/>
      <c r="SHD51" s="172"/>
      <c r="SHE51" s="172"/>
      <c r="SHF51" s="172"/>
      <c r="SHG51" s="172"/>
      <c r="SHH51" s="172"/>
      <c r="SHI51" s="172"/>
      <c r="SHJ51" s="172"/>
      <c r="SHK51" s="172"/>
      <c r="SHL51" s="172"/>
      <c r="SHM51" s="172"/>
      <c r="SHN51" s="172"/>
      <c r="SHO51" s="172"/>
      <c r="SHP51" s="172"/>
      <c r="SHQ51" s="172"/>
      <c r="SHR51" s="172"/>
      <c r="SHS51" s="172"/>
      <c r="SHT51" s="172"/>
      <c r="SHU51" s="172"/>
      <c r="SHV51" s="172"/>
      <c r="SHW51" s="172"/>
      <c r="SHX51" s="172"/>
      <c r="SHY51" s="172"/>
      <c r="SHZ51" s="172"/>
      <c r="SIA51" s="172"/>
      <c r="SIB51" s="172"/>
      <c r="SIC51" s="172"/>
      <c r="SID51" s="172"/>
      <c r="SIE51" s="172"/>
      <c r="SIF51" s="172"/>
      <c r="SIG51" s="172"/>
      <c r="SIH51" s="172"/>
      <c r="SII51" s="172"/>
      <c r="SIJ51" s="172"/>
      <c r="SIK51" s="172"/>
      <c r="SIL51" s="172"/>
      <c r="SIM51" s="172"/>
      <c r="SIN51" s="172"/>
      <c r="SIO51" s="172"/>
      <c r="SIP51" s="172"/>
      <c r="SIQ51" s="172"/>
      <c r="SIR51" s="172"/>
      <c r="SIS51" s="172"/>
      <c r="SIT51" s="172"/>
      <c r="SIU51" s="172"/>
      <c r="SIV51" s="172"/>
      <c r="SIW51" s="172"/>
      <c r="SIX51" s="172"/>
      <c r="SIY51" s="172"/>
      <c r="SIZ51" s="172"/>
      <c r="SJA51" s="172"/>
      <c r="SJB51" s="172"/>
      <c r="SJC51" s="172"/>
      <c r="SJD51" s="172"/>
      <c r="SJE51" s="172"/>
      <c r="SJF51" s="172"/>
      <c r="SJG51" s="172"/>
      <c r="SJH51" s="172"/>
      <c r="SJI51" s="172"/>
      <c r="SJJ51" s="172"/>
      <c r="SJK51" s="172"/>
      <c r="SJL51" s="172"/>
      <c r="SJM51" s="172"/>
      <c r="SJN51" s="172"/>
      <c r="SJO51" s="172"/>
      <c r="SJP51" s="172"/>
      <c r="SJQ51" s="172"/>
      <c r="SJR51" s="172"/>
      <c r="SJS51" s="172"/>
      <c r="SJT51" s="172"/>
      <c r="SJU51" s="172"/>
      <c r="SJV51" s="172"/>
      <c r="SJW51" s="172"/>
      <c r="SJX51" s="172"/>
      <c r="SJY51" s="172"/>
      <c r="SJZ51" s="172"/>
      <c r="SKA51" s="172"/>
      <c r="SKB51" s="172"/>
      <c r="SKC51" s="172"/>
      <c r="SKD51" s="172"/>
      <c r="SKE51" s="172"/>
      <c r="SKF51" s="172"/>
      <c r="SKG51" s="172"/>
      <c r="SKH51" s="172"/>
      <c r="SKI51" s="172"/>
      <c r="SKJ51" s="172"/>
      <c r="SKK51" s="172"/>
      <c r="SKL51" s="172"/>
      <c r="SKM51" s="172"/>
      <c r="SKN51" s="172"/>
      <c r="SKO51" s="172"/>
      <c r="SKP51" s="172"/>
      <c r="SKQ51" s="172"/>
      <c r="SKR51" s="172"/>
      <c r="SKS51" s="172"/>
      <c r="SKT51" s="172"/>
      <c r="SKU51" s="172"/>
      <c r="SKV51" s="172"/>
      <c r="SKW51" s="172"/>
      <c r="SKX51" s="172"/>
      <c r="SKY51" s="172"/>
      <c r="SKZ51" s="172"/>
      <c r="SLA51" s="172"/>
      <c r="SLB51" s="172"/>
      <c r="SLC51" s="172"/>
      <c r="SLD51" s="172"/>
      <c r="SLE51" s="172"/>
      <c r="SLF51" s="172"/>
      <c r="SLG51" s="172"/>
      <c r="SLH51" s="172"/>
      <c r="SLI51" s="172"/>
      <c r="SLJ51" s="172"/>
      <c r="SLK51" s="172"/>
      <c r="SLL51" s="172"/>
      <c r="SLM51" s="172"/>
      <c r="SLN51" s="172"/>
      <c r="SLO51" s="172"/>
      <c r="SLP51" s="172"/>
      <c r="SLQ51" s="172"/>
      <c r="SLR51" s="172"/>
      <c r="SLS51" s="172"/>
      <c r="SLT51" s="172"/>
      <c r="SLU51" s="172"/>
      <c r="SLV51" s="172"/>
      <c r="SLW51" s="172"/>
      <c r="SLX51" s="172"/>
      <c r="SLY51" s="172"/>
      <c r="SLZ51" s="172"/>
      <c r="SMA51" s="172"/>
      <c r="SMB51" s="172"/>
      <c r="SMC51" s="172"/>
      <c r="SMD51" s="172"/>
      <c r="SME51" s="172"/>
      <c r="SMF51" s="172"/>
      <c r="SMG51" s="172"/>
      <c r="SMH51" s="172"/>
      <c r="SMI51" s="172"/>
      <c r="SMJ51" s="172"/>
      <c r="SMK51" s="172"/>
      <c r="SML51" s="172"/>
      <c r="SMM51" s="172"/>
      <c r="SMN51" s="172"/>
      <c r="SMO51" s="172"/>
      <c r="SMP51" s="172"/>
      <c r="SMQ51" s="172"/>
      <c r="SMR51" s="172"/>
      <c r="SMS51" s="172"/>
      <c r="SMT51" s="172"/>
      <c r="SMU51" s="172"/>
      <c r="SMV51" s="172"/>
      <c r="SMW51" s="172"/>
      <c r="SMX51" s="172"/>
      <c r="SMY51" s="172"/>
      <c r="SMZ51" s="172"/>
      <c r="SNA51" s="172"/>
      <c r="SNB51" s="172"/>
      <c r="SNC51" s="172"/>
      <c r="SND51" s="172"/>
      <c r="SNE51" s="172"/>
      <c r="SNF51" s="172"/>
      <c r="SNG51" s="172"/>
      <c r="SNH51" s="172"/>
      <c r="SNI51" s="172"/>
      <c r="SNJ51" s="172"/>
      <c r="SNK51" s="172"/>
      <c r="SNL51" s="172"/>
      <c r="SNM51" s="172"/>
      <c r="SNN51" s="172"/>
      <c r="SNO51" s="172"/>
      <c r="SNP51" s="172"/>
      <c r="SNQ51" s="172"/>
      <c r="SNR51" s="172"/>
      <c r="SNS51" s="172"/>
      <c r="SNT51" s="172"/>
      <c r="SNU51" s="172"/>
      <c r="SNV51" s="172"/>
      <c r="SNW51" s="172"/>
      <c r="SNX51" s="172"/>
      <c r="SNY51" s="172"/>
      <c r="SNZ51" s="172"/>
      <c r="SOA51" s="172"/>
      <c r="SOB51" s="172"/>
      <c r="SOC51" s="172"/>
      <c r="SOD51" s="172"/>
      <c r="SOE51" s="172"/>
      <c r="SOF51" s="172"/>
      <c r="SOG51" s="172"/>
      <c r="SOH51" s="172"/>
      <c r="SOI51" s="172"/>
      <c r="SOJ51" s="172"/>
      <c r="SOK51" s="172"/>
      <c r="SOL51" s="172"/>
      <c r="SOM51" s="172"/>
      <c r="SON51" s="172"/>
      <c r="SOO51" s="172"/>
      <c r="SOP51" s="172"/>
      <c r="SOQ51" s="172"/>
      <c r="SOR51" s="172"/>
      <c r="SOS51" s="172"/>
      <c r="SOT51" s="172"/>
      <c r="SOU51" s="172"/>
      <c r="SOV51" s="172"/>
      <c r="SOW51" s="172"/>
      <c r="SOX51" s="172"/>
      <c r="SOY51" s="172"/>
      <c r="SOZ51" s="172"/>
      <c r="SPA51" s="172"/>
      <c r="SPB51" s="172"/>
      <c r="SPC51" s="172"/>
      <c r="SPD51" s="172"/>
      <c r="SPE51" s="172"/>
      <c r="SPF51" s="172"/>
      <c r="SPG51" s="172"/>
      <c r="SPH51" s="172"/>
      <c r="SPI51" s="172"/>
      <c r="SPJ51" s="172"/>
      <c r="SPK51" s="172"/>
      <c r="SPL51" s="172"/>
      <c r="SPM51" s="172"/>
      <c r="SPN51" s="172"/>
      <c r="SPO51" s="172"/>
      <c r="SPP51" s="172"/>
      <c r="SPQ51" s="172"/>
      <c r="SPR51" s="172"/>
      <c r="SPS51" s="172"/>
      <c r="SPT51" s="172"/>
      <c r="SPU51" s="172"/>
      <c r="SPV51" s="172"/>
      <c r="SPW51" s="172"/>
      <c r="SPX51" s="172"/>
      <c r="SPY51" s="172"/>
      <c r="SPZ51" s="172"/>
      <c r="SQA51" s="172"/>
      <c r="SQB51" s="172"/>
      <c r="SQC51" s="172"/>
      <c r="SQD51" s="172"/>
      <c r="SQE51" s="172"/>
      <c r="SQF51" s="172"/>
      <c r="SQG51" s="172"/>
      <c r="SQH51" s="172"/>
      <c r="SQI51" s="172"/>
      <c r="SQJ51" s="172"/>
      <c r="SQK51" s="172"/>
      <c r="SQL51" s="172"/>
      <c r="SQM51" s="172"/>
      <c r="SQN51" s="172"/>
      <c r="SQO51" s="172"/>
      <c r="SQP51" s="172"/>
      <c r="SQQ51" s="172"/>
      <c r="SQR51" s="172"/>
      <c r="SQS51" s="172"/>
      <c r="SQT51" s="172"/>
      <c r="SQU51" s="172"/>
      <c r="SQV51" s="172"/>
      <c r="SQW51" s="172"/>
      <c r="SQX51" s="172"/>
      <c r="SQY51" s="172"/>
      <c r="SQZ51" s="172"/>
      <c r="SRA51" s="172"/>
      <c r="SRB51" s="172"/>
      <c r="SRC51" s="172"/>
      <c r="SRD51" s="172"/>
      <c r="SRE51" s="172"/>
      <c r="SRF51" s="172"/>
      <c r="SRG51" s="172"/>
      <c r="SRH51" s="172"/>
      <c r="SRI51" s="172"/>
      <c r="SRJ51" s="172"/>
      <c r="SRK51" s="172"/>
      <c r="SRL51" s="172"/>
      <c r="SRM51" s="172"/>
      <c r="SRN51" s="172"/>
      <c r="SRO51" s="172"/>
      <c r="SRP51" s="172"/>
      <c r="SRQ51" s="172"/>
      <c r="SRR51" s="172"/>
      <c r="SRS51" s="172"/>
      <c r="SRT51" s="172"/>
      <c r="SRU51" s="172"/>
      <c r="SRV51" s="172"/>
      <c r="SRW51" s="172"/>
      <c r="SRX51" s="172"/>
      <c r="SRY51" s="172"/>
      <c r="SRZ51" s="172"/>
      <c r="SSA51" s="172"/>
      <c r="SSB51" s="172"/>
      <c r="SSC51" s="172"/>
      <c r="SSD51" s="172"/>
      <c r="SSE51" s="172"/>
      <c r="SSF51" s="172"/>
      <c r="SSG51" s="172"/>
      <c r="SSH51" s="172"/>
      <c r="SSI51" s="172"/>
      <c r="SSJ51" s="172"/>
      <c r="SSK51" s="172"/>
      <c r="SSL51" s="172"/>
      <c r="SSM51" s="172"/>
      <c r="SSN51" s="172"/>
      <c r="SSO51" s="172"/>
      <c r="SSP51" s="172"/>
      <c r="SSQ51" s="172"/>
      <c r="SSR51" s="172"/>
      <c r="SSS51" s="172"/>
      <c r="SST51" s="172"/>
      <c r="SSU51" s="172"/>
      <c r="SSV51" s="172"/>
      <c r="SSW51" s="172"/>
      <c r="SSX51" s="172"/>
      <c r="SSY51" s="172"/>
      <c r="SSZ51" s="172"/>
      <c r="STA51" s="172"/>
      <c r="STB51" s="172"/>
      <c r="STC51" s="172"/>
      <c r="STD51" s="172"/>
      <c r="STE51" s="172"/>
      <c r="STF51" s="172"/>
      <c r="STG51" s="172"/>
      <c r="STH51" s="172"/>
      <c r="STI51" s="172"/>
      <c r="STJ51" s="172"/>
      <c r="STK51" s="172"/>
      <c r="STL51" s="172"/>
      <c r="STM51" s="172"/>
      <c r="STN51" s="172"/>
      <c r="STO51" s="172"/>
      <c r="STP51" s="172"/>
      <c r="STQ51" s="172"/>
      <c r="STR51" s="172"/>
      <c r="STS51" s="172"/>
      <c r="STT51" s="172"/>
      <c r="STU51" s="172"/>
      <c r="STV51" s="172"/>
      <c r="STW51" s="172"/>
      <c r="STX51" s="172"/>
      <c r="STY51" s="172"/>
      <c r="STZ51" s="172"/>
      <c r="SUA51" s="172"/>
      <c r="SUB51" s="172"/>
      <c r="SUC51" s="172"/>
      <c r="SUD51" s="172"/>
      <c r="SUE51" s="172"/>
      <c r="SUF51" s="172"/>
      <c r="SUG51" s="172"/>
      <c r="SUH51" s="172"/>
      <c r="SUI51" s="172"/>
      <c r="SUJ51" s="172"/>
      <c r="SUK51" s="172"/>
      <c r="SUL51" s="172"/>
      <c r="SUM51" s="172"/>
      <c r="SUN51" s="172"/>
      <c r="SUO51" s="172"/>
      <c r="SUP51" s="172"/>
      <c r="SUQ51" s="172"/>
      <c r="SUR51" s="172"/>
      <c r="SUS51" s="172"/>
      <c r="SUT51" s="172"/>
      <c r="SUU51" s="172"/>
      <c r="SUV51" s="172"/>
      <c r="SUW51" s="172"/>
      <c r="SUX51" s="172"/>
      <c r="SUY51" s="172"/>
      <c r="SUZ51" s="172"/>
      <c r="SVA51" s="172"/>
      <c r="SVB51" s="172"/>
      <c r="SVC51" s="172"/>
      <c r="SVD51" s="172"/>
      <c r="SVE51" s="172"/>
      <c r="SVF51" s="172"/>
      <c r="SVG51" s="172"/>
      <c r="SVH51" s="172"/>
      <c r="SVI51" s="172"/>
      <c r="SVJ51" s="172"/>
      <c r="SVK51" s="172"/>
      <c r="SVL51" s="172"/>
      <c r="SVM51" s="172"/>
      <c r="SVN51" s="172"/>
      <c r="SVO51" s="172"/>
      <c r="SVP51" s="172"/>
      <c r="SVQ51" s="172"/>
      <c r="SVR51" s="172"/>
      <c r="SVS51" s="172"/>
      <c r="SVT51" s="172"/>
      <c r="SVU51" s="172"/>
      <c r="SVV51" s="172"/>
      <c r="SVW51" s="172"/>
      <c r="SVX51" s="172"/>
      <c r="SVY51" s="172"/>
      <c r="SVZ51" s="172"/>
      <c r="SWA51" s="172"/>
      <c r="SWB51" s="172"/>
      <c r="SWC51" s="172"/>
      <c r="SWD51" s="172"/>
      <c r="SWE51" s="172"/>
      <c r="SWF51" s="172"/>
      <c r="SWG51" s="172"/>
      <c r="SWH51" s="172"/>
      <c r="SWI51" s="172"/>
      <c r="SWJ51" s="172"/>
      <c r="SWK51" s="172"/>
      <c r="SWL51" s="172"/>
      <c r="SWM51" s="172"/>
      <c r="SWN51" s="172"/>
      <c r="SWO51" s="172"/>
      <c r="SWP51" s="172"/>
      <c r="SWQ51" s="172"/>
      <c r="SWR51" s="172"/>
      <c r="SWS51" s="172"/>
      <c r="SWT51" s="172"/>
      <c r="SWU51" s="172"/>
      <c r="SWV51" s="172"/>
      <c r="SWW51" s="172"/>
      <c r="SWX51" s="172"/>
      <c r="SWY51" s="172"/>
      <c r="SWZ51" s="172"/>
      <c r="SXA51" s="172"/>
      <c r="SXB51" s="172"/>
      <c r="SXC51" s="172"/>
      <c r="SXD51" s="172"/>
      <c r="SXE51" s="172"/>
      <c r="SXF51" s="172"/>
      <c r="SXG51" s="172"/>
      <c r="SXH51" s="172"/>
      <c r="SXI51" s="172"/>
      <c r="SXJ51" s="172"/>
      <c r="SXK51" s="172"/>
      <c r="SXL51" s="172"/>
      <c r="SXM51" s="172"/>
      <c r="SXN51" s="172"/>
      <c r="SXO51" s="172"/>
      <c r="SXP51" s="172"/>
      <c r="SXQ51" s="172"/>
      <c r="SXR51" s="172"/>
      <c r="SXS51" s="172"/>
      <c r="SXT51" s="172"/>
      <c r="SXU51" s="172"/>
      <c r="SXV51" s="172"/>
      <c r="SXW51" s="172"/>
      <c r="SXX51" s="172"/>
      <c r="SXY51" s="172"/>
      <c r="SXZ51" s="172"/>
      <c r="SYA51" s="172"/>
      <c r="SYB51" s="172"/>
      <c r="SYC51" s="172"/>
      <c r="SYD51" s="172"/>
      <c r="SYE51" s="172"/>
      <c r="SYF51" s="172"/>
      <c r="SYG51" s="172"/>
      <c r="SYH51" s="172"/>
      <c r="SYI51" s="172"/>
      <c r="SYJ51" s="172"/>
      <c r="SYK51" s="172"/>
      <c r="SYL51" s="172"/>
      <c r="SYM51" s="172"/>
      <c r="SYN51" s="172"/>
      <c r="SYO51" s="172"/>
      <c r="SYP51" s="172"/>
      <c r="SYQ51" s="172"/>
      <c r="SYR51" s="172"/>
      <c r="SYS51" s="172"/>
      <c r="SYT51" s="172"/>
      <c r="SYU51" s="172"/>
      <c r="SYV51" s="172"/>
      <c r="SYW51" s="172"/>
      <c r="SYX51" s="172"/>
      <c r="SYY51" s="172"/>
      <c r="SYZ51" s="172"/>
      <c r="SZA51" s="172"/>
      <c r="SZB51" s="172"/>
      <c r="SZC51" s="172"/>
      <c r="SZD51" s="172"/>
      <c r="SZE51" s="172"/>
      <c r="SZF51" s="172"/>
      <c r="SZG51" s="172"/>
      <c r="SZH51" s="172"/>
      <c r="SZI51" s="172"/>
      <c r="SZJ51" s="172"/>
      <c r="SZK51" s="172"/>
      <c r="SZL51" s="172"/>
      <c r="SZM51" s="172"/>
      <c r="SZN51" s="172"/>
      <c r="SZO51" s="172"/>
      <c r="SZP51" s="172"/>
      <c r="SZQ51" s="172"/>
      <c r="SZR51" s="172"/>
      <c r="SZS51" s="172"/>
      <c r="SZT51" s="172"/>
      <c r="SZU51" s="172"/>
      <c r="SZV51" s="172"/>
      <c r="SZW51" s="172"/>
      <c r="SZX51" s="172"/>
      <c r="SZY51" s="172"/>
      <c r="SZZ51" s="172"/>
      <c r="TAA51" s="172"/>
      <c r="TAB51" s="172"/>
      <c r="TAC51" s="172"/>
      <c r="TAD51" s="172"/>
      <c r="TAE51" s="172"/>
      <c r="TAF51" s="172"/>
      <c r="TAG51" s="172"/>
      <c r="TAH51" s="172"/>
      <c r="TAI51" s="172"/>
      <c r="TAJ51" s="172"/>
      <c r="TAK51" s="172"/>
      <c r="TAL51" s="172"/>
      <c r="TAM51" s="172"/>
      <c r="TAN51" s="172"/>
      <c r="TAO51" s="172"/>
      <c r="TAP51" s="172"/>
      <c r="TAQ51" s="172"/>
      <c r="TAR51" s="172"/>
      <c r="TAS51" s="172"/>
      <c r="TAT51" s="172"/>
      <c r="TAU51" s="172"/>
      <c r="TAV51" s="172"/>
      <c r="TAW51" s="172"/>
      <c r="TAX51" s="172"/>
      <c r="TAY51" s="172"/>
      <c r="TAZ51" s="172"/>
      <c r="TBA51" s="172"/>
      <c r="TBB51" s="172"/>
      <c r="TBC51" s="172"/>
      <c r="TBD51" s="172"/>
      <c r="TBE51" s="172"/>
      <c r="TBF51" s="172"/>
      <c r="TBG51" s="172"/>
      <c r="TBH51" s="172"/>
      <c r="TBI51" s="172"/>
      <c r="TBJ51" s="172"/>
      <c r="TBK51" s="172"/>
      <c r="TBL51" s="172"/>
      <c r="TBM51" s="172"/>
      <c r="TBN51" s="172"/>
      <c r="TBO51" s="172"/>
      <c r="TBP51" s="172"/>
      <c r="TBQ51" s="172"/>
      <c r="TBR51" s="172"/>
      <c r="TBS51" s="172"/>
      <c r="TBT51" s="172"/>
      <c r="TBU51" s="172"/>
      <c r="TBV51" s="172"/>
      <c r="TBW51" s="172"/>
      <c r="TBX51" s="172"/>
      <c r="TBY51" s="172"/>
      <c r="TBZ51" s="172"/>
      <c r="TCA51" s="172"/>
      <c r="TCB51" s="172"/>
      <c r="TCC51" s="172"/>
      <c r="TCD51" s="172"/>
      <c r="TCE51" s="172"/>
      <c r="TCF51" s="172"/>
      <c r="TCG51" s="172"/>
      <c r="TCH51" s="172"/>
      <c r="TCI51" s="172"/>
      <c r="TCJ51" s="172"/>
      <c r="TCK51" s="172"/>
      <c r="TCL51" s="172"/>
      <c r="TCM51" s="172"/>
      <c r="TCN51" s="172"/>
      <c r="TCO51" s="172"/>
      <c r="TCP51" s="172"/>
      <c r="TCQ51" s="172"/>
      <c r="TCR51" s="172"/>
      <c r="TCS51" s="172"/>
      <c r="TCT51" s="172"/>
      <c r="TCU51" s="172"/>
      <c r="TCV51" s="172"/>
      <c r="TCW51" s="172"/>
      <c r="TCX51" s="172"/>
      <c r="TCY51" s="172"/>
      <c r="TCZ51" s="172"/>
      <c r="TDA51" s="172"/>
      <c r="TDB51" s="172"/>
      <c r="TDC51" s="172"/>
      <c r="TDD51" s="172"/>
      <c r="TDE51" s="172"/>
      <c r="TDF51" s="172"/>
      <c r="TDG51" s="172"/>
      <c r="TDH51" s="172"/>
      <c r="TDI51" s="172"/>
      <c r="TDJ51" s="172"/>
      <c r="TDK51" s="172"/>
      <c r="TDL51" s="172"/>
      <c r="TDM51" s="172"/>
      <c r="TDN51" s="172"/>
      <c r="TDO51" s="172"/>
      <c r="TDP51" s="172"/>
      <c r="TDQ51" s="172"/>
      <c r="TDR51" s="172"/>
      <c r="TDS51" s="172"/>
      <c r="TDT51" s="172"/>
      <c r="TDU51" s="172"/>
      <c r="TDV51" s="172"/>
      <c r="TDW51" s="172"/>
      <c r="TDX51" s="172"/>
      <c r="TDY51" s="172"/>
      <c r="TDZ51" s="172"/>
      <c r="TEA51" s="172"/>
      <c r="TEB51" s="172"/>
      <c r="TEC51" s="172"/>
      <c r="TED51" s="172"/>
      <c r="TEE51" s="172"/>
      <c r="TEF51" s="172"/>
      <c r="TEG51" s="172"/>
      <c r="TEH51" s="172"/>
      <c r="TEI51" s="172"/>
      <c r="TEJ51" s="172"/>
      <c r="TEK51" s="172"/>
      <c r="TEL51" s="172"/>
      <c r="TEM51" s="172"/>
      <c r="TEN51" s="172"/>
      <c r="TEO51" s="172"/>
      <c r="TEP51" s="172"/>
      <c r="TEQ51" s="172"/>
      <c r="TER51" s="172"/>
      <c r="TES51" s="172"/>
      <c r="TET51" s="172"/>
      <c r="TEU51" s="172"/>
      <c r="TEV51" s="172"/>
      <c r="TEW51" s="172"/>
      <c r="TEX51" s="172"/>
      <c r="TEY51" s="172"/>
      <c r="TEZ51" s="172"/>
      <c r="TFA51" s="172"/>
      <c r="TFB51" s="172"/>
      <c r="TFC51" s="172"/>
      <c r="TFD51" s="172"/>
      <c r="TFE51" s="172"/>
      <c r="TFF51" s="172"/>
      <c r="TFG51" s="172"/>
      <c r="TFH51" s="172"/>
      <c r="TFI51" s="172"/>
      <c r="TFJ51" s="172"/>
      <c r="TFK51" s="172"/>
      <c r="TFL51" s="172"/>
      <c r="TFM51" s="172"/>
      <c r="TFN51" s="172"/>
      <c r="TFO51" s="172"/>
      <c r="TFP51" s="172"/>
      <c r="TFQ51" s="172"/>
      <c r="TFR51" s="172"/>
      <c r="TFS51" s="172"/>
      <c r="TFT51" s="172"/>
      <c r="TFU51" s="172"/>
      <c r="TFV51" s="172"/>
      <c r="TFW51" s="172"/>
      <c r="TFX51" s="172"/>
      <c r="TFY51" s="172"/>
      <c r="TFZ51" s="172"/>
      <c r="TGA51" s="172"/>
      <c r="TGB51" s="172"/>
      <c r="TGC51" s="172"/>
      <c r="TGD51" s="172"/>
      <c r="TGE51" s="172"/>
      <c r="TGF51" s="172"/>
      <c r="TGG51" s="172"/>
      <c r="TGH51" s="172"/>
      <c r="TGI51" s="172"/>
      <c r="TGJ51" s="172"/>
      <c r="TGK51" s="172"/>
      <c r="TGL51" s="172"/>
      <c r="TGM51" s="172"/>
      <c r="TGN51" s="172"/>
      <c r="TGO51" s="172"/>
      <c r="TGP51" s="172"/>
      <c r="TGQ51" s="172"/>
      <c r="TGR51" s="172"/>
      <c r="TGS51" s="172"/>
      <c r="TGT51" s="172"/>
      <c r="TGU51" s="172"/>
      <c r="TGV51" s="172"/>
      <c r="TGW51" s="172"/>
      <c r="TGX51" s="172"/>
      <c r="TGY51" s="172"/>
      <c r="TGZ51" s="172"/>
      <c r="THA51" s="172"/>
      <c r="THB51" s="172"/>
      <c r="THC51" s="172"/>
      <c r="THD51" s="172"/>
      <c r="THE51" s="172"/>
      <c r="THF51" s="172"/>
      <c r="THG51" s="172"/>
      <c r="THH51" s="172"/>
      <c r="THI51" s="172"/>
      <c r="THJ51" s="172"/>
      <c r="THK51" s="172"/>
      <c r="THL51" s="172"/>
      <c r="THM51" s="172"/>
      <c r="THN51" s="172"/>
      <c r="THO51" s="172"/>
      <c r="THP51" s="172"/>
      <c r="THQ51" s="172"/>
      <c r="THR51" s="172"/>
      <c r="THS51" s="172"/>
      <c r="THT51" s="172"/>
      <c r="THU51" s="172"/>
      <c r="THV51" s="172"/>
      <c r="THW51" s="172"/>
      <c r="THX51" s="172"/>
      <c r="THY51" s="172"/>
      <c r="THZ51" s="172"/>
      <c r="TIA51" s="172"/>
      <c r="TIB51" s="172"/>
      <c r="TIC51" s="172"/>
      <c r="TID51" s="172"/>
      <c r="TIE51" s="172"/>
      <c r="TIF51" s="172"/>
      <c r="TIG51" s="172"/>
      <c r="TIH51" s="172"/>
      <c r="TII51" s="172"/>
      <c r="TIJ51" s="172"/>
      <c r="TIK51" s="172"/>
      <c r="TIL51" s="172"/>
      <c r="TIM51" s="172"/>
      <c r="TIN51" s="172"/>
      <c r="TIO51" s="172"/>
      <c r="TIP51" s="172"/>
      <c r="TIQ51" s="172"/>
      <c r="TIR51" s="172"/>
      <c r="TIS51" s="172"/>
      <c r="TIT51" s="172"/>
      <c r="TIU51" s="172"/>
      <c r="TIV51" s="172"/>
      <c r="TIW51" s="172"/>
      <c r="TIX51" s="172"/>
      <c r="TIY51" s="172"/>
      <c r="TIZ51" s="172"/>
      <c r="TJA51" s="172"/>
      <c r="TJB51" s="172"/>
      <c r="TJC51" s="172"/>
      <c r="TJD51" s="172"/>
      <c r="TJE51" s="172"/>
      <c r="TJF51" s="172"/>
      <c r="TJG51" s="172"/>
      <c r="TJH51" s="172"/>
      <c r="TJI51" s="172"/>
      <c r="TJJ51" s="172"/>
      <c r="TJK51" s="172"/>
      <c r="TJL51" s="172"/>
      <c r="TJM51" s="172"/>
      <c r="TJN51" s="172"/>
      <c r="TJO51" s="172"/>
      <c r="TJP51" s="172"/>
      <c r="TJQ51" s="172"/>
      <c r="TJR51" s="172"/>
      <c r="TJS51" s="172"/>
      <c r="TJT51" s="172"/>
      <c r="TJU51" s="172"/>
      <c r="TJV51" s="172"/>
      <c r="TJW51" s="172"/>
      <c r="TJX51" s="172"/>
      <c r="TJY51" s="172"/>
      <c r="TJZ51" s="172"/>
      <c r="TKA51" s="172"/>
      <c r="TKB51" s="172"/>
      <c r="TKC51" s="172"/>
      <c r="TKD51" s="172"/>
      <c r="TKE51" s="172"/>
      <c r="TKF51" s="172"/>
      <c r="TKG51" s="172"/>
      <c r="TKH51" s="172"/>
      <c r="TKI51" s="172"/>
      <c r="TKJ51" s="172"/>
      <c r="TKK51" s="172"/>
      <c r="TKL51" s="172"/>
      <c r="TKM51" s="172"/>
      <c r="TKN51" s="172"/>
      <c r="TKO51" s="172"/>
      <c r="TKP51" s="172"/>
      <c r="TKQ51" s="172"/>
      <c r="TKR51" s="172"/>
      <c r="TKS51" s="172"/>
      <c r="TKT51" s="172"/>
      <c r="TKU51" s="172"/>
      <c r="TKV51" s="172"/>
      <c r="TKW51" s="172"/>
      <c r="TKX51" s="172"/>
      <c r="TKY51" s="172"/>
      <c r="TKZ51" s="172"/>
      <c r="TLA51" s="172"/>
      <c r="TLB51" s="172"/>
      <c r="TLC51" s="172"/>
      <c r="TLD51" s="172"/>
      <c r="TLE51" s="172"/>
      <c r="TLF51" s="172"/>
      <c r="TLG51" s="172"/>
      <c r="TLH51" s="172"/>
      <c r="TLI51" s="172"/>
      <c r="TLJ51" s="172"/>
      <c r="TLK51" s="172"/>
      <c r="TLL51" s="172"/>
      <c r="TLM51" s="172"/>
      <c r="TLN51" s="172"/>
      <c r="TLO51" s="172"/>
      <c r="TLP51" s="172"/>
      <c r="TLQ51" s="172"/>
      <c r="TLR51" s="172"/>
      <c r="TLS51" s="172"/>
      <c r="TLT51" s="172"/>
      <c r="TLU51" s="172"/>
      <c r="TLV51" s="172"/>
      <c r="TLW51" s="172"/>
      <c r="TLX51" s="172"/>
      <c r="TLY51" s="172"/>
      <c r="TLZ51" s="172"/>
      <c r="TMA51" s="172"/>
      <c r="TMB51" s="172"/>
      <c r="TMC51" s="172"/>
      <c r="TMD51" s="172"/>
      <c r="TME51" s="172"/>
      <c r="TMF51" s="172"/>
      <c r="TMG51" s="172"/>
      <c r="TMH51" s="172"/>
      <c r="TMI51" s="172"/>
      <c r="TMJ51" s="172"/>
      <c r="TMK51" s="172"/>
      <c r="TML51" s="172"/>
      <c r="TMM51" s="172"/>
      <c r="TMN51" s="172"/>
      <c r="TMO51" s="172"/>
      <c r="TMP51" s="172"/>
      <c r="TMQ51" s="172"/>
      <c r="TMR51" s="172"/>
      <c r="TMS51" s="172"/>
      <c r="TMT51" s="172"/>
      <c r="TMU51" s="172"/>
      <c r="TMV51" s="172"/>
      <c r="TMW51" s="172"/>
      <c r="TMX51" s="172"/>
      <c r="TMY51" s="172"/>
      <c r="TMZ51" s="172"/>
      <c r="TNA51" s="172"/>
      <c r="TNB51" s="172"/>
      <c r="TNC51" s="172"/>
      <c r="TND51" s="172"/>
      <c r="TNE51" s="172"/>
      <c r="TNF51" s="172"/>
      <c r="TNG51" s="172"/>
      <c r="TNH51" s="172"/>
      <c r="TNI51" s="172"/>
      <c r="TNJ51" s="172"/>
      <c r="TNK51" s="172"/>
      <c r="TNL51" s="172"/>
      <c r="TNM51" s="172"/>
      <c r="TNN51" s="172"/>
      <c r="TNO51" s="172"/>
      <c r="TNP51" s="172"/>
      <c r="TNQ51" s="172"/>
      <c r="TNR51" s="172"/>
      <c r="TNS51" s="172"/>
      <c r="TNT51" s="172"/>
      <c r="TNU51" s="172"/>
      <c r="TNV51" s="172"/>
      <c r="TNW51" s="172"/>
      <c r="TNX51" s="172"/>
      <c r="TNY51" s="172"/>
      <c r="TNZ51" s="172"/>
      <c r="TOA51" s="172"/>
      <c r="TOB51" s="172"/>
      <c r="TOC51" s="172"/>
      <c r="TOD51" s="172"/>
      <c r="TOE51" s="172"/>
      <c r="TOF51" s="172"/>
      <c r="TOG51" s="172"/>
      <c r="TOH51" s="172"/>
      <c r="TOI51" s="172"/>
      <c r="TOJ51" s="172"/>
      <c r="TOK51" s="172"/>
      <c r="TOL51" s="172"/>
      <c r="TOM51" s="172"/>
      <c r="TON51" s="172"/>
      <c r="TOO51" s="172"/>
      <c r="TOP51" s="172"/>
      <c r="TOQ51" s="172"/>
      <c r="TOR51" s="172"/>
      <c r="TOS51" s="172"/>
      <c r="TOT51" s="172"/>
      <c r="TOU51" s="172"/>
      <c r="TOV51" s="172"/>
      <c r="TOW51" s="172"/>
      <c r="TOX51" s="172"/>
      <c r="TOY51" s="172"/>
      <c r="TOZ51" s="172"/>
      <c r="TPA51" s="172"/>
      <c r="TPB51" s="172"/>
      <c r="TPC51" s="172"/>
      <c r="TPD51" s="172"/>
      <c r="TPE51" s="172"/>
      <c r="TPF51" s="172"/>
      <c r="TPG51" s="172"/>
      <c r="TPH51" s="172"/>
      <c r="TPI51" s="172"/>
      <c r="TPJ51" s="172"/>
      <c r="TPK51" s="172"/>
      <c r="TPL51" s="172"/>
      <c r="TPM51" s="172"/>
      <c r="TPN51" s="172"/>
      <c r="TPO51" s="172"/>
      <c r="TPP51" s="172"/>
      <c r="TPQ51" s="172"/>
      <c r="TPR51" s="172"/>
      <c r="TPS51" s="172"/>
      <c r="TPT51" s="172"/>
      <c r="TPU51" s="172"/>
      <c r="TPV51" s="172"/>
      <c r="TPW51" s="172"/>
      <c r="TPX51" s="172"/>
      <c r="TPY51" s="172"/>
      <c r="TPZ51" s="172"/>
      <c r="TQA51" s="172"/>
      <c r="TQB51" s="172"/>
      <c r="TQC51" s="172"/>
      <c r="TQD51" s="172"/>
      <c r="TQE51" s="172"/>
      <c r="TQF51" s="172"/>
      <c r="TQG51" s="172"/>
      <c r="TQH51" s="172"/>
      <c r="TQI51" s="172"/>
      <c r="TQJ51" s="172"/>
      <c r="TQK51" s="172"/>
      <c r="TQL51" s="172"/>
      <c r="TQM51" s="172"/>
      <c r="TQN51" s="172"/>
      <c r="TQO51" s="172"/>
      <c r="TQP51" s="172"/>
      <c r="TQQ51" s="172"/>
      <c r="TQR51" s="172"/>
      <c r="TQS51" s="172"/>
      <c r="TQT51" s="172"/>
      <c r="TQU51" s="172"/>
      <c r="TQV51" s="172"/>
      <c r="TQW51" s="172"/>
      <c r="TQX51" s="172"/>
      <c r="TQY51" s="172"/>
      <c r="TQZ51" s="172"/>
      <c r="TRA51" s="172"/>
      <c r="TRB51" s="172"/>
      <c r="TRC51" s="172"/>
      <c r="TRD51" s="172"/>
      <c r="TRE51" s="172"/>
      <c r="TRF51" s="172"/>
      <c r="TRG51" s="172"/>
      <c r="TRH51" s="172"/>
      <c r="TRI51" s="172"/>
      <c r="TRJ51" s="172"/>
      <c r="TRK51" s="172"/>
      <c r="TRL51" s="172"/>
      <c r="TRM51" s="172"/>
      <c r="TRN51" s="172"/>
      <c r="TRO51" s="172"/>
      <c r="TRP51" s="172"/>
      <c r="TRQ51" s="172"/>
      <c r="TRR51" s="172"/>
      <c r="TRS51" s="172"/>
      <c r="TRT51" s="172"/>
      <c r="TRU51" s="172"/>
      <c r="TRV51" s="172"/>
      <c r="TRW51" s="172"/>
      <c r="TRX51" s="172"/>
      <c r="TRY51" s="172"/>
      <c r="TRZ51" s="172"/>
      <c r="TSA51" s="172"/>
      <c r="TSB51" s="172"/>
      <c r="TSC51" s="172"/>
      <c r="TSD51" s="172"/>
      <c r="TSE51" s="172"/>
      <c r="TSF51" s="172"/>
      <c r="TSG51" s="172"/>
      <c r="TSH51" s="172"/>
      <c r="TSI51" s="172"/>
      <c r="TSJ51" s="172"/>
      <c r="TSK51" s="172"/>
      <c r="TSL51" s="172"/>
      <c r="TSM51" s="172"/>
      <c r="TSN51" s="172"/>
      <c r="TSO51" s="172"/>
      <c r="TSP51" s="172"/>
      <c r="TSQ51" s="172"/>
      <c r="TSR51" s="172"/>
      <c r="TSS51" s="172"/>
      <c r="TST51" s="172"/>
      <c r="TSU51" s="172"/>
      <c r="TSV51" s="172"/>
      <c r="TSW51" s="172"/>
      <c r="TSX51" s="172"/>
      <c r="TSY51" s="172"/>
      <c r="TSZ51" s="172"/>
      <c r="TTA51" s="172"/>
      <c r="TTB51" s="172"/>
      <c r="TTC51" s="172"/>
      <c r="TTD51" s="172"/>
      <c r="TTE51" s="172"/>
      <c r="TTF51" s="172"/>
      <c r="TTG51" s="172"/>
      <c r="TTH51" s="172"/>
      <c r="TTI51" s="172"/>
      <c r="TTJ51" s="172"/>
      <c r="TTK51" s="172"/>
      <c r="TTL51" s="172"/>
      <c r="TTM51" s="172"/>
      <c r="TTN51" s="172"/>
      <c r="TTO51" s="172"/>
      <c r="TTP51" s="172"/>
      <c r="TTQ51" s="172"/>
      <c r="TTR51" s="172"/>
      <c r="TTS51" s="172"/>
      <c r="TTT51" s="172"/>
      <c r="TTU51" s="172"/>
      <c r="TTV51" s="172"/>
      <c r="TTW51" s="172"/>
      <c r="TTX51" s="172"/>
      <c r="TTY51" s="172"/>
      <c r="TTZ51" s="172"/>
      <c r="TUA51" s="172"/>
      <c r="TUB51" s="172"/>
      <c r="TUC51" s="172"/>
      <c r="TUD51" s="172"/>
      <c r="TUE51" s="172"/>
      <c r="TUF51" s="172"/>
      <c r="TUG51" s="172"/>
      <c r="TUH51" s="172"/>
      <c r="TUI51" s="172"/>
      <c r="TUJ51" s="172"/>
      <c r="TUK51" s="172"/>
      <c r="TUL51" s="172"/>
      <c r="TUM51" s="172"/>
      <c r="TUN51" s="172"/>
      <c r="TUO51" s="172"/>
      <c r="TUP51" s="172"/>
      <c r="TUQ51" s="172"/>
      <c r="TUR51" s="172"/>
      <c r="TUS51" s="172"/>
      <c r="TUT51" s="172"/>
      <c r="TUU51" s="172"/>
      <c r="TUV51" s="172"/>
      <c r="TUW51" s="172"/>
      <c r="TUX51" s="172"/>
      <c r="TUY51" s="172"/>
      <c r="TUZ51" s="172"/>
      <c r="TVA51" s="172"/>
      <c r="TVB51" s="172"/>
      <c r="TVC51" s="172"/>
      <c r="TVD51" s="172"/>
      <c r="TVE51" s="172"/>
      <c r="TVF51" s="172"/>
      <c r="TVG51" s="172"/>
      <c r="TVH51" s="172"/>
      <c r="TVI51" s="172"/>
      <c r="TVJ51" s="172"/>
      <c r="TVK51" s="172"/>
      <c r="TVL51" s="172"/>
      <c r="TVM51" s="172"/>
      <c r="TVN51" s="172"/>
      <c r="TVO51" s="172"/>
      <c r="TVP51" s="172"/>
      <c r="TVQ51" s="172"/>
      <c r="TVR51" s="172"/>
      <c r="TVS51" s="172"/>
      <c r="TVT51" s="172"/>
      <c r="TVU51" s="172"/>
      <c r="TVV51" s="172"/>
      <c r="TVW51" s="172"/>
      <c r="TVX51" s="172"/>
      <c r="TVY51" s="172"/>
      <c r="TVZ51" s="172"/>
      <c r="TWA51" s="172"/>
      <c r="TWB51" s="172"/>
      <c r="TWC51" s="172"/>
      <c r="TWD51" s="172"/>
      <c r="TWE51" s="172"/>
      <c r="TWF51" s="172"/>
      <c r="TWG51" s="172"/>
      <c r="TWH51" s="172"/>
      <c r="TWI51" s="172"/>
      <c r="TWJ51" s="172"/>
      <c r="TWK51" s="172"/>
      <c r="TWL51" s="172"/>
      <c r="TWM51" s="172"/>
      <c r="TWN51" s="172"/>
      <c r="TWO51" s="172"/>
      <c r="TWP51" s="172"/>
      <c r="TWQ51" s="172"/>
      <c r="TWR51" s="172"/>
      <c r="TWS51" s="172"/>
      <c r="TWT51" s="172"/>
      <c r="TWU51" s="172"/>
      <c r="TWV51" s="172"/>
      <c r="TWW51" s="172"/>
      <c r="TWX51" s="172"/>
      <c r="TWY51" s="172"/>
      <c r="TWZ51" s="172"/>
      <c r="TXA51" s="172"/>
      <c r="TXB51" s="172"/>
      <c r="TXC51" s="172"/>
      <c r="TXD51" s="172"/>
      <c r="TXE51" s="172"/>
      <c r="TXF51" s="172"/>
      <c r="TXG51" s="172"/>
      <c r="TXH51" s="172"/>
      <c r="TXI51" s="172"/>
      <c r="TXJ51" s="172"/>
      <c r="TXK51" s="172"/>
      <c r="TXL51" s="172"/>
      <c r="TXM51" s="172"/>
      <c r="TXN51" s="172"/>
      <c r="TXO51" s="172"/>
      <c r="TXP51" s="172"/>
      <c r="TXQ51" s="172"/>
      <c r="TXR51" s="172"/>
      <c r="TXS51" s="172"/>
      <c r="TXT51" s="172"/>
      <c r="TXU51" s="172"/>
      <c r="TXV51" s="172"/>
      <c r="TXW51" s="172"/>
      <c r="TXX51" s="172"/>
      <c r="TXY51" s="172"/>
      <c r="TXZ51" s="172"/>
      <c r="TYA51" s="172"/>
      <c r="TYB51" s="172"/>
      <c r="TYC51" s="172"/>
      <c r="TYD51" s="172"/>
      <c r="TYE51" s="172"/>
      <c r="TYF51" s="172"/>
      <c r="TYG51" s="172"/>
      <c r="TYH51" s="172"/>
      <c r="TYI51" s="172"/>
      <c r="TYJ51" s="172"/>
      <c r="TYK51" s="172"/>
      <c r="TYL51" s="172"/>
      <c r="TYM51" s="172"/>
      <c r="TYN51" s="172"/>
      <c r="TYO51" s="172"/>
      <c r="TYP51" s="172"/>
      <c r="TYQ51" s="172"/>
      <c r="TYR51" s="172"/>
      <c r="TYS51" s="172"/>
      <c r="TYT51" s="172"/>
      <c r="TYU51" s="172"/>
      <c r="TYV51" s="172"/>
      <c r="TYW51" s="172"/>
      <c r="TYX51" s="172"/>
      <c r="TYY51" s="172"/>
      <c r="TYZ51" s="172"/>
      <c r="TZA51" s="172"/>
      <c r="TZB51" s="172"/>
      <c r="TZC51" s="172"/>
      <c r="TZD51" s="172"/>
      <c r="TZE51" s="172"/>
      <c r="TZF51" s="172"/>
      <c r="TZG51" s="172"/>
      <c r="TZH51" s="172"/>
      <c r="TZI51" s="172"/>
      <c r="TZJ51" s="172"/>
      <c r="TZK51" s="172"/>
      <c r="TZL51" s="172"/>
      <c r="TZM51" s="172"/>
      <c r="TZN51" s="172"/>
      <c r="TZO51" s="172"/>
      <c r="TZP51" s="172"/>
      <c r="TZQ51" s="172"/>
      <c r="TZR51" s="172"/>
      <c r="TZS51" s="172"/>
      <c r="TZT51" s="172"/>
      <c r="TZU51" s="172"/>
      <c r="TZV51" s="172"/>
      <c r="TZW51" s="172"/>
      <c r="TZX51" s="172"/>
      <c r="TZY51" s="172"/>
      <c r="TZZ51" s="172"/>
      <c r="UAA51" s="172"/>
      <c r="UAB51" s="172"/>
      <c r="UAC51" s="172"/>
      <c r="UAD51" s="172"/>
      <c r="UAE51" s="172"/>
      <c r="UAF51" s="172"/>
      <c r="UAG51" s="172"/>
      <c r="UAH51" s="172"/>
      <c r="UAI51" s="172"/>
      <c r="UAJ51" s="172"/>
      <c r="UAK51" s="172"/>
      <c r="UAL51" s="172"/>
      <c r="UAM51" s="172"/>
      <c r="UAN51" s="172"/>
      <c r="UAO51" s="172"/>
      <c r="UAP51" s="172"/>
      <c r="UAQ51" s="172"/>
      <c r="UAR51" s="172"/>
      <c r="UAS51" s="172"/>
      <c r="UAT51" s="172"/>
      <c r="UAU51" s="172"/>
      <c r="UAV51" s="172"/>
      <c r="UAW51" s="172"/>
      <c r="UAX51" s="172"/>
      <c r="UAY51" s="172"/>
      <c r="UAZ51" s="172"/>
      <c r="UBA51" s="172"/>
      <c r="UBB51" s="172"/>
      <c r="UBC51" s="172"/>
      <c r="UBD51" s="172"/>
      <c r="UBE51" s="172"/>
      <c r="UBF51" s="172"/>
      <c r="UBG51" s="172"/>
      <c r="UBH51" s="172"/>
      <c r="UBI51" s="172"/>
      <c r="UBJ51" s="172"/>
      <c r="UBK51" s="172"/>
      <c r="UBL51" s="172"/>
      <c r="UBM51" s="172"/>
      <c r="UBN51" s="172"/>
      <c r="UBO51" s="172"/>
      <c r="UBP51" s="172"/>
      <c r="UBQ51" s="172"/>
      <c r="UBR51" s="172"/>
      <c r="UBS51" s="172"/>
      <c r="UBT51" s="172"/>
      <c r="UBU51" s="172"/>
      <c r="UBV51" s="172"/>
      <c r="UBW51" s="172"/>
      <c r="UBX51" s="172"/>
      <c r="UBY51" s="172"/>
      <c r="UBZ51" s="172"/>
      <c r="UCA51" s="172"/>
      <c r="UCB51" s="172"/>
      <c r="UCC51" s="172"/>
      <c r="UCD51" s="172"/>
      <c r="UCE51" s="172"/>
      <c r="UCF51" s="172"/>
      <c r="UCG51" s="172"/>
      <c r="UCH51" s="172"/>
      <c r="UCI51" s="172"/>
      <c r="UCJ51" s="172"/>
      <c r="UCK51" s="172"/>
      <c r="UCL51" s="172"/>
      <c r="UCM51" s="172"/>
      <c r="UCN51" s="172"/>
      <c r="UCO51" s="172"/>
      <c r="UCP51" s="172"/>
      <c r="UCQ51" s="172"/>
      <c r="UCR51" s="172"/>
      <c r="UCS51" s="172"/>
      <c r="UCT51" s="172"/>
      <c r="UCU51" s="172"/>
      <c r="UCV51" s="172"/>
      <c r="UCW51" s="172"/>
      <c r="UCX51" s="172"/>
      <c r="UCY51" s="172"/>
      <c r="UCZ51" s="172"/>
      <c r="UDA51" s="172"/>
      <c r="UDB51" s="172"/>
      <c r="UDC51" s="172"/>
      <c r="UDD51" s="172"/>
      <c r="UDE51" s="172"/>
      <c r="UDF51" s="172"/>
      <c r="UDG51" s="172"/>
      <c r="UDH51" s="172"/>
      <c r="UDI51" s="172"/>
      <c r="UDJ51" s="172"/>
      <c r="UDK51" s="172"/>
      <c r="UDL51" s="172"/>
      <c r="UDM51" s="172"/>
      <c r="UDN51" s="172"/>
      <c r="UDO51" s="172"/>
      <c r="UDP51" s="172"/>
      <c r="UDQ51" s="172"/>
      <c r="UDR51" s="172"/>
      <c r="UDS51" s="172"/>
      <c r="UDT51" s="172"/>
      <c r="UDU51" s="172"/>
      <c r="UDV51" s="172"/>
      <c r="UDW51" s="172"/>
      <c r="UDX51" s="172"/>
      <c r="UDY51" s="172"/>
      <c r="UDZ51" s="172"/>
      <c r="UEA51" s="172"/>
      <c r="UEB51" s="172"/>
      <c r="UEC51" s="172"/>
      <c r="UED51" s="172"/>
      <c r="UEE51" s="172"/>
      <c r="UEF51" s="172"/>
      <c r="UEG51" s="172"/>
      <c r="UEH51" s="172"/>
      <c r="UEI51" s="172"/>
      <c r="UEJ51" s="172"/>
      <c r="UEK51" s="172"/>
      <c r="UEL51" s="172"/>
      <c r="UEM51" s="172"/>
      <c r="UEN51" s="172"/>
      <c r="UEO51" s="172"/>
      <c r="UEP51" s="172"/>
      <c r="UEQ51" s="172"/>
      <c r="UER51" s="172"/>
      <c r="UES51" s="172"/>
      <c r="UET51" s="172"/>
      <c r="UEU51" s="172"/>
      <c r="UEV51" s="172"/>
      <c r="UEW51" s="172"/>
      <c r="UEX51" s="172"/>
      <c r="UEY51" s="172"/>
      <c r="UEZ51" s="172"/>
      <c r="UFA51" s="172"/>
      <c r="UFB51" s="172"/>
      <c r="UFC51" s="172"/>
      <c r="UFD51" s="172"/>
      <c r="UFE51" s="172"/>
      <c r="UFF51" s="172"/>
      <c r="UFG51" s="172"/>
      <c r="UFH51" s="172"/>
      <c r="UFI51" s="172"/>
      <c r="UFJ51" s="172"/>
      <c r="UFK51" s="172"/>
      <c r="UFL51" s="172"/>
      <c r="UFM51" s="172"/>
      <c r="UFN51" s="172"/>
      <c r="UFO51" s="172"/>
      <c r="UFP51" s="172"/>
      <c r="UFQ51" s="172"/>
      <c r="UFR51" s="172"/>
      <c r="UFS51" s="172"/>
      <c r="UFT51" s="172"/>
      <c r="UFU51" s="172"/>
      <c r="UFV51" s="172"/>
      <c r="UFW51" s="172"/>
      <c r="UFX51" s="172"/>
      <c r="UFY51" s="172"/>
      <c r="UFZ51" s="172"/>
      <c r="UGA51" s="172"/>
      <c r="UGB51" s="172"/>
      <c r="UGC51" s="172"/>
      <c r="UGD51" s="172"/>
      <c r="UGE51" s="172"/>
      <c r="UGF51" s="172"/>
      <c r="UGG51" s="172"/>
      <c r="UGH51" s="172"/>
      <c r="UGI51" s="172"/>
      <c r="UGJ51" s="172"/>
      <c r="UGK51" s="172"/>
      <c r="UGL51" s="172"/>
      <c r="UGM51" s="172"/>
      <c r="UGN51" s="172"/>
      <c r="UGO51" s="172"/>
      <c r="UGP51" s="172"/>
      <c r="UGQ51" s="172"/>
      <c r="UGR51" s="172"/>
      <c r="UGS51" s="172"/>
      <c r="UGT51" s="172"/>
      <c r="UGU51" s="172"/>
      <c r="UGV51" s="172"/>
      <c r="UGW51" s="172"/>
      <c r="UGX51" s="172"/>
      <c r="UGY51" s="172"/>
      <c r="UGZ51" s="172"/>
      <c r="UHA51" s="172"/>
      <c r="UHB51" s="172"/>
      <c r="UHC51" s="172"/>
      <c r="UHD51" s="172"/>
      <c r="UHE51" s="172"/>
      <c r="UHF51" s="172"/>
      <c r="UHG51" s="172"/>
      <c r="UHH51" s="172"/>
      <c r="UHI51" s="172"/>
      <c r="UHJ51" s="172"/>
      <c r="UHK51" s="172"/>
      <c r="UHL51" s="172"/>
      <c r="UHM51" s="172"/>
      <c r="UHN51" s="172"/>
      <c r="UHO51" s="172"/>
      <c r="UHP51" s="172"/>
      <c r="UHQ51" s="172"/>
      <c r="UHR51" s="172"/>
      <c r="UHS51" s="172"/>
      <c r="UHT51" s="172"/>
      <c r="UHU51" s="172"/>
      <c r="UHV51" s="172"/>
      <c r="UHW51" s="172"/>
      <c r="UHX51" s="172"/>
      <c r="UHY51" s="172"/>
      <c r="UHZ51" s="172"/>
      <c r="UIA51" s="172"/>
      <c r="UIB51" s="172"/>
      <c r="UIC51" s="172"/>
      <c r="UID51" s="172"/>
      <c r="UIE51" s="172"/>
      <c r="UIF51" s="172"/>
      <c r="UIG51" s="172"/>
      <c r="UIH51" s="172"/>
      <c r="UII51" s="172"/>
      <c r="UIJ51" s="172"/>
      <c r="UIK51" s="172"/>
      <c r="UIL51" s="172"/>
      <c r="UIM51" s="172"/>
      <c r="UIN51" s="172"/>
      <c r="UIO51" s="172"/>
      <c r="UIP51" s="172"/>
      <c r="UIQ51" s="172"/>
      <c r="UIR51" s="172"/>
      <c r="UIS51" s="172"/>
      <c r="UIT51" s="172"/>
      <c r="UIU51" s="172"/>
      <c r="UIV51" s="172"/>
      <c r="UIW51" s="172"/>
      <c r="UIX51" s="172"/>
      <c r="UIY51" s="172"/>
      <c r="UIZ51" s="172"/>
      <c r="UJA51" s="172"/>
      <c r="UJB51" s="172"/>
      <c r="UJC51" s="172"/>
      <c r="UJD51" s="172"/>
      <c r="UJE51" s="172"/>
      <c r="UJF51" s="172"/>
      <c r="UJG51" s="172"/>
      <c r="UJH51" s="172"/>
      <c r="UJI51" s="172"/>
      <c r="UJJ51" s="172"/>
      <c r="UJK51" s="172"/>
      <c r="UJL51" s="172"/>
      <c r="UJM51" s="172"/>
      <c r="UJN51" s="172"/>
      <c r="UJO51" s="172"/>
      <c r="UJP51" s="172"/>
      <c r="UJQ51" s="172"/>
      <c r="UJR51" s="172"/>
      <c r="UJS51" s="172"/>
      <c r="UJT51" s="172"/>
      <c r="UJU51" s="172"/>
      <c r="UJV51" s="172"/>
      <c r="UJW51" s="172"/>
      <c r="UJX51" s="172"/>
      <c r="UJY51" s="172"/>
      <c r="UJZ51" s="172"/>
      <c r="UKA51" s="172"/>
      <c r="UKB51" s="172"/>
      <c r="UKC51" s="172"/>
      <c r="UKD51" s="172"/>
      <c r="UKE51" s="172"/>
      <c r="UKF51" s="172"/>
      <c r="UKG51" s="172"/>
      <c r="UKH51" s="172"/>
      <c r="UKI51" s="172"/>
      <c r="UKJ51" s="172"/>
      <c r="UKK51" s="172"/>
      <c r="UKL51" s="172"/>
      <c r="UKM51" s="172"/>
      <c r="UKN51" s="172"/>
      <c r="UKO51" s="172"/>
      <c r="UKP51" s="172"/>
      <c r="UKQ51" s="172"/>
      <c r="UKR51" s="172"/>
      <c r="UKS51" s="172"/>
      <c r="UKT51" s="172"/>
      <c r="UKU51" s="172"/>
      <c r="UKV51" s="172"/>
      <c r="UKW51" s="172"/>
      <c r="UKX51" s="172"/>
      <c r="UKY51" s="172"/>
      <c r="UKZ51" s="172"/>
      <c r="ULA51" s="172"/>
      <c r="ULB51" s="172"/>
      <c r="ULC51" s="172"/>
      <c r="ULD51" s="172"/>
      <c r="ULE51" s="172"/>
      <c r="ULF51" s="172"/>
      <c r="ULG51" s="172"/>
      <c r="ULH51" s="172"/>
      <c r="ULI51" s="172"/>
      <c r="ULJ51" s="172"/>
      <c r="ULK51" s="172"/>
      <c r="ULL51" s="172"/>
      <c r="ULM51" s="172"/>
      <c r="ULN51" s="172"/>
      <c r="ULO51" s="172"/>
      <c r="ULP51" s="172"/>
      <c r="ULQ51" s="172"/>
      <c r="ULR51" s="172"/>
      <c r="ULS51" s="172"/>
      <c r="ULT51" s="172"/>
      <c r="ULU51" s="172"/>
      <c r="ULV51" s="172"/>
      <c r="ULW51" s="172"/>
      <c r="ULX51" s="172"/>
      <c r="ULY51" s="172"/>
      <c r="ULZ51" s="172"/>
      <c r="UMA51" s="172"/>
      <c r="UMB51" s="172"/>
      <c r="UMC51" s="172"/>
      <c r="UMD51" s="172"/>
      <c r="UME51" s="172"/>
      <c r="UMF51" s="172"/>
      <c r="UMG51" s="172"/>
      <c r="UMH51" s="172"/>
      <c r="UMI51" s="172"/>
      <c r="UMJ51" s="172"/>
      <c r="UMK51" s="172"/>
      <c r="UML51" s="172"/>
      <c r="UMM51" s="172"/>
      <c r="UMN51" s="172"/>
      <c r="UMO51" s="172"/>
      <c r="UMP51" s="172"/>
      <c r="UMQ51" s="172"/>
      <c r="UMR51" s="172"/>
      <c r="UMS51" s="172"/>
      <c r="UMT51" s="172"/>
      <c r="UMU51" s="172"/>
      <c r="UMV51" s="172"/>
      <c r="UMW51" s="172"/>
      <c r="UMX51" s="172"/>
      <c r="UMY51" s="172"/>
      <c r="UMZ51" s="172"/>
      <c r="UNA51" s="172"/>
      <c r="UNB51" s="172"/>
      <c r="UNC51" s="172"/>
      <c r="UND51" s="172"/>
      <c r="UNE51" s="172"/>
      <c r="UNF51" s="172"/>
      <c r="UNG51" s="172"/>
      <c r="UNH51" s="172"/>
      <c r="UNI51" s="172"/>
      <c r="UNJ51" s="172"/>
      <c r="UNK51" s="172"/>
      <c r="UNL51" s="172"/>
      <c r="UNM51" s="172"/>
      <c r="UNN51" s="172"/>
      <c r="UNO51" s="172"/>
      <c r="UNP51" s="172"/>
      <c r="UNQ51" s="172"/>
      <c r="UNR51" s="172"/>
      <c r="UNS51" s="172"/>
      <c r="UNT51" s="172"/>
      <c r="UNU51" s="172"/>
      <c r="UNV51" s="172"/>
      <c r="UNW51" s="172"/>
      <c r="UNX51" s="172"/>
      <c r="UNY51" s="172"/>
      <c r="UNZ51" s="172"/>
      <c r="UOA51" s="172"/>
      <c r="UOB51" s="172"/>
      <c r="UOC51" s="172"/>
      <c r="UOD51" s="172"/>
      <c r="UOE51" s="172"/>
      <c r="UOF51" s="172"/>
      <c r="UOG51" s="172"/>
      <c r="UOH51" s="172"/>
      <c r="UOI51" s="172"/>
      <c r="UOJ51" s="172"/>
      <c r="UOK51" s="172"/>
      <c r="UOL51" s="172"/>
      <c r="UOM51" s="172"/>
      <c r="UON51" s="172"/>
      <c r="UOO51" s="172"/>
      <c r="UOP51" s="172"/>
      <c r="UOQ51" s="172"/>
      <c r="UOR51" s="172"/>
      <c r="UOS51" s="172"/>
      <c r="UOT51" s="172"/>
      <c r="UOU51" s="172"/>
      <c r="UOV51" s="172"/>
      <c r="UOW51" s="172"/>
      <c r="UOX51" s="172"/>
      <c r="UOY51" s="172"/>
      <c r="UOZ51" s="172"/>
      <c r="UPA51" s="172"/>
      <c r="UPB51" s="172"/>
      <c r="UPC51" s="172"/>
      <c r="UPD51" s="172"/>
      <c r="UPE51" s="172"/>
      <c r="UPF51" s="172"/>
      <c r="UPG51" s="172"/>
      <c r="UPH51" s="172"/>
      <c r="UPI51" s="172"/>
      <c r="UPJ51" s="172"/>
      <c r="UPK51" s="172"/>
      <c r="UPL51" s="172"/>
      <c r="UPM51" s="172"/>
      <c r="UPN51" s="172"/>
      <c r="UPO51" s="172"/>
      <c r="UPP51" s="172"/>
      <c r="UPQ51" s="172"/>
      <c r="UPR51" s="172"/>
      <c r="UPS51" s="172"/>
      <c r="UPT51" s="172"/>
      <c r="UPU51" s="172"/>
      <c r="UPV51" s="172"/>
      <c r="UPW51" s="172"/>
      <c r="UPX51" s="172"/>
      <c r="UPY51" s="172"/>
      <c r="UPZ51" s="172"/>
      <c r="UQA51" s="172"/>
      <c r="UQB51" s="172"/>
      <c r="UQC51" s="172"/>
      <c r="UQD51" s="172"/>
      <c r="UQE51" s="172"/>
      <c r="UQF51" s="172"/>
      <c r="UQG51" s="172"/>
      <c r="UQH51" s="172"/>
      <c r="UQI51" s="172"/>
      <c r="UQJ51" s="172"/>
      <c r="UQK51" s="172"/>
      <c r="UQL51" s="172"/>
      <c r="UQM51" s="172"/>
      <c r="UQN51" s="172"/>
      <c r="UQO51" s="172"/>
      <c r="UQP51" s="172"/>
      <c r="UQQ51" s="172"/>
      <c r="UQR51" s="172"/>
      <c r="UQS51" s="172"/>
      <c r="UQT51" s="172"/>
      <c r="UQU51" s="172"/>
      <c r="UQV51" s="172"/>
      <c r="UQW51" s="172"/>
      <c r="UQX51" s="172"/>
      <c r="UQY51" s="172"/>
      <c r="UQZ51" s="172"/>
      <c r="URA51" s="172"/>
      <c r="URB51" s="172"/>
      <c r="URC51" s="172"/>
      <c r="URD51" s="172"/>
      <c r="URE51" s="172"/>
      <c r="URF51" s="172"/>
      <c r="URG51" s="172"/>
      <c r="URH51" s="172"/>
      <c r="URI51" s="172"/>
      <c r="URJ51" s="172"/>
      <c r="URK51" s="172"/>
      <c r="URL51" s="172"/>
      <c r="URM51" s="172"/>
      <c r="URN51" s="172"/>
      <c r="URO51" s="172"/>
      <c r="URP51" s="172"/>
      <c r="URQ51" s="172"/>
      <c r="URR51" s="172"/>
      <c r="URS51" s="172"/>
      <c r="URT51" s="172"/>
      <c r="URU51" s="172"/>
      <c r="URV51" s="172"/>
      <c r="URW51" s="172"/>
      <c r="URX51" s="172"/>
      <c r="URY51" s="172"/>
      <c r="URZ51" s="172"/>
      <c r="USA51" s="172"/>
      <c r="USB51" s="172"/>
      <c r="USC51" s="172"/>
      <c r="USD51" s="172"/>
      <c r="USE51" s="172"/>
      <c r="USF51" s="172"/>
      <c r="USG51" s="172"/>
      <c r="USH51" s="172"/>
      <c r="USI51" s="172"/>
      <c r="USJ51" s="172"/>
      <c r="USK51" s="172"/>
      <c r="USL51" s="172"/>
      <c r="USM51" s="172"/>
      <c r="USN51" s="172"/>
      <c r="USO51" s="172"/>
      <c r="USP51" s="172"/>
      <c r="USQ51" s="172"/>
      <c r="USR51" s="172"/>
      <c r="USS51" s="172"/>
      <c r="UST51" s="172"/>
      <c r="USU51" s="172"/>
      <c r="USV51" s="172"/>
      <c r="USW51" s="172"/>
      <c r="USX51" s="172"/>
      <c r="USY51" s="172"/>
      <c r="USZ51" s="172"/>
      <c r="UTA51" s="172"/>
      <c r="UTB51" s="172"/>
      <c r="UTC51" s="172"/>
      <c r="UTD51" s="172"/>
      <c r="UTE51" s="172"/>
      <c r="UTF51" s="172"/>
      <c r="UTG51" s="172"/>
      <c r="UTH51" s="172"/>
      <c r="UTI51" s="172"/>
      <c r="UTJ51" s="172"/>
      <c r="UTK51" s="172"/>
      <c r="UTL51" s="172"/>
      <c r="UTM51" s="172"/>
      <c r="UTN51" s="172"/>
      <c r="UTO51" s="172"/>
      <c r="UTP51" s="172"/>
      <c r="UTQ51" s="172"/>
      <c r="UTR51" s="172"/>
      <c r="UTS51" s="172"/>
      <c r="UTT51" s="172"/>
      <c r="UTU51" s="172"/>
      <c r="UTV51" s="172"/>
      <c r="UTW51" s="172"/>
      <c r="UTX51" s="172"/>
      <c r="UTY51" s="172"/>
      <c r="UTZ51" s="172"/>
      <c r="UUA51" s="172"/>
      <c r="UUB51" s="172"/>
      <c r="UUC51" s="172"/>
      <c r="UUD51" s="172"/>
      <c r="UUE51" s="172"/>
      <c r="UUF51" s="172"/>
      <c r="UUG51" s="172"/>
      <c r="UUH51" s="172"/>
      <c r="UUI51" s="172"/>
      <c r="UUJ51" s="172"/>
      <c r="UUK51" s="172"/>
      <c r="UUL51" s="172"/>
      <c r="UUM51" s="172"/>
      <c r="UUN51" s="172"/>
      <c r="UUO51" s="172"/>
      <c r="UUP51" s="172"/>
      <c r="UUQ51" s="172"/>
      <c r="UUR51" s="172"/>
      <c r="UUS51" s="172"/>
      <c r="UUT51" s="172"/>
      <c r="UUU51" s="172"/>
      <c r="UUV51" s="172"/>
      <c r="UUW51" s="172"/>
      <c r="UUX51" s="172"/>
      <c r="UUY51" s="172"/>
      <c r="UUZ51" s="172"/>
      <c r="UVA51" s="172"/>
      <c r="UVB51" s="172"/>
      <c r="UVC51" s="172"/>
      <c r="UVD51" s="172"/>
      <c r="UVE51" s="172"/>
      <c r="UVF51" s="172"/>
      <c r="UVG51" s="172"/>
      <c r="UVH51" s="172"/>
      <c r="UVI51" s="172"/>
      <c r="UVJ51" s="172"/>
      <c r="UVK51" s="172"/>
      <c r="UVL51" s="172"/>
      <c r="UVM51" s="172"/>
      <c r="UVN51" s="172"/>
      <c r="UVO51" s="172"/>
      <c r="UVP51" s="172"/>
      <c r="UVQ51" s="172"/>
      <c r="UVR51" s="172"/>
      <c r="UVS51" s="172"/>
      <c r="UVT51" s="172"/>
      <c r="UVU51" s="172"/>
      <c r="UVV51" s="172"/>
      <c r="UVW51" s="172"/>
      <c r="UVX51" s="172"/>
      <c r="UVY51" s="172"/>
      <c r="UVZ51" s="172"/>
      <c r="UWA51" s="172"/>
      <c r="UWB51" s="172"/>
      <c r="UWC51" s="172"/>
      <c r="UWD51" s="172"/>
      <c r="UWE51" s="172"/>
      <c r="UWF51" s="172"/>
      <c r="UWG51" s="172"/>
      <c r="UWH51" s="172"/>
      <c r="UWI51" s="172"/>
      <c r="UWJ51" s="172"/>
      <c r="UWK51" s="172"/>
      <c r="UWL51" s="172"/>
      <c r="UWM51" s="172"/>
      <c r="UWN51" s="172"/>
      <c r="UWO51" s="172"/>
      <c r="UWP51" s="172"/>
      <c r="UWQ51" s="172"/>
      <c r="UWR51" s="172"/>
      <c r="UWS51" s="172"/>
      <c r="UWT51" s="172"/>
      <c r="UWU51" s="172"/>
      <c r="UWV51" s="172"/>
      <c r="UWW51" s="172"/>
      <c r="UWX51" s="172"/>
      <c r="UWY51" s="172"/>
      <c r="UWZ51" s="172"/>
      <c r="UXA51" s="172"/>
      <c r="UXB51" s="172"/>
      <c r="UXC51" s="172"/>
      <c r="UXD51" s="172"/>
      <c r="UXE51" s="172"/>
      <c r="UXF51" s="172"/>
      <c r="UXG51" s="172"/>
      <c r="UXH51" s="172"/>
      <c r="UXI51" s="172"/>
      <c r="UXJ51" s="172"/>
      <c r="UXK51" s="172"/>
      <c r="UXL51" s="172"/>
      <c r="UXM51" s="172"/>
      <c r="UXN51" s="172"/>
      <c r="UXO51" s="172"/>
      <c r="UXP51" s="172"/>
      <c r="UXQ51" s="172"/>
      <c r="UXR51" s="172"/>
      <c r="UXS51" s="172"/>
      <c r="UXT51" s="172"/>
      <c r="UXU51" s="172"/>
      <c r="UXV51" s="172"/>
      <c r="UXW51" s="172"/>
      <c r="UXX51" s="172"/>
      <c r="UXY51" s="172"/>
      <c r="UXZ51" s="172"/>
      <c r="UYA51" s="172"/>
      <c r="UYB51" s="172"/>
      <c r="UYC51" s="172"/>
      <c r="UYD51" s="172"/>
      <c r="UYE51" s="172"/>
      <c r="UYF51" s="172"/>
      <c r="UYG51" s="172"/>
      <c r="UYH51" s="172"/>
      <c r="UYI51" s="172"/>
      <c r="UYJ51" s="172"/>
      <c r="UYK51" s="172"/>
      <c r="UYL51" s="172"/>
      <c r="UYM51" s="172"/>
      <c r="UYN51" s="172"/>
      <c r="UYO51" s="172"/>
      <c r="UYP51" s="172"/>
      <c r="UYQ51" s="172"/>
      <c r="UYR51" s="172"/>
      <c r="UYS51" s="172"/>
      <c r="UYT51" s="172"/>
      <c r="UYU51" s="172"/>
      <c r="UYV51" s="172"/>
      <c r="UYW51" s="172"/>
      <c r="UYX51" s="172"/>
      <c r="UYY51" s="172"/>
      <c r="UYZ51" s="172"/>
      <c r="UZA51" s="172"/>
      <c r="UZB51" s="172"/>
      <c r="UZC51" s="172"/>
      <c r="UZD51" s="172"/>
      <c r="UZE51" s="172"/>
      <c r="UZF51" s="172"/>
      <c r="UZG51" s="172"/>
      <c r="UZH51" s="172"/>
      <c r="UZI51" s="172"/>
      <c r="UZJ51" s="172"/>
      <c r="UZK51" s="172"/>
      <c r="UZL51" s="172"/>
      <c r="UZM51" s="172"/>
      <c r="UZN51" s="172"/>
      <c r="UZO51" s="172"/>
      <c r="UZP51" s="172"/>
      <c r="UZQ51" s="172"/>
      <c r="UZR51" s="172"/>
      <c r="UZS51" s="172"/>
      <c r="UZT51" s="172"/>
      <c r="UZU51" s="172"/>
      <c r="UZV51" s="172"/>
      <c r="UZW51" s="172"/>
      <c r="UZX51" s="172"/>
      <c r="UZY51" s="172"/>
      <c r="UZZ51" s="172"/>
      <c r="VAA51" s="172"/>
      <c r="VAB51" s="172"/>
      <c r="VAC51" s="172"/>
      <c r="VAD51" s="172"/>
      <c r="VAE51" s="172"/>
      <c r="VAF51" s="172"/>
      <c r="VAG51" s="172"/>
      <c r="VAH51" s="172"/>
      <c r="VAI51" s="172"/>
      <c r="VAJ51" s="172"/>
      <c r="VAK51" s="172"/>
      <c r="VAL51" s="172"/>
      <c r="VAM51" s="172"/>
      <c r="VAN51" s="172"/>
      <c r="VAO51" s="172"/>
      <c r="VAP51" s="172"/>
      <c r="VAQ51" s="172"/>
      <c r="VAR51" s="172"/>
      <c r="VAS51" s="172"/>
      <c r="VAT51" s="172"/>
      <c r="VAU51" s="172"/>
      <c r="VAV51" s="172"/>
      <c r="VAW51" s="172"/>
      <c r="VAX51" s="172"/>
      <c r="VAY51" s="172"/>
      <c r="VAZ51" s="172"/>
      <c r="VBA51" s="172"/>
      <c r="VBB51" s="172"/>
      <c r="VBC51" s="172"/>
      <c r="VBD51" s="172"/>
      <c r="VBE51" s="172"/>
      <c r="VBF51" s="172"/>
      <c r="VBG51" s="172"/>
      <c r="VBH51" s="172"/>
      <c r="VBI51" s="172"/>
      <c r="VBJ51" s="172"/>
      <c r="VBK51" s="172"/>
      <c r="VBL51" s="172"/>
      <c r="VBM51" s="172"/>
      <c r="VBN51" s="172"/>
      <c r="VBO51" s="172"/>
      <c r="VBP51" s="172"/>
      <c r="VBQ51" s="172"/>
      <c r="VBR51" s="172"/>
      <c r="VBS51" s="172"/>
      <c r="VBT51" s="172"/>
      <c r="VBU51" s="172"/>
      <c r="VBV51" s="172"/>
      <c r="VBW51" s="172"/>
      <c r="VBX51" s="172"/>
      <c r="VBY51" s="172"/>
      <c r="VBZ51" s="172"/>
      <c r="VCA51" s="172"/>
      <c r="VCB51" s="172"/>
      <c r="VCC51" s="172"/>
      <c r="VCD51" s="172"/>
      <c r="VCE51" s="172"/>
      <c r="VCF51" s="172"/>
      <c r="VCG51" s="172"/>
      <c r="VCH51" s="172"/>
      <c r="VCI51" s="172"/>
      <c r="VCJ51" s="172"/>
      <c r="VCK51" s="172"/>
      <c r="VCL51" s="172"/>
      <c r="VCM51" s="172"/>
      <c r="VCN51" s="172"/>
      <c r="VCO51" s="172"/>
      <c r="VCP51" s="172"/>
      <c r="VCQ51" s="172"/>
      <c r="VCR51" s="172"/>
      <c r="VCS51" s="172"/>
      <c r="VCT51" s="172"/>
      <c r="VCU51" s="172"/>
      <c r="VCV51" s="172"/>
      <c r="VCW51" s="172"/>
      <c r="VCX51" s="172"/>
      <c r="VCY51" s="172"/>
      <c r="VCZ51" s="172"/>
      <c r="VDA51" s="172"/>
      <c r="VDB51" s="172"/>
      <c r="VDC51" s="172"/>
      <c r="VDD51" s="172"/>
      <c r="VDE51" s="172"/>
      <c r="VDF51" s="172"/>
      <c r="VDG51" s="172"/>
      <c r="VDH51" s="172"/>
      <c r="VDI51" s="172"/>
      <c r="VDJ51" s="172"/>
      <c r="VDK51" s="172"/>
      <c r="VDL51" s="172"/>
      <c r="VDM51" s="172"/>
      <c r="VDN51" s="172"/>
      <c r="VDO51" s="172"/>
      <c r="VDP51" s="172"/>
      <c r="VDQ51" s="172"/>
      <c r="VDR51" s="172"/>
      <c r="VDS51" s="172"/>
      <c r="VDT51" s="172"/>
      <c r="VDU51" s="172"/>
      <c r="VDV51" s="172"/>
      <c r="VDW51" s="172"/>
      <c r="VDX51" s="172"/>
      <c r="VDY51" s="172"/>
      <c r="VDZ51" s="172"/>
      <c r="VEA51" s="172"/>
      <c r="VEB51" s="172"/>
      <c r="VEC51" s="172"/>
      <c r="VED51" s="172"/>
      <c r="VEE51" s="172"/>
      <c r="VEF51" s="172"/>
      <c r="VEG51" s="172"/>
      <c r="VEH51" s="172"/>
      <c r="VEI51" s="172"/>
      <c r="VEJ51" s="172"/>
      <c r="VEK51" s="172"/>
      <c r="VEL51" s="172"/>
      <c r="VEM51" s="172"/>
      <c r="VEN51" s="172"/>
      <c r="VEO51" s="172"/>
      <c r="VEP51" s="172"/>
      <c r="VEQ51" s="172"/>
      <c r="VER51" s="172"/>
      <c r="VES51" s="172"/>
      <c r="VET51" s="172"/>
      <c r="VEU51" s="172"/>
      <c r="VEV51" s="172"/>
      <c r="VEW51" s="172"/>
      <c r="VEX51" s="172"/>
      <c r="VEY51" s="172"/>
      <c r="VEZ51" s="172"/>
      <c r="VFA51" s="172"/>
      <c r="VFB51" s="172"/>
      <c r="VFC51" s="172"/>
      <c r="VFD51" s="172"/>
      <c r="VFE51" s="172"/>
      <c r="VFF51" s="172"/>
      <c r="VFG51" s="172"/>
      <c r="VFH51" s="172"/>
      <c r="VFI51" s="172"/>
      <c r="VFJ51" s="172"/>
      <c r="VFK51" s="172"/>
      <c r="VFL51" s="172"/>
      <c r="VFM51" s="172"/>
      <c r="VFN51" s="172"/>
      <c r="VFO51" s="172"/>
      <c r="VFP51" s="172"/>
      <c r="VFQ51" s="172"/>
      <c r="VFR51" s="172"/>
      <c r="VFS51" s="172"/>
      <c r="VFT51" s="172"/>
      <c r="VFU51" s="172"/>
      <c r="VFV51" s="172"/>
      <c r="VFW51" s="172"/>
      <c r="VFX51" s="172"/>
      <c r="VFY51" s="172"/>
      <c r="VFZ51" s="172"/>
      <c r="VGA51" s="172"/>
      <c r="VGB51" s="172"/>
      <c r="VGC51" s="172"/>
      <c r="VGD51" s="172"/>
      <c r="VGE51" s="172"/>
      <c r="VGF51" s="172"/>
      <c r="VGG51" s="172"/>
      <c r="VGH51" s="172"/>
      <c r="VGI51" s="172"/>
      <c r="VGJ51" s="172"/>
      <c r="VGK51" s="172"/>
      <c r="VGL51" s="172"/>
      <c r="VGM51" s="172"/>
      <c r="VGN51" s="172"/>
      <c r="VGO51" s="172"/>
      <c r="VGP51" s="172"/>
      <c r="VGQ51" s="172"/>
      <c r="VGR51" s="172"/>
      <c r="VGS51" s="172"/>
      <c r="VGT51" s="172"/>
      <c r="VGU51" s="172"/>
      <c r="VGV51" s="172"/>
      <c r="VGW51" s="172"/>
      <c r="VGX51" s="172"/>
      <c r="VGY51" s="172"/>
      <c r="VGZ51" s="172"/>
      <c r="VHA51" s="172"/>
      <c r="VHB51" s="172"/>
      <c r="VHC51" s="172"/>
      <c r="VHD51" s="172"/>
      <c r="VHE51" s="172"/>
      <c r="VHF51" s="172"/>
      <c r="VHG51" s="172"/>
      <c r="VHH51" s="172"/>
      <c r="VHI51" s="172"/>
      <c r="VHJ51" s="172"/>
      <c r="VHK51" s="172"/>
      <c r="VHL51" s="172"/>
      <c r="VHM51" s="172"/>
      <c r="VHN51" s="172"/>
      <c r="VHO51" s="172"/>
      <c r="VHP51" s="172"/>
      <c r="VHQ51" s="172"/>
      <c r="VHR51" s="172"/>
      <c r="VHS51" s="172"/>
      <c r="VHT51" s="172"/>
      <c r="VHU51" s="172"/>
      <c r="VHV51" s="172"/>
      <c r="VHW51" s="172"/>
      <c r="VHX51" s="172"/>
      <c r="VHY51" s="172"/>
      <c r="VHZ51" s="172"/>
      <c r="VIA51" s="172"/>
      <c r="VIB51" s="172"/>
      <c r="VIC51" s="172"/>
      <c r="VID51" s="172"/>
      <c r="VIE51" s="172"/>
      <c r="VIF51" s="172"/>
      <c r="VIG51" s="172"/>
      <c r="VIH51" s="172"/>
      <c r="VII51" s="172"/>
      <c r="VIJ51" s="172"/>
      <c r="VIK51" s="172"/>
      <c r="VIL51" s="172"/>
      <c r="VIM51" s="172"/>
      <c r="VIN51" s="172"/>
      <c r="VIO51" s="172"/>
      <c r="VIP51" s="172"/>
      <c r="VIQ51" s="172"/>
      <c r="VIR51" s="172"/>
      <c r="VIS51" s="172"/>
      <c r="VIT51" s="172"/>
      <c r="VIU51" s="172"/>
      <c r="VIV51" s="172"/>
      <c r="VIW51" s="172"/>
      <c r="VIX51" s="172"/>
      <c r="VIY51" s="172"/>
      <c r="VIZ51" s="172"/>
      <c r="VJA51" s="172"/>
      <c r="VJB51" s="172"/>
      <c r="VJC51" s="172"/>
      <c r="VJD51" s="172"/>
      <c r="VJE51" s="172"/>
      <c r="VJF51" s="172"/>
      <c r="VJG51" s="172"/>
      <c r="VJH51" s="172"/>
      <c r="VJI51" s="172"/>
      <c r="VJJ51" s="172"/>
      <c r="VJK51" s="172"/>
      <c r="VJL51" s="172"/>
      <c r="VJM51" s="172"/>
      <c r="VJN51" s="172"/>
      <c r="VJO51" s="172"/>
      <c r="VJP51" s="172"/>
      <c r="VJQ51" s="172"/>
      <c r="VJR51" s="172"/>
      <c r="VJS51" s="172"/>
      <c r="VJT51" s="172"/>
      <c r="VJU51" s="172"/>
      <c r="VJV51" s="172"/>
      <c r="VJW51" s="172"/>
      <c r="VJX51" s="172"/>
      <c r="VJY51" s="172"/>
      <c r="VJZ51" s="172"/>
      <c r="VKA51" s="172"/>
      <c r="VKB51" s="172"/>
      <c r="VKC51" s="172"/>
      <c r="VKD51" s="172"/>
      <c r="VKE51" s="172"/>
      <c r="VKF51" s="172"/>
      <c r="VKG51" s="172"/>
      <c r="VKH51" s="172"/>
      <c r="VKI51" s="172"/>
      <c r="VKJ51" s="172"/>
      <c r="VKK51" s="172"/>
      <c r="VKL51" s="172"/>
      <c r="VKM51" s="172"/>
      <c r="VKN51" s="172"/>
      <c r="VKO51" s="172"/>
      <c r="VKP51" s="172"/>
      <c r="VKQ51" s="172"/>
      <c r="VKR51" s="172"/>
      <c r="VKS51" s="172"/>
      <c r="VKT51" s="172"/>
      <c r="VKU51" s="172"/>
      <c r="VKV51" s="172"/>
      <c r="VKW51" s="172"/>
      <c r="VKX51" s="172"/>
      <c r="VKY51" s="172"/>
      <c r="VKZ51" s="172"/>
      <c r="VLA51" s="172"/>
      <c r="VLB51" s="172"/>
      <c r="VLC51" s="172"/>
      <c r="VLD51" s="172"/>
      <c r="VLE51" s="172"/>
      <c r="VLF51" s="172"/>
      <c r="VLG51" s="172"/>
      <c r="VLH51" s="172"/>
      <c r="VLI51" s="172"/>
      <c r="VLJ51" s="172"/>
      <c r="VLK51" s="172"/>
      <c r="VLL51" s="172"/>
      <c r="VLM51" s="172"/>
      <c r="VLN51" s="172"/>
      <c r="VLO51" s="172"/>
      <c r="VLP51" s="172"/>
      <c r="VLQ51" s="172"/>
      <c r="VLR51" s="172"/>
      <c r="VLS51" s="172"/>
      <c r="VLT51" s="172"/>
      <c r="VLU51" s="172"/>
      <c r="VLV51" s="172"/>
      <c r="VLW51" s="172"/>
      <c r="VLX51" s="172"/>
      <c r="VLY51" s="172"/>
      <c r="VLZ51" s="172"/>
      <c r="VMA51" s="172"/>
      <c r="VMB51" s="172"/>
      <c r="VMC51" s="172"/>
      <c r="VMD51" s="172"/>
      <c r="VME51" s="172"/>
      <c r="VMF51" s="172"/>
      <c r="VMG51" s="172"/>
      <c r="VMH51" s="172"/>
      <c r="VMI51" s="172"/>
      <c r="VMJ51" s="172"/>
      <c r="VMK51" s="172"/>
      <c r="VML51" s="172"/>
      <c r="VMM51" s="172"/>
      <c r="VMN51" s="172"/>
      <c r="VMO51" s="172"/>
      <c r="VMP51" s="172"/>
      <c r="VMQ51" s="172"/>
      <c r="VMR51" s="172"/>
      <c r="VMS51" s="172"/>
      <c r="VMT51" s="172"/>
      <c r="VMU51" s="172"/>
      <c r="VMV51" s="172"/>
      <c r="VMW51" s="172"/>
      <c r="VMX51" s="172"/>
      <c r="VMY51" s="172"/>
      <c r="VMZ51" s="172"/>
      <c r="VNA51" s="172"/>
      <c r="VNB51" s="172"/>
      <c r="VNC51" s="172"/>
      <c r="VND51" s="172"/>
      <c r="VNE51" s="172"/>
      <c r="VNF51" s="172"/>
      <c r="VNG51" s="172"/>
      <c r="VNH51" s="172"/>
      <c r="VNI51" s="172"/>
      <c r="VNJ51" s="172"/>
      <c r="VNK51" s="172"/>
      <c r="VNL51" s="172"/>
      <c r="VNM51" s="172"/>
      <c r="VNN51" s="172"/>
      <c r="VNO51" s="172"/>
      <c r="VNP51" s="172"/>
      <c r="VNQ51" s="172"/>
      <c r="VNR51" s="172"/>
      <c r="VNS51" s="172"/>
      <c r="VNT51" s="172"/>
      <c r="VNU51" s="172"/>
      <c r="VNV51" s="172"/>
      <c r="VNW51" s="172"/>
      <c r="VNX51" s="172"/>
      <c r="VNY51" s="172"/>
      <c r="VNZ51" s="172"/>
      <c r="VOA51" s="172"/>
      <c r="VOB51" s="172"/>
      <c r="VOC51" s="172"/>
      <c r="VOD51" s="172"/>
      <c r="VOE51" s="172"/>
      <c r="VOF51" s="172"/>
      <c r="VOG51" s="172"/>
      <c r="VOH51" s="172"/>
      <c r="VOI51" s="172"/>
      <c r="VOJ51" s="172"/>
      <c r="VOK51" s="172"/>
      <c r="VOL51" s="172"/>
      <c r="VOM51" s="172"/>
      <c r="VON51" s="172"/>
      <c r="VOO51" s="172"/>
      <c r="VOP51" s="172"/>
      <c r="VOQ51" s="172"/>
      <c r="VOR51" s="172"/>
      <c r="VOS51" s="172"/>
      <c r="VOT51" s="172"/>
      <c r="VOU51" s="172"/>
      <c r="VOV51" s="172"/>
      <c r="VOW51" s="172"/>
      <c r="VOX51" s="172"/>
      <c r="VOY51" s="172"/>
      <c r="VOZ51" s="172"/>
      <c r="VPA51" s="172"/>
      <c r="VPB51" s="172"/>
      <c r="VPC51" s="172"/>
      <c r="VPD51" s="172"/>
      <c r="VPE51" s="172"/>
      <c r="VPF51" s="172"/>
      <c r="VPG51" s="172"/>
      <c r="VPH51" s="172"/>
      <c r="VPI51" s="172"/>
      <c r="VPJ51" s="172"/>
      <c r="VPK51" s="172"/>
      <c r="VPL51" s="172"/>
      <c r="VPM51" s="172"/>
      <c r="VPN51" s="172"/>
      <c r="VPO51" s="172"/>
      <c r="VPP51" s="172"/>
      <c r="VPQ51" s="172"/>
      <c r="VPR51" s="172"/>
      <c r="VPS51" s="172"/>
      <c r="VPT51" s="172"/>
      <c r="VPU51" s="172"/>
      <c r="VPV51" s="172"/>
      <c r="VPW51" s="172"/>
      <c r="VPX51" s="172"/>
      <c r="VPY51" s="172"/>
      <c r="VPZ51" s="172"/>
      <c r="VQA51" s="172"/>
      <c r="VQB51" s="172"/>
      <c r="VQC51" s="172"/>
      <c r="VQD51" s="172"/>
      <c r="VQE51" s="172"/>
      <c r="VQF51" s="172"/>
      <c r="VQG51" s="172"/>
      <c r="VQH51" s="172"/>
      <c r="VQI51" s="172"/>
      <c r="VQJ51" s="172"/>
      <c r="VQK51" s="172"/>
      <c r="VQL51" s="172"/>
      <c r="VQM51" s="172"/>
      <c r="VQN51" s="172"/>
      <c r="VQO51" s="172"/>
      <c r="VQP51" s="172"/>
      <c r="VQQ51" s="172"/>
      <c r="VQR51" s="172"/>
      <c r="VQS51" s="172"/>
      <c r="VQT51" s="172"/>
      <c r="VQU51" s="172"/>
      <c r="VQV51" s="172"/>
      <c r="VQW51" s="172"/>
      <c r="VQX51" s="172"/>
      <c r="VQY51" s="172"/>
      <c r="VQZ51" s="172"/>
      <c r="VRA51" s="172"/>
      <c r="VRB51" s="172"/>
      <c r="VRC51" s="172"/>
      <c r="VRD51" s="172"/>
      <c r="VRE51" s="172"/>
      <c r="VRF51" s="172"/>
      <c r="VRG51" s="172"/>
      <c r="VRH51" s="172"/>
      <c r="VRI51" s="172"/>
      <c r="VRJ51" s="172"/>
      <c r="VRK51" s="172"/>
      <c r="VRL51" s="172"/>
      <c r="VRM51" s="172"/>
      <c r="VRN51" s="172"/>
      <c r="VRO51" s="172"/>
      <c r="VRP51" s="172"/>
      <c r="VRQ51" s="172"/>
      <c r="VRR51" s="172"/>
      <c r="VRS51" s="172"/>
      <c r="VRT51" s="172"/>
      <c r="VRU51" s="172"/>
      <c r="VRV51" s="172"/>
      <c r="VRW51" s="172"/>
      <c r="VRX51" s="172"/>
      <c r="VRY51" s="172"/>
      <c r="VRZ51" s="172"/>
      <c r="VSA51" s="172"/>
      <c r="VSB51" s="172"/>
      <c r="VSC51" s="172"/>
      <c r="VSD51" s="172"/>
      <c r="VSE51" s="172"/>
      <c r="VSF51" s="172"/>
      <c r="VSG51" s="172"/>
      <c r="VSH51" s="172"/>
      <c r="VSI51" s="172"/>
      <c r="VSJ51" s="172"/>
      <c r="VSK51" s="172"/>
      <c r="VSL51" s="172"/>
      <c r="VSM51" s="172"/>
      <c r="VSN51" s="172"/>
      <c r="VSO51" s="172"/>
      <c r="VSP51" s="172"/>
      <c r="VSQ51" s="172"/>
      <c r="VSR51" s="172"/>
      <c r="VSS51" s="172"/>
      <c r="VST51" s="172"/>
      <c r="VSU51" s="172"/>
      <c r="VSV51" s="172"/>
      <c r="VSW51" s="172"/>
      <c r="VSX51" s="172"/>
      <c r="VSY51" s="172"/>
      <c r="VSZ51" s="172"/>
      <c r="VTA51" s="172"/>
      <c r="VTB51" s="172"/>
      <c r="VTC51" s="172"/>
      <c r="VTD51" s="172"/>
      <c r="VTE51" s="172"/>
      <c r="VTF51" s="172"/>
      <c r="VTG51" s="172"/>
      <c r="VTH51" s="172"/>
      <c r="VTI51" s="172"/>
      <c r="VTJ51" s="172"/>
      <c r="VTK51" s="172"/>
      <c r="VTL51" s="172"/>
      <c r="VTM51" s="172"/>
      <c r="VTN51" s="172"/>
      <c r="VTO51" s="172"/>
      <c r="VTP51" s="172"/>
      <c r="VTQ51" s="172"/>
      <c r="VTR51" s="172"/>
      <c r="VTS51" s="172"/>
      <c r="VTT51" s="172"/>
      <c r="VTU51" s="172"/>
      <c r="VTV51" s="172"/>
      <c r="VTW51" s="172"/>
      <c r="VTX51" s="172"/>
      <c r="VTY51" s="172"/>
      <c r="VTZ51" s="172"/>
      <c r="VUA51" s="172"/>
      <c r="VUB51" s="172"/>
      <c r="VUC51" s="172"/>
      <c r="VUD51" s="172"/>
      <c r="VUE51" s="172"/>
      <c r="VUF51" s="172"/>
      <c r="VUG51" s="172"/>
      <c r="VUH51" s="172"/>
      <c r="VUI51" s="172"/>
      <c r="VUJ51" s="172"/>
      <c r="VUK51" s="172"/>
      <c r="VUL51" s="172"/>
      <c r="VUM51" s="172"/>
      <c r="VUN51" s="172"/>
      <c r="VUO51" s="172"/>
      <c r="VUP51" s="172"/>
      <c r="VUQ51" s="172"/>
      <c r="VUR51" s="172"/>
      <c r="VUS51" s="172"/>
      <c r="VUT51" s="172"/>
      <c r="VUU51" s="172"/>
      <c r="VUV51" s="172"/>
      <c r="VUW51" s="172"/>
      <c r="VUX51" s="172"/>
      <c r="VUY51" s="172"/>
      <c r="VUZ51" s="172"/>
      <c r="VVA51" s="172"/>
      <c r="VVB51" s="172"/>
      <c r="VVC51" s="172"/>
      <c r="VVD51" s="172"/>
      <c r="VVE51" s="172"/>
      <c r="VVF51" s="172"/>
      <c r="VVG51" s="172"/>
      <c r="VVH51" s="172"/>
      <c r="VVI51" s="172"/>
      <c r="VVJ51" s="172"/>
      <c r="VVK51" s="172"/>
      <c r="VVL51" s="172"/>
      <c r="VVM51" s="172"/>
      <c r="VVN51" s="172"/>
      <c r="VVO51" s="172"/>
      <c r="VVP51" s="172"/>
      <c r="VVQ51" s="172"/>
      <c r="VVR51" s="172"/>
      <c r="VVS51" s="172"/>
      <c r="VVT51" s="172"/>
      <c r="VVU51" s="172"/>
      <c r="VVV51" s="172"/>
      <c r="VVW51" s="172"/>
      <c r="VVX51" s="172"/>
      <c r="VVY51" s="172"/>
      <c r="VVZ51" s="172"/>
      <c r="VWA51" s="172"/>
      <c r="VWB51" s="172"/>
      <c r="VWC51" s="172"/>
      <c r="VWD51" s="172"/>
      <c r="VWE51" s="172"/>
      <c r="VWF51" s="172"/>
      <c r="VWG51" s="172"/>
      <c r="VWH51" s="172"/>
      <c r="VWI51" s="172"/>
      <c r="VWJ51" s="172"/>
      <c r="VWK51" s="172"/>
      <c r="VWL51" s="172"/>
      <c r="VWM51" s="172"/>
      <c r="VWN51" s="172"/>
      <c r="VWO51" s="172"/>
      <c r="VWP51" s="172"/>
      <c r="VWQ51" s="172"/>
      <c r="VWR51" s="172"/>
      <c r="VWS51" s="172"/>
      <c r="VWT51" s="172"/>
      <c r="VWU51" s="172"/>
      <c r="VWV51" s="172"/>
      <c r="VWW51" s="172"/>
      <c r="VWX51" s="172"/>
      <c r="VWY51" s="172"/>
      <c r="VWZ51" s="172"/>
      <c r="VXA51" s="172"/>
      <c r="VXB51" s="172"/>
      <c r="VXC51" s="172"/>
      <c r="VXD51" s="172"/>
      <c r="VXE51" s="172"/>
      <c r="VXF51" s="172"/>
      <c r="VXG51" s="172"/>
      <c r="VXH51" s="172"/>
      <c r="VXI51" s="172"/>
      <c r="VXJ51" s="172"/>
      <c r="VXK51" s="172"/>
      <c r="VXL51" s="172"/>
      <c r="VXM51" s="172"/>
      <c r="VXN51" s="172"/>
      <c r="VXO51" s="172"/>
      <c r="VXP51" s="172"/>
      <c r="VXQ51" s="172"/>
      <c r="VXR51" s="172"/>
      <c r="VXS51" s="172"/>
      <c r="VXT51" s="172"/>
      <c r="VXU51" s="172"/>
      <c r="VXV51" s="172"/>
      <c r="VXW51" s="172"/>
      <c r="VXX51" s="172"/>
      <c r="VXY51" s="172"/>
      <c r="VXZ51" s="172"/>
      <c r="VYA51" s="172"/>
      <c r="VYB51" s="172"/>
      <c r="VYC51" s="172"/>
      <c r="VYD51" s="172"/>
      <c r="VYE51" s="172"/>
      <c r="VYF51" s="172"/>
      <c r="VYG51" s="172"/>
      <c r="VYH51" s="172"/>
      <c r="VYI51" s="172"/>
      <c r="VYJ51" s="172"/>
      <c r="VYK51" s="172"/>
      <c r="VYL51" s="172"/>
      <c r="VYM51" s="172"/>
      <c r="VYN51" s="172"/>
      <c r="VYO51" s="172"/>
      <c r="VYP51" s="172"/>
      <c r="VYQ51" s="172"/>
      <c r="VYR51" s="172"/>
      <c r="VYS51" s="172"/>
      <c r="VYT51" s="172"/>
      <c r="VYU51" s="172"/>
      <c r="VYV51" s="172"/>
      <c r="VYW51" s="172"/>
      <c r="VYX51" s="172"/>
      <c r="VYY51" s="172"/>
      <c r="VYZ51" s="172"/>
      <c r="VZA51" s="172"/>
      <c r="VZB51" s="172"/>
      <c r="VZC51" s="172"/>
      <c r="VZD51" s="172"/>
      <c r="VZE51" s="172"/>
      <c r="VZF51" s="172"/>
      <c r="VZG51" s="172"/>
      <c r="VZH51" s="172"/>
      <c r="VZI51" s="172"/>
      <c r="VZJ51" s="172"/>
      <c r="VZK51" s="172"/>
      <c r="VZL51" s="172"/>
      <c r="VZM51" s="172"/>
      <c r="VZN51" s="172"/>
      <c r="VZO51" s="172"/>
      <c r="VZP51" s="172"/>
      <c r="VZQ51" s="172"/>
      <c r="VZR51" s="172"/>
      <c r="VZS51" s="172"/>
      <c r="VZT51" s="172"/>
      <c r="VZU51" s="172"/>
      <c r="VZV51" s="172"/>
      <c r="VZW51" s="172"/>
      <c r="VZX51" s="172"/>
      <c r="VZY51" s="172"/>
      <c r="VZZ51" s="172"/>
      <c r="WAA51" s="172"/>
      <c r="WAB51" s="172"/>
      <c r="WAC51" s="172"/>
      <c r="WAD51" s="172"/>
      <c r="WAE51" s="172"/>
      <c r="WAF51" s="172"/>
      <c r="WAG51" s="172"/>
      <c r="WAH51" s="172"/>
      <c r="WAI51" s="172"/>
      <c r="WAJ51" s="172"/>
      <c r="WAK51" s="172"/>
      <c r="WAL51" s="172"/>
      <c r="WAM51" s="172"/>
      <c r="WAN51" s="172"/>
      <c r="WAO51" s="172"/>
      <c r="WAP51" s="172"/>
      <c r="WAQ51" s="172"/>
      <c r="WAR51" s="172"/>
      <c r="WAS51" s="172"/>
      <c r="WAT51" s="172"/>
      <c r="WAU51" s="172"/>
      <c r="WAV51" s="172"/>
      <c r="WAW51" s="172"/>
      <c r="WAX51" s="172"/>
      <c r="WAY51" s="172"/>
      <c r="WAZ51" s="172"/>
      <c r="WBA51" s="172"/>
      <c r="WBB51" s="172"/>
      <c r="WBC51" s="172"/>
      <c r="WBD51" s="172"/>
      <c r="WBE51" s="172"/>
      <c r="WBF51" s="172"/>
      <c r="WBG51" s="172"/>
      <c r="WBH51" s="172"/>
      <c r="WBI51" s="172"/>
      <c r="WBJ51" s="172"/>
      <c r="WBK51" s="172"/>
      <c r="WBL51" s="172"/>
      <c r="WBM51" s="172"/>
      <c r="WBN51" s="172"/>
      <c r="WBO51" s="172"/>
      <c r="WBP51" s="172"/>
      <c r="WBQ51" s="172"/>
      <c r="WBR51" s="172"/>
      <c r="WBS51" s="172"/>
      <c r="WBT51" s="172"/>
      <c r="WBU51" s="172"/>
      <c r="WBV51" s="172"/>
      <c r="WBW51" s="172"/>
      <c r="WBX51" s="172"/>
      <c r="WBY51" s="172"/>
      <c r="WBZ51" s="172"/>
      <c r="WCA51" s="172"/>
      <c r="WCB51" s="172"/>
      <c r="WCC51" s="172"/>
      <c r="WCD51" s="172"/>
      <c r="WCE51" s="172"/>
      <c r="WCF51" s="172"/>
      <c r="WCG51" s="172"/>
      <c r="WCH51" s="172"/>
      <c r="WCI51" s="172"/>
      <c r="WCJ51" s="172"/>
      <c r="WCK51" s="172"/>
      <c r="WCL51" s="172"/>
      <c r="WCM51" s="172"/>
      <c r="WCN51" s="172"/>
      <c r="WCO51" s="172"/>
      <c r="WCP51" s="172"/>
      <c r="WCQ51" s="172"/>
      <c r="WCR51" s="172"/>
      <c r="WCS51" s="172"/>
      <c r="WCT51" s="172"/>
      <c r="WCU51" s="172"/>
      <c r="WCV51" s="172"/>
      <c r="WCW51" s="172"/>
      <c r="WCX51" s="172"/>
      <c r="WCY51" s="172"/>
      <c r="WCZ51" s="172"/>
      <c r="WDA51" s="172"/>
      <c r="WDB51" s="172"/>
      <c r="WDC51" s="172"/>
      <c r="WDD51" s="172"/>
      <c r="WDE51" s="172"/>
      <c r="WDF51" s="172"/>
      <c r="WDG51" s="172"/>
      <c r="WDH51" s="172"/>
      <c r="WDI51" s="172"/>
      <c r="WDJ51" s="172"/>
      <c r="WDK51" s="172"/>
      <c r="WDL51" s="172"/>
      <c r="WDM51" s="172"/>
      <c r="WDN51" s="172"/>
      <c r="WDO51" s="172"/>
      <c r="WDP51" s="172"/>
      <c r="WDQ51" s="172"/>
      <c r="WDR51" s="172"/>
      <c r="WDS51" s="172"/>
      <c r="WDT51" s="172"/>
      <c r="WDU51" s="172"/>
      <c r="WDV51" s="172"/>
      <c r="WDW51" s="172"/>
      <c r="WDX51" s="172"/>
      <c r="WDY51" s="172"/>
      <c r="WDZ51" s="172"/>
      <c r="WEA51" s="172"/>
      <c r="WEB51" s="172"/>
      <c r="WEC51" s="172"/>
      <c r="WED51" s="172"/>
      <c r="WEE51" s="172"/>
      <c r="WEF51" s="172"/>
      <c r="WEG51" s="172"/>
      <c r="WEH51" s="172"/>
      <c r="WEI51" s="172"/>
      <c r="WEJ51" s="172"/>
      <c r="WEK51" s="172"/>
      <c r="WEL51" s="172"/>
      <c r="WEM51" s="172"/>
      <c r="WEN51" s="172"/>
      <c r="WEO51" s="172"/>
      <c r="WEP51" s="172"/>
      <c r="WEQ51" s="172"/>
      <c r="WER51" s="172"/>
      <c r="WES51" s="172"/>
      <c r="WET51" s="172"/>
      <c r="WEU51" s="172"/>
      <c r="WEV51" s="172"/>
      <c r="WEW51" s="172"/>
      <c r="WEX51" s="172"/>
      <c r="WEY51" s="172"/>
      <c r="WEZ51" s="172"/>
      <c r="WFA51" s="172"/>
      <c r="WFB51" s="172"/>
      <c r="WFC51" s="172"/>
      <c r="WFD51" s="172"/>
      <c r="WFE51" s="172"/>
      <c r="WFF51" s="172"/>
      <c r="WFG51" s="172"/>
      <c r="WFH51" s="172"/>
      <c r="WFI51" s="172"/>
      <c r="WFJ51" s="172"/>
      <c r="WFK51" s="172"/>
      <c r="WFL51" s="172"/>
      <c r="WFM51" s="172"/>
      <c r="WFN51" s="172"/>
      <c r="WFO51" s="172"/>
      <c r="WFP51" s="172"/>
      <c r="WFQ51" s="172"/>
      <c r="WFR51" s="172"/>
      <c r="WFS51" s="172"/>
      <c r="WFT51" s="172"/>
      <c r="WFU51" s="172"/>
      <c r="WFV51" s="172"/>
      <c r="WFW51" s="172"/>
      <c r="WFX51" s="172"/>
      <c r="WFY51" s="172"/>
      <c r="WFZ51" s="172"/>
      <c r="WGA51" s="172"/>
      <c r="WGB51" s="172"/>
      <c r="WGC51" s="172"/>
      <c r="WGD51" s="172"/>
      <c r="WGE51" s="172"/>
      <c r="WGF51" s="172"/>
      <c r="WGG51" s="172"/>
      <c r="WGH51" s="172"/>
      <c r="WGI51" s="172"/>
      <c r="WGJ51" s="172"/>
      <c r="WGK51" s="172"/>
      <c r="WGL51" s="172"/>
      <c r="WGM51" s="172"/>
      <c r="WGN51" s="172"/>
      <c r="WGO51" s="172"/>
      <c r="WGP51" s="172"/>
      <c r="WGQ51" s="172"/>
      <c r="WGR51" s="172"/>
      <c r="WGS51" s="172"/>
      <c r="WGT51" s="172"/>
      <c r="WGU51" s="172"/>
      <c r="WGV51" s="172"/>
      <c r="WGW51" s="172"/>
      <c r="WGX51" s="172"/>
      <c r="WGY51" s="172"/>
      <c r="WGZ51" s="172"/>
      <c r="WHA51" s="172"/>
      <c r="WHB51" s="172"/>
      <c r="WHC51" s="172"/>
      <c r="WHD51" s="172"/>
      <c r="WHE51" s="172"/>
      <c r="WHF51" s="172"/>
      <c r="WHG51" s="172"/>
      <c r="WHH51" s="172"/>
      <c r="WHI51" s="172"/>
      <c r="WHJ51" s="172"/>
      <c r="WHK51" s="172"/>
      <c r="WHL51" s="172"/>
      <c r="WHM51" s="172"/>
      <c r="WHN51" s="172"/>
      <c r="WHO51" s="172"/>
      <c r="WHP51" s="172"/>
      <c r="WHQ51" s="172"/>
      <c r="WHR51" s="172"/>
      <c r="WHS51" s="172"/>
      <c r="WHT51" s="172"/>
      <c r="WHU51" s="172"/>
      <c r="WHV51" s="172"/>
      <c r="WHW51" s="172"/>
      <c r="WHX51" s="172"/>
      <c r="WHY51" s="172"/>
      <c r="WHZ51" s="172"/>
      <c r="WIA51" s="172"/>
      <c r="WIB51" s="172"/>
      <c r="WIC51" s="172"/>
      <c r="WID51" s="172"/>
      <c r="WIE51" s="172"/>
      <c r="WIF51" s="172"/>
      <c r="WIG51" s="172"/>
      <c r="WIH51" s="172"/>
      <c r="WII51" s="172"/>
      <c r="WIJ51" s="172"/>
      <c r="WIK51" s="172"/>
      <c r="WIL51" s="172"/>
      <c r="WIM51" s="172"/>
      <c r="WIN51" s="172"/>
      <c r="WIO51" s="172"/>
      <c r="WIP51" s="172"/>
      <c r="WIQ51" s="172"/>
      <c r="WIR51" s="172"/>
      <c r="WIS51" s="172"/>
      <c r="WIT51" s="172"/>
      <c r="WIU51" s="172"/>
      <c r="WIV51" s="172"/>
      <c r="WIW51" s="172"/>
      <c r="WIX51" s="172"/>
      <c r="WIY51" s="172"/>
      <c r="WIZ51" s="172"/>
      <c r="WJA51" s="172"/>
      <c r="WJB51" s="172"/>
      <c r="WJC51" s="172"/>
      <c r="WJD51" s="172"/>
      <c r="WJE51" s="172"/>
      <c r="WJF51" s="172"/>
      <c r="WJG51" s="172"/>
      <c r="WJH51" s="172"/>
      <c r="WJI51" s="172"/>
      <c r="WJJ51" s="172"/>
      <c r="WJK51" s="172"/>
      <c r="WJL51" s="172"/>
      <c r="WJM51" s="172"/>
      <c r="WJN51" s="172"/>
      <c r="WJO51" s="172"/>
      <c r="WJP51" s="172"/>
      <c r="WJQ51" s="172"/>
      <c r="WJR51" s="172"/>
      <c r="WJS51" s="172"/>
      <c r="WJT51" s="172"/>
      <c r="WJU51" s="172"/>
      <c r="WJV51" s="172"/>
      <c r="WJW51" s="172"/>
      <c r="WJX51" s="172"/>
      <c r="WJY51" s="172"/>
      <c r="WJZ51" s="172"/>
      <c r="WKA51" s="172"/>
      <c r="WKB51" s="172"/>
      <c r="WKC51" s="172"/>
      <c r="WKD51" s="172"/>
      <c r="WKE51" s="172"/>
      <c r="WKF51" s="172"/>
      <c r="WKG51" s="172"/>
      <c r="WKH51" s="172"/>
      <c r="WKI51" s="172"/>
      <c r="WKJ51" s="172"/>
      <c r="WKK51" s="172"/>
      <c r="WKL51" s="172"/>
      <c r="WKM51" s="172"/>
      <c r="WKN51" s="172"/>
      <c r="WKO51" s="172"/>
      <c r="WKP51" s="172"/>
      <c r="WKQ51" s="172"/>
      <c r="WKR51" s="172"/>
      <c r="WKS51" s="172"/>
      <c r="WKT51" s="172"/>
      <c r="WKU51" s="172"/>
      <c r="WKV51" s="172"/>
      <c r="WKW51" s="172"/>
      <c r="WKX51" s="172"/>
      <c r="WKY51" s="172"/>
      <c r="WKZ51" s="172"/>
      <c r="WLA51" s="172"/>
      <c r="WLB51" s="172"/>
      <c r="WLC51" s="172"/>
      <c r="WLD51" s="172"/>
      <c r="WLE51" s="172"/>
      <c r="WLF51" s="172"/>
      <c r="WLG51" s="172"/>
      <c r="WLH51" s="172"/>
      <c r="WLI51" s="172"/>
      <c r="WLJ51" s="172"/>
      <c r="WLK51" s="172"/>
      <c r="WLL51" s="172"/>
      <c r="WLM51" s="172"/>
      <c r="WLN51" s="172"/>
      <c r="WLO51" s="172"/>
      <c r="WLP51" s="172"/>
      <c r="WLQ51" s="172"/>
      <c r="WLR51" s="172"/>
      <c r="WLS51" s="172"/>
      <c r="WLT51" s="172"/>
      <c r="WLU51" s="172"/>
      <c r="WLV51" s="172"/>
      <c r="WLW51" s="172"/>
      <c r="WLX51" s="172"/>
      <c r="WLY51" s="172"/>
      <c r="WLZ51" s="172"/>
      <c r="WMA51" s="172"/>
      <c r="WMB51" s="172"/>
      <c r="WMC51" s="172"/>
      <c r="WMD51" s="172"/>
      <c r="WME51" s="172"/>
      <c r="WMF51" s="172"/>
      <c r="WMG51" s="172"/>
      <c r="WMH51" s="172"/>
      <c r="WMI51" s="172"/>
      <c r="WMJ51" s="172"/>
      <c r="WMK51" s="172"/>
      <c r="WML51" s="172"/>
      <c r="WMM51" s="172"/>
      <c r="WMN51" s="172"/>
      <c r="WMO51" s="172"/>
      <c r="WMP51" s="172"/>
      <c r="WMQ51" s="172"/>
      <c r="WMR51" s="172"/>
      <c r="WMS51" s="172"/>
      <c r="WMT51" s="172"/>
      <c r="WMU51" s="172"/>
      <c r="WMV51" s="172"/>
      <c r="WMW51" s="172"/>
      <c r="WMX51" s="172"/>
      <c r="WMY51" s="172"/>
      <c r="WMZ51" s="172"/>
      <c r="WNA51" s="172"/>
      <c r="WNB51" s="172"/>
      <c r="WNC51" s="172"/>
      <c r="WND51" s="172"/>
      <c r="WNE51" s="172"/>
      <c r="WNF51" s="172"/>
      <c r="WNG51" s="172"/>
      <c r="WNH51" s="172"/>
      <c r="WNI51" s="172"/>
      <c r="WNJ51" s="172"/>
      <c r="WNK51" s="172"/>
      <c r="WNL51" s="172"/>
      <c r="WNM51" s="172"/>
      <c r="WNN51" s="172"/>
      <c r="WNO51" s="172"/>
      <c r="WNP51" s="172"/>
      <c r="WNQ51" s="172"/>
      <c r="WNR51" s="172"/>
      <c r="WNS51" s="172"/>
      <c r="WNT51" s="172"/>
      <c r="WNU51" s="172"/>
      <c r="WNV51" s="172"/>
      <c r="WNW51" s="172"/>
      <c r="WNX51" s="172"/>
      <c r="WNY51" s="172"/>
      <c r="WNZ51" s="172"/>
      <c r="WOA51" s="172"/>
      <c r="WOB51" s="172"/>
      <c r="WOC51" s="172"/>
      <c r="WOD51" s="172"/>
      <c r="WOE51" s="172"/>
      <c r="WOF51" s="172"/>
      <c r="WOG51" s="172"/>
      <c r="WOH51" s="172"/>
      <c r="WOI51" s="172"/>
      <c r="WOJ51" s="172"/>
      <c r="WOK51" s="172"/>
      <c r="WOL51" s="172"/>
      <c r="WOM51" s="172"/>
      <c r="WON51" s="172"/>
      <c r="WOO51" s="172"/>
      <c r="WOP51" s="172"/>
      <c r="WOQ51" s="172"/>
      <c r="WOR51" s="172"/>
      <c r="WOS51" s="172"/>
      <c r="WOT51" s="172"/>
      <c r="WOU51" s="172"/>
      <c r="WOV51" s="172"/>
      <c r="WOW51" s="172"/>
      <c r="WOX51" s="172"/>
      <c r="WOY51" s="172"/>
      <c r="WOZ51" s="172"/>
      <c r="WPA51" s="172"/>
      <c r="WPB51" s="172"/>
      <c r="WPC51" s="172"/>
      <c r="WPD51" s="172"/>
      <c r="WPE51" s="172"/>
      <c r="WPF51" s="172"/>
      <c r="WPG51" s="172"/>
      <c r="WPH51" s="172"/>
      <c r="WPI51" s="172"/>
      <c r="WPJ51" s="172"/>
      <c r="WPK51" s="172"/>
      <c r="WPL51" s="172"/>
      <c r="WPM51" s="172"/>
      <c r="WPN51" s="172"/>
      <c r="WPO51" s="172"/>
      <c r="WPP51" s="172"/>
      <c r="WPQ51" s="172"/>
      <c r="WPR51" s="172"/>
      <c r="WPS51" s="172"/>
      <c r="WPT51" s="172"/>
      <c r="WPU51" s="172"/>
      <c r="WPV51" s="172"/>
      <c r="WPW51" s="172"/>
      <c r="WPX51" s="172"/>
      <c r="WPY51" s="172"/>
      <c r="WPZ51" s="172"/>
      <c r="WQA51" s="172"/>
      <c r="WQB51" s="172"/>
      <c r="WQC51" s="172"/>
      <c r="WQD51" s="172"/>
      <c r="WQE51" s="172"/>
      <c r="WQF51" s="172"/>
      <c r="WQG51" s="172"/>
      <c r="WQH51" s="172"/>
      <c r="WQI51" s="172"/>
      <c r="WQJ51" s="172"/>
      <c r="WQK51" s="172"/>
      <c r="WQL51" s="172"/>
      <c r="WQM51" s="172"/>
      <c r="WQN51" s="172"/>
      <c r="WQO51" s="172"/>
      <c r="WQP51" s="172"/>
      <c r="WQQ51" s="172"/>
      <c r="WQR51" s="172"/>
      <c r="WQS51" s="172"/>
      <c r="WQT51" s="172"/>
      <c r="WQU51" s="172"/>
      <c r="WQV51" s="172"/>
      <c r="WQW51" s="172"/>
      <c r="WQX51" s="172"/>
      <c r="WQY51" s="172"/>
      <c r="WQZ51" s="172"/>
      <c r="WRA51" s="172"/>
      <c r="WRB51" s="172"/>
      <c r="WRC51" s="172"/>
      <c r="WRD51" s="172"/>
      <c r="WRE51" s="172"/>
      <c r="WRF51" s="172"/>
      <c r="WRG51" s="172"/>
      <c r="WRH51" s="172"/>
      <c r="WRI51" s="172"/>
      <c r="WRJ51" s="172"/>
      <c r="WRK51" s="172"/>
      <c r="WRL51" s="172"/>
      <c r="WRM51" s="172"/>
      <c r="WRN51" s="172"/>
      <c r="WRO51" s="172"/>
      <c r="WRP51" s="172"/>
      <c r="WRQ51" s="172"/>
      <c r="WRR51" s="172"/>
      <c r="WRS51" s="172"/>
      <c r="WRT51" s="172"/>
      <c r="WRU51" s="172"/>
      <c r="WRV51" s="172"/>
      <c r="WRW51" s="172"/>
      <c r="WRX51" s="172"/>
      <c r="WRY51" s="172"/>
      <c r="WRZ51" s="172"/>
      <c r="WSA51" s="172"/>
      <c r="WSB51" s="172"/>
      <c r="WSC51" s="172"/>
      <c r="WSD51" s="172"/>
      <c r="WSE51" s="172"/>
      <c r="WSF51" s="172"/>
      <c r="WSG51" s="172"/>
      <c r="WSH51" s="172"/>
      <c r="WSI51" s="172"/>
      <c r="WSJ51" s="172"/>
      <c r="WSK51" s="172"/>
      <c r="WSL51" s="172"/>
      <c r="WSM51" s="172"/>
      <c r="WSN51" s="172"/>
      <c r="WSO51" s="172"/>
      <c r="WSP51" s="172"/>
      <c r="WSQ51" s="172"/>
      <c r="WSR51" s="172"/>
      <c r="WSS51" s="172"/>
      <c r="WST51" s="172"/>
      <c r="WSU51" s="172"/>
      <c r="WSV51" s="172"/>
      <c r="WSW51" s="172"/>
      <c r="WSX51" s="172"/>
      <c r="WSY51" s="172"/>
      <c r="WSZ51" s="172"/>
      <c r="WTA51" s="172"/>
      <c r="WTB51" s="172"/>
      <c r="WTC51" s="172"/>
      <c r="WTD51" s="172"/>
      <c r="WTE51" s="172"/>
      <c r="WTF51" s="172"/>
      <c r="WTG51" s="172"/>
      <c r="WTH51" s="172"/>
      <c r="WTI51" s="172"/>
      <c r="WTJ51" s="172"/>
      <c r="WTK51" s="172"/>
      <c r="WTL51" s="172"/>
      <c r="WTM51" s="172"/>
      <c r="WTN51" s="172"/>
      <c r="WTO51" s="172"/>
      <c r="WTP51" s="172"/>
      <c r="WTQ51" s="172"/>
      <c r="WTR51" s="172"/>
      <c r="WTS51" s="172"/>
      <c r="WTT51" s="172"/>
      <c r="WTU51" s="172"/>
      <c r="WTV51" s="172"/>
      <c r="WTW51" s="172"/>
      <c r="WTX51" s="172"/>
      <c r="WTY51" s="172"/>
      <c r="WTZ51" s="172"/>
      <c r="WUA51" s="172"/>
      <c r="WUB51" s="172"/>
      <c r="WUC51" s="172"/>
      <c r="WUD51" s="172"/>
      <c r="WUE51" s="172"/>
      <c r="WUF51" s="172"/>
      <c r="WUG51" s="172"/>
      <c r="WUH51" s="172"/>
      <c r="WUI51" s="172"/>
      <c r="WUJ51" s="172"/>
      <c r="WUK51" s="172"/>
      <c r="WUL51" s="172"/>
      <c r="WUM51" s="172"/>
      <c r="WUN51" s="172"/>
      <c r="WUO51" s="172"/>
      <c r="WUP51" s="172"/>
      <c r="WUQ51" s="172"/>
      <c r="WUR51" s="172"/>
      <c r="WUS51" s="172"/>
      <c r="WUT51" s="172"/>
      <c r="WUU51" s="172"/>
      <c r="WUV51" s="172"/>
      <c r="WUW51" s="172"/>
      <c r="WUX51" s="172"/>
      <c r="WUY51" s="172"/>
      <c r="WUZ51" s="172"/>
      <c r="WVA51" s="172"/>
      <c r="WVB51" s="172"/>
      <c r="WVC51" s="172"/>
      <c r="WVD51" s="172"/>
      <c r="WVE51" s="172"/>
      <c r="WVF51" s="172"/>
      <c r="WVG51" s="172"/>
      <c r="WVH51" s="172"/>
      <c r="WVI51" s="172"/>
      <c r="WVJ51" s="172"/>
      <c r="WVK51" s="172"/>
      <c r="WVL51" s="172"/>
      <c r="WVM51" s="172"/>
      <c r="WVN51" s="172"/>
      <c r="WVO51" s="172"/>
      <c r="WVP51" s="172"/>
      <c r="WVQ51" s="172"/>
      <c r="WVR51" s="172"/>
      <c r="WVS51" s="172"/>
      <c r="WVT51" s="172"/>
      <c r="WVU51" s="172"/>
      <c r="WVV51" s="172"/>
      <c r="WVW51" s="172"/>
      <c r="WVX51" s="172"/>
      <c r="WVY51" s="172"/>
      <c r="WVZ51" s="172"/>
      <c r="WWA51" s="172"/>
      <c r="WWB51" s="172"/>
      <c r="WWC51" s="172"/>
      <c r="WWD51" s="172"/>
      <c r="WWE51" s="172"/>
      <c r="WWF51" s="172"/>
      <c r="WWG51" s="172"/>
      <c r="WWH51" s="172"/>
      <c r="WWI51" s="172"/>
      <c r="WWJ51" s="172"/>
      <c r="WWK51" s="172"/>
      <c r="WWL51" s="172"/>
      <c r="WWM51" s="172"/>
      <c r="WWN51" s="172"/>
      <c r="WWO51" s="172"/>
      <c r="WWP51" s="172"/>
      <c r="WWQ51" s="172"/>
      <c r="WWR51" s="172"/>
      <c r="WWS51" s="172"/>
      <c r="WWT51" s="172"/>
      <c r="WWU51" s="172"/>
      <c r="WWV51" s="172"/>
      <c r="WWW51" s="172"/>
      <c r="WWX51" s="172"/>
      <c r="WWY51" s="172"/>
      <c r="WWZ51" s="172"/>
      <c r="WXA51" s="172"/>
      <c r="WXB51" s="172"/>
      <c r="WXC51" s="172"/>
      <c r="WXD51" s="172"/>
      <c r="WXE51" s="172"/>
      <c r="WXF51" s="172"/>
      <c r="WXG51" s="172"/>
      <c r="WXH51" s="172"/>
      <c r="WXI51" s="172"/>
      <c r="WXJ51" s="172"/>
      <c r="WXK51" s="172"/>
      <c r="WXL51" s="172"/>
      <c r="WXM51" s="172"/>
      <c r="WXN51" s="172"/>
      <c r="WXO51" s="172"/>
      <c r="WXP51" s="172"/>
      <c r="WXQ51" s="172"/>
      <c r="WXR51" s="172"/>
      <c r="WXS51" s="172"/>
      <c r="WXT51" s="172"/>
      <c r="WXU51" s="172"/>
      <c r="WXV51" s="172"/>
      <c r="WXW51" s="172"/>
      <c r="WXX51" s="172"/>
      <c r="WXY51" s="172"/>
      <c r="WXZ51" s="172"/>
      <c r="WYA51" s="172"/>
      <c r="WYB51" s="172"/>
      <c r="WYC51" s="172"/>
      <c r="WYD51" s="172"/>
      <c r="WYE51" s="172"/>
      <c r="WYF51" s="172"/>
      <c r="WYG51" s="172"/>
      <c r="WYH51" s="172"/>
      <c r="WYI51" s="172"/>
      <c r="WYJ51" s="172"/>
      <c r="WYK51" s="172"/>
      <c r="WYL51" s="172"/>
      <c r="WYM51" s="172"/>
      <c r="WYN51" s="172"/>
      <c r="WYO51" s="172"/>
      <c r="WYP51" s="172"/>
      <c r="WYQ51" s="172"/>
      <c r="WYR51" s="172"/>
      <c r="WYS51" s="172"/>
      <c r="WYT51" s="172"/>
      <c r="WYU51" s="172"/>
      <c r="WYV51" s="172"/>
      <c r="WYW51" s="172"/>
      <c r="WYX51" s="172"/>
      <c r="WYY51" s="172"/>
      <c r="WYZ51" s="172"/>
      <c r="WZA51" s="172"/>
      <c r="WZB51" s="172"/>
      <c r="WZC51" s="172"/>
      <c r="WZD51" s="172"/>
      <c r="WZE51" s="172"/>
      <c r="WZF51" s="172"/>
      <c r="WZG51" s="172"/>
      <c r="WZH51" s="172"/>
      <c r="WZI51" s="172"/>
      <c r="WZJ51" s="172"/>
      <c r="WZK51" s="172"/>
      <c r="WZL51" s="172"/>
      <c r="WZM51" s="172"/>
      <c r="WZN51" s="172"/>
      <c r="WZO51" s="172"/>
      <c r="WZP51" s="172"/>
      <c r="WZQ51" s="172"/>
      <c r="WZR51" s="172"/>
      <c r="WZS51" s="172"/>
      <c r="WZT51" s="172"/>
      <c r="WZU51" s="172"/>
      <c r="WZV51" s="172"/>
      <c r="WZW51" s="172"/>
      <c r="WZX51" s="172"/>
      <c r="WZY51" s="172"/>
      <c r="WZZ51" s="172"/>
      <c r="XAA51" s="172"/>
      <c r="XAB51" s="172"/>
      <c r="XAC51" s="172"/>
      <c r="XAD51" s="172"/>
      <c r="XAE51" s="172"/>
      <c r="XAF51" s="172"/>
      <c r="XAG51" s="172"/>
      <c r="XAH51" s="172"/>
      <c r="XAI51" s="172"/>
      <c r="XAJ51" s="172"/>
      <c r="XAK51" s="172"/>
      <c r="XAL51" s="172"/>
      <c r="XAM51" s="172"/>
      <c r="XAN51" s="172"/>
      <c r="XAO51" s="172"/>
      <c r="XAP51" s="172"/>
      <c r="XAQ51" s="172"/>
      <c r="XAR51" s="172"/>
      <c r="XAS51" s="172"/>
      <c r="XAT51" s="172"/>
      <c r="XAU51" s="172"/>
      <c r="XAV51" s="172"/>
      <c r="XAW51" s="172"/>
      <c r="XAX51" s="172"/>
      <c r="XAY51" s="172"/>
      <c r="XAZ51" s="172"/>
      <c r="XBA51" s="172"/>
      <c r="XBB51" s="172"/>
      <c r="XBC51" s="172"/>
      <c r="XBD51" s="172"/>
      <c r="XBE51" s="172"/>
      <c r="XBF51" s="172"/>
      <c r="XBG51" s="172"/>
      <c r="XBH51" s="172"/>
      <c r="XBI51" s="172"/>
      <c r="XBJ51" s="172"/>
      <c r="XBK51" s="172"/>
      <c r="XBL51" s="172"/>
      <c r="XBM51" s="172"/>
      <c r="XBN51" s="172"/>
      <c r="XBO51" s="172"/>
      <c r="XBP51" s="172"/>
      <c r="XBQ51" s="172"/>
      <c r="XBR51" s="172"/>
      <c r="XBS51" s="172"/>
      <c r="XBT51" s="172"/>
      <c r="XBU51" s="172"/>
      <c r="XBV51" s="172"/>
      <c r="XBW51" s="172"/>
      <c r="XBX51" s="172"/>
      <c r="XBY51" s="172"/>
      <c r="XBZ51" s="172"/>
      <c r="XCA51" s="172"/>
      <c r="XCB51" s="172"/>
      <c r="XCC51" s="172"/>
      <c r="XCD51" s="172"/>
      <c r="XCE51" s="172"/>
      <c r="XCF51" s="172"/>
      <c r="XCG51" s="172"/>
      <c r="XCH51" s="172"/>
      <c r="XCI51" s="172"/>
      <c r="XCJ51" s="172"/>
      <c r="XCK51" s="172"/>
      <c r="XCL51" s="172"/>
      <c r="XCM51" s="172"/>
      <c r="XCN51" s="172"/>
      <c r="XCO51" s="172"/>
      <c r="XCP51" s="172"/>
      <c r="XCQ51" s="172"/>
      <c r="XCR51" s="172"/>
      <c r="XCS51" s="172"/>
      <c r="XCT51" s="172"/>
      <c r="XCU51" s="172"/>
      <c r="XCV51" s="172"/>
      <c r="XCW51" s="172"/>
      <c r="XCX51" s="172"/>
      <c r="XCY51" s="172"/>
      <c r="XCZ51" s="172"/>
      <c r="XDA51" s="172"/>
      <c r="XDB51" s="172"/>
      <c r="XDC51" s="172"/>
      <c r="XDD51" s="172"/>
      <c r="XDE51" s="172"/>
      <c r="XDF51" s="172"/>
      <c r="XDG51" s="172"/>
      <c r="XDH51" s="172"/>
      <c r="XDI51" s="172"/>
      <c r="XDJ51" s="172"/>
      <c r="XDK51" s="172"/>
      <c r="XDL51" s="172"/>
      <c r="XDM51" s="172"/>
      <c r="XDN51" s="172"/>
      <c r="XDO51" s="172"/>
      <c r="XDP51" s="172"/>
      <c r="XDQ51" s="172"/>
      <c r="XDR51" s="172"/>
      <c r="XDS51" s="172"/>
      <c r="XDT51" s="172"/>
      <c r="XDU51" s="172"/>
      <c r="XDV51" s="172"/>
      <c r="XDW51" s="172"/>
      <c r="XDX51" s="172"/>
      <c r="XDY51" s="172"/>
      <c r="XDZ51" s="172"/>
      <c r="XEA51" s="172"/>
      <c r="XEB51" s="172"/>
      <c r="XEC51" s="172"/>
      <c r="XED51" s="172"/>
      <c r="XEE51" s="172"/>
      <c r="XEF51" s="172"/>
      <c r="XEG51" s="172"/>
      <c r="XEH51" s="172"/>
      <c r="XEI51" s="172"/>
      <c r="XEJ51" s="172"/>
      <c r="XEK51" s="172"/>
      <c r="XEL51" s="172"/>
      <c r="XEM51" s="172"/>
      <c r="XEN51" s="172"/>
      <c r="XEO51" s="172"/>
      <c r="XEP51" s="172"/>
      <c r="XEQ51" s="172"/>
      <c r="XER51" s="172"/>
      <c r="XES51" s="172"/>
      <c r="XET51" s="172"/>
      <c r="XEU51" s="172"/>
      <c r="XEV51" s="172"/>
      <c r="XEW51" s="172"/>
      <c r="XEX51" s="172"/>
      <c r="XEY51" s="172"/>
      <c r="XEZ51" s="172"/>
      <c r="XFA51" s="172"/>
      <c r="XFB51" s="172"/>
      <c r="XFC51" s="172"/>
    </row>
    <row r="52" spans="1:16383">
      <c r="A52" s="84">
        <v>3.1</v>
      </c>
      <c r="B52" s="3" t="s">
        <v>353</v>
      </c>
      <c r="C52" s="3" t="s">
        <v>139</v>
      </c>
      <c r="D52" s="8"/>
      <c r="E52" s="199" t="s">
        <v>32</v>
      </c>
    </row>
    <row r="53" spans="1:16383">
      <c r="A53" s="84">
        <v>3.2</v>
      </c>
      <c r="B53" s="3" t="s">
        <v>354</v>
      </c>
      <c r="C53" s="3" t="s">
        <v>139</v>
      </c>
      <c r="D53" s="8"/>
      <c r="E53" s="199" t="s">
        <v>32</v>
      </c>
    </row>
    <row r="54" spans="1:16383">
      <c r="A54" s="84">
        <v>3.3</v>
      </c>
      <c r="B54" s="3" t="s">
        <v>355</v>
      </c>
      <c r="C54" s="3" t="s">
        <v>139</v>
      </c>
      <c r="E54" s="200" t="s">
        <v>358</v>
      </c>
    </row>
    <row r="55" spans="1:16383">
      <c r="A55" s="84">
        <v>3.4</v>
      </c>
      <c r="B55" s="3" t="s">
        <v>356</v>
      </c>
      <c r="C55" s="3" t="s">
        <v>139</v>
      </c>
      <c r="E55" s="199" t="s">
        <v>32</v>
      </c>
    </row>
    <row r="56" spans="1:16383">
      <c r="A56" s="84">
        <v>3.5</v>
      </c>
      <c r="B56" s="3" t="s">
        <v>357</v>
      </c>
      <c r="C56" s="3" t="s">
        <v>81</v>
      </c>
      <c r="E56" s="200">
        <v>270</v>
      </c>
    </row>
    <row r="57" spans="1:16383"/>
    <row r="58" spans="1:16383"/>
    <row r="59" spans="1:16383" s="8" customFormat="1">
      <c r="A59" s="19">
        <v>4</v>
      </c>
      <c r="B59" s="19" t="s">
        <v>405</v>
      </c>
      <c r="C59" s="19"/>
      <c r="D59" s="19"/>
      <c r="E59" s="201"/>
      <c r="F59" s="201"/>
      <c r="G59" s="201"/>
      <c r="H59" s="201"/>
      <c r="I59" s="201"/>
      <c r="J59" s="166"/>
      <c r="K59" s="167"/>
      <c r="L59" s="166"/>
      <c r="M59" s="166"/>
      <c r="N59" s="166"/>
    </row>
    <row r="60" spans="1:16383"/>
    <row r="61" spans="1:16383">
      <c r="B61" s="172" t="s">
        <v>351</v>
      </c>
      <c r="C61" s="172" t="s">
        <v>2</v>
      </c>
      <c r="D61" s="172"/>
      <c r="E61" s="186" t="s">
        <v>3</v>
      </c>
    </row>
    <row r="62" spans="1:16383">
      <c r="A62" s="84">
        <v>4.0999999999999996</v>
      </c>
      <c r="B62" s="3" t="s">
        <v>375</v>
      </c>
      <c r="C62" s="3" t="s">
        <v>139</v>
      </c>
      <c r="E62" s="199" t="s">
        <v>32</v>
      </c>
    </row>
    <row r="63" spans="1:16383">
      <c r="A63" s="84">
        <v>4.2</v>
      </c>
      <c r="B63" s="3" t="s">
        <v>376</v>
      </c>
      <c r="C63" s="3" t="s">
        <v>139</v>
      </c>
      <c r="E63" s="199" t="s">
        <v>32</v>
      </c>
    </row>
    <row r="64" spans="1:16383"/>
    <row r="65" spans="1:14"/>
    <row r="66" spans="1:14"/>
    <row r="67" spans="1:14" s="8" customFormat="1">
      <c r="A67" s="84"/>
      <c r="B67" s="3"/>
      <c r="C67" s="3"/>
      <c r="D67" s="3"/>
      <c r="E67" s="200"/>
      <c r="F67" s="200"/>
      <c r="G67" s="200"/>
      <c r="H67" s="200"/>
      <c r="I67" s="200"/>
      <c r="J67" s="4"/>
      <c r="K67" s="183"/>
      <c r="L67" s="4"/>
      <c r="M67" s="4"/>
      <c r="N67" s="4"/>
    </row>
    <row r="68" spans="1:14" s="8" customFormat="1">
      <c r="A68" s="84"/>
      <c r="B68" s="3"/>
      <c r="C68" s="3"/>
      <c r="D68" s="3"/>
      <c r="E68" s="200"/>
      <c r="F68" s="200"/>
      <c r="G68" s="200"/>
      <c r="H68" s="200"/>
      <c r="I68" s="200"/>
      <c r="J68" s="4"/>
      <c r="K68" s="183"/>
      <c r="L68" s="4"/>
      <c r="M68" s="4"/>
      <c r="N68" s="4"/>
    </row>
    <row r="69" spans="1:14" s="8" customFormat="1">
      <c r="A69" s="84"/>
      <c r="B69" s="3"/>
      <c r="C69" s="3"/>
      <c r="D69" s="3"/>
      <c r="E69" s="200"/>
      <c r="F69" s="200"/>
      <c r="G69" s="200"/>
      <c r="H69" s="200"/>
      <c r="I69" s="200"/>
      <c r="J69" s="4"/>
      <c r="K69" s="183"/>
      <c r="L69" s="4"/>
      <c r="M69" s="4"/>
      <c r="N69" s="4"/>
    </row>
    <row r="70" spans="1:14" s="8" customFormat="1">
      <c r="A70" s="84"/>
      <c r="B70" s="3"/>
      <c r="C70" s="3"/>
      <c r="D70" s="3"/>
      <c r="E70" s="200"/>
      <c r="F70" s="200"/>
      <c r="G70" s="200"/>
      <c r="H70" s="200"/>
      <c r="I70" s="200"/>
      <c r="J70" s="4"/>
      <c r="K70" s="183"/>
      <c r="L70" s="4"/>
      <c r="M70" s="4"/>
      <c r="N70" s="4"/>
    </row>
    <row r="71" spans="1:14" s="8" customFormat="1">
      <c r="A71" s="84"/>
      <c r="B71" s="3"/>
      <c r="C71" s="3"/>
      <c r="D71" s="3"/>
      <c r="E71" s="200"/>
      <c r="F71" s="200"/>
      <c r="G71" s="200"/>
      <c r="H71" s="200"/>
      <c r="I71" s="200"/>
      <c r="J71" s="4"/>
      <c r="K71" s="183"/>
      <c r="L71" s="4"/>
      <c r="M71" s="4"/>
      <c r="N71" s="4"/>
    </row>
    <row r="72" spans="1:14"/>
    <row r="73" spans="1:14"/>
    <row r="74" spans="1:14"/>
    <row r="75" spans="1:14" hidden="1"/>
    <row r="76" spans="1:14" hidden="1"/>
    <row r="77" spans="1:14" hidden="1">
      <c r="D77" s="1"/>
      <c r="E77" s="228"/>
      <c r="F77" s="228"/>
      <c r="G77" s="228"/>
      <c r="H77" s="228"/>
      <c r="I77" s="219"/>
      <c r="J77" s="74"/>
      <c r="K77" s="108"/>
      <c r="L77" s="74"/>
      <c r="M77" s="74"/>
      <c r="N77" s="74"/>
    </row>
    <row r="78" spans="1:14" hidden="1">
      <c r="B78" s="1"/>
      <c r="C78" s="1"/>
      <c r="D78" s="1"/>
      <c r="E78" s="219"/>
      <c r="F78" s="219"/>
      <c r="G78" s="219"/>
      <c r="H78" s="219"/>
      <c r="I78" s="219"/>
      <c r="J78" s="74"/>
      <c r="K78" s="108"/>
      <c r="L78" s="74"/>
      <c r="M78" s="74"/>
      <c r="N78" s="74"/>
    </row>
    <row r="79" spans="1:14"/>
    <row r="80" spans="1:14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</sheetData>
  <dataValidations count="13">
    <dataValidation type="list" allowBlank="1" showInputMessage="1" showErrorMessage="1" sqref="E53 E16:I16">
      <formula1>"Yes, No but willing, No not willing"</formula1>
    </dataValidation>
    <dataValidation type="list" allowBlank="1" showInputMessage="1" showErrorMessage="1" sqref="E62:E63 E55 E52 E15:I15 E43:I44">
      <formula1>"Yes, No"</formula1>
    </dataValidation>
    <dataValidation type="list" allowBlank="1" showInputMessage="1" showErrorMessage="1" sqref="E11:I11">
      <formula1>"No, CSSV, Black pod, Mirid"</formula1>
    </dataValidation>
    <dataValidation type="list" allowBlank="1" showInputMessage="1" showErrorMessage="1" sqref="L12:L14 E12:I12">
      <formula1>"No, Low, Medium, Severe"</formula1>
    </dataValidation>
    <dataValidation type="list" allowBlank="1" showInputMessage="1" showErrorMessage="1" sqref="E13:I13 M12:M14">
      <formula1>"Low, Medium, Severe"</formula1>
    </dataValidation>
    <dataValidation type="list" allowBlank="1" showInputMessage="1" showErrorMessage="1" sqref="E31:I36">
      <formula1>"Bad, Average, Good"</formula1>
    </dataValidation>
    <dataValidation type="list" allowBlank="1" showInputMessage="1" showErrorMessage="1" sqref="E29:I29">
      <formula1>"Unknown, Official Nursery"</formula1>
    </dataValidation>
    <dataValidation type="list" allowBlank="1" showInputMessage="1" showErrorMessage="1" sqref="K30 E30:I30">
      <formula1>"Minimal inputs, Partial inputs, Good inputs, Full inputs"</formula1>
    </dataValidation>
    <dataValidation type="list" allowBlank="1" showInputMessage="1" showErrorMessage="1" sqref="E23:I23">
      <formula1>"Cocoa,Peanuts,Maize"</formula1>
    </dataValidation>
    <dataValidation type="list" allowBlank="1" showInputMessage="1" showErrorMessage="1" sqref="K39 E39:I39">
      <formula1>"N/A,Peanuts,Maize"</formula1>
    </dataValidation>
    <dataValidation type="list" allowBlank="1" showInputMessage="1" showErrorMessage="1" sqref="K11:M11 N11:N14 K10:N10 E14:I14">
      <formula1>"Yes,No"</formula1>
    </dataValidation>
    <dataValidation type="list" allowBlank="1" showInputMessage="1" showErrorMessage="1" sqref="E54">
      <formula1>"Good or Neutral,Bad"</formula1>
    </dataValidation>
    <dataValidation type="list" allowBlank="1" showInputMessage="1" showErrorMessage="1" sqref="E40:I40">
      <formula1>"PP1,PP2,PP3,PP4"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XFC417"/>
  <sheetViews>
    <sheetView showGridLines="0" zoomScale="80" zoomScaleNormal="80" workbookViewId="0">
      <selection activeCell="E59" sqref="E59"/>
    </sheetView>
  </sheetViews>
  <sheetFormatPr baseColWidth="10" defaultColWidth="0" defaultRowHeight="14.5" zeroHeight="1"/>
  <cols>
    <col min="1" max="1" width="4.453125" style="84" customWidth="1"/>
    <col min="2" max="2" width="35.36328125" style="3" customWidth="1"/>
    <col min="3" max="3" width="13.54296875" style="3" customWidth="1"/>
    <col min="4" max="4" width="2" style="3" customWidth="1"/>
    <col min="5" max="9" width="7.453125" style="182" customWidth="1"/>
    <col min="10" max="10" width="7.453125" style="4" customWidth="1"/>
    <col min="11" max="11" width="7.453125" style="183" customWidth="1"/>
    <col min="12" max="14" width="7.453125" style="4" customWidth="1"/>
    <col min="15" max="21" width="8.90625" style="13" hidden="1" customWidth="1"/>
    <col min="22" max="16383" width="0" style="13" hidden="1"/>
    <col min="16384" max="16384" width="8.90625" style="13" hidden="1"/>
  </cols>
  <sheetData>
    <row r="1" spans="1:14" s="8" customFormat="1">
      <c r="A1" s="203"/>
      <c r="B1" s="1"/>
      <c r="C1" s="1"/>
      <c r="D1" s="1"/>
      <c r="E1" s="164"/>
      <c r="F1" s="98"/>
      <c r="G1" s="98"/>
      <c r="H1" s="98"/>
      <c r="I1" s="98"/>
      <c r="J1" s="75"/>
      <c r="K1" s="108"/>
      <c r="L1" s="75"/>
      <c r="M1" s="75"/>
      <c r="N1" s="75"/>
    </row>
    <row r="2" spans="1:14" s="168" customFormat="1">
      <c r="A2" s="19">
        <v>0</v>
      </c>
      <c r="B2" s="19" t="s">
        <v>474</v>
      </c>
      <c r="C2" s="19"/>
      <c r="D2" s="19"/>
      <c r="E2" s="165"/>
      <c r="F2" s="165"/>
      <c r="G2" s="165"/>
      <c r="H2" s="165"/>
      <c r="I2" s="165"/>
      <c r="J2" s="166"/>
      <c r="K2" s="167"/>
      <c r="L2" s="166"/>
      <c r="M2" s="166"/>
      <c r="N2" s="166"/>
    </row>
    <row r="3" spans="1:14" s="8" customFormat="1">
      <c r="A3" s="84"/>
      <c r="B3" s="1"/>
      <c r="C3" s="1"/>
      <c r="D3" s="1"/>
      <c r="E3" s="164"/>
      <c r="F3" s="98"/>
      <c r="G3" s="98"/>
      <c r="H3" s="98"/>
      <c r="I3" s="98"/>
      <c r="J3" s="75"/>
      <c r="K3" s="108"/>
      <c r="L3" s="75"/>
      <c r="M3" s="75"/>
      <c r="N3" s="75"/>
    </row>
    <row r="4" spans="1:14" s="8" customFormat="1">
      <c r="A4" s="84"/>
      <c r="B4" s="1" t="s">
        <v>549</v>
      </c>
      <c r="C4" s="1"/>
      <c r="D4" s="1"/>
      <c r="E4" s="169" t="s">
        <v>88</v>
      </c>
      <c r="F4" s="169" t="s">
        <v>89</v>
      </c>
      <c r="G4" s="169" t="s">
        <v>90</v>
      </c>
      <c r="H4" s="169" t="s">
        <v>91</v>
      </c>
      <c r="I4" s="169" t="s">
        <v>92</v>
      </c>
      <c r="J4" s="75"/>
      <c r="K4" s="108"/>
      <c r="L4" s="75"/>
      <c r="M4" s="75"/>
      <c r="N4" s="75"/>
    </row>
    <row r="5" spans="1:14" s="8" customFormat="1">
      <c r="A5" s="84"/>
      <c r="B5" s="152">
        <v>1</v>
      </c>
      <c r="C5" s="3" t="s">
        <v>198</v>
      </c>
      <c r="D5" s="1"/>
      <c r="E5" s="215" t="str">
        <f t="shared" ref="E5:H7" ca="1" si="0">IFERROR(INDEX($B$40:$B$46,MATCH(SMALL(E$40:E$46,$B5),E$40:E$46,0)),"NA")</f>
        <v>RP6</v>
      </c>
      <c r="F5" s="215" t="str">
        <f t="shared" ca="1" si="0"/>
        <v>PP4</v>
      </c>
      <c r="G5" s="215" t="str">
        <f t="shared" ca="1" si="0"/>
        <v>RP6</v>
      </c>
      <c r="H5" s="215" t="str">
        <f t="shared" ca="1" si="0"/>
        <v>PP0</v>
      </c>
      <c r="I5" s="215" t="str">
        <f ca="1">IFERROR(INDEX($B$40:$B$46,MATCH(SMALL(I$40:I$46,$B5),I$40:I$46,0)),"None")</f>
        <v>RP6</v>
      </c>
      <c r="J5" s="75"/>
      <c r="K5" s="183"/>
      <c r="L5" s="216" t="s">
        <v>550</v>
      </c>
      <c r="N5" s="75"/>
    </row>
    <row r="6" spans="1:14" s="8" customFormat="1">
      <c r="A6" s="84"/>
      <c r="B6" s="152">
        <v>2</v>
      </c>
      <c r="C6" s="3" t="s">
        <v>198</v>
      </c>
      <c r="D6" s="1"/>
      <c r="E6" s="215" t="str">
        <f t="shared" ca="1" si="0"/>
        <v>UP5</v>
      </c>
      <c r="F6" s="215" t="str">
        <f t="shared" ca="1" si="0"/>
        <v>PP3</v>
      </c>
      <c r="G6" s="215" t="str">
        <f t="shared" ca="1" si="0"/>
        <v>UP5</v>
      </c>
      <c r="H6" s="215" t="str">
        <f t="shared" ca="1" si="0"/>
        <v>PP1</v>
      </c>
      <c r="I6" s="215" t="str">
        <f ca="1">IFERROR(INDEX($B$40:$B$46,MATCH(SMALL(I$40:I$46,$B6),I$40:I$46,0)),"None")</f>
        <v>PP0</v>
      </c>
      <c r="J6" s="75"/>
      <c r="K6" s="183"/>
      <c r="L6" s="217" t="s">
        <v>551</v>
      </c>
      <c r="N6" s="75"/>
    </row>
    <row r="7" spans="1:14" s="8" customFormat="1">
      <c r="A7" s="84"/>
      <c r="B7" s="152">
        <v>3</v>
      </c>
      <c r="C7" s="3" t="s">
        <v>198</v>
      </c>
      <c r="D7" s="1"/>
      <c r="E7" s="215" t="str">
        <f t="shared" ca="1" si="0"/>
        <v>PP0</v>
      </c>
      <c r="F7" s="215" t="str">
        <f t="shared" ca="1" si="0"/>
        <v>PP2</v>
      </c>
      <c r="G7" s="215" t="str">
        <f t="shared" ca="1" si="0"/>
        <v>PP0</v>
      </c>
      <c r="H7" s="215" t="str">
        <f t="shared" ca="1" si="0"/>
        <v>PP2</v>
      </c>
      <c r="I7" s="215" t="str">
        <f ca="1">IFERROR(INDEX($B$40:$B$46,MATCH(SMALL(I$40:I$46,$B7),I$40:I$46,0)),"None")</f>
        <v>UP5</v>
      </c>
      <c r="J7" s="75"/>
      <c r="K7" s="183"/>
      <c r="L7" s="200" t="s">
        <v>543</v>
      </c>
      <c r="N7" s="75"/>
    </row>
    <row r="8" spans="1:14" s="8" customFormat="1">
      <c r="A8" s="84"/>
      <c r="B8" s="1"/>
      <c r="C8" s="1"/>
      <c r="D8" s="1"/>
      <c r="E8" s="164"/>
      <c r="F8" s="98"/>
      <c r="G8" s="98"/>
      <c r="H8" s="98"/>
      <c r="I8" s="98"/>
      <c r="J8" s="75"/>
      <c r="K8" s="108"/>
      <c r="L8" s="75"/>
      <c r="M8" s="75"/>
      <c r="N8" s="75"/>
    </row>
    <row r="9" spans="1:14" s="8" customFormat="1">
      <c r="A9" s="84"/>
      <c r="B9" s="1" t="s">
        <v>556</v>
      </c>
      <c r="C9" s="1"/>
      <c r="D9" s="1"/>
      <c r="E9" s="169" t="s">
        <v>88</v>
      </c>
      <c r="F9" s="169" t="s">
        <v>89</v>
      </c>
      <c r="G9" s="169" t="s">
        <v>90</v>
      </c>
      <c r="H9" s="169" t="s">
        <v>91</v>
      </c>
      <c r="I9" s="169" t="s">
        <v>92</v>
      </c>
      <c r="J9" s="75"/>
      <c r="K9" s="108"/>
      <c r="L9" s="75"/>
      <c r="M9" s="75"/>
      <c r="N9" s="75"/>
    </row>
    <row r="10" spans="1:14" s="8" customFormat="1">
      <c r="A10" s="84"/>
      <c r="B10" s="152">
        <v>1</v>
      </c>
      <c r="C10" s="3" t="s">
        <v>557</v>
      </c>
      <c r="D10" s="1"/>
      <c r="E10" s="32">
        <f ca="1">INDEX(E$132:E$138,MATCH(E$5,$B$132:$B$138,0))</f>
        <v>620.57094066200045</v>
      </c>
      <c r="F10" s="32">
        <f ca="1">INDEX(F$132:F$138,MATCH(F$5,$B$132:$B$138,0))</f>
        <v>735.73156591238899</v>
      </c>
      <c r="G10" s="32">
        <f ca="1">INDEX(G$132:G$138,MATCH(G$5,$B$132:$B$138,0))</f>
        <v>620.57094066200045</v>
      </c>
      <c r="H10" s="32">
        <f ca="1">INDEX(H$132:H$138,MATCH(H$5,$B$132:$B$138,0))</f>
        <v>744.16107370135398</v>
      </c>
      <c r="I10" s="32">
        <f ca="1">INDEX(I$132:I$138,MATCH(I$5,$B$132:$B$138,0))</f>
        <v>620.57094066200045</v>
      </c>
      <c r="J10" s="75"/>
      <c r="K10" s="183"/>
      <c r="L10" s="75"/>
      <c r="M10" s="75"/>
      <c r="N10" s="75"/>
    </row>
    <row r="11" spans="1:14" s="8" customFormat="1">
      <c r="A11" s="84"/>
      <c r="B11" s="152">
        <v>2</v>
      </c>
      <c r="C11" s="3" t="s">
        <v>557</v>
      </c>
      <c r="D11" s="1"/>
      <c r="E11" s="32">
        <f ca="1">INDEX(E$132:E$138,MATCH(E$6,$B$132:$B$138,0))</f>
        <v>573.34317115200372</v>
      </c>
      <c r="F11" s="32">
        <f ca="1">INDEX(F$132:F$138,MATCH(F$6,$B$132:$B$138,0))</f>
        <v>724.09954252445254</v>
      </c>
      <c r="G11" s="32">
        <f ca="1">INDEX(G$132:G$138,MATCH(G$6,$B$132:$B$138,0))</f>
        <v>552.61087284691894</v>
      </c>
      <c r="H11" s="32">
        <f ca="1">INDEX(H$132:H$138,MATCH(H$6,$B$132:$B$138,0))</f>
        <v>686.57607637541355</v>
      </c>
      <c r="I11" s="32">
        <f ca="1">INDEX(I$132:I$138,MATCH(I$6,$B$132:$B$138,0))</f>
        <v>596.40476861660829</v>
      </c>
      <c r="J11" s="75"/>
      <c r="K11" s="183"/>
      <c r="L11" s="75"/>
      <c r="M11" s="75"/>
      <c r="N11" s="75"/>
    </row>
    <row r="12" spans="1:14" s="8" customFormat="1">
      <c r="A12" s="84"/>
      <c r="B12" s="152">
        <v>3</v>
      </c>
      <c r="C12" s="3" t="s">
        <v>557</v>
      </c>
      <c r="D12" s="1"/>
      <c r="E12" s="32">
        <f ca="1">INDEX(E$132:E$138,MATCH(E$7,$B$132:$B$138,0))</f>
        <v>496.61124319287944</v>
      </c>
      <c r="F12" s="32">
        <f ca="1">INDEX(F$132:F$138,MATCH(F$7,$B$132:$B$138,0))</f>
        <v>669.8430150175875</v>
      </c>
      <c r="G12" s="32">
        <f ca="1">INDEX(G$132:G$138,MATCH(G$7,$B$132:$B$138,0))</f>
        <v>357.95659661409729</v>
      </c>
      <c r="H12" s="32">
        <f ca="1">INDEX(H$132:H$138,MATCH(H$7,$B$132:$B$138,0))</f>
        <v>674.61350654301111</v>
      </c>
      <c r="I12" s="32">
        <f ca="1">INDEX(I$132:I$138,MATCH(I$7,$B$132:$B$138,0))</f>
        <v>581.72376437234266</v>
      </c>
      <c r="J12" s="75"/>
      <c r="K12" s="183"/>
      <c r="L12" s="75"/>
      <c r="M12" s="75"/>
      <c r="N12" s="75"/>
    </row>
    <row r="13" spans="1:14" s="8" customFormat="1">
      <c r="A13" s="84"/>
      <c r="B13" s="1"/>
      <c r="C13" s="1"/>
      <c r="D13" s="1"/>
      <c r="E13" s="164"/>
      <c r="F13" s="98"/>
      <c r="G13" s="98"/>
      <c r="H13" s="98"/>
      <c r="I13" s="98"/>
      <c r="J13" s="75"/>
      <c r="K13" s="108"/>
      <c r="L13" s="75"/>
      <c r="M13" s="75"/>
      <c r="N13" s="75"/>
    </row>
    <row r="14" spans="1:14" s="8" customFormat="1">
      <c r="A14" s="84"/>
      <c r="B14" s="1" t="s">
        <v>592</v>
      </c>
      <c r="C14" s="1"/>
      <c r="D14" s="1"/>
      <c r="E14" s="169" t="s">
        <v>88</v>
      </c>
      <c r="F14" s="169" t="s">
        <v>89</v>
      </c>
      <c r="G14" s="169" t="s">
        <v>90</v>
      </c>
      <c r="H14" s="169" t="s">
        <v>91</v>
      </c>
      <c r="I14" s="169" t="s">
        <v>92</v>
      </c>
      <c r="J14" s="75"/>
      <c r="K14" s="108"/>
      <c r="L14" s="75"/>
      <c r="M14" s="75"/>
      <c r="N14" s="75"/>
    </row>
    <row r="15" spans="1:14" s="8" customFormat="1">
      <c r="A15" s="84"/>
      <c r="B15" s="152">
        <v>1</v>
      </c>
      <c r="C15" s="3" t="s">
        <v>557</v>
      </c>
      <c r="D15" s="1"/>
      <c r="E15" s="32">
        <f ca="1">-INDEX(E$182:E$188,MATCH(E5,$B$182:$B$188,0))</f>
        <v>421.80351781892227</v>
      </c>
      <c r="F15" s="32">
        <f t="shared" ref="F15:I15" ca="1" si="1">-INDEX(F$182:F$188,MATCH(F5,$B$182:$B$188,0))</f>
        <v>430.21819405352329</v>
      </c>
      <c r="G15" s="32">
        <f t="shared" ca="1" si="1"/>
        <v>421.80351781892227</v>
      </c>
      <c r="H15" s="32">
        <f t="shared" ca="1" si="1"/>
        <v>36.72622863743964</v>
      </c>
      <c r="I15" s="32">
        <f t="shared" ca="1" si="1"/>
        <v>421.80351781892227</v>
      </c>
      <c r="J15" s="75"/>
      <c r="K15" s="183"/>
      <c r="L15" s="75"/>
      <c r="M15" s="75"/>
      <c r="N15" s="75"/>
    </row>
    <row r="16" spans="1:14" s="8" customFormat="1">
      <c r="A16" s="84"/>
      <c r="B16" s="152">
        <v>2</v>
      </c>
      <c r="C16" s="3" t="s">
        <v>557</v>
      </c>
      <c r="D16" s="1"/>
      <c r="E16" s="32">
        <f t="shared" ref="E16:I16" ca="1" si="2">-INDEX(E$182:E$188,MATCH(E6,$B$182:$B$188,0))</f>
        <v>617.4259800029962</v>
      </c>
      <c r="F16" s="32">
        <f t="shared" ca="1" si="2"/>
        <v>417.95053947535837</v>
      </c>
      <c r="G16" s="32">
        <f t="shared" ca="1" si="2"/>
        <v>614.38869186740294</v>
      </c>
      <c r="H16" s="32">
        <f t="shared" ca="1" si="2"/>
        <v>150.43003952270232</v>
      </c>
      <c r="I16" s="32">
        <f t="shared" ca="1" si="2"/>
        <v>29.810974400151501</v>
      </c>
      <c r="J16" s="75"/>
      <c r="K16" s="183"/>
      <c r="L16" s="75"/>
      <c r="M16" s="75"/>
      <c r="N16" s="75"/>
    </row>
    <row r="17" spans="1:14" s="8" customFormat="1">
      <c r="A17" s="84"/>
      <c r="B17" s="152">
        <v>3</v>
      </c>
      <c r="C17" s="3" t="s">
        <v>557</v>
      </c>
      <c r="D17" s="1"/>
      <c r="E17" s="32">
        <f t="shared" ref="E17:I17" ca="1" si="3">-INDEX(E$182:E$188,MATCH(E7,$B$182:$B$188,0))</f>
        <v>28.590635417100657</v>
      </c>
      <c r="F17" s="32">
        <f t="shared" ca="1" si="3"/>
        <v>161.51125342290118</v>
      </c>
      <c r="G17" s="32">
        <f t="shared" ca="1" si="3"/>
        <v>25.336398128965065</v>
      </c>
      <c r="H17" s="32">
        <f t="shared" ca="1" si="3"/>
        <v>162.39260935510455</v>
      </c>
      <c r="I17" s="32">
        <f t="shared" ca="1" si="3"/>
        <v>618.23953932503002</v>
      </c>
      <c r="J17" s="75"/>
      <c r="K17" s="183"/>
      <c r="L17" s="75"/>
      <c r="M17" s="75"/>
      <c r="N17" s="75"/>
    </row>
    <row r="18" spans="1:14" s="8" customFormat="1">
      <c r="A18" s="84"/>
      <c r="B18" s="1"/>
      <c r="C18" s="1"/>
      <c r="D18" s="1"/>
      <c r="E18" s="164"/>
      <c r="F18" s="98"/>
      <c r="G18" s="98"/>
      <c r="H18" s="98"/>
      <c r="I18" s="98"/>
      <c r="J18" s="75"/>
      <c r="K18" s="108"/>
      <c r="L18" s="75"/>
      <c r="M18" s="75"/>
      <c r="N18" s="75"/>
    </row>
    <row r="19" spans="1:14" s="8" customFormat="1">
      <c r="A19" s="84"/>
      <c r="B19" s="1" t="s">
        <v>509</v>
      </c>
      <c r="C19" s="1"/>
      <c r="D19" s="1"/>
      <c r="E19" s="169" t="s">
        <v>88</v>
      </c>
      <c r="F19" s="169" t="s">
        <v>89</v>
      </c>
      <c r="G19" s="169" t="s">
        <v>90</v>
      </c>
      <c r="H19" s="169" t="s">
        <v>91</v>
      </c>
      <c r="I19" s="169" t="s">
        <v>92</v>
      </c>
      <c r="J19" s="75"/>
      <c r="K19" s="108"/>
      <c r="L19" s="75"/>
      <c r="M19" s="75"/>
      <c r="N19" s="75"/>
    </row>
    <row r="20" spans="1:14" s="8" customFormat="1">
      <c r="A20" s="84"/>
      <c r="B20" s="152">
        <v>1</v>
      </c>
      <c r="C20" s="3" t="s">
        <v>9</v>
      </c>
      <c r="D20" s="1"/>
      <c r="E20" s="31">
        <f ca="1">INDEX(E$142:E$148,MATCH(E$5,$B$142:$B$148,0))</f>
        <v>556.25</v>
      </c>
      <c r="F20" s="31">
        <f ca="1">INDEX(F$142:F$148,MATCH(F$5,$B$142:$B$148,0))</f>
        <v>775.5</v>
      </c>
      <c r="G20" s="31">
        <f ca="1">INDEX(G$142:G$148,MATCH(G$5,$B$142:$B$148,0))</f>
        <v>556.25</v>
      </c>
      <c r="H20" s="31">
        <f ca="1">INDEX(H$142:H$148,MATCH(H$5,$B$142:$B$148,0))</f>
        <v>480</v>
      </c>
      <c r="I20" s="31">
        <f ca="1">INDEX(I$142:I$148,MATCH(I$5,$B$142:$B$148,0))</f>
        <v>556.25</v>
      </c>
      <c r="J20" s="75"/>
      <c r="K20" s="108"/>
      <c r="L20" s="75"/>
      <c r="M20" s="75"/>
      <c r="N20" s="75"/>
    </row>
    <row r="21" spans="1:14" s="8" customFormat="1">
      <c r="A21" s="84"/>
      <c r="B21" s="152">
        <v>2</v>
      </c>
      <c r="C21" s="3" t="s">
        <v>9</v>
      </c>
      <c r="D21" s="1"/>
      <c r="E21" s="31">
        <f ca="1">INDEX(E$142:E$148,MATCH(E$6,$B$142:$B$148,0))</f>
        <v>612.04999999999995</v>
      </c>
      <c r="F21" s="31">
        <f ca="1">INDEX(F$142:F$148,MATCH(F$6,$B$142:$B$148,0))</f>
        <v>757.2</v>
      </c>
      <c r="G21" s="31">
        <f ca="1">INDEX(G$142:G$148,MATCH(G$6,$B$142:$B$148,0))</f>
        <v>595.97</v>
      </c>
      <c r="H21" s="31">
        <f ca="1">INDEX(H$142:H$148,MATCH(H$6,$B$142:$B$148,0))</f>
        <v>523</v>
      </c>
      <c r="I21" s="31">
        <f ca="1">INDEX(I$142:I$148,MATCH(I$6,$B$142:$B$148,0))</f>
        <v>365.4</v>
      </c>
      <c r="J21" s="75"/>
      <c r="K21" s="108"/>
      <c r="L21" s="75"/>
      <c r="M21" s="75"/>
      <c r="N21" s="75"/>
    </row>
    <row r="22" spans="1:14" s="8" customFormat="1">
      <c r="A22" s="84"/>
      <c r="B22" s="152">
        <v>3</v>
      </c>
      <c r="C22" s="3" t="s">
        <v>9</v>
      </c>
      <c r="D22" s="1"/>
      <c r="E22" s="31">
        <f ca="1">INDEX(E$142:E$148,MATCH(E$7,$B$142:$B$148,0))</f>
        <v>288</v>
      </c>
      <c r="F22" s="31">
        <f ca="1">INDEX(F$142:F$148,MATCH(F$7,$B$142:$B$148,0))</f>
        <v>519.29999999999995</v>
      </c>
      <c r="G22" s="31">
        <f ca="1">INDEX(G$142:G$148,MATCH(G$7,$B$142:$B$148,0))</f>
        <v>180.45925925925931</v>
      </c>
      <c r="H22" s="31">
        <f ca="1">INDEX(H$142:H$148,MATCH(H$7,$B$142:$B$148,0))</f>
        <v>523</v>
      </c>
      <c r="I22" s="31">
        <f ca="1">INDEX(I$142:I$148,MATCH(I$7,$B$142:$B$148,0))</f>
        <v>618.54999999999995</v>
      </c>
      <c r="J22" s="75"/>
      <c r="K22" s="108"/>
      <c r="L22" s="75"/>
      <c r="M22" s="75"/>
      <c r="N22" s="75"/>
    </row>
    <row r="23" spans="1:14" s="8" customFormat="1">
      <c r="A23" s="84"/>
      <c r="B23" s="1"/>
      <c r="C23" s="1"/>
      <c r="D23" s="1"/>
      <c r="E23" s="164"/>
      <c r="F23" s="98"/>
      <c r="G23" s="98"/>
      <c r="H23" s="98"/>
      <c r="I23" s="98"/>
      <c r="J23" s="75"/>
      <c r="K23" s="108"/>
      <c r="L23" s="75"/>
      <c r="M23" s="75"/>
      <c r="N23" s="75"/>
    </row>
    <row r="24" spans="1:14" s="8" customFormat="1">
      <c r="A24" s="84"/>
      <c r="B24" s="1" t="s">
        <v>458</v>
      </c>
      <c r="C24" s="1"/>
      <c r="D24" s="1"/>
      <c r="E24" s="169" t="s">
        <v>88</v>
      </c>
      <c r="F24" s="169" t="s">
        <v>89</v>
      </c>
      <c r="G24" s="169" t="s">
        <v>90</v>
      </c>
      <c r="H24" s="169" t="s">
        <v>91</v>
      </c>
      <c r="I24" s="169" t="s">
        <v>92</v>
      </c>
      <c r="J24" s="75"/>
      <c r="K24" s="108"/>
      <c r="L24" s="75"/>
      <c r="M24" s="75"/>
      <c r="N24" s="75"/>
    </row>
    <row r="25" spans="1:14" s="8" customFormat="1">
      <c r="A25" s="84"/>
      <c r="B25" s="152">
        <v>1</v>
      </c>
      <c r="C25" s="3" t="s">
        <v>557</v>
      </c>
      <c r="D25" s="1"/>
      <c r="E25" s="31">
        <f ca="1">INDEX(E$152:E$158,MATCH(E$5,$B$152:$B$158,0))</f>
        <v>739.8125</v>
      </c>
      <c r="F25" s="31">
        <f ca="1">INDEX(F$152:F$158,MATCH(F$5,$B$152:$B$158,0))</f>
        <v>1031.415</v>
      </c>
      <c r="G25" s="31">
        <f ca="1">INDEX(G$152:G$158,MATCH(G$5,$B$152:$B$158,0))</f>
        <v>739.8125</v>
      </c>
      <c r="H25" s="31">
        <f ca="1">INDEX(H$152:H$158,MATCH(H$5,$B$152:$B$158,0))</f>
        <v>638.4</v>
      </c>
      <c r="I25" s="31">
        <f ca="1">INDEX(I$152:I$158,MATCH(I$5,$B$152:$B$158,0))</f>
        <v>739.8125</v>
      </c>
      <c r="J25" s="75"/>
      <c r="K25" s="108"/>
      <c r="L25" s="75"/>
      <c r="M25" s="75"/>
      <c r="N25" s="75"/>
    </row>
    <row r="26" spans="1:14" s="8" customFormat="1">
      <c r="A26" s="84"/>
      <c r="B26" s="152">
        <v>2</v>
      </c>
      <c r="C26" s="3" t="s">
        <v>557</v>
      </c>
      <c r="D26" s="1"/>
      <c r="E26" s="31">
        <f ca="1">INDEX(E$152:E$158,MATCH(E$6,$B$152:$B$158,0))</f>
        <v>814.02649999999994</v>
      </c>
      <c r="F26" s="31">
        <f ca="1">INDEX(F$152:F$158,MATCH(F$6,$B$152:$B$158,0))</f>
        <v>1007.0760000000002</v>
      </c>
      <c r="G26" s="31">
        <f ca="1">INDEX(G$152:G$158,MATCH(G$6,$B$152:$B$158,0))</f>
        <v>792.64009999999996</v>
      </c>
      <c r="H26" s="31">
        <f ca="1">INDEX(H$152:H$158,MATCH(H$6,$B$152:$B$158,0))</f>
        <v>695.59000000000015</v>
      </c>
      <c r="I26" s="31">
        <f ca="1">INDEX(I$152:I$158,MATCH(I$6,$B$152:$B$158,0))</f>
        <v>485.98199999999997</v>
      </c>
      <c r="J26" s="75"/>
      <c r="K26" s="108"/>
      <c r="L26" s="75"/>
      <c r="M26" s="75"/>
      <c r="N26" s="75"/>
    </row>
    <row r="27" spans="1:14" s="8" customFormat="1">
      <c r="A27" s="84"/>
      <c r="B27" s="152">
        <v>3</v>
      </c>
      <c r="C27" s="3" t="s">
        <v>557</v>
      </c>
      <c r="D27" s="1"/>
      <c r="E27" s="31">
        <f ca="1">INDEX(E$152:E$158,MATCH(E$7,$B$152:$B$158,0))</f>
        <v>383.03999999999996</v>
      </c>
      <c r="F27" s="31">
        <f ca="1">INDEX(F$152:F$158,MATCH(F$7,$B$152:$B$158,0))</f>
        <v>690.66899999999998</v>
      </c>
      <c r="G27" s="31">
        <f ca="1">INDEX(G$152:G$158,MATCH(G$7,$B$152:$B$158,0))</f>
        <v>240.01081481481486</v>
      </c>
      <c r="H27" s="31">
        <f ca="1">INDEX(H$152:H$158,MATCH(H$7,$B$152:$B$158,0))</f>
        <v>695.59000000000015</v>
      </c>
      <c r="I27" s="31">
        <f ca="1">INDEX(I$152:I$158,MATCH(I$7,$B$152:$B$158,0))</f>
        <v>822.67150000000004</v>
      </c>
      <c r="J27" s="75"/>
      <c r="K27" s="108"/>
      <c r="L27" s="75"/>
      <c r="M27" s="75"/>
      <c r="N27" s="75"/>
    </row>
    <row r="28" spans="1:14" s="8" customFormat="1">
      <c r="A28" s="84"/>
      <c r="B28" s="1"/>
      <c r="C28" s="1"/>
      <c r="D28" s="1"/>
      <c r="E28" s="164"/>
      <c r="F28" s="98"/>
      <c r="G28" s="98"/>
      <c r="H28" s="98"/>
      <c r="I28" s="98"/>
      <c r="J28" s="75"/>
      <c r="K28" s="108"/>
      <c r="L28" s="75"/>
      <c r="M28" s="75"/>
      <c r="N28" s="75"/>
    </row>
    <row r="29" spans="1:14" s="8" customFormat="1">
      <c r="A29" s="84"/>
      <c r="B29" s="1" t="s">
        <v>513</v>
      </c>
      <c r="C29" s="1"/>
      <c r="D29" s="1"/>
      <c r="E29" s="169" t="s">
        <v>88</v>
      </c>
      <c r="F29" s="169" t="s">
        <v>89</v>
      </c>
      <c r="G29" s="169" t="s">
        <v>90</v>
      </c>
      <c r="H29" s="169" t="s">
        <v>91</v>
      </c>
      <c r="I29" s="169" t="s">
        <v>92</v>
      </c>
      <c r="J29" s="75"/>
      <c r="K29" s="108"/>
      <c r="L29" s="75"/>
      <c r="M29" s="75"/>
      <c r="N29" s="75"/>
    </row>
    <row r="30" spans="1:14" s="8" customFormat="1">
      <c r="A30" s="84"/>
      <c r="B30" s="152">
        <v>1</v>
      </c>
      <c r="C30" s="3" t="s">
        <v>557</v>
      </c>
      <c r="D30" s="1"/>
      <c r="E30" s="31">
        <f ca="1">INDEX(E$162:E$168,MATCH(E$5,$B$162:$B$168,0))</f>
        <v>276.23006814310054</v>
      </c>
      <c r="F30" s="31">
        <f ca="1">INDEX(F$162:F$168,MATCH(F$5,$B$162:$B$168,0))</f>
        <v>139.65000000000003</v>
      </c>
      <c r="G30" s="31">
        <f ca="1">INDEX(G$162:G$168,MATCH(G$5,$B$162:$B$168,0))</f>
        <v>276.23006814310054</v>
      </c>
      <c r="H30" s="31">
        <f ca="1">INDEX(H$162:H$168,MATCH(H$5,$B$162:$B$168,0))</f>
        <v>139.65000000000003</v>
      </c>
      <c r="I30" s="31">
        <f ca="1">INDEX(I$162:I$168,MATCH(I$5,$B$162:$B$168,0))</f>
        <v>276.23006814310054</v>
      </c>
      <c r="J30" s="75"/>
      <c r="K30" s="108"/>
      <c r="L30" s="75"/>
      <c r="M30" s="75"/>
      <c r="N30" s="75"/>
    </row>
    <row r="31" spans="1:14" s="8" customFormat="1">
      <c r="A31" s="84"/>
      <c r="B31" s="152">
        <v>2</v>
      </c>
      <c r="C31" s="3" t="s">
        <v>557</v>
      </c>
      <c r="D31" s="1"/>
      <c r="E31" s="31">
        <f ca="1">INDEX(E$162:E$168,MATCH(E$6,$B$162:$B$168,0))</f>
        <v>246.23006814310051</v>
      </c>
      <c r="F31" s="31">
        <f ca="1">INDEX(F$162:F$168,MATCH(F$6,$B$162:$B$168,0))</f>
        <v>139.65000000000003</v>
      </c>
      <c r="G31" s="31">
        <f ca="1">INDEX(G$162:G$168,MATCH(G$6,$B$162:$B$168,0))</f>
        <v>246.23006814310051</v>
      </c>
      <c r="H31" s="31">
        <f ca="1">INDEX(H$162:H$168,MATCH(H$6,$B$162:$B$168,0))</f>
        <v>139.65000000000003</v>
      </c>
      <c r="I31" s="31">
        <f ca="1">INDEX(I$162:I$168,MATCH(I$6,$B$162:$B$168,0))</f>
        <v>139.65000000000003</v>
      </c>
      <c r="J31" s="75"/>
      <c r="K31" s="108"/>
      <c r="L31" s="75"/>
      <c r="M31" s="75"/>
      <c r="N31" s="75"/>
    </row>
    <row r="32" spans="1:14" s="8" customFormat="1">
      <c r="A32" s="84"/>
      <c r="B32" s="152">
        <v>3</v>
      </c>
      <c r="C32" s="3" t="s">
        <v>557</v>
      </c>
      <c r="D32" s="1"/>
      <c r="E32" s="31">
        <f ca="1">INDEX(E$162:E$168,MATCH(E$7,$B$162:$B$168,0))</f>
        <v>139.65000000000003</v>
      </c>
      <c r="F32" s="31">
        <f ca="1">INDEX(F$162:F$168,MATCH(F$7,$B$162:$B$168,0))</f>
        <v>139.65000000000003</v>
      </c>
      <c r="G32" s="31">
        <f ca="1">INDEX(G$162:G$168,MATCH(G$7,$B$162:$B$168,0))</f>
        <v>139.65000000000003</v>
      </c>
      <c r="H32" s="31">
        <f ca="1">INDEX(H$162:H$168,MATCH(H$7,$B$162:$B$168,0))</f>
        <v>139.65000000000003</v>
      </c>
      <c r="I32" s="31">
        <f ca="1">INDEX(I$162:I$168,MATCH(I$7,$B$162:$B$168,0))</f>
        <v>246.23006814310051</v>
      </c>
      <c r="J32" s="75"/>
      <c r="K32" s="108"/>
      <c r="L32" s="75"/>
      <c r="M32" s="75"/>
      <c r="N32" s="75"/>
    </row>
    <row r="33" spans="1:14" s="8" customFormat="1">
      <c r="A33" s="84"/>
      <c r="B33" s="1"/>
      <c r="C33" s="1"/>
      <c r="D33" s="1"/>
      <c r="E33" s="164"/>
      <c r="F33" s="98"/>
      <c r="G33" s="98"/>
      <c r="H33" s="98"/>
      <c r="I33" s="98"/>
      <c r="J33" s="75"/>
      <c r="K33" s="108"/>
      <c r="L33" s="75"/>
      <c r="M33" s="75"/>
      <c r="N33" s="75"/>
    </row>
    <row r="34" spans="1:14" s="8" customFormat="1">
      <c r="A34" s="84"/>
      <c r="B34" s="1" t="s">
        <v>593</v>
      </c>
      <c r="C34" s="1"/>
      <c r="D34" s="1"/>
      <c r="E34" s="169" t="s">
        <v>88</v>
      </c>
      <c r="F34" s="169" t="s">
        <v>89</v>
      </c>
      <c r="G34" s="169" t="s">
        <v>90</v>
      </c>
      <c r="H34" s="169" t="s">
        <v>91</v>
      </c>
      <c r="I34" s="169" t="s">
        <v>92</v>
      </c>
      <c r="J34" s="75"/>
      <c r="K34" s="108"/>
      <c r="L34" s="75"/>
      <c r="M34" s="75"/>
      <c r="N34" s="75"/>
    </row>
    <row r="35" spans="1:14" s="8" customFormat="1">
      <c r="A35" s="84"/>
      <c r="B35" s="152">
        <v>1</v>
      </c>
      <c r="C35" s="3" t="s">
        <v>557</v>
      </c>
      <c r="D35" s="1"/>
      <c r="E35" s="31">
        <f ca="1">-INDEX(E$172:E$178,MATCH(E$5,$B$172:$B$178,0))</f>
        <v>395.47162748110003</v>
      </c>
      <c r="F35" s="31">
        <f ca="1">-INDEX(F$172:F$178,MATCH(F$5,$B$172:$B$178,0))</f>
        <v>435.33343408761112</v>
      </c>
      <c r="G35" s="31">
        <f ca="1">-INDEX(G$172:G$178,MATCH(G$5,$B$172:$B$178,0))</f>
        <v>395.47162748110003</v>
      </c>
      <c r="H35" s="31">
        <f ca="1">-INDEX(H$172:H$178,MATCH(H$5,$B$172:$B$178,0))</f>
        <v>33.88892629864597</v>
      </c>
      <c r="I35" s="31">
        <f ca="1">-INDEX(I$172:I$178,MATCH(I$5,$B$172:$B$178,0))</f>
        <v>395.47162748110003</v>
      </c>
      <c r="J35" s="75"/>
      <c r="K35" s="108"/>
      <c r="L35" s="75"/>
      <c r="M35" s="75"/>
      <c r="N35" s="75"/>
    </row>
    <row r="36" spans="1:14" s="8" customFormat="1">
      <c r="A36" s="84"/>
      <c r="B36" s="152">
        <v>2</v>
      </c>
      <c r="C36" s="3" t="s">
        <v>557</v>
      </c>
      <c r="D36" s="1"/>
      <c r="E36" s="31">
        <f ca="1">-INDEX(E$172:E$178,MATCH(E$6,$B$172:$B$178,0))</f>
        <v>486.91339699109693</v>
      </c>
      <c r="F36" s="31">
        <f ca="1">-INDEX(F$172:F$178,MATCH(F$6,$B$172:$B$178,0))</f>
        <v>422.62645747554768</v>
      </c>
      <c r="G36" s="31">
        <f ca="1">-INDEX(G$172:G$178,MATCH(G$6,$B$172:$B$178,0))</f>
        <v>486.25929529618162</v>
      </c>
      <c r="H36" s="31">
        <f ca="1">-INDEX(H$172:H$178,MATCH(H$6,$B$172:$B$178,0))</f>
        <v>148.6639236245866</v>
      </c>
      <c r="I36" s="31">
        <f ca="1">-INDEX(I$172:I$178,MATCH(I$6,$B$172:$B$178,0))</f>
        <v>29.227231383391722</v>
      </c>
      <c r="J36" s="75"/>
      <c r="K36" s="108"/>
      <c r="L36" s="75"/>
      <c r="M36" s="75"/>
      <c r="N36" s="75"/>
    </row>
    <row r="37" spans="1:14" s="8" customFormat="1">
      <c r="A37" s="84"/>
      <c r="B37" s="152">
        <v>3</v>
      </c>
      <c r="C37" s="3" t="s">
        <v>557</v>
      </c>
      <c r="D37" s="1"/>
      <c r="E37" s="31">
        <f ca="1">-INDEX(E$172:E$178,MATCH(E$7,$B$172:$B$178,0))</f>
        <v>26.078756807120545</v>
      </c>
      <c r="F37" s="31">
        <f ca="1">-INDEX(F$172:F$178,MATCH(F$7,$B$172:$B$178,0))</f>
        <v>160.47598498241254</v>
      </c>
      <c r="G37" s="31">
        <f ca="1">-INDEX(G$172:G$178,MATCH(G$7,$B$172:$B$178,0))</f>
        <v>21.704218200717531</v>
      </c>
      <c r="H37" s="31">
        <f ca="1">-INDEX(H$172:H$178,MATCH(H$7,$B$172:$B$178,0))</f>
        <v>160.62649345698887</v>
      </c>
      <c r="I37" s="31">
        <f ca="1">-INDEX(I$172:I$178,MATCH(I$7,$B$172:$B$178,0))</f>
        <v>487.17780377075786</v>
      </c>
      <c r="J37" s="75"/>
      <c r="K37" s="108"/>
      <c r="L37" s="75"/>
      <c r="M37" s="75"/>
      <c r="N37" s="75"/>
    </row>
    <row r="38" spans="1:14" s="8" customFormat="1">
      <c r="A38" s="84"/>
      <c r="B38" s="1"/>
      <c r="C38" s="1"/>
      <c r="D38" s="1"/>
      <c r="E38" s="164"/>
      <c r="F38" s="98"/>
      <c r="G38" s="98"/>
      <c r="H38" s="98"/>
      <c r="I38" s="98"/>
      <c r="J38" s="75"/>
      <c r="K38" s="108"/>
      <c r="L38" s="75"/>
      <c r="M38" s="75"/>
      <c r="N38" s="75"/>
    </row>
    <row r="39" spans="1:14" s="8" customFormat="1">
      <c r="A39" s="84" t="s">
        <v>125</v>
      </c>
      <c r="B39" s="1" t="s">
        <v>472</v>
      </c>
      <c r="C39" s="1"/>
      <c r="D39" s="1"/>
      <c r="E39" s="164"/>
      <c r="F39" s="98"/>
      <c r="G39" s="98"/>
      <c r="H39" s="98"/>
      <c r="I39" s="98"/>
      <c r="J39" s="75"/>
      <c r="K39" s="108"/>
      <c r="L39" s="75"/>
      <c r="M39" s="75"/>
      <c r="N39" s="75"/>
    </row>
    <row r="40" spans="1:14" s="8" customFormat="1">
      <c r="A40" s="84"/>
      <c r="B40" s="3" t="s">
        <v>323</v>
      </c>
      <c r="C40" s="3" t="s">
        <v>472</v>
      </c>
      <c r="D40" s="1"/>
      <c r="E40" s="170">
        <f t="shared" ref="E40:I46" ca="1" si="4">IF(PRODUCT(E$48,E55,E123)=0,"NA",PRODUCT(E$48,E55,E123))</f>
        <v>3</v>
      </c>
      <c r="F40" s="170">
        <f t="shared" ca="1" si="4"/>
        <v>5</v>
      </c>
      <c r="G40" s="170">
        <f t="shared" ca="1" si="4"/>
        <v>3</v>
      </c>
      <c r="H40" s="170">
        <f t="shared" ca="1" si="4"/>
        <v>3</v>
      </c>
      <c r="I40" s="170">
        <f t="shared" ca="1" si="4"/>
        <v>2</v>
      </c>
      <c r="J40" s="75"/>
      <c r="K40" s="108"/>
      <c r="L40" s="75"/>
      <c r="M40" s="75"/>
      <c r="N40" s="75"/>
    </row>
    <row r="41" spans="1:14" s="8" customFormat="1">
      <c r="A41" s="84"/>
      <c r="B41" s="3" t="s">
        <v>114</v>
      </c>
      <c r="C41" s="3" t="s">
        <v>472</v>
      </c>
      <c r="D41" s="1"/>
      <c r="E41" s="170">
        <f t="shared" ca="1" si="4"/>
        <v>5</v>
      </c>
      <c r="F41" s="170">
        <f t="shared" ca="1" si="4"/>
        <v>4</v>
      </c>
      <c r="G41" s="170">
        <f t="shared" ca="1" si="4"/>
        <v>4</v>
      </c>
      <c r="H41" s="170">
        <f t="shared" ca="1" si="4"/>
        <v>4</v>
      </c>
      <c r="I41" s="170">
        <f t="shared" ca="1" si="4"/>
        <v>5</v>
      </c>
      <c r="J41" s="75"/>
      <c r="K41" s="108"/>
      <c r="L41" s="75"/>
      <c r="M41" s="75"/>
      <c r="N41" s="75"/>
    </row>
    <row r="42" spans="1:14" s="8" customFormat="1">
      <c r="A42" s="84"/>
      <c r="B42" s="3" t="s">
        <v>115</v>
      </c>
      <c r="C42" s="3" t="s">
        <v>472</v>
      </c>
      <c r="D42" s="1"/>
      <c r="E42" s="170">
        <f t="shared" ca="1" si="4"/>
        <v>4</v>
      </c>
      <c r="F42" s="170">
        <f t="shared" ca="1" si="4"/>
        <v>3</v>
      </c>
      <c r="G42" s="170">
        <f t="shared" ca="1" si="4"/>
        <v>5</v>
      </c>
      <c r="H42" s="170">
        <f t="shared" ca="1" si="4"/>
        <v>5</v>
      </c>
      <c r="I42" s="170">
        <f t="shared" ca="1" si="4"/>
        <v>4</v>
      </c>
      <c r="J42" s="75"/>
      <c r="K42" s="108"/>
      <c r="L42" s="75"/>
      <c r="M42" s="75"/>
      <c r="N42" s="75"/>
    </row>
    <row r="43" spans="1:14" s="8" customFormat="1">
      <c r="A43" s="84"/>
      <c r="B43" s="3" t="s">
        <v>116</v>
      </c>
      <c r="C43" s="3" t="s">
        <v>472</v>
      </c>
      <c r="D43" s="1"/>
      <c r="E43" s="170">
        <f t="shared" ca="1" si="4"/>
        <v>7</v>
      </c>
      <c r="F43" s="170">
        <f t="shared" ca="1" si="4"/>
        <v>2</v>
      </c>
      <c r="G43" s="170">
        <f t="shared" ca="1" si="4"/>
        <v>6</v>
      </c>
      <c r="H43" s="170" t="str">
        <f t="shared" ca="1" si="4"/>
        <v>NA</v>
      </c>
      <c r="I43" s="170">
        <f t="shared" ca="1" si="4"/>
        <v>7</v>
      </c>
      <c r="J43" s="75"/>
      <c r="K43" s="108"/>
      <c r="L43" s="75"/>
      <c r="M43" s="75"/>
      <c r="N43" s="75"/>
    </row>
    <row r="44" spans="1:14" s="8" customFormat="1">
      <c r="A44" s="84"/>
      <c r="B44" s="3" t="s">
        <v>117</v>
      </c>
      <c r="C44" s="3" t="s">
        <v>472</v>
      </c>
      <c r="D44" s="1"/>
      <c r="E44" s="170">
        <f t="shared" ca="1" si="4"/>
        <v>6</v>
      </c>
      <c r="F44" s="170">
        <f t="shared" ca="1" si="4"/>
        <v>1</v>
      </c>
      <c r="G44" s="170">
        <f t="shared" ca="1" si="4"/>
        <v>7</v>
      </c>
      <c r="H44" s="170" t="str">
        <f t="shared" ca="1" si="4"/>
        <v>NA</v>
      </c>
      <c r="I44" s="170">
        <f t="shared" ca="1" si="4"/>
        <v>6</v>
      </c>
      <c r="J44" s="75"/>
      <c r="K44" s="108"/>
      <c r="L44" s="75"/>
      <c r="M44" s="75"/>
      <c r="N44" s="75"/>
    </row>
    <row r="45" spans="1:14" s="8" customFormat="1">
      <c r="A45" s="84"/>
      <c r="B45" s="3" t="s">
        <v>134</v>
      </c>
      <c r="C45" s="3" t="s">
        <v>472</v>
      </c>
      <c r="D45" s="1"/>
      <c r="E45" s="170">
        <f t="shared" ca="1" si="4"/>
        <v>2</v>
      </c>
      <c r="F45" s="170">
        <f t="shared" ca="1" si="4"/>
        <v>7</v>
      </c>
      <c r="G45" s="170">
        <f t="shared" ca="1" si="4"/>
        <v>2</v>
      </c>
      <c r="H45" s="170" t="str">
        <f t="shared" ca="1" si="4"/>
        <v>NA</v>
      </c>
      <c r="I45" s="170">
        <f t="shared" ca="1" si="4"/>
        <v>3</v>
      </c>
      <c r="J45" s="75"/>
      <c r="K45" s="108"/>
      <c r="L45" s="75"/>
      <c r="M45" s="75"/>
      <c r="N45" s="75"/>
    </row>
    <row r="46" spans="1:14" s="8" customFormat="1">
      <c r="A46" s="84"/>
      <c r="B46" s="3" t="s">
        <v>135</v>
      </c>
      <c r="C46" s="3" t="s">
        <v>472</v>
      </c>
      <c r="D46" s="1"/>
      <c r="E46" s="170">
        <f t="shared" ca="1" si="4"/>
        <v>1</v>
      </c>
      <c r="F46" s="170">
        <f t="shared" ca="1" si="4"/>
        <v>6</v>
      </c>
      <c r="G46" s="170">
        <f t="shared" ca="1" si="4"/>
        <v>1</v>
      </c>
      <c r="H46" s="170" t="str">
        <f t="shared" ca="1" si="4"/>
        <v>NA</v>
      </c>
      <c r="I46" s="170">
        <f t="shared" ca="1" si="4"/>
        <v>1</v>
      </c>
      <c r="J46" s="75"/>
      <c r="K46" s="108"/>
      <c r="L46" s="75"/>
      <c r="M46" s="75"/>
      <c r="N46" s="75"/>
    </row>
    <row r="47" spans="1:14" s="8" customFormat="1">
      <c r="A47" s="84"/>
      <c r="B47" s="1"/>
      <c r="C47" s="1"/>
      <c r="D47" s="1"/>
      <c r="E47" s="164"/>
      <c r="F47" s="98"/>
      <c r="G47" s="98"/>
      <c r="H47" s="98"/>
      <c r="I47" s="98"/>
      <c r="J47" s="75"/>
      <c r="K47" s="108"/>
      <c r="L47" s="75"/>
      <c r="M47" s="75"/>
      <c r="N47" s="75"/>
    </row>
    <row r="48" spans="1:14" s="8" customFormat="1">
      <c r="A48" s="84"/>
      <c r="B48" s="3" t="s">
        <v>479</v>
      </c>
      <c r="C48" s="3" t="s">
        <v>68</v>
      </c>
      <c r="D48" s="1"/>
      <c r="E48" s="171">
        <f>IF('Coach input'!E22=0,0,1)</f>
        <v>1</v>
      </c>
      <c r="F48" s="171">
        <f>IF('Coach input'!F22=0,0,1)</f>
        <v>1</v>
      </c>
      <c r="G48" s="171">
        <f>IF('Coach input'!G22=0,0,1)</f>
        <v>1</v>
      </c>
      <c r="H48" s="171">
        <f>IF('Coach input'!H22=0,0,1)</f>
        <v>1</v>
      </c>
      <c r="I48" s="171">
        <f>IF('Coach input'!I22=0,0,1)</f>
        <v>1</v>
      </c>
      <c r="J48" s="75"/>
      <c r="K48" s="108"/>
      <c r="L48" s="75"/>
      <c r="M48" s="75"/>
      <c r="N48" s="75"/>
    </row>
    <row r="49" spans="1:14" s="8" customFormat="1">
      <c r="A49" s="84"/>
      <c r="B49" s="1"/>
      <c r="C49" s="1"/>
      <c r="D49" s="1"/>
      <c r="E49" s="164"/>
      <c r="F49" s="98"/>
      <c r="G49" s="98"/>
      <c r="H49" s="98"/>
      <c r="I49" s="98"/>
      <c r="J49" s="75"/>
      <c r="K49" s="108"/>
      <c r="L49" s="75"/>
      <c r="M49" s="75"/>
      <c r="N49" s="75"/>
    </row>
    <row r="50" spans="1:14" s="168" customFormat="1">
      <c r="A50" s="19">
        <v>1</v>
      </c>
      <c r="B50" s="19" t="s">
        <v>390</v>
      </c>
      <c r="C50" s="19"/>
      <c r="D50" s="19"/>
      <c r="E50" s="165"/>
      <c r="F50" s="165"/>
      <c r="G50" s="165"/>
      <c r="H50" s="165"/>
      <c r="I50" s="165"/>
      <c r="J50" s="166"/>
      <c r="K50" s="167"/>
      <c r="L50" s="166"/>
      <c r="M50" s="166"/>
      <c r="N50" s="166"/>
    </row>
    <row r="51" spans="1:14" s="8" customFormat="1">
      <c r="A51" s="84"/>
      <c r="B51" s="1"/>
      <c r="C51" s="1"/>
      <c r="D51" s="1"/>
      <c r="E51" s="164"/>
      <c r="F51" s="98"/>
      <c r="G51" s="98"/>
      <c r="H51" s="98"/>
      <c r="I51" s="98"/>
      <c r="J51" s="75"/>
      <c r="K51" s="108"/>
      <c r="L51" s="75"/>
      <c r="M51" s="75"/>
      <c r="N51" s="75"/>
    </row>
    <row r="52" spans="1:14" s="69" customFormat="1">
      <c r="A52" s="84"/>
      <c r="B52" s="172" t="s">
        <v>351</v>
      </c>
      <c r="C52" s="172" t="s">
        <v>2</v>
      </c>
      <c r="D52" s="3"/>
      <c r="E52" s="169" t="s">
        <v>88</v>
      </c>
      <c r="F52" s="169" t="s">
        <v>89</v>
      </c>
      <c r="G52" s="169" t="s">
        <v>90</v>
      </c>
      <c r="H52" s="169" t="s">
        <v>91</v>
      </c>
      <c r="I52" s="169" t="s">
        <v>92</v>
      </c>
      <c r="J52" s="172"/>
      <c r="K52" s="156"/>
      <c r="L52" s="156"/>
      <c r="M52" s="156"/>
      <c r="N52" s="156"/>
    </row>
    <row r="53" spans="1:14" s="69" customFormat="1">
      <c r="A53" s="84"/>
      <c r="B53" s="172"/>
      <c r="C53" s="172"/>
      <c r="D53" s="3"/>
      <c r="E53" s="169"/>
      <c r="F53" s="169"/>
      <c r="G53" s="169"/>
      <c r="H53" s="169"/>
      <c r="I53" s="169"/>
      <c r="J53" s="172"/>
      <c r="K53" s="156"/>
      <c r="L53" s="156"/>
      <c r="M53" s="156"/>
      <c r="N53" s="156"/>
    </row>
    <row r="54" spans="1:14" s="8" customFormat="1">
      <c r="A54" s="84"/>
      <c r="B54" s="3" t="s">
        <v>348</v>
      </c>
      <c r="C54" s="1"/>
      <c r="D54" s="1"/>
      <c r="E54" s="98"/>
      <c r="F54" s="172"/>
      <c r="G54" s="172"/>
      <c r="H54" s="172"/>
      <c r="I54" s="172"/>
      <c r="J54" s="1"/>
      <c r="K54" s="106"/>
      <c r="L54" s="1"/>
      <c r="M54" s="1"/>
      <c r="N54" s="1"/>
    </row>
    <row r="55" spans="1:14" s="8" customFormat="1">
      <c r="A55" s="84"/>
      <c r="B55" s="3" t="s">
        <v>323</v>
      </c>
      <c r="C55" s="3" t="s">
        <v>68</v>
      </c>
      <c r="D55" s="1"/>
      <c r="E55" s="96">
        <f>PRODUCT(E64,E73,E82,E91,E100)</f>
        <v>1</v>
      </c>
      <c r="F55" s="96">
        <f t="shared" ref="F55:I55" si="5">PRODUCT(F64,F73,F82,F91,F100)</f>
        <v>1</v>
      </c>
      <c r="G55" s="96">
        <f t="shared" si="5"/>
        <v>1</v>
      </c>
      <c r="H55" s="96">
        <f t="shared" si="5"/>
        <v>1</v>
      </c>
      <c r="I55" s="96">
        <f t="shared" si="5"/>
        <v>1</v>
      </c>
      <c r="J55" s="1"/>
      <c r="K55" s="106"/>
      <c r="L55" s="1"/>
      <c r="M55" s="1"/>
      <c r="N55" s="1"/>
    </row>
    <row r="56" spans="1:14" s="8" customFormat="1">
      <c r="A56" s="84"/>
      <c r="B56" s="3" t="s">
        <v>114</v>
      </c>
      <c r="C56" s="3" t="s">
        <v>68</v>
      </c>
      <c r="D56" s="1"/>
      <c r="E56" s="96">
        <f t="shared" ref="E56:I56" si="6">PRODUCT(E65,E74,E83,E92,E101)</f>
        <v>1</v>
      </c>
      <c r="F56" s="96">
        <f t="shared" si="6"/>
        <v>1</v>
      </c>
      <c r="G56" s="96">
        <f t="shared" si="6"/>
        <v>1</v>
      </c>
      <c r="H56" s="96">
        <f t="shared" si="6"/>
        <v>1</v>
      </c>
      <c r="I56" s="96">
        <f t="shared" si="6"/>
        <v>1</v>
      </c>
      <c r="J56" s="1"/>
      <c r="K56" s="106"/>
      <c r="L56" s="1"/>
      <c r="M56" s="1"/>
      <c r="N56" s="1"/>
    </row>
    <row r="57" spans="1:14" s="8" customFormat="1">
      <c r="A57" s="84"/>
      <c r="B57" s="3" t="s">
        <v>115</v>
      </c>
      <c r="C57" s="3" t="s">
        <v>68</v>
      </c>
      <c r="D57" s="1"/>
      <c r="E57" s="96">
        <f t="shared" ref="E57:I57" si="7">PRODUCT(E66,E75,E84,E93,E102)</f>
        <v>1</v>
      </c>
      <c r="F57" s="96">
        <f t="shared" si="7"/>
        <v>1</v>
      </c>
      <c r="G57" s="96">
        <f t="shared" si="7"/>
        <v>1</v>
      </c>
      <c r="H57" s="96">
        <f t="shared" si="7"/>
        <v>1</v>
      </c>
      <c r="I57" s="96">
        <f t="shared" si="7"/>
        <v>1</v>
      </c>
      <c r="J57" s="1"/>
      <c r="K57" s="106"/>
      <c r="L57" s="1"/>
      <c r="M57" s="1"/>
      <c r="N57" s="1"/>
    </row>
    <row r="58" spans="1:14" s="8" customFormat="1">
      <c r="A58" s="84"/>
      <c r="B58" s="3" t="s">
        <v>116</v>
      </c>
      <c r="C58" s="3" t="s">
        <v>68</v>
      </c>
      <c r="D58" s="1"/>
      <c r="E58" s="96">
        <f t="shared" ref="E58:I58" si="8">PRODUCT(E67,E76,E85,E94,E103)</f>
        <v>1</v>
      </c>
      <c r="F58" s="96">
        <f t="shared" si="8"/>
        <v>1</v>
      </c>
      <c r="G58" s="96">
        <f t="shared" si="8"/>
        <v>1</v>
      </c>
      <c r="H58" s="96">
        <f t="shared" si="8"/>
        <v>0</v>
      </c>
      <c r="I58" s="96">
        <f t="shared" si="8"/>
        <v>1</v>
      </c>
      <c r="J58" s="1"/>
      <c r="K58" s="106"/>
      <c r="L58" s="1"/>
      <c r="M58" s="1"/>
      <c r="N58" s="1"/>
    </row>
    <row r="59" spans="1:14" s="8" customFormat="1">
      <c r="A59" s="84"/>
      <c r="B59" s="3" t="s">
        <v>117</v>
      </c>
      <c r="C59" s="3" t="s">
        <v>68</v>
      </c>
      <c r="D59" s="1"/>
      <c r="E59" s="96">
        <f t="shared" ref="E59:I59" si="9">PRODUCT(E68,E77,E86,E95,E104)</f>
        <v>1</v>
      </c>
      <c r="F59" s="96">
        <f t="shared" si="9"/>
        <v>1</v>
      </c>
      <c r="G59" s="96">
        <f t="shared" si="9"/>
        <v>1</v>
      </c>
      <c r="H59" s="96">
        <f t="shared" si="9"/>
        <v>0</v>
      </c>
      <c r="I59" s="96">
        <f t="shared" si="9"/>
        <v>1</v>
      </c>
      <c r="J59" s="1"/>
      <c r="K59" s="106"/>
      <c r="L59" s="1"/>
      <c r="M59" s="1"/>
      <c r="N59" s="1"/>
    </row>
    <row r="60" spans="1:14" s="8" customFormat="1">
      <c r="A60" s="84"/>
      <c r="B60" s="3" t="s">
        <v>134</v>
      </c>
      <c r="C60" s="3" t="s">
        <v>68</v>
      </c>
      <c r="D60" s="1"/>
      <c r="E60" s="96">
        <f t="shared" ref="E60:I60" si="10">PRODUCT(E69,E78,E87,E96,E105)</f>
        <v>1</v>
      </c>
      <c r="F60" s="96">
        <f t="shared" si="10"/>
        <v>1</v>
      </c>
      <c r="G60" s="96">
        <f t="shared" si="10"/>
        <v>1</v>
      </c>
      <c r="H60" s="96">
        <f t="shared" si="10"/>
        <v>0</v>
      </c>
      <c r="I60" s="96">
        <f t="shared" si="10"/>
        <v>1</v>
      </c>
      <c r="J60" s="1"/>
      <c r="K60" s="106"/>
      <c r="L60" s="1"/>
      <c r="M60" s="1"/>
      <c r="N60" s="1"/>
    </row>
    <row r="61" spans="1:14" s="8" customFormat="1">
      <c r="A61" s="84"/>
      <c r="B61" s="3" t="s">
        <v>135</v>
      </c>
      <c r="C61" s="3" t="s">
        <v>68</v>
      </c>
      <c r="D61" s="1"/>
      <c r="E61" s="96">
        <f t="shared" ref="E61:I61" si="11">PRODUCT(E70,E79,E88,E97,E106)</f>
        <v>1</v>
      </c>
      <c r="F61" s="96">
        <f t="shared" si="11"/>
        <v>1</v>
      </c>
      <c r="G61" s="96">
        <f t="shared" si="11"/>
        <v>1</v>
      </c>
      <c r="H61" s="96">
        <f t="shared" si="11"/>
        <v>0</v>
      </c>
      <c r="I61" s="96">
        <f t="shared" si="11"/>
        <v>1</v>
      </c>
      <c r="J61" s="1"/>
      <c r="K61" s="106"/>
      <c r="L61" s="1"/>
      <c r="M61" s="1"/>
      <c r="N61" s="1"/>
    </row>
    <row r="62" spans="1:14" s="8" customFormat="1">
      <c r="A62" s="84"/>
      <c r="B62" s="1"/>
      <c r="C62" s="1"/>
      <c r="D62" s="1"/>
      <c r="E62" s="96"/>
      <c r="F62" s="84"/>
      <c r="G62" s="84"/>
      <c r="H62" s="84"/>
      <c r="I62" s="84"/>
      <c r="J62" s="1"/>
      <c r="K62" s="106"/>
      <c r="L62" s="1"/>
      <c r="M62" s="1"/>
      <c r="N62" s="1"/>
    </row>
    <row r="63" spans="1:14" s="8" customFormat="1">
      <c r="A63" s="84"/>
      <c r="B63" s="3" t="s">
        <v>324</v>
      </c>
      <c r="C63" s="1"/>
      <c r="D63" s="1"/>
      <c r="E63" s="96"/>
      <c r="F63" s="84"/>
      <c r="G63" s="84"/>
      <c r="H63" s="84"/>
      <c r="I63" s="84"/>
      <c r="J63" s="1"/>
      <c r="K63" s="106"/>
      <c r="L63" s="1"/>
      <c r="M63" s="1"/>
      <c r="N63" s="1"/>
    </row>
    <row r="64" spans="1:14" s="8" customFormat="1">
      <c r="A64" s="84"/>
      <c r="B64" s="3" t="s">
        <v>323</v>
      </c>
      <c r="C64" s="3" t="s">
        <v>68</v>
      </c>
      <c r="D64" s="1"/>
      <c r="E64" s="96">
        <f>INDEX(Assumptions!$F$240:$L$243,MATCH('Coach input'!E$12,Assumptions!$C$240:$C$243,0),MATCH($B64,Assumptions!$F$239:$L$239,0))</f>
        <v>1</v>
      </c>
      <c r="F64" s="96">
        <f>INDEX(Assumptions!$F$240:$L$243,MATCH('Coach input'!F$12,Assumptions!$C$240:$C$243,0),MATCH($B64,Assumptions!$F$239:$L$239,0))</f>
        <v>1</v>
      </c>
      <c r="G64" s="96">
        <f>INDEX(Assumptions!$F$240:$L$243,MATCH('Coach input'!G$12,Assumptions!$C$240:$C$243,0),MATCH($B64,Assumptions!$F$239:$L$239,0))</f>
        <v>1</v>
      </c>
      <c r="H64" s="96">
        <f>INDEX(Assumptions!$F$240:$L$243,MATCH('Coach input'!H$12,Assumptions!$C$240:$C$243,0),MATCH($B64,Assumptions!$F$239:$L$239,0))</f>
        <v>1</v>
      </c>
      <c r="I64" s="96">
        <f>INDEX(Assumptions!$F$240:$L$243,MATCH('Coach input'!I$12,Assumptions!$C$240:$C$243,0),MATCH($B64,Assumptions!$F$239:$L$239,0))</f>
        <v>1</v>
      </c>
      <c r="J64" s="1"/>
      <c r="K64" s="106"/>
      <c r="L64" s="1"/>
      <c r="M64" s="1"/>
      <c r="N64" s="1"/>
    </row>
    <row r="65" spans="1:14" s="8" customFormat="1">
      <c r="A65" s="84"/>
      <c r="B65" s="3" t="s">
        <v>114</v>
      </c>
      <c r="C65" s="3" t="s">
        <v>68</v>
      </c>
      <c r="D65" s="1"/>
      <c r="E65" s="96">
        <f>INDEX(Assumptions!$F$240:$L$243,MATCH('Coach input'!E$12,Assumptions!$C$240:$C$243,0),MATCH($B65,Assumptions!$F$239:$L$239,0))</f>
        <v>1</v>
      </c>
      <c r="F65" s="96">
        <f>INDEX(Assumptions!$F$240:$L$243,MATCH('Coach input'!F$12,Assumptions!$C$240:$C$243,0),MATCH($B65,Assumptions!$F$239:$L$239,0))</f>
        <v>1</v>
      </c>
      <c r="G65" s="96">
        <f>INDEX(Assumptions!$F$240:$L$243,MATCH('Coach input'!G$12,Assumptions!$C$240:$C$243,0),MATCH($B65,Assumptions!$F$239:$L$239,0))</f>
        <v>1</v>
      </c>
      <c r="H65" s="96">
        <f>INDEX(Assumptions!$F$240:$L$243,MATCH('Coach input'!H$12,Assumptions!$C$240:$C$243,0),MATCH($B65,Assumptions!$F$239:$L$239,0))</f>
        <v>1</v>
      </c>
      <c r="I65" s="96">
        <f>INDEX(Assumptions!$F$240:$L$243,MATCH('Coach input'!I$12,Assumptions!$C$240:$C$243,0),MATCH($B65,Assumptions!$F$239:$L$239,0))</f>
        <v>1</v>
      </c>
      <c r="J65" s="1"/>
      <c r="K65" s="106"/>
      <c r="L65" s="1"/>
      <c r="M65" s="1"/>
      <c r="N65" s="1"/>
    </row>
    <row r="66" spans="1:14" s="8" customFormat="1">
      <c r="A66" s="84"/>
      <c r="B66" s="3" t="s">
        <v>115</v>
      </c>
      <c r="C66" s="3" t="s">
        <v>68</v>
      </c>
      <c r="D66" s="1"/>
      <c r="E66" s="96">
        <f>INDEX(Assumptions!$F$240:$L$243,MATCH('Coach input'!E$12,Assumptions!$C$240:$C$243,0),MATCH($B66,Assumptions!$F$239:$L$239,0))</f>
        <v>1</v>
      </c>
      <c r="F66" s="96">
        <f>INDEX(Assumptions!$F$240:$L$243,MATCH('Coach input'!F$12,Assumptions!$C$240:$C$243,0),MATCH($B66,Assumptions!$F$239:$L$239,0))</f>
        <v>1</v>
      </c>
      <c r="G66" s="96">
        <f>INDEX(Assumptions!$F$240:$L$243,MATCH('Coach input'!G$12,Assumptions!$C$240:$C$243,0),MATCH($B66,Assumptions!$F$239:$L$239,0))</f>
        <v>1</v>
      </c>
      <c r="H66" s="96">
        <f>INDEX(Assumptions!$F$240:$L$243,MATCH('Coach input'!H$12,Assumptions!$C$240:$C$243,0),MATCH($B66,Assumptions!$F$239:$L$239,0))</f>
        <v>1</v>
      </c>
      <c r="I66" s="96">
        <f>INDEX(Assumptions!$F$240:$L$243,MATCH('Coach input'!I$12,Assumptions!$C$240:$C$243,0),MATCH($B66,Assumptions!$F$239:$L$239,0))</f>
        <v>1</v>
      </c>
      <c r="J66" s="1"/>
      <c r="K66" s="106"/>
      <c r="L66" s="1"/>
      <c r="M66" s="1"/>
      <c r="N66" s="1"/>
    </row>
    <row r="67" spans="1:14" s="8" customFormat="1">
      <c r="A67" s="84"/>
      <c r="B67" s="3" t="s">
        <v>116</v>
      </c>
      <c r="C67" s="3" t="s">
        <v>68</v>
      </c>
      <c r="D67" s="1"/>
      <c r="E67" s="96">
        <f>INDEX(Assumptions!$F$240:$L$243,MATCH('Coach input'!E$12,Assumptions!$C$240:$C$243,0),MATCH($B67,Assumptions!$F$239:$L$239,0))</f>
        <v>1</v>
      </c>
      <c r="F67" s="96">
        <f>INDEX(Assumptions!$F$240:$L$243,MATCH('Coach input'!F$12,Assumptions!$C$240:$C$243,0),MATCH($B67,Assumptions!$F$239:$L$239,0))</f>
        <v>1</v>
      </c>
      <c r="G67" s="96">
        <f>INDEX(Assumptions!$F$240:$L$243,MATCH('Coach input'!G$12,Assumptions!$C$240:$C$243,0),MATCH($B67,Assumptions!$F$239:$L$239,0))</f>
        <v>1</v>
      </c>
      <c r="H67" s="96">
        <f>INDEX(Assumptions!$F$240:$L$243,MATCH('Coach input'!H$12,Assumptions!$C$240:$C$243,0),MATCH($B67,Assumptions!$F$239:$L$239,0))</f>
        <v>0</v>
      </c>
      <c r="I67" s="96">
        <f>INDEX(Assumptions!$F$240:$L$243,MATCH('Coach input'!I$12,Assumptions!$C$240:$C$243,0),MATCH($B67,Assumptions!$F$239:$L$239,0))</f>
        <v>1</v>
      </c>
      <c r="J67" s="1"/>
      <c r="K67" s="106"/>
      <c r="L67" s="1"/>
      <c r="M67" s="1"/>
      <c r="N67" s="1"/>
    </row>
    <row r="68" spans="1:14" s="8" customFormat="1">
      <c r="A68" s="84"/>
      <c r="B68" s="3" t="s">
        <v>117</v>
      </c>
      <c r="C68" s="3" t="s">
        <v>68</v>
      </c>
      <c r="D68" s="1"/>
      <c r="E68" s="96">
        <f>INDEX(Assumptions!$F$240:$L$243,MATCH('Coach input'!E$12,Assumptions!$C$240:$C$243,0),MATCH($B68,Assumptions!$F$239:$L$239,0))</f>
        <v>1</v>
      </c>
      <c r="F68" s="96">
        <f>INDEX(Assumptions!$F$240:$L$243,MATCH('Coach input'!F$12,Assumptions!$C$240:$C$243,0),MATCH($B68,Assumptions!$F$239:$L$239,0))</f>
        <v>1</v>
      </c>
      <c r="G68" s="96">
        <f>INDEX(Assumptions!$F$240:$L$243,MATCH('Coach input'!G$12,Assumptions!$C$240:$C$243,0),MATCH($B68,Assumptions!$F$239:$L$239,0))</f>
        <v>1</v>
      </c>
      <c r="H68" s="96">
        <f>INDEX(Assumptions!$F$240:$L$243,MATCH('Coach input'!H$12,Assumptions!$C$240:$C$243,0),MATCH($B68,Assumptions!$F$239:$L$239,0))</f>
        <v>0</v>
      </c>
      <c r="I68" s="96">
        <f>INDEX(Assumptions!$F$240:$L$243,MATCH('Coach input'!I$12,Assumptions!$C$240:$C$243,0),MATCH($B68,Assumptions!$F$239:$L$239,0))</f>
        <v>1</v>
      </c>
      <c r="J68" s="1"/>
      <c r="K68" s="106"/>
      <c r="L68" s="1"/>
      <c r="M68" s="1"/>
      <c r="N68" s="1"/>
    </row>
    <row r="69" spans="1:14" s="8" customFormat="1">
      <c r="A69" s="84"/>
      <c r="B69" s="3" t="s">
        <v>134</v>
      </c>
      <c r="C69" s="3" t="s">
        <v>68</v>
      </c>
      <c r="D69" s="1"/>
      <c r="E69" s="96">
        <f>INDEX(Assumptions!$F$240:$L$243,MATCH('Coach input'!E$12,Assumptions!$C$240:$C$243,0),MATCH($B69,Assumptions!$F$239:$L$239,0))</f>
        <v>1</v>
      </c>
      <c r="F69" s="96">
        <f>INDEX(Assumptions!$F$240:$L$243,MATCH('Coach input'!F$12,Assumptions!$C$240:$C$243,0),MATCH($B69,Assumptions!$F$239:$L$239,0))</f>
        <v>1</v>
      </c>
      <c r="G69" s="96">
        <f>INDEX(Assumptions!$F$240:$L$243,MATCH('Coach input'!G$12,Assumptions!$C$240:$C$243,0),MATCH($B69,Assumptions!$F$239:$L$239,0))</f>
        <v>1</v>
      </c>
      <c r="H69" s="96">
        <f>INDEX(Assumptions!$F$240:$L$243,MATCH('Coach input'!H$12,Assumptions!$C$240:$C$243,0),MATCH($B69,Assumptions!$F$239:$L$239,0))</f>
        <v>0</v>
      </c>
      <c r="I69" s="96">
        <f>INDEX(Assumptions!$F$240:$L$243,MATCH('Coach input'!I$12,Assumptions!$C$240:$C$243,0),MATCH($B69,Assumptions!$F$239:$L$239,0))</f>
        <v>1</v>
      </c>
      <c r="J69" s="1"/>
      <c r="K69" s="106"/>
      <c r="L69" s="1"/>
      <c r="M69" s="1"/>
      <c r="N69" s="1"/>
    </row>
    <row r="70" spans="1:14" s="8" customFormat="1">
      <c r="A70" s="84"/>
      <c r="B70" s="3" t="s">
        <v>135</v>
      </c>
      <c r="C70" s="3" t="s">
        <v>68</v>
      </c>
      <c r="D70" s="1"/>
      <c r="E70" s="96">
        <f>INDEX(Assumptions!$F$240:$L$243,MATCH('Coach input'!E$12,Assumptions!$C$240:$C$243,0),MATCH($B70,Assumptions!$F$239:$L$239,0))</f>
        <v>1</v>
      </c>
      <c r="F70" s="96">
        <f>INDEX(Assumptions!$F$240:$L$243,MATCH('Coach input'!F$12,Assumptions!$C$240:$C$243,0),MATCH($B70,Assumptions!$F$239:$L$239,0))</f>
        <v>1</v>
      </c>
      <c r="G70" s="96">
        <f>INDEX(Assumptions!$F$240:$L$243,MATCH('Coach input'!G$12,Assumptions!$C$240:$C$243,0),MATCH($B70,Assumptions!$F$239:$L$239,0))</f>
        <v>1</v>
      </c>
      <c r="H70" s="96">
        <f>INDEX(Assumptions!$F$240:$L$243,MATCH('Coach input'!H$12,Assumptions!$C$240:$C$243,0),MATCH($B70,Assumptions!$F$239:$L$239,0))</f>
        <v>1</v>
      </c>
      <c r="I70" s="96">
        <f>INDEX(Assumptions!$F$240:$L$243,MATCH('Coach input'!I$12,Assumptions!$C$240:$C$243,0),MATCH($B70,Assumptions!$F$239:$L$239,0))</f>
        <v>1</v>
      </c>
      <c r="J70" s="1"/>
      <c r="K70" s="106"/>
      <c r="L70" s="1"/>
      <c r="M70" s="1"/>
      <c r="N70" s="1"/>
    </row>
    <row r="71" spans="1:14" s="8" customFormat="1">
      <c r="A71" s="84"/>
      <c r="B71" s="1"/>
      <c r="C71" s="1"/>
      <c r="D71" s="1"/>
      <c r="E71" s="96"/>
      <c r="F71" s="84"/>
      <c r="G71" s="84"/>
      <c r="H71" s="84"/>
      <c r="I71" s="84"/>
      <c r="J71" s="1"/>
      <c r="K71" s="106"/>
      <c r="L71" s="1"/>
      <c r="M71" s="1"/>
      <c r="N71" s="1"/>
    </row>
    <row r="72" spans="1:14" s="8" customFormat="1">
      <c r="A72" s="84"/>
      <c r="B72" s="3" t="s">
        <v>352</v>
      </c>
      <c r="C72" s="1"/>
      <c r="D72" s="1"/>
      <c r="E72" s="96"/>
      <c r="F72" s="84"/>
      <c r="G72" s="84"/>
      <c r="H72" s="84"/>
      <c r="I72" s="84"/>
      <c r="J72" s="1"/>
      <c r="K72" s="106"/>
      <c r="L72" s="1"/>
      <c r="M72" s="1"/>
      <c r="N72" s="1"/>
    </row>
    <row r="73" spans="1:14" s="8" customFormat="1">
      <c r="A73" s="84"/>
      <c r="B73" s="3" t="s">
        <v>323</v>
      </c>
      <c r="C73" s="3" t="s">
        <v>68</v>
      </c>
      <c r="D73" s="1"/>
      <c r="E73" s="96">
        <f>INDEX(Assumptions!$F$244:$L$246,MATCH('Coach input'!E$13,Assumptions!$C$244:$C$246,0),MATCH($B73,Assumptions!$F$239:$L$239,0))</f>
        <v>1</v>
      </c>
      <c r="F73" s="96">
        <f>INDEX(Assumptions!$F$244:$L$246,MATCH('Coach input'!F$13,Assumptions!$C$244:$C$246,0),MATCH($B73,Assumptions!$F$239:$L$239,0))</f>
        <v>1</v>
      </c>
      <c r="G73" s="96">
        <f>INDEX(Assumptions!$F$244:$L$246,MATCH('Coach input'!G$13,Assumptions!$C$244:$C$246,0),MATCH($B73,Assumptions!$F$239:$L$239,0))</f>
        <v>1</v>
      </c>
      <c r="H73" s="96">
        <f>INDEX(Assumptions!$F$244:$L$246,MATCH('Coach input'!H$13,Assumptions!$C$244:$C$246,0),MATCH($B73,Assumptions!$F$239:$L$239,0))</f>
        <v>1</v>
      </c>
      <c r="I73" s="96">
        <f>INDEX(Assumptions!$F$244:$L$246,MATCH('Coach input'!I$13,Assumptions!$C$244:$C$246,0),MATCH($B73,Assumptions!$F$239:$L$239,0))</f>
        <v>1</v>
      </c>
      <c r="J73" s="1"/>
      <c r="K73" s="106"/>
      <c r="L73" s="1"/>
      <c r="M73" s="1"/>
      <c r="N73" s="1"/>
    </row>
    <row r="74" spans="1:14" s="8" customFormat="1">
      <c r="A74" s="84"/>
      <c r="B74" s="3" t="s">
        <v>114</v>
      </c>
      <c r="C74" s="3" t="s">
        <v>68</v>
      </c>
      <c r="D74" s="1"/>
      <c r="E74" s="96">
        <f>INDEX(Assumptions!$F$244:$L$246,MATCH('Coach input'!E$13,Assumptions!$C$244:$C$246,0),MATCH($B74,Assumptions!$F$239:$L$239,0))</f>
        <v>1</v>
      </c>
      <c r="F74" s="96">
        <f>INDEX(Assumptions!$F$244:$L$246,MATCH('Coach input'!F$13,Assumptions!$C$244:$C$246,0),MATCH($B74,Assumptions!$F$239:$L$239,0))</f>
        <v>1</v>
      </c>
      <c r="G74" s="96">
        <f>INDEX(Assumptions!$F$244:$L$246,MATCH('Coach input'!G$13,Assumptions!$C$244:$C$246,0),MATCH($B74,Assumptions!$F$239:$L$239,0))</f>
        <v>1</v>
      </c>
      <c r="H74" s="96">
        <f>INDEX(Assumptions!$F$244:$L$246,MATCH('Coach input'!H$13,Assumptions!$C$244:$C$246,0),MATCH($B74,Assumptions!$F$239:$L$239,0))</f>
        <v>1</v>
      </c>
      <c r="I74" s="96">
        <f>INDEX(Assumptions!$F$244:$L$246,MATCH('Coach input'!I$13,Assumptions!$C$244:$C$246,0),MATCH($B74,Assumptions!$F$239:$L$239,0))</f>
        <v>1</v>
      </c>
      <c r="J74" s="1"/>
      <c r="K74" s="106"/>
      <c r="L74" s="1"/>
      <c r="M74" s="1"/>
      <c r="N74" s="1"/>
    </row>
    <row r="75" spans="1:14" s="8" customFormat="1">
      <c r="A75" s="84"/>
      <c r="B75" s="3" t="s">
        <v>115</v>
      </c>
      <c r="C75" s="3" t="s">
        <v>68</v>
      </c>
      <c r="D75" s="1"/>
      <c r="E75" s="96">
        <f>INDEX(Assumptions!$F$244:$L$246,MATCH('Coach input'!E$13,Assumptions!$C$244:$C$246,0),MATCH($B75,Assumptions!$F$239:$L$239,0))</f>
        <v>1</v>
      </c>
      <c r="F75" s="96">
        <f>INDEX(Assumptions!$F$244:$L$246,MATCH('Coach input'!F$13,Assumptions!$C$244:$C$246,0),MATCH($B75,Assumptions!$F$239:$L$239,0))</f>
        <v>1</v>
      </c>
      <c r="G75" s="96">
        <f>INDEX(Assumptions!$F$244:$L$246,MATCH('Coach input'!G$13,Assumptions!$C$244:$C$246,0),MATCH($B75,Assumptions!$F$239:$L$239,0))</f>
        <v>1</v>
      </c>
      <c r="H75" s="96">
        <f>INDEX(Assumptions!$F$244:$L$246,MATCH('Coach input'!H$13,Assumptions!$C$244:$C$246,0),MATCH($B75,Assumptions!$F$239:$L$239,0))</f>
        <v>1</v>
      </c>
      <c r="I75" s="96">
        <f>INDEX(Assumptions!$F$244:$L$246,MATCH('Coach input'!I$13,Assumptions!$C$244:$C$246,0),MATCH($B75,Assumptions!$F$239:$L$239,0))</f>
        <v>1</v>
      </c>
      <c r="J75" s="1"/>
      <c r="K75" s="106"/>
      <c r="L75" s="1"/>
      <c r="M75" s="1"/>
      <c r="N75" s="1"/>
    </row>
    <row r="76" spans="1:14" s="8" customFormat="1">
      <c r="A76" s="84"/>
      <c r="B76" s="3" t="s">
        <v>116</v>
      </c>
      <c r="C76" s="3" t="s">
        <v>68</v>
      </c>
      <c r="D76" s="1"/>
      <c r="E76" s="96">
        <f>INDEX(Assumptions!$F$244:$L$246,MATCH('Coach input'!E$13,Assumptions!$C$244:$C$246,0),MATCH($B76,Assumptions!$F$239:$L$239,0))</f>
        <v>1</v>
      </c>
      <c r="F76" s="96">
        <f>INDEX(Assumptions!$F$244:$L$246,MATCH('Coach input'!F$13,Assumptions!$C$244:$C$246,0),MATCH($B76,Assumptions!$F$239:$L$239,0))</f>
        <v>1</v>
      </c>
      <c r="G76" s="96">
        <f>INDEX(Assumptions!$F$244:$L$246,MATCH('Coach input'!G$13,Assumptions!$C$244:$C$246,0),MATCH($B76,Assumptions!$F$239:$L$239,0))</f>
        <v>1</v>
      </c>
      <c r="H76" s="96">
        <f>INDEX(Assumptions!$F$244:$L$246,MATCH('Coach input'!H$13,Assumptions!$C$244:$C$246,0),MATCH($B76,Assumptions!$F$239:$L$239,0))</f>
        <v>1</v>
      </c>
      <c r="I76" s="96">
        <f>INDEX(Assumptions!$F$244:$L$246,MATCH('Coach input'!I$13,Assumptions!$C$244:$C$246,0),MATCH($B76,Assumptions!$F$239:$L$239,0))</f>
        <v>1</v>
      </c>
      <c r="J76" s="1"/>
      <c r="K76" s="106"/>
      <c r="L76" s="1"/>
      <c r="M76" s="1"/>
      <c r="N76" s="1"/>
    </row>
    <row r="77" spans="1:14" s="8" customFormat="1">
      <c r="A77" s="84"/>
      <c r="B77" s="3" t="s">
        <v>117</v>
      </c>
      <c r="C77" s="3" t="s">
        <v>68</v>
      </c>
      <c r="D77" s="1"/>
      <c r="E77" s="96">
        <f>INDEX(Assumptions!$F$244:$L$246,MATCH('Coach input'!E$13,Assumptions!$C$244:$C$246,0),MATCH($B77,Assumptions!$F$239:$L$239,0))</f>
        <v>1</v>
      </c>
      <c r="F77" s="96">
        <f>INDEX(Assumptions!$F$244:$L$246,MATCH('Coach input'!F$13,Assumptions!$C$244:$C$246,0),MATCH($B77,Assumptions!$F$239:$L$239,0))</f>
        <v>1</v>
      </c>
      <c r="G77" s="96">
        <f>INDEX(Assumptions!$F$244:$L$246,MATCH('Coach input'!G$13,Assumptions!$C$244:$C$246,0),MATCH($B77,Assumptions!$F$239:$L$239,0))</f>
        <v>1</v>
      </c>
      <c r="H77" s="96">
        <f>INDEX(Assumptions!$F$244:$L$246,MATCH('Coach input'!H$13,Assumptions!$C$244:$C$246,0),MATCH($B77,Assumptions!$F$239:$L$239,0))</f>
        <v>1</v>
      </c>
      <c r="I77" s="96">
        <f>INDEX(Assumptions!$F$244:$L$246,MATCH('Coach input'!I$13,Assumptions!$C$244:$C$246,0),MATCH($B77,Assumptions!$F$239:$L$239,0))</f>
        <v>1</v>
      </c>
      <c r="J77" s="1"/>
      <c r="K77" s="106"/>
      <c r="L77" s="1"/>
      <c r="M77" s="1"/>
      <c r="N77" s="1"/>
    </row>
    <row r="78" spans="1:14" s="8" customFormat="1">
      <c r="A78" s="84"/>
      <c r="B78" s="3" t="s">
        <v>134</v>
      </c>
      <c r="C78" s="3" t="s">
        <v>68</v>
      </c>
      <c r="D78" s="1"/>
      <c r="E78" s="96">
        <f>INDEX(Assumptions!$F$244:$L$246,MATCH('Coach input'!E$13,Assumptions!$C$244:$C$246,0),MATCH($B78,Assumptions!$F$239:$L$239,0))</f>
        <v>1</v>
      </c>
      <c r="F78" s="96">
        <f>INDEX(Assumptions!$F$244:$L$246,MATCH('Coach input'!F$13,Assumptions!$C$244:$C$246,0),MATCH($B78,Assumptions!$F$239:$L$239,0))</f>
        <v>1</v>
      </c>
      <c r="G78" s="96">
        <f>INDEX(Assumptions!$F$244:$L$246,MATCH('Coach input'!G$13,Assumptions!$C$244:$C$246,0),MATCH($B78,Assumptions!$F$239:$L$239,0))</f>
        <v>1</v>
      </c>
      <c r="H78" s="96">
        <f>INDEX(Assumptions!$F$244:$L$246,MATCH('Coach input'!H$13,Assumptions!$C$244:$C$246,0),MATCH($B78,Assumptions!$F$239:$L$239,0))</f>
        <v>1</v>
      </c>
      <c r="I78" s="96">
        <f>INDEX(Assumptions!$F$244:$L$246,MATCH('Coach input'!I$13,Assumptions!$C$244:$C$246,0),MATCH($B78,Assumptions!$F$239:$L$239,0))</f>
        <v>1</v>
      </c>
      <c r="J78" s="1"/>
      <c r="K78" s="106"/>
      <c r="L78" s="1"/>
      <c r="M78" s="1"/>
      <c r="N78" s="1"/>
    </row>
    <row r="79" spans="1:14" s="8" customFormat="1">
      <c r="A79" s="84"/>
      <c r="B79" s="3" t="s">
        <v>135</v>
      </c>
      <c r="C79" s="3" t="s">
        <v>68</v>
      </c>
      <c r="D79" s="1"/>
      <c r="E79" s="96">
        <f>INDEX(Assumptions!$F$244:$L$246,MATCH('Coach input'!E$13,Assumptions!$C$244:$C$246,0),MATCH($B79,Assumptions!$F$239:$L$239,0))</f>
        <v>1</v>
      </c>
      <c r="F79" s="96">
        <f>INDEX(Assumptions!$F$244:$L$246,MATCH('Coach input'!F$13,Assumptions!$C$244:$C$246,0),MATCH($B79,Assumptions!$F$239:$L$239,0))</f>
        <v>1</v>
      </c>
      <c r="G79" s="96">
        <f>INDEX(Assumptions!$F$244:$L$246,MATCH('Coach input'!G$13,Assumptions!$C$244:$C$246,0),MATCH($B79,Assumptions!$F$239:$L$239,0))</f>
        <v>1</v>
      </c>
      <c r="H79" s="96">
        <f>INDEX(Assumptions!$F$244:$L$246,MATCH('Coach input'!H$13,Assumptions!$C$244:$C$246,0),MATCH($B79,Assumptions!$F$239:$L$239,0))</f>
        <v>1</v>
      </c>
      <c r="I79" s="96">
        <f>INDEX(Assumptions!$F$244:$L$246,MATCH('Coach input'!I$13,Assumptions!$C$244:$C$246,0),MATCH($B79,Assumptions!$F$239:$L$239,0))</f>
        <v>1</v>
      </c>
      <c r="J79" s="1"/>
      <c r="K79" s="106"/>
      <c r="L79" s="1"/>
      <c r="M79" s="1"/>
      <c r="N79" s="1"/>
    </row>
    <row r="80" spans="1:14" s="8" customFormat="1">
      <c r="A80" s="84"/>
      <c r="B80" s="1"/>
      <c r="C80" s="1"/>
      <c r="D80" s="1"/>
      <c r="E80" s="96"/>
      <c r="F80" s="84"/>
      <c r="G80" s="84"/>
      <c r="H80" s="84"/>
      <c r="I80" s="84"/>
      <c r="J80" s="1"/>
      <c r="K80" s="106"/>
      <c r="L80" s="1"/>
      <c r="M80" s="1"/>
      <c r="N80" s="1"/>
    </row>
    <row r="81" spans="1:14" s="8" customFormat="1">
      <c r="A81" s="84"/>
      <c r="B81" s="3" t="s">
        <v>350</v>
      </c>
      <c r="C81" s="1"/>
      <c r="D81" s="1"/>
      <c r="E81" s="96"/>
      <c r="F81" s="84"/>
      <c r="G81" s="84"/>
      <c r="H81" s="84"/>
      <c r="I81" s="84"/>
      <c r="J81" s="1"/>
      <c r="K81" s="106"/>
      <c r="L81" s="1"/>
      <c r="M81" s="1"/>
      <c r="N81" s="1"/>
    </row>
    <row r="82" spans="1:14" s="8" customFormat="1">
      <c r="A82" s="84"/>
      <c r="B82" s="3" t="s">
        <v>323</v>
      </c>
      <c r="C82" s="3" t="s">
        <v>68</v>
      </c>
      <c r="D82" s="1"/>
      <c r="E82" s="96">
        <f>INDEX(Assumptions!$F$247:$L$248,MATCH('Coach input'!E$14,Assumptions!$C$247:$C$248,0),MATCH($B82,Assumptions!$F$239:$L$239,0))</f>
        <v>1</v>
      </c>
      <c r="F82" s="96">
        <f>INDEX(Assumptions!$F$247:$L$248,MATCH('Coach input'!F$14,Assumptions!$C$247:$C$248,0),MATCH($B82,Assumptions!$F$239:$L$239,0))</f>
        <v>1</v>
      </c>
      <c r="G82" s="96">
        <f>INDEX(Assumptions!$F$247:$L$248,MATCH('Coach input'!G$14,Assumptions!$C$247:$C$248,0),MATCH($B82,Assumptions!$F$239:$L$239,0))</f>
        <v>1</v>
      </c>
      <c r="H82" s="96">
        <f>INDEX(Assumptions!$F$247:$L$248,MATCH('Coach input'!H$14,Assumptions!$C$247:$C$248,0),MATCH($B82,Assumptions!$F$239:$L$239,0))</f>
        <v>1</v>
      </c>
      <c r="I82" s="96">
        <f>INDEX(Assumptions!$F$247:$L$248,MATCH('Coach input'!I$14,Assumptions!$C$247:$C$248,0),MATCH($B82,Assumptions!$F$239:$L$239,0))</f>
        <v>1</v>
      </c>
      <c r="J82" s="1"/>
      <c r="K82" s="106"/>
      <c r="L82" s="1"/>
      <c r="M82" s="1"/>
      <c r="N82" s="1"/>
    </row>
    <row r="83" spans="1:14" s="8" customFormat="1">
      <c r="A83" s="84"/>
      <c r="B83" s="3" t="s">
        <v>114</v>
      </c>
      <c r="C83" s="3" t="s">
        <v>68</v>
      </c>
      <c r="D83" s="1"/>
      <c r="E83" s="96">
        <f>INDEX(Assumptions!$F$247:$L$248,MATCH('Coach input'!E$14,Assumptions!$C$247:$C$248,0),MATCH($B83,Assumptions!$F$239:$L$239,0))</f>
        <v>1</v>
      </c>
      <c r="F83" s="96">
        <f>INDEX(Assumptions!$F$247:$L$248,MATCH('Coach input'!F$14,Assumptions!$C$247:$C$248,0),MATCH($B83,Assumptions!$F$239:$L$239,0))</f>
        <v>1</v>
      </c>
      <c r="G83" s="96">
        <f>INDEX(Assumptions!$F$247:$L$248,MATCH('Coach input'!G$14,Assumptions!$C$247:$C$248,0),MATCH($B83,Assumptions!$F$239:$L$239,0))</f>
        <v>1</v>
      </c>
      <c r="H83" s="96">
        <f>INDEX(Assumptions!$F$247:$L$248,MATCH('Coach input'!H$14,Assumptions!$C$247:$C$248,0),MATCH($B83,Assumptions!$F$239:$L$239,0))</f>
        <v>1</v>
      </c>
      <c r="I83" s="96">
        <f>INDEX(Assumptions!$F$247:$L$248,MATCH('Coach input'!I$14,Assumptions!$C$247:$C$248,0),MATCH($B83,Assumptions!$F$239:$L$239,0))</f>
        <v>1</v>
      </c>
      <c r="J83" s="1"/>
      <c r="K83" s="106"/>
      <c r="L83" s="1"/>
      <c r="M83" s="1"/>
      <c r="N83" s="1"/>
    </row>
    <row r="84" spans="1:14" s="8" customFormat="1">
      <c r="A84" s="84"/>
      <c r="B84" s="3" t="s">
        <v>115</v>
      </c>
      <c r="C84" s="3" t="s">
        <v>68</v>
      </c>
      <c r="D84" s="1"/>
      <c r="E84" s="96">
        <f>INDEX(Assumptions!$F$247:$L$248,MATCH('Coach input'!E$14,Assumptions!$C$247:$C$248,0),MATCH($B84,Assumptions!$F$239:$L$239,0))</f>
        <v>1</v>
      </c>
      <c r="F84" s="96">
        <f>INDEX(Assumptions!$F$247:$L$248,MATCH('Coach input'!F$14,Assumptions!$C$247:$C$248,0),MATCH($B84,Assumptions!$F$239:$L$239,0))</f>
        <v>1</v>
      </c>
      <c r="G84" s="96">
        <f>INDEX(Assumptions!$F$247:$L$248,MATCH('Coach input'!G$14,Assumptions!$C$247:$C$248,0),MATCH($B84,Assumptions!$F$239:$L$239,0))</f>
        <v>1</v>
      </c>
      <c r="H84" s="96">
        <f>INDEX(Assumptions!$F$247:$L$248,MATCH('Coach input'!H$14,Assumptions!$C$247:$C$248,0),MATCH($B84,Assumptions!$F$239:$L$239,0))</f>
        <v>1</v>
      </c>
      <c r="I84" s="96">
        <f>INDEX(Assumptions!$F$247:$L$248,MATCH('Coach input'!I$14,Assumptions!$C$247:$C$248,0),MATCH($B84,Assumptions!$F$239:$L$239,0))</f>
        <v>1</v>
      </c>
      <c r="J84" s="1"/>
      <c r="K84" s="106"/>
      <c r="L84" s="1"/>
      <c r="M84" s="1"/>
      <c r="N84" s="1"/>
    </row>
    <row r="85" spans="1:14" s="8" customFormat="1">
      <c r="A85" s="84"/>
      <c r="B85" s="3" t="s">
        <v>116</v>
      </c>
      <c r="C85" s="3" t="s">
        <v>68</v>
      </c>
      <c r="D85" s="1"/>
      <c r="E85" s="96">
        <f>INDEX(Assumptions!$F$247:$L$248,MATCH('Coach input'!E$14,Assumptions!$C$247:$C$248,0),MATCH($B85,Assumptions!$F$239:$L$239,0))</f>
        <v>1</v>
      </c>
      <c r="F85" s="96">
        <f>INDEX(Assumptions!$F$247:$L$248,MATCH('Coach input'!F$14,Assumptions!$C$247:$C$248,0),MATCH($B85,Assumptions!$F$239:$L$239,0))</f>
        <v>1</v>
      </c>
      <c r="G85" s="96">
        <f>INDEX(Assumptions!$F$247:$L$248,MATCH('Coach input'!G$14,Assumptions!$C$247:$C$248,0),MATCH($B85,Assumptions!$F$239:$L$239,0))</f>
        <v>1</v>
      </c>
      <c r="H85" s="96">
        <f>INDEX(Assumptions!$F$247:$L$248,MATCH('Coach input'!H$14,Assumptions!$C$247:$C$248,0),MATCH($B85,Assumptions!$F$239:$L$239,0))</f>
        <v>0</v>
      </c>
      <c r="I85" s="96">
        <f>INDEX(Assumptions!$F$247:$L$248,MATCH('Coach input'!I$14,Assumptions!$C$247:$C$248,0),MATCH($B85,Assumptions!$F$239:$L$239,0))</f>
        <v>1</v>
      </c>
      <c r="J85" s="1"/>
      <c r="K85" s="106"/>
      <c r="L85" s="1"/>
      <c r="M85" s="1"/>
      <c r="N85" s="1"/>
    </row>
    <row r="86" spans="1:14" s="8" customFormat="1">
      <c r="A86" s="84"/>
      <c r="B86" s="3" t="s">
        <v>117</v>
      </c>
      <c r="C86" s="3" t="s">
        <v>68</v>
      </c>
      <c r="D86" s="1"/>
      <c r="E86" s="96">
        <f>INDEX(Assumptions!$F$247:$L$248,MATCH('Coach input'!E$14,Assumptions!$C$247:$C$248,0),MATCH($B86,Assumptions!$F$239:$L$239,0))</f>
        <v>1</v>
      </c>
      <c r="F86" s="96">
        <f>INDEX(Assumptions!$F$247:$L$248,MATCH('Coach input'!F$14,Assumptions!$C$247:$C$248,0),MATCH($B86,Assumptions!$F$239:$L$239,0))</f>
        <v>1</v>
      </c>
      <c r="G86" s="96">
        <f>INDEX(Assumptions!$F$247:$L$248,MATCH('Coach input'!G$14,Assumptions!$C$247:$C$248,0),MATCH($B86,Assumptions!$F$239:$L$239,0))</f>
        <v>1</v>
      </c>
      <c r="H86" s="96">
        <f>INDEX(Assumptions!$F$247:$L$248,MATCH('Coach input'!H$14,Assumptions!$C$247:$C$248,0),MATCH($B86,Assumptions!$F$239:$L$239,0))</f>
        <v>0</v>
      </c>
      <c r="I86" s="96">
        <f>INDEX(Assumptions!$F$247:$L$248,MATCH('Coach input'!I$14,Assumptions!$C$247:$C$248,0),MATCH($B86,Assumptions!$F$239:$L$239,0))</f>
        <v>1</v>
      </c>
      <c r="J86" s="1"/>
      <c r="K86" s="106"/>
      <c r="L86" s="1"/>
      <c r="M86" s="1"/>
      <c r="N86" s="1"/>
    </row>
    <row r="87" spans="1:14" s="8" customFormat="1">
      <c r="A87" s="84"/>
      <c r="B87" s="3" t="s">
        <v>134</v>
      </c>
      <c r="C87" s="3" t="s">
        <v>68</v>
      </c>
      <c r="D87" s="1"/>
      <c r="E87" s="96">
        <f>INDEX(Assumptions!$F$247:$L$248,MATCH('Coach input'!E$14,Assumptions!$C$247:$C$248,0),MATCH($B87,Assumptions!$F$239:$L$239,0))</f>
        <v>1</v>
      </c>
      <c r="F87" s="96">
        <f>INDEX(Assumptions!$F$247:$L$248,MATCH('Coach input'!F$14,Assumptions!$C$247:$C$248,0),MATCH($B87,Assumptions!$F$239:$L$239,0))</f>
        <v>1</v>
      </c>
      <c r="G87" s="96">
        <f>INDEX(Assumptions!$F$247:$L$248,MATCH('Coach input'!G$14,Assumptions!$C$247:$C$248,0),MATCH($B87,Assumptions!$F$239:$L$239,0))</f>
        <v>1</v>
      </c>
      <c r="H87" s="96">
        <f>INDEX(Assumptions!$F$247:$L$248,MATCH('Coach input'!H$14,Assumptions!$C$247:$C$248,0),MATCH($B87,Assumptions!$F$239:$L$239,0))</f>
        <v>0</v>
      </c>
      <c r="I87" s="96">
        <f>INDEX(Assumptions!$F$247:$L$248,MATCH('Coach input'!I$14,Assumptions!$C$247:$C$248,0),MATCH($B87,Assumptions!$F$239:$L$239,0))</f>
        <v>1</v>
      </c>
      <c r="J87" s="1"/>
      <c r="K87" s="106"/>
      <c r="L87" s="1"/>
      <c r="M87" s="1"/>
      <c r="N87" s="1"/>
    </row>
    <row r="88" spans="1:14" s="8" customFormat="1">
      <c r="A88" s="84"/>
      <c r="B88" s="3" t="s">
        <v>135</v>
      </c>
      <c r="C88" s="3" t="s">
        <v>68</v>
      </c>
      <c r="D88" s="1"/>
      <c r="E88" s="96">
        <f>INDEX(Assumptions!$F$247:$L$248,MATCH('Coach input'!E$14,Assumptions!$C$247:$C$248,0),MATCH($B88,Assumptions!$F$239:$L$239,0))</f>
        <v>1</v>
      </c>
      <c r="F88" s="96">
        <f>INDEX(Assumptions!$F$247:$L$248,MATCH('Coach input'!F$14,Assumptions!$C$247:$C$248,0),MATCH($B88,Assumptions!$F$239:$L$239,0))</f>
        <v>1</v>
      </c>
      <c r="G88" s="96">
        <f>INDEX(Assumptions!$F$247:$L$248,MATCH('Coach input'!G$14,Assumptions!$C$247:$C$248,0),MATCH($B88,Assumptions!$F$239:$L$239,0))</f>
        <v>1</v>
      </c>
      <c r="H88" s="96">
        <f>INDEX(Assumptions!$F$247:$L$248,MATCH('Coach input'!H$14,Assumptions!$C$247:$C$248,0),MATCH($B88,Assumptions!$F$239:$L$239,0))</f>
        <v>0</v>
      </c>
      <c r="I88" s="96">
        <f>INDEX(Assumptions!$F$247:$L$248,MATCH('Coach input'!I$14,Assumptions!$C$247:$C$248,0),MATCH($B88,Assumptions!$F$239:$L$239,0))</f>
        <v>1</v>
      </c>
      <c r="J88" s="1"/>
      <c r="K88" s="106"/>
      <c r="L88" s="1"/>
      <c r="M88" s="1"/>
      <c r="N88" s="1"/>
    </row>
    <row r="89" spans="1:14" s="8" customFormat="1">
      <c r="A89" s="84"/>
      <c r="B89" s="1"/>
      <c r="C89" s="1"/>
      <c r="D89" s="1"/>
      <c r="E89" s="96"/>
      <c r="F89" s="84"/>
      <c r="G89" s="84"/>
      <c r="H89" s="84"/>
      <c r="I89" s="84"/>
      <c r="J89" s="1"/>
      <c r="K89" s="106"/>
      <c r="L89" s="1"/>
      <c r="M89" s="1"/>
      <c r="N89" s="1"/>
    </row>
    <row r="90" spans="1:14" s="8" customFormat="1">
      <c r="A90" s="84"/>
      <c r="B90" s="3" t="s">
        <v>327</v>
      </c>
      <c r="C90" s="1"/>
      <c r="D90" s="1"/>
      <c r="E90" s="96"/>
      <c r="F90" s="84"/>
      <c r="G90" s="84"/>
      <c r="H90" s="84"/>
      <c r="I90" s="84"/>
      <c r="J90" s="1"/>
      <c r="K90" s="106"/>
      <c r="L90" s="1"/>
      <c r="M90" s="1"/>
      <c r="N90" s="1"/>
    </row>
    <row r="91" spans="1:14" s="8" customFormat="1">
      <c r="A91" s="84"/>
      <c r="B91" s="3" t="s">
        <v>323</v>
      </c>
      <c r="C91" s="3" t="s">
        <v>68</v>
      </c>
      <c r="D91" s="1"/>
      <c r="E91" s="96">
        <f>INDEX(Assumptions!$F$249:$L$250,MATCH('Coach input'!E$15,Assumptions!$C$249:$C$250,0),MATCH($B91,Assumptions!$F$239:$L$239,0))</f>
        <v>1</v>
      </c>
      <c r="F91" s="96">
        <f>INDEX(Assumptions!$F$249:$L$250,MATCH('Coach input'!F$15,Assumptions!$C$249:$C$250,0),MATCH($B91,Assumptions!$F$239:$L$239,0))</f>
        <v>1</v>
      </c>
      <c r="G91" s="96">
        <f>INDEX(Assumptions!$F$249:$L$250,MATCH('Coach input'!G$15,Assumptions!$C$249:$C$250,0),MATCH($B91,Assumptions!$F$239:$L$239,0))</f>
        <v>1</v>
      </c>
      <c r="H91" s="96">
        <f>INDEX(Assumptions!$F$249:$L$250,MATCH('Coach input'!H$15,Assumptions!$C$249:$C$250,0),MATCH($B91,Assumptions!$F$239:$L$239,0))</f>
        <v>1</v>
      </c>
      <c r="I91" s="96">
        <f>INDEX(Assumptions!$F$249:$L$250,MATCH('Coach input'!I$15,Assumptions!$C$249:$C$250,0),MATCH($B91,Assumptions!$F$239:$L$239,0))</f>
        <v>1</v>
      </c>
      <c r="J91" s="1"/>
      <c r="K91" s="106"/>
      <c r="L91" s="1"/>
      <c r="M91" s="1"/>
      <c r="N91" s="1"/>
    </row>
    <row r="92" spans="1:14" s="8" customFormat="1">
      <c r="A92" s="84"/>
      <c r="B92" s="3" t="s">
        <v>114</v>
      </c>
      <c r="C92" s="3" t="s">
        <v>68</v>
      </c>
      <c r="D92" s="1"/>
      <c r="E92" s="96">
        <f>INDEX(Assumptions!$F$249:$L$250,MATCH('Coach input'!E$15,Assumptions!$C$249:$C$250,0),MATCH($B92,Assumptions!$F$239:$L$239,0))</f>
        <v>1</v>
      </c>
      <c r="F92" s="96">
        <f>INDEX(Assumptions!$F$249:$L$250,MATCH('Coach input'!F$15,Assumptions!$C$249:$C$250,0),MATCH($B92,Assumptions!$F$239:$L$239,0))</f>
        <v>1</v>
      </c>
      <c r="G92" s="96">
        <f>INDEX(Assumptions!$F$249:$L$250,MATCH('Coach input'!G$15,Assumptions!$C$249:$C$250,0),MATCH($B92,Assumptions!$F$239:$L$239,0))</f>
        <v>1</v>
      </c>
      <c r="H92" s="96">
        <f>INDEX(Assumptions!$F$249:$L$250,MATCH('Coach input'!H$15,Assumptions!$C$249:$C$250,0),MATCH($B92,Assumptions!$F$239:$L$239,0))</f>
        <v>1</v>
      </c>
      <c r="I92" s="96">
        <f>INDEX(Assumptions!$F$249:$L$250,MATCH('Coach input'!I$15,Assumptions!$C$249:$C$250,0),MATCH($B92,Assumptions!$F$239:$L$239,0))</f>
        <v>1</v>
      </c>
      <c r="J92" s="1"/>
      <c r="K92" s="106"/>
      <c r="L92" s="1"/>
      <c r="M92" s="1"/>
      <c r="N92" s="1"/>
    </row>
    <row r="93" spans="1:14" s="8" customFormat="1">
      <c r="A93" s="84"/>
      <c r="B93" s="3" t="s">
        <v>115</v>
      </c>
      <c r="C93" s="3" t="s">
        <v>68</v>
      </c>
      <c r="D93" s="1"/>
      <c r="E93" s="96">
        <f>INDEX(Assumptions!$F$249:$L$250,MATCH('Coach input'!E$15,Assumptions!$C$249:$C$250,0),MATCH($B93,Assumptions!$F$239:$L$239,0))</f>
        <v>1</v>
      </c>
      <c r="F93" s="96">
        <f>INDEX(Assumptions!$F$249:$L$250,MATCH('Coach input'!F$15,Assumptions!$C$249:$C$250,0),MATCH($B93,Assumptions!$F$239:$L$239,0))</f>
        <v>1</v>
      </c>
      <c r="G93" s="96">
        <f>INDEX(Assumptions!$F$249:$L$250,MATCH('Coach input'!G$15,Assumptions!$C$249:$C$250,0),MATCH($B93,Assumptions!$F$239:$L$239,0))</f>
        <v>1</v>
      </c>
      <c r="H93" s="96">
        <f>INDEX(Assumptions!$F$249:$L$250,MATCH('Coach input'!H$15,Assumptions!$C$249:$C$250,0),MATCH($B93,Assumptions!$F$239:$L$239,0))</f>
        <v>1</v>
      </c>
      <c r="I93" s="96">
        <f>INDEX(Assumptions!$F$249:$L$250,MATCH('Coach input'!I$15,Assumptions!$C$249:$C$250,0),MATCH($B93,Assumptions!$F$239:$L$239,0))</f>
        <v>1</v>
      </c>
      <c r="J93" s="1"/>
      <c r="K93" s="106"/>
      <c r="L93" s="1"/>
      <c r="M93" s="1"/>
      <c r="N93" s="1"/>
    </row>
    <row r="94" spans="1:14" s="8" customFormat="1">
      <c r="A94" s="84"/>
      <c r="B94" s="3" t="s">
        <v>116</v>
      </c>
      <c r="C94" s="3" t="s">
        <v>68</v>
      </c>
      <c r="D94" s="1"/>
      <c r="E94" s="96">
        <f>INDEX(Assumptions!$F$249:$L$250,MATCH('Coach input'!E$15,Assumptions!$C$249:$C$250,0),MATCH($B94,Assumptions!$F$239:$L$239,0))</f>
        <v>1</v>
      </c>
      <c r="F94" s="96">
        <f>INDEX(Assumptions!$F$249:$L$250,MATCH('Coach input'!F$15,Assumptions!$C$249:$C$250,0),MATCH($B94,Assumptions!$F$239:$L$239,0))</f>
        <v>1</v>
      </c>
      <c r="G94" s="96">
        <f>INDEX(Assumptions!$F$249:$L$250,MATCH('Coach input'!G$15,Assumptions!$C$249:$C$250,0),MATCH($B94,Assumptions!$F$239:$L$239,0))</f>
        <v>1</v>
      </c>
      <c r="H94" s="96">
        <f>INDEX(Assumptions!$F$249:$L$250,MATCH('Coach input'!H$15,Assumptions!$C$249:$C$250,0),MATCH($B94,Assumptions!$F$239:$L$239,0))</f>
        <v>1</v>
      </c>
      <c r="I94" s="96">
        <f>INDEX(Assumptions!$F$249:$L$250,MATCH('Coach input'!I$15,Assumptions!$C$249:$C$250,0),MATCH($B94,Assumptions!$F$239:$L$239,0))</f>
        <v>1</v>
      </c>
      <c r="J94" s="1"/>
      <c r="K94" s="106"/>
      <c r="L94" s="1"/>
      <c r="M94" s="1"/>
      <c r="N94" s="1"/>
    </row>
    <row r="95" spans="1:14" s="8" customFormat="1">
      <c r="A95" s="84"/>
      <c r="B95" s="3" t="s">
        <v>117</v>
      </c>
      <c r="C95" s="3" t="s">
        <v>68</v>
      </c>
      <c r="D95" s="1"/>
      <c r="E95" s="96">
        <f>INDEX(Assumptions!$F$249:$L$250,MATCH('Coach input'!E$15,Assumptions!$C$249:$C$250,0),MATCH($B95,Assumptions!$F$239:$L$239,0))</f>
        <v>1</v>
      </c>
      <c r="F95" s="96">
        <f>INDEX(Assumptions!$F$249:$L$250,MATCH('Coach input'!F$15,Assumptions!$C$249:$C$250,0),MATCH($B95,Assumptions!$F$239:$L$239,0))</f>
        <v>1</v>
      </c>
      <c r="G95" s="96">
        <f>INDEX(Assumptions!$F$249:$L$250,MATCH('Coach input'!G$15,Assumptions!$C$249:$C$250,0),MATCH($B95,Assumptions!$F$239:$L$239,0))</f>
        <v>1</v>
      </c>
      <c r="H95" s="96">
        <f>INDEX(Assumptions!$F$249:$L$250,MATCH('Coach input'!H$15,Assumptions!$C$249:$C$250,0),MATCH($B95,Assumptions!$F$239:$L$239,0))</f>
        <v>1</v>
      </c>
      <c r="I95" s="96">
        <f>INDEX(Assumptions!$F$249:$L$250,MATCH('Coach input'!I$15,Assumptions!$C$249:$C$250,0),MATCH($B95,Assumptions!$F$239:$L$239,0))</f>
        <v>1</v>
      </c>
      <c r="J95" s="1"/>
      <c r="K95" s="106"/>
      <c r="L95" s="1"/>
      <c r="M95" s="1"/>
      <c r="N95" s="1"/>
    </row>
    <row r="96" spans="1:14" s="8" customFormat="1">
      <c r="A96" s="84"/>
      <c r="B96" s="3" t="s">
        <v>134</v>
      </c>
      <c r="C96" s="3" t="s">
        <v>68</v>
      </c>
      <c r="D96" s="1"/>
      <c r="E96" s="96">
        <f>INDEX(Assumptions!$F$249:$L$250,MATCH('Coach input'!E$15,Assumptions!$C$249:$C$250,0),MATCH($B96,Assumptions!$F$239:$L$239,0))</f>
        <v>1</v>
      </c>
      <c r="F96" s="96">
        <f>INDEX(Assumptions!$F$249:$L$250,MATCH('Coach input'!F$15,Assumptions!$C$249:$C$250,0),MATCH($B96,Assumptions!$F$239:$L$239,0))</f>
        <v>1</v>
      </c>
      <c r="G96" s="96">
        <f>INDEX(Assumptions!$F$249:$L$250,MATCH('Coach input'!G$15,Assumptions!$C$249:$C$250,0),MATCH($B96,Assumptions!$F$239:$L$239,0))</f>
        <v>1</v>
      </c>
      <c r="H96" s="96">
        <f>INDEX(Assumptions!$F$249:$L$250,MATCH('Coach input'!H$15,Assumptions!$C$249:$C$250,0),MATCH($B96,Assumptions!$F$239:$L$239,0))</f>
        <v>1</v>
      </c>
      <c r="I96" s="96">
        <f>INDEX(Assumptions!$F$249:$L$250,MATCH('Coach input'!I$15,Assumptions!$C$249:$C$250,0),MATCH($B96,Assumptions!$F$239:$L$239,0))</f>
        <v>1</v>
      </c>
      <c r="J96" s="1"/>
      <c r="K96" s="106"/>
      <c r="L96" s="1"/>
      <c r="M96" s="1"/>
      <c r="N96" s="1"/>
    </row>
    <row r="97" spans="1:20" s="8" customFormat="1">
      <c r="A97" s="84"/>
      <c r="B97" s="3" t="s">
        <v>135</v>
      </c>
      <c r="C97" s="3" t="s">
        <v>68</v>
      </c>
      <c r="D97" s="1"/>
      <c r="E97" s="96">
        <f>INDEX(Assumptions!$F$249:$L$250,MATCH('Coach input'!E$15,Assumptions!$C$249:$C$250,0),MATCH($B97,Assumptions!$F$239:$L$239,0))</f>
        <v>1</v>
      </c>
      <c r="F97" s="96">
        <f>INDEX(Assumptions!$F$249:$L$250,MATCH('Coach input'!F$15,Assumptions!$C$249:$C$250,0),MATCH($B97,Assumptions!$F$239:$L$239,0))</f>
        <v>1</v>
      </c>
      <c r="G97" s="96">
        <f>INDEX(Assumptions!$F$249:$L$250,MATCH('Coach input'!G$15,Assumptions!$C$249:$C$250,0),MATCH($B97,Assumptions!$F$239:$L$239,0))</f>
        <v>1</v>
      </c>
      <c r="H97" s="96">
        <f>INDEX(Assumptions!$F$249:$L$250,MATCH('Coach input'!H$15,Assumptions!$C$249:$C$250,0),MATCH($B97,Assumptions!$F$239:$L$239,0))</f>
        <v>1</v>
      </c>
      <c r="I97" s="96">
        <f>INDEX(Assumptions!$F$249:$L$250,MATCH('Coach input'!I$15,Assumptions!$C$249:$C$250,0),MATCH($B97,Assumptions!$F$239:$L$239,0))</f>
        <v>1</v>
      </c>
      <c r="J97" s="1"/>
      <c r="K97" s="106"/>
      <c r="L97" s="1"/>
      <c r="M97" s="1"/>
      <c r="N97" s="1"/>
    </row>
    <row r="98" spans="1:20" s="8" customFormat="1">
      <c r="A98" s="84"/>
      <c r="B98" s="1"/>
      <c r="C98" s="1"/>
      <c r="D98" s="1"/>
      <c r="E98" s="96"/>
      <c r="F98" s="84"/>
      <c r="G98" s="84"/>
      <c r="H98" s="84"/>
      <c r="I98" s="84"/>
      <c r="J98" s="1"/>
      <c r="K98" s="106"/>
      <c r="L98" s="1"/>
      <c r="M98" s="1"/>
      <c r="N98" s="1"/>
    </row>
    <row r="99" spans="1:20" s="8" customFormat="1">
      <c r="A99" s="84"/>
      <c r="B99" s="3" t="s">
        <v>328</v>
      </c>
      <c r="C99" s="1"/>
      <c r="D99" s="1"/>
      <c r="E99" s="96"/>
      <c r="F99" s="84"/>
      <c r="G99" s="84"/>
      <c r="H99" s="84"/>
      <c r="I99" s="84"/>
      <c r="J99" s="1"/>
      <c r="K99" s="106"/>
      <c r="L99" s="1"/>
      <c r="M99" s="1"/>
      <c r="N99" s="1"/>
    </row>
    <row r="100" spans="1:20" s="8" customFormat="1">
      <c r="A100" s="84"/>
      <c r="B100" s="3" t="s">
        <v>323</v>
      </c>
      <c r="C100" s="3" t="s">
        <v>68</v>
      </c>
      <c r="D100" s="1"/>
      <c r="E100" s="96">
        <f>INDEX(Assumptions!$F$251:$L$251,MATCH('Coach input'!E$16,Assumptions!$C$251:$C$251,0),MATCH($B100,Assumptions!$F$239:$L$239,0))</f>
        <v>1</v>
      </c>
      <c r="F100" s="96">
        <f>INDEX(Assumptions!$F$251:$L$251,MATCH('Coach input'!F$16,Assumptions!$C$251:$C$251,0),MATCH($B100,Assumptions!$F$239:$L$239,0))</f>
        <v>1</v>
      </c>
      <c r="G100" s="96">
        <f>INDEX(Assumptions!$F$251:$L$251,MATCH('Coach input'!G$16,Assumptions!$C$251:$C$251,0),MATCH($B100,Assumptions!$F$239:$L$239,0))</f>
        <v>1</v>
      </c>
      <c r="H100" s="96">
        <f>INDEX(Assumptions!$F$251:$L$251,MATCH('Coach input'!H$16,Assumptions!$C$251:$C$251,0),MATCH($B100,Assumptions!$F$239:$L$239,0))</f>
        <v>1</v>
      </c>
      <c r="I100" s="96">
        <f>INDEX(Assumptions!$F$251:$L$251,MATCH('Coach input'!I$16,Assumptions!$C$251:$C$251,0),MATCH($B100,Assumptions!$F$239:$L$239,0))</f>
        <v>1</v>
      </c>
      <c r="J100" s="1"/>
      <c r="K100" s="106"/>
      <c r="L100" s="1"/>
      <c r="M100" s="1"/>
      <c r="N100" s="1"/>
    </row>
    <row r="101" spans="1:20" s="8" customFormat="1">
      <c r="A101" s="84"/>
      <c r="B101" s="3" t="s">
        <v>114</v>
      </c>
      <c r="C101" s="3" t="s">
        <v>68</v>
      </c>
      <c r="D101" s="1"/>
      <c r="E101" s="96">
        <f>INDEX(Assumptions!$F$251:$L$251,MATCH('Coach input'!E$16,Assumptions!$C$251:$C$251,0),MATCH($B101,Assumptions!$F$239:$L$239,0))</f>
        <v>1</v>
      </c>
      <c r="F101" s="96">
        <f>INDEX(Assumptions!$F$251:$L$251,MATCH('Coach input'!F$16,Assumptions!$C$251:$C$251,0),MATCH($B101,Assumptions!$F$239:$L$239,0))</f>
        <v>1</v>
      </c>
      <c r="G101" s="96">
        <f>INDEX(Assumptions!$F$251:$L$251,MATCH('Coach input'!G$16,Assumptions!$C$251:$C$251,0),MATCH($B101,Assumptions!$F$239:$L$239,0))</f>
        <v>1</v>
      </c>
      <c r="H101" s="96">
        <f>INDEX(Assumptions!$F$251:$L$251,MATCH('Coach input'!H$16,Assumptions!$C$251:$C$251,0),MATCH($B101,Assumptions!$F$239:$L$239,0))</f>
        <v>1</v>
      </c>
      <c r="I101" s="96">
        <f>INDEX(Assumptions!$F$251:$L$251,MATCH('Coach input'!I$16,Assumptions!$C$251:$C$251,0),MATCH($B101,Assumptions!$F$239:$L$239,0))</f>
        <v>1</v>
      </c>
      <c r="J101" s="1"/>
      <c r="K101" s="106"/>
      <c r="L101" s="1"/>
      <c r="M101" s="1"/>
      <c r="N101" s="1"/>
    </row>
    <row r="102" spans="1:20" s="8" customFormat="1">
      <c r="A102" s="84"/>
      <c r="B102" s="3" t="s">
        <v>115</v>
      </c>
      <c r="C102" s="3" t="s">
        <v>68</v>
      </c>
      <c r="D102" s="1"/>
      <c r="E102" s="96">
        <f>INDEX(Assumptions!$F$251:$L$251,MATCH('Coach input'!E$16,Assumptions!$C$251:$C$251,0),MATCH($B102,Assumptions!$F$239:$L$239,0))</f>
        <v>1</v>
      </c>
      <c r="F102" s="96">
        <f>INDEX(Assumptions!$F$251:$L$251,MATCH('Coach input'!F$16,Assumptions!$C$251:$C$251,0),MATCH($B102,Assumptions!$F$239:$L$239,0))</f>
        <v>1</v>
      </c>
      <c r="G102" s="96">
        <f>INDEX(Assumptions!$F$251:$L$251,MATCH('Coach input'!G$16,Assumptions!$C$251:$C$251,0),MATCH($B102,Assumptions!$F$239:$L$239,0))</f>
        <v>1</v>
      </c>
      <c r="H102" s="96">
        <f>INDEX(Assumptions!$F$251:$L$251,MATCH('Coach input'!H$16,Assumptions!$C$251:$C$251,0),MATCH($B102,Assumptions!$F$239:$L$239,0))</f>
        <v>1</v>
      </c>
      <c r="I102" s="96">
        <f>INDEX(Assumptions!$F$251:$L$251,MATCH('Coach input'!I$16,Assumptions!$C$251:$C$251,0),MATCH($B102,Assumptions!$F$239:$L$239,0))</f>
        <v>1</v>
      </c>
      <c r="J102" s="1"/>
      <c r="K102" s="106"/>
      <c r="L102" s="1"/>
      <c r="M102" s="1"/>
      <c r="N102" s="1"/>
    </row>
    <row r="103" spans="1:20" s="8" customFormat="1">
      <c r="A103" s="84"/>
      <c r="B103" s="3" t="s">
        <v>116</v>
      </c>
      <c r="C103" s="3" t="s">
        <v>68</v>
      </c>
      <c r="D103" s="1"/>
      <c r="E103" s="96">
        <f>INDEX(Assumptions!$F$251:$L$251,MATCH('Coach input'!E$16,Assumptions!$C$251:$C$251,0),MATCH($B103,Assumptions!$F$239:$L$239,0))</f>
        <v>1</v>
      </c>
      <c r="F103" s="96">
        <f>INDEX(Assumptions!$F$251:$L$251,MATCH('Coach input'!F$16,Assumptions!$C$251:$C$251,0),MATCH($B103,Assumptions!$F$239:$L$239,0))</f>
        <v>1</v>
      </c>
      <c r="G103" s="96">
        <f>INDEX(Assumptions!$F$251:$L$251,MATCH('Coach input'!G$16,Assumptions!$C$251:$C$251,0),MATCH($B103,Assumptions!$F$239:$L$239,0))</f>
        <v>1</v>
      </c>
      <c r="H103" s="96">
        <f>INDEX(Assumptions!$F$251:$L$251,MATCH('Coach input'!H$16,Assumptions!$C$251:$C$251,0),MATCH($B103,Assumptions!$F$239:$L$239,0))</f>
        <v>1</v>
      </c>
      <c r="I103" s="96">
        <f>INDEX(Assumptions!$F$251:$L$251,MATCH('Coach input'!I$16,Assumptions!$C$251:$C$251,0),MATCH($B103,Assumptions!$F$239:$L$239,0))</f>
        <v>1</v>
      </c>
      <c r="J103" s="1"/>
      <c r="K103" s="106"/>
      <c r="L103" s="1"/>
      <c r="M103" s="1"/>
      <c r="N103" s="1"/>
    </row>
    <row r="104" spans="1:20" s="8" customFormat="1">
      <c r="A104" s="84"/>
      <c r="B104" s="3" t="s">
        <v>117</v>
      </c>
      <c r="C104" s="3" t="s">
        <v>68</v>
      </c>
      <c r="D104" s="1"/>
      <c r="E104" s="96">
        <f>INDEX(Assumptions!$F$251:$L$251,MATCH('Coach input'!E$16,Assumptions!$C$251:$C$251,0),MATCH($B104,Assumptions!$F$239:$L$239,0))</f>
        <v>1</v>
      </c>
      <c r="F104" s="96">
        <f>INDEX(Assumptions!$F$251:$L$251,MATCH('Coach input'!F$16,Assumptions!$C$251:$C$251,0),MATCH($B104,Assumptions!$F$239:$L$239,0))</f>
        <v>1</v>
      </c>
      <c r="G104" s="96">
        <f>INDEX(Assumptions!$F$251:$L$251,MATCH('Coach input'!G$16,Assumptions!$C$251:$C$251,0),MATCH($B104,Assumptions!$F$239:$L$239,0))</f>
        <v>1</v>
      </c>
      <c r="H104" s="96">
        <f>INDEX(Assumptions!$F$251:$L$251,MATCH('Coach input'!H$16,Assumptions!$C$251:$C$251,0),MATCH($B104,Assumptions!$F$239:$L$239,0))</f>
        <v>1</v>
      </c>
      <c r="I104" s="96">
        <f>INDEX(Assumptions!$F$251:$L$251,MATCH('Coach input'!I$16,Assumptions!$C$251:$C$251,0),MATCH($B104,Assumptions!$F$239:$L$239,0))</f>
        <v>1</v>
      </c>
      <c r="J104" s="1"/>
      <c r="K104" s="106"/>
      <c r="L104" s="1"/>
      <c r="M104" s="1"/>
      <c r="N104" s="1"/>
    </row>
    <row r="105" spans="1:20" s="8" customFormat="1">
      <c r="A105" s="84"/>
      <c r="B105" s="3" t="s">
        <v>134</v>
      </c>
      <c r="C105" s="3" t="s">
        <v>68</v>
      </c>
      <c r="D105" s="1"/>
      <c r="E105" s="96">
        <f>INDEX(Assumptions!$F$251:$L$251,MATCH('Coach input'!E$16,Assumptions!$C$251:$C$251,0),MATCH($B105,Assumptions!$F$239:$L$239,0))</f>
        <v>1</v>
      </c>
      <c r="F105" s="96">
        <f>INDEX(Assumptions!$F$251:$L$251,MATCH('Coach input'!F$16,Assumptions!$C$251:$C$251,0),MATCH($B105,Assumptions!$F$239:$L$239,0))</f>
        <v>1</v>
      </c>
      <c r="G105" s="96">
        <f>INDEX(Assumptions!$F$251:$L$251,MATCH('Coach input'!G$16,Assumptions!$C$251:$C$251,0),MATCH($B105,Assumptions!$F$239:$L$239,0))</f>
        <v>1</v>
      </c>
      <c r="H105" s="96">
        <f>INDEX(Assumptions!$F$251:$L$251,MATCH('Coach input'!H$16,Assumptions!$C$251:$C$251,0),MATCH($B105,Assumptions!$F$239:$L$239,0))</f>
        <v>1</v>
      </c>
      <c r="I105" s="96">
        <f>INDEX(Assumptions!$F$251:$L$251,MATCH('Coach input'!I$16,Assumptions!$C$251:$C$251,0),MATCH($B105,Assumptions!$F$239:$L$239,0))</f>
        <v>1</v>
      </c>
      <c r="J105" s="1"/>
      <c r="K105" s="106"/>
      <c r="L105" s="1"/>
      <c r="M105" s="1"/>
      <c r="N105" s="1"/>
    </row>
    <row r="106" spans="1:20" s="8" customFormat="1">
      <c r="A106" s="84"/>
      <c r="B106" s="3" t="s">
        <v>135</v>
      </c>
      <c r="C106" s="3" t="s">
        <v>68</v>
      </c>
      <c r="D106" s="1"/>
      <c r="E106" s="96">
        <f>INDEX(Assumptions!$F$251:$L$251,MATCH('Coach input'!E$16,Assumptions!$C$251:$C$251,0),MATCH($B106,Assumptions!$F$239:$L$239,0))</f>
        <v>1</v>
      </c>
      <c r="F106" s="96">
        <f>INDEX(Assumptions!$F$251:$L$251,MATCH('Coach input'!F$16,Assumptions!$C$251:$C$251,0),MATCH($B106,Assumptions!$F$239:$L$239,0))</f>
        <v>1</v>
      </c>
      <c r="G106" s="96">
        <f>INDEX(Assumptions!$F$251:$L$251,MATCH('Coach input'!G$16,Assumptions!$C$251:$C$251,0),MATCH($B106,Assumptions!$F$239:$L$239,0))</f>
        <v>1</v>
      </c>
      <c r="H106" s="96">
        <f>INDEX(Assumptions!$F$251:$L$251,MATCH('Coach input'!H$16,Assumptions!$C$251:$C$251,0),MATCH($B106,Assumptions!$F$239:$L$239,0))</f>
        <v>1</v>
      </c>
      <c r="I106" s="96">
        <f>INDEX(Assumptions!$F$251:$L$251,MATCH('Coach input'!I$16,Assumptions!$C$251:$C$251,0),MATCH($B106,Assumptions!$F$239:$L$239,0))</f>
        <v>1</v>
      </c>
      <c r="J106" s="1"/>
      <c r="K106" s="106"/>
      <c r="L106" s="1"/>
      <c r="M106" s="1"/>
      <c r="N106" s="1"/>
    </row>
    <row r="107" spans="1:20" s="8" customFormat="1">
      <c r="A107" s="84"/>
      <c r="B107" s="1"/>
      <c r="C107" s="1"/>
      <c r="D107" s="1"/>
      <c r="E107" s="98"/>
      <c r="F107" s="172"/>
      <c r="G107" s="172"/>
      <c r="H107" s="172"/>
      <c r="I107" s="172"/>
      <c r="J107" s="1"/>
      <c r="K107" s="106"/>
      <c r="L107" s="1"/>
      <c r="M107" s="1"/>
      <c r="N107" s="1"/>
    </row>
    <row r="108" spans="1:20" s="8" customFormat="1">
      <c r="A108" s="84"/>
      <c r="B108" s="1"/>
      <c r="C108" s="1"/>
      <c r="D108" s="1"/>
      <c r="E108" s="98"/>
      <c r="F108" s="172"/>
      <c r="G108" s="172"/>
      <c r="H108" s="172"/>
      <c r="I108" s="172"/>
      <c r="J108" s="1"/>
      <c r="K108" s="106"/>
      <c r="L108" s="1"/>
      <c r="M108" s="75"/>
      <c r="N108" s="75"/>
    </row>
    <row r="109" spans="1:20" s="168" customFormat="1">
      <c r="A109" s="19">
        <v>2</v>
      </c>
      <c r="B109" s="19" t="s">
        <v>392</v>
      </c>
      <c r="C109" s="19"/>
      <c r="D109" s="19"/>
      <c r="E109" s="165"/>
      <c r="F109" s="165"/>
      <c r="G109" s="165"/>
      <c r="H109" s="165"/>
      <c r="I109" s="165"/>
      <c r="J109" s="166"/>
      <c r="K109" s="167"/>
      <c r="L109" s="166"/>
      <c r="M109" s="166"/>
      <c r="N109" s="166"/>
    </row>
    <row r="110" spans="1:20" s="8" customFormat="1">
      <c r="A110" s="84"/>
      <c r="B110" s="1"/>
      <c r="C110" s="1"/>
      <c r="D110" s="1"/>
      <c r="E110" s="173"/>
      <c r="F110" s="173"/>
      <c r="G110" s="173"/>
      <c r="H110" s="173"/>
      <c r="I110" s="173"/>
      <c r="J110" s="74"/>
      <c r="K110" s="108"/>
      <c r="L110" s="74"/>
      <c r="M110" s="74"/>
      <c r="N110" s="74"/>
    </row>
    <row r="111" spans="1:20" s="8" customFormat="1">
      <c r="A111" s="172"/>
      <c r="B111" s="1" t="s">
        <v>74</v>
      </c>
      <c r="C111" s="172" t="s">
        <v>2</v>
      </c>
      <c r="D111" s="3"/>
      <c r="E111" s="169" t="s">
        <v>88</v>
      </c>
      <c r="F111" s="169" t="s">
        <v>89</v>
      </c>
      <c r="G111" s="169" t="s">
        <v>90</v>
      </c>
      <c r="H111" s="169" t="s">
        <v>91</v>
      </c>
      <c r="I111" s="169" t="s">
        <v>92</v>
      </c>
      <c r="J111" s="174" t="s">
        <v>348</v>
      </c>
      <c r="K111" s="175"/>
      <c r="L111" s="174"/>
      <c r="M111" s="174"/>
      <c r="N111" s="74"/>
      <c r="Q111" s="176"/>
      <c r="R111" s="15"/>
      <c r="S111" s="15"/>
      <c r="T111" s="15"/>
    </row>
    <row r="112" spans="1:20" s="8" customFormat="1">
      <c r="A112" s="84"/>
      <c r="B112" s="3"/>
      <c r="C112" s="152"/>
      <c r="D112" s="1"/>
      <c r="E112" s="177"/>
      <c r="F112" s="177"/>
      <c r="G112" s="177"/>
      <c r="H112" s="177"/>
      <c r="I112" s="177"/>
      <c r="J112" s="174"/>
      <c r="K112" s="106"/>
      <c r="L112" s="1"/>
      <c r="M112" s="1"/>
      <c r="N112" s="74"/>
      <c r="Q112" s="176"/>
      <c r="R112" s="15"/>
      <c r="S112" s="15"/>
      <c r="T112" s="15"/>
    </row>
    <row r="113" spans="1:20" s="8" customFormat="1">
      <c r="A113" s="84"/>
      <c r="B113" s="3" t="s">
        <v>473</v>
      </c>
      <c r="C113" s="152"/>
      <c r="D113" s="1"/>
      <c r="E113" s="177"/>
      <c r="F113" s="177"/>
      <c r="G113" s="177"/>
      <c r="H113" s="177"/>
      <c r="I113" s="177"/>
      <c r="J113" s="174"/>
      <c r="K113" s="106"/>
      <c r="L113" s="1"/>
      <c r="M113" s="1"/>
      <c r="N113" s="74"/>
      <c r="Q113" s="176"/>
      <c r="R113" s="15"/>
      <c r="S113" s="15"/>
      <c r="T113" s="15"/>
    </row>
    <row r="114" spans="1:20" s="8" customFormat="1">
      <c r="A114" s="84"/>
      <c r="B114" s="184">
        <v>1</v>
      </c>
      <c r="C114" s="152" t="s">
        <v>198</v>
      </c>
      <c r="D114" s="1"/>
      <c r="E114" s="177" t="str">
        <f t="shared" ref="E114:I120" ca="1" si="12">INDEX($B$123:$B$129,MATCH($B114,$E$123:$E$129,0))</f>
        <v>RP6</v>
      </c>
      <c r="F114" s="177" t="str">
        <f t="shared" ca="1" si="12"/>
        <v>RP6</v>
      </c>
      <c r="G114" s="177" t="str">
        <f t="shared" ca="1" si="12"/>
        <v>RP6</v>
      </c>
      <c r="H114" s="177" t="str">
        <f t="shared" ca="1" si="12"/>
        <v>RP6</v>
      </c>
      <c r="I114" s="177" t="str">
        <f t="shared" ca="1" si="12"/>
        <v>RP6</v>
      </c>
      <c r="J114" s="174"/>
      <c r="L114" s="1"/>
      <c r="M114" s="1"/>
      <c r="N114" s="74"/>
      <c r="Q114" s="176"/>
      <c r="R114" s="15"/>
      <c r="S114" s="15"/>
      <c r="T114" s="15"/>
    </row>
    <row r="115" spans="1:20" s="8" customFormat="1">
      <c r="A115" s="84"/>
      <c r="B115" s="184">
        <v>2</v>
      </c>
      <c r="C115" s="152" t="s">
        <v>198</v>
      </c>
      <c r="D115" s="1"/>
      <c r="E115" s="177" t="str">
        <f t="shared" ca="1" si="12"/>
        <v>UP5</v>
      </c>
      <c r="F115" s="177" t="str">
        <f t="shared" ca="1" si="12"/>
        <v>UP5</v>
      </c>
      <c r="G115" s="177" t="str">
        <f t="shared" ca="1" si="12"/>
        <v>UP5</v>
      </c>
      <c r="H115" s="177" t="str">
        <f t="shared" ca="1" si="12"/>
        <v>UP5</v>
      </c>
      <c r="I115" s="177" t="str">
        <f t="shared" ca="1" si="12"/>
        <v>UP5</v>
      </c>
      <c r="J115" s="174"/>
      <c r="L115" s="1"/>
      <c r="M115" s="1"/>
      <c r="N115" s="74"/>
      <c r="Q115" s="176"/>
      <c r="R115" s="15"/>
      <c r="S115" s="15"/>
      <c r="T115" s="15"/>
    </row>
    <row r="116" spans="1:20" s="8" customFormat="1">
      <c r="A116" s="84"/>
      <c r="B116" s="184">
        <v>3</v>
      </c>
      <c r="C116" s="152" t="s">
        <v>198</v>
      </c>
      <c r="D116" s="1"/>
      <c r="E116" s="177" t="str">
        <f t="shared" ca="1" si="12"/>
        <v>PP0</v>
      </c>
      <c r="F116" s="177" t="str">
        <f t="shared" ca="1" si="12"/>
        <v>PP0</v>
      </c>
      <c r="G116" s="177" t="str">
        <f t="shared" ca="1" si="12"/>
        <v>PP0</v>
      </c>
      <c r="H116" s="177" t="str">
        <f t="shared" ca="1" si="12"/>
        <v>PP0</v>
      </c>
      <c r="I116" s="177" t="str">
        <f t="shared" ca="1" si="12"/>
        <v>PP0</v>
      </c>
      <c r="J116" s="174"/>
      <c r="L116" s="1"/>
      <c r="M116" s="1"/>
      <c r="N116" s="74"/>
      <c r="Q116" s="176"/>
      <c r="R116" s="15"/>
      <c r="S116" s="15"/>
      <c r="T116" s="15"/>
    </row>
    <row r="117" spans="1:20" s="8" customFormat="1">
      <c r="A117" s="84"/>
      <c r="B117" s="184">
        <v>4</v>
      </c>
      <c r="C117" s="152" t="s">
        <v>198</v>
      </c>
      <c r="D117" s="1"/>
      <c r="E117" s="177" t="str">
        <f t="shared" ca="1" si="12"/>
        <v>PP2</v>
      </c>
      <c r="F117" s="177" t="str">
        <f t="shared" ca="1" si="12"/>
        <v>PP2</v>
      </c>
      <c r="G117" s="177" t="str">
        <f t="shared" ca="1" si="12"/>
        <v>PP2</v>
      </c>
      <c r="H117" s="177" t="str">
        <f t="shared" ca="1" si="12"/>
        <v>PP2</v>
      </c>
      <c r="I117" s="177" t="str">
        <f t="shared" ca="1" si="12"/>
        <v>PP2</v>
      </c>
      <c r="J117" s="174"/>
      <c r="L117" s="1"/>
      <c r="M117" s="1"/>
      <c r="N117" s="74"/>
      <c r="Q117" s="176"/>
      <c r="R117" s="15"/>
      <c r="S117" s="15"/>
      <c r="T117" s="15"/>
    </row>
    <row r="118" spans="1:20" s="8" customFormat="1">
      <c r="A118" s="84"/>
      <c r="B118" s="184">
        <v>5</v>
      </c>
      <c r="C118" s="152" t="s">
        <v>198</v>
      </c>
      <c r="D118" s="1"/>
      <c r="E118" s="177" t="str">
        <f t="shared" ca="1" si="12"/>
        <v>PP1</v>
      </c>
      <c r="F118" s="177" t="str">
        <f t="shared" ca="1" si="12"/>
        <v>PP1</v>
      </c>
      <c r="G118" s="177" t="str">
        <f t="shared" ca="1" si="12"/>
        <v>PP1</v>
      </c>
      <c r="H118" s="177" t="str">
        <f t="shared" ca="1" si="12"/>
        <v>PP1</v>
      </c>
      <c r="I118" s="177" t="str">
        <f t="shared" ca="1" si="12"/>
        <v>PP1</v>
      </c>
      <c r="J118" s="174"/>
      <c r="L118" s="1"/>
      <c r="M118" s="1"/>
      <c r="N118" s="74"/>
      <c r="Q118" s="176"/>
      <c r="R118" s="15"/>
      <c r="S118" s="15"/>
      <c r="T118" s="15"/>
    </row>
    <row r="119" spans="1:20" s="8" customFormat="1">
      <c r="A119" s="84"/>
      <c r="B119" s="184">
        <v>6</v>
      </c>
      <c r="C119" s="152" t="s">
        <v>198</v>
      </c>
      <c r="D119" s="1"/>
      <c r="E119" s="177" t="str">
        <f t="shared" ca="1" si="12"/>
        <v>PP4</v>
      </c>
      <c r="F119" s="177" t="str">
        <f t="shared" ca="1" si="12"/>
        <v>PP4</v>
      </c>
      <c r="G119" s="177" t="str">
        <f t="shared" ca="1" si="12"/>
        <v>PP4</v>
      </c>
      <c r="H119" s="177" t="str">
        <f t="shared" ca="1" si="12"/>
        <v>PP4</v>
      </c>
      <c r="I119" s="177" t="str">
        <f t="shared" ca="1" si="12"/>
        <v>PP4</v>
      </c>
      <c r="J119" s="174"/>
      <c r="L119" s="1"/>
      <c r="M119" s="1"/>
      <c r="N119" s="74"/>
      <c r="Q119" s="176"/>
      <c r="R119" s="15"/>
      <c r="S119" s="15"/>
      <c r="T119" s="15"/>
    </row>
    <row r="120" spans="1:20" s="8" customFormat="1">
      <c r="A120" s="84"/>
      <c r="B120" s="184">
        <v>7</v>
      </c>
      <c r="C120" s="152" t="s">
        <v>198</v>
      </c>
      <c r="D120" s="1"/>
      <c r="E120" s="177" t="str">
        <f t="shared" ca="1" si="12"/>
        <v>PP3</v>
      </c>
      <c r="F120" s="177" t="str">
        <f t="shared" ca="1" si="12"/>
        <v>PP3</v>
      </c>
      <c r="G120" s="177" t="str">
        <f t="shared" ca="1" si="12"/>
        <v>PP3</v>
      </c>
      <c r="H120" s="177" t="str">
        <f t="shared" ca="1" si="12"/>
        <v>PP3</v>
      </c>
      <c r="I120" s="177" t="str">
        <f t="shared" ca="1" si="12"/>
        <v>PP3</v>
      </c>
      <c r="J120" s="174"/>
      <c r="L120" s="1"/>
      <c r="M120" s="1"/>
      <c r="N120" s="74"/>
      <c r="Q120" s="176"/>
      <c r="R120" s="15"/>
      <c r="S120" s="15"/>
      <c r="T120" s="15"/>
    </row>
    <row r="121" spans="1:20" s="8" customFormat="1">
      <c r="A121" s="84"/>
      <c r="B121" s="3"/>
      <c r="C121" s="152"/>
      <c r="D121" s="1"/>
      <c r="E121" s="177"/>
      <c r="F121" s="177"/>
      <c r="G121" s="177"/>
      <c r="H121" s="177"/>
      <c r="I121" s="177"/>
      <c r="J121" s="174"/>
      <c r="K121" s="106"/>
      <c r="L121" s="1"/>
      <c r="M121" s="1"/>
      <c r="N121" s="74"/>
      <c r="Q121" s="176"/>
      <c r="R121" s="15"/>
      <c r="S121" s="15"/>
      <c r="T121" s="15"/>
    </row>
    <row r="122" spans="1:20" s="8" customFormat="1">
      <c r="A122" s="84"/>
      <c r="B122" s="3" t="s">
        <v>472</v>
      </c>
      <c r="C122" s="152"/>
      <c r="D122" s="1"/>
      <c r="E122" s="177"/>
      <c r="F122" s="177"/>
      <c r="G122" s="177"/>
      <c r="H122" s="177"/>
      <c r="I122" s="177"/>
      <c r="J122" s="174"/>
      <c r="K122" s="106"/>
      <c r="L122" s="1"/>
      <c r="M122" s="1"/>
      <c r="N122" s="74"/>
      <c r="Q122" s="176"/>
      <c r="R122" s="15"/>
      <c r="S122" s="15"/>
      <c r="T122" s="15"/>
    </row>
    <row r="123" spans="1:20" s="8" customFormat="1">
      <c r="A123" s="84"/>
      <c r="B123" s="3" t="s">
        <v>323</v>
      </c>
      <c r="C123" s="152" t="s">
        <v>472</v>
      </c>
      <c r="D123" s="1"/>
      <c r="E123" s="178">
        <f ca="1">_xlfn.RANK.EQ(E132,E$132:E$138)+COUNTIF(E$132:E132,E132)-1</f>
        <v>3</v>
      </c>
      <c r="F123" s="178">
        <f ca="1">_xlfn.RANK.EQ(F132,F$132:F$138)+COUNTIF(F$132:F132,F132)-1</f>
        <v>5</v>
      </c>
      <c r="G123" s="178">
        <f ca="1">_xlfn.RANK.EQ(G132,G$132:G$138)+COUNTIF(G$132:G132,G132)-1</f>
        <v>3</v>
      </c>
      <c r="H123" s="178">
        <f ca="1">_xlfn.RANK.EQ(H132,H$132:H$138)+COUNTIF(H$132:H132,H132)-1</f>
        <v>3</v>
      </c>
      <c r="I123" s="178">
        <f ca="1">_xlfn.RANK.EQ(I132,I$132:I$138)+COUNTIF(I$132:I132,I132)-1</f>
        <v>2</v>
      </c>
      <c r="J123" s="174"/>
      <c r="K123" s="106"/>
      <c r="L123" s="1"/>
      <c r="M123" s="1"/>
      <c r="N123" s="74"/>
      <c r="Q123" s="176"/>
      <c r="R123" s="15"/>
      <c r="S123" s="15"/>
      <c r="T123" s="15"/>
    </row>
    <row r="124" spans="1:20" s="8" customFormat="1">
      <c r="A124" s="84"/>
      <c r="B124" s="3" t="s">
        <v>114</v>
      </c>
      <c r="C124" s="152" t="s">
        <v>472</v>
      </c>
      <c r="D124" s="1"/>
      <c r="E124" s="178">
        <f ca="1">_xlfn.RANK.EQ(E133,E$132:E$138)+COUNTIF(E$132:E133,E133)-1</f>
        <v>5</v>
      </c>
      <c r="F124" s="178">
        <f ca="1">_xlfn.RANK.EQ(F133,F$132:F$138)+COUNTIF(F$132:F133,F133)-1</f>
        <v>4</v>
      </c>
      <c r="G124" s="178">
        <f ca="1">_xlfn.RANK.EQ(G133,G$132:G$138)+COUNTIF(G$132:G133,G133)-1</f>
        <v>4</v>
      </c>
      <c r="H124" s="178">
        <f ca="1">_xlfn.RANK.EQ(H133,H$132:H$138)+COUNTIF(H$132:H133,H133)-1</f>
        <v>4</v>
      </c>
      <c r="I124" s="178">
        <f ca="1">_xlfn.RANK.EQ(I133,I$132:I$138)+COUNTIF(I$132:I133,I133)-1</f>
        <v>5</v>
      </c>
      <c r="J124" s="174"/>
      <c r="K124" s="106"/>
      <c r="L124" s="1"/>
      <c r="M124" s="1"/>
      <c r="N124" s="74"/>
      <c r="Q124" s="176"/>
      <c r="R124" s="15"/>
      <c r="S124" s="15"/>
      <c r="T124" s="15"/>
    </row>
    <row r="125" spans="1:20" s="8" customFormat="1">
      <c r="A125" s="84"/>
      <c r="B125" s="3" t="s">
        <v>115</v>
      </c>
      <c r="C125" s="152" t="s">
        <v>472</v>
      </c>
      <c r="D125" s="1"/>
      <c r="E125" s="178">
        <f ca="1">_xlfn.RANK.EQ(E134,E$132:E$138)+COUNTIF(E$132:E134,E134)-1</f>
        <v>4</v>
      </c>
      <c r="F125" s="178">
        <f ca="1">_xlfn.RANK.EQ(F134,F$132:F$138)+COUNTIF(F$132:F134,F134)-1</f>
        <v>3</v>
      </c>
      <c r="G125" s="178">
        <f ca="1">_xlfn.RANK.EQ(G134,G$132:G$138)+COUNTIF(G$132:G134,G134)-1</f>
        <v>5</v>
      </c>
      <c r="H125" s="178">
        <f ca="1">_xlfn.RANK.EQ(H134,H$132:H$138)+COUNTIF(H$132:H134,H134)-1</f>
        <v>5</v>
      </c>
      <c r="I125" s="178">
        <f ca="1">_xlfn.RANK.EQ(I134,I$132:I$138)+COUNTIF(I$132:I134,I134)-1</f>
        <v>4</v>
      </c>
      <c r="J125" s="174"/>
      <c r="K125" s="106"/>
      <c r="L125" s="1"/>
      <c r="M125" s="1"/>
      <c r="N125" s="74"/>
      <c r="Q125" s="176"/>
      <c r="R125" s="15"/>
      <c r="S125" s="15"/>
      <c r="T125" s="15"/>
    </row>
    <row r="126" spans="1:20" s="8" customFormat="1">
      <c r="A126" s="84"/>
      <c r="B126" s="3" t="s">
        <v>116</v>
      </c>
      <c r="C126" s="152" t="s">
        <v>472</v>
      </c>
      <c r="D126" s="1"/>
      <c r="E126" s="178">
        <f ca="1">_xlfn.RANK.EQ(E135,E$132:E$138)+COUNTIF(E$132:E135,E135)-1</f>
        <v>7</v>
      </c>
      <c r="F126" s="178">
        <f ca="1">_xlfn.RANK.EQ(F135,F$132:F$138)+COUNTIF(F$132:F135,F135)-1</f>
        <v>2</v>
      </c>
      <c r="G126" s="178">
        <f ca="1">_xlfn.RANK.EQ(G135,G$132:G$138)+COUNTIF(G$132:G135,G135)-1</f>
        <v>6</v>
      </c>
      <c r="H126" s="178">
        <f ca="1">_xlfn.RANK.EQ(H135,H$132:H$138)+COUNTIF(H$132:H135,H135)-1</f>
        <v>2</v>
      </c>
      <c r="I126" s="178">
        <f ca="1">_xlfn.RANK.EQ(I135,I$132:I$138)+COUNTIF(I$132:I135,I135)-1</f>
        <v>7</v>
      </c>
      <c r="J126" s="174"/>
      <c r="K126" s="106"/>
      <c r="L126" s="1"/>
      <c r="M126" s="1"/>
      <c r="N126" s="74"/>
      <c r="Q126" s="176"/>
      <c r="R126" s="15"/>
      <c r="S126" s="15"/>
      <c r="T126" s="15"/>
    </row>
    <row r="127" spans="1:20" s="8" customFormat="1">
      <c r="A127" s="84"/>
      <c r="B127" s="3" t="s">
        <v>117</v>
      </c>
      <c r="C127" s="152" t="s">
        <v>472</v>
      </c>
      <c r="D127" s="1"/>
      <c r="E127" s="178">
        <f ca="1">_xlfn.RANK.EQ(E136,E$132:E$138)+COUNTIF(E$132:E136,E136)-1</f>
        <v>6</v>
      </c>
      <c r="F127" s="178">
        <f ca="1">_xlfn.RANK.EQ(F136,F$132:F$138)+COUNTIF(F$132:F136,F136)-1</f>
        <v>1</v>
      </c>
      <c r="G127" s="178">
        <f ca="1">_xlfn.RANK.EQ(G136,G$132:G$138)+COUNTIF(G$132:G136,G136)-1</f>
        <v>7</v>
      </c>
      <c r="H127" s="178">
        <f ca="1">_xlfn.RANK.EQ(H136,H$132:H$138)+COUNTIF(H$132:H136,H136)-1</f>
        <v>1</v>
      </c>
      <c r="I127" s="178">
        <f ca="1">_xlfn.RANK.EQ(I136,I$132:I$138)+COUNTIF(I$132:I136,I136)-1</f>
        <v>6</v>
      </c>
      <c r="J127" s="174"/>
      <c r="K127" s="106"/>
      <c r="L127" s="1"/>
      <c r="M127" s="1"/>
      <c r="N127" s="74"/>
      <c r="Q127" s="176"/>
      <c r="R127" s="15"/>
      <c r="S127" s="15"/>
      <c r="T127" s="15"/>
    </row>
    <row r="128" spans="1:20" s="8" customFormat="1">
      <c r="A128" s="84"/>
      <c r="B128" s="3" t="s">
        <v>134</v>
      </c>
      <c r="C128" s="152" t="s">
        <v>472</v>
      </c>
      <c r="D128" s="1"/>
      <c r="E128" s="178">
        <f ca="1">_xlfn.RANK.EQ(E137,E$132:E$138)+COUNTIF(E$132:E137,E137)-1</f>
        <v>2</v>
      </c>
      <c r="F128" s="178">
        <f ca="1">_xlfn.RANK.EQ(F137,F$132:F$138)+COUNTIF(F$132:F137,F137)-1</f>
        <v>7</v>
      </c>
      <c r="G128" s="178">
        <f ca="1">_xlfn.RANK.EQ(G137,G$132:G$138)+COUNTIF(G$132:G137,G137)-1</f>
        <v>2</v>
      </c>
      <c r="H128" s="178">
        <f ca="1">_xlfn.RANK.EQ(H137,H$132:H$138)+COUNTIF(H$132:H137,H137)-1</f>
        <v>7</v>
      </c>
      <c r="I128" s="178">
        <f ca="1">_xlfn.RANK.EQ(I137,I$132:I$138)+COUNTIF(I$132:I137,I137)-1</f>
        <v>3</v>
      </c>
      <c r="J128" s="174"/>
      <c r="K128" s="106"/>
      <c r="L128" s="1"/>
      <c r="M128" s="1"/>
      <c r="N128" s="74"/>
      <c r="Q128" s="176"/>
      <c r="R128" s="15"/>
      <c r="S128" s="15"/>
      <c r="T128" s="15"/>
    </row>
    <row r="129" spans="1:20" s="8" customFormat="1">
      <c r="A129" s="84"/>
      <c r="B129" s="3" t="s">
        <v>135</v>
      </c>
      <c r="C129" s="152" t="s">
        <v>472</v>
      </c>
      <c r="D129" s="1"/>
      <c r="E129" s="178">
        <f ca="1">_xlfn.RANK.EQ(E138,E$132:E$138)+COUNTIF(E$132:E138,E138)-1</f>
        <v>1</v>
      </c>
      <c r="F129" s="178">
        <f ca="1">_xlfn.RANK.EQ(F138,F$132:F$138)+COUNTIF(F$132:F138,F138)-1</f>
        <v>6</v>
      </c>
      <c r="G129" s="178">
        <f ca="1">_xlfn.RANK.EQ(G138,G$132:G$138)+COUNTIF(G$132:G138,G138)-1</f>
        <v>1</v>
      </c>
      <c r="H129" s="178">
        <f ca="1">_xlfn.RANK.EQ(H138,H$132:H$138)+COUNTIF(H$132:H138,H138)-1</f>
        <v>6</v>
      </c>
      <c r="I129" s="178">
        <f ca="1">_xlfn.RANK.EQ(I138,I$132:I$138)+COUNTIF(I$132:I138,I138)-1</f>
        <v>1</v>
      </c>
      <c r="J129" s="174"/>
      <c r="K129" s="106"/>
      <c r="L129" s="1"/>
      <c r="M129" s="1"/>
      <c r="N129" s="74"/>
      <c r="Q129" s="176"/>
      <c r="R129" s="15"/>
      <c r="S129" s="15"/>
      <c r="T129" s="15"/>
    </row>
    <row r="130" spans="1:20" s="8" customFormat="1">
      <c r="A130" s="84"/>
      <c r="B130" s="3"/>
      <c r="C130" s="152"/>
      <c r="D130" s="1"/>
      <c r="E130" s="178"/>
      <c r="F130" s="178"/>
      <c r="G130" s="178"/>
      <c r="H130" s="178"/>
      <c r="I130" s="178"/>
      <c r="J130" s="174"/>
      <c r="K130" s="106"/>
      <c r="L130" s="1"/>
      <c r="M130" s="1"/>
      <c r="N130" s="74"/>
      <c r="Q130" s="176"/>
      <c r="R130" s="15"/>
      <c r="S130" s="15"/>
      <c r="T130" s="15"/>
    </row>
    <row r="131" spans="1:20" s="8" customFormat="1">
      <c r="A131" s="84"/>
      <c r="B131" s="3" t="s">
        <v>548</v>
      </c>
      <c r="C131" s="3"/>
      <c r="D131" s="179"/>
      <c r="E131" s="180"/>
      <c r="F131" s="180"/>
      <c r="G131" s="180"/>
      <c r="H131" s="180"/>
      <c r="I131" s="180"/>
      <c r="J131" s="179"/>
      <c r="K131" s="179"/>
      <c r="L131" s="179"/>
      <c r="M131" s="1"/>
      <c r="N131" s="74"/>
      <c r="Q131" s="176"/>
      <c r="R131" s="15"/>
      <c r="S131" s="15"/>
      <c r="T131" s="15"/>
    </row>
    <row r="132" spans="1:20" s="8" customFormat="1">
      <c r="A132" s="84"/>
      <c r="B132" s="3" t="s">
        <v>323</v>
      </c>
      <c r="C132" s="3" t="s">
        <v>424</v>
      </c>
      <c r="D132" s="179"/>
      <c r="E132" s="96">
        <f ca="1">INDEX(Output!$V$2:$V$241,MATCH($B132&amp;E$111&amp;Output!$C$206,Output!$D$2:$D$241,0),0)</f>
        <v>496.61124319287944</v>
      </c>
      <c r="F132" s="96">
        <f ca="1">INDEX(Output!$V$2:$V$241,MATCH($B132&amp;F$111&amp;Output!$C$206,Output!$D$2:$D$241,0),0)</f>
        <v>653.26387031152365</v>
      </c>
      <c r="G132" s="96">
        <f ca="1">INDEX(Output!$V$2:$V$241,MATCH($B132&amp;G$111&amp;Output!$C$206,Output!$D$2:$D$241,0),0)</f>
        <v>357.95659661409729</v>
      </c>
      <c r="H132" s="96">
        <f ca="1">INDEX(Output!$V$2:$V$241,MATCH($B132&amp;H$111&amp;Output!$C$206,Output!$D$2:$D$241,0),0)</f>
        <v>744.16107370135398</v>
      </c>
      <c r="I132" s="96">
        <f ca="1">INDEX(Output!$V$2:$V$241,MATCH($B132&amp;I$111&amp;Output!$C$206,Output!$D$2:$D$241,0),0)</f>
        <v>596.40476861660829</v>
      </c>
      <c r="J132" s="179"/>
      <c r="K132" s="179"/>
      <c r="L132" s="179"/>
      <c r="M132" s="103"/>
      <c r="N132" s="74"/>
      <c r="Q132" s="176"/>
      <c r="R132" s="15"/>
      <c r="S132" s="15"/>
      <c r="T132" s="15"/>
    </row>
    <row r="133" spans="1:20" s="8" customFormat="1">
      <c r="A133" s="84"/>
      <c r="B133" s="3" t="s">
        <v>114</v>
      </c>
      <c r="C133" s="3" t="s">
        <v>424</v>
      </c>
      <c r="D133" s="179"/>
      <c r="E133" s="96">
        <f ca="1">INDEX(Output!$V$2:$V$241,MATCH($B133&amp;E$111&amp;Output!$C$206,Output!$D$2:$D$241,0),0)</f>
        <v>466.74666959575245</v>
      </c>
      <c r="F133" s="96">
        <f ca="1">INDEX(Output!$V$2:$V$241,MATCH($B133&amp;F$111&amp;Output!$C$206,Output!$D$2:$D$241,0),0)</f>
        <v>658.21099162965061</v>
      </c>
      <c r="G133" s="96">
        <f ca="1">INDEX(Output!$V$2:$V$241,MATCH($B133&amp;G$111&amp;Output!$C$206,Output!$D$2:$D$241,0),0)</f>
        <v>276.84226804731139</v>
      </c>
      <c r="H133" s="96">
        <f ca="1">INDEX(Output!$V$2:$V$241,MATCH($B133&amp;H$111&amp;Output!$C$206,Output!$D$2:$D$241,0),0)</f>
        <v>686.57607637541355</v>
      </c>
      <c r="I133" s="96">
        <f ca="1">INDEX(Output!$V$2:$V$241,MATCH($B133&amp;I$111&amp;Output!$C$206,Output!$D$2:$D$241,0),0)</f>
        <v>549.90794078219301</v>
      </c>
      <c r="J133" s="179"/>
      <c r="K133" s="179"/>
      <c r="L133" s="179"/>
      <c r="M133" s="73"/>
      <c r="N133" s="74"/>
      <c r="Q133" s="176"/>
      <c r="R133" s="15"/>
      <c r="S133" s="15"/>
      <c r="T133" s="15"/>
    </row>
    <row r="134" spans="1:20" s="8" customFormat="1">
      <c r="A134" s="84"/>
      <c r="B134" s="3" t="s">
        <v>115</v>
      </c>
      <c r="C134" s="3" t="s">
        <v>424</v>
      </c>
      <c r="D134" s="179"/>
      <c r="E134" s="96">
        <f ca="1">INDEX(Output!$V$2:$V$241,MATCH($B134&amp;E$111&amp;Output!$C$206,Output!$D$2:$D$241,0),0)</f>
        <v>471.41635400063825</v>
      </c>
      <c r="F134" s="96">
        <f ca="1">INDEX(Output!$V$2:$V$241,MATCH($B134&amp;F$111&amp;Output!$C$206,Output!$D$2:$D$241,0),0)</f>
        <v>669.8430150175875</v>
      </c>
      <c r="G134" s="96">
        <f ca="1">INDEX(Output!$V$2:$V$241,MATCH($B134&amp;G$111&amp;Output!$C$206,Output!$D$2:$D$241,0),0)</f>
        <v>272.85757726910458</v>
      </c>
      <c r="H134" s="96">
        <f ca="1">INDEX(Output!$V$2:$V$241,MATCH($B134&amp;H$111&amp;Output!$C$206,Output!$D$2:$D$241,0),0)</f>
        <v>674.61350654301111</v>
      </c>
      <c r="I134" s="96">
        <f ca="1">INDEX(Output!$V$2:$V$241,MATCH($B134&amp;I$111&amp;Output!$C$206,Output!$D$2:$D$241,0),0)</f>
        <v>554.57762518707887</v>
      </c>
      <c r="J134" s="179"/>
      <c r="K134" s="179"/>
      <c r="L134" s="179"/>
      <c r="M134" s="103"/>
      <c r="N134" s="74"/>
      <c r="Q134" s="176"/>
      <c r="R134" s="15"/>
      <c r="S134" s="15"/>
      <c r="T134" s="15"/>
    </row>
    <row r="135" spans="1:20" s="8" customFormat="1">
      <c r="A135" s="84"/>
      <c r="B135" s="3" t="s">
        <v>116</v>
      </c>
      <c r="C135" s="3" t="s">
        <v>424</v>
      </c>
      <c r="D135" s="179"/>
      <c r="E135" s="96">
        <f ca="1">INDEX(Output!$V$2:$V$241,MATCH($B135&amp;E$111&amp;Output!$C$206,Output!$D$2:$D$241,0),0)</f>
        <v>435.1624747278421</v>
      </c>
      <c r="F135" s="96">
        <f ca="1">INDEX(Output!$V$2:$V$241,MATCH($B135&amp;F$111&amp;Output!$C$206,Output!$D$2:$D$241,0),0)</f>
        <v>724.09954252445254</v>
      </c>
      <c r="G135" s="96">
        <f ca="1">INDEX(Output!$V$2:$V$241,MATCH($B135&amp;G$111&amp;Output!$C$206,Output!$D$2:$D$241,0),0)</f>
        <v>84.207425345126097</v>
      </c>
      <c r="H135" s="96">
        <f ca="1">INDEX(Output!$V$2:$V$241,MATCH($B135&amp;H$111&amp;Output!$C$206,Output!$D$2:$D$241,0),0)</f>
        <v>893.38752557529983</v>
      </c>
      <c r="I135" s="96">
        <f ca="1">INDEX(Output!$V$2:$V$241,MATCH($B135&amp;I$111&amp;Output!$C$206,Output!$D$2:$D$241,0),0)</f>
        <v>435.1624747278421</v>
      </c>
      <c r="J135" s="179"/>
      <c r="K135" s="179"/>
      <c r="L135" s="179"/>
      <c r="M135" s="103"/>
      <c r="N135" s="74"/>
      <c r="Q135" s="176"/>
      <c r="R135" s="15"/>
      <c r="S135" s="15"/>
      <c r="T135" s="15"/>
    </row>
    <row r="136" spans="1:20" s="8" customFormat="1">
      <c r="A136" s="84"/>
      <c r="B136" s="3" t="s">
        <v>117</v>
      </c>
      <c r="C136" s="3" t="s">
        <v>424</v>
      </c>
      <c r="D136" s="179"/>
      <c r="E136" s="96">
        <f ca="1">INDEX(Output!$V$2:$V$241,MATCH($B136&amp;E$111&amp;Output!$C$206,Output!$D$2:$D$241,0),0)</f>
        <v>439.83215913272795</v>
      </c>
      <c r="F136" s="96">
        <f ca="1">INDEX(Output!$V$2:$V$241,MATCH($B136&amp;F$111&amp;Output!$C$206,Output!$D$2:$D$241,0),0)</f>
        <v>735.73156591238899</v>
      </c>
      <c r="G136" s="96">
        <f ca="1">INDEX(Output!$V$2:$V$241,MATCH($B136&amp;G$111&amp;Output!$C$206,Output!$D$2:$D$241,0),0)</f>
        <v>80.2227345669193</v>
      </c>
      <c r="H136" s="96">
        <f ca="1">INDEX(Output!$V$2:$V$241,MATCH($B136&amp;H$111&amp;Output!$C$206,Output!$D$2:$D$241,0),0)</f>
        <v>909.14537947171141</v>
      </c>
      <c r="I136" s="96">
        <f ca="1">INDEX(Output!$V$2:$V$241,MATCH($B136&amp;I$111&amp;Output!$C$206,Output!$D$2:$D$241,0),0)</f>
        <v>439.83215913272795</v>
      </c>
      <c r="J136" s="179"/>
      <c r="K136" s="179"/>
      <c r="L136" s="179"/>
      <c r="M136" s="103"/>
      <c r="N136" s="74"/>
      <c r="Q136" s="176"/>
      <c r="R136" s="15"/>
      <c r="S136" s="15"/>
      <c r="T136" s="15"/>
    </row>
    <row r="137" spans="1:20" s="8" customFormat="1">
      <c r="A137" s="84"/>
      <c r="B137" s="3" t="s">
        <v>134</v>
      </c>
      <c r="C137" s="3" t="s">
        <v>424</v>
      </c>
      <c r="D137" s="179"/>
      <c r="E137" s="96">
        <f ca="1">INDEX(Output!$V$2:$V$241,MATCH($B137&amp;E$111&amp;Output!$C$206,Output!$D$2:$D$241,0),0)</f>
        <v>573.34317115200372</v>
      </c>
      <c r="F137" s="96">
        <f ca="1">INDEX(Output!$V$2:$V$241,MATCH($B137&amp;F$111&amp;Output!$C$206,Output!$D$2:$D$241,0),0)</f>
        <v>603.62934572827487</v>
      </c>
      <c r="G137" s="96">
        <f ca="1">INDEX(Output!$V$2:$V$241,MATCH($B137&amp;G$111&amp;Output!$C$206,Output!$D$2:$D$241,0),0)</f>
        <v>552.61087284691894</v>
      </c>
      <c r="H137" s="96">
        <f ca="1">INDEX(Output!$V$2:$V$241,MATCH($B137&amp;H$111&amp;Output!$C$206,Output!$D$2:$D$241,0),0)</f>
        <v>610.13182651923523</v>
      </c>
      <c r="I137" s="96">
        <f ca="1">INDEX(Output!$V$2:$V$241,MATCH($B137&amp;I$111&amp;Output!$C$206,Output!$D$2:$D$241,0),0)</f>
        <v>581.72376437234266</v>
      </c>
      <c r="J137" s="179"/>
      <c r="K137" s="179"/>
      <c r="L137" s="179"/>
      <c r="M137" s="1"/>
      <c r="N137" s="74"/>
      <c r="Q137" s="176"/>
      <c r="R137" s="15"/>
      <c r="S137" s="15"/>
      <c r="T137" s="15"/>
    </row>
    <row r="138" spans="1:20" s="8" customFormat="1" ht="15" customHeight="1">
      <c r="A138" s="84"/>
      <c r="B138" s="3" t="s">
        <v>135</v>
      </c>
      <c r="C138" s="3" t="s">
        <v>424</v>
      </c>
      <c r="D138" s="179"/>
      <c r="E138" s="96">
        <f ca="1">INDEX(Output!$V$2:$V$241,MATCH($B138&amp;E$111&amp;Output!$C$206,Output!$D$2:$D$241,0),0)</f>
        <v>620.57094066200045</v>
      </c>
      <c r="F138" s="96">
        <f ca="1">INDEX(Output!$V$2:$V$241,MATCH($B138&amp;F$111&amp;Output!$C$206,Output!$D$2:$D$241,0),0)</f>
        <v>620.57094066200045</v>
      </c>
      <c r="G138" s="96">
        <f ca="1">INDEX(Output!$V$2:$V$241,MATCH($B138&amp;G$111&amp;Output!$C$206,Output!$D$2:$D$241,0),0)</f>
        <v>620.57094066200045</v>
      </c>
      <c r="H138" s="96">
        <f ca="1">INDEX(Output!$V$2:$V$241,MATCH($B138&amp;H$111&amp;Output!$C$206,Output!$D$2:$D$241,0),0)</f>
        <v>620.57094066200045</v>
      </c>
      <c r="I138" s="96">
        <f ca="1">INDEX(Output!$V$2:$V$241,MATCH($B138&amp;I$111&amp;Output!$C$206,Output!$D$2:$D$241,0),0)</f>
        <v>620.57094066200045</v>
      </c>
      <c r="J138" s="179"/>
      <c r="K138" s="179"/>
      <c r="L138" s="179"/>
      <c r="M138" s="103"/>
      <c r="N138" s="74"/>
      <c r="Q138" s="13"/>
      <c r="R138" s="13"/>
      <c r="S138" s="13"/>
      <c r="T138" s="13"/>
    </row>
    <row r="139" spans="1:20" s="8" customFormat="1" ht="15" customHeight="1">
      <c r="A139" s="84"/>
      <c r="B139" s="3" t="s">
        <v>547</v>
      </c>
      <c r="C139" s="3" t="s">
        <v>424</v>
      </c>
      <c r="D139" s="179"/>
      <c r="E139" s="96">
        <f ca="1">INDEX(Output!$V$2:$V$241,MATCH($B139&amp;E$111&amp;Output!$C$206,Output!$D$2:$D$241,0),0)</f>
        <v>620.57094066200045</v>
      </c>
      <c r="F139" s="96">
        <f ca="1">INDEX(Output!$V$2:$V$241,MATCH($B139&amp;F$111&amp;Output!$C$206,Output!$D$2:$D$241,0),0)</f>
        <v>735.73156591238899</v>
      </c>
      <c r="G139" s="96">
        <f ca="1">INDEX(Output!$V$2:$V$241,MATCH($B139&amp;G$111&amp;Output!$C$206,Output!$D$2:$D$241,0),0)</f>
        <v>620.57094066200045</v>
      </c>
      <c r="H139" s="96">
        <f ca="1">INDEX(Output!$V$2:$V$241,MATCH($B139&amp;H$111&amp;Output!$C$206,Output!$D$2:$D$241,0),0)</f>
        <v>744.16107370135398</v>
      </c>
      <c r="I139" s="96">
        <f ca="1">INDEX(Output!$V$2:$V$241,MATCH($B139&amp;I$111&amp;Output!$C$206,Output!$D$2:$D$241,0),0)</f>
        <v>620.57094066200045</v>
      </c>
      <c r="J139" s="96"/>
      <c r="K139" s="179"/>
      <c r="L139" s="179"/>
      <c r="M139" s="103"/>
      <c r="N139" s="74"/>
      <c r="Q139" s="13"/>
      <c r="R139" s="13"/>
      <c r="S139" s="13"/>
      <c r="T139" s="13"/>
    </row>
    <row r="140" spans="1:20" s="8" customFormat="1" ht="15" customHeight="1">
      <c r="A140" s="84"/>
      <c r="B140" s="3"/>
      <c r="C140" s="3"/>
      <c r="D140" s="179"/>
      <c r="E140" s="96"/>
      <c r="F140" s="96"/>
      <c r="G140" s="96"/>
      <c r="H140" s="96"/>
      <c r="I140" s="96"/>
      <c r="J140" s="179"/>
      <c r="K140" s="179"/>
      <c r="L140" s="179"/>
      <c r="M140" s="103"/>
      <c r="N140" s="74"/>
      <c r="Q140" s="13"/>
      <c r="R140" s="13"/>
      <c r="S140" s="13"/>
      <c r="T140" s="13"/>
    </row>
    <row r="141" spans="1:20" s="8" customFormat="1" ht="15" customHeight="1">
      <c r="A141" s="84"/>
      <c r="B141" s="3" t="s">
        <v>552</v>
      </c>
      <c r="C141" s="3"/>
      <c r="D141" s="179"/>
      <c r="E141" s="180"/>
      <c r="F141" s="180"/>
      <c r="G141" s="180"/>
      <c r="H141" s="180"/>
      <c r="I141" s="180"/>
      <c r="J141" s="179"/>
      <c r="K141" s="179"/>
      <c r="L141" s="179"/>
      <c r="M141" s="103"/>
      <c r="N141" s="74"/>
      <c r="Q141" s="13"/>
      <c r="R141" s="13"/>
      <c r="S141" s="13"/>
      <c r="T141" s="13"/>
    </row>
    <row r="142" spans="1:20" s="8" customFormat="1" ht="15" customHeight="1">
      <c r="A142" s="84"/>
      <c r="B142" s="3" t="s">
        <v>323</v>
      </c>
      <c r="C142" s="3" t="s">
        <v>424</v>
      </c>
      <c r="D142" s="179"/>
      <c r="E142" s="96">
        <f ca="1">INDEX(Output!$V$2:$V$241,MATCH($B142&amp;E$111&amp;Output!$C$2,Output!$D$2:$D$241,0),0)</f>
        <v>288</v>
      </c>
      <c r="F142" s="96">
        <f ca="1">INDEX(Output!$V$2:$V$241,MATCH($B142&amp;F$111&amp;Output!$C$2,Output!$D$2:$D$241,0),0)</f>
        <v>409.5</v>
      </c>
      <c r="G142" s="96">
        <f ca="1">INDEX(Output!$V$2:$V$241,MATCH($B142&amp;G$111&amp;Output!$C$2,Output!$D$2:$D$241,0),0)</f>
        <v>180.45925925925931</v>
      </c>
      <c r="H142" s="96">
        <f ca="1">INDEX(Output!$V$2:$V$241,MATCH($B142&amp;H$111&amp;Output!$C$2,Output!$D$2:$D$241,0),0)</f>
        <v>480</v>
      </c>
      <c r="I142" s="96">
        <f ca="1">INDEX(Output!$V$2:$V$241,MATCH($B142&amp;I$111&amp;Output!$C$2,Output!$D$2:$D$241,0),0)</f>
        <v>365.4</v>
      </c>
      <c r="J142" s="179"/>
      <c r="K142" s="179"/>
      <c r="L142" s="179"/>
      <c r="M142" s="103"/>
      <c r="N142" s="74"/>
      <c r="Q142" s="13"/>
      <c r="R142" s="13"/>
      <c r="S142" s="13"/>
      <c r="T142" s="13"/>
    </row>
    <row r="143" spans="1:20" s="8" customFormat="1" ht="15" customHeight="1">
      <c r="A143" s="84"/>
      <c r="B143" s="3" t="s">
        <v>114</v>
      </c>
      <c r="C143" s="3" t="s">
        <v>424</v>
      </c>
      <c r="D143" s="179"/>
      <c r="E143" s="96">
        <f ca="1">INDEX(Output!$V$2:$V$241,MATCH($B143&amp;E$111&amp;Output!$C$2,Output!$D$2:$D$241,0),0)</f>
        <v>352.5</v>
      </c>
      <c r="F143" s="96">
        <f ca="1">INDEX(Output!$V$2:$V$241,MATCH($B143&amp;F$111&amp;Output!$C$2,Output!$D$2:$D$241,0),0)</f>
        <v>501</v>
      </c>
      <c r="G143" s="96">
        <f ca="1">INDEX(Output!$V$2:$V$241,MATCH($B143&amp;G$111&amp;Output!$C$2,Output!$D$2:$D$241,0),0)</f>
        <v>205.20987654320987</v>
      </c>
      <c r="H143" s="96">
        <f ca="1">INDEX(Output!$V$2:$V$241,MATCH($B143&amp;H$111&amp;Output!$C$2,Output!$D$2:$D$241,0),0)</f>
        <v>523</v>
      </c>
      <c r="I143" s="96">
        <f ca="1">INDEX(Output!$V$2:$V$241,MATCH($B143&amp;I$111&amp;Output!$C$2,Output!$D$2:$D$241,0),0)</f>
        <v>417</v>
      </c>
      <c r="J143" s="179"/>
      <c r="K143" s="179"/>
      <c r="L143" s="179"/>
      <c r="M143" s="103"/>
      <c r="N143" s="74"/>
      <c r="Q143" s="13"/>
      <c r="R143" s="13"/>
      <c r="S143" s="13"/>
      <c r="T143" s="13"/>
    </row>
    <row r="144" spans="1:20" s="8" customFormat="1" ht="15" customHeight="1">
      <c r="A144" s="84"/>
      <c r="B144" s="3" t="s">
        <v>115</v>
      </c>
      <c r="C144" s="3" t="s">
        <v>424</v>
      </c>
      <c r="D144" s="179"/>
      <c r="E144" s="96">
        <f ca="1">INDEX(Output!$V$2:$V$241,MATCH($B144&amp;E$111&amp;Output!$C$2,Output!$D$2:$D$241,0),0)</f>
        <v>365.4</v>
      </c>
      <c r="F144" s="96">
        <f ca="1">INDEX(Output!$V$2:$V$241,MATCH($B144&amp;F$111&amp;Output!$C$2,Output!$D$2:$D$241,0),0)</f>
        <v>519.29999999999995</v>
      </c>
      <c r="G144" s="96">
        <f ca="1">INDEX(Output!$V$2:$V$241,MATCH($B144&amp;G$111&amp;Output!$C$2,Output!$D$2:$D$241,0),0)</f>
        <v>211.39753086419756</v>
      </c>
      <c r="H144" s="96">
        <f ca="1">INDEX(Output!$V$2:$V$241,MATCH($B144&amp;H$111&amp;Output!$C$2,Output!$D$2:$D$241,0),0)</f>
        <v>523</v>
      </c>
      <c r="I144" s="96">
        <f ca="1">INDEX(Output!$V$2:$V$241,MATCH($B144&amp;I$111&amp;Output!$C$2,Output!$D$2:$D$241,0),0)</f>
        <v>429.9</v>
      </c>
      <c r="J144" s="179"/>
      <c r="K144" s="179"/>
      <c r="L144" s="179"/>
      <c r="M144" s="103"/>
      <c r="N144" s="74"/>
      <c r="Q144" s="13"/>
      <c r="R144" s="13"/>
      <c r="S144" s="13"/>
      <c r="T144" s="13"/>
    </row>
    <row r="145" spans="1:20" s="8" customFormat="1" ht="15" customHeight="1">
      <c r="A145" s="84"/>
      <c r="B145" s="3" t="s">
        <v>116</v>
      </c>
      <c r="C145" s="3" t="s">
        <v>424</v>
      </c>
      <c r="D145" s="179"/>
      <c r="E145" s="96">
        <f ca="1">INDEX(Output!$V$2:$V$241,MATCH($B145&amp;E$111&amp;Output!$C$2,Output!$D$2:$D$241,0),0)</f>
        <v>533.1</v>
      </c>
      <c r="F145" s="96">
        <f ca="1">INDEX(Output!$V$2:$V$241,MATCH($B145&amp;F$111&amp;Output!$C$2,Output!$D$2:$D$241,0),0)</f>
        <v>757.2</v>
      </c>
      <c r="G145" s="96">
        <f ca="1">INDEX(Output!$V$2:$V$241,MATCH($B145&amp;G$111&amp;Output!$C$2,Output!$D$2:$D$241,0),0)</f>
        <v>260.8987654320988</v>
      </c>
      <c r="H145" s="96">
        <f ca="1">INDEX(Output!$V$2:$V$241,MATCH($B145&amp;H$111&amp;Output!$C$2,Output!$D$2:$D$241,0),0)</f>
        <v>888.5</v>
      </c>
      <c r="I145" s="96">
        <f ca="1">INDEX(Output!$V$2:$V$241,MATCH($B145&amp;I$111&amp;Output!$C$2,Output!$D$2:$D$241,0),0)</f>
        <v>533.1</v>
      </c>
      <c r="J145" s="179"/>
      <c r="K145" s="179"/>
      <c r="L145" s="179"/>
      <c r="M145" s="103"/>
      <c r="N145" s="74"/>
      <c r="Q145" s="13"/>
      <c r="R145" s="13"/>
      <c r="S145" s="13"/>
      <c r="T145" s="13"/>
    </row>
    <row r="146" spans="1:20" s="8" customFormat="1" ht="15" customHeight="1">
      <c r="A146" s="84"/>
      <c r="B146" s="3" t="s">
        <v>117</v>
      </c>
      <c r="C146" s="3" t="s">
        <v>424</v>
      </c>
      <c r="D146" s="179"/>
      <c r="E146" s="96">
        <f ca="1">INDEX(Output!$V$2:$V$241,MATCH($B146&amp;E$111&amp;Output!$C$2,Output!$D$2:$D$241,0),0)</f>
        <v>546</v>
      </c>
      <c r="F146" s="96">
        <f ca="1">INDEX(Output!$V$2:$V$241,MATCH($B146&amp;F$111&amp;Output!$C$2,Output!$D$2:$D$241,0),0)</f>
        <v>775.5</v>
      </c>
      <c r="G146" s="96">
        <f ca="1">INDEX(Output!$V$2:$V$241,MATCH($B146&amp;G$111&amp;Output!$C$2,Output!$D$2:$D$241,0),0)</f>
        <v>267.08641975308649</v>
      </c>
      <c r="H146" s="96">
        <f ca="1">INDEX(Output!$V$2:$V$241,MATCH($B146&amp;H$111&amp;Output!$C$2,Output!$D$2:$D$241,0),0)</f>
        <v>910</v>
      </c>
      <c r="I146" s="96">
        <f ca="1">INDEX(Output!$V$2:$V$241,MATCH($B146&amp;I$111&amp;Output!$C$2,Output!$D$2:$D$241,0),0)</f>
        <v>546</v>
      </c>
      <c r="J146" s="179"/>
      <c r="K146" s="179"/>
      <c r="L146" s="179"/>
      <c r="M146" s="103"/>
      <c r="N146" s="74"/>
      <c r="Q146" s="13"/>
      <c r="R146" s="13"/>
      <c r="S146" s="13"/>
      <c r="T146" s="13"/>
    </row>
    <row r="147" spans="1:20" s="8" customFormat="1" ht="15" customHeight="1">
      <c r="A147" s="84"/>
      <c r="B147" s="3" t="s">
        <v>134</v>
      </c>
      <c r="C147" s="3" t="s">
        <v>424</v>
      </c>
      <c r="D147" s="179"/>
      <c r="E147" s="96">
        <f ca="1">INDEX(Output!$V$2:$V$241,MATCH($B147&amp;E$111&amp;Output!$C$2,Output!$D$2:$D$241,0),0)</f>
        <v>612.04999999999995</v>
      </c>
      <c r="F147" s="96">
        <f ca="1">INDEX(Output!$V$2:$V$241,MATCH($B147&amp;F$111&amp;Output!$C$2,Output!$D$2:$D$241,0),0)</f>
        <v>635.54</v>
      </c>
      <c r="G147" s="96">
        <f ca="1">INDEX(Output!$V$2:$V$241,MATCH($B147&amp;G$111&amp;Output!$C$2,Output!$D$2:$D$241,0),0)</f>
        <v>595.97</v>
      </c>
      <c r="H147" s="96">
        <f ca="1">INDEX(Output!$V$2:$V$241,MATCH($B147&amp;H$111&amp;Output!$C$2,Output!$D$2:$D$241,0),0)</f>
        <v>640.58333333333337</v>
      </c>
      <c r="I147" s="96">
        <f ca="1">INDEX(Output!$V$2:$V$241,MATCH($B147&amp;I$111&amp;Output!$C$2,Output!$D$2:$D$241,0),0)</f>
        <v>618.54999999999995</v>
      </c>
      <c r="J147" s="179"/>
      <c r="K147" s="179"/>
      <c r="L147" s="179"/>
      <c r="M147" s="103"/>
      <c r="N147" s="74"/>
      <c r="Q147" s="13"/>
      <c r="R147" s="13"/>
      <c r="S147" s="13"/>
      <c r="T147" s="13"/>
    </row>
    <row r="148" spans="1:20" s="8" customFormat="1" ht="15" customHeight="1">
      <c r="A148" s="84"/>
      <c r="B148" s="3" t="s">
        <v>135</v>
      </c>
      <c r="C148" s="3" t="s">
        <v>424</v>
      </c>
      <c r="D148" s="179"/>
      <c r="E148" s="96">
        <f ca="1">INDEX(Output!$V$2:$V$241,MATCH($B148&amp;E$111&amp;Output!$C$2,Output!$D$2:$D$241,0),0)</f>
        <v>556.25</v>
      </c>
      <c r="F148" s="96">
        <f ca="1">INDEX(Output!$V$2:$V$241,MATCH($B148&amp;F$111&amp;Output!$C$2,Output!$D$2:$D$241,0),0)</f>
        <v>556.25</v>
      </c>
      <c r="G148" s="96">
        <f ca="1">INDEX(Output!$V$2:$V$241,MATCH($B148&amp;G$111&amp;Output!$C$2,Output!$D$2:$D$241,0),0)</f>
        <v>556.25</v>
      </c>
      <c r="H148" s="96">
        <f ca="1">INDEX(Output!$V$2:$V$241,MATCH($B148&amp;H$111&amp;Output!$C$2,Output!$D$2:$D$241,0),0)</f>
        <v>556.25</v>
      </c>
      <c r="I148" s="96">
        <f ca="1">INDEX(Output!$V$2:$V$241,MATCH($B148&amp;I$111&amp;Output!$C$2,Output!$D$2:$D$241,0),0)</f>
        <v>556.25</v>
      </c>
      <c r="J148" s="179"/>
      <c r="K148" s="179"/>
      <c r="L148" s="179"/>
      <c r="M148" s="103"/>
      <c r="N148" s="74"/>
      <c r="Q148" s="13"/>
      <c r="R148" s="13"/>
      <c r="S148" s="13"/>
      <c r="T148" s="13"/>
    </row>
    <row r="149" spans="1:20" s="8" customFormat="1" ht="15" customHeight="1">
      <c r="A149" s="84"/>
      <c r="B149" s="3" t="s">
        <v>547</v>
      </c>
      <c r="C149" s="3" t="s">
        <v>424</v>
      </c>
      <c r="D149" s="179"/>
      <c r="E149" s="96">
        <f ca="1">INDEX(Output!$V$2:$V$241,MATCH($B149&amp;E$111&amp;Output!$C$2,Output!$D$2:$D$241,0),0)</f>
        <v>556.25</v>
      </c>
      <c r="F149" s="96">
        <f ca="1">INDEX(Output!$V$2:$V$241,MATCH($B149&amp;F$111&amp;Output!$C$2,Output!$D$2:$D$241,0),0)</f>
        <v>775.5</v>
      </c>
      <c r="G149" s="96">
        <f ca="1">INDEX(Output!$V$2:$V$241,MATCH($B149&amp;G$111&amp;Output!$C$2,Output!$D$2:$D$241,0),0)</f>
        <v>556.25</v>
      </c>
      <c r="H149" s="96">
        <f ca="1">INDEX(Output!$V$2:$V$241,MATCH($B149&amp;H$111&amp;Output!$C$2,Output!$D$2:$D$241,0),0)</f>
        <v>480</v>
      </c>
      <c r="I149" s="96">
        <f ca="1">INDEX(Output!$V$2:$V$241,MATCH($B149&amp;I$111&amp;Output!$C$2,Output!$D$2:$D$241,0),0)</f>
        <v>556.25</v>
      </c>
      <c r="J149" s="96"/>
      <c r="K149" s="179"/>
      <c r="L149" s="179"/>
      <c r="M149" s="103"/>
      <c r="N149" s="74"/>
      <c r="Q149" s="13"/>
      <c r="R149" s="13"/>
      <c r="S149" s="13"/>
      <c r="T149" s="13"/>
    </row>
    <row r="150" spans="1:20" s="8" customFormat="1" ht="15" customHeight="1">
      <c r="A150" s="84"/>
      <c r="B150" s="3"/>
      <c r="C150" s="3"/>
      <c r="D150" s="179"/>
      <c r="E150" s="96"/>
      <c r="F150" s="96"/>
      <c r="G150" s="96"/>
      <c r="H150" s="96"/>
      <c r="I150" s="96"/>
      <c r="J150" s="179"/>
      <c r="K150" s="179"/>
      <c r="L150" s="179"/>
      <c r="M150" s="103"/>
      <c r="N150" s="74"/>
      <c r="Q150" s="13"/>
      <c r="R150" s="13"/>
      <c r="S150" s="13"/>
      <c r="T150" s="13"/>
    </row>
    <row r="151" spans="1:20" s="8" customFormat="1">
      <c r="A151" s="84"/>
      <c r="B151" s="3" t="s">
        <v>553</v>
      </c>
      <c r="C151" s="3"/>
      <c r="D151" s="179"/>
      <c r="E151" s="180"/>
      <c r="F151" s="180"/>
      <c r="G151" s="180"/>
      <c r="H151" s="180"/>
      <c r="I151" s="180"/>
      <c r="J151" s="179"/>
      <c r="K151" s="179"/>
      <c r="L151" s="179"/>
      <c r="M151" s="1"/>
      <c r="N151" s="74"/>
      <c r="Q151" s="176"/>
      <c r="R151" s="15"/>
      <c r="S151" s="15"/>
      <c r="T151" s="15"/>
    </row>
    <row r="152" spans="1:20" s="8" customFormat="1">
      <c r="A152" s="84"/>
      <c r="B152" s="3" t="s">
        <v>323</v>
      </c>
      <c r="C152" s="3" t="s">
        <v>424</v>
      </c>
      <c r="D152" s="179"/>
      <c r="E152" s="96">
        <f ca="1">INDEX(Output!$V$2:$V$241,MATCH($B152&amp;E$111&amp;Output!$C$8,Output!$D$2:$D$241,0),0)</f>
        <v>383.03999999999996</v>
      </c>
      <c r="F152" s="96">
        <f ca="1">INDEX(Output!$V$2:$V$241,MATCH($B152&amp;F$111&amp;Output!$C$8,Output!$D$2:$D$241,0),0)</f>
        <v>544.63499999999999</v>
      </c>
      <c r="G152" s="96">
        <f ca="1">INDEX(Output!$V$2:$V$241,MATCH($B152&amp;G$111&amp;Output!$C$8,Output!$D$2:$D$241,0),0)</f>
        <v>240.01081481481486</v>
      </c>
      <c r="H152" s="96">
        <f ca="1">INDEX(Output!$V$2:$V$241,MATCH($B152&amp;H$111&amp;Output!$C$8,Output!$D$2:$D$241,0),0)</f>
        <v>638.4</v>
      </c>
      <c r="I152" s="96">
        <f ca="1">INDEX(Output!$V$2:$V$241,MATCH($B152&amp;I$111&amp;Output!$C$8,Output!$D$2:$D$241,0),0)</f>
        <v>485.98199999999997</v>
      </c>
      <c r="J152" s="179"/>
      <c r="K152" s="179"/>
      <c r="L152" s="179"/>
      <c r="M152" s="103"/>
      <c r="N152" s="74"/>
      <c r="Q152" s="176"/>
      <c r="R152" s="15"/>
      <c r="S152" s="15"/>
      <c r="T152" s="15"/>
    </row>
    <row r="153" spans="1:20" s="8" customFormat="1">
      <c r="A153" s="84"/>
      <c r="B153" s="3" t="s">
        <v>114</v>
      </c>
      <c r="C153" s="3" t="s">
        <v>424</v>
      </c>
      <c r="D153" s="179"/>
      <c r="E153" s="96">
        <f ca="1">INDEX(Output!$V$2:$V$241,MATCH($B153&amp;E$111&amp;Output!$C$8,Output!$D$2:$D$241,0),0)</f>
        <v>468.82499999999999</v>
      </c>
      <c r="F153" s="96">
        <f ca="1">INDEX(Output!$V$2:$V$241,MATCH($B153&amp;F$111&amp;Output!$C$8,Output!$D$2:$D$241,0),0)</f>
        <v>666.33</v>
      </c>
      <c r="G153" s="96">
        <f ca="1">INDEX(Output!$V$2:$V$241,MATCH($B153&amp;G$111&amp;Output!$C$8,Output!$D$2:$D$241,0),0)</f>
        <v>272.9291358024692</v>
      </c>
      <c r="H153" s="96">
        <f ca="1">INDEX(Output!$V$2:$V$241,MATCH($B153&amp;H$111&amp;Output!$C$8,Output!$D$2:$D$241,0),0)</f>
        <v>695.59000000000015</v>
      </c>
      <c r="I153" s="96">
        <f ca="1">INDEX(Output!$V$2:$V$241,MATCH($B153&amp;I$111&amp;Output!$C$8,Output!$D$2:$D$241,0),0)</f>
        <v>554.6099999999999</v>
      </c>
      <c r="J153" s="179"/>
      <c r="K153" s="179"/>
      <c r="L153" s="179"/>
      <c r="M153" s="73"/>
      <c r="N153" s="74"/>
      <c r="Q153" s="176"/>
      <c r="R153" s="15"/>
      <c r="S153" s="15"/>
      <c r="T153" s="15"/>
    </row>
    <row r="154" spans="1:20" s="8" customFormat="1">
      <c r="A154" s="84"/>
      <c r="B154" s="3" t="s">
        <v>115</v>
      </c>
      <c r="C154" s="3" t="s">
        <v>424</v>
      </c>
      <c r="D154" s="179"/>
      <c r="E154" s="96">
        <f ca="1">INDEX(Output!$V$2:$V$241,MATCH($B154&amp;E$111&amp;Output!$C$8,Output!$D$2:$D$241,0),0)</f>
        <v>485.98199999999997</v>
      </c>
      <c r="F154" s="96">
        <f ca="1">INDEX(Output!$V$2:$V$241,MATCH($B154&amp;F$111&amp;Output!$C$8,Output!$D$2:$D$241,0),0)</f>
        <v>690.66899999999998</v>
      </c>
      <c r="G154" s="96">
        <f ca="1">INDEX(Output!$V$2:$V$241,MATCH($B154&amp;G$111&amp;Output!$C$8,Output!$D$2:$D$241,0),0)</f>
        <v>281.1587160493828</v>
      </c>
      <c r="H154" s="96">
        <f ca="1">INDEX(Output!$V$2:$V$241,MATCH($B154&amp;H$111&amp;Output!$C$8,Output!$D$2:$D$241,0),0)</f>
        <v>695.59000000000015</v>
      </c>
      <c r="I154" s="96">
        <f ca="1">INDEX(Output!$V$2:$V$241,MATCH($B154&amp;I$111&amp;Output!$C$8,Output!$D$2:$D$241,0),0)</f>
        <v>571.76700000000005</v>
      </c>
      <c r="J154" s="179"/>
      <c r="K154" s="179"/>
      <c r="L154" s="179"/>
      <c r="M154" s="103"/>
      <c r="N154" s="74"/>
      <c r="Q154" s="176"/>
      <c r="R154" s="15"/>
      <c r="S154" s="15"/>
      <c r="T154" s="15"/>
    </row>
    <row r="155" spans="1:20" s="8" customFormat="1">
      <c r="A155" s="84"/>
      <c r="B155" s="3" t="s">
        <v>116</v>
      </c>
      <c r="C155" s="3" t="s">
        <v>424</v>
      </c>
      <c r="D155" s="179"/>
      <c r="E155" s="96">
        <f ca="1">INDEX(Output!$V$2:$V$241,MATCH($B155&amp;E$111&amp;Output!$C$8,Output!$D$2:$D$241,0),0)</f>
        <v>709.02299999999991</v>
      </c>
      <c r="F155" s="96">
        <f ca="1">INDEX(Output!$V$2:$V$241,MATCH($B155&amp;F$111&amp;Output!$C$8,Output!$D$2:$D$241,0),0)</f>
        <v>1007.0760000000002</v>
      </c>
      <c r="G155" s="96">
        <f ca="1">INDEX(Output!$V$2:$V$241,MATCH($B155&amp;G$111&amp;Output!$C$8,Output!$D$2:$D$241,0),0)</f>
        <v>346.99535802469143</v>
      </c>
      <c r="H155" s="96">
        <f ca="1">INDEX(Output!$V$2:$V$241,MATCH($B155&amp;H$111&amp;Output!$C$8,Output!$D$2:$D$241,0),0)</f>
        <v>1181.7050000000004</v>
      </c>
      <c r="I155" s="96">
        <f ca="1">INDEX(Output!$V$2:$V$241,MATCH($B155&amp;I$111&amp;Output!$C$8,Output!$D$2:$D$241,0),0)</f>
        <v>709.02299999999991</v>
      </c>
      <c r="J155" s="179"/>
      <c r="K155" s="179"/>
      <c r="L155" s="179"/>
      <c r="M155" s="103"/>
      <c r="N155" s="74"/>
      <c r="Q155" s="176"/>
      <c r="R155" s="15"/>
      <c r="S155" s="15"/>
      <c r="T155" s="15"/>
    </row>
    <row r="156" spans="1:20" s="8" customFormat="1">
      <c r="A156" s="84"/>
      <c r="B156" s="3" t="s">
        <v>117</v>
      </c>
      <c r="C156" s="3" t="s">
        <v>424</v>
      </c>
      <c r="D156" s="179"/>
      <c r="E156" s="96">
        <f ca="1">INDEX(Output!$V$2:$V$241,MATCH($B156&amp;E$111&amp;Output!$C$8,Output!$D$2:$D$241,0),0)</f>
        <v>726.18</v>
      </c>
      <c r="F156" s="96">
        <f ca="1">INDEX(Output!$V$2:$V$241,MATCH($B156&amp;F$111&amp;Output!$C$8,Output!$D$2:$D$241,0),0)</f>
        <v>1031.415</v>
      </c>
      <c r="G156" s="96">
        <f ca="1">INDEX(Output!$V$2:$V$241,MATCH($B156&amp;G$111&amp;Output!$C$8,Output!$D$2:$D$241,0),0)</f>
        <v>355.22493827160497</v>
      </c>
      <c r="H156" s="96">
        <f ca="1">INDEX(Output!$V$2:$V$241,MATCH($B156&amp;H$111&amp;Output!$C$8,Output!$D$2:$D$241,0),0)</f>
        <v>1210.3</v>
      </c>
      <c r="I156" s="96">
        <f ca="1">INDEX(Output!$V$2:$V$241,MATCH($B156&amp;I$111&amp;Output!$C$8,Output!$D$2:$D$241,0),0)</f>
        <v>726.18</v>
      </c>
      <c r="J156" s="179"/>
      <c r="K156" s="179"/>
      <c r="L156" s="179"/>
      <c r="M156" s="103"/>
      <c r="N156" s="74"/>
      <c r="Q156" s="176"/>
      <c r="R156" s="15"/>
      <c r="S156" s="15"/>
      <c r="T156" s="15"/>
    </row>
    <row r="157" spans="1:20" s="8" customFormat="1">
      <c r="A157" s="84"/>
      <c r="B157" s="3" t="s">
        <v>134</v>
      </c>
      <c r="C157" s="3" t="s">
        <v>424</v>
      </c>
      <c r="D157" s="179"/>
      <c r="E157" s="96">
        <f ca="1">INDEX(Output!$V$2:$V$241,MATCH($B157&amp;E$111&amp;Output!$C$8,Output!$D$2:$D$241,0),0)</f>
        <v>814.02649999999994</v>
      </c>
      <c r="F157" s="96">
        <f ca="1">INDEX(Output!$V$2:$V$241,MATCH($B157&amp;F$111&amp;Output!$C$8,Output!$D$2:$D$241,0),0)</f>
        <v>845.26820000000009</v>
      </c>
      <c r="G157" s="96">
        <f ca="1">INDEX(Output!$V$2:$V$241,MATCH($B157&amp;G$111&amp;Output!$C$8,Output!$D$2:$D$241,0),0)</f>
        <v>792.64009999999996</v>
      </c>
      <c r="H157" s="96">
        <f ca="1">INDEX(Output!$V$2:$V$241,MATCH($B157&amp;H$111&amp;Output!$C$8,Output!$D$2:$D$241,0),0)</f>
        <v>851.9758333333333</v>
      </c>
      <c r="I157" s="96">
        <f ca="1">INDEX(Output!$V$2:$V$241,MATCH($B157&amp;I$111&amp;Output!$C$8,Output!$D$2:$D$241,0),0)</f>
        <v>822.67150000000004</v>
      </c>
      <c r="J157" s="179"/>
      <c r="K157" s="179"/>
      <c r="L157" s="179"/>
      <c r="M157" s="1"/>
      <c r="N157" s="74"/>
      <c r="Q157" s="176"/>
      <c r="R157" s="15"/>
      <c r="S157" s="15"/>
      <c r="T157" s="15"/>
    </row>
    <row r="158" spans="1:20" s="8" customFormat="1" ht="15" customHeight="1">
      <c r="A158" s="84"/>
      <c r="B158" s="3" t="s">
        <v>135</v>
      </c>
      <c r="C158" s="3" t="s">
        <v>424</v>
      </c>
      <c r="D158" s="179"/>
      <c r="E158" s="96">
        <f ca="1">INDEX(Output!$V$2:$V$241,MATCH($B158&amp;E$111&amp;Output!$C$8,Output!$D$2:$D$241,0),0)</f>
        <v>739.8125</v>
      </c>
      <c r="F158" s="96">
        <f ca="1">INDEX(Output!$V$2:$V$241,MATCH($B158&amp;F$111&amp;Output!$C$8,Output!$D$2:$D$241,0),0)</f>
        <v>739.8125</v>
      </c>
      <c r="G158" s="96">
        <f ca="1">INDEX(Output!$V$2:$V$241,MATCH($B158&amp;G$111&amp;Output!$C$8,Output!$D$2:$D$241,0),0)</f>
        <v>739.8125</v>
      </c>
      <c r="H158" s="96">
        <f ca="1">INDEX(Output!$V$2:$V$241,MATCH($B158&amp;H$111&amp;Output!$C$8,Output!$D$2:$D$241,0),0)</f>
        <v>739.8125</v>
      </c>
      <c r="I158" s="96">
        <f ca="1">INDEX(Output!$V$2:$V$241,MATCH($B158&amp;I$111&amp;Output!$C$8,Output!$D$2:$D$241,0),0)</f>
        <v>739.8125</v>
      </c>
      <c r="J158" s="179"/>
      <c r="K158" s="179"/>
      <c r="L158" s="179"/>
      <c r="M158" s="103"/>
      <c r="N158" s="74"/>
      <c r="Q158" s="13"/>
      <c r="R158" s="13"/>
      <c r="S158" s="13"/>
      <c r="T158" s="13"/>
    </row>
    <row r="159" spans="1:20" s="8" customFormat="1" ht="15" customHeight="1">
      <c r="A159" s="84"/>
      <c r="B159" s="3" t="s">
        <v>547</v>
      </c>
      <c r="C159" s="3" t="s">
        <v>424</v>
      </c>
      <c r="D159" s="179"/>
      <c r="E159" s="96">
        <f ca="1">INDEX(Output!$V$2:$V$241,MATCH($B159&amp;E$111&amp;Output!$C$8,Output!$D$2:$D$241,0),0)</f>
        <v>739.8125</v>
      </c>
      <c r="F159" s="96">
        <f ca="1">INDEX(Output!$V$2:$V$241,MATCH($B159&amp;F$111&amp;Output!$C$8,Output!$D$2:$D$241,0),0)</f>
        <v>1031.415</v>
      </c>
      <c r="G159" s="96">
        <f ca="1">INDEX(Output!$V$2:$V$241,MATCH($B159&amp;G$111&amp;Output!$C$8,Output!$D$2:$D$241,0),0)</f>
        <v>739.8125</v>
      </c>
      <c r="H159" s="96">
        <f ca="1">INDEX(Output!$V$2:$V$241,MATCH($B159&amp;H$111&amp;Output!$C$8,Output!$D$2:$D$241,0),0)</f>
        <v>638.4</v>
      </c>
      <c r="I159" s="96">
        <f ca="1">INDEX(Output!$V$2:$V$241,MATCH($B159&amp;I$111&amp;Output!$C$8,Output!$D$2:$D$241,0),0)</f>
        <v>739.8125</v>
      </c>
      <c r="J159" s="96"/>
      <c r="K159" s="179"/>
      <c r="L159" s="179"/>
      <c r="M159" s="103"/>
      <c r="N159" s="74"/>
      <c r="Q159" s="13"/>
      <c r="R159" s="13"/>
      <c r="S159" s="13"/>
      <c r="T159" s="13"/>
    </row>
    <row r="160" spans="1:20" s="8" customFormat="1" ht="15" customHeight="1">
      <c r="A160" s="84"/>
      <c r="B160" s="3"/>
      <c r="C160" s="3"/>
      <c r="D160" s="179"/>
      <c r="E160" s="96"/>
      <c r="F160" s="96"/>
      <c r="G160" s="96"/>
      <c r="H160" s="96"/>
      <c r="I160" s="96"/>
      <c r="J160" s="179"/>
      <c r="K160" s="179"/>
      <c r="L160" s="179"/>
      <c r="M160" s="103"/>
      <c r="N160" s="74"/>
      <c r="Q160" s="13"/>
      <c r="R160" s="13"/>
      <c r="S160" s="13"/>
      <c r="T160" s="13"/>
    </row>
    <row r="161" spans="1:20" s="8" customFormat="1" ht="15" customHeight="1">
      <c r="A161" s="84"/>
      <c r="B161" s="3" t="s">
        <v>554</v>
      </c>
      <c r="C161" s="3"/>
      <c r="D161" s="179"/>
      <c r="E161" s="180"/>
      <c r="F161" s="180"/>
      <c r="G161" s="180"/>
      <c r="H161" s="180"/>
      <c r="I161" s="180"/>
      <c r="J161" s="179"/>
      <c r="K161" s="179"/>
      <c r="L161" s="179"/>
      <c r="M161" s="103"/>
      <c r="N161" s="74"/>
      <c r="Q161" s="13"/>
      <c r="R161" s="13"/>
      <c r="S161" s="13"/>
      <c r="T161" s="13"/>
    </row>
    <row r="162" spans="1:20" s="8" customFormat="1" ht="15" customHeight="1">
      <c r="A162" s="84"/>
      <c r="B162" s="3" t="s">
        <v>323</v>
      </c>
      <c r="C162" s="3" t="s">
        <v>424</v>
      </c>
      <c r="D162" s="179"/>
      <c r="E162" s="96">
        <f ca="1">INDEX(Output!$V$2:$V$241,MATCH($B162&amp;E$111&amp;Output!$C$14,Output!$D$2:$D$241,0),0)</f>
        <v>139.65000000000003</v>
      </c>
      <c r="F162" s="96">
        <f ca="1">INDEX(Output!$V$2:$V$241,MATCH($B162&amp;F$111&amp;Output!$C$14,Output!$D$2:$D$241,0),0)</f>
        <v>139.65000000000003</v>
      </c>
      <c r="G162" s="96">
        <f ca="1">INDEX(Output!$V$2:$V$241,MATCH($B162&amp;G$111&amp;Output!$C$14,Output!$D$2:$D$241,0),0)</f>
        <v>139.65000000000003</v>
      </c>
      <c r="H162" s="96">
        <f ca="1">INDEX(Output!$V$2:$V$241,MATCH($B162&amp;H$111&amp;Output!$C$14,Output!$D$2:$D$241,0),0)</f>
        <v>139.65000000000003</v>
      </c>
      <c r="I162" s="96">
        <f ca="1">INDEX(Output!$V$2:$V$241,MATCH($B162&amp;I$111&amp;Output!$C$14,Output!$D$2:$D$241,0),0)</f>
        <v>139.65000000000003</v>
      </c>
      <c r="J162" s="179"/>
      <c r="K162" s="179"/>
      <c r="L162" s="179"/>
      <c r="M162" s="103"/>
      <c r="N162" s="74"/>
      <c r="Q162" s="13"/>
      <c r="R162" s="13"/>
      <c r="S162" s="13"/>
      <c r="T162" s="13"/>
    </row>
    <row r="163" spans="1:20" s="8" customFormat="1" ht="15" customHeight="1">
      <c r="A163" s="84"/>
      <c r="B163" s="3" t="s">
        <v>114</v>
      </c>
      <c r="C163" s="3" t="s">
        <v>424</v>
      </c>
      <c r="D163" s="179"/>
      <c r="E163" s="96">
        <f ca="1">INDEX(Output!$V$2:$V$241,MATCH($B163&amp;E$111&amp;Output!$C$14,Output!$D$2:$D$241,0),0)</f>
        <v>139.65000000000003</v>
      </c>
      <c r="F163" s="96">
        <f ca="1">INDEX(Output!$V$2:$V$241,MATCH($B163&amp;F$111&amp;Output!$C$14,Output!$D$2:$D$241,0),0)</f>
        <v>139.65000000000003</v>
      </c>
      <c r="G163" s="96">
        <f ca="1">INDEX(Output!$V$2:$V$241,MATCH($B163&amp;G$111&amp;Output!$C$14,Output!$D$2:$D$241,0),0)</f>
        <v>139.65000000000003</v>
      </c>
      <c r="H163" s="96">
        <f ca="1">INDEX(Output!$V$2:$V$241,MATCH($B163&amp;H$111&amp;Output!$C$14,Output!$D$2:$D$241,0),0)</f>
        <v>139.65000000000003</v>
      </c>
      <c r="I163" s="96">
        <f ca="1">INDEX(Output!$V$2:$V$241,MATCH($B163&amp;I$111&amp;Output!$C$14,Output!$D$2:$D$241,0),0)</f>
        <v>139.65000000000003</v>
      </c>
      <c r="J163" s="179"/>
      <c r="K163" s="179"/>
      <c r="L163" s="179"/>
      <c r="M163" s="103"/>
      <c r="N163" s="74"/>
      <c r="Q163" s="13"/>
      <c r="R163" s="13"/>
      <c r="S163" s="13"/>
      <c r="T163" s="13"/>
    </row>
    <row r="164" spans="1:20" s="8" customFormat="1" ht="15" customHeight="1">
      <c r="A164" s="84"/>
      <c r="B164" s="3" t="s">
        <v>115</v>
      </c>
      <c r="C164" s="3" t="s">
        <v>424</v>
      </c>
      <c r="D164" s="179"/>
      <c r="E164" s="96">
        <f ca="1">INDEX(Output!$V$2:$V$241,MATCH($B164&amp;E$111&amp;Output!$C$14,Output!$D$2:$D$241,0),0)</f>
        <v>139.65000000000003</v>
      </c>
      <c r="F164" s="96">
        <f ca="1">INDEX(Output!$V$2:$V$241,MATCH($B164&amp;F$111&amp;Output!$C$14,Output!$D$2:$D$241,0),0)</f>
        <v>139.65000000000003</v>
      </c>
      <c r="G164" s="96">
        <f ca="1">INDEX(Output!$V$2:$V$241,MATCH($B164&amp;G$111&amp;Output!$C$14,Output!$D$2:$D$241,0),0)</f>
        <v>139.65000000000003</v>
      </c>
      <c r="H164" s="96">
        <f ca="1">INDEX(Output!$V$2:$V$241,MATCH($B164&amp;H$111&amp;Output!$C$14,Output!$D$2:$D$241,0),0)</f>
        <v>139.65000000000003</v>
      </c>
      <c r="I164" s="96">
        <f ca="1">INDEX(Output!$V$2:$V$241,MATCH($B164&amp;I$111&amp;Output!$C$14,Output!$D$2:$D$241,0),0)</f>
        <v>139.65000000000003</v>
      </c>
      <c r="J164" s="179"/>
      <c r="K164" s="179"/>
      <c r="L164" s="179"/>
      <c r="M164" s="103"/>
      <c r="N164" s="74"/>
      <c r="Q164" s="13"/>
      <c r="R164" s="13"/>
      <c r="S164" s="13"/>
      <c r="T164" s="13"/>
    </row>
    <row r="165" spans="1:20" s="8" customFormat="1" ht="15" customHeight="1">
      <c r="A165" s="84"/>
      <c r="B165" s="3" t="s">
        <v>116</v>
      </c>
      <c r="C165" s="3" t="s">
        <v>424</v>
      </c>
      <c r="D165" s="179"/>
      <c r="E165" s="96">
        <f ca="1">INDEX(Output!$V$2:$V$241,MATCH($B165&amp;E$111&amp;Output!$C$14,Output!$D$2:$D$241,0),0)</f>
        <v>139.65000000000003</v>
      </c>
      <c r="F165" s="96">
        <f ca="1">INDEX(Output!$V$2:$V$241,MATCH($B165&amp;F$111&amp;Output!$C$14,Output!$D$2:$D$241,0),0)</f>
        <v>139.65000000000003</v>
      </c>
      <c r="G165" s="96">
        <f ca="1">INDEX(Output!$V$2:$V$241,MATCH($B165&amp;G$111&amp;Output!$C$14,Output!$D$2:$D$241,0),0)</f>
        <v>139.65000000000003</v>
      </c>
      <c r="H165" s="96">
        <f ca="1">INDEX(Output!$V$2:$V$241,MATCH($B165&amp;H$111&amp;Output!$C$14,Output!$D$2:$D$241,0),0)</f>
        <v>139.65000000000003</v>
      </c>
      <c r="I165" s="96">
        <f ca="1">INDEX(Output!$V$2:$V$241,MATCH($B165&amp;I$111&amp;Output!$C$14,Output!$D$2:$D$241,0),0)</f>
        <v>139.65000000000003</v>
      </c>
      <c r="J165" s="179"/>
      <c r="K165" s="179"/>
      <c r="L165" s="179"/>
      <c r="M165" s="103"/>
      <c r="N165" s="74"/>
      <c r="Q165" s="13"/>
      <c r="R165" s="13"/>
      <c r="S165" s="13"/>
      <c r="T165" s="13"/>
    </row>
    <row r="166" spans="1:20" s="8" customFormat="1" ht="15" customHeight="1">
      <c r="A166" s="84"/>
      <c r="B166" s="3" t="s">
        <v>117</v>
      </c>
      <c r="C166" s="3" t="s">
        <v>424</v>
      </c>
      <c r="D166" s="179"/>
      <c r="E166" s="96">
        <f ca="1">INDEX(Output!$V$2:$V$241,MATCH($B166&amp;E$111&amp;Output!$C$14,Output!$D$2:$D$241,0),0)</f>
        <v>139.65000000000003</v>
      </c>
      <c r="F166" s="96">
        <f ca="1">INDEX(Output!$V$2:$V$241,MATCH($B166&amp;F$111&amp;Output!$C$14,Output!$D$2:$D$241,0),0)</f>
        <v>139.65000000000003</v>
      </c>
      <c r="G166" s="96">
        <f ca="1">INDEX(Output!$V$2:$V$241,MATCH($B166&amp;G$111&amp;Output!$C$14,Output!$D$2:$D$241,0),0)</f>
        <v>139.65000000000003</v>
      </c>
      <c r="H166" s="96">
        <f ca="1">INDEX(Output!$V$2:$V$241,MATCH($B166&amp;H$111&amp;Output!$C$14,Output!$D$2:$D$241,0),0)</f>
        <v>139.65000000000003</v>
      </c>
      <c r="I166" s="96">
        <f ca="1">INDEX(Output!$V$2:$V$241,MATCH($B166&amp;I$111&amp;Output!$C$14,Output!$D$2:$D$241,0),0)</f>
        <v>139.65000000000003</v>
      </c>
      <c r="J166" s="179"/>
      <c r="K166" s="179"/>
      <c r="L166" s="179"/>
      <c r="M166" s="103"/>
      <c r="N166" s="74"/>
      <c r="Q166" s="13"/>
      <c r="R166" s="13"/>
      <c r="S166" s="13"/>
      <c r="T166" s="13"/>
    </row>
    <row r="167" spans="1:20" s="8" customFormat="1" ht="15" customHeight="1">
      <c r="A167" s="84"/>
      <c r="B167" s="3" t="s">
        <v>134</v>
      </c>
      <c r="C167" s="3" t="s">
        <v>424</v>
      </c>
      <c r="D167" s="179"/>
      <c r="E167" s="96">
        <f ca="1">INDEX(Output!$V$2:$V$241,MATCH($B167&amp;E$111&amp;Output!$C$14,Output!$D$2:$D$241,0),0)</f>
        <v>246.23006814310051</v>
      </c>
      <c r="F167" s="96">
        <f ca="1">INDEX(Output!$V$2:$V$241,MATCH($B167&amp;F$111&amp;Output!$C$14,Output!$D$2:$D$241,0),0)</f>
        <v>246.23006814310051</v>
      </c>
      <c r="G167" s="96">
        <f ca="1">INDEX(Output!$V$2:$V$241,MATCH($B167&amp;G$111&amp;Output!$C$14,Output!$D$2:$D$241,0),0)</f>
        <v>246.23006814310051</v>
      </c>
      <c r="H167" s="96">
        <f ca="1">INDEX(Output!$V$2:$V$241,MATCH($B167&amp;H$111&amp;Output!$C$14,Output!$D$2:$D$241,0),0)</f>
        <v>246.23006814310051</v>
      </c>
      <c r="I167" s="96">
        <f ca="1">INDEX(Output!$V$2:$V$241,MATCH($B167&amp;I$111&amp;Output!$C$14,Output!$D$2:$D$241,0),0)</f>
        <v>246.23006814310051</v>
      </c>
      <c r="J167" s="179"/>
      <c r="K167" s="179"/>
      <c r="L167" s="179"/>
      <c r="M167" s="103"/>
      <c r="N167" s="74"/>
      <c r="Q167" s="13"/>
      <c r="R167" s="13"/>
      <c r="S167" s="13"/>
      <c r="T167" s="13"/>
    </row>
    <row r="168" spans="1:20" s="8" customFormat="1" ht="15" customHeight="1">
      <c r="A168" s="84"/>
      <c r="B168" s="3" t="s">
        <v>135</v>
      </c>
      <c r="C168" s="3" t="s">
        <v>424</v>
      </c>
      <c r="D168" s="179"/>
      <c r="E168" s="96">
        <f ca="1">INDEX(Output!$V$2:$V$241,MATCH($B168&amp;E$111&amp;Output!$C$14,Output!$D$2:$D$241,0),0)</f>
        <v>276.23006814310054</v>
      </c>
      <c r="F168" s="96">
        <f ca="1">INDEX(Output!$V$2:$V$241,MATCH($B168&amp;F$111&amp;Output!$C$14,Output!$D$2:$D$241,0),0)</f>
        <v>276.23006814310054</v>
      </c>
      <c r="G168" s="96">
        <f ca="1">INDEX(Output!$V$2:$V$241,MATCH($B168&amp;G$111&amp;Output!$C$14,Output!$D$2:$D$241,0),0)</f>
        <v>276.23006814310054</v>
      </c>
      <c r="H168" s="96">
        <f ca="1">INDEX(Output!$V$2:$V$241,MATCH($B168&amp;H$111&amp;Output!$C$14,Output!$D$2:$D$241,0),0)</f>
        <v>276.23006814310054</v>
      </c>
      <c r="I168" s="96">
        <f ca="1">INDEX(Output!$V$2:$V$241,MATCH($B168&amp;I$111&amp;Output!$C$14,Output!$D$2:$D$241,0),0)</f>
        <v>276.23006814310054</v>
      </c>
      <c r="J168" s="179"/>
      <c r="K168" s="179"/>
      <c r="L168" s="179"/>
      <c r="M168" s="103"/>
      <c r="N168" s="74"/>
      <c r="Q168" s="13"/>
      <c r="R168" s="13"/>
      <c r="S168" s="13"/>
      <c r="T168" s="13"/>
    </row>
    <row r="169" spans="1:20" s="8" customFormat="1" ht="15" customHeight="1">
      <c r="A169" s="84"/>
      <c r="B169" s="3" t="s">
        <v>547</v>
      </c>
      <c r="C169" s="3" t="s">
        <v>424</v>
      </c>
      <c r="D169" s="179"/>
      <c r="E169" s="96">
        <f ca="1">INDEX(Output!$V$2:$V$241,MATCH($B169&amp;E$111&amp;Output!$C$14,Output!$D$2:$D$241,0),0)</f>
        <v>276.23006814310054</v>
      </c>
      <c r="F169" s="96">
        <f ca="1">INDEX(Output!$V$2:$V$241,MATCH($B169&amp;F$111&amp;Output!$C$14,Output!$D$2:$D$241,0),0)</f>
        <v>139.65000000000003</v>
      </c>
      <c r="G169" s="96">
        <f ca="1">INDEX(Output!$V$2:$V$241,MATCH($B169&amp;G$111&amp;Output!$C$14,Output!$D$2:$D$241,0),0)</f>
        <v>276.23006814310054</v>
      </c>
      <c r="H169" s="96">
        <f ca="1">INDEX(Output!$V$2:$V$241,MATCH($B169&amp;H$111&amp;Output!$C$14,Output!$D$2:$D$241,0),0)</f>
        <v>139.65000000000003</v>
      </c>
      <c r="I169" s="96">
        <f ca="1">INDEX(Output!$V$2:$V$241,MATCH($B169&amp;I$111&amp;Output!$C$14,Output!$D$2:$D$241,0),0)</f>
        <v>276.23006814310054</v>
      </c>
      <c r="J169" s="96"/>
      <c r="K169" s="179"/>
      <c r="L169" s="179"/>
      <c r="M169" s="103"/>
      <c r="N169" s="74"/>
      <c r="Q169" s="13"/>
      <c r="R169" s="13"/>
      <c r="S169" s="13"/>
      <c r="T169" s="13"/>
    </row>
    <row r="170" spans="1:20" s="8" customFormat="1" ht="15" customHeight="1">
      <c r="A170" s="84"/>
      <c r="B170" s="3"/>
      <c r="C170" s="3"/>
      <c r="D170" s="179"/>
      <c r="E170" s="96"/>
      <c r="F170" s="96"/>
      <c r="G170" s="96"/>
      <c r="H170" s="96"/>
      <c r="I170" s="96"/>
      <c r="J170" s="179"/>
      <c r="K170" s="179"/>
      <c r="L170" s="179"/>
      <c r="M170" s="103"/>
      <c r="N170" s="74"/>
      <c r="Q170" s="13"/>
      <c r="R170" s="13"/>
      <c r="S170" s="13"/>
      <c r="T170" s="13"/>
    </row>
    <row r="171" spans="1:20" s="8" customFormat="1" ht="15" customHeight="1">
      <c r="A171" s="84"/>
      <c r="B171" s="3" t="s">
        <v>555</v>
      </c>
      <c r="C171" s="3"/>
      <c r="D171" s="179"/>
      <c r="E171" s="180"/>
      <c r="F171" s="180"/>
      <c r="G171" s="180"/>
      <c r="H171" s="180"/>
      <c r="I171" s="180"/>
      <c r="J171" s="179"/>
      <c r="K171" s="179"/>
      <c r="L171" s="179"/>
      <c r="M171" s="103"/>
      <c r="N171" s="74"/>
      <c r="Q171" s="13"/>
      <c r="R171" s="13"/>
      <c r="S171" s="13"/>
      <c r="T171" s="13"/>
    </row>
    <row r="172" spans="1:20" s="8" customFormat="1" ht="15" customHeight="1">
      <c r="A172" s="84"/>
      <c r="B172" s="3" t="s">
        <v>323</v>
      </c>
      <c r="C172" s="3" t="s">
        <v>424</v>
      </c>
      <c r="D172" s="179"/>
      <c r="E172" s="96">
        <f ca="1">INDEX(Output!$V$2:$V$241,MATCH($B172&amp;E$111&amp;Output!$C$20,Output!$D$2:$D$241,0),0)</f>
        <v>-26.078756807120545</v>
      </c>
      <c r="F172" s="96">
        <f ca="1">INDEX(Output!$V$2:$V$241,MATCH($B172&amp;F$111&amp;Output!$C$20,Output!$D$2:$D$241,0),0)</f>
        <v>-31.021129688476474</v>
      </c>
      <c r="G172" s="96">
        <f ca="1">INDEX(Output!$V$2:$V$241,MATCH($B172&amp;G$111&amp;Output!$C$20,Output!$D$2:$D$241,0),0)</f>
        <v>-21.704218200717531</v>
      </c>
      <c r="H172" s="96">
        <f ca="1">INDEX(Output!$V$2:$V$241,MATCH($B172&amp;H$111&amp;Output!$C$20,Output!$D$2:$D$241,0),0)</f>
        <v>-33.88892629864597</v>
      </c>
      <c r="I172" s="96">
        <f ca="1">INDEX(Output!$V$2:$V$241,MATCH($B172&amp;I$111&amp;Output!$C$20,Output!$D$2:$D$241,0),0)</f>
        <v>-29.227231383391722</v>
      </c>
      <c r="J172" s="179"/>
      <c r="K172" s="179"/>
      <c r="L172" s="179"/>
      <c r="M172" s="103"/>
      <c r="N172" s="74"/>
      <c r="Q172" s="13"/>
      <c r="R172" s="13"/>
      <c r="S172" s="13"/>
      <c r="T172" s="13"/>
    </row>
    <row r="173" spans="1:20" s="8" customFormat="1" ht="15" customHeight="1">
      <c r="A173" s="84"/>
      <c r="B173" s="3" t="s">
        <v>114</v>
      </c>
      <c r="C173" s="3" t="s">
        <v>424</v>
      </c>
      <c r="D173" s="179"/>
      <c r="E173" s="96">
        <f ca="1">INDEX(Output!$V$2:$V$241,MATCH($B173&amp;E$111&amp;Output!$C$20,Output!$D$2:$D$241,0),0)</f>
        <v>-141.7283304042476</v>
      </c>
      <c r="F173" s="96">
        <f ca="1">INDEX(Output!$V$2:$V$241,MATCH($B173&amp;F$111&amp;Output!$C$20,Output!$D$2:$D$241,0),0)</f>
        <v>-147.7690083703493</v>
      </c>
      <c r="G173" s="96">
        <f ca="1">INDEX(Output!$V$2:$V$241,MATCH($B173&amp;G$111&amp;Output!$C$20,Output!$D$2:$D$241,0),0)</f>
        <v>-135.73686775515787</v>
      </c>
      <c r="H173" s="96">
        <f ca="1">INDEX(Output!$V$2:$V$241,MATCH($B173&amp;H$111&amp;Output!$C$20,Output!$D$2:$D$241,0),0)</f>
        <v>-148.6639236245866</v>
      </c>
      <c r="I173" s="96">
        <f ca="1">INDEX(Output!$V$2:$V$241,MATCH($B173&amp;I$111&amp;Output!$C$20,Output!$D$2:$D$241,0),0)</f>
        <v>-144.35205921780693</v>
      </c>
      <c r="J173" s="179"/>
      <c r="K173" s="179"/>
      <c r="L173" s="179"/>
      <c r="M173" s="103"/>
      <c r="N173" s="74"/>
      <c r="Q173" s="13"/>
      <c r="R173" s="13"/>
      <c r="S173" s="13"/>
      <c r="T173" s="13"/>
    </row>
    <row r="174" spans="1:20" s="8" customFormat="1" ht="15" customHeight="1">
      <c r="A174" s="84"/>
      <c r="B174" s="3" t="s">
        <v>115</v>
      </c>
      <c r="C174" s="3" t="s">
        <v>424</v>
      </c>
      <c r="D174" s="179"/>
      <c r="E174" s="96">
        <f ca="1">INDEX(Output!$V$2:$V$241,MATCH($B174&amp;E$111&amp;Output!$C$20,Output!$D$2:$D$241,0),0)</f>
        <v>-154.21564599936173</v>
      </c>
      <c r="F174" s="96">
        <f ca="1">INDEX(Output!$V$2:$V$241,MATCH($B174&amp;F$111&amp;Output!$C$20,Output!$D$2:$D$241,0),0)</f>
        <v>-160.47598498241254</v>
      </c>
      <c r="G174" s="96">
        <f ca="1">INDEX(Output!$V$2:$V$241,MATCH($B174&amp;G$111&amp;Output!$C$20,Output!$D$2:$D$241,0),0)</f>
        <v>-147.95113878027828</v>
      </c>
      <c r="H174" s="96">
        <f ca="1">INDEX(Output!$V$2:$V$241,MATCH($B174&amp;H$111&amp;Output!$C$20,Output!$D$2:$D$241,0),0)</f>
        <v>-160.62649345698887</v>
      </c>
      <c r="I174" s="96">
        <f ca="1">INDEX(Output!$V$2:$V$241,MATCH($B174&amp;I$111&amp;Output!$C$20,Output!$D$2:$D$241,0),0)</f>
        <v>-156.83937481292108</v>
      </c>
      <c r="J174" s="179"/>
      <c r="K174" s="179"/>
      <c r="L174" s="179"/>
      <c r="M174" s="103"/>
      <c r="N174" s="74"/>
      <c r="Q174" s="13"/>
      <c r="R174" s="13"/>
      <c r="S174" s="13"/>
      <c r="T174" s="13"/>
    </row>
    <row r="175" spans="1:20" s="8" customFormat="1" ht="15" customHeight="1">
      <c r="A175" s="84"/>
      <c r="B175" s="3" t="s">
        <v>116</v>
      </c>
      <c r="C175" s="3" t="s">
        <v>424</v>
      </c>
      <c r="D175" s="179"/>
      <c r="E175" s="96">
        <f ca="1">INDEX(Output!$V$2:$V$241,MATCH($B175&amp;E$111&amp;Output!$C$20,Output!$D$2:$D$241,0),0)</f>
        <v>-413.51052527215791</v>
      </c>
      <c r="F175" s="96">
        <f ca="1">INDEX(Output!$V$2:$V$241,MATCH($B175&amp;F$111&amp;Output!$C$20,Output!$D$2:$D$241,0),0)</f>
        <v>-422.62645747554768</v>
      </c>
      <c r="G175" s="96">
        <f ca="1">INDEX(Output!$V$2:$V$241,MATCH($B175&amp;G$111&amp;Output!$C$20,Output!$D$2:$D$241,0),0)</f>
        <v>-402.43793267956528</v>
      </c>
      <c r="H175" s="96">
        <f ca="1">INDEX(Output!$V$2:$V$241,MATCH($B175&amp;H$111&amp;Output!$C$20,Output!$D$2:$D$241,0),0)</f>
        <v>-427.9674744247003</v>
      </c>
      <c r="I175" s="96">
        <f ca="1">INDEX(Output!$V$2:$V$241,MATCH($B175&amp;I$111&amp;Output!$C$20,Output!$D$2:$D$241,0),0)</f>
        <v>-413.51052527215791</v>
      </c>
      <c r="J175" s="179"/>
      <c r="K175" s="179"/>
      <c r="L175" s="179"/>
      <c r="M175" s="103"/>
      <c r="N175" s="74"/>
      <c r="Q175" s="13"/>
      <c r="R175" s="13"/>
      <c r="S175" s="13"/>
      <c r="T175" s="13"/>
    </row>
    <row r="176" spans="1:20" s="8" customFormat="1" ht="15" customHeight="1">
      <c r="A176" s="84"/>
      <c r="B176" s="3" t="s">
        <v>117</v>
      </c>
      <c r="C176" s="3" t="s">
        <v>424</v>
      </c>
      <c r="D176" s="179"/>
      <c r="E176" s="96">
        <f ca="1">INDEX(Output!$V$2:$V$241,MATCH($B176&amp;E$111&amp;Output!$C$20,Output!$D$2:$D$241,0),0)</f>
        <v>-425.99784086727198</v>
      </c>
      <c r="F176" s="96">
        <f ca="1">INDEX(Output!$V$2:$V$241,MATCH($B176&amp;F$111&amp;Output!$C$20,Output!$D$2:$D$241,0),0)</f>
        <v>-435.33343408761112</v>
      </c>
      <c r="G176" s="96">
        <f ca="1">INDEX(Output!$V$2:$V$241,MATCH($B176&amp;G$111&amp;Output!$C$20,Output!$D$2:$D$241,0),0)</f>
        <v>-414.65220370468569</v>
      </c>
      <c r="H176" s="96">
        <f ca="1">INDEX(Output!$V$2:$V$241,MATCH($B176&amp;H$111&amp;Output!$C$20,Output!$D$2:$D$241,0),0)</f>
        <v>-440.80462052828898</v>
      </c>
      <c r="I176" s="96">
        <f ca="1">INDEX(Output!$V$2:$V$241,MATCH($B176&amp;I$111&amp;Output!$C$20,Output!$D$2:$D$241,0),0)</f>
        <v>-425.99784086727198</v>
      </c>
      <c r="J176" s="179"/>
      <c r="K176" s="179"/>
      <c r="L176" s="179"/>
      <c r="M176" s="103"/>
      <c r="N176" s="74"/>
      <c r="Q176" s="13"/>
      <c r="R176" s="13"/>
      <c r="S176" s="13"/>
      <c r="T176" s="13"/>
    </row>
    <row r="177" spans="1:20" s="8" customFormat="1" ht="15" customHeight="1">
      <c r="A177" s="84"/>
      <c r="B177" s="3" t="s">
        <v>134</v>
      </c>
      <c r="C177" s="3" t="s">
        <v>424</v>
      </c>
      <c r="D177" s="179"/>
      <c r="E177" s="96">
        <f ca="1">INDEX(Output!$V$2:$V$241,MATCH($B177&amp;E$111&amp;Output!$C$20,Output!$D$2:$D$241,0),0)</f>
        <v>-486.91339699109693</v>
      </c>
      <c r="F177" s="96">
        <f ca="1">INDEX(Output!$V$2:$V$241,MATCH($B177&amp;F$111&amp;Output!$C$20,Output!$D$2:$D$241,0),0)</f>
        <v>-487.86892241482576</v>
      </c>
      <c r="G177" s="96">
        <f ca="1">INDEX(Output!$V$2:$V$241,MATCH($B177&amp;G$111&amp;Output!$C$20,Output!$D$2:$D$241,0),0)</f>
        <v>-486.25929529618162</v>
      </c>
      <c r="H177" s="96">
        <f ca="1">INDEX(Output!$V$2:$V$241,MATCH($B177&amp;H$111&amp;Output!$C$20,Output!$D$2:$D$241,0),0)</f>
        <v>-488.0740749571986</v>
      </c>
      <c r="I177" s="96">
        <f ca="1">INDEX(Output!$V$2:$V$241,MATCH($B177&amp;I$111&amp;Output!$C$20,Output!$D$2:$D$241,0),0)</f>
        <v>-487.17780377075786</v>
      </c>
      <c r="J177" s="179"/>
      <c r="K177" s="179"/>
      <c r="L177" s="179"/>
      <c r="M177" s="103"/>
      <c r="N177" s="74"/>
      <c r="Q177" s="13"/>
      <c r="R177" s="13"/>
      <c r="S177" s="13"/>
      <c r="T177" s="13"/>
    </row>
    <row r="178" spans="1:20" s="8" customFormat="1" ht="15" customHeight="1">
      <c r="A178" s="84"/>
      <c r="B178" s="3" t="s">
        <v>135</v>
      </c>
      <c r="C178" s="3" t="s">
        <v>424</v>
      </c>
      <c r="D178" s="179"/>
      <c r="E178" s="96">
        <f ca="1">INDEX(Output!$V$2:$V$241,MATCH($B178&amp;E$111&amp;Output!$C$20,Output!$D$2:$D$241,0),0)</f>
        <v>-395.47162748110003</v>
      </c>
      <c r="F178" s="96">
        <f ca="1">INDEX(Output!$V$2:$V$241,MATCH($B178&amp;F$111&amp;Output!$C$20,Output!$D$2:$D$241,0),0)</f>
        <v>-395.47162748110003</v>
      </c>
      <c r="G178" s="96">
        <f ca="1">INDEX(Output!$V$2:$V$241,MATCH($B178&amp;G$111&amp;Output!$C$20,Output!$D$2:$D$241,0),0)</f>
        <v>-395.47162748110003</v>
      </c>
      <c r="H178" s="96">
        <f ca="1">INDEX(Output!$V$2:$V$241,MATCH($B178&amp;H$111&amp;Output!$C$20,Output!$D$2:$D$241,0),0)</f>
        <v>-395.47162748110003</v>
      </c>
      <c r="I178" s="96">
        <f ca="1">INDEX(Output!$V$2:$V$241,MATCH($B178&amp;I$111&amp;Output!$C$20,Output!$D$2:$D$241,0),0)</f>
        <v>-395.47162748110003</v>
      </c>
      <c r="J178" s="179"/>
      <c r="K178" s="179"/>
      <c r="L178" s="179"/>
      <c r="M178" s="103"/>
      <c r="N178" s="74"/>
      <c r="Q178" s="13"/>
      <c r="R178" s="13"/>
      <c r="S178" s="13"/>
      <c r="T178" s="13"/>
    </row>
    <row r="179" spans="1:20" s="8" customFormat="1" ht="15" customHeight="1">
      <c r="A179" s="84"/>
      <c r="B179" s="3" t="s">
        <v>547</v>
      </c>
      <c r="C179" s="3" t="s">
        <v>424</v>
      </c>
      <c r="D179" s="179"/>
      <c r="E179" s="96">
        <f ca="1">INDEX(Output!$V$2:$V$241,MATCH($B179&amp;E$111&amp;Output!$C$20,Output!$D$2:$D$241,0),0)</f>
        <v>-395.47162748110003</v>
      </c>
      <c r="F179" s="96">
        <f ca="1">INDEX(Output!$V$2:$V$241,MATCH($B179&amp;F$111&amp;Output!$C$20,Output!$D$2:$D$241,0),0)</f>
        <v>-435.33343408761112</v>
      </c>
      <c r="G179" s="96">
        <f ca="1">INDEX(Output!$V$2:$V$241,MATCH($B179&amp;G$111&amp;Output!$C$20,Output!$D$2:$D$241,0),0)</f>
        <v>-395.47162748110003</v>
      </c>
      <c r="H179" s="96">
        <f ca="1">INDEX(Output!$V$2:$V$241,MATCH($B179&amp;H$111&amp;Output!$C$20,Output!$D$2:$D$241,0),0)</f>
        <v>-33.88892629864597</v>
      </c>
      <c r="I179" s="96">
        <f ca="1">INDEX(Output!$V$2:$V$241,MATCH($B179&amp;I$111&amp;Output!$C$20,Output!$D$2:$D$241,0),0)</f>
        <v>-395.47162748110003</v>
      </c>
      <c r="J179" s="96"/>
      <c r="K179" s="179"/>
      <c r="L179" s="179"/>
      <c r="M179" s="103"/>
      <c r="N179" s="74"/>
      <c r="Q179" s="13"/>
      <c r="R179" s="13"/>
      <c r="S179" s="13"/>
      <c r="T179" s="13"/>
    </row>
    <row r="180" spans="1:20" s="8" customFormat="1" ht="15" customHeight="1">
      <c r="A180" s="84"/>
      <c r="B180" s="3"/>
      <c r="C180" s="3"/>
      <c r="D180" s="179"/>
      <c r="E180" s="96"/>
      <c r="F180" s="96"/>
      <c r="G180" s="96"/>
      <c r="H180" s="96"/>
      <c r="I180" s="96"/>
      <c r="J180" s="179"/>
      <c r="K180" s="179"/>
      <c r="L180" s="179"/>
      <c r="M180" s="103"/>
      <c r="N180" s="74"/>
      <c r="Q180" s="13"/>
      <c r="R180" s="13"/>
      <c r="S180" s="13"/>
      <c r="T180" s="13"/>
    </row>
    <row r="181" spans="1:20" s="8" customFormat="1" ht="15" customHeight="1">
      <c r="A181" s="84"/>
      <c r="B181" s="3" t="s">
        <v>592</v>
      </c>
      <c r="C181" s="3"/>
      <c r="D181" s="179"/>
      <c r="E181" s="180"/>
      <c r="F181" s="180"/>
      <c r="G181" s="180"/>
      <c r="H181" s="180"/>
      <c r="I181" s="180"/>
      <c r="J181" s="179"/>
      <c r="K181" s="179"/>
      <c r="L181" s="179"/>
      <c r="M181" s="103"/>
      <c r="N181" s="74"/>
      <c r="Q181" s="13"/>
      <c r="R181" s="13"/>
      <c r="S181" s="13"/>
      <c r="T181" s="13"/>
    </row>
    <row r="182" spans="1:20" s="8" customFormat="1" ht="15" customHeight="1">
      <c r="A182" s="84"/>
      <c r="B182" s="3" t="s">
        <v>323</v>
      </c>
      <c r="C182" s="3" t="s">
        <v>424</v>
      </c>
      <c r="D182" s="179"/>
      <c r="E182" s="96">
        <f ca="1">INDEX(Output!$G$2:$G$241,MATCH($B182&amp;E$111&amp;Output!$C$20,Output!$D$2:$D$241,0),0)</f>
        <v>-28.590635417100657</v>
      </c>
      <c r="F182" s="96">
        <f ca="1">INDEX(Output!$G$2:$G$241,MATCH($B182&amp;F$111&amp;Output!$C$20,Output!$D$2:$D$241,0),0)</f>
        <v>-34.692330332354892</v>
      </c>
      <c r="G182" s="96">
        <f ca="1">INDEX(Output!$G$2:$G$241,MATCH($B182&amp;G$111&amp;Output!$C$20,Output!$D$2:$D$241,0),0)</f>
        <v>-25.336398128965065</v>
      </c>
      <c r="H182" s="96">
        <f ca="1">INDEX(Output!$G$2:$G$241,MATCH($B182&amp;H$111&amp;Output!$C$20,Output!$D$2:$D$241,0),0)</f>
        <v>-36.72622863743964</v>
      </c>
      <c r="I182" s="96">
        <f ca="1">INDEX(Output!$G$2:$G$241,MATCH($B182&amp;I$111&amp;Output!$C$20,Output!$D$2:$D$241,0),0)</f>
        <v>-29.810974400151501</v>
      </c>
      <c r="J182" s="179"/>
      <c r="K182" s="179"/>
      <c r="L182" s="179"/>
      <c r="M182" s="103"/>
      <c r="N182" s="74"/>
      <c r="Q182" s="13"/>
      <c r="R182" s="13"/>
      <c r="S182" s="13"/>
      <c r="T182" s="13"/>
    </row>
    <row r="183" spans="1:20" s="8" customFormat="1" ht="15" customHeight="1">
      <c r="A183" s="84"/>
      <c r="B183" s="3" t="s">
        <v>114</v>
      </c>
      <c r="C183" s="3" t="s">
        <v>424</v>
      </c>
      <c r="D183" s="179"/>
      <c r="E183" s="96">
        <f ca="1">INDEX(Output!$G$2:$G$241,MATCH($B183&amp;E$111&amp;Output!$C$20,Output!$D$2:$D$241,0),0)</f>
        <v>-142.6334293532108</v>
      </c>
      <c r="F183" s="96">
        <f ca="1">INDEX(Output!$G$2:$G$241,MATCH($B183&amp;F$111&amp;Output!$C$20,Output!$D$2:$D$241,0),0)</f>
        <v>-149.24359884473623</v>
      </c>
      <c r="G183" s="96">
        <f ca="1">INDEX(Output!$G$2:$G$241,MATCH($B183&amp;G$111&amp;Output!$C$20,Output!$D$2:$D$241,0),0)</f>
        <v>-138.90461579388875</v>
      </c>
      <c r="H183" s="96">
        <f ca="1">INDEX(Output!$G$2:$G$241,MATCH($B183&amp;H$111&amp;Output!$C$20,Output!$D$2:$D$241,0),0)</f>
        <v>-150.43003952270232</v>
      </c>
      <c r="I183" s="96">
        <f ca="1">INDEX(Output!$G$2:$G$241,MATCH($B183&amp;I$111&amp;Output!$C$20,Output!$D$2:$D$241,0),0)</f>
        <v>-143.65037850575317</v>
      </c>
      <c r="J183" s="179"/>
      <c r="K183" s="179"/>
      <c r="L183" s="179"/>
      <c r="M183" s="103"/>
      <c r="N183" s="74"/>
      <c r="Q183" s="13"/>
      <c r="R183" s="13"/>
      <c r="S183" s="13"/>
      <c r="T183" s="13"/>
    </row>
    <row r="184" spans="1:20" s="8" customFormat="1" ht="15" customHeight="1">
      <c r="A184" s="84"/>
      <c r="B184" s="3" t="s">
        <v>115</v>
      </c>
      <c r="C184" s="3" t="s">
        <v>424</v>
      </c>
      <c r="D184" s="179"/>
      <c r="E184" s="96">
        <f ca="1">INDEX(Output!$G$2:$G$241,MATCH($B184&amp;E$111&amp;Output!$C$20,Output!$D$2:$D$241,0),0)</f>
        <v>-154.79938901612149</v>
      </c>
      <c r="F184" s="96">
        <f ca="1">INDEX(Output!$G$2:$G$241,MATCH($B184&amp;F$111&amp;Output!$C$20,Output!$D$2:$D$241,0),0)</f>
        <v>-161.51125342290118</v>
      </c>
      <c r="G184" s="96">
        <f ca="1">INDEX(Output!$G$2:$G$241,MATCH($B184&amp;G$111&amp;Output!$C$20,Output!$D$2:$D$241,0),0)</f>
        <v>-151.00277884662998</v>
      </c>
      <c r="H184" s="96">
        <f ca="1">INDEX(Output!$G$2:$G$241,MATCH($B184&amp;H$111&amp;Output!$C$20,Output!$D$2:$D$241,0),0)</f>
        <v>-162.39260935510455</v>
      </c>
      <c r="I184" s="96">
        <f ca="1">INDEX(Output!$G$2:$G$241,MATCH($B184&amp;I$111&amp;Output!$C$20,Output!$D$2:$D$241,0),0)</f>
        <v>-155.81633816866389</v>
      </c>
      <c r="J184" s="179"/>
      <c r="K184" s="179"/>
      <c r="L184" s="179"/>
      <c r="M184" s="103"/>
      <c r="N184" s="74"/>
      <c r="Q184" s="13"/>
      <c r="R184" s="13"/>
      <c r="S184" s="13"/>
      <c r="T184" s="13"/>
    </row>
    <row r="185" spans="1:20" s="8" customFormat="1" ht="15" customHeight="1">
      <c r="A185" s="84"/>
      <c r="B185" s="3" t="s">
        <v>116</v>
      </c>
      <c r="C185" s="3" t="s">
        <v>424</v>
      </c>
      <c r="D185" s="179"/>
      <c r="E185" s="96">
        <f ca="1">INDEX(Output!$G$2:$G$241,MATCH($B185&amp;E$111&amp;Output!$C$20,Output!$D$2:$D$241,0),0)</f>
        <v>-409.91664117027364</v>
      </c>
      <c r="F185" s="96">
        <f ca="1">INDEX(Output!$G$2:$G$241,MATCH($B185&amp;F$111&amp;Output!$C$20,Output!$D$2:$D$241,0),0)</f>
        <v>-417.95053947535837</v>
      </c>
      <c r="G185" s="96">
        <f ca="1">INDEX(Output!$G$2:$G$241,MATCH($B185&amp;G$111&amp;Output!$C$20,Output!$D$2:$D$241,0),0)</f>
        <v>-404.56070896688379</v>
      </c>
      <c r="H185" s="96">
        <f ca="1">INDEX(Output!$G$2:$G$241,MATCH($B185&amp;H$111&amp;Output!$C$20,Output!$D$2:$D$241,0),0)</f>
        <v>-420.62850557705332</v>
      </c>
      <c r="I185" s="96">
        <f ca="1">INDEX(Output!$G$2:$G$241,MATCH($B185&amp;I$111&amp;Output!$C$20,Output!$D$2:$D$241,0),0)</f>
        <v>-409.91664117027364</v>
      </c>
      <c r="J185" s="179"/>
      <c r="K185" s="179"/>
      <c r="L185" s="179"/>
      <c r="M185" s="103"/>
      <c r="N185" s="74"/>
      <c r="Q185" s="13"/>
      <c r="R185" s="13"/>
      <c r="S185" s="13"/>
      <c r="T185" s="13"/>
    </row>
    <row r="186" spans="1:20" s="8" customFormat="1" ht="15" customHeight="1">
      <c r="A186" s="84"/>
      <c r="B186" s="3" t="s">
        <v>117</v>
      </c>
      <c r="C186" s="3" t="s">
        <v>424</v>
      </c>
      <c r="D186" s="179"/>
      <c r="E186" s="96">
        <f ca="1">INDEX(Output!$G$2:$G$241,MATCH($B186&amp;E$111&amp;Output!$C$20,Output!$D$2:$D$241,0),0)</f>
        <v>-422.0826008331843</v>
      </c>
      <c r="F186" s="96">
        <f ca="1">INDEX(Output!$G$2:$G$241,MATCH($B186&amp;F$111&amp;Output!$C$20,Output!$D$2:$D$241,0),0)</f>
        <v>-430.21819405352329</v>
      </c>
      <c r="G186" s="96">
        <f ca="1">INDEX(Output!$G$2:$G$241,MATCH($B186&amp;G$111&amp;Output!$C$20,Output!$D$2:$D$241,0),0)</f>
        <v>-416.65887201962499</v>
      </c>
      <c r="H186" s="96">
        <f ca="1">INDEX(Output!$G$2:$G$241,MATCH($B186&amp;H$111&amp;Output!$C$20,Output!$D$2:$D$241,0),0)</f>
        <v>-432.93005846030297</v>
      </c>
      <c r="I186" s="96">
        <f ca="1">INDEX(Output!$G$2:$G$241,MATCH($B186&amp;I$111&amp;Output!$C$20,Output!$D$2:$D$241,0),0)</f>
        <v>-422.0826008331843</v>
      </c>
      <c r="J186" s="179"/>
      <c r="K186" s="179"/>
      <c r="L186" s="179"/>
      <c r="M186" s="103"/>
      <c r="N186" s="74"/>
      <c r="Q186" s="13"/>
      <c r="R186" s="13"/>
      <c r="S186" s="13"/>
      <c r="T186" s="13"/>
    </row>
    <row r="187" spans="1:20" s="8" customFormat="1" ht="15" customHeight="1">
      <c r="A187" s="84"/>
      <c r="B187" s="3" t="s">
        <v>134</v>
      </c>
      <c r="C187" s="3" t="s">
        <v>424</v>
      </c>
      <c r="D187" s="179"/>
      <c r="E187" s="96">
        <f ca="1">INDEX(Output!$G$2:$G$241,MATCH($B187&amp;E$111&amp;Output!$C$20,Output!$D$2:$D$241,0),0)</f>
        <v>-617.4259800029962</v>
      </c>
      <c r="F187" s="96">
        <f ca="1">INDEX(Output!$G$2:$G$241,MATCH($B187&amp;F$111&amp;Output!$C$20,Output!$D$2:$D$241,0),0)</f>
        <v>-622.79547152841985</v>
      </c>
      <c r="G187" s="96">
        <f ca="1">INDEX(Output!$G$2:$G$241,MATCH($B187&amp;G$111&amp;Output!$C$20,Output!$D$2:$D$241,0),0)</f>
        <v>-614.38869186740294</v>
      </c>
      <c r="H187" s="96">
        <f ca="1">INDEX(Output!$G$2:$G$241,MATCH($B187&amp;H$111&amp;Output!$C$20,Output!$D$2:$D$241,0),0)</f>
        <v>-623.5005562741826</v>
      </c>
      <c r="I187" s="96">
        <f ca="1">INDEX(Output!$G$2:$G$241,MATCH($B187&amp;I$111&amp;Output!$C$20,Output!$D$2:$D$241,0),0)</f>
        <v>-618.23953932503002</v>
      </c>
      <c r="J187" s="179"/>
      <c r="K187" s="179"/>
      <c r="L187" s="179"/>
      <c r="M187" s="103"/>
      <c r="N187" s="74"/>
      <c r="Q187" s="13"/>
      <c r="R187" s="13"/>
      <c r="S187" s="13"/>
      <c r="T187" s="13"/>
    </row>
    <row r="188" spans="1:20" s="8" customFormat="1" ht="15" customHeight="1">
      <c r="A188" s="84"/>
      <c r="B188" s="3" t="s">
        <v>135</v>
      </c>
      <c r="C188" s="3" t="s">
        <v>424</v>
      </c>
      <c r="D188" s="179"/>
      <c r="E188" s="96">
        <f ca="1">INDEX(Output!$G$2:$G$241,MATCH($B188&amp;E$111&amp;Output!$C$20,Output!$D$2:$D$241,0),0)</f>
        <v>-421.80351781892227</v>
      </c>
      <c r="F188" s="96">
        <f ca="1">INDEX(Output!$G$2:$G$241,MATCH($B188&amp;F$111&amp;Output!$C$20,Output!$D$2:$D$241,0),0)</f>
        <v>-421.80351781892227</v>
      </c>
      <c r="G188" s="96">
        <f ca="1">INDEX(Output!$G$2:$G$241,MATCH($B188&amp;G$111&amp;Output!$C$20,Output!$D$2:$D$241,0),0)</f>
        <v>-421.80351781892227</v>
      </c>
      <c r="H188" s="96">
        <f ca="1">INDEX(Output!$G$2:$G$241,MATCH($B188&amp;H$111&amp;Output!$C$20,Output!$D$2:$D$241,0),0)</f>
        <v>-421.80351781892227</v>
      </c>
      <c r="I188" s="96">
        <f ca="1">INDEX(Output!$G$2:$G$241,MATCH($B188&amp;I$111&amp;Output!$C$20,Output!$D$2:$D$241,0),0)</f>
        <v>-421.80351781892227</v>
      </c>
      <c r="J188" s="179"/>
      <c r="K188" s="179"/>
      <c r="L188" s="179"/>
      <c r="M188" s="103"/>
      <c r="N188" s="74"/>
      <c r="Q188" s="13"/>
      <c r="R188" s="13"/>
      <c r="S188" s="13"/>
      <c r="T188" s="13"/>
    </row>
    <row r="189" spans="1:20" s="8" customFormat="1" ht="15" customHeight="1">
      <c r="A189" s="84"/>
      <c r="B189" s="3" t="s">
        <v>547</v>
      </c>
      <c r="C189" s="3" t="s">
        <v>424</v>
      </c>
      <c r="D189" s="179"/>
      <c r="E189" s="96">
        <f ca="1">INDEX(Output!$G$2:$G$241,MATCH($B189&amp;E$111&amp;Output!$C$20,Output!$D$2:$D$241,0),0)</f>
        <v>-421.80351781892216</v>
      </c>
      <c r="F189" s="96">
        <f ca="1">INDEX(Output!$G$2:$G$241,MATCH($B189&amp;F$111&amp;Output!$C$20,Output!$D$2:$D$241,0),0)</f>
        <v>-430.21819405352329</v>
      </c>
      <c r="G189" s="96">
        <f ca="1">INDEX(Output!$G$2:$G$241,MATCH($B189&amp;G$111&amp;Output!$C$20,Output!$D$2:$D$241,0),0)</f>
        <v>-421.80351781892216</v>
      </c>
      <c r="H189" s="96">
        <f ca="1">INDEX(Output!$G$2:$G$241,MATCH($B189&amp;H$111&amp;Output!$C$20,Output!$D$2:$D$241,0),0)</f>
        <v>-36.72622863743964</v>
      </c>
      <c r="I189" s="96">
        <f ca="1">INDEX(Output!$G$2:$G$241,MATCH($B189&amp;I$111&amp;Output!$C$20,Output!$D$2:$D$241,0),0)</f>
        <v>-421.80351781892216</v>
      </c>
      <c r="J189" s="96"/>
      <c r="K189" s="179"/>
      <c r="L189" s="179"/>
      <c r="M189" s="103"/>
      <c r="N189" s="74"/>
      <c r="Q189" s="13"/>
      <c r="R189" s="13"/>
      <c r="S189" s="13"/>
      <c r="T189" s="13"/>
    </row>
    <row r="190" spans="1:20" s="8" customFormat="1" ht="15" customHeight="1">
      <c r="A190" s="84"/>
      <c r="B190" s="3"/>
      <c r="C190" s="3"/>
      <c r="D190" s="179"/>
      <c r="E190" s="96"/>
      <c r="F190" s="96"/>
      <c r="G190" s="96"/>
      <c r="H190" s="96"/>
      <c r="I190" s="96"/>
      <c r="J190" s="179"/>
      <c r="K190" s="179"/>
      <c r="L190" s="179"/>
      <c r="M190" s="103"/>
      <c r="N190" s="74"/>
      <c r="Q190" s="13"/>
      <c r="R190" s="13"/>
      <c r="S190" s="13"/>
      <c r="T190" s="13"/>
    </row>
    <row r="191" spans="1:20" s="8" customFormat="1">
      <c r="A191" s="84"/>
      <c r="B191" s="1"/>
      <c r="C191" s="1"/>
      <c r="D191" s="1"/>
      <c r="E191" s="173"/>
      <c r="F191" s="173"/>
      <c r="G191" s="173"/>
      <c r="H191" s="173"/>
      <c r="I191" s="173"/>
      <c r="J191" s="74"/>
      <c r="K191" s="108"/>
      <c r="L191" s="74"/>
      <c r="M191" s="74"/>
      <c r="N191" s="74"/>
      <c r="Q191" s="176"/>
      <c r="R191" s="15"/>
      <c r="S191" s="15"/>
      <c r="T191" s="15"/>
    </row>
    <row r="192" spans="1:20" s="8" customFormat="1">
      <c r="A192" s="19">
        <v>3</v>
      </c>
      <c r="B192" s="19" t="s">
        <v>391</v>
      </c>
      <c r="C192" s="19"/>
      <c r="D192" s="19"/>
      <c r="E192" s="165"/>
      <c r="F192" s="165"/>
      <c r="G192" s="165"/>
      <c r="H192" s="165"/>
      <c r="I192" s="165"/>
      <c r="J192" s="166"/>
      <c r="K192" s="167"/>
      <c r="L192" s="166"/>
      <c r="M192" s="166"/>
      <c r="N192" s="166"/>
      <c r="Q192" s="181"/>
      <c r="R192" s="10"/>
      <c r="S192" s="10"/>
      <c r="T192" s="10"/>
    </row>
    <row r="193" spans="1:16383">
      <c r="Q193" s="176"/>
      <c r="R193" s="15"/>
      <c r="S193" s="15"/>
      <c r="T193" s="15"/>
    </row>
    <row r="194" spans="1:16383">
      <c r="A194" s="172"/>
      <c r="B194" s="172" t="s">
        <v>351</v>
      </c>
      <c r="C194" s="172" t="s">
        <v>2</v>
      </c>
      <c r="D194" s="172"/>
      <c r="E194" s="164" t="s">
        <v>160</v>
      </c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  <c r="CH194" s="172"/>
      <c r="CI194" s="172"/>
      <c r="CJ194" s="172"/>
      <c r="CK194" s="172"/>
      <c r="CL194" s="172"/>
      <c r="CM194" s="172"/>
      <c r="CN194" s="172"/>
      <c r="CO194" s="172"/>
      <c r="CP194" s="172"/>
      <c r="CQ194" s="172"/>
      <c r="CR194" s="172"/>
      <c r="CS194" s="172"/>
      <c r="CT194" s="172"/>
      <c r="CU194" s="172"/>
      <c r="CV194" s="172"/>
      <c r="CW194" s="172"/>
      <c r="CX194" s="172"/>
      <c r="CY194" s="172"/>
      <c r="CZ194" s="172"/>
      <c r="DA194" s="172"/>
      <c r="DB194" s="172"/>
      <c r="DC194" s="172"/>
      <c r="DD194" s="172"/>
      <c r="DE194" s="172"/>
      <c r="DF194" s="172"/>
      <c r="DG194" s="172"/>
      <c r="DH194" s="172"/>
      <c r="DI194" s="172"/>
      <c r="DJ194" s="172"/>
      <c r="DK194" s="172"/>
      <c r="DL194" s="172"/>
      <c r="DM194" s="172"/>
      <c r="DN194" s="172"/>
      <c r="DO194" s="172"/>
      <c r="DP194" s="172"/>
      <c r="DQ194" s="172"/>
      <c r="DR194" s="172"/>
      <c r="DS194" s="172"/>
      <c r="DT194" s="172"/>
      <c r="DU194" s="172"/>
      <c r="DV194" s="172"/>
      <c r="DW194" s="172"/>
      <c r="DX194" s="172"/>
      <c r="DY194" s="172"/>
      <c r="DZ194" s="172"/>
      <c r="EA194" s="172"/>
      <c r="EB194" s="172"/>
      <c r="EC194" s="172"/>
      <c r="ED194" s="172"/>
      <c r="EE194" s="172"/>
      <c r="EF194" s="172"/>
      <c r="EG194" s="172"/>
      <c r="EH194" s="172"/>
      <c r="EI194" s="172"/>
      <c r="EJ194" s="172"/>
      <c r="EK194" s="172"/>
      <c r="EL194" s="172"/>
      <c r="EM194" s="172"/>
      <c r="EN194" s="172"/>
      <c r="EO194" s="172"/>
      <c r="EP194" s="172"/>
      <c r="EQ194" s="172"/>
      <c r="ER194" s="172"/>
      <c r="ES194" s="172"/>
      <c r="ET194" s="172"/>
      <c r="EU194" s="172"/>
      <c r="EV194" s="172"/>
      <c r="EW194" s="172"/>
      <c r="EX194" s="172"/>
      <c r="EY194" s="172"/>
      <c r="EZ194" s="172"/>
      <c r="FA194" s="172"/>
      <c r="FB194" s="172"/>
      <c r="FC194" s="172"/>
      <c r="FD194" s="172"/>
      <c r="FE194" s="172"/>
      <c r="FF194" s="172"/>
      <c r="FG194" s="172"/>
      <c r="FH194" s="172"/>
      <c r="FI194" s="172"/>
      <c r="FJ194" s="172"/>
      <c r="FK194" s="172"/>
      <c r="FL194" s="172"/>
      <c r="FM194" s="172"/>
      <c r="FN194" s="172"/>
      <c r="FO194" s="172"/>
      <c r="FP194" s="172"/>
      <c r="FQ194" s="172"/>
      <c r="FR194" s="172"/>
      <c r="FS194" s="172"/>
      <c r="FT194" s="172"/>
      <c r="FU194" s="172"/>
      <c r="FV194" s="172"/>
      <c r="FW194" s="172"/>
      <c r="FX194" s="172"/>
      <c r="FY194" s="172"/>
      <c r="FZ194" s="172"/>
      <c r="GA194" s="172"/>
      <c r="GB194" s="172"/>
      <c r="GC194" s="172"/>
      <c r="GD194" s="172"/>
      <c r="GE194" s="172"/>
      <c r="GF194" s="172"/>
      <c r="GG194" s="172"/>
      <c r="GH194" s="172"/>
      <c r="GI194" s="172"/>
      <c r="GJ194" s="172"/>
      <c r="GK194" s="172"/>
      <c r="GL194" s="172"/>
      <c r="GM194" s="172"/>
      <c r="GN194" s="172"/>
      <c r="GO194" s="172"/>
      <c r="GP194" s="172"/>
      <c r="GQ194" s="172"/>
      <c r="GR194" s="172"/>
      <c r="GS194" s="172"/>
      <c r="GT194" s="172"/>
      <c r="GU194" s="172"/>
      <c r="GV194" s="172"/>
      <c r="GW194" s="172"/>
      <c r="GX194" s="172"/>
      <c r="GY194" s="172"/>
      <c r="GZ194" s="172"/>
      <c r="HA194" s="172"/>
      <c r="HB194" s="172"/>
      <c r="HC194" s="172"/>
      <c r="HD194" s="172"/>
      <c r="HE194" s="172"/>
      <c r="HF194" s="172"/>
      <c r="HG194" s="172"/>
      <c r="HH194" s="172"/>
      <c r="HI194" s="172"/>
      <c r="HJ194" s="172"/>
      <c r="HK194" s="172"/>
      <c r="HL194" s="172"/>
      <c r="HM194" s="172"/>
      <c r="HN194" s="172"/>
      <c r="HO194" s="172"/>
      <c r="HP194" s="172"/>
      <c r="HQ194" s="172"/>
      <c r="HR194" s="172"/>
      <c r="HS194" s="172"/>
      <c r="HT194" s="172"/>
      <c r="HU194" s="172"/>
      <c r="HV194" s="172"/>
      <c r="HW194" s="172"/>
      <c r="HX194" s="172"/>
      <c r="HY194" s="172"/>
      <c r="HZ194" s="172"/>
      <c r="IA194" s="172"/>
      <c r="IB194" s="172"/>
      <c r="IC194" s="172"/>
      <c r="ID194" s="172"/>
      <c r="IE194" s="172"/>
      <c r="IF194" s="172"/>
      <c r="IG194" s="172"/>
      <c r="IH194" s="172"/>
      <c r="II194" s="172"/>
      <c r="IJ194" s="172"/>
      <c r="IK194" s="172"/>
      <c r="IL194" s="172"/>
      <c r="IM194" s="172"/>
      <c r="IN194" s="172"/>
      <c r="IO194" s="172"/>
      <c r="IP194" s="172"/>
      <c r="IQ194" s="172"/>
      <c r="IR194" s="172"/>
      <c r="IS194" s="172"/>
      <c r="IT194" s="172"/>
      <c r="IU194" s="172"/>
      <c r="IV194" s="172"/>
      <c r="IW194" s="172"/>
      <c r="IX194" s="172"/>
      <c r="IY194" s="172"/>
      <c r="IZ194" s="172"/>
      <c r="JA194" s="172"/>
      <c r="JB194" s="172"/>
      <c r="JC194" s="172"/>
      <c r="JD194" s="172"/>
      <c r="JE194" s="172"/>
      <c r="JF194" s="172"/>
      <c r="JG194" s="172"/>
      <c r="JH194" s="172"/>
      <c r="JI194" s="172"/>
      <c r="JJ194" s="172"/>
      <c r="JK194" s="172"/>
      <c r="JL194" s="172"/>
      <c r="JM194" s="172"/>
      <c r="JN194" s="172"/>
      <c r="JO194" s="172"/>
      <c r="JP194" s="172"/>
      <c r="JQ194" s="172"/>
      <c r="JR194" s="172"/>
      <c r="JS194" s="172"/>
      <c r="JT194" s="172"/>
      <c r="JU194" s="172"/>
      <c r="JV194" s="172"/>
      <c r="JW194" s="172"/>
      <c r="JX194" s="172"/>
      <c r="JY194" s="172"/>
      <c r="JZ194" s="172"/>
      <c r="KA194" s="172"/>
      <c r="KB194" s="172"/>
      <c r="KC194" s="172"/>
      <c r="KD194" s="172"/>
      <c r="KE194" s="172"/>
      <c r="KF194" s="172"/>
      <c r="KG194" s="172"/>
      <c r="KH194" s="172"/>
      <c r="KI194" s="172"/>
      <c r="KJ194" s="172"/>
      <c r="KK194" s="172"/>
      <c r="KL194" s="172"/>
      <c r="KM194" s="172"/>
      <c r="KN194" s="172"/>
      <c r="KO194" s="172"/>
      <c r="KP194" s="172"/>
      <c r="KQ194" s="172"/>
      <c r="KR194" s="172"/>
      <c r="KS194" s="172"/>
      <c r="KT194" s="172"/>
      <c r="KU194" s="172"/>
      <c r="KV194" s="172"/>
      <c r="KW194" s="172"/>
      <c r="KX194" s="172"/>
      <c r="KY194" s="172"/>
      <c r="KZ194" s="172"/>
      <c r="LA194" s="172"/>
      <c r="LB194" s="172"/>
      <c r="LC194" s="172"/>
      <c r="LD194" s="172"/>
      <c r="LE194" s="172"/>
      <c r="LF194" s="172"/>
      <c r="LG194" s="172"/>
      <c r="LH194" s="172"/>
      <c r="LI194" s="172"/>
      <c r="LJ194" s="172"/>
      <c r="LK194" s="172"/>
      <c r="LL194" s="172"/>
      <c r="LM194" s="172"/>
      <c r="LN194" s="172"/>
      <c r="LO194" s="172"/>
      <c r="LP194" s="172"/>
      <c r="LQ194" s="172"/>
      <c r="LR194" s="172"/>
      <c r="LS194" s="172"/>
      <c r="LT194" s="172"/>
      <c r="LU194" s="172"/>
      <c r="LV194" s="172"/>
      <c r="LW194" s="172"/>
      <c r="LX194" s="172"/>
      <c r="LY194" s="172"/>
      <c r="LZ194" s="172"/>
      <c r="MA194" s="172"/>
      <c r="MB194" s="172"/>
      <c r="MC194" s="172"/>
      <c r="MD194" s="172"/>
      <c r="ME194" s="172"/>
      <c r="MF194" s="172"/>
      <c r="MG194" s="172"/>
      <c r="MH194" s="172"/>
      <c r="MI194" s="172"/>
      <c r="MJ194" s="172"/>
      <c r="MK194" s="172"/>
      <c r="ML194" s="172"/>
      <c r="MM194" s="172"/>
      <c r="MN194" s="172"/>
      <c r="MO194" s="172"/>
      <c r="MP194" s="172"/>
      <c r="MQ194" s="172"/>
      <c r="MR194" s="172"/>
      <c r="MS194" s="172"/>
      <c r="MT194" s="172"/>
      <c r="MU194" s="172"/>
      <c r="MV194" s="172"/>
      <c r="MW194" s="172"/>
      <c r="MX194" s="172"/>
      <c r="MY194" s="172"/>
      <c r="MZ194" s="172"/>
      <c r="NA194" s="172"/>
      <c r="NB194" s="172"/>
      <c r="NC194" s="172"/>
      <c r="ND194" s="172"/>
      <c r="NE194" s="172"/>
      <c r="NF194" s="172"/>
      <c r="NG194" s="172"/>
      <c r="NH194" s="172"/>
      <c r="NI194" s="172"/>
      <c r="NJ194" s="172"/>
      <c r="NK194" s="172"/>
      <c r="NL194" s="172"/>
      <c r="NM194" s="172"/>
      <c r="NN194" s="172"/>
      <c r="NO194" s="172"/>
      <c r="NP194" s="172"/>
      <c r="NQ194" s="172"/>
      <c r="NR194" s="172"/>
      <c r="NS194" s="172"/>
      <c r="NT194" s="172"/>
      <c r="NU194" s="172"/>
      <c r="NV194" s="172"/>
      <c r="NW194" s="172"/>
      <c r="NX194" s="172"/>
      <c r="NY194" s="172"/>
      <c r="NZ194" s="172"/>
      <c r="OA194" s="172"/>
      <c r="OB194" s="172"/>
      <c r="OC194" s="172"/>
      <c r="OD194" s="172"/>
      <c r="OE194" s="172"/>
      <c r="OF194" s="172"/>
      <c r="OG194" s="172"/>
      <c r="OH194" s="172"/>
      <c r="OI194" s="172"/>
      <c r="OJ194" s="172"/>
      <c r="OK194" s="172"/>
      <c r="OL194" s="172"/>
      <c r="OM194" s="172"/>
      <c r="ON194" s="172"/>
      <c r="OO194" s="172"/>
      <c r="OP194" s="172"/>
      <c r="OQ194" s="172"/>
      <c r="OR194" s="172"/>
      <c r="OS194" s="172"/>
      <c r="OT194" s="172"/>
      <c r="OU194" s="172"/>
      <c r="OV194" s="172"/>
      <c r="OW194" s="172"/>
      <c r="OX194" s="172"/>
      <c r="OY194" s="172"/>
      <c r="OZ194" s="172"/>
      <c r="PA194" s="172"/>
      <c r="PB194" s="172"/>
      <c r="PC194" s="172"/>
      <c r="PD194" s="172"/>
      <c r="PE194" s="172"/>
      <c r="PF194" s="172"/>
      <c r="PG194" s="172"/>
      <c r="PH194" s="172"/>
      <c r="PI194" s="172"/>
      <c r="PJ194" s="172"/>
      <c r="PK194" s="172"/>
      <c r="PL194" s="172"/>
      <c r="PM194" s="172"/>
      <c r="PN194" s="172"/>
      <c r="PO194" s="172"/>
      <c r="PP194" s="172"/>
      <c r="PQ194" s="172"/>
      <c r="PR194" s="172"/>
      <c r="PS194" s="172"/>
      <c r="PT194" s="172"/>
      <c r="PU194" s="172"/>
      <c r="PV194" s="172"/>
      <c r="PW194" s="172"/>
      <c r="PX194" s="172"/>
      <c r="PY194" s="172"/>
      <c r="PZ194" s="172"/>
      <c r="QA194" s="172"/>
      <c r="QB194" s="172"/>
      <c r="QC194" s="172"/>
      <c r="QD194" s="172"/>
      <c r="QE194" s="172"/>
      <c r="QF194" s="172"/>
      <c r="QG194" s="172"/>
      <c r="QH194" s="172"/>
      <c r="QI194" s="172"/>
      <c r="QJ194" s="172"/>
      <c r="QK194" s="172"/>
      <c r="QL194" s="172"/>
      <c r="QM194" s="172"/>
      <c r="QN194" s="172"/>
      <c r="QO194" s="172"/>
      <c r="QP194" s="172"/>
      <c r="QQ194" s="172"/>
      <c r="QR194" s="172"/>
      <c r="QS194" s="172"/>
      <c r="QT194" s="172"/>
      <c r="QU194" s="172"/>
      <c r="QV194" s="172"/>
      <c r="QW194" s="172"/>
      <c r="QX194" s="172"/>
      <c r="QY194" s="172"/>
      <c r="QZ194" s="172"/>
      <c r="RA194" s="172"/>
      <c r="RB194" s="172"/>
      <c r="RC194" s="172"/>
      <c r="RD194" s="172"/>
      <c r="RE194" s="172"/>
      <c r="RF194" s="172"/>
      <c r="RG194" s="172"/>
      <c r="RH194" s="172"/>
      <c r="RI194" s="172"/>
      <c r="RJ194" s="172"/>
      <c r="RK194" s="172"/>
      <c r="RL194" s="172"/>
      <c r="RM194" s="172"/>
      <c r="RN194" s="172"/>
      <c r="RO194" s="172"/>
      <c r="RP194" s="172"/>
      <c r="RQ194" s="172"/>
      <c r="RR194" s="172"/>
      <c r="RS194" s="172"/>
      <c r="RT194" s="172"/>
      <c r="RU194" s="172"/>
      <c r="RV194" s="172"/>
      <c r="RW194" s="172"/>
      <c r="RX194" s="172"/>
      <c r="RY194" s="172"/>
      <c r="RZ194" s="172"/>
      <c r="SA194" s="172"/>
      <c r="SB194" s="172"/>
      <c r="SC194" s="172"/>
      <c r="SD194" s="172"/>
      <c r="SE194" s="172"/>
      <c r="SF194" s="172"/>
      <c r="SG194" s="172"/>
      <c r="SH194" s="172"/>
      <c r="SI194" s="172"/>
      <c r="SJ194" s="172"/>
      <c r="SK194" s="172"/>
      <c r="SL194" s="172"/>
      <c r="SM194" s="172"/>
      <c r="SN194" s="172"/>
      <c r="SO194" s="172"/>
      <c r="SP194" s="172"/>
      <c r="SQ194" s="172"/>
      <c r="SR194" s="172"/>
      <c r="SS194" s="172"/>
      <c r="ST194" s="172"/>
      <c r="SU194" s="172"/>
      <c r="SV194" s="172"/>
      <c r="SW194" s="172"/>
      <c r="SX194" s="172"/>
      <c r="SY194" s="172"/>
      <c r="SZ194" s="172"/>
      <c r="TA194" s="172"/>
      <c r="TB194" s="172"/>
      <c r="TC194" s="172"/>
      <c r="TD194" s="172"/>
      <c r="TE194" s="172"/>
      <c r="TF194" s="172"/>
      <c r="TG194" s="172"/>
      <c r="TH194" s="172"/>
      <c r="TI194" s="172"/>
      <c r="TJ194" s="172"/>
      <c r="TK194" s="172"/>
      <c r="TL194" s="172"/>
      <c r="TM194" s="172"/>
      <c r="TN194" s="172"/>
      <c r="TO194" s="172"/>
      <c r="TP194" s="172"/>
      <c r="TQ194" s="172"/>
      <c r="TR194" s="172"/>
      <c r="TS194" s="172"/>
      <c r="TT194" s="172"/>
      <c r="TU194" s="172"/>
      <c r="TV194" s="172"/>
      <c r="TW194" s="172"/>
      <c r="TX194" s="172"/>
      <c r="TY194" s="172"/>
      <c r="TZ194" s="172"/>
      <c r="UA194" s="172"/>
      <c r="UB194" s="172"/>
      <c r="UC194" s="172"/>
      <c r="UD194" s="172"/>
      <c r="UE194" s="172"/>
      <c r="UF194" s="172"/>
      <c r="UG194" s="172"/>
      <c r="UH194" s="172"/>
      <c r="UI194" s="172"/>
      <c r="UJ194" s="172"/>
      <c r="UK194" s="172"/>
      <c r="UL194" s="172"/>
      <c r="UM194" s="172"/>
      <c r="UN194" s="172"/>
      <c r="UO194" s="172"/>
      <c r="UP194" s="172"/>
      <c r="UQ194" s="172"/>
      <c r="UR194" s="172"/>
      <c r="US194" s="172"/>
      <c r="UT194" s="172"/>
      <c r="UU194" s="172"/>
      <c r="UV194" s="172"/>
      <c r="UW194" s="172"/>
      <c r="UX194" s="172"/>
      <c r="UY194" s="172"/>
      <c r="UZ194" s="172"/>
      <c r="VA194" s="172"/>
      <c r="VB194" s="172"/>
      <c r="VC194" s="172"/>
      <c r="VD194" s="172"/>
      <c r="VE194" s="172"/>
      <c r="VF194" s="172"/>
      <c r="VG194" s="172"/>
      <c r="VH194" s="172"/>
      <c r="VI194" s="172"/>
      <c r="VJ194" s="172"/>
      <c r="VK194" s="172"/>
      <c r="VL194" s="172"/>
      <c r="VM194" s="172"/>
      <c r="VN194" s="172"/>
      <c r="VO194" s="172"/>
      <c r="VP194" s="172"/>
      <c r="VQ194" s="172"/>
      <c r="VR194" s="172"/>
      <c r="VS194" s="172"/>
      <c r="VT194" s="172"/>
      <c r="VU194" s="172"/>
      <c r="VV194" s="172"/>
      <c r="VW194" s="172"/>
      <c r="VX194" s="172"/>
      <c r="VY194" s="172"/>
      <c r="VZ194" s="172"/>
      <c r="WA194" s="172"/>
      <c r="WB194" s="172"/>
      <c r="WC194" s="172"/>
      <c r="WD194" s="172"/>
      <c r="WE194" s="172"/>
      <c r="WF194" s="172"/>
      <c r="WG194" s="172"/>
      <c r="WH194" s="172"/>
      <c r="WI194" s="172"/>
      <c r="WJ194" s="172"/>
      <c r="WK194" s="172"/>
      <c r="WL194" s="172"/>
      <c r="WM194" s="172"/>
      <c r="WN194" s="172"/>
      <c r="WO194" s="172"/>
      <c r="WP194" s="172"/>
      <c r="WQ194" s="172"/>
      <c r="WR194" s="172"/>
      <c r="WS194" s="172"/>
      <c r="WT194" s="172"/>
      <c r="WU194" s="172"/>
      <c r="WV194" s="172"/>
      <c r="WW194" s="172"/>
      <c r="WX194" s="172"/>
      <c r="WY194" s="172"/>
      <c r="WZ194" s="172"/>
      <c r="XA194" s="172"/>
      <c r="XB194" s="172"/>
      <c r="XC194" s="172"/>
      <c r="XD194" s="172"/>
      <c r="XE194" s="172"/>
      <c r="XF194" s="172"/>
      <c r="XG194" s="172"/>
      <c r="XH194" s="172"/>
      <c r="XI194" s="172"/>
      <c r="XJ194" s="172"/>
      <c r="XK194" s="172"/>
      <c r="XL194" s="172"/>
      <c r="XM194" s="172"/>
      <c r="XN194" s="172"/>
      <c r="XO194" s="172"/>
      <c r="XP194" s="172"/>
      <c r="XQ194" s="172"/>
      <c r="XR194" s="172"/>
      <c r="XS194" s="172"/>
      <c r="XT194" s="172"/>
      <c r="XU194" s="172"/>
      <c r="XV194" s="172"/>
      <c r="XW194" s="172"/>
      <c r="XX194" s="172"/>
      <c r="XY194" s="172"/>
      <c r="XZ194" s="172"/>
      <c r="YA194" s="172"/>
      <c r="YB194" s="172"/>
      <c r="YC194" s="172"/>
      <c r="YD194" s="172"/>
      <c r="YE194" s="172"/>
      <c r="YF194" s="172"/>
      <c r="YG194" s="172"/>
      <c r="YH194" s="172"/>
      <c r="YI194" s="172"/>
      <c r="YJ194" s="172"/>
      <c r="YK194" s="172"/>
      <c r="YL194" s="172"/>
      <c r="YM194" s="172"/>
      <c r="YN194" s="172"/>
      <c r="YO194" s="172"/>
      <c r="YP194" s="172"/>
      <c r="YQ194" s="172"/>
      <c r="YR194" s="172"/>
      <c r="YS194" s="172"/>
      <c r="YT194" s="172"/>
      <c r="YU194" s="172"/>
      <c r="YV194" s="172"/>
      <c r="YW194" s="172"/>
      <c r="YX194" s="172"/>
      <c r="YY194" s="172"/>
      <c r="YZ194" s="172"/>
      <c r="ZA194" s="172"/>
      <c r="ZB194" s="172"/>
      <c r="ZC194" s="172"/>
      <c r="ZD194" s="172"/>
      <c r="ZE194" s="172"/>
      <c r="ZF194" s="172"/>
      <c r="ZG194" s="172"/>
      <c r="ZH194" s="172"/>
      <c r="ZI194" s="172"/>
      <c r="ZJ194" s="172"/>
      <c r="ZK194" s="172"/>
      <c r="ZL194" s="172"/>
      <c r="ZM194" s="172"/>
      <c r="ZN194" s="172"/>
      <c r="ZO194" s="172"/>
      <c r="ZP194" s="172"/>
      <c r="ZQ194" s="172"/>
      <c r="ZR194" s="172"/>
      <c r="ZS194" s="172"/>
      <c r="ZT194" s="172"/>
      <c r="ZU194" s="172"/>
      <c r="ZV194" s="172"/>
      <c r="ZW194" s="172"/>
      <c r="ZX194" s="172"/>
      <c r="ZY194" s="172"/>
      <c r="ZZ194" s="172"/>
      <c r="AAA194" s="172"/>
      <c r="AAB194" s="172"/>
      <c r="AAC194" s="172"/>
      <c r="AAD194" s="172"/>
      <c r="AAE194" s="172"/>
      <c r="AAF194" s="172"/>
      <c r="AAG194" s="172"/>
      <c r="AAH194" s="172"/>
      <c r="AAI194" s="172"/>
      <c r="AAJ194" s="172"/>
      <c r="AAK194" s="172"/>
      <c r="AAL194" s="172"/>
      <c r="AAM194" s="172"/>
      <c r="AAN194" s="172"/>
      <c r="AAO194" s="172"/>
      <c r="AAP194" s="172"/>
      <c r="AAQ194" s="172"/>
      <c r="AAR194" s="172"/>
      <c r="AAS194" s="172"/>
      <c r="AAT194" s="172"/>
      <c r="AAU194" s="172"/>
      <c r="AAV194" s="172"/>
      <c r="AAW194" s="172"/>
      <c r="AAX194" s="172"/>
      <c r="AAY194" s="172"/>
      <c r="AAZ194" s="172"/>
      <c r="ABA194" s="172"/>
      <c r="ABB194" s="172"/>
      <c r="ABC194" s="172"/>
      <c r="ABD194" s="172"/>
      <c r="ABE194" s="172"/>
      <c r="ABF194" s="172"/>
      <c r="ABG194" s="172"/>
      <c r="ABH194" s="172"/>
      <c r="ABI194" s="172"/>
      <c r="ABJ194" s="172"/>
      <c r="ABK194" s="172"/>
      <c r="ABL194" s="172"/>
      <c r="ABM194" s="172"/>
      <c r="ABN194" s="172"/>
      <c r="ABO194" s="172"/>
      <c r="ABP194" s="172"/>
      <c r="ABQ194" s="172"/>
      <c r="ABR194" s="172"/>
      <c r="ABS194" s="172"/>
      <c r="ABT194" s="172"/>
      <c r="ABU194" s="172"/>
      <c r="ABV194" s="172"/>
      <c r="ABW194" s="172"/>
      <c r="ABX194" s="172"/>
      <c r="ABY194" s="172"/>
      <c r="ABZ194" s="172"/>
      <c r="ACA194" s="172"/>
      <c r="ACB194" s="172"/>
      <c r="ACC194" s="172"/>
      <c r="ACD194" s="172"/>
      <c r="ACE194" s="172"/>
      <c r="ACF194" s="172"/>
      <c r="ACG194" s="172"/>
      <c r="ACH194" s="172"/>
      <c r="ACI194" s="172"/>
      <c r="ACJ194" s="172"/>
      <c r="ACK194" s="172"/>
      <c r="ACL194" s="172"/>
      <c r="ACM194" s="172"/>
      <c r="ACN194" s="172"/>
      <c r="ACO194" s="172"/>
      <c r="ACP194" s="172"/>
      <c r="ACQ194" s="172"/>
      <c r="ACR194" s="172"/>
      <c r="ACS194" s="172"/>
      <c r="ACT194" s="172"/>
      <c r="ACU194" s="172"/>
      <c r="ACV194" s="172"/>
      <c r="ACW194" s="172"/>
      <c r="ACX194" s="172"/>
      <c r="ACY194" s="172"/>
      <c r="ACZ194" s="172"/>
      <c r="ADA194" s="172"/>
      <c r="ADB194" s="172"/>
      <c r="ADC194" s="172"/>
      <c r="ADD194" s="172"/>
      <c r="ADE194" s="172"/>
      <c r="ADF194" s="172"/>
      <c r="ADG194" s="172"/>
      <c r="ADH194" s="172"/>
      <c r="ADI194" s="172"/>
      <c r="ADJ194" s="172"/>
      <c r="ADK194" s="172"/>
      <c r="ADL194" s="172"/>
      <c r="ADM194" s="172"/>
      <c r="ADN194" s="172"/>
      <c r="ADO194" s="172"/>
      <c r="ADP194" s="172"/>
      <c r="ADQ194" s="172"/>
      <c r="ADR194" s="172"/>
      <c r="ADS194" s="172"/>
      <c r="ADT194" s="172"/>
      <c r="ADU194" s="172"/>
      <c r="ADV194" s="172"/>
      <c r="ADW194" s="172"/>
      <c r="ADX194" s="172"/>
      <c r="ADY194" s="172"/>
      <c r="ADZ194" s="172"/>
      <c r="AEA194" s="172"/>
      <c r="AEB194" s="172"/>
      <c r="AEC194" s="172"/>
      <c r="AED194" s="172"/>
      <c r="AEE194" s="172"/>
      <c r="AEF194" s="172"/>
      <c r="AEG194" s="172"/>
      <c r="AEH194" s="172"/>
      <c r="AEI194" s="172"/>
      <c r="AEJ194" s="172"/>
      <c r="AEK194" s="172"/>
      <c r="AEL194" s="172"/>
      <c r="AEM194" s="172"/>
      <c r="AEN194" s="172"/>
      <c r="AEO194" s="172"/>
      <c r="AEP194" s="172"/>
      <c r="AEQ194" s="172"/>
      <c r="AER194" s="172"/>
      <c r="AES194" s="172"/>
      <c r="AET194" s="172"/>
      <c r="AEU194" s="172"/>
      <c r="AEV194" s="172"/>
      <c r="AEW194" s="172"/>
      <c r="AEX194" s="172"/>
      <c r="AEY194" s="172"/>
      <c r="AEZ194" s="172"/>
      <c r="AFA194" s="172"/>
      <c r="AFB194" s="172"/>
      <c r="AFC194" s="172"/>
      <c r="AFD194" s="172"/>
      <c r="AFE194" s="172"/>
      <c r="AFF194" s="172"/>
      <c r="AFG194" s="172"/>
      <c r="AFH194" s="172"/>
      <c r="AFI194" s="172"/>
      <c r="AFJ194" s="172"/>
      <c r="AFK194" s="172"/>
      <c r="AFL194" s="172"/>
      <c r="AFM194" s="172"/>
      <c r="AFN194" s="172"/>
      <c r="AFO194" s="172"/>
      <c r="AFP194" s="172"/>
      <c r="AFQ194" s="172"/>
      <c r="AFR194" s="172"/>
      <c r="AFS194" s="172"/>
      <c r="AFT194" s="172"/>
      <c r="AFU194" s="172"/>
      <c r="AFV194" s="172"/>
      <c r="AFW194" s="172"/>
      <c r="AFX194" s="172"/>
      <c r="AFY194" s="172"/>
      <c r="AFZ194" s="172"/>
      <c r="AGA194" s="172"/>
      <c r="AGB194" s="172"/>
      <c r="AGC194" s="172"/>
      <c r="AGD194" s="172"/>
      <c r="AGE194" s="172"/>
      <c r="AGF194" s="172"/>
      <c r="AGG194" s="172"/>
      <c r="AGH194" s="172"/>
      <c r="AGI194" s="172"/>
      <c r="AGJ194" s="172"/>
      <c r="AGK194" s="172"/>
      <c r="AGL194" s="172"/>
      <c r="AGM194" s="172"/>
      <c r="AGN194" s="172"/>
      <c r="AGO194" s="172"/>
      <c r="AGP194" s="172"/>
      <c r="AGQ194" s="172"/>
      <c r="AGR194" s="172"/>
      <c r="AGS194" s="172"/>
      <c r="AGT194" s="172"/>
      <c r="AGU194" s="172"/>
      <c r="AGV194" s="172"/>
      <c r="AGW194" s="172"/>
      <c r="AGX194" s="172"/>
      <c r="AGY194" s="172"/>
      <c r="AGZ194" s="172"/>
      <c r="AHA194" s="172"/>
      <c r="AHB194" s="172"/>
      <c r="AHC194" s="172"/>
      <c r="AHD194" s="172"/>
      <c r="AHE194" s="172"/>
      <c r="AHF194" s="172"/>
      <c r="AHG194" s="172"/>
      <c r="AHH194" s="172"/>
      <c r="AHI194" s="172"/>
      <c r="AHJ194" s="172"/>
      <c r="AHK194" s="172"/>
      <c r="AHL194" s="172"/>
      <c r="AHM194" s="172"/>
      <c r="AHN194" s="172"/>
      <c r="AHO194" s="172"/>
      <c r="AHP194" s="172"/>
      <c r="AHQ194" s="172"/>
      <c r="AHR194" s="172"/>
      <c r="AHS194" s="172"/>
      <c r="AHT194" s="172"/>
      <c r="AHU194" s="172"/>
      <c r="AHV194" s="172"/>
      <c r="AHW194" s="172"/>
      <c r="AHX194" s="172"/>
      <c r="AHY194" s="172"/>
      <c r="AHZ194" s="172"/>
      <c r="AIA194" s="172"/>
      <c r="AIB194" s="172"/>
      <c r="AIC194" s="172"/>
      <c r="AID194" s="172"/>
      <c r="AIE194" s="172"/>
      <c r="AIF194" s="172"/>
      <c r="AIG194" s="172"/>
      <c r="AIH194" s="172"/>
      <c r="AII194" s="172"/>
      <c r="AIJ194" s="172"/>
      <c r="AIK194" s="172"/>
      <c r="AIL194" s="172"/>
      <c r="AIM194" s="172"/>
      <c r="AIN194" s="172"/>
      <c r="AIO194" s="172"/>
      <c r="AIP194" s="172"/>
      <c r="AIQ194" s="172"/>
      <c r="AIR194" s="172"/>
      <c r="AIS194" s="172"/>
      <c r="AIT194" s="172"/>
      <c r="AIU194" s="172"/>
      <c r="AIV194" s="172"/>
      <c r="AIW194" s="172"/>
      <c r="AIX194" s="172"/>
      <c r="AIY194" s="172"/>
      <c r="AIZ194" s="172"/>
      <c r="AJA194" s="172"/>
      <c r="AJB194" s="172"/>
      <c r="AJC194" s="172"/>
      <c r="AJD194" s="172"/>
      <c r="AJE194" s="172"/>
      <c r="AJF194" s="172"/>
      <c r="AJG194" s="172"/>
      <c r="AJH194" s="172"/>
      <c r="AJI194" s="172"/>
      <c r="AJJ194" s="172"/>
      <c r="AJK194" s="172"/>
      <c r="AJL194" s="172"/>
      <c r="AJM194" s="172"/>
      <c r="AJN194" s="172"/>
      <c r="AJO194" s="172"/>
      <c r="AJP194" s="172"/>
      <c r="AJQ194" s="172"/>
      <c r="AJR194" s="172"/>
      <c r="AJS194" s="172"/>
      <c r="AJT194" s="172"/>
      <c r="AJU194" s="172"/>
      <c r="AJV194" s="172"/>
      <c r="AJW194" s="172"/>
      <c r="AJX194" s="172"/>
      <c r="AJY194" s="172"/>
      <c r="AJZ194" s="172"/>
      <c r="AKA194" s="172"/>
      <c r="AKB194" s="172"/>
      <c r="AKC194" s="172"/>
      <c r="AKD194" s="172"/>
      <c r="AKE194" s="172"/>
      <c r="AKF194" s="172"/>
      <c r="AKG194" s="172"/>
      <c r="AKH194" s="172"/>
      <c r="AKI194" s="172"/>
      <c r="AKJ194" s="172"/>
      <c r="AKK194" s="172"/>
      <c r="AKL194" s="172"/>
      <c r="AKM194" s="172"/>
      <c r="AKN194" s="172"/>
      <c r="AKO194" s="172"/>
      <c r="AKP194" s="172"/>
      <c r="AKQ194" s="172"/>
      <c r="AKR194" s="172"/>
      <c r="AKS194" s="172"/>
      <c r="AKT194" s="172"/>
      <c r="AKU194" s="172"/>
      <c r="AKV194" s="172"/>
      <c r="AKW194" s="172"/>
      <c r="AKX194" s="172"/>
      <c r="AKY194" s="172"/>
      <c r="AKZ194" s="172"/>
      <c r="ALA194" s="172"/>
      <c r="ALB194" s="172"/>
      <c r="ALC194" s="172"/>
      <c r="ALD194" s="172"/>
      <c r="ALE194" s="172"/>
      <c r="ALF194" s="172"/>
      <c r="ALG194" s="172"/>
      <c r="ALH194" s="172"/>
      <c r="ALI194" s="172"/>
      <c r="ALJ194" s="172"/>
      <c r="ALK194" s="172"/>
      <c r="ALL194" s="172"/>
      <c r="ALM194" s="172"/>
      <c r="ALN194" s="172"/>
      <c r="ALO194" s="172"/>
      <c r="ALP194" s="172"/>
      <c r="ALQ194" s="172"/>
      <c r="ALR194" s="172"/>
      <c r="ALS194" s="172"/>
      <c r="ALT194" s="172"/>
      <c r="ALU194" s="172"/>
      <c r="ALV194" s="172"/>
      <c r="ALW194" s="172"/>
      <c r="ALX194" s="172"/>
      <c r="ALY194" s="172"/>
      <c r="ALZ194" s="172"/>
      <c r="AMA194" s="172"/>
      <c r="AMB194" s="172"/>
      <c r="AMC194" s="172"/>
      <c r="AMD194" s="172"/>
      <c r="AME194" s="172"/>
      <c r="AMF194" s="172"/>
      <c r="AMG194" s="172"/>
      <c r="AMH194" s="172"/>
      <c r="AMI194" s="172"/>
      <c r="AMJ194" s="172"/>
      <c r="AMK194" s="172"/>
      <c r="AML194" s="172"/>
      <c r="AMM194" s="172"/>
      <c r="AMN194" s="172"/>
      <c r="AMO194" s="172"/>
      <c r="AMP194" s="172"/>
      <c r="AMQ194" s="172"/>
      <c r="AMR194" s="172"/>
      <c r="AMS194" s="172"/>
      <c r="AMT194" s="172"/>
      <c r="AMU194" s="172"/>
      <c r="AMV194" s="172"/>
      <c r="AMW194" s="172"/>
      <c r="AMX194" s="172"/>
      <c r="AMY194" s="172"/>
      <c r="AMZ194" s="172"/>
      <c r="ANA194" s="172"/>
      <c r="ANB194" s="172"/>
      <c r="ANC194" s="172"/>
      <c r="AND194" s="172"/>
      <c r="ANE194" s="172"/>
      <c r="ANF194" s="172"/>
      <c r="ANG194" s="172"/>
      <c r="ANH194" s="172"/>
      <c r="ANI194" s="172"/>
      <c r="ANJ194" s="172"/>
      <c r="ANK194" s="172"/>
      <c r="ANL194" s="172"/>
      <c r="ANM194" s="172"/>
      <c r="ANN194" s="172"/>
      <c r="ANO194" s="172"/>
      <c r="ANP194" s="172"/>
      <c r="ANQ194" s="172"/>
      <c r="ANR194" s="172"/>
      <c r="ANS194" s="172"/>
      <c r="ANT194" s="172"/>
      <c r="ANU194" s="172"/>
      <c r="ANV194" s="172"/>
      <c r="ANW194" s="172"/>
      <c r="ANX194" s="172"/>
      <c r="ANY194" s="172"/>
      <c r="ANZ194" s="172"/>
      <c r="AOA194" s="172"/>
      <c r="AOB194" s="172"/>
      <c r="AOC194" s="172"/>
      <c r="AOD194" s="172"/>
      <c r="AOE194" s="172"/>
      <c r="AOF194" s="172"/>
      <c r="AOG194" s="172"/>
      <c r="AOH194" s="172"/>
      <c r="AOI194" s="172"/>
      <c r="AOJ194" s="172"/>
      <c r="AOK194" s="172"/>
      <c r="AOL194" s="172"/>
      <c r="AOM194" s="172"/>
      <c r="AON194" s="172"/>
      <c r="AOO194" s="172"/>
      <c r="AOP194" s="172"/>
      <c r="AOQ194" s="172"/>
      <c r="AOR194" s="172"/>
      <c r="AOS194" s="172"/>
      <c r="AOT194" s="172"/>
      <c r="AOU194" s="172"/>
      <c r="AOV194" s="172"/>
      <c r="AOW194" s="172"/>
      <c r="AOX194" s="172"/>
      <c r="AOY194" s="172"/>
      <c r="AOZ194" s="172"/>
      <c r="APA194" s="172"/>
      <c r="APB194" s="172"/>
      <c r="APC194" s="172"/>
      <c r="APD194" s="172"/>
      <c r="APE194" s="172"/>
      <c r="APF194" s="172"/>
      <c r="APG194" s="172"/>
      <c r="APH194" s="172"/>
      <c r="API194" s="172"/>
      <c r="APJ194" s="172"/>
      <c r="APK194" s="172"/>
      <c r="APL194" s="172"/>
      <c r="APM194" s="172"/>
      <c r="APN194" s="172"/>
      <c r="APO194" s="172"/>
      <c r="APP194" s="172"/>
      <c r="APQ194" s="172"/>
      <c r="APR194" s="172"/>
      <c r="APS194" s="172"/>
      <c r="APT194" s="172"/>
      <c r="APU194" s="172"/>
      <c r="APV194" s="172"/>
      <c r="APW194" s="172"/>
      <c r="APX194" s="172"/>
      <c r="APY194" s="172"/>
      <c r="APZ194" s="172"/>
      <c r="AQA194" s="172"/>
      <c r="AQB194" s="172"/>
      <c r="AQC194" s="172"/>
      <c r="AQD194" s="172"/>
      <c r="AQE194" s="172"/>
      <c r="AQF194" s="172"/>
      <c r="AQG194" s="172"/>
      <c r="AQH194" s="172"/>
      <c r="AQI194" s="172"/>
      <c r="AQJ194" s="172"/>
      <c r="AQK194" s="172"/>
      <c r="AQL194" s="172"/>
      <c r="AQM194" s="172"/>
      <c r="AQN194" s="172"/>
      <c r="AQO194" s="172"/>
      <c r="AQP194" s="172"/>
      <c r="AQQ194" s="172"/>
      <c r="AQR194" s="172"/>
      <c r="AQS194" s="172"/>
      <c r="AQT194" s="172"/>
      <c r="AQU194" s="172"/>
      <c r="AQV194" s="172"/>
      <c r="AQW194" s="172"/>
      <c r="AQX194" s="172"/>
      <c r="AQY194" s="172"/>
      <c r="AQZ194" s="172"/>
      <c r="ARA194" s="172"/>
      <c r="ARB194" s="172"/>
      <c r="ARC194" s="172"/>
      <c r="ARD194" s="172"/>
      <c r="ARE194" s="172"/>
      <c r="ARF194" s="172"/>
      <c r="ARG194" s="172"/>
      <c r="ARH194" s="172"/>
      <c r="ARI194" s="172"/>
      <c r="ARJ194" s="172"/>
      <c r="ARK194" s="172"/>
      <c r="ARL194" s="172"/>
      <c r="ARM194" s="172"/>
      <c r="ARN194" s="172"/>
      <c r="ARO194" s="172"/>
      <c r="ARP194" s="172"/>
      <c r="ARQ194" s="172"/>
      <c r="ARR194" s="172"/>
      <c r="ARS194" s="172"/>
      <c r="ART194" s="172"/>
      <c r="ARU194" s="172"/>
      <c r="ARV194" s="172"/>
      <c r="ARW194" s="172"/>
      <c r="ARX194" s="172"/>
      <c r="ARY194" s="172"/>
      <c r="ARZ194" s="172"/>
      <c r="ASA194" s="172"/>
      <c r="ASB194" s="172"/>
      <c r="ASC194" s="172"/>
      <c r="ASD194" s="172"/>
      <c r="ASE194" s="172"/>
      <c r="ASF194" s="172"/>
      <c r="ASG194" s="172"/>
      <c r="ASH194" s="172"/>
      <c r="ASI194" s="172"/>
      <c r="ASJ194" s="172"/>
      <c r="ASK194" s="172"/>
      <c r="ASL194" s="172"/>
      <c r="ASM194" s="172"/>
      <c r="ASN194" s="172"/>
      <c r="ASO194" s="172"/>
      <c r="ASP194" s="172"/>
      <c r="ASQ194" s="172"/>
      <c r="ASR194" s="172"/>
      <c r="ASS194" s="172"/>
      <c r="AST194" s="172"/>
      <c r="ASU194" s="172"/>
      <c r="ASV194" s="172"/>
      <c r="ASW194" s="172"/>
      <c r="ASX194" s="172"/>
      <c r="ASY194" s="172"/>
      <c r="ASZ194" s="172"/>
      <c r="ATA194" s="172"/>
      <c r="ATB194" s="172"/>
      <c r="ATC194" s="172"/>
      <c r="ATD194" s="172"/>
      <c r="ATE194" s="172"/>
      <c r="ATF194" s="172"/>
      <c r="ATG194" s="172"/>
      <c r="ATH194" s="172"/>
      <c r="ATI194" s="172"/>
      <c r="ATJ194" s="172"/>
      <c r="ATK194" s="172"/>
      <c r="ATL194" s="172"/>
      <c r="ATM194" s="172"/>
      <c r="ATN194" s="172"/>
      <c r="ATO194" s="172"/>
      <c r="ATP194" s="172"/>
      <c r="ATQ194" s="172"/>
      <c r="ATR194" s="172"/>
      <c r="ATS194" s="172"/>
      <c r="ATT194" s="172"/>
      <c r="ATU194" s="172"/>
      <c r="ATV194" s="172"/>
      <c r="ATW194" s="172"/>
      <c r="ATX194" s="172"/>
      <c r="ATY194" s="172"/>
      <c r="ATZ194" s="172"/>
      <c r="AUA194" s="172"/>
      <c r="AUB194" s="172"/>
      <c r="AUC194" s="172"/>
      <c r="AUD194" s="172"/>
      <c r="AUE194" s="172"/>
      <c r="AUF194" s="172"/>
      <c r="AUG194" s="172"/>
      <c r="AUH194" s="172"/>
      <c r="AUI194" s="172"/>
      <c r="AUJ194" s="172"/>
      <c r="AUK194" s="172"/>
      <c r="AUL194" s="172"/>
      <c r="AUM194" s="172"/>
      <c r="AUN194" s="172"/>
      <c r="AUO194" s="172"/>
      <c r="AUP194" s="172"/>
      <c r="AUQ194" s="172"/>
      <c r="AUR194" s="172"/>
      <c r="AUS194" s="172"/>
      <c r="AUT194" s="172"/>
      <c r="AUU194" s="172"/>
      <c r="AUV194" s="172"/>
      <c r="AUW194" s="172"/>
      <c r="AUX194" s="172"/>
      <c r="AUY194" s="172"/>
      <c r="AUZ194" s="172"/>
      <c r="AVA194" s="172"/>
      <c r="AVB194" s="172"/>
      <c r="AVC194" s="172"/>
      <c r="AVD194" s="172"/>
      <c r="AVE194" s="172"/>
      <c r="AVF194" s="172"/>
      <c r="AVG194" s="172"/>
      <c r="AVH194" s="172"/>
      <c r="AVI194" s="172"/>
      <c r="AVJ194" s="172"/>
      <c r="AVK194" s="172"/>
      <c r="AVL194" s="172"/>
      <c r="AVM194" s="172"/>
      <c r="AVN194" s="172"/>
      <c r="AVO194" s="172"/>
      <c r="AVP194" s="172"/>
      <c r="AVQ194" s="172"/>
      <c r="AVR194" s="172"/>
      <c r="AVS194" s="172"/>
      <c r="AVT194" s="172"/>
      <c r="AVU194" s="172"/>
      <c r="AVV194" s="172"/>
      <c r="AVW194" s="172"/>
      <c r="AVX194" s="172"/>
      <c r="AVY194" s="172"/>
      <c r="AVZ194" s="172"/>
      <c r="AWA194" s="172"/>
      <c r="AWB194" s="172"/>
      <c r="AWC194" s="172"/>
      <c r="AWD194" s="172"/>
      <c r="AWE194" s="172"/>
      <c r="AWF194" s="172"/>
      <c r="AWG194" s="172"/>
      <c r="AWH194" s="172"/>
      <c r="AWI194" s="172"/>
      <c r="AWJ194" s="172"/>
      <c r="AWK194" s="172"/>
      <c r="AWL194" s="172"/>
      <c r="AWM194" s="172"/>
      <c r="AWN194" s="172"/>
      <c r="AWO194" s="172"/>
      <c r="AWP194" s="172"/>
      <c r="AWQ194" s="172"/>
      <c r="AWR194" s="172"/>
      <c r="AWS194" s="172"/>
      <c r="AWT194" s="172"/>
      <c r="AWU194" s="172"/>
      <c r="AWV194" s="172"/>
      <c r="AWW194" s="172"/>
      <c r="AWX194" s="172"/>
      <c r="AWY194" s="172"/>
      <c r="AWZ194" s="172"/>
      <c r="AXA194" s="172"/>
      <c r="AXB194" s="172"/>
      <c r="AXC194" s="172"/>
      <c r="AXD194" s="172"/>
      <c r="AXE194" s="172"/>
      <c r="AXF194" s="172"/>
      <c r="AXG194" s="172"/>
      <c r="AXH194" s="172"/>
      <c r="AXI194" s="172"/>
      <c r="AXJ194" s="172"/>
      <c r="AXK194" s="172"/>
      <c r="AXL194" s="172"/>
      <c r="AXM194" s="172"/>
      <c r="AXN194" s="172"/>
      <c r="AXO194" s="172"/>
      <c r="AXP194" s="172"/>
      <c r="AXQ194" s="172"/>
      <c r="AXR194" s="172"/>
      <c r="AXS194" s="172"/>
      <c r="AXT194" s="172"/>
      <c r="AXU194" s="172"/>
      <c r="AXV194" s="172"/>
      <c r="AXW194" s="172"/>
      <c r="AXX194" s="172"/>
      <c r="AXY194" s="172"/>
      <c r="AXZ194" s="172"/>
      <c r="AYA194" s="172"/>
      <c r="AYB194" s="172"/>
      <c r="AYC194" s="172"/>
      <c r="AYD194" s="172"/>
      <c r="AYE194" s="172"/>
      <c r="AYF194" s="172"/>
      <c r="AYG194" s="172"/>
      <c r="AYH194" s="172"/>
      <c r="AYI194" s="172"/>
      <c r="AYJ194" s="172"/>
      <c r="AYK194" s="172"/>
      <c r="AYL194" s="172"/>
      <c r="AYM194" s="172"/>
      <c r="AYN194" s="172"/>
      <c r="AYO194" s="172"/>
      <c r="AYP194" s="172"/>
      <c r="AYQ194" s="172"/>
      <c r="AYR194" s="172"/>
      <c r="AYS194" s="172"/>
      <c r="AYT194" s="172"/>
      <c r="AYU194" s="172"/>
      <c r="AYV194" s="172"/>
      <c r="AYW194" s="172"/>
      <c r="AYX194" s="172"/>
      <c r="AYY194" s="172"/>
      <c r="AYZ194" s="172"/>
      <c r="AZA194" s="172"/>
      <c r="AZB194" s="172"/>
      <c r="AZC194" s="172"/>
      <c r="AZD194" s="172"/>
      <c r="AZE194" s="172"/>
      <c r="AZF194" s="172"/>
      <c r="AZG194" s="172"/>
      <c r="AZH194" s="172"/>
      <c r="AZI194" s="172"/>
      <c r="AZJ194" s="172"/>
      <c r="AZK194" s="172"/>
      <c r="AZL194" s="172"/>
      <c r="AZM194" s="172"/>
      <c r="AZN194" s="172"/>
      <c r="AZO194" s="172"/>
      <c r="AZP194" s="172"/>
      <c r="AZQ194" s="172"/>
      <c r="AZR194" s="172"/>
      <c r="AZS194" s="172"/>
      <c r="AZT194" s="172"/>
      <c r="AZU194" s="172"/>
      <c r="AZV194" s="172"/>
      <c r="AZW194" s="172"/>
      <c r="AZX194" s="172"/>
      <c r="AZY194" s="172"/>
      <c r="AZZ194" s="172"/>
      <c r="BAA194" s="172"/>
      <c r="BAB194" s="172"/>
      <c r="BAC194" s="172"/>
      <c r="BAD194" s="172"/>
      <c r="BAE194" s="172"/>
      <c r="BAF194" s="172"/>
      <c r="BAG194" s="172"/>
      <c r="BAH194" s="172"/>
      <c r="BAI194" s="172"/>
      <c r="BAJ194" s="172"/>
      <c r="BAK194" s="172"/>
      <c r="BAL194" s="172"/>
      <c r="BAM194" s="172"/>
      <c r="BAN194" s="172"/>
      <c r="BAO194" s="172"/>
      <c r="BAP194" s="172"/>
      <c r="BAQ194" s="172"/>
      <c r="BAR194" s="172"/>
      <c r="BAS194" s="172"/>
      <c r="BAT194" s="172"/>
      <c r="BAU194" s="172"/>
      <c r="BAV194" s="172"/>
      <c r="BAW194" s="172"/>
      <c r="BAX194" s="172"/>
      <c r="BAY194" s="172"/>
      <c r="BAZ194" s="172"/>
      <c r="BBA194" s="172"/>
      <c r="BBB194" s="172"/>
      <c r="BBC194" s="172"/>
      <c r="BBD194" s="172"/>
      <c r="BBE194" s="172"/>
      <c r="BBF194" s="172"/>
      <c r="BBG194" s="172"/>
      <c r="BBH194" s="172"/>
      <c r="BBI194" s="172"/>
      <c r="BBJ194" s="172"/>
      <c r="BBK194" s="172"/>
      <c r="BBL194" s="172"/>
      <c r="BBM194" s="172"/>
      <c r="BBN194" s="172"/>
      <c r="BBO194" s="172"/>
      <c r="BBP194" s="172"/>
      <c r="BBQ194" s="172"/>
      <c r="BBR194" s="172"/>
      <c r="BBS194" s="172"/>
      <c r="BBT194" s="172"/>
      <c r="BBU194" s="172"/>
      <c r="BBV194" s="172"/>
      <c r="BBW194" s="172"/>
      <c r="BBX194" s="172"/>
      <c r="BBY194" s="172"/>
      <c r="BBZ194" s="172"/>
      <c r="BCA194" s="172"/>
      <c r="BCB194" s="172"/>
      <c r="BCC194" s="172"/>
      <c r="BCD194" s="172"/>
      <c r="BCE194" s="172"/>
      <c r="BCF194" s="172"/>
      <c r="BCG194" s="172"/>
      <c r="BCH194" s="172"/>
      <c r="BCI194" s="172"/>
      <c r="BCJ194" s="172"/>
      <c r="BCK194" s="172"/>
      <c r="BCL194" s="172"/>
      <c r="BCM194" s="172"/>
      <c r="BCN194" s="172"/>
      <c r="BCO194" s="172"/>
      <c r="BCP194" s="172"/>
      <c r="BCQ194" s="172"/>
      <c r="BCR194" s="172"/>
      <c r="BCS194" s="172"/>
      <c r="BCT194" s="172"/>
      <c r="BCU194" s="172"/>
      <c r="BCV194" s="172"/>
      <c r="BCW194" s="172"/>
      <c r="BCX194" s="172"/>
      <c r="BCY194" s="172"/>
      <c r="BCZ194" s="172"/>
      <c r="BDA194" s="172"/>
      <c r="BDB194" s="172"/>
      <c r="BDC194" s="172"/>
      <c r="BDD194" s="172"/>
      <c r="BDE194" s="172"/>
      <c r="BDF194" s="172"/>
      <c r="BDG194" s="172"/>
      <c r="BDH194" s="172"/>
      <c r="BDI194" s="172"/>
      <c r="BDJ194" s="172"/>
      <c r="BDK194" s="172"/>
      <c r="BDL194" s="172"/>
      <c r="BDM194" s="172"/>
      <c r="BDN194" s="172"/>
      <c r="BDO194" s="172"/>
      <c r="BDP194" s="172"/>
      <c r="BDQ194" s="172"/>
      <c r="BDR194" s="172"/>
      <c r="BDS194" s="172"/>
      <c r="BDT194" s="172"/>
      <c r="BDU194" s="172"/>
      <c r="BDV194" s="172"/>
      <c r="BDW194" s="172"/>
      <c r="BDX194" s="172"/>
      <c r="BDY194" s="172"/>
      <c r="BDZ194" s="172"/>
      <c r="BEA194" s="172"/>
      <c r="BEB194" s="172"/>
      <c r="BEC194" s="172"/>
      <c r="BED194" s="172"/>
      <c r="BEE194" s="172"/>
      <c r="BEF194" s="172"/>
      <c r="BEG194" s="172"/>
      <c r="BEH194" s="172"/>
      <c r="BEI194" s="172"/>
      <c r="BEJ194" s="172"/>
      <c r="BEK194" s="172"/>
      <c r="BEL194" s="172"/>
      <c r="BEM194" s="172"/>
      <c r="BEN194" s="172"/>
      <c r="BEO194" s="172"/>
      <c r="BEP194" s="172"/>
      <c r="BEQ194" s="172"/>
      <c r="BER194" s="172"/>
      <c r="BES194" s="172"/>
      <c r="BET194" s="172"/>
      <c r="BEU194" s="172"/>
      <c r="BEV194" s="172"/>
      <c r="BEW194" s="172"/>
      <c r="BEX194" s="172"/>
      <c r="BEY194" s="172"/>
      <c r="BEZ194" s="172"/>
      <c r="BFA194" s="172"/>
      <c r="BFB194" s="172"/>
      <c r="BFC194" s="172"/>
      <c r="BFD194" s="172"/>
      <c r="BFE194" s="172"/>
      <c r="BFF194" s="172"/>
      <c r="BFG194" s="172"/>
      <c r="BFH194" s="172"/>
      <c r="BFI194" s="172"/>
      <c r="BFJ194" s="172"/>
      <c r="BFK194" s="172"/>
      <c r="BFL194" s="172"/>
      <c r="BFM194" s="172"/>
      <c r="BFN194" s="172"/>
      <c r="BFO194" s="172"/>
      <c r="BFP194" s="172"/>
      <c r="BFQ194" s="172"/>
      <c r="BFR194" s="172"/>
      <c r="BFS194" s="172"/>
      <c r="BFT194" s="172"/>
      <c r="BFU194" s="172"/>
      <c r="BFV194" s="172"/>
      <c r="BFW194" s="172"/>
      <c r="BFX194" s="172"/>
      <c r="BFY194" s="172"/>
      <c r="BFZ194" s="172"/>
      <c r="BGA194" s="172"/>
      <c r="BGB194" s="172"/>
      <c r="BGC194" s="172"/>
      <c r="BGD194" s="172"/>
      <c r="BGE194" s="172"/>
      <c r="BGF194" s="172"/>
      <c r="BGG194" s="172"/>
      <c r="BGH194" s="172"/>
      <c r="BGI194" s="172"/>
      <c r="BGJ194" s="172"/>
      <c r="BGK194" s="172"/>
      <c r="BGL194" s="172"/>
      <c r="BGM194" s="172"/>
      <c r="BGN194" s="172"/>
      <c r="BGO194" s="172"/>
      <c r="BGP194" s="172"/>
      <c r="BGQ194" s="172"/>
      <c r="BGR194" s="172"/>
      <c r="BGS194" s="172"/>
      <c r="BGT194" s="172"/>
      <c r="BGU194" s="172"/>
      <c r="BGV194" s="172"/>
      <c r="BGW194" s="172"/>
      <c r="BGX194" s="172"/>
      <c r="BGY194" s="172"/>
      <c r="BGZ194" s="172"/>
      <c r="BHA194" s="172"/>
      <c r="BHB194" s="172"/>
      <c r="BHC194" s="172"/>
      <c r="BHD194" s="172"/>
      <c r="BHE194" s="172"/>
      <c r="BHF194" s="172"/>
      <c r="BHG194" s="172"/>
      <c r="BHH194" s="172"/>
      <c r="BHI194" s="172"/>
      <c r="BHJ194" s="172"/>
      <c r="BHK194" s="172"/>
      <c r="BHL194" s="172"/>
      <c r="BHM194" s="172"/>
      <c r="BHN194" s="172"/>
      <c r="BHO194" s="172"/>
      <c r="BHP194" s="172"/>
      <c r="BHQ194" s="172"/>
      <c r="BHR194" s="172"/>
      <c r="BHS194" s="172"/>
      <c r="BHT194" s="172"/>
      <c r="BHU194" s="172"/>
      <c r="BHV194" s="172"/>
      <c r="BHW194" s="172"/>
      <c r="BHX194" s="172"/>
      <c r="BHY194" s="172"/>
      <c r="BHZ194" s="172"/>
      <c r="BIA194" s="172"/>
      <c r="BIB194" s="172"/>
      <c r="BIC194" s="172"/>
      <c r="BID194" s="172"/>
      <c r="BIE194" s="172"/>
      <c r="BIF194" s="172"/>
      <c r="BIG194" s="172"/>
      <c r="BIH194" s="172"/>
      <c r="BII194" s="172"/>
      <c r="BIJ194" s="172"/>
      <c r="BIK194" s="172"/>
      <c r="BIL194" s="172"/>
      <c r="BIM194" s="172"/>
      <c r="BIN194" s="172"/>
      <c r="BIO194" s="172"/>
      <c r="BIP194" s="172"/>
      <c r="BIQ194" s="172"/>
      <c r="BIR194" s="172"/>
      <c r="BIS194" s="172"/>
      <c r="BIT194" s="172"/>
      <c r="BIU194" s="172"/>
      <c r="BIV194" s="172"/>
      <c r="BIW194" s="172"/>
      <c r="BIX194" s="172"/>
      <c r="BIY194" s="172"/>
      <c r="BIZ194" s="172"/>
      <c r="BJA194" s="172"/>
      <c r="BJB194" s="172"/>
      <c r="BJC194" s="172"/>
      <c r="BJD194" s="172"/>
      <c r="BJE194" s="172"/>
      <c r="BJF194" s="172"/>
      <c r="BJG194" s="172"/>
      <c r="BJH194" s="172"/>
      <c r="BJI194" s="172"/>
      <c r="BJJ194" s="172"/>
      <c r="BJK194" s="172"/>
      <c r="BJL194" s="172"/>
      <c r="BJM194" s="172"/>
      <c r="BJN194" s="172"/>
      <c r="BJO194" s="172"/>
      <c r="BJP194" s="172"/>
      <c r="BJQ194" s="172"/>
      <c r="BJR194" s="172"/>
      <c r="BJS194" s="172"/>
      <c r="BJT194" s="172"/>
      <c r="BJU194" s="172"/>
      <c r="BJV194" s="172"/>
      <c r="BJW194" s="172"/>
      <c r="BJX194" s="172"/>
      <c r="BJY194" s="172"/>
      <c r="BJZ194" s="172"/>
      <c r="BKA194" s="172"/>
      <c r="BKB194" s="172"/>
      <c r="BKC194" s="172"/>
      <c r="BKD194" s="172"/>
      <c r="BKE194" s="172"/>
      <c r="BKF194" s="172"/>
      <c r="BKG194" s="172"/>
      <c r="BKH194" s="172"/>
      <c r="BKI194" s="172"/>
      <c r="BKJ194" s="172"/>
      <c r="BKK194" s="172"/>
      <c r="BKL194" s="172"/>
      <c r="BKM194" s="172"/>
      <c r="BKN194" s="172"/>
      <c r="BKO194" s="172"/>
      <c r="BKP194" s="172"/>
      <c r="BKQ194" s="172"/>
      <c r="BKR194" s="172"/>
      <c r="BKS194" s="172"/>
      <c r="BKT194" s="172"/>
      <c r="BKU194" s="172"/>
      <c r="BKV194" s="172"/>
      <c r="BKW194" s="172"/>
      <c r="BKX194" s="172"/>
      <c r="BKY194" s="172"/>
      <c r="BKZ194" s="172"/>
      <c r="BLA194" s="172"/>
      <c r="BLB194" s="172"/>
      <c r="BLC194" s="172"/>
      <c r="BLD194" s="172"/>
      <c r="BLE194" s="172"/>
      <c r="BLF194" s="172"/>
      <c r="BLG194" s="172"/>
      <c r="BLH194" s="172"/>
      <c r="BLI194" s="172"/>
      <c r="BLJ194" s="172"/>
      <c r="BLK194" s="172"/>
      <c r="BLL194" s="172"/>
      <c r="BLM194" s="172"/>
      <c r="BLN194" s="172"/>
      <c r="BLO194" s="172"/>
      <c r="BLP194" s="172"/>
      <c r="BLQ194" s="172"/>
      <c r="BLR194" s="172"/>
      <c r="BLS194" s="172"/>
      <c r="BLT194" s="172"/>
      <c r="BLU194" s="172"/>
      <c r="BLV194" s="172"/>
      <c r="BLW194" s="172"/>
      <c r="BLX194" s="172"/>
      <c r="BLY194" s="172"/>
      <c r="BLZ194" s="172"/>
      <c r="BMA194" s="172"/>
      <c r="BMB194" s="172"/>
      <c r="BMC194" s="172"/>
      <c r="BMD194" s="172"/>
      <c r="BME194" s="172"/>
      <c r="BMF194" s="172"/>
      <c r="BMG194" s="172"/>
      <c r="BMH194" s="172"/>
      <c r="BMI194" s="172"/>
      <c r="BMJ194" s="172"/>
      <c r="BMK194" s="172"/>
      <c r="BML194" s="172"/>
      <c r="BMM194" s="172"/>
      <c r="BMN194" s="172"/>
      <c r="BMO194" s="172"/>
      <c r="BMP194" s="172"/>
      <c r="BMQ194" s="172"/>
      <c r="BMR194" s="172"/>
      <c r="BMS194" s="172"/>
      <c r="BMT194" s="172"/>
      <c r="BMU194" s="172"/>
      <c r="BMV194" s="172"/>
      <c r="BMW194" s="172"/>
      <c r="BMX194" s="172"/>
      <c r="BMY194" s="172"/>
      <c r="BMZ194" s="172"/>
      <c r="BNA194" s="172"/>
      <c r="BNB194" s="172"/>
      <c r="BNC194" s="172"/>
      <c r="BND194" s="172"/>
      <c r="BNE194" s="172"/>
      <c r="BNF194" s="172"/>
      <c r="BNG194" s="172"/>
      <c r="BNH194" s="172"/>
      <c r="BNI194" s="172"/>
      <c r="BNJ194" s="172"/>
      <c r="BNK194" s="172"/>
      <c r="BNL194" s="172"/>
      <c r="BNM194" s="172"/>
      <c r="BNN194" s="172"/>
      <c r="BNO194" s="172"/>
      <c r="BNP194" s="172"/>
      <c r="BNQ194" s="172"/>
      <c r="BNR194" s="172"/>
      <c r="BNS194" s="172"/>
      <c r="BNT194" s="172"/>
      <c r="BNU194" s="172"/>
      <c r="BNV194" s="172"/>
      <c r="BNW194" s="172"/>
      <c r="BNX194" s="172"/>
      <c r="BNY194" s="172"/>
      <c r="BNZ194" s="172"/>
      <c r="BOA194" s="172"/>
      <c r="BOB194" s="172"/>
      <c r="BOC194" s="172"/>
      <c r="BOD194" s="172"/>
      <c r="BOE194" s="172"/>
      <c r="BOF194" s="172"/>
      <c r="BOG194" s="172"/>
      <c r="BOH194" s="172"/>
      <c r="BOI194" s="172"/>
      <c r="BOJ194" s="172"/>
      <c r="BOK194" s="172"/>
      <c r="BOL194" s="172"/>
      <c r="BOM194" s="172"/>
      <c r="BON194" s="172"/>
      <c r="BOO194" s="172"/>
      <c r="BOP194" s="172"/>
      <c r="BOQ194" s="172"/>
      <c r="BOR194" s="172"/>
      <c r="BOS194" s="172"/>
      <c r="BOT194" s="172"/>
      <c r="BOU194" s="172"/>
      <c r="BOV194" s="172"/>
      <c r="BOW194" s="172"/>
      <c r="BOX194" s="172"/>
      <c r="BOY194" s="172"/>
      <c r="BOZ194" s="172"/>
      <c r="BPA194" s="172"/>
      <c r="BPB194" s="172"/>
      <c r="BPC194" s="172"/>
      <c r="BPD194" s="172"/>
      <c r="BPE194" s="172"/>
      <c r="BPF194" s="172"/>
      <c r="BPG194" s="172"/>
      <c r="BPH194" s="172"/>
      <c r="BPI194" s="172"/>
      <c r="BPJ194" s="172"/>
      <c r="BPK194" s="172"/>
      <c r="BPL194" s="172"/>
      <c r="BPM194" s="172"/>
      <c r="BPN194" s="172"/>
      <c r="BPO194" s="172"/>
      <c r="BPP194" s="172"/>
      <c r="BPQ194" s="172"/>
      <c r="BPR194" s="172"/>
      <c r="BPS194" s="172"/>
      <c r="BPT194" s="172"/>
      <c r="BPU194" s="172"/>
      <c r="BPV194" s="172"/>
      <c r="BPW194" s="172"/>
      <c r="BPX194" s="172"/>
      <c r="BPY194" s="172"/>
      <c r="BPZ194" s="172"/>
      <c r="BQA194" s="172"/>
      <c r="BQB194" s="172"/>
      <c r="BQC194" s="172"/>
      <c r="BQD194" s="172"/>
      <c r="BQE194" s="172"/>
      <c r="BQF194" s="172"/>
      <c r="BQG194" s="172"/>
      <c r="BQH194" s="172"/>
      <c r="BQI194" s="172"/>
      <c r="BQJ194" s="172"/>
      <c r="BQK194" s="172"/>
      <c r="BQL194" s="172"/>
      <c r="BQM194" s="172"/>
      <c r="BQN194" s="172"/>
      <c r="BQO194" s="172"/>
      <c r="BQP194" s="172"/>
      <c r="BQQ194" s="172"/>
      <c r="BQR194" s="172"/>
      <c r="BQS194" s="172"/>
      <c r="BQT194" s="172"/>
      <c r="BQU194" s="172"/>
      <c r="BQV194" s="172"/>
      <c r="BQW194" s="172"/>
      <c r="BQX194" s="172"/>
      <c r="BQY194" s="172"/>
      <c r="BQZ194" s="172"/>
      <c r="BRA194" s="172"/>
      <c r="BRB194" s="172"/>
      <c r="BRC194" s="172"/>
      <c r="BRD194" s="172"/>
      <c r="BRE194" s="172"/>
      <c r="BRF194" s="172"/>
      <c r="BRG194" s="172"/>
      <c r="BRH194" s="172"/>
      <c r="BRI194" s="172"/>
      <c r="BRJ194" s="172"/>
      <c r="BRK194" s="172"/>
      <c r="BRL194" s="172"/>
      <c r="BRM194" s="172"/>
      <c r="BRN194" s="172"/>
      <c r="BRO194" s="172"/>
      <c r="BRP194" s="172"/>
      <c r="BRQ194" s="172"/>
      <c r="BRR194" s="172"/>
      <c r="BRS194" s="172"/>
      <c r="BRT194" s="172"/>
      <c r="BRU194" s="172"/>
      <c r="BRV194" s="172"/>
      <c r="BRW194" s="172"/>
      <c r="BRX194" s="172"/>
      <c r="BRY194" s="172"/>
      <c r="BRZ194" s="172"/>
      <c r="BSA194" s="172"/>
      <c r="BSB194" s="172"/>
      <c r="BSC194" s="172"/>
      <c r="BSD194" s="172"/>
      <c r="BSE194" s="172"/>
      <c r="BSF194" s="172"/>
      <c r="BSG194" s="172"/>
      <c r="BSH194" s="172"/>
      <c r="BSI194" s="172"/>
      <c r="BSJ194" s="172"/>
      <c r="BSK194" s="172"/>
      <c r="BSL194" s="172"/>
      <c r="BSM194" s="172"/>
      <c r="BSN194" s="172"/>
      <c r="BSO194" s="172"/>
      <c r="BSP194" s="172"/>
      <c r="BSQ194" s="172"/>
      <c r="BSR194" s="172"/>
      <c r="BSS194" s="172"/>
      <c r="BST194" s="172"/>
      <c r="BSU194" s="172"/>
      <c r="BSV194" s="172"/>
      <c r="BSW194" s="172"/>
      <c r="BSX194" s="172"/>
      <c r="BSY194" s="172"/>
      <c r="BSZ194" s="172"/>
      <c r="BTA194" s="172"/>
      <c r="BTB194" s="172"/>
      <c r="BTC194" s="172"/>
      <c r="BTD194" s="172"/>
      <c r="BTE194" s="172"/>
      <c r="BTF194" s="172"/>
      <c r="BTG194" s="172"/>
      <c r="BTH194" s="172"/>
      <c r="BTI194" s="172"/>
      <c r="BTJ194" s="172"/>
      <c r="BTK194" s="172"/>
      <c r="BTL194" s="172"/>
      <c r="BTM194" s="172"/>
      <c r="BTN194" s="172"/>
      <c r="BTO194" s="172"/>
      <c r="BTP194" s="172"/>
      <c r="BTQ194" s="172"/>
      <c r="BTR194" s="172"/>
      <c r="BTS194" s="172"/>
      <c r="BTT194" s="172"/>
      <c r="BTU194" s="172"/>
      <c r="BTV194" s="172"/>
      <c r="BTW194" s="172"/>
      <c r="BTX194" s="172"/>
      <c r="BTY194" s="172"/>
      <c r="BTZ194" s="172"/>
      <c r="BUA194" s="172"/>
      <c r="BUB194" s="172"/>
      <c r="BUC194" s="172"/>
      <c r="BUD194" s="172"/>
      <c r="BUE194" s="172"/>
      <c r="BUF194" s="172"/>
      <c r="BUG194" s="172"/>
      <c r="BUH194" s="172"/>
      <c r="BUI194" s="172"/>
      <c r="BUJ194" s="172"/>
      <c r="BUK194" s="172"/>
      <c r="BUL194" s="172"/>
      <c r="BUM194" s="172"/>
      <c r="BUN194" s="172"/>
      <c r="BUO194" s="172"/>
      <c r="BUP194" s="172"/>
      <c r="BUQ194" s="172"/>
      <c r="BUR194" s="172"/>
      <c r="BUS194" s="172"/>
      <c r="BUT194" s="172"/>
      <c r="BUU194" s="172"/>
      <c r="BUV194" s="172"/>
      <c r="BUW194" s="172"/>
      <c r="BUX194" s="172"/>
      <c r="BUY194" s="172"/>
      <c r="BUZ194" s="172"/>
      <c r="BVA194" s="172"/>
      <c r="BVB194" s="172"/>
      <c r="BVC194" s="172"/>
      <c r="BVD194" s="172"/>
      <c r="BVE194" s="172"/>
      <c r="BVF194" s="172"/>
      <c r="BVG194" s="172"/>
      <c r="BVH194" s="172"/>
      <c r="BVI194" s="172"/>
      <c r="BVJ194" s="172"/>
      <c r="BVK194" s="172"/>
      <c r="BVL194" s="172"/>
      <c r="BVM194" s="172"/>
      <c r="BVN194" s="172"/>
      <c r="BVO194" s="172"/>
      <c r="BVP194" s="172"/>
      <c r="BVQ194" s="172"/>
      <c r="BVR194" s="172"/>
      <c r="BVS194" s="172"/>
      <c r="BVT194" s="172"/>
      <c r="BVU194" s="172"/>
      <c r="BVV194" s="172"/>
      <c r="BVW194" s="172"/>
      <c r="BVX194" s="172"/>
      <c r="BVY194" s="172"/>
      <c r="BVZ194" s="172"/>
      <c r="BWA194" s="172"/>
      <c r="BWB194" s="172"/>
      <c r="BWC194" s="172"/>
      <c r="BWD194" s="172"/>
      <c r="BWE194" s="172"/>
      <c r="BWF194" s="172"/>
      <c r="BWG194" s="172"/>
      <c r="BWH194" s="172"/>
      <c r="BWI194" s="172"/>
      <c r="BWJ194" s="172"/>
      <c r="BWK194" s="172"/>
      <c r="BWL194" s="172"/>
      <c r="BWM194" s="172"/>
      <c r="BWN194" s="172"/>
      <c r="BWO194" s="172"/>
      <c r="BWP194" s="172"/>
      <c r="BWQ194" s="172"/>
      <c r="BWR194" s="172"/>
      <c r="BWS194" s="172"/>
      <c r="BWT194" s="172"/>
      <c r="BWU194" s="172"/>
      <c r="BWV194" s="172"/>
      <c r="BWW194" s="172"/>
      <c r="BWX194" s="172"/>
      <c r="BWY194" s="172"/>
      <c r="BWZ194" s="172"/>
      <c r="BXA194" s="172"/>
      <c r="BXB194" s="172"/>
      <c r="BXC194" s="172"/>
      <c r="BXD194" s="172"/>
      <c r="BXE194" s="172"/>
      <c r="BXF194" s="172"/>
      <c r="BXG194" s="172"/>
      <c r="BXH194" s="172"/>
      <c r="BXI194" s="172"/>
      <c r="BXJ194" s="172"/>
      <c r="BXK194" s="172"/>
      <c r="BXL194" s="172"/>
      <c r="BXM194" s="172"/>
      <c r="BXN194" s="172"/>
      <c r="BXO194" s="172"/>
      <c r="BXP194" s="172"/>
      <c r="BXQ194" s="172"/>
      <c r="BXR194" s="172"/>
      <c r="BXS194" s="172"/>
      <c r="BXT194" s="172"/>
      <c r="BXU194" s="172"/>
      <c r="BXV194" s="172"/>
      <c r="BXW194" s="172"/>
      <c r="BXX194" s="172"/>
      <c r="BXY194" s="172"/>
      <c r="BXZ194" s="172"/>
      <c r="BYA194" s="172"/>
      <c r="BYB194" s="172"/>
      <c r="BYC194" s="172"/>
      <c r="BYD194" s="172"/>
      <c r="BYE194" s="172"/>
      <c r="BYF194" s="172"/>
      <c r="BYG194" s="172"/>
      <c r="BYH194" s="172"/>
      <c r="BYI194" s="172"/>
      <c r="BYJ194" s="172"/>
      <c r="BYK194" s="172"/>
      <c r="BYL194" s="172"/>
      <c r="BYM194" s="172"/>
      <c r="BYN194" s="172"/>
      <c r="BYO194" s="172"/>
      <c r="BYP194" s="172"/>
      <c r="BYQ194" s="172"/>
      <c r="BYR194" s="172"/>
      <c r="BYS194" s="172"/>
      <c r="BYT194" s="172"/>
      <c r="BYU194" s="172"/>
      <c r="BYV194" s="172"/>
      <c r="BYW194" s="172"/>
      <c r="BYX194" s="172"/>
      <c r="BYY194" s="172"/>
      <c r="BYZ194" s="172"/>
      <c r="BZA194" s="172"/>
      <c r="BZB194" s="172"/>
      <c r="BZC194" s="172"/>
      <c r="BZD194" s="172"/>
      <c r="BZE194" s="172"/>
      <c r="BZF194" s="172"/>
      <c r="BZG194" s="172"/>
      <c r="BZH194" s="172"/>
      <c r="BZI194" s="172"/>
      <c r="BZJ194" s="172"/>
      <c r="BZK194" s="172"/>
      <c r="BZL194" s="172"/>
      <c r="BZM194" s="172"/>
      <c r="BZN194" s="172"/>
      <c r="BZO194" s="172"/>
      <c r="BZP194" s="172"/>
      <c r="BZQ194" s="172"/>
      <c r="BZR194" s="172"/>
      <c r="BZS194" s="172"/>
      <c r="BZT194" s="172"/>
      <c r="BZU194" s="172"/>
      <c r="BZV194" s="172"/>
      <c r="BZW194" s="172"/>
      <c r="BZX194" s="172"/>
      <c r="BZY194" s="172"/>
      <c r="BZZ194" s="172"/>
      <c r="CAA194" s="172"/>
      <c r="CAB194" s="172"/>
      <c r="CAC194" s="172"/>
      <c r="CAD194" s="172"/>
      <c r="CAE194" s="172"/>
      <c r="CAF194" s="172"/>
      <c r="CAG194" s="172"/>
      <c r="CAH194" s="172"/>
      <c r="CAI194" s="172"/>
      <c r="CAJ194" s="172"/>
      <c r="CAK194" s="172"/>
      <c r="CAL194" s="172"/>
      <c r="CAM194" s="172"/>
      <c r="CAN194" s="172"/>
      <c r="CAO194" s="172"/>
      <c r="CAP194" s="172"/>
      <c r="CAQ194" s="172"/>
      <c r="CAR194" s="172"/>
      <c r="CAS194" s="172"/>
      <c r="CAT194" s="172"/>
      <c r="CAU194" s="172"/>
      <c r="CAV194" s="172"/>
      <c r="CAW194" s="172"/>
      <c r="CAX194" s="172"/>
      <c r="CAY194" s="172"/>
      <c r="CAZ194" s="172"/>
      <c r="CBA194" s="172"/>
      <c r="CBB194" s="172"/>
      <c r="CBC194" s="172"/>
      <c r="CBD194" s="172"/>
      <c r="CBE194" s="172"/>
      <c r="CBF194" s="172"/>
      <c r="CBG194" s="172"/>
      <c r="CBH194" s="172"/>
      <c r="CBI194" s="172"/>
      <c r="CBJ194" s="172"/>
      <c r="CBK194" s="172"/>
      <c r="CBL194" s="172"/>
      <c r="CBM194" s="172"/>
      <c r="CBN194" s="172"/>
      <c r="CBO194" s="172"/>
      <c r="CBP194" s="172"/>
      <c r="CBQ194" s="172"/>
      <c r="CBR194" s="172"/>
      <c r="CBS194" s="172"/>
      <c r="CBT194" s="172"/>
      <c r="CBU194" s="172"/>
      <c r="CBV194" s="172"/>
      <c r="CBW194" s="172"/>
      <c r="CBX194" s="172"/>
      <c r="CBY194" s="172"/>
      <c r="CBZ194" s="172"/>
      <c r="CCA194" s="172"/>
      <c r="CCB194" s="172"/>
      <c r="CCC194" s="172"/>
      <c r="CCD194" s="172"/>
      <c r="CCE194" s="172"/>
      <c r="CCF194" s="172"/>
      <c r="CCG194" s="172"/>
      <c r="CCH194" s="172"/>
      <c r="CCI194" s="172"/>
      <c r="CCJ194" s="172"/>
      <c r="CCK194" s="172"/>
      <c r="CCL194" s="172"/>
      <c r="CCM194" s="172"/>
      <c r="CCN194" s="172"/>
      <c r="CCO194" s="172"/>
      <c r="CCP194" s="172"/>
      <c r="CCQ194" s="172"/>
      <c r="CCR194" s="172"/>
      <c r="CCS194" s="172"/>
      <c r="CCT194" s="172"/>
      <c r="CCU194" s="172"/>
      <c r="CCV194" s="172"/>
      <c r="CCW194" s="172"/>
      <c r="CCX194" s="172"/>
      <c r="CCY194" s="172"/>
      <c r="CCZ194" s="172"/>
      <c r="CDA194" s="172"/>
      <c r="CDB194" s="172"/>
      <c r="CDC194" s="172"/>
      <c r="CDD194" s="172"/>
      <c r="CDE194" s="172"/>
      <c r="CDF194" s="172"/>
      <c r="CDG194" s="172"/>
      <c r="CDH194" s="172"/>
      <c r="CDI194" s="172"/>
      <c r="CDJ194" s="172"/>
      <c r="CDK194" s="172"/>
      <c r="CDL194" s="172"/>
      <c r="CDM194" s="172"/>
      <c r="CDN194" s="172"/>
      <c r="CDO194" s="172"/>
      <c r="CDP194" s="172"/>
      <c r="CDQ194" s="172"/>
      <c r="CDR194" s="172"/>
      <c r="CDS194" s="172"/>
      <c r="CDT194" s="172"/>
      <c r="CDU194" s="172"/>
      <c r="CDV194" s="172"/>
      <c r="CDW194" s="172"/>
      <c r="CDX194" s="172"/>
      <c r="CDY194" s="172"/>
      <c r="CDZ194" s="172"/>
      <c r="CEA194" s="172"/>
      <c r="CEB194" s="172"/>
      <c r="CEC194" s="172"/>
      <c r="CED194" s="172"/>
      <c r="CEE194" s="172"/>
      <c r="CEF194" s="172"/>
      <c r="CEG194" s="172"/>
      <c r="CEH194" s="172"/>
      <c r="CEI194" s="172"/>
      <c r="CEJ194" s="172"/>
      <c r="CEK194" s="172"/>
      <c r="CEL194" s="172"/>
      <c r="CEM194" s="172"/>
      <c r="CEN194" s="172"/>
      <c r="CEO194" s="172"/>
      <c r="CEP194" s="172"/>
      <c r="CEQ194" s="172"/>
      <c r="CER194" s="172"/>
      <c r="CES194" s="172"/>
      <c r="CET194" s="172"/>
      <c r="CEU194" s="172"/>
      <c r="CEV194" s="172"/>
      <c r="CEW194" s="172"/>
      <c r="CEX194" s="172"/>
      <c r="CEY194" s="172"/>
      <c r="CEZ194" s="172"/>
      <c r="CFA194" s="172"/>
      <c r="CFB194" s="172"/>
      <c r="CFC194" s="172"/>
      <c r="CFD194" s="172"/>
      <c r="CFE194" s="172"/>
      <c r="CFF194" s="172"/>
      <c r="CFG194" s="172"/>
      <c r="CFH194" s="172"/>
      <c r="CFI194" s="172"/>
      <c r="CFJ194" s="172"/>
      <c r="CFK194" s="172"/>
      <c r="CFL194" s="172"/>
      <c r="CFM194" s="172"/>
      <c r="CFN194" s="172"/>
      <c r="CFO194" s="172"/>
      <c r="CFP194" s="172"/>
      <c r="CFQ194" s="172"/>
      <c r="CFR194" s="172"/>
      <c r="CFS194" s="172"/>
      <c r="CFT194" s="172"/>
      <c r="CFU194" s="172"/>
      <c r="CFV194" s="172"/>
      <c r="CFW194" s="172"/>
      <c r="CFX194" s="172"/>
      <c r="CFY194" s="172"/>
      <c r="CFZ194" s="172"/>
      <c r="CGA194" s="172"/>
      <c r="CGB194" s="172"/>
      <c r="CGC194" s="172"/>
      <c r="CGD194" s="172"/>
      <c r="CGE194" s="172"/>
      <c r="CGF194" s="172"/>
      <c r="CGG194" s="172"/>
      <c r="CGH194" s="172"/>
      <c r="CGI194" s="172"/>
      <c r="CGJ194" s="172"/>
      <c r="CGK194" s="172"/>
      <c r="CGL194" s="172"/>
      <c r="CGM194" s="172"/>
      <c r="CGN194" s="172"/>
      <c r="CGO194" s="172"/>
      <c r="CGP194" s="172"/>
      <c r="CGQ194" s="172"/>
      <c r="CGR194" s="172"/>
      <c r="CGS194" s="172"/>
      <c r="CGT194" s="172"/>
      <c r="CGU194" s="172"/>
      <c r="CGV194" s="172"/>
      <c r="CGW194" s="172"/>
      <c r="CGX194" s="172"/>
      <c r="CGY194" s="172"/>
      <c r="CGZ194" s="172"/>
      <c r="CHA194" s="172"/>
      <c r="CHB194" s="172"/>
      <c r="CHC194" s="172"/>
      <c r="CHD194" s="172"/>
      <c r="CHE194" s="172"/>
      <c r="CHF194" s="172"/>
      <c r="CHG194" s="172"/>
      <c r="CHH194" s="172"/>
      <c r="CHI194" s="172"/>
      <c r="CHJ194" s="172"/>
      <c r="CHK194" s="172"/>
      <c r="CHL194" s="172"/>
      <c r="CHM194" s="172"/>
      <c r="CHN194" s="172"/>
      <c r="CHO194" s="172"/>
      <c r="CHP194" s="172"/>
      <c r="CHQ194" s="172"/>
      <c r="CHR194" s="172"/>
      <c r="CHS194" s="172"/>
      <c r="CHT194" s="172"/>
      <c r="CHU194" s="172"/>
      <c r="CHV194" s="172"/>
      <c r="CHW194" s="172"/>
      <c r="CHX194" s="172"/>
      <c r="CHY194" s="172"/>
      <c r="CHZ194" s="172"/>
      <c r="CIA194" s="172"/>
      <c r="CIB194" s="172"/>
      <c r="CIC194" s="172"/>
      <c r="CID194" s="172"/>
      <c r="CIE194" s="172"/>
      <c r="CIF194" s="172"/>
      <c r="CIG194" s="172"/>
      <c r="CIH194" s="172"/>
      <c r="CII194" s="172"/>
      <c r="CIJ194" s="172"/>
      <c r="CIK194" s="172"/>
      <c r="CIL194" s="172"/>
      <c r="CIM194" s="172"/>
      <c r="CIN194" s="172"/>
      <c r="CIO194" s="172"/>
      <c r="CIP194" s="172"/>
      <c r="CIQ194" s="172"/>
      <c r="CIR194" s="172"/>
      <c r="CIS194" s="172"/>
      <c r="CIT194" s="172"/>
      <c r="CIU194" s="172"/>
      <c r="CIV194" s="172"/>
      <c r="CIW194" s="172"/>
      <c r="CIX194" s="172"/>
      <c r="CIY194" s="172"/>
      <c r="CIZ194" s="172"/>
      <c r="CJA194" s="172"/>
      <c r="CJB194" s="172"/>
      <c r="CJC194" s="172"/>
      <c r="CJD194" s="172"/>
      <c r="CJE194" s="172"/>
      <c r="CJF194" s="172"/>
      <c r="CJG194" s="172"/>
      <c r="CJH194" s="172"/>
      <c r="CJI194" s="172"/>
      <c r="CJJ194" s="172"/>
      <c r="CJK194" s="172"/>
      <c r="CJL194" s="172"/>
      <c r="CJM194" s="172"/>
      <c r="CJN194" s="172"/>
      <c r="CJO194" s="172"/>
      <c r="CJP194" s="172"/>
      <c r="CJQ194" s="172"/>
      <c r="CJR194" s="172"/>
      <c r="CJS194" s="172"/>
      <c r="CJT194" s="172"/>
      <c r="CJU194" s="172"/>
      <c r="CJV194" s="172"/>
      <c r="CJW194" s="172"/>
      <c r="CJX194" s="172"/>
      <c r="CJY194" s="172"/>
      <c r="CJZ194" s="172"/>
      <c r="CKA194" s="172"/>
      <c r="CKB194" s="172"/>
      <c r="CKC194" s="172"/>
      <c r="CKD194" s="172"/>
      <c r="CKE194" s="172"/>
      <c r="CKF194" s="172"/>
      <c r="CKG194" s="172"/>
      <c r="CKH194" s="172"/>
      <c r="CKI194" s="172"/>
      <c r="CKJ194" s="172"/>
      <c r="CKK194" s="172"/>
      <c r="CKL194" s="172"/>
      <c r="CKM194" s="172"/>
      <c r="CKN194" s="172"/>
      <c r="CKO194" s="172"/>
      <c r="CKP194" s="172"/>
      <c r="CKQ194" s="172"/>
      <c r="CKR194" s="172"/>
      <c r="CKS194" s="172"/>
      <c r="CKT194" s="172"/>
      <c r="CKU194" s="172"/>
      <c r="CKV194" s="172"/>
      <c r="CKW194" s="172"/>
      <c r="CKX194" s="172"/>
      <c r="CKY194" s="172"/>
      <c r="CKZ194" s="172"/>
      <c r="CLA194" s="172"/>
      <c r="CLB194" s="172"/>
      <c r="CLC194" s="172"/>
      <c r="CLD194" s="172"/>
      <c r="CLE194" s="172"/>
      <c r="CLF194" s="172"/>
      <c r="CLG194" s="172"/>
      <c r="CLH194" s="172"/>
      <c r="CLI194" s="172"/>
      <c r="CLJ194" s="172"/>
      <c r="CLK194" s="172"/>
      <c r="CLL194" s="172"/>
      <c r="CLM194" s="172"/>
      <c r="CLN194" s="172"/>
      <c r="CLO194" s="172"/>
      <c r="CLP194" s="172"/>
      <c r="CLQ194" s="172"/>
      <c r="CLR194" s="172"/>
      <c r="CLS194" s="172"/>
      <c r="CLT194" s="172"/>
      <c r="CLU194" s="172"/>
      <c r="CLV194" s="172"/>
      <c r="CLW194" s="172"/>
      <c r="CLX194" s="172"/>
      <c r="CLY194" s="172"/>
      <c r="CLZ194" s="172"/>
      <c r="CMA194" s="172"/>
      <c r="CMB194" s="172"/>
      <c r="CMC194" s="172"/>
      <c r="CMD194" s="172"/>
      <c r="CME194" s="172"/>
      <c r="CMF194" s="172"/>
      <c r="CMG194" s="172"/>
      <c r="CMH194" s="172"/>
      <c r="CMI194" s="172"/>
      <c r="CMJ194" s="172"/>
      <c r="CMK194" s="172"/>
      <c r="CML194" s="172"/>
      <c r="CMM194" s="172"/>
      <c r="CMN194" s="172"/>
      <c r="CMO194" s="172"/>
      <c r="CMP194" s="172"/>
      <c r="CMQ194" s="172"/>
      <c r="CMR194" s="172"/>
      <c r="CMS194" s="172"/>
      <c r="CMT194" s="172"/>
      <c r="CMU194" s="172"/>
      <c r="CMV194" s="172"/>
      <c r="CMW194" s="172"/>
      <c r="CMX194" s="172"/>
      <c r="CMY194" s="172"/>
      <c r="CMZ194" s="172"/>
      <c r="CNA194" s="172"/>
      <c r="CNB194" s="172"/>
      <c r="CNC194" s="172"/>
      <c r="CND194" s="172"/>
      <c r="CNE194" s="172"/>
      <c r="CNF194" s="172"/>
      <c r="CNG194" s="172"/>
      <c r="CNH194" s="172"/>
      <c r="CNI194" s="172"/>
      <c r="CNJ194" s="172"/>
      <c r="CNK194" s="172"/>
      <c r="CNL194" s="172"/>
      <c r="CNM194" s="172"/>
      <c r="CNN194" s="172"/>
      <c r="CNO194" s="172"/>
      <c r="CNP194" s="172"/>
      <c r="CNQ194" s="172"/>
      <c r="CNR194" s="172"/>
      <c r="CNS194" s="172"/>
      <c r="CNT194" s="172"/>
      <c r="CNU194" s="172"/>
      <c r="CNV194" s="172"/>
      <c r="CNW194" s="172"/>
      <c r="CNX194" s="172"/>
      <c r="CNY194" s="172"/>
      <c r="CNZ194" s="172"/>
      <c r="COA194" s="172"/>
      <c r="COB194" s="172"/>
      <c r="COC194" s="172"/>
      <c r="COD194" s="172"/>
      <c r="COE194" s="172"/>
      <c r="COF194" s="172"/>
      <c r="COG194" s="172"/>
      <c r="COH194" s="172"/>
      <c r="COI194" s="172"/>
      <c r="COJ194" s="172"/>
      <c r="COK194" s="172"/>
      <c r="COL194" s="172"/>
      <c r="COM194" s="172"/>
      <c r="CON194" s="172"/>
      <c r="COO194" s="172"/>
      <c r="COP194" s="172"/>
      <c r="COQ194" s="172"/>
      <c r="COR194" s="172"/>
      <c r="COS194" s="172"/>
      <c r="COT194" s="172"/>
      <c r="COU194" s="172"/>
      <c r="COV194" s="172"/>
      <c r="COW194" s="172"/>
      <c r="COX194" s="172"/>
      <c r="COY194" s="172"/>
      <c r="COZ194" s="172"/>
      <c r="CPA194" s="172"/>
      <c r="CPB194" s="172"/>
      <c r="CPC194" s="172"/>
      <c r="CPD194" s="172"/>
      <c r="CPE194" s="172"/>
      <c r="CPF194" s="172"/>
      <c r="CPG194" s="172"/>
      <c r="CPH194" s="172"/>
      <c r="CPI194" s="172"/>
      <c r="CPJ194" s="172"/>
      <c r="CPK194" s="172"/>
      <c r="CPL194" s="172"/>
      <c r="CPM194" s="172"/>
      <c r="CPN194" s="172"/>
      <c r="CPO194" s="172"/>
      <c r="CPP194" s="172"/>
      <c r="CPQ194" s="172"/>
      <c r="CPR194" s="172"/>
      <c r="CPS194" s="172"/>
      <c r="CPT194" s="172"/>
      <c r="CPU194" s="172"/>
      <c r="CPV194" s="172"/>
      <c r="CPW194" s="172"/>
      <c r="CPX194" s="172"/>
      <c r="CPY194" s="172"/>
      <c r="CPZ194" s="172"/>
      <c r="CQA194" s="172"/>
      <c r="CQB194" s="172"/>
      <c r="CQC194" s="172"/>
      <c r="CQD194" s="172"/>
      <c r="CQE194" s="172"/>
      <c r="CQF194" s="172"/>
      <c r="CQG194" s="172"/>
      <c r="CQH194" s="172"/>
      <c r="CQI194" s="172"/>
      <c r="CQJ194" s="172"/>
      <c r="CQK194" s="172"/>
      <c r="CQL194" s="172"/>
      <c r="CQM194" s="172"/>
      <c r="CQN194" s="172"/>
      <c r="CQO194" s="172"/>
      <c r="CQP194" s="172"/>
      <c r="CQQ194" s="172"/>
      <c r="CQR194" s="172"/>
      <c r="CQS194" s="172"/>
      <c r="CQT194" s="172"/>
      <c r="CQU194" s="172"/>
      <c r="CQV194" s="172"/>
      <c r="CQW194" s="172"/>
      <c r="CQX194" s="172"/>
      <c r="CQY194" s="172"/>
      <c r="CQZ194" s="172"/>
      <c r="CRA194" s="172"/>
      <c r="CRB194" s="172"/>
      <c r="CRC194" s="172"/>
      <c r="CRD194" s="172"/>
      <c r="CRE194" s="172"/>
      <c r="CRF194" s="172"/>
      <c r="CRG194" s="172"/>
      <c r="CRH194" s="172"/>
      <c r="CRI194" s="172"/>
      <c r="CRJ194" s="172"/>
      <c r="CRK194" s="172"/>
      <c r="CRL194" s="172"/>
      <c r="CRM194" s="172"/>
      <c r="CRN194" s="172"/>
      <c r="CRO194" s="172"/>
      <c r="CRP194" s="172"/>
      <c r="CRQ194" s="172"/>
      <c r="CRR194" s="172"/>
      <c r="CRS194" s="172"/>
      <c r="CRT194" s="172"/>
      <c r="CRU194" s="172"/>
      <c r="CRV194" s="172"/>
      <c r="CRW194" s="172"/>
      <c r="CRX194" s="172"/>
      <c r="CRY194" s="172"/>
      <c r="CRZ194" s="172"/>
      <c r="CSA194" s="172"/>
      <c r="CSB194" s="172"/>
      <c r="CSC194" s="172"/>
      <c r="CSD194" s="172"/>
      <c r="CSE194" s="172"/>
      <c r="CSF194" s="172"/>
      <c r="CSG194" s="172"/>
      <c r="CSH194" s="172"/>
      <c r="CSI194" s="172"/>
      <c r="CSJ194" s="172"/>
      <c r="CSK194" s="172"/>
      <c r="CSL194" s="172"/>
      <c r="CSM194" s="172"/>
      <c r="CSN194" s="172"/>
      <c r="CSO194" s="172"/>
      <c r="CSP194" s="172"/>
      <c r="CSQ194" s="172"/>
      <c r="CSR194" s="172"/>
      <c r="CSS194" s="172"/>
      <c r="CST194" s="172"/>
      <c r="CSU194" s="172"/>
      <c r="CSV194" s="172"/>
      <c r="CSW194" s="172"/>
      <c r="CSX194" s="172"/>
      <c r="CSY194" s="172"/>
      <c r="CSZ194" s="172"/>
      <c r="CTA194" s="172"/>
      <c r="CTB194" s="172"/>
      <c r="CTC194" s="172"/>
      <c r="CTD194" s="172"/>
      <c r="CTE194" s="172"/>
      <c r="CTF194" s="172"/>
      <c r="CTG194" s="172"/>
      <c r="CTH194" s="172"/>
      <c r="CTI194" s="172"/>
      <c r="CTJ194" s="172"/>
      <c r="CTK194" s="172"/>
      <c r="CTL194" s="172"/>
      <c r="CTM194" s="172"/>
      <c r="CTN194" s="172"/>
      <c r="CTO194" s="172"/>
      <c r="CTP194" s="172"/>
      <c r="CTQ194" s="172"/>
      <c r="CTR194" s="172"/>
      <c r="CTS194" s="172"/>
      <c r="CTT194" s="172"/>
      <c r="CTU194" s="172"/>
      <c r="CTV194" s="172"/>
      <c r="CTW194" s="172"/>
      <c r="CTX194" s="172"/>
      <c r="CTY194" s="172"/>
      <c r="CTZ194" s="172"/>
      <c r="CUA194" s="172"/>
      <c r="CUB194" s="172"/>
      <c r="CUC194" s="172"/>
      <c r="CUD194" s="172"/>
      <c r="CUE194" s="172"/>
      <c r="CUF194" s="172"/>
      <c r="CUG194" s="172"/>
      <c r="CUH194" s="172"/>
      <c r="CUI194" s="172"/>
      <c r="CUJ194" s="172"/>
      <c r="CUK194" s="172"/>
      <c r="CUL194" s="172"/>
      <c r="CUM194" s="172"/>
      <c r="CUN194" s="172"/>
      <c r="CUO194" s="172"/>
      <c r="CUP194" s="172"/>
      <c r="CUQ194" s="172"/>
      <c r="CUR194" s="172"/>
      <c r="CUS194" s="172"/>
      <c r="CUT194" s="172"/>
      <c r="CUU194" s="172"/>
      <c r="CUV194" s="172"/>
      <c r="CUW194" s="172"/>
      <c r="CUX194" s="172"/>
      <c r="CUY194" s="172"/>
      <c r="CUZ194" s="172"/>
      <c r="CVA194" s="172"/>
      <c r="CVB194" s="172"/>
      <c r="CVC194" s="172"/>
      <c r="CVD194" s="172"/>
      <c r="CVE194" s="172"/>
      <c r="CVF194" s="172"/>
      <c r="CVG194" s="172"/>
      <c r="CVH194" s="172"/>
      <c r="CVI194" s="172"/>
      <c r="CVJ194" s="172"/>
      <c r="CVK194" s="172"/>
      <c r="CVL194" s="172"/>
      <c r="CVM194" s="172"/>
      <c r="CVN194" s="172"/>
      <c r="CVO194" s="172"/>
      <c r="CVP194" s="172"/>
      <c r="CVQ194" s="172"/>
      <c r="CVR194" s="172"/>
      <c r="CVS194" s="172"/>
      <c r="CVT194" s="172"/>
      <c r="CVU194" s="172"/>
      <c r="CVV194" s="172"/>
      <c r="CVW194" s="172"/>
      <c r="CVX194" s="172"/>
      <c r="CVY194" s="172"/>
      <c r="CVZ194" s="172"/>
      <c r="CWA194" s="172"/>
      <c r="CWB194" s="172"/>
      <c r="CWC194" s="172"/>
      <c r="CWD194" s="172"/>
      <c r="CWE194" s="172"/>
      <c r="CWF194" s="172"/>
      <c r="CWG194" s="172"/>
      <c r="CWH194" s="172"/>
      <c r="CWI194" s="172"/>
      <c r="CWJ194" s="172"/>
      <c r="CWK194" s="172"/>
      <c r="CWL194" s="172"/>
      <c r="CWM194" s="172"/>
      <c r="CWN194" s="172"/>
      <c r="CWO194" s="172"/>
      <c r="CWP194" s="172"/>
      <c r="CWQ194" s="172"/>
      <c r="CWR194" s="172"/>
      <c r="CWS194" s="172"/>
      <c r="CWT194" s="172"/>
      <c r="CWU194" s="172"/>
      <c r="CWV194" s="172"/>
      <c r="CWW194" s="172"/>
      <c r="CWX194" s="172"/>
      <c r="CWY194" s="172"/>
      <c r="CWZ194" s="172"/>
      <c r="CXA194" s="172"/>
      <c r="CXB194" s="172"/>
      <c r="CXC194" s="172"/>
      <c r="CXD194" s="172"/>
      <c r="CXE194" s="172"/>
      <c r="CXF194" s="172"/>
      <c r="CXG194" s="172"/>
      <c r="CXH194" s="172"/>
      <c r="CXI194" s="172"/>
      <c r="CXJ194" s="172"/>
      <c r="CXK194" s="172"/>
      <c r="CXL194" s="172"/>
      <c r="CXM194" s="172"/>
      <c r="CXN194" s="172"/>
      <c r="CXO194" s="172"/>
      <c r="CXP194" s="172"/>
      <c r="CXQ194" s="172"/>
      <c r="CXR194" s="172"/>
      <c r="CXS194" s="172"/>
      <c r="CXT194" s="172"/>
      <c r="CXU194" s="172"/>
      <c r="CXV194" s="172"/>
      <c r="CXW194" s="172"/>
      <c r="CXX194" s="172"/>
      <c r="CXY194" s="172"/>
      <c r="CXZ194" s="172"/>
      <c r="CYA194" s="172"/>
      <c r="CYB194" s="172"/>
      <c r="CYC194" s="172"/>
      <c r="CYD194" s="172"/>
      <c r="CYE194" s="172"/>
      <c r="CYF194" s="172"/>
      <c r="CYG194" s="172"/>
      <c r="CYH194" s="172"/>
      <c r="CYI194" s="172"/>
      <c r="CYJ194" s="172"/>
      <c r="CYK194" s="172"/>
      <c r="CYL194" s="172"/>
      <c r="CYM194" s="172"/>
      <c r="CYN194" s="172"/>
      <c r="CYO194" s="172"/>
      <c r="CYP194" s="172"/>
      <c r="CYQ194" s="172"/>
      <c r="CYR194" s="172"/>
      <c r="CYS194" s="172"/>
      <c r="CYT194" s="172"/>
      <c r="CYU194" s="172"/>
      <c r="CYV194" s="172"/>
      <c r="CYW194" s="172"/>
      <c r="CYX194" s="172"/>
      <c r="CYY194" s="172"/>
      <c r="CYZ194" s="172"/>
      <c r="CZA194" s="172"/>
      <c r="CZB194" s="172"/>
      <c r="CZC194" s="172"/>
      <c r="CZD194" s="172"/>
      <c r="CZE194" s="172"/>
      <c r="CZF194" s="172"/>
      <c r="CZG194" s="172"/>
      <c r="CZH194" s="172"/>
      <c r="CZI194" s="172"/>
      <c r="CZJ194" s="172"/>
      <c r="CZK194" s="172"/>
      <c r="CZL194" s="172"/>
      <c r="CZM194" s="172"/>
      <c r="CZN194" s="172"/>
      <c r="CZO194" s="172"/>
      <c r="CZP194" s="172"/>
      <c r="CZQ194" s="172"/>
      <c r="CZR194" s="172"/>
      <c r="CZS194" s="172"/>
      <c r="CZT194" s="172"/>
      <c r="CZU194" s="172"/>
      <c r="CZV194" s="172"/>
      <c r="CZW194" s="172"/>
      <c r="CZX194" s="172"/>
      <c r="CZY194" s="172"/>
      <c r="CZZ194" s="172"/>
      <c r="DAA194" s="172"/>
      <c r="DAB194" s="172"/>
      <c r="DAC194" s="172"/>
      <c r="DAD194" s="172"/>
      <c r="DAE194" s="172"/>
      <c r="DAF194" s="172"/>
      <c r="DAG194" s="172"/>
      <c r="DAH194" s="172"/>
      <c r="DAI194" s="172"/>
      <c r="DAJ194" s="172"/>
      <c r="DAK194" s="172"/>
      <c r="DAL194" s="172"/>
      <c r="DAM194" s="172"/>
      <c r="DAN194" s="172"/>
      <c r="DAO194" s="172"/>
      <c r="DAP194" s="172"/>
      <c r="DAQ194" s="172"/>
      <c r="DAR194" s="172"/>
      <c r="DAS194" s="172"/>
      <c r="DAT194" s="172"/>
      <c r="DAU194" s="172"/>
      <c r="DAV194" s="172"/>
      <c r="DAW194" s="172"/>
      <c r="DAX194" s="172"/>
      <c r="DAY194" s="172"/>
      <c r="DAZ194" s="172"/>
      <c r="DBA194" s="172"/>
      <c r="DBB194" s="172"/>
      <c r="DBC194" s="172"/>
      <c r="DBD194" s="172"/>
      <c r="DBE194" s="172"/>
      <c r="DBF194" s="172"/>
      <c r="DBG194" s="172"/>
      <c r="DBH194" s="172"/>
      <c r="DBI194" s="172"/>
      <c r="DBJ194" s="172"/>
      <c r="DBK194" s="172"/>
      <c r="DBL194" s="172"/>
      <c r="DBM194" s="172"/>
      <c r="DBN194" s="172"/>
      <c r="DBO194" s="172"/>
      <c r="DBP194" s="172"/>
      <c r="DBQ194" s="172"/>
      <c r="DBR194" s="172"/>
      <c r="DBS194" s="172"/>
      <c r="DBT194" s="172"/>
      <c r="DBU194" s="172"/>
      <c r="DBV194" s="172"/>
      <c r="DBW194" s="172"/>
      <c r="DBX194" s="172"/>
      <c r="DBY194" s="172"/>
      <c r="DBZ194" s="172"/>
      <c r="DCA194" s="172"/>
      <c r="DCB194" s="172"/>
      <c r="DCC194" s="172"/>
      <c r="DCD194" s="172"/>
      <c r="DCE194" s="172"/>
      <c r="DCF194" s="172"/>
      <c r="DCG194" s="172"/>
      <c r="DCH194" s="172"/>
      <c r="DCI194" s="172"/>
      <c r="DCJ194" s="172"/>
      <c r="DCK194" s="172"/>
      <c r="DCL194" s="172"/>
      <c r="DCM194" s="172"/>
      <c r="DCN194" s="172"/>
      <c r="DCO194" s="172"/>
      <c r="DCP194" s="172"/>
      <c r="DCQ194" s="172"/>
      <c r="DCR194" s="172"/>
      <c r="DCS194" s="172"/>
      <c r="DCT194" s="172"/>
      <c r="DCU194" s="172"/>
      <c r="DCV194" s="172"/>
      <c r="DCW194" s="172"/>
      <c r="DCX194" s="172"/>
      <c r="DCY194" s="172"/>
      <c r="DCZ194" s="172"/>
      <c r="DDA194" s="172"/>
      <c r="DDB194" s="172"/>
      <c r="DDC194" s="172"/>
      <c r="DDD194" s="172"/>
      <c r="DDE194" s="172"/>
      <c r="DDF194" s="172"/>
      <c r="DDG194" s="172"/>
      <c r="DDH194" s="172"/>
      <c r="DDI194" s="172"/>
      <c r="DDJ194" s="172"/>
      <c r="DDK194" s="172"/>
      <c r="DDL194" s="172"/>
      <c r="DDM194" s="172"/>
      <c r="DDN194" s="172"/>
      <c r="DDO194" s="172"/>
      <c r="DDP194" s="172"/>
      <c r="DDQ194" s="172"/>
      <c r="DDR194" s="172"/>
      <c r="DDS194" s="172"/>
      <c r="DDT194" s="172"/>
      <c r="DDU194" s="172"/>
      <c r="DDV194" s="172"/>
      <c r="DDW194" s="172"/>
      <c r="DDX194" s="172"/>
      <c r="DDY194" s="172"/>
      <c r="DDZ194" s="172"/>
      <c r="DEA194" s="172"/>
      <c r="DEB194" s="172"/>
      <c r="DEC194" s="172"/>
      <c r="DED194" s="172"/>
      <c r="DEE194" s="172"/>
      <c r="DEF194" s="172"/>
      <c r="DEG194" s="172"/>
      <c r="DEH194" s="172"/>
      <c r="DEI194" s="172"/>
      <c r="DEJ194" s="172"/>
      <c r="DEK194" s="172"/>
      <c r="DEL194" s="172"/>
      <c r="DEM194" s="172"/>
      <c r="DEN194" s="172"/>
      <c r="DEO194" s="172"/>
      <c r="DEP194" s="172"/>
      <c r="DEQ194" s="172"/>
      <c r="DER194" s="172"/>
      <c r="DES194" s="172"/>
      <c r="DET194" s="172"/>
      <c r="DEU194" s="172"/>
      <c r="DEV194" s="172"/>
      <c r="DEW194" s="172"/>
      <c r="DEX194" s="172"/>
      <c r="DEY194" s="172"/>
      <c r="DEZ194" s="172"/>
      <c r="DFA194" s="172"/>
      <c r="DFB194" s="172"/>
      <c r="DFC194" s="172"/>
      <c r="DFD194" s="172"/>
      <c r="DFE194" s="172"/>
      <c r="DFF194" s="172"/>
      <c r="DFG194" s="172"/>
      <c r="DFH194" s="172"/>
      <c r="DFI194" s="172"/>
      <c r="DFJ194" s="172"/>
      <c r="DFK194" s="172"/>
      <c r="DFL194" s="172"/>
      <c r="DFM194" s="172"/>
      <c r="DFN194" s="172"/>
      <c r="DFO194" s="172"/>
      <c r="DFP194" s="172"/>
      <c r="DFQ194" s="172"/>
      <c r="DFR194" s="172"/>
      <c r="DFS194" s="172"/>
      <c r="DFT194" s="172"/>
      <c r="DFU194" s="172"/>
      <c r="DFV194" s="172"/>
      <c r="DFW194" s="172"/>
      <c r="DFX194" s="172"/>
      <c r="DFY194" s="172"/>
      <c r="DFZ194" s="172"/>
      <c r="DGA194" s="172"/>
      <c r="DGB194" s="172"/>
      <c r="DGC194" s="172"/>
      <c r="DGD194" s="172"/>
      <c r="DGE194" s="172"/>
      <c r="DGF194" s="172"/>
      <c r="DGG194" s="172"/>
      <c r="DGH194" s="172"/>
      <c r="DGI194" s="172"/>
      <c r="DGJ194" s="172"/>
      <c r="DGK194" s="172"/>
      <c r="DGL194" s="172"/>
      <c r="DGM194" s="172"/>
      <c r="DGN194" s="172"/>
      <c r="DGO194" s="172"/>
      <c r="DGP194" s="172"/>
      <c r="DGQ194" s="172"/>
      <c r="DGR194" s="172"/>
      <c r="DGS194" s="172"/>
      <c r="DGT194" s="172"/>
      <c r="DGU194" s="172"/>
      <c r="DGV194" s="172"/>
      <c r="DGW194" s="172"/>
      <c r="DGX194" s="172"/>
      <c r="DGY194" s="172"/>
      <c r="DGZ194" s="172"/>
      <c r="DHA194" s="172"/>
      <c r="DHB194" s="172"/>
      <c r="DHC194" s="172"/>
      <c r="DHD194" s="172"/>
      <c r="DHE194" s="172"/>
      <c r="DHF194" s="172"/>
      <c r="DHG194" s="172"/>
      <c r="DHH194" s="172"/>
      <c r="DHI194" s="172"/>
      <c r="DHJ194" s="172"/>
      <c r="DHK194" s="172"/>
      <c r="DHL194" s="172"/>
      <c r="DHM194" s="172"/>
      <c r="DHN194" s="172"/>
      <c r="DHO194" s="172"/>
      <c r="DHP194" s="172"/>
      <c r="DHQ194" s="172"/>
      <c r="DHR194" s="172"/>
      <c r="DHS194" s="172"/>
      <c r="DHT194" s="172"/>
      <c r="DHU194" s="172"/>
      <c r="DHV194" s="172"/>
      <c r="DHW194" s="172"/>
      <c r="DHX194" s="172"/>
      <c r="DHY194" s="172"/>
      <c r="DHZ194" s="172"/>
      <c r="DIA194" s="172"/>
      <c r="DIB194" s="172"/>
      <c r="DIC194" s="172"/>
      <c r="DID194" s="172"/>
      <c r="DIE194" s="172"/>
      <c r="DIF194" s="172"/>
      <c r="DIG194" s="172"/>
      <c r="DIH194" s="172"/>
      <c r="DII194" s="172"/>
      <c r="DIJ194" s="172"/>
      <c r="DIK194" s="172"/>
      <c r="DIL194" s="172"/>
      <c r="DIM194" s="172"/>
      <c r="DIN194" s="172"/>
      <c r="DIO194" s="172"/>
      <c r="DIP194" s="172"/>
      <c r="DIQ194" s="172"/>
      <c r="DIR194" s="172"/>
      <c r="DIS194" s="172"/>
      <c r="DIT194" s="172"/>
      <c r="DIU194" s="172"/>
      <c r="DIV194" s="172"/>
      <c r="DIW194" s="172"/>
      <c r="DIX194" s="172"/>
      <c r="DIY194" s="172"/>
      <c r="DIZ194" s="172"/>
      <c r="DJA194" s="172"/>
      <c r="DJB194" s="172"/>
      <c r="DJC194" s="172"/>
      <c r="DJD194" s="172"/>
      <c r="DJE194" s="172"/>
      <c r="DJF194" s="172"/>
      <c r="DJG194" s="172"/>
      <c r="DJH194" s="172"/>
      <c r="DJI194" s="172"/>
      <c r="DJJ194" s="172"/>
      <c r="DJK194" s="172"/>
      <c r="DJL194" s="172"/>
      <c r="DJM194" s="172"/>
      <c r="DJN194" s="172"/>
      <c r="DJO194" s="172"/>
      <c r="DJP194" s="172"/>
      <c r="DJQ194" s="172"/>
      <c r="DJR194" s="172"/>
      <c r="DJS194" s="172"/>
      <c r="DJT194" s="172"/>
      <c r="DJU194" s="172"/>
      <c r="DJV194" s="172"/>
      <c r="DJW194" s="172"/>
      <c r="DJX194" s="172"/>
      <c r="DJY194" s="172"/>
      <c r="DJZ194" s="172"/>
      <c r="DKA194" s="172"/>
      <c r="DKB194" s="172"/>
      <c r="DKC194" s="172"/>
      <c r="DKD194" s="172"/>
      <c r="DKE194" s="172"/>
      <c r="DKF194" s="172"/>
      <c r="DKG194" s="172"/>
      <c r="DKH194" s="172"/>
      <c r="DKI194" s="172"/>
      <c r="DKJ194" s="172"/>
      <c r="DKK194" s="172"/>
      <c r="DKL194" s="172"/>
      <c r="DKM194" s="172"/>
      <c r="DKN194" s="172"/>
      <c r="DKO194" s="172"/>
      <c r="DKP194" s="172"/>
      <c r="DKQ194" s="172"/>
      <c r="DKR194" s="172"/>
      <c r="DKS194" s="172"/>
      <c r="DKT194" s="172"/>
      <c r="DKU194" s="172"/>
      <c r="DKV194" s="172"/>
      <c r="DKW194" s="172"/>
      <c r="DKX194" s="172"/>
      <c r="DKY194" s="172"/>
      <c r="DKZ194" s="172"/>
      <c r="DLA194" s="172"/>
      <c r="DLB194" s="172"/>
      <c r="DLC194" s="172"/>
      <c r="DLD194" s="172"/>
      <c r="DLE194" s="172"/>
      <c r="DLF194" s="172"/>
      <c r="DLG194" s="172"/>
      <c r="DLH194" s="172"/>
      <c r="DLI194" s="172"/>
      <c r="DLJ194" s="172"/>
      <c r="DLK194" s="172"/>
      <c r="DLL194" s="172"/>
      <c r="DLM194" s="172"/>
      <c r="DLN194" s="172"/>
      <c r="DLO194" s="172"/>
      <c r="DLP194" s="172"/>
      <c r="DLQ194" s="172"/>
      <c r="DLR194" s="172"/>
      <c r="DLS194" s="172"/>
      <c r="DLT194" s="172"/>
      <c r="DLU194" s="172"/>
      <c r="DLV194" s="172"/>
      <c r="DLW194" s="172"/>
      <c r="DLX194" s="172"/>
      <c r="DLY194" s="172"/>
      <c r="DLZ194" s="172"/>
      <c r="DMA194" s="172"/>
      <c r="DMB194" s="172"/>
      <c r="DMC194" s="172"/>
      <c r="DMD194" s="172"/>
      <c r="DME194" s="172"/>
      <c r="DMF194" s="172"/>
      <c r="DMG194" s="172"/>
      <c r="DMH194" s="172"/>
      <c r="DMI194" s="172"/>
      <c r="DMJ194" s="172"/>
      <c r="DMK194" s="172"/>
      <c r="DML194" s="172"/>
      <c r="DMM194" s="172"/>
      <c r="DMN194" s="172"/>
      <c r="DMO194" s="172"/>
      <c r="DMP194" s="172"/>
      <c r="DMQ194" s="172"/>
      <c r="DMR194" s="172"/>
      <c r="DMS194" s="172"/>
      <c r="DMT194" s="172"/>
      <c r="DMU194" s="172"/>
      <c r="DMV194" s="172"/>
      <c r="DMW194" s="172"/>
      <c r="DMX194" s="172"/>
      <c r="DMY194" s="172"/>
      <c r="DMZ194" s="172"/>
      <c r="DNA194" s="172"/>
      <c r="DNB194" s="172"/>
      <c r="DNC194" s="172"/>
      <c r="DND194" s="172"/>
      <c r="DNE194" s="172"/>
      <c r="DNF194" s="172"/>
      <c r="DNG194" s="172"/>
      <c r="DNH194" s="172"/>
      <c r="DNI194" s="172"/>
      <c r="DNJ194" s="172"/>
      <c r="DNK194" s="172"/>
      <c r="DNL194" s="172"/>
      <c r="DNM194" s="172"/>
      <c r="DNN194" s="172"/>
      <c r="DNO194" s="172"/>
      <c r="DNP194" s="172"/>
      <c r="DNQ194" s="172"/>
      <c r="DNR194" s="172"/>
      <c r="DNS194" s="172"/>
      <c r="DNT194" s="172"/>
      <c r="DNU194" s="172"/>
      <c r="DNV194" s="172"/>
      <c r="DNW194" s="172"/>
      <c r="DNX194" s="172"/>
      <c r="DNY194" s="172"/>
      <c r="DNZ194" s="172"/>
      <c r="DOA194" s="172"/>
      <c r="DOB194" s="172"/>
      <c r="DOC194" s="172"/>
      <c r="DOD194" s="172"/>
      <c r="DOE194" s="172"/>
      <c r="DOF194" s="172"/>
      <c r="DOG194" s="172"/>
      <c r="DOH194" s="172"/>
      <c r="DOI194" s="172"/>
      <c r="DOJ194" s="172"/>
      <c r="DOK194" s="172"/>
      <c r="DOL194" s="172"/>
      <c r="DOM194" s="172"/>
      <c r="DON194" s="172"/>
      <c r="DOO194" s="172"/>
      <c r="DOP194" s="172"/>
      <c r="DOQ194" s="172"/>
      <c r="DOR194" s="172"/>
      <c r="DOS194" s="172"/>
      <c r="DOT194" s="172"/>
      <c r="DOU194" s="172"/>
      <c r="DOV194" s="172"/>
      <c r="DOW194" s="172"/>
      <c r="DOX194" s="172"/>
      <c r="DOY194" s="172"/>
      <c r="DOZ194" s="172"/>
      <c r="DPA194" s="172"/>
      <c r="DPB194" s="172"/>
      <c r="DPC194" s="172"/>
      <c r="DPD194" s="172"/>
      <c r="DPE194" s="172"/>
      <c r="DPF194" s="172"/>
      <c r="DPG194" s="172"/>
      <c r="DPH194" s="172"/>
      <c r="DPI194" s="172"/>
      <c r="DPJ194" s="172"/>
      <c r="DPK194" s="172"/>
      <c r="DPL194" s="172"/>
      <c r="DPM194" s="172"/>
      <c r="DPN194" s="172"/>
      <c r="DPO194" s="172"/>
      <c r="DPP194" s="172"/>
      <c r="DPQ194" s="172"/>
      <c r="DPR194" s="172"/>
      <c r="DPS194" s="172"/>
      <c r="DPT194" s="172"/>
      <c r="DPU194" s="172"/>
      <c r="DPV194" s="172"/>
      <c r="DPW194" s="172"/>
      <c r="DPX194" s="172"/>
      <c r="DPY194" s="172"/>
      <c r="DPZ194" s="172"/>
      <c r="DQA194" s="172"/>
      <c r="DQB194" s="172"/>
      <c r="DQC194" s="172"/>
      <c r="DQD194" s="172"/>
      <c r="DQE194" s="172"/>
      <c r="DQF194" s="172"/>
      <c r="DQG194" s="172"/>
      <c r="DQH194" s="172"/>
      <c r="DQI194" s="172"/>
      <c r="DQJ194" s="172"/>
      <c r="DQK194" s="172"/>
      <c r="DQL194" s="172"/>
      <c r="DQM194" s="172"/>
      <c r="DQN194" s="172"/>
      <c r="DQO194" s="172"/>
      <c r="DQP194" s="172"/>
      <c r="DQQ194" s="172"/>
      <c r="DQR194" s="172"/>
      <c r="DQS194" s="172"/>
      <c r="DQT194" s="172"/>
      <c r="DQU194" s="172"/>
      <c r="DQV194" s="172"/>
      <c r="DQW194" s="172"/>
      <c r="DQX194" s="172"/>
      <c r="DQY194" s="172"/>
      <c r="DQZ194" s="172"/>
      <c r="DRA194" s="172"/>
      <c r="DRB194" s="172"/>
      <c r="DRC194" s="172"/>
      <c r="DRD194" s="172"/>
      <c r="DRE194" s="172"/>
      <c r="DRF194" s="172"/>
      <c r="DRG194" s="172"/>
      <c r="DRH194" s="172"/>
      <c r="DRI194" s="172"/>
      <c r="DRJ194" s="172"/>
      <c r="DRK194" s="172"/>
      <c r="DRL194" s="172"/>
      <c r="DRM194" s="172"/>
      <c r="DRN194" s="172"/>
      <c r="DRO194" s="172"/>
      <c r="DRP194" s="172"/>
      <c r="DRQ194" s="172"/>
      <c r="DRR194" s="172"/>
      <c r="DRS194" s="172"/>
      <c r="DRT194" s="172"/>
      <c r="DRU194" s="172"/>
      <c r="DRV194" s="172"/>
      <c r="DRW194" s="172"/>
      <c r="DRX194" s="172"/>
      <c r="DRY194" s="172"/>
      <c r="DRZ194" s="172"/>
      <c r="DSA194" s="172"/>
      <c r="DSB194" s="172"/>
      <c r="DSC194" s="172"/>
      <c r="DSD194" s="172"/>
      <c r="DSE194" s="172"/>
      <c r="DSF194" s="172"/>
      <c r="DSG194" s="172"/>
      <c r="DSH194" s="172"/>
      <c r="DSI194" s="172"/>
      <c r="DSJ194" s="172"/>
      <c r="DSK194" s="172"/>
      <c r="DSL194" s="172"/>
      <c r="DSM194" s="172"/>
      <c r="DSN194" s="172"/>
      <c r="DSO194" s="172"/>
      <c r="DSP194" s="172"/>
      <c r="DSQ194" s="172"/>
      <c r="DSR194" s="172"/>
      <c r="DSS194" s="172"/>
      <c r="DST194" s="172"/>
      <c r="DSU194" s="172"/>
      <c r="DSV194" s="172"/>
      <c r="DSW194" s="172"/>
      <c r="DSX194" s="172"/>
      <c r="DSY194" s="172"/>
      <c r="DSZ194" s="172"/>
      <c r="DTA194" s="172"/>
      <c r="DTB194" s="172"/>
      <c r="DTC194" s="172"/>
      <c r="DTD194" s="172"/>
      <c r="DTE194" s="172"/>
      <c r="DTF194" s="172"/>
      <c r="DTG194" s="172"/>
      <c r="DTH194" s="172"/>
      <c r="DTI194" s="172"/>
      <c r="DTJ194" s="172"/>
      <c r="DTK194" s="172"/>
      <c r="DTL194" s="172"/>
      <c r="DTM194" s="172"/>
      <c r="DTN194" s="172"/>
      <c r="DTO194" s="172"/>
      <c r="DTP194" s="172"/>
      <c r="DTQ194" s="172"/>
      <c r="DTR194" s="172"/>
      <c r="DTS194" s="172"/>
      <c r="DTT194" s="172"/>
      <c r="DTU194" s="172"/>
      <c r="DTV194" s="172"/>
      <c r="DTW194" s="172"/>
      <c r="DTX194" s="172"/>
      <c r="DTY194" s="172"/>
      <c r="DTZ194" s="172"/>
      <c r="DUA194" s="172"/>
      <c r="DUB194" s="172"/>
      <c r="DUC194" s="172"/>
      <c r="DUD194" s="172"/>
      <c r="DUE194" s="172"/>
      <c r="DUF194" s="172"/>
      <c r="DUG194" s="172"/>
      <c r="DUH194" s="172"/>
      <c r="DUI194" s="172"/>
      <c r="DUJ194" s="172"/>
      <c r="DUK194" s="172"/>
      <c r="DUL194" s="172"/>
      <c r="DUM194" s="172"/>
      <c r="DUN194" s="172"/>
      <c r="DUO194" s="172"/>
      <c r="DUP194" s="172"/>
      <c r="DUQ194" s="172"/>
      <c r="DUR194" s="172"/>
      <c r="DUS194" s="172"/>
      <c r="DUT194" s="172"/>
      <c r="DUU194" s="172"/>
      <c r="DUV194" s="172"/>
      <c r="DUW194" s="172"/>
      <c r="DUX194" s="172"/>
      <c r="DUY194" s="172"/>
      <c r="DUZ194" s="172"/>
      <c r="DVA194" s="172"/>
      <c r="DVB194" s="172"/>
      <c r="DVC194" s="172"/>
      <c r="DVD194" s="172"/>
      <c r="DVE194" s="172"/>
      <c r="DVF194" s="172"/>
      <c r="DVG194" s="172"/>
      <c r="DVH194" s="172"/>
      <c r="DVI194" s="172"/>
      <c r="DVJ194" s="172"/>
      <c r="DVK194" s="172"/>
      <c r="DVL194" s="172"/>
      <c r="DVM194" s="172"/>
      <c r="DVN194" s="172"/>
      <c r="DVO194" s="172"/>
      <c r="DVP194" s="172"/>
      <c r="DVQ194" s="172"/>
      <c r="DVR194" s="172"/>
      <c r="DVS194" s="172"/>
      <c r="DVT194" s="172"/>
      <c r="DVU194" s="172"/>
      <c r="DVV194" s="172"/>
      <c r="DVW194" s="172"/>
      <c r="DVX194" s="172"/>
      <c r="DVY194" s="172"/>
      <c r="DVZ194" s="172"/>
      <c r="DWA194" s="172"/>
      <c r="DWB194" s="172"/>
      <c r="DWC194" s="172"/>
      <c r="DWD194" s="172"/>
      <c r="DWE194" s="172"/>
      <c r="DWF194" s="172"/>
      <c r="DWG194" s="172"/>
      <c r="DWH194" s="172"/>
      <c r="DWI194" s="172"/>
      <c r="DWJ194" s="172"/>
      <c r="DWK194" s="172"/>
      <c r="DWL194" s="172"/>
      <c r="DWM194" s="172"/>
      <c r="DWN194" s="172"/>
      <c r="DWO194" s="172"/>
      <c r="DWP194" s="172"/>
      <c r="DWQ194" s="172"/>
      <c r="DWR194" s="172"/>
      <c r="DWS194" s="172"/>
      <c r="DWT194" s="172"/>
      <c r="DWU194" s="172"/>
      <c r="DWV194" s="172"/>
      <c r="DWW194" s="172"/>
      <c r="DWX194" s="172"/>
      <c r="DWY194" s="172"/>
      <c r="DWZ194" s="172"/>
      <c r="DXA194" s="172"/>
      <c r="DXB194" s="172"/>
      <c r="DXC194" s="172"/>
      <c r="DXD194" s="172"/>
      <c r="DXE194" s="172"/>
      <c r="DXF194" s="172"/>
      <c r="DXG194" s="172"/>
      <c r="DXH194" s="172"/>
      <c r="DXI194" s="172"/>
      <c r="DXJ194" s="172"/>
      <c r="DXK194" s="172"/>
      <c r="DXL194" s="172"/>
      <c r="DXM194" s="172"/>
      <c r="DXN194" s="172"/>
      <c r="DXO194" s="172"/>
      <c r="DXP194" s="172"/>
      <c r="DXQ194" s="172"/>
      <c r="DXR194" s="172"/>
      <c r="DXS194" s="172"/>
      <c r="DXT194" s="172"/>
      <c r="DXU194" s="172"/>
      <c r="DXV194" s="172"/>
      <c r="DXW194" s="172"/>
      <c r="DXX194" s="172"/>
      <c r="DXY194" s="172"/>
      <c r="DXZ194" s="172"/>
      <c r="DYA194" s="172"/>
      <c r="DYB194" s="172"/>
      <c r="DYC194" s="172"/>
      <c r="DYD194" s="172"/>
      <c r="DYE194" s="172"/>
      <c r="DYF194" s="172"/>
      <c r="DYG194" s="172"/>
      <c r="DYH194" s="172"/>
      <c r="DYI194" s="172"/>
      <c r="DYJ194" s="172"/>
      <c r="DYK194" s="172"/>
      <c r="DYL194" s="172"/>
      <c r="DYM194" s="172"/>
      <c r="DYN194" s="172"/>
      <c r="DYO194" s="172"/>
      <c r="DYP194" s="172"/>
      <c r="DYQ194" s="172"/>
      <c r="DYR194" s="172"/>
      <c r="DYS194" s="172"/>
      <c r="DYT194" s="172"/>
      <c r="DYU194" s="172"/>
      <c r="DYV194" s="172"/>
      <c r="DYW194" s="172"/>
      <c r="DYX194" s="172"/>
      <c r="DYY194" s="172"/>
      <c r="DYZ194" s="172"/>
      <c r="DZA194" s="172"/>
      <c r="DZB194" s="172"/>
      <c r="DZC194" s="172"/>
      <c r="DZD194" s="172"/>
      <c r="DZE194" s="172"/>
      <c r="DZF194" s="172"/>
      <c r="DZG194" s="172"/>
      <c r="DZH194" s="172"/>
      <c r="DZI194" s="172"/>
      <c r="DZJ194" s="172"/>
      <c r="DZK194" s="172"/>
      <c r="DZL194" s="172"/>
      <c r="DZM194" s="172"/>
      <c r="DZN194" s="172"/>
      <c r="DZO194" s="172"/>
      <c r="DZP194" s="172"/>
      <c r="DZQ194" s="172"/>
      <c r="DZR194" s="172"/>
      <c r="DZS194" s="172"/>
      <c r="DZT194" s="172"/>
      <c r="DZU194" s="172"/>
      <c r="DZV194" s="172"/>
      <c r="DZW194" s="172"/>
      <c r="DZX194" s="172"/>
      <c r="DZY194" s="172"/>
      <c r="DZZ194" s="172"/>
      <c r="EAA194" s="172"/>
      <c r="EAB194" s="172"/>
      <c r="EAC194" s="172"/>
      <c r="EAD194" s="172"/>
      <c r="EAE194" s="172"/>
      <c r="EAF194" s="172"/>
      <c r="EAG194" s="172"/>
      <c r="EAH194" s="172"/>
      <c r="EAI194" s="172"/>
      <c r="EAJ194" s="172"/>
      <c r="EAK194" s="172"/>
      <c r="EAL194" s="172"/>
      <c r="EAM194" s="172"/>
      <c r="EAN194" s="172"/>
      <c r="EAO194" s="172"/>
      <c r="EAP194" s="172"/>
      <c r="EAQ194" s="172"/>
      <c r="EAR194" s="172"/>
      <c r="EAS194" s="172"/>
      <c r="EAT194" s="172"/>
      <c r="EAU194" s="172"/>
      <c r="EAV194" s="172"/>
      <c r="EAW194" s="172"/>
      <c r="EAX194" s="172"/>
      <c r="EAY194" s="172"/>
      <c r="EAZ194" s="172"/>
      <c r="EBA194" s="172"/>
      <c r="EBB194" s="172"/>
      <c r="EBC194" s="172"/>
      <c r="EBD194" s="172"/>
      <c r="EBE194" s="172"/>
      <c r="EBF194" s="172"/>
      <c r="EBG194" s="172"/>
      <c r="EBH194" s="172"/>
      <c r="EBI194" s="172"/>
      <c r="EBJ194" s="172"/>
      <c r="EBK194" s="172"/>
      <c r="EBL194" s="172"/>
      <c r="EBM194" s="172"/>
      <c r="EBN194" s="172"/>
      <c r="EBO194" s="172"/>
      <c r="EBP194" s="172"/>
      <c r="EBQ194" s="172"/>
      <c r="EBR194" s="172"/>
      <c r="EBS194" s="172"/>
      <c r="EBT194" s="172"/>
      <c r="EBU194" s="172"/>
      <c r="EBV194" s="172"/>
      <c r="EBW194" s="172"/>
      <c r="EBX194" s="172"/>
      <c r="EBY194" s="172"/>
      <c r="EBZ194" s="172"/>
      <c r="ECA194" s="172"/>
      <c r="ECB194" s="172"/>
      <c r="ECC194" s="172"/>
      <c r="ECD194" s="172"/>
      <c r="ECE194" s="172"/>
      <c r="ECF194" s="172"/>
      <c r="ECG194" s="172"/>
      <c r="ECH194" s="172"/>
      <c r="ECI194" s="172"/>
      <c r="ECJ194" s="172"/>
      <c r="ECK194" s="172"/>
      <c r="ECL194" s="172"/>
      <c r="ECM194" s="172"/>
      <c r="ECN194" s="172"/>
      <c r="ECO194" s="172"/>
      <c r="ECP194" s="172"/>
      <c r="ECQ194" s="172"/>
      <c r="ECR194" s="172"/>
      <c r="ECS194" s="172"/>
      <c r="ECT194" s="172"/>
      <c r="ECU194" s="172"/>
      <c r="ECV194" s="172"/>
      <c r="ECW194" s="172"/>
      <c r="ECX194" s="172"/>
      <c r="ECY194" s="172"/>
      <c r="ECZ194" s="172"/>
      <c r="EDA194" s="172"/>
      <c r="EDB194" s="172"/>
      <c r="EDC194" s="172"/>
      <c r="EDD194" s="172"/>
      <c r="EDE194" s="172"/>
      <c r="EDF194" s="172"/>
      <c r="EDG194" s="172"/>
      <c r="EDH194" s="172"/>
      <c r="EDI194" s="172"/>
      <c r="EDJ194" s="172"/>
      <c r="EDK194" s="172"/>
      <c r="EDL194" s="172"/>
      <c r="EDM194" s="172"/>
      <c r="EDN194" s="172"/>
      <c r="EDO194" s="172"/>
      <c r="EDP194" s="172"/>
      <c r="EDQ194" s="172"/>
      <c r="EDR194" s="172"/>
      <c r="EDS194" s="172"/>
      <c r="EDT194" s="172"/>
      <c r="EDU194" s="172"/>
      <c r="EDV194" s="172"/>
      <c r="EDW194" s="172"/>
      <c r="EDX194" s="172"/>
      <c r="EDY194" s="172"/>
      <c r="EDZ194" s="172"/>
      <c r="EEA194" s="172"/>
      <c r="EEB194" s="172"/>
      <c r="EEC194" s="172"/>
      <c r="EED194" s="172"/>
      <c r="EEE194" s="172"/>
      <c r="EEF194" s="172"/>
      <c r="EEG194" s="172"/>
      <c r="EEH194" s="172"/>
      <c r="EEI194" s="172"/>
      <c r="EEJ194" s="172"/>
      <c r="EEK194" s="172"/>
      <c r="EEL194" s="172"/>
      <c r="EEM194" s="172"/>
      <c r="EEN194" s="172"/>
      <c r="EEO194" s="172"/>
      <c r="EEP194" s="172"/>
      <c r="EEQ194" s="172"/>
      <c r="EER194" s="172"/>
      <c r="EES194" s="172"/>
      <c r="EET194" s="172"/>
      <c r="EEU194" s="172"/>
      <c r="EEV194" s="172"/>
      <c r="EEW194" s="172"/>
      <c r="EEX194" s="172"/>
      <c r="EEY194" s="172"/>
      <c r="EEZ194" s="172"/>
      <c r="EFA194" s="172"/>
      <c r="EFB194" s="172"/>
      <c r="EFC194" s="172"/>
      <c r="EFD194" s="172"/>
      <c r="EFE194" s="172"/>
      <c r="EFF194" s="172"/>
      <c r="EFG194" s="172"/>
      <c r="EFH194" s="172"/>
      <c r="EFI194" s="172"/>
      <c r="EFJ194" s="172"/>
      <c r="EFK194" s="172"/>
      <c r="EFL194" s="172"/>
      <c r="EFM194" s="172"/>
      <c r="EFN194" s="172"/>
      <c r="EFO194" s="172"/>
      <c r="EFP194" s="172"/>
      <c r="EFQ194" s="172"/>
      <c r="EFR194" s="172"/>
      <c r="EFS194" s="172"/>
      <c r="EFT194" s="172"/>
      <c r="EFU194" s="172"/>
      <c r="EFV194" s="172"/>
      <c r="EFW194" s="172"/>
      <c r="EFX194" s="172"/>
      <c r="EFY194" s="172"/>
      <c r="EFZ194" s="172"/>
      <c r="EGA194" s="172"/>
      <c r="EGB194" s="172"/>
      <c r="EGC194" s="172"/>
      <c r="EGD194" s="172"/>
      <c r="EGE194" s="172"/>
      <c r="EGF194" s="172"/>
      <c r="EGG194" s="172"/>
      <c r="EGH194" s="172"/>
      <c r="EGI194" s="172"/>
      <c r="EGJ194" s="172"/>
      <c r="EGK194" s="172"/>
      <c r="EGL194" s="172"/>
      <c r="EGM194" s="172"/>
      <c r="EGN194" s="172"/>
      <c r="EGO194" s="172"/>
      <c r="EGP194" s="172"/>
      <c r="EGQ194" s="172"/>
      <c r="EGR194" s="172"/>
      <c r="EGS194" s="172"/>
      <c r="EGT194" s="172"/>
      <c r="EGU194" s="172"/>
      <c r="EGV194" s="172"/>
      <c r="EGW194" s="172"/>
      <c r="EGX194" s="172"/>
      <c r="EGY194" s="172"/>
      <c r="EGZ194" s="172"/>
      <c r="EHA194" s="172"/>
      <c r="EHB194" s="172"/>
      <c r="EHC194" s="172"/>
      <c r="EHD194" s="172"/>
      <c r="EHE194" s="172"/>
      <c r="EHF194" s="172"/>
      <c r="EHG194" s="172"/>
      <c r="EHH194" s="172"/>
      <c r="EHI194" s="172"/>
      <c r="EHJ194" s="172"/>
      <c r="EHK194" s="172"/>
      <c r="EHL194" s="172"/>
      <c r="EHM194" s="172"/>
      <c r="EHN194" s="172"/>
      <c r="EHO194" s="172"/>
      <c r="EHP194" s="172"/>
      <c r="EHQ194" s="172"/>
      <c r="EHR194" s="172"/>
      <c r="EHS194" s="172"/>
      <c r="EHT194" s="172"/>
      <c r="EHU194" s="172"/>
      <c r="EHV194" s="172"/>
      <c r="EHW194" s="172"/>
      <c r="EHX194" s="172"/>
      <c r="EHY194" s="172"/>
      <c r="EHZ194" s="172"/>
      <c r="EIA194" s="172"/>
      <c r="EIB194" s="172"/>
      <c r="EIC194" s="172"/>
      <c r="EID194" s="172"/>
      <c r="EIE194" s="172"/>
      <c r="EIF194" s="172"/>
      <c r="EIG194" s="172"/>
      <c r="EIH194" s="172"/>
      <c r="EII194" s="172"/>
      <c r="EIJ194" s="172"/>
      <c r="EIK194" s="172"/>
      <c r="EIL194" s="172"/>
      <c r="EIM194" s="172"/>
      <c r="EIN194" s="172"/>
      <c r="EIO194" s="172"/>
      <c r="EIP194" s="172"/>
      <c r="EIQ194" s="172"/>
      <c r="EIR194" s="172"/>
      <c r="EIS194" s="172"/>
      <c r="EIT194" s="172"/>
      <c r="EIU194" s="172"/>
      <c r="EIV194" s="172"/>
      <c r="EIW194" s="172"/>
      <c r="EIX194" s="172"/>
      <c r="EIY194" s="172"/>
      <c r="EIZ194" s="172"/>
      <c r="EJA194" s="172"/>
      <c r="EJB194" s="172"/>
      <c r="EJC194" s="172"/>
      <c r="EJD194" s="172"/>
      <c r="EJE194" s="172"/>
      <c r="EJF194" s="172"/>
      <c r="EJG194" s="172"/>
      <c r="EJH194" s="172"/>
      <c r="EJI194" s="172"/>
      <c r="EJJ194" s="172"/>
      <c r="EJK194" s="172"/>
      <c r="EJL194" s="172"/>
      <c r="EJM194" s="172"/>
      <c r="EJN194" s="172"/>
      <c r="EJO194" s="172"/>
      <c r="EJP194" s="172"/>
      <c r="EJQ194" s="172"/>
      <c r="EJR194" s="172"/>
      <c r="EJS194" s="172"/>
      <c r="EJT194" s="172"/>
      <c r="EJU194" s="172"/>
      <c r="EJV194" s="172"/>
      <c r="EJW194" s="172"/>
      <c r="EJX194" s="172"/>
      <c r="EJY194" s="172"/>
      <c r="EJZ194" s="172"/>
      <c r="EKA194" s="172"/>
      <c r="EKB194" s="172"/>
      <c r="EKC194" s="172"/>
      <c r="EKD194" s="172"/>
      <c r="EKE194" s="172"/>
      <c r="EKF194" s="172"/>
      <c r="EKG194" s="172"/>
      <c r="EKH194" s="172"/>
      <c r="EKI194" s="172"/>
      <c r="EKJ194" s="172"/>
      <c r="EKK194" s="172"/>
      <c r="EKL194" s="172"/>
      <c r="EKM194" s="172"/>
      <c r="EKN194" s="172"/>
      <c r="EKO194" s="172"/>
      <c r="EKP194" s="172"/>
      <c r="EKQ194" s="172"/>
      <c r="EKR194" s="172"/>
      <c r="EKS194" s="172"/>
      <c r="EKT194" s="172"/>
      <c r="EKU194" s="172"/>
      <c r="EKV194" s="172"/>
      <c r="EKW194" s="172"/>
      <c r="EKX194" s="172"/>
      <c r="EKY194" s="172"/>
      <c r="EKZ194" s="172"/>
      <c r="ELA194" s="172"/>
      <c r="ELB194" s="172"/>
      <c r="ELC194" s="172"/>
      <c r="ELD194" s="172"/>
      <c r="ELE194" s="172"/>
      <c r="ELF194" s="172"/>
      <c r="ELG194" s="172"/>
      <c r="ELH194" s="172"/>
      <c r="ELI194" s="172"/>
      <c r="ELJ194" s="172"/>
      <c r="ELK194" s="172"/>
      <c r="ELL194" s="172"/>
      <c r="ELM194" s="172"/>
      <c r="ELN194" s="172"/>
      <c r="ELO194" s="172"/>
      <c r="ELP194" s="172"/>
      <c r="ELQ194" s="172"/>
      <c r="ELR194" s="172"/>
      <c r="ELS194" s="172"/>
      <c r="ELT194" s="172"/>
      <c r="ELU194" s="172"/>
      <c r="ELV194" s="172"/>
      <c r="ELW194" s="172"/>
      <c r="ELX194" s="172"/>
      <c r="ELY194" s="172"/>
      <c r="ELZ194" s="172"/>
      <c r="EMA194" s="172"/>
      <c r="EMB194" s="172"/>
      <c r="EMC194" s="172"/>
      <c r="EMD194" s="172"/>
      <c r="EME194" s="172"/>
      <c r="EMF194" s="172"/>
      <c r="EMG194" s="172"/>
      <c r="EMH194" s="172"/>
      <c r="EMI194" s="172"/>
      <c r="EMJ194" s="172"/>
      <c r="EMK194" s="172"/>
      <c r="EML194" s="172"/>
      <c r="EMM194" s="172"/>
      <c r="EMN194" s="172"/>
      <c r="EMO194" s="172"/>
      <c r="EMP194" s="172"/>
      <c r="EMQ194" s="172"/>
      <c r="EMR194" s="172"/>
      <c r="EMS194" s="172"/>
      <c r="EMT194" s="172"/>
      <c r="EMU194" s="172"/>
      <c r="EMV194" s="172"/>
      <c r="EMW194" s="172"/>
      <c r="EMX194" s="172"/>
      <c r="EMY194" s="172"/>
      <c r="EMZ194" s="172"/>
      <c r="ENA194" s="172"/>
      <c r="ENB194" s="172"/>
      <c r="ENC194" s="172"/>
      <c r="END194" s="172"/>
      <c r="ENE194" s="172"/>
      <c r="ENF194" s="172"/>
      <c r="ENG194" s="172"/>
      <c r="ENH194" s="172"/>
      <c r="ENI194" s="172"/>
      <c r="ENJ194" s="172"/>
      <c r="ENK194" s="172"/>
      <c r="ENL194" s="172"/>
      <c r="ENM194" s="172"/>
      <c r="ENN194" s="172"/>
      <c r="ENO194" s="172"/>
      <c r="ENP194" s="172"/>
      <c r="ENQ194" s="172"/>
      <c r="ENR194" s="172"/>
      <c r="ENS194" s="172"/>
      <c r="ENT194" s="172"/>
      <c r="ENU194" s="172"/>
      <c r="ENV194" s="172"/>
      <c r="ENW194" s="172"/>
      <c r="ENX194" s="172"/>
      <c r="ENY194" s="172"/>
      <c r="ENZ194" s="172"/>
      <c r="EOA194" s="172"/>
      <c r="EOB194" s="172"/>
      <c r="EOC194" s="172"/>
      <c r="EOD194" s="172"/>
      <c r="EOE194" s="172"/>
      <c r="EOF194" s="172"/>
      <c r="EOG194" s="172"/>
      <c r="EOH194" s="172"/>
      <c r="EOI194" s="172"/>
      <c r="EOJ194" s="172"/>
      <c r="EOK194" s="172"/>
      <c r="EOL194" s="172"/>
      <c r="EOM194" s="172"/>
      <c r="EON194" s="172"/>
      <c r="EOO194" s="172"/>
      <c r="EOP194" s="172"/>
      <c r="EOQ194" s="172"/>
      <c r="EOR194" s="172"/>
      <c r="EOS194" s="172"/>
      <c r="EOT194" s="172"/>
      <c r="EOU194" s="172"/>
      <c r="EOV194" s="172"/>
      <c r="EOW194" s="172"/>
      <c r="EOX194" s="172"/>
      <c r="EOY194" s="172"/>
      <c r="EOZ194" s="172"/>
      <c r="EPA194" s="172"/>
      <c r="EPB194" s="172"/>
      <c r="EPC194" s="172"/>
      <c r="EPD194" s="172"/>
      <c r="EPE194" s="172"/>
      <c r="EPF194" s="172"/>
      <c r="EPG194" s="172"/>
      <c r="EPH194" s="172"/>
      <c r="EPI194" s="172"/>
      <c r="EPJ194" s="172"/>
      <c r="EPK194" s="172"/>
      <c r="EPL194" s="172"/>
      <c r="EPM194" s="172"/>
      <c r="EPN194" s="172"/>
      <c r="EPO194" s="172"/>
      <c r="EPP194" s="172"/>
      <c r="EPQ194" s="172"/>
      <c r="EPR194" s="172"/>
      <c r="EPS194" s="172"/>
      <c r="EPT194" s="172"/>
      <c r="EPU194" s="172"/>
      <c r="EPV194" s="172"/>
      <c r="EPW194" s="172"/>
      <c r="EPX194" s="172"/>
      <c r="EPY194" s="172"/>
      <c r="EPZ194" s="172"/>
      <c r="EQA194" s="172"/>
      <c r="EQB194" s="172"/>
      <c r="EQC194" s="172"/>
      <c r="EQD194" s="172"/>
      <c r="EQE194" s="172"/>
      <c r="EQF194" s="172"/>
      <c r="EQG194" s="172"/>
      <c r="EQH194" s="172"/>
      <c r="EQI194" s="172"/>
      <c r="EQJ194" s="172"/>
      <c r="EQK194" s="172"/>
      <c r="EQL194" s="172"/>
      <c r="EQM194" s="172"/>
      <c r="EQN194" s="172"/>
      <c r="EQO194" s="172"/>
      <c r="EQP194" s="172"/>
      <c r="EQQ194" s="172"/>
      <c r="EQR194" s="172"/>
      <c r="EQS194" s="172"/>
      <c r="EQT194" s="172"/>
      <c r="EQU194" s="172"/>
      <c r="EQV194" s="172"/>
      <c r="EQW194" s="172"/>
      <c r="EQX194" s="172"/>
      <c r="EQY194" s="172"/>
      <c r="EQZ194" s="172"/>
      <c r="ERA194" s="172"/>
      <c r="ERB194" s="172"/>
      <c r="ERC194" s="172"/>
      <c r="ERD194" s="172"/>
      <c r="ERE194" s="172"/>
      <c r="ERF194" s="172"/>
      <c r="ERG194" s="172"/>
      <c r="ERH194" s="172"/>
      <c r="ERI194" s="172"/>
      <c r="ERJ194" s="172"/>
      <c r="ERK194" s="172"/>
      <c r="ERL194" s="172"/>
      <c r="ERM194" s="172"/>
      <c r="ERN194" s="172"/>
      <c r="ERO194" s="172"/>
      <c r="ERP194" s="172"/>
      <c r="ERQ194" s="172"/>
      <c r="ERR194" s="172"/>
      <c r="ERS194" s="172"/>
      <c r="ERT194" s="172"/>
      <c r="ERU194" s="172"/>
      <c r="ERV194" s="172"/>
      <c r="ERW194" s="172"/>
      <c r="ERX194" s="172"/>
      <c r="ERY194" s="172"/>
      <c r="ERZ194" s="172"/>
      <c r="ESA194" s="172"/>
      <c r="ESB194" s="172"/>
      <c r="ESC194" s="172"/>
      <c r="ESD194" s="172"/>
      <c r="ESE194" s="172"/>
      <c r="ESF194" s="172"/>
      <c r="ESG194" s="172"/>
      <c r="ESH194" s="172"/>
      <c r="ESI194" s="172"/>
      <c r="ESJ194" s="172"/>
      <c r="ESK194" s="172"/>
      <c r="ESL194" s="172"/>
      <c r="ESM194" s="172"/>
      <c r="ESN194" s="172"/>
      <c r="ESO194" s="172"/>
      <c r="ESP194" s="172"/>
      <c r="ESQ194" s="172"/>
      <c r="ESR194" s="172"/>
      <c r="ESS194" s="172"/>
      <c r="EST194" s="172"/>
      <c r="ESU194" s="172"/>
      <c r="ESV194" s="172"/>
      <c r="ESW194" s="172"/>
      <c r="ESX194" s="172"/>
      <c r="ESY194" s="172"/>
      <c r="ESZ194" s="172"/>
      <c r="ETA194" s="172"/>
      <c r="ETB194" s="172"/>
      <c r="ETC194" s="172"/>
      <c r="ETD194" s="172"/>
      <c r="ETE194" s="172"/>
      <c r="ETF194" s="172"/>
      <c r="ETG194" s="172"/>
      <c r="ETH194" s="172"/>
      <c r="ETI194" s="172"/>
      <c r="ETJ194" s="172"/>
      <c r="ETK194" s="172"/>
      <c r="ETL194" s="172"/>
      <c r="ETM194" s="172"/>
      <c r="ETN194" s="172"/>
      <c r="ETO194" s="172"/>
      <c r="ETP194" s="172"/>
      <c r="ETQ194" s="172"/>
      <c r="ETR194" s="172"/>
      <c r="ETS194" s="172"/>
      <c r="ETT194" s="172"/>
      <c r="ETU194" s="172"/>
      <c r="ETV194" s="172"/>
      <c r="ETW194" s="172"/>
      <c r="ETX194" s="172"/>
      <c r="ETY194" s="172"/>
      <c r="ETZ194" s="172"/>
      <c r="EUA194" s="172"/>
      <c r="EUB194" s="172"/>
      <c r="EUC194" s="172"/>
      <c r="EUD194" s="172"/>
      <c r="EUE194" s="172"/>
      <c r="EUF194" s="172"/>
      <c r="EUG194" s="172"/>
      <c r="EUH194" s="172"/>
      <c r="EUI194" s="172"/>
      <c r="EUJ194" s="172"/>
      <c r="EUK194" s="172"/>
      <c r="EUL194" s="172"/>
      <c r="EUM194" s="172"/>
      <c r="EUN194" s="172"/>
      <c r="EUO194" s="172"/>
      <c r="EUP194" s="172"/>
      <c r="EUQ194" s="172"/>
      <c r="EUR194" s="172"/>
      <c r="EUS194" s="172"/>
      <c r="EUT194" s="172"/>
      <c r="EUU194" s="172"/>
      <c r="EUV194" s="172"/>
      <c r="EUW194" s="172"/>
      <c r="EUX194" s="172"/>
      <c r="EUY194" s="172"/>
      <c r="EUZ194" s="172"/>
      <c r="EVA194" s="172"/>
      <c r="EVB194" s="172"/>
      <c r="EVC194" s="172"/>
      <c r="EVD194" s="172"/>
      <c r="EVE194" s="172"/>
      <c r="EVF194" s="172"/>
      <c r="EVG194" s="172"/>
      <c r="EVH194" s="172"/>
      <c r="EVI194" s="172"/>
      <c r="EVJ194" s="172"/>
      <c r="EVK194" s="172"/>
      <c r="EVL194" s="172"/>
      <c r="EVM194" s="172"/>
      <c r="EVN194" s="172"/>
      <c r="EVO194" s="172"/>
      <c r="EVP194" s="172"/>
      <c r="EVQ194" s="172"/>
      <c r="EVR194" s="172"/>
      <c r="EVS194" s="172"/>
      <c r="EVT194" s="172"/>
      <c r="EVU194" s="172"/>
      <c r="EVV194" s="172"/>
      <c r="EVW194" s="172"/>
      <c r="EVX194" s="172"/>
      <c r="EVY194" s="172"/>
      <c r="EVZ194" s="172"/>
      <c r="EWA194" s="172"/>
      <c r="EWB194" s="172"/>
      <c r="EWC194" s="172"/>
      <c r="EWD194" s="172"/>
      <c r="EWE194" s="172"/>
      <c r="EWF194" s="172"/>
      <c r="EWG194" s="172"/>
      <c r="EWH194" s="172"/>
      <c r="EWI194" s="172"/>
      <c r="EWJ194" s="172"/>
      <c r="EWK194" s="172"/>
      <c r="EWL194" s="172"/>
      <c r="EWM194" s="172"/>
      <c r="EWN194" s="172"/>
      <c r="EWO194" s="172"/>
      <c r="EWP194" s="172"/>
      <c r="EWQ194" s="172"/>
      <c r="EWR194" s="172"/>
      <c r="EWS194" s="172"/>
      <c r="EWT194" s="172"/>
      <c r="EWU194" s="172"/>
      <c r="EWV194" s="172"/>
      <c r="EWW194" s="172"/>
      <c r="EWX194" s="172"/>
      <c r="EWY194" s="172"/>
      <c r="EWZ194" s="172"/>
      <c r="EXA194" s="172"/>
      <c r="EXB194" s="172"/>
      <c r="EXC194" s="172"/>
      <c r="EXD194" s="172"/>
      <c r="EXE194" s="172"/>
      <c r="EXF194" s="172"/>
      <c r="EXG194" s="172"/>
      <c r="EXH194" s="172"/>
      <c r="EXI194" s="172"/>
      <c r="EXJ194" s="172"/>
      <c r="EXK194" s="172"/>
      <c r="EXL194" s="172"/>
      <c r="EXM194" s="172"/>
      <c r="EXN194" s="172"/>
      <c r="EXO194" s="172"/>
      <c r="EXP194" s="172"/>
      <c r="EXQ194" s="172"/>
      <c r="EXR194" s="172"/>
      <c r="EXS194" s="172"/>
      <c r="EXT194" s="172"/>
      <c r="EXU194" s="172"/>
      <c r="EXV194" s="172"/>
      <c r="EXW194" s="172"/>
      <c r="EXX194" s="172"/>
      <c r="EXY194" s="172"/>
      <c r="EXZ194" s="172"/>
      <c r="EYA194" s="172"/>
      <c r="EYB194" s="172"/>
      <c r="EYC194" s="172"/>
      <c r="EYD194" s="172"/>
      <c r="EYE194" s="172"/>
      <c r="EYF194" s="172"/>
      <c r="EYG194" s="172"/>
      <c r="EYH194" s="172"/>
      <c r="EYI194" s="172"/>
      <c r="EYJ194" s="172"/>
      <c r="EYK194" s="172"/>
      <c r="EYL194" s="172"/>
      <c r="EYM194" s="172"/>
      <c r="EYN194" s="172"/>
      <c r="EYO194" s="172"/>
      <c r="EYP194" s="172"/>
      <c r="EYQ194" s="172"/>
      <c r="EYR194" s="172"/>
      <c r="EYS194" s="172"/>
      <c r="EYT194" s="172"/>
      <c r="EYU194" s="172"/>
      <c r="EYV194" s="172"/>
      <c r="EYW194" s="172"/>
      <c r="EYX194" s="172"/>
      <c r="EYY194" s="172"/>
      <c r="EYZ194" s="172"/>
      <c r="EZA194" s="172"/>
      <c r="EZB194" s="172"/>
      <c r="EZC194" s="172"/>
      <c r="EZD194" s="172"/>
      <c r="EZE194" s="172"/>
      <c r="EZF194" s="172"/>
      <c r="EZG194" s="172"/>
      <c r="EZH194" s="172"/>
      <c r="EZI194" s="172"/>
      <c r="EZJ194" s="172"/>
      <c r="EZK194" s="172"/>
      <c r="EZL194" s="172"/>
      <c r="EZM194" s="172"/>
      <c r="EZN194" s="172"/>
      <c r="EZO194" s="172"/>
      <c r="EZP194" s="172"/>
      <c r="EZQ194" s="172"/>
      <c r="EZR194" s="172"/>
      <c r="EZS194" s="172"/>
      <c r="EZT194" s="172"/>
      <c r="EZU194" s="172"/>
      <c r="EZV194" s="172"/>
      <c r="EZW194" s="172"/>
      <c r="EZX194" s="172"/>
      <c r="EZY194" s="172"/>
      <c r="EZZ194" s="172"/>
      <c r="FAA194" s="172"/>
      <c r="FAB194" s="172"/>
      <c r="FAC194" s="172"/>
      <c r="FAD194" s="172"/>
      <c r="FAE194" s="172"/>
      <c r="FAF194" s="172"/>
      <c r="FAG194" s="172"/>
      <c r="FAH194" s="172"/>
      <c r="FAI194" s="172"/>
      <c r="FAJ194" s="172"/>
      <c r="FAK194" s="172"/>
      <c r="FAL194" s="172"/>
      <c r="FAM194" s="172"/>
      <c r="FAN194" s="172"/>
      <c r="FAO194" s="172"/>
      <c r="FAP194" s="172"/>
      <c r="FAQ194" s="172"/>
      <c r="FAR194" s="172"/>
      <c r="FAS194" s="172"/>
      <c r="FAT194" s="172"/>
      <c r="FAU194" s="172"/>
      <c r="FAV194" s="172"/>
      <c r="FAW194" s="172"/>
      <c r="FAX194" s="172"/>
      <c r="FAY194" s="172"/>
      <c r="FAZ194" s="172"/>
      <c r="FBA194" s="172"/>
      <c r="FBB194" s="172"/>
      <c r="FBC194" s="172"/>
      <c r="FBD194" s="172"/>
      <c r="FBE194" s="172"/>
      <c r="FBF194" s="172"/>
      <c r="FBG194" s="172"/>
      <c r="FBH194" s="172"/>
      <c r="FBI194" s="172"/>
      <c r="FBJ194" s="172"/>
      <c r="FBK194" s="172"/>
      <c r="FBL194" s="172"/>
      <c r="FBM194" s="172"/>
      <c r="FBN194" s="172"/>
      <c r="FBO194" s="172"/>
      <c r="FBP194" s="172"/>
      <c r="FBQ194" s="172"/>
      <c r="FBR194" s="172"/>
      <c r="FBS194" s="172"/>
      <c r="FBT194" s="172"/>
      <c r="FBU194" s="172"/>
      <c r="FBV194" s="172"/>
      <c r="FBW194" s="172"/>
      <c r="FBX194" s="172"/>
      <c r="FBY194" s="172"/>
      <c r="FBZ194" s="172"/>
      <c r="FCA194" s="172"/>
      <c r="FCB194" s="172"/>
      <c r="FCC194" s="172"/>
      <c r="FCD194" s="172"/>
      <c r="FCE194" s="172"/>
      <c r="FCF194" s="172"/>
      <c r="FCG194" s="172"/>
      <c r="FCH194" s="172"/>
      <c r="FCI194" s="172"/>
      <c r="FCJ194" s="172"/>
      <c r="FCK194" s="172"/>
      <c r="FCL194" s="172"/>
      <c r="FCM194" s="172"/>
      <c r="FCN194" s="172"/>
      <c r="FCO194" s="172"/>
      <c r="FCP194" s="172"/>
      <c r="FCQ194" s="172"/>
      <c r="FCR194" s="172"/>
      <c r="FCS194" s="172"/>
      <c r="FCT194" s="172"/>
      <c r="FCU194" s="172"/>
      <c r="FCV194" s="172"/>
      <c r="FCW194" s="172"/>
      <c r="FCX194" s="172"/>
      <c r="FCY194" s="172"/>
      <c r="FCZ194" s="172"/>
      <c r="FDA194" s="172"/>
      <c r="FDB194" s="172"/>
      <c r="FDC194" s="172"/>
      <c r="FDD194" s="172"/>
      <c r="FDE194" s="172"/>
      <c r="FDF194" s="172"/>
      <c r="FDG194" s="172"/>
      <c r="FDH194" s="172"/>
      <c r="FDI194" s="172"/>
      <c r="FDJ194" s="172"/>
      <c r="FDK194" s="172"/>
      <c r="FDL194" s="172"/>
      <c r="FDM194" s="172"/>
      <c r="FDN194" s="172"/>
      <c r="FDO194" s="172"/>
      <c r="FDP194" s="172"/>
      <c r="FDQ194" s="172"/>
      <c r="FDR194" s="172"/>
      <c r="FDS194" s="172"/>
      <c r="FDT194" s="172"/>
      <c r="FDU194" s="172"/>
      <c r="FDV194" s="172"/>
      <c r="FDW194" s="172"/>
      <c r="FDX194" s="172"/>
      <c r="FDY194" s="172"/>
      <c r="FDZ194" s="172"/>
      <c r="FEA194" s="172"/>
      <c r="FEB194" s="172"/>
      <c r="FEC194" s="172"/>
      <c r="FED194" s="172"/>
      <c r="FEE194" s="172"/>
      <c r="FEF194" s="172"/>
      <c r="FEG194" s="172"/>
      <c r="FEH194" s="172"/>
      <c r="FEI194" s="172"/>
      <c r="FEJ194" s="172"/>
      <c r="FEK194" s="172"/>
      <c r="FEL194" s="172"/>
      <c r="FEM194" s="172"/>
      <c r="FEN194" s="172"/>
      <c r="FEO194" s="172"/>
      <c r="FEP194" s="172"/>
      <c r="FEQ194" s="172"/>
      <c r="FER194" s="172"/>
      <c r="FES194" s="172"/>
      <c r="FET194" s="172"/>
      <c r="FEU194" s="172"/>
      <c r="FEV194" s="172"/>
      <c r="FEW194" s="172"/>
      <c r="FEX194" s="172"/>
      <c r="FEY194" s="172"/>
      <c r="FEZ194" s="172"/>
      <c r="FFA194" s="172"/>
      <c r="FFB194" s="172"/>
      <c r="FFC194" s="172"/>
      <c r="FFD194" s="172"/>
      <c r="FFE194" s="172"/>
      <c r="FFF194" s="172"/>
      <c r="FFG194" s="172"/>
      <c r="FFH194" s="172"/>
      <c r="FFI194" s="172"/>
      <c r="FFJ194" s="172"/>
      <c r="FFK194" s="172"/>
      <c r="FFL194" s="172"/>
      <c r="FFM194" s="172"/>
      <c r="FFN194" s="172"/>
      <c r="FFO194" s="172"/>
      <c r="FFP194" s="172"/>
      <c r="FFQ194" s="172"/>
      <c r="FFR194" s="172"/>
      <c r="FFS194" s="172"/>
      <c r="FFT194" s="172"/>
      <c r="FFU194" s="172"/>
      <c r="FFV194" s="172"/>
      <c r="FFW194" s="172"/>
      <c r="FFX194" s="172"/>
      <c r="FFY194" s="172"/>
      <c r="FFZ194" s="172"/>
      <c r="FGA194" s="172"/>
      <c r="FGB194" s="172"/>
      <c r="FGC194" s="172"/>
      <c r="FGD194" s="172"/>
      <c r="FGE194" s="172"/>
      <c r="FGF194" s="172"/>
      <c r="FGG194" s="172"/>
      <c r="FGH194" s="172"/>
      <c r="FGI194" s="172"/>
      <c r="FGJ194" s="172"/>
      <c r="FGK194" s="172"/>
      <c r="FGL194" s="172"/>
      <c r="FGM194" s="172"/>
      <c r="FGN194" s="172"/>
      <c r="FGO194" s="172"/>
      <c r="FGP194" s="172"/>
      <c r="FGQ194" s="172"/>
      <c r="FGR194" s="172"/>
      <c r="FGS194" s="172"/>
      <c r="FGT194" s="172"/>
      <c r="FGU194" s="172"/>
      <c r="FGV194" s="172"/>
      <c r="FGW194" s="172"/>
      <c r="FGX194" s="172"/>
      <c r="FGY194" s="172"/>
      <c r="FGZ194" s="172"/>
      <c r="FHA194" s="172"/>
      <c r="FHB194" s="172"/>
      <c r="FHC194" s="172"/>
      <c r="FHD194" s="172"/>
      <c r="FHE194" s="172"/>
      <c r="FHF194" s="172"/>
      <c r="FHG194" s="172"/>
      <c r="FHH194" s="172"/>
      <c r="FHI194" s="172"/>
      <c r="FHJ194" s="172"/>
      <c r="FHK194" s="172"/>
      <c r="FHL194" s="172"/>
      <c r="FHM194" s="172"/>
      <c r="FHN194" s="172"/>
      <c r="FHO194" s="172"/>
      <c r="FHP194" s="172"/>
      <c r="FHQ194" s="172"/>
      <c r="FHR194" s="172"/>
      <c r="FHS194" s="172"/>
      <c r="FHT194" s="172"/>
      <c r="FHU194" s="172"/>
      <c r="FHV194" s="172"/>
      <c r="FHW194" s="172"/>
      <c r="FHX194" s="172"/>
      <c r="FHY194" s="172"/>
      <c r="FHZ194" s="172"/>
      <c r="FIA194" s="172"/>
      <c r="FIB194" s="172"/>
      <c r="FIC194" s="172"/>
      <c r="FID194" s="172"/>
      <c r="FIE194" s="172"/>
      <c r="FIF194" s="172"/>
      <c r="FIG194" s="172"/>
      <c r="FIH194" s="172"/>
      <c r="FII194" s="172"/>
      <c r="FIJ194" s="172"/>
      <c r="FIK194" s="172"/>
      <c r="FIL194" s="172"/>
      <c r="FIM194" s="172"/>
      <c r="FIN194" s="172"/>
      <c r="FIO194" s="172"/>
      <c r="FIP194" s="172"/>
      <c r="FIQ194" s="172"/>
      <c r="FIR194" s="172"/>
      <c r="FIS194" s="172"/>
      <c r="FIT194" s="172"/>
      <c r="FIU194" s="172"/>
      <c r="FIV194" s="172"/>
      <c r="FIW194" s="172"/>
      <c r="FIX194" s="172"/>
      <c r="FIY194" s="172"/>
      <c r="FIZ194" s="172"/>
      <c r="FJA194" s="172"/>
      <c r="FJB194" s="172"/>
      <c r="FJC194" s="172"/>
      <c r="FJD194" s="172"/>
      <c r="FJE194" s="172"/>
      <c r="FJF194" s="172"/>
      <c r="FJG194" s="172"/>
      <c r="FJH194" s="172"/>
      <c r="FJI194" s="172"/>
      <c r="FJJ194" s="172"/>
      <c r="FJK194" s="172"/>
      <c r="FJL194" s="172"/>
      <c r="FJM194" s="172"/>
      <c r="FJN194" s="172"/>
      <c r="FJO194" s="172"/>
      <c r="FJP194" s="172"/>
      <c r="FJQ194" s="172"/>
      <c r="FJR194" s="172"/>
      <c r="FJS194" s="172"/>
      <c r="FJT194" s="172"/>
      <c r="FJU194" s="172"/>
      <c r="FJV194" s="172"/>
      <c r="FJW194" s="172"/>
      <c r="FJX194" s="172"/>
      <c r="FJY194" s="172"/>
      <c r="FJZ194" s="172"/>
      <c r="FKA194" s="172"/>
      <c r="FKB194" s="172"/>
      <c r="FKC194" s="172"/>
      <c r="FKD194" s="172"/>
      <c r="FKE194" s="172"/>
      <c r="FKF194" s="172"/>
      <c r="FKG194" s="172"/>
      <c r="FKH194" s="172"/>
      <c r="FKI194" s="172"/>
      <c r="FKJ194" s="172"/>
      <c r="FKK194" s="172"/>
      <c r="FKL194" s="172"/>
      <c r="FKM194" s="172"/>
      <c r="FKN194" s="172"/>
      <c r="FKO194" s="172"/>
      <c r="FKP194" s="172"/>
      <c r="FKQ194" s="172"/>
      <c r="FKR194" s="172"/>
      <c r="FKS194" s="172"/>
      <c r="FKT194" s="172"/>
      <c r="FKU194" s="172"/>
      <c r="FKV194" s="172"/>
      <c r="FKW194" s="172"/>
      <c r="FKX194" s="172"/>
      <c r="FKY194" s="172"/>
      <c r="FKZ194" s="172"/>
      <c r="FLA194" s="172"/>
      <c r="FLB194" s="172"/>
      <c r="FLC194" s="172"/>
      <c r="FLD194" s="172"/>
      <c r="FLE194" s="172"/>
      <c r="FLF194" s="172"/>
      <c r="FLG194" s="172"/>
      <c r="FLH194" s="172"/>
      <c r="FLI194" s="172"/>
      <c r="FLJ194" s="172"/>
      <c r="FLK194" s="172"/>
      <c r="FLL194" s="172"/>
      <c r="FLM194" s="172"/>
      <c r="FLN194" s="172"/>
      <c r="FLO194" s="172"/>
      <c r="FLP194" s="172"/>
      <c r="FLQ194" s="172"/>
      <c r="FLR194" s="172"/>
      <c r="FLS194" s="172"/>
      <c r="FLT194" s="172"/>
      <c r="FLU194" s="172"/>
      <c r="FLV194" s="172"/>
      <c r="FLW194" s="172"/>
      <c r="FLX194" s="172"/>
      <c r="FLY194" s="172"/>
      <c r="FLZ194" s="172"/>
      <c r="FMA194" s="172"/>
      <c r="FMB194" s="172"/>
      <c r="FMC194" s="172"/>
      <c r="FMD194" s="172"/>
      <c r="FME194" s="172"/>
      <c r="FMF194" s="172"/>
      <c r="FMG194" s="172"/>
      <c r="FMH194" s="172"/>
      <c r="FMI194" s="172"/>
      <c r="FMJ194" s="172"/>
      <c r="FMK194" s="172"/>
      <c r="FML194" s="172"/>
      <c r="FMM194" s="172"/>
      <c r="FMN194" s="172"/>
      <c r="FMO194" s="172"/>
      <c r="FMP194" s="172"/>
      <c r="FMQ194" s="172"/>
      <c r="FMR194" s="172"/>
      <c r="FMS194" s="172"/>
      <c r="FMT194" s="172"/>
      <c r="FMU194" s="172"/>
      <c r="FMV194" s="172"/>
      <c r="FMW194" s="172"/>
      <c r="FMX194" s="172"/>
      <c r="FMY194" s="172"/>
      <c r="FMZ194" s="172"/>
      <c r="FNA194" s="172"/>
      <c r="FNB194" s="172"/>
      <c r="FNC194" s="172"/>
      <c r="FND194" s="172"/>
      <c r="FNE194" s="172"/>
      <c r="FNF194" s="172"/>
      <c r="FNG194" s="172"/>
      <c r="FNH194" s="172"/>
      <c r="FNI194" s="172"/>
      <c r="FNJ194" s="172"/>
      <c r="FNK194" s="172"/>
      <c r="FNL194" s="172"/>
      <c r="FNM194" s="172"/>
      <c r="FNN194" s="172"/>
      <c r="FNO194" s="172"/>
      <c r="FNP194" s="172"/>
      <c r="FNQ194" s="172"/>
      <c r="FNR194" s="172"/>
      <c r="FNS194" s="172"/>
      <c r="FNT194" s="172"/>
      <c r="FNU194" s="172"/>
      <c r="FNV194" s="172"/>
      <c r="FNW194" s="172"/>
      <c r="FNX194" s="172"/>
      <c r="FNY194" s="172"/>
      <c r="FNZ194" s="172"/>
      <c r="FOA194" s="172"/>
      <c r="FOB194" s="172"/>
      <c r="FOC194" s="172"/>
      <c r="FOD194" s="172"/>
      <c r="FOE194" s="172"/>
      <c r="FOF194" s="172"/>
      <c r="FOG194" s="172"/>
      <c r="FOH194" s="172"/>
      <c r="FOI194" s="172"/>
      <c r="FOJ194" s="172"/>
      <c r="FOK194" s="172"/>
      <c r="FOL194" s="172"/>
      <c r="FOM194" s="172"/>
      <c r="FON194" s="172"/>
      <c r="FOO194" s="172"/>
      <c r="FOP194" s="172"/>
      <c r="FOQ194" s="172"/>
      <c r="FOR194" s="172"/>
      <c r="FOS194" s="172"/>
      <c r="FOT194" s="172"/>
      <c r="FOU194" s="172"/>
      <c r="FOV194" s="172"/>
      <c r="FOW194" s="172"/>
      <c r="FOX194" s="172"/>
      <c r="FOY194" s="172"/>
      <c r="FOZ194" s="172"/>
      <c r="FPA194" s="172"/>
      <c r="FPB194" s="172"/>
      <c r="FPC194" s="172"/>
      <c r="FPD194" s="172"/>
      <c r="FPE194" s="172"/>
      <c r="FPF194" s="172"/>
      <c r="FPG194" s="172"/>
      <c r="FPH194" s="172"/>
      <c r="FPI194" s="172"/>
      <c r="FPJ194" s="172"/>
      <c r="FPK194" s="172"/>
      <c r="FPL194" s="172"/>
      <c r="FPM194" s="172"/>
      <c r="FPN194" s="172"/>
      <c r="FPO194" s="172"/>
      <c r="FPP194" s="172"/>
      <c r="FPQ194" s="172"/>
      <c r="FPR194" s="172"/>
      <c r="FPS194" s="172"/>
      <c r="FPT194" s="172"/>
      <c r="FPU194" s="172"/>
      <c r="FPV194" s="172"/>
      <c r="FPW194" s="172"/>
      <c r="FPX194" s="172"/>
      <c r="FPY194" s="172"/>
      <c r="FPZ194" s="172"/>
      <c r="FQA194" s="172"/>
      <c r="FQB194" s="172"/>
      <c r="FQC194" s="172"/>
      <c r="FQD194" s="172"/>
      <c r="FQE194" s="172"/>
      <c r="FQF194" s="172"/>
      <c r="FQG194" s="172"/>
      <c r="FQH194" s="172"/>
      <c r="FQI194" s="172"/>
      <c r="FQJ194" s="172"/>
      <c r="FQK194" s="172"/>
      <c r="FQL194" s="172"/>
      <c r="FQM194" s="172"/>
      <c r="FQN194" s="172"/>
      <c r="FQO194" s="172"/>
      <c r="FQP194" s="172"/>
      <c r="FQQ194" s="172"/>
      <c r="FQR194" s="172"/>
      <c r="FQS194" s="172"/>
      <c r="FQT194" s="172"/>
      <c r="FQU194" s="172"/>
      <c r="FQV194" s="172"/>
      <c r="FQW194" s="172"/>
      <c r="FQX194" s="172"/>
      <c r="FQY194" s="172"/>
      <c r="FQZ194" s="172"/>
      <c r="FRA194" s="172"/>
      <c r="FRB194" s="172"/>
      <c r="FRC194" s="172"/>
      <c r="FRD194" s="172"/>
      <c r="FRE194" s="172"/>
      <c r="FRF194" s="172"/>
      <c r="FRG194" s="172"/>
      <c r="FRH194" s="172"/>
      <c r="FRI194" s="172"/>
      <c r="FRJ194" s="172"/>
      <c r="FRK194" s="172"/>
      <c r="FRL194" s="172"/>
      <c r="FRM194" s="172"/>
      <c r="FRN194" s="172"/>
      <c r="FRO194" s="172"/>
      <c r="FRP194" s="172"/>
      <c r="FRQ194" s="172"/>
      <c r="FRR194" s="172"/>
      <c r="FRS194" s="172"/>
      <c r="FRT194" s="172"/>
      <c r="FRU194" s="172"/>
      <c r="FRV194" s="172"/>
      <c r="FRW194" s="172"/>
      <c r="FRX194" s="172"/>
      <c r="FRY194" s="172"/>
      <c r="FRZ194" s="172"/>
      <c r="FSA194" s="172"/>
      <c r="FSB194" s="172"/>
      <c r="FSC194" s="172"/>
      <c r="FSD194" s="172"/>
      <c r="FSE194" s="172"/>
      <c r="FSF194" s="172"/>
      <c r="FSG194" s="172"/>
      <c r="FSH194" s="172"/>
      <c r="FSI194" s="172"/>
      <c r="FSJ194" s="172"/>
      <c r="FSK194" s="172"/>
      <c r="FSL194" s="172"/>
      <c r="FSM194" s="172"/>
      <c r="FSN194" s="172"/>
      <c r="FSO194" s="172"/>
      <c r="FSP194" s="172"/>
      <c r="FSQ194" s="172"/>
      <c r="FSR194" s="172"/>
      <c r="FSS194" s="172"/>
      <c r="FST194" s="172"/>
      <c r="FSU194" s="172"/>
      <c r="FSV194" s="172"/>
      <c r="FSW194" s="172"/>
      <c r="FSX194" s="172"/>
      <c r="FSY194" s="172"/>
      <c r="FSZ194" s="172"/>
      <c r="FTA194" s="172"/>
      <c r="FTB194" s="172"/>
      <c r="FTC194" s="172"/>
      <c r="FTD194" s="172"/>
      <c r="FTE194" s="172"/>
      <c r="FTF194" s="172"/>
      <c r="FTG194" s="172"/>
      <c r="FTH194" s="172"/>
      <c r="FTI194" s="172"/>
      <c r="FTJ194" s="172"/>
      <c r="FTK194" s="172"/>
      <c r="FTL194" s="172"/>
      <c r="FTM194" s="172"/>
      <c r="FTN194" s="172"/>
      <c r="FTO194" s="172"/>
      <c r="FTP194" s="172"/>
      <c r="FTQ194" s="172"/>
      <c r="FTR194" s="172"/>
      <c r="FTS194" s="172"/>
      <c r="FTT194" s="172"/>
      <c r="FTU194" s="172"/>
      <c r="FTV194" s="172"/>
      <c r="FTW194" s="172"/>
      <c r="FTX194" s="172"/>
      <c r="FTY194" s="172"/>
      <c r="FTZ194" s="172"/>
      <c r="FUA194" s="172"/>
      <c r="FUB194" s="172"/>
      <c r="FUC194" s="172"/>
      <c r="FUD194" s="172"/>
      <c r="FUE194" s="172"/>
      <c r="FUF194" s="172"/>
      <c r="FUG194" s="172"/>
      <c r="FUH194" s="172"/>
      <c r="FUI194" s="172"/>
      <c r="FUJ194" s="172"/>
      <c r="FUK194" s="172"/>
      <c r="FUL194" s="172"/>
      <c r="FUM194" s="172"/>
      <c r="FUN194" s="172"/>
      <c r="FUO194" s="172"/>
      <c r="FUP194" s="172"/>
      <c r="FUQ194" s="172"/>
      <c r="FUR194" s="172"/>
      <c r="FUS194" s="172"/>
      <c r="FUT194" s="172"/>
      <c r="FUU194" s="172"/>
      <c r="FUV194" s="172"/>
      <c r="FUW194" s="172"/>
      <c r="FUX194" s="172"/>
      <c r="FUY194" s="172"/>
      <c r="FUZ194" s="172"/>
      <c r="FVA194" s="172"/>
      <c r="FVB194" s="172"/>
      <c r="FVC194" s="172"/>
      <c r="FVD194" s="172"/>
      <c r="FVE194" s="172"/>
      <c r="FVF194" s="172"/>
      <c r="FVG194" s="172"/>
      <c r="FVH194" s="172"/>
      <c r="FVI194" s="172"/>
      <c r="FVJ194" s="172"/>
      <c r="FVK194" s="172"/>
      <c r="FVL194" s="172"/>
      <c r="FVM194" s="172"/>
      <c r="FVN194" s="172"/>
      <c r="FVO194" s="172"/>
      <c r="FVP194" s="172"/>
      <c r="FVQ194" s="172"/>
      <c r="FVR194" s="172"/>
      <c r="FVS194" s="172"/>
      <c r="FVT194" s="172"/>
      <c r="FVU194" s="172"/>
      <c r="FVV194" s="172"/>
      <c r="FVW194" s="172"/>
      <c r="FVX194" s="172"/>
      <c r="FVY194" s="172"/>
      <c r="FVZ194" s="172"/>
      <c r="FWA194" s="172"/>
      <c r="FWB194" s="172"/>
      <c r="FWC194" s="172"/>
      <c r="FWD194" s="172"/>
      <c r="FWE194" s="172"/>
      <c r="FWF194" s="172"/>
      <c r="FWG194" s="172"/>
      <c r="FWH194" s="172"/>
      <c r="FWI194" s="172"/>
      <c r="FWJ194" s="172"/>
      <c r="FWK194" s="172"/>
      <c r="FWL194" s="172"/>
      <c r="FWM194" s="172"/>
      <c r="FWN194" s="172"/>
      <c r="FWO194" s="172"/>
      <c r="FWP194" s="172"/>
      <c r="FWQ194" s="172"/>
      <c r="FWR194" s="172"/>
      <c r="FWS194" s="172"/>
      <c r="FWT194" s="172"/>
      <c r="FWU194" s="172"/>
      <c r="FWV194" s="172"/>
      <c r="FWW194" s="172"/>
      <c r="FWX194" s="172"/>
      <c r="FWY194" s="172"/>
      <c r="FWZ194" s="172"/>
      <c r="FXA194" s="172"/>
      <c r="FXB194" s="172"/>
      <c r="FXC194" s="172"/>
      <c r="FXD194" s="172"/>
      <c r="FXE194" s="172"/>
      <c r="FXF194" s="172"/>
      <c r="FXG194" s="172"/>
      <c r="FXH194" s="172"/>
      <c r="FXI194" s="172"/>
      <c r="FXJ194" s="172"/>
      <c r="FXK194" s="172"/>
      <c r="FXL194" s="172"/>
      <c r="FXM194" s="172"/>
      <c r="FXN194" s="172"/>
      <c r="FXO194" s="172"/>
      <c r="FXP194" s="172"/>
      <c r="FXQ194" s="172"/>
      <c r="FXR194" s="172"/>
      <c r="FXS194" s="172"/>
      <c r="FXT194" s="172"/>
      <c r="FXU194" s="172"/>
      <c r="FXV194" s="172"/>
      <c r="FXW194" s="172"/>
      <c r="FXX194" s="172"/>
      <c r="FXY194" s="172"/>
      <c r="FXZ194" s="172"/>
      <c r="FYA194" s="172"/>
      <c r="FYB194" s="172"/>
      <c r="FYC194" s="172"/>
      <c r="FYD194" s="172"/>
      <c r="FYE194" s="172"/>
      <c r="FYF194" s="172"/>
      <c r="FYG194" s="172"/>
      <c r="FYH194" s="172"/>
      <c r="FYI194" s="172"/>
      <c r="FYJ194" s="172"/>
      <c r="FYK194" s="172"/>
      <c r="FYL194" s="172"/>
      <c r="FYM194" s="172"/>
      <c r="FYN194" s="172"/>
      <c r="FYO194" s="172"/>
      <c r="FYP194" s="172"/>
      <c r="FYQ194" s="172"/>
      <c r="FYR194" s="172"/>
      <c r="FYS194" s="172"/>
      <c r="FYT194" s="172"/>
      <c r="FYU194" s="172"/>
      <c r="FYV194" s="172"/>
      <c r="FYW194" s="172"/>
      <c r="FYX194" s="172"/>
      <c r="FYY194" s="172"/>
      <c r="FYZ194" s="172"/>
      <c r="FZA194" s="172"/>
      <c r="FZB194" s="172"/>
      <c r="FZC194" s="172"/>
      <c r="FZD194" s="172"/>
      <c r="FZE194" s="172"/>
      <c r="FZF194" s="172"/>
      <c r="FZG194" s="172"/>
      <c r="FZH194" s="172"/>
      <c r="FZI194" s="172"/>
      <c r="FZJ194" s="172"/>
      <c r="FZK194" s="172"/>
      <c r="FZL194" s="172"/>
      <c r="FZM194" s="172"/>
      <c r="FZN194" s="172"/>
      <c r="FZO194" s="172"/>
      <c r="FZP194" s="172"/>
      <c r="FZQ194" s="172"/>
      <c r="FZR194" s="172"/>
      <c r="FZS194" s="172"/>
      <c r="FZT194" s="172"/>
      <c r="FZU194" s="172"/>
      <c r="FZV194" s="172"/>
      <c r="FZW194" s="172"/>
      <c r="FZX194" s="172"/>
      <c r="FZY194" s="172"/>
      <c r="FZZ194" s="172"/>
      <c r="GAA194" s="172"/>
      <c r="GAB194" s="172"/>
      <c r="GAC194" s="172"/>
      <c r="GAD194" s="172"/>
      <c r="GAE194" s="172"/>
      <c r="GAF194" s="172"/>
      <c r="GAG194" s="172"/>
      <c r="GAH194" s="172"/>
      <c r="GAI194" s="172"/>
      <c r="GAJ194" s="172"/>
      <c r="GAK194" s="172"/>
      <c r="GAL194" s="172"/>
      <c r="GAM194" s="172"/>
      <c r="GAN194" s="172"/>
      <c r="GAO194" s="172"/>
      <c r="GAP194" s="172"/>
      <c r="GAQ194" s="172"/>
      <c r="GAR194" s="172"/>
      <c r="GAS194" s="172"/>
      <c r="GAT194" s="172"/>
      <c r="GAU194" s="172"/>
      <c r="GAV194" s="172"/>
      <c r="GAW194" s="172"/>
      <c r="GAX194" s="172"/>
      <c r="GAY194" s="172"/>
      <c r="GAZ194" s="172"/>
      <c r="GBA194" s="172"/>
      <c r="GBB194" s="172"/>
      <c r="GBC194" s="172"/>
      <c r="GBD194" s="172"/>
      <c r="GBE194" s="172"/>
      <c r="GBF194" s="172"/>
      <c r="GBG194" s="172"/>
      <c r="GBH194" s="172"/>
      <c r="GBI194" s="172"/>
      <c r="GBJ194" s="172"/>
      <c r="GBK194" s="172"/>
      <c r="GBL194" s="172"/>
      <c r="GBM194" s="172"/>
      <c r="GBN194" s="172"/>
      <c r="GBO194" s="172"/>
      <c r="GBP194" s="172"/>
      <c r="GBQ194" s="172"/>
      <c r="GBR194" s="172"/>
      <c r="GBS194" s="172"/>
      <c r="GBT194" s="172"/>
      <c r="GBU194" s="172"/>
      <c r="GBV194" s="172"/>
      <c r="GBW194" s="172"/>
      <c r="GBX194" s="172"/>
      <c r="GBY194" s="172"/>
      <c r="GBZ194" s="172"/>
      <c r="GCA194" s="172"/>
      <c r="GCB194" s="172"/>
      <c r="GCC194" s="172"/>
      <c r="GCD194" s="172"/>
      <c r="GCE194" s="172"/>
      <c r="GCF194" s="172"/>
      <c r="GCG194" s="172"/>
      <c r="GCH194" s="172"/>
      <c r="GCI194" s="172"/>
      <c r="GCJ194" s="172"/>
      <c r="GCK194" s="172"/>
      <c r="GCL194" s="172"/>
      <c r="GCM194" s="172"/>
      <c r="GCN194" s="172"/>
      <c r="GCO194" s="172"/>
      <c r="GCP194" s="172"/>
      <c r="GCQ194" s="172"/>
      <c r="GCR194" s="172"/>
      <c r="GCS194" s="172"/>
      <c r="GCT194" s="172"/>
      <c r="GCU194" s="172"/>
      <c r="GCV194" s="172"/>
      <c r="GCW194" s="172"/>
      <c r="GCX194" s="172"/>
      <c r="GCY194" s="172"/>
      <c r="GCZ194" s="172"/>
      <c r="GDA194" s="172"/>
      <c r="GDB194" s="172"/>
      <c r="GDC194" s="172"/>
      <c r="GDD194" s="172"/>
      <c r="GDE194" s="172"/>
      <c r="GDF194" s="172"/>
      <c r="GDG194" s="172"/>
      <c r="GDH194" s="172"/>
      <c r="GDI194" s="172"/>
      <c r="GDJ194" s="172"/>
      <c r="GDK194" s="172"/>
      <c r="GDL194" s="172"/>
      <c r="GDM194" s="172"/>
      <c r="GDN194" s="172"/>
      <c r="GDO194" s="172"/>
      <c r="GDP194" s="172"/>
      <c r="GDQ194" s="172"/>
      <c r="GDR194" s="172"/>
      <c r="GDS194" s="172"/>
      <c r="GDT194" s="172"/>
      <c r="GDU194" s="172"/>
      <c r="GDV194" s="172"/>
      <c r="GDW194" s="172"/>
      <c r="GDX194" s="172"/>
      <c r="GDY194" s="172"/>
      <c r="GDZ194" s="172"/>
      <c r="GEA194" s="172"/>
      <c r="GEB194" s="172"/>
      <c r="GEC194" s="172"/>
      <c r="GED194" s="172"/>
      <c r="GEE194" s="172"/>
      <c r="GEF194" s="172"/>
      <c r="GEG194" s="172"/>
      <c r="GEH194" s="172"/>
      <c r="GEI194" s="172"/>
      <c r="GEJ194" s="172"/>
      <c r="GEK194" s="172"/>
      <c r="GEL194" s="172"/>
      <c r="GEM194" s="172"/>
      <c r="GEN194" s="172"/>
      <c r="GEO194" s="172"/>
      <c r="GEP194" s="172"/>
      <c r="GEQ194" s="172"/>
      <c r="GER194" s="172"/>
      <c r="GES194" s="172"/>
      <c r="GET194" s="172"/>
      <c r="GEU194" s="172"/>
      <c r="GEV194" s="172"/>
      <c r="GEW194" s="172"/>
      <c r="GEX194" s="172"/>
      <c r="GEY194" s="172"/>
      <c r="GEZ194" s="172"/>
      <c r="GFA194" s="172"/>
      <c r="GFB194" s="172"/>
      <c r="GFC194" s="172"/>
      <c r="GFD194" s="172"/>
      <c r="GFE194" s="172"/>
      <c r="GFF194" s="172"/>
      <c r="GFG194" s="172"/>
      <c r="GFH194" s="172"/>
      <c r="GFI194" s="172"/>
      <c r="GFJ194" s="172"/>
      <c r="GFK194" s="172"/>
      <c r="GFL194" s="172"/>
      <c r="GFM194" s="172"/>
      <c r="GFN194" s="172"/>
      <c r="GFO194" s="172"/>
      <c r="GFP194" s="172"/>
      <c r="GFQ194" s="172"/>
      <c r="GFR194" s="172"/>
      <c r="GFS194" s="172"/>
      <c r="GFT194" s="172"/>
      <c r="GFU194" s="172"/>
      <c r="GFV194" s="172"/>
      <c r="GFW194" s="172"/>
      <c r="GFX194" s="172"/>
      <c r="GFY194" s="172"/>
      <c r="GFZ194" s="172"/>
      <c r="GGA194" s="172"/>
      <c r="GGB194" s="172"/>
      <c r="GGC194" s="172"/>
      <c r="GGD194" s="172"/>
      <c r="GGE194" s="172"/>
      <c r="GGF194" s="172"/>
      <c r="GGG194" s="172"/>
      <c r="GGH194" s="172"/>
      <c r="GGI194" s="172"/>
      <c r="GGJ194" s="172"/>
      <c r="GGK194" s="172"/>
      <c r="GGL194" s="172"/>
      <c r="GGM194" s="172"/>
      <c r="GGN194" s="172"/>
      <c r="GGO194" s="172"/>
      <c r="GGP194" s="172"/>
      <c r="GGQ194" s="172"/>
      <c r="GGR194" s="172"/>
      <c r="GGS194" s="172"/>
      <c r="GGT194" s="172"/>
      <c r="GGU194" s="172"/>
      <c r="GGV194" s="172"/>
      <c r="GGW194" s="172"/>
      <c r="GGX194" s="172"/>
      <c r="GGY194" s="172"/>
      <c r="GGZ194" s="172"/>
      <c r="GHA194" s="172"/>
      <c r="GHB194" s="172"/>
      <c r="GHC194" s="172"/>
      <c r="GHD194" s="172"/>
      <c r="GHE194" s="172"/>
      <c r="GHF194" s="172"/>
      <c r="GHG194" s="172"/>
      <c r="GHH194" s="172"/>
      <c r="GHI194" s="172"/>
      <c r="GHJ194" s="172"/>
      <c r="GHK194" s="172"/>
      <c r="GHL194" s="172"/>
      <c r="GHM194" s="172"/>
      <c r="GHN194" s="172"/>
      <c r="GHO194" s="172"/>
      <c r="GHP194" s="172"/>
      <c r="GHQ194" s="172"/>
      <c r="GHR194" s="172"/>
      <c r="GHS194" s="172"/>
      <c r="GHT194" s="172"/>
      <c r="GHU194" s="172"/>
      <c r="GHV194" s="172"/>
      <c r="GHW194" s="172"/>
      <c r="GHX194" s="172"/>
      <c r="GHY194" s="172"/>
      <c r="GHZ194" s="172"/>
      <c r="GIA194" s="172"/>
      <c r="GIB194" s="172"/>
      <c r="GIC194" s="172"/>
      <c r="GID194" s="172"/>
      <c r="GIE194" s="172"/>
      <c r="GIF194" s="172"/>
      <c r="GIG194" s="172"/>
      <c r="GIH194" s="172"/>
      <c r="GII194" s="172"/>
      <c r="GIJ194" s="172"/>
      <c r="GIK194" s="172"/>
      <c r="GIL194" s="172"/>
      <c r="GIM194" s="172"/>
      <c r="GIN194" s="172"/>
      <c r="GIO194" s="172"/>
      <c r="GIP194" s="172"/>
      <c r="GIQ194" s="172"/>
      <c r="GIR194" s="172"/>
      <c r="GIS194" s="172"/>
      <c r="GIT194" s="172"/>
      <c r="GIU194" s="172"/>
      <c r="GIV194" s="172"/>
      <c r="GIW194" s="172"/>
      <c r="GIX194" s="172"/>
      <c r="GIY194" s="172"/>
      <c r="GIZ194" s="172"/>
      <c r="GJA194" s="172"/>
      <c r="GJB194" s="172"/>
      <c r="GJC194" s="172"/>
      <c r="GJD194" s="172"/>
      <c r="GJE194" s="172"/>
      <c r="GJF194" s="172"/>
      <c r="GJG194" s="172"/>
      <c r="GJH194" s="172"/>
      <c r="GJI194" s="172"/>
      <c r="GJJ194" s="172"/>
      <c r="GJK194" s="172"/>
      <c r="GJL194" s="172"/>
      <c r="GJM194" s="172"/>
      <c r="GJN194" s="172"/>
      <c r="GJO194" s="172"/>
      <c r="GJP194" s="172"/>
      <c r="GJQ194" s="172"/>
      <c r="GJR194" s="172"/>
      <c r="GJS194" s="172"/>
      <c r="GJT194" s="172"/>
      <c r="GJU194" s="172"/>
      <c r="GJV194" s="172"/>
      <c r="GJW194" s="172"/>
      <c r="GJX194" s="172"/>
      <c r="GJY194" s="172"/>
      <c r="GJZ194" s="172"/>
      <c r="GKA194" s="172"/>
      <c r="GKB194" s="172"/>
      <c r="GKC194" s="172"/>
      <c r="GKD194" s="172"/>
      <c r="GKE194" s="172"/>
      <c r="GKF194" s="172"/>
      <c r="GKG194" s="172"/>
      <c r="GKH194" s="172"/>
      <c r="GKI194" s="172"/>
      <c r="GKJ194" s="172"/>
      <c r="GKK194" s="172"/>
      <c r="GKL194" s="172"/>
      <c r="GKM194" s="172"/>
      <c r="GKN194" s="172"/>
      <c r="GKO194" s="172"/>
      <c r="GKP194" s="172"/>
      <c r="GKQ194" s="172"/>
      <c r="GKR194" s="172"/>
      <c r="GKS194" s="172"/>
      <c r="GKT194" s="172"/>
      <c r="GKU194" s="172"/>
      <c r="GKV194" s="172"/>
      <c r="GKW194" s="172"/>
      <c r="GKX194" s="172"/>
      <c r="GKY194" s="172"/>
      <c r="GKZ194" s="172"/>
      <c r="GLA194" s="172"/>
      <c r="GLB194" s="172"/>
      <c r="GLC194" s="172"/>
      <c r="GLD194" s="172"/>
      <c r="GLE194" s="172"/>
      <c r="GLF194" s="172"/>
      <c r="GLG194" s="172"/>
      <c r="GLH194" s="172"/>
      <c r="GLI194" s="172"/>
      <c r="GLJ194" s="172"/>
      <c r="GLK194" s="172"/>
      <c r="GLL194" s="172"/>
      <c r="GLM194" s="172"/>
      <c r="GLN194" s="172"/>
      <c r="GLO194" s="172"/>
      <c r="GLP194" s="172"/>
      <c r="GLQ194" s="172"/>
      <c r="GLR194" s="172"/>
      <c r="GLS194" s="172"/>
      <c r="GLT194" s="172"/>
      <c r="GLU194" s="172"/>
      <c r="GLV194" s="172"/>
      <c r="GLW194" s="172"/>
      <c r="GLX194" s="172"/>
      <c r="GLY194" s="172"/>
      <c r="GLZ194" s="172"/>
      <c r="GMA194" s="172"/>
      <c r="GMB194" s="172"/>
      <c r="GMC194" s="172"/>
      <c r="GMD194" s="172"/>
      <c r="GME194" s="172"/>
      <c r="GMF194" s="172"/>
      <c r="GMG194" s="172"/>
      <c r="GMH194" s="172"/>
      <c r="GMI194" s="172"/>
      <c r="GMJ194" s="172"/>
      <c r="GMK194" s="172"/>
      <c r="GML194" s="172"/>
      <c r="GMM194" s="172"/>
      <c r="GMN194" s="172"/>
      <c r="GMO194" s="172"/>
      <c r="GMP194" s="172"/>
      <c r="GMQ194" s="172"/>
      <c r="GMR194" s="172"/>
      <c r="GMS194" s="172"/>
      <c r="GMT194" s="172"/>
      <c r="GMU194" s="172"/>
      <c r="GMV194" s="172"/>
      <c r="GMW194" s="172"/>
      <c r="GMX194" s="172"/>
      <c r="GMY194" s="172"/>
      <c r="GMZ194" s="172"/>
      <c r="GNA194" s="172"/>
      <c r="GNB194" s="172"/>
      <c r="GNC194" s="172"/>
      <c r="GND194" s="172"/>
      <c r="GNE194" s="172"/>
      <c r="GNF194" s="172"/>
      <c r="GNG194" s="172"/>
      <c r="GNH194" s="172"/>
      <c r="GNI194" s="172"/>
      <c r="GNJ194" s="172"/>
      <c r="GNK194" s="172"/>
      <c r="GNL194" s="172"/>
      <c r="GNM194" s="172"/>
      <c r="GNN194" s="172"/>
      <c r="GNO194" s="172"/>
      <c r="GNP194" s="172"/>
      <c r="GNQ194" s="172"/>
      <c r="GNR194" s="172"/>
      <c r="GNS194" s="172"/>
      <c r="GNT194" s="172"/>
      <c r="GNU194" s="172"/>
      <c r="GNV194" s="172"/>
      <c r="GNW194" s="172"/>
      <c r="GNX194" s="172"/>
      <c r="GNY194" s="172"/>
      <c r="GNZ194" s="172"/>
      <c r="GOA194" s="172"/>
      <c r="GOB194" s="172"/>
      <c r="GOC194" s="172"/>
      <c r="GOD194" s="172"/>
      <c r="GOE194" s="172"/>
      <c r="GOF194" s="172"/>
      <c r="GOG194" s="172"/>
      <c r="GOH194" s="172"/>
      <c r="GOI194" s="172"/>
      <c r="GOJ194" s="172"/>
      <c r="GOK194" s="172"/>
      <c r="GOL194" s="172"/>
      <c r="GOM194" s="172"/>
      <c r="GON194" s="172"/>
      <c r="GOO194" s="172"/>
      <c r="GOP194" s="172"/>
      <c r="GOQ194" s="172"/>
      <c r="GOR194" s="172"/>
      <c r="GOS194" s="172"/>
      <c r="GOT194" s="172"/>
      <c r="GOU194" s="172"/>
      <c r="GOV194" s="172"/>
      <c r="GOW194" s="172"/>
      <c r="GOX194" s="172"/>
      <c r="GOY194" s="172"/>
      <c r="GOZ194" s="172"/>
      <c r="GPA194" s="172"/>
      <c r="GPB194" s="172"/>
      <c r="GPC194" s="172"/>
      <c r="GPD194" s="172"/>
      <c r="GPE194" s="172"/>
      <c r="GPF194" s="172"/>
      <c r="GPG194" s="172"/>
      <c r="GPH194" s="172"/>
      <c r="GPI194" s="172"/>
      <c r="GPJ194" s="172"/>
      <c r="GPK194" s="172"/>
      <c r="GPL194" s="172"/>
      <c r="GPM194" s="172"/>
      <c r="GPN194" s="172"/>
      <c r="GPO194" s="172"/>
      <c r="GPP194" s="172"/>
      <c r="GPQ194" s="172"/>
      <c r="GPR194" s="172"/>
      <c r="GPS194" s="172"/>
      <c r="GPT194" s="172"/>
      <c r="GPU194" s="172"/>
      <c r="GPV194" s="172"/>
      <c r="GPW194" s="172"/>
      <c r="GPX194" s="172"/>
      <c r="GPY194" s="172"/>
      <c r="GPZ194" s="172"/>
      <c r="GQA194" s="172"/>
      <c r="GQB194" s="172"/>
      <c r="GQC194" s="172"/>
      <c r="GQD194" s="172"/>
      <c r="GQE194" s="172"/>
      <c r="GQF194" s="172"/>
      <c r="GQG194" s="172"/>
      <c r="GQH194" s="172"/>
      <c r="GQI194" s="172"/>
      <c r="GQJ194" s="172"/>
      <c r="GQK194" s="172"/>
      <c r="GQL194" s="172"/>
      <c r="GQM194" s="172"/>
      <c r="GQN194" s="172"/>
      <c r="GQO194" s="172"/>
      <c r="GQP194" s="172"/>
      <c r="GQQ194" s="172"/>
      <c r="GQR194" s="172"/>
      <c r="GQS194" s="172"/>
      <c r="GQT194" s="172"/>
      <c r="GQU194" s="172"/>
      <c r="GQV194" s="172"/>
      <c r="GQW194" s="172"/>
      <c r="GQX194" s="172"/>
      <c r="GQY194" s="172"/>
      <c r="GQZ194" s="172"/>
      <c r="GRA194" s="172"/>
      <c r="GRB194" s="172"/>
      <c r="GRC194" s="172"/>
      <c r="GRD194" s="172"/>
      <c r="GRE194" s="172"/>
      <c r="GRF194" s="172"/>
      <c r="GRG194" s="172"/>
      <c r="GRH194" s="172"/>
      <c r="GRI194" s="172"/>
      <c r="GRJ194" s="172"/>
      <c r="GRK194" s="172"/>
      <c r="GRL194" s="172"/>
      <c r="GRM194" s="172"/>
      <c r="GRN194" s="172"/>
      <c r="GRO194" s="172"/>
      <c r="GRP194" s="172"/>
      <c r="GRQ194" s="172"/>
      <c r="GRR194" s="172"/>
      <c r="GRS194" s="172"/>
      <c r="GRT194" s="172"/>
      <c r="GRU194" s="172"/>
      <c r="GRV194" s="172"/>
      <c r="GRW194" s="172"/>
      <c r="GRX194" s="172"/>
      <c r="GRY194" s="172"/>
      <c r="GRZ194" s="172"/>
      <c r="GSA194" s="172"/>
      <c r="GSB194" s="172"/>
      <c r="GSC194" s="172"/>
      <c r="GSD194" s="172"/>
      <c r="GSE194" s="172"/>
      <c r="GSF194" s="172"/>
      <c r="GSG194" s="172"/>
      <c r="GSH194" s="172"/>
      <c r="GSI194" s="172"/>
      <c r="GSJ194" s="172"/>
      <c r="GSK194" s="172"/>
      <c r="GSL194" s="172"/>
      <c r="GSM194" s="172"/>
      <c r="GSN194" s="172"/>
      <c r="GSO194" s="172"/>
      <c r="GSP194" s="172"/>
      <c r="GSQ194" s="172"/>
      <c r="GSR194" s="172"/>
      <c r="GSS194" s="172"/>
      <c r="GST194" s="172"/>
      <c r="GSU194" s="172"/>
      <c r="GSV194" s="172"/>
      <c r="GSW194" s="172"/>
      <c r="GSX194" s="172"/>
      <c r="GSY194" s="172"/>
      <c r="GSZ194" s="172"/>
      <c r="GTA194" s="172"/>
      <c r="GTB194" s="172"/>
      <c r="GTC194" s="172"/>
      <c r="GTD194" s="172"/>
      <c r="GTE194" s="172"/>
      <c r="GTF194" s="172"/>
      <c r="GTG194" s="172"/>
      <c r="GTH194" s="172"/>
      <c r="GTI194" s="172"/>
      <c r="GTJ194" s="172"/>
      <c r="GTK194" s="172"/>
      <c r="GTL194" s="172"/>
      <c r="GTM194" s="172"/>
      <c r="GTN194" s="172"/>
      <c r="GTO194" s="172"/>
      <c r="GTP194" s="172"/>
      <c r="GTQ194" s="172"/>
      <c r="GTR194" s="172"/>
      <c r="GTS194" s="172"/>
      <c r="GTT194" s="172"/>
      <c r="GTU194" s="172"/>
      <c r="GTV194" s="172"/>
      <c r="GTW194" s="172"/>
      <c r="GTX194" s="172"/>
      <c r="GTY194" s="172"/>
      <c r="GTZ194" s="172"/>
      <c r="GUA194" s="172"/>
      <c r="GUB194" s="172"/>
      <c r="GUC194" s="172"/>
      <c r="GUD194" s="172"/>
      <c r="GUE194" s="172"/>
      <c r="GUF194" s="172"/>
      <c r="GUG194" s="172"/>
      <c r="GUH194" s="172"/>
      <c r="GUI194" s="172"/>
      <c r="GUJ194" s="172"/>
      <c r="GUK194" s="172"/>
      <c r="GUL194" s="172"/>
      <c r="GUM194" s="172"/>
      <c r="GUN194" s="172"/>
      <c r="GUO194" s="172"/>
      <c r="GUP194" s="172"/>
      <c r="GUQ194" s="172"/>
      <c r="GUR194" s="172"/>
      <c r="GUS194" s="172"/>
      <c r="GUT194" s="172"/>
      <c r="GUU194" s="172"/>
      <c r="GUV194" s="172"/>
      <c r="GUW194" s="172"/>
      <c r="GUX194" s="172"/>
      <c r="GUY194" s="172"/>
      <c r="GUZ194" s="172"/>
      <c r="GVA194" s="172"/>
      <c r="GVB194" s="172"/>
      <c r="GVC194" s="172"/>
      <c r="GVD194" s="172"/>
      <c r="GVE194" s="172"/>
      <c r="GVF194" s="172"/>
      <c r="GVG194" s="172"/>
      <c r="GVH194" s="172"/>
      <c r="GVI194" s="172"/>
      <c r="GVJ194" s="172"/>
      <c r="GVK194" s="172"/>
      <c r="GVL194" s="172"/>
      <c r="GVM194" s="172"/>
      <c r="GVN194" s="172"/>
      <c r="GVO194" s="172"/>
      <c r="GVP194" s="172"/>
      <c r="GVQ194" s="172"/>
      <c r="GVR194" s="172"/>
      <c r="GVS194" s="172"/>
      <c r="GVT194" s="172"/>
      <c r="GVU194" s="172"/>
      <c r="GVV194" s="172"/>
      <c r="GVW194" s="172"/>
      <c r="GVX194" s="172"/>
      <c r="GVY194" s="172"/>
      <c r="GVZ194" s="172"/>
      <c r="GWA194" s="172"/>
      <c r="GWB194" s="172"/>
      <c r="GWC194" s="172"/>
      <c r="GWD194" s="172"/>
      <c r="GWE194" s="172"/>
      <c r="GWF194" s="172"/>
      <c r="GWG194" s="172"/>
      <c r="GWH194" s="172"/>
      <c r="GWI194" s="172"/>
      <c r="GWJ194" s="172"/>
      <c r="GWK194" s="172"/>
      <c r="GWL194" s="172"/>
      <c r="GWM194" s="172"/>
      <c r="GWN194" s="172"/>
      <c r="GWO194" s="172"/>
      <c r="GWP194" s="172"/>
      <c r="GWQ194" s="172"/>
      <c r="GWR194" s="172"/>
      <c r="GWS194" s="172"/>
      <c r="GWT194" s="172"/>
      <c r="GWU194" s="172"/>
      <c r="GWV194" s="172"/>
      <c r="GWW194" s="172"/>
      <c r="GWX194" s="172"/>
      <c r="GWY194" s="172"/>
      <c r="GWZ194" s="172"/>
      <c r="GXA194" s="172"/>
      <c r="GXB194" s="172"/>
      <c r="GXC194" s="172"/>
      <c r="GXD194" s="172"/>
      <c r="GXE194" s="172"/>
      <c r="GXF194" s="172"/>
      <c r="GXG194" s="172"/>
      <c r="GXH194" s="172"/>
      <c r="GXI194" s="172"/>
      <c r="GXJ194" s="172"/>
      <c r="GXK194" s="172"/>
      <c r="GXL194" s="172"/>
      <c r="GXM194" s="172"/>
      <c r="GXN194" s="172"/>
      <c r="GXO194" s="172"/>
      <c r="GXP194" s="172"/>
      <c r="GXQ194" s="172"/>
      <c r="GXR194" s="172"/>
      <c r="GXS194" s="172"/>
      <c r="GXT194" s="172"/>
      <c r="GXU194" s="172"/>
      <c r="GXV194" s="172"/>
      <c r="GXW194" s="172"/>
      <c r="GXX194" s="172"/>
      <c r="GXY194" s="172"/>
      <c r="GXZ194" s="172"/>
      <c r="GYA194" s="172"/>
      <c r="GYB194" s="172"/>
      <c r="GYC194" s="172"/>
      <c r="GYD194" s="172"/>
      <c r="GYE194" s="172"/>
      <c r="GYF194" s="172"/>
      <c r="GYG194" s="172"/>
      <c r="GYH194" s="172"/>
      <c r="GYI194" s="172"/>
      <c r="GYJ194" s="172"/>
      <c r="GYK194" s="172"/>
      <c r="GYL194" s="172"/>
      <c r="GYM194" s="172"/>
      <c r="GYN194" s="172"/>
      <c r="GYO194" s="172"/>
      <c r="GYP194" s="172"/>
      <c r="GYQ194" s="172"/>
      <c r="GYR194" s="172"/>
      <c r="GYS194" s="172"/>
      <c r="GYT194" s="172"/>
      <c r="GYU194" s="172"/>
      <c r="GYV194" s="172"/>
      <c r="GYW194" s="172"/>
      <c r="GYX194" s="172"/>
      <c r="GYY194" s="172"/>
      <c r="GYZ194" s="172"/>
      <c r="GZA194" s="172"/>
      <c r="GZB194" s="172"/>
      <c r="GZC194" s="172"/>
      <c r="GZD194" s="172"/>
      <c r="GZE194" s="172"/>
      <c r="GZF194" s="172"/>
      <c r="GZG194" s="172"/>
      <c r="GZH194" s="172"/>
      <c r="GZI194" s="172"/>
      <c r="GZJ194" s="172"/>
      <c r="GZK194" s="172"/>
      <c r="GZL194" s="172"/>
      <c r="GZM194" s="172"/>
      <c r="GZN194" s="172"/>
      <c r="GZO194" s="172"/>
      <c r="GZP194" s="172"/>
      <c r="GZQ194" s="172"/>
      <c r="GZR194" s="172"/>
      <c r="GZS194" s="172"/>
      <c r="GZT194" s="172"/>
      <c r="GZU194" s="172"/>
      <c r="GZV194" s="172"/>
      <c r="GZW194" s="172"/>
      <c r="GZX194" s="172"/>
      <c r="GZY194" s="172"/>
      <c r="GZZ194" s="172"/>
      <c r="HAA194" s="172"/>
      <c r="HAB194" s="172"/>
      <c r="HAC194" s="172"/>
      <c r="HAD194" s="172"/>
      <c r="HAE194" s="172"/>
      <c r="HAF194" s="172"/>
      <c r="HAG194" s="172"/>
      <c r="HAH194" s="172"/>
      <c r="HAI194" s="172"/>
      <c r="HAJ194" s="172"/>
      <c r="HAK194" s="172"/>
      <c r="HAL194" s="172"/>
      <c r="HAM194" s="172"/>
      <c r="HAN194" s="172"/>
      <c r="HAO194" s="172"/>
      <c r="HAP194" s="172"/>
      <c r="HAQ194" s="172"/>
      <c r="HAR194" s="172"/>
      <c r="HAS194" s="172"/>
      <c r="HAT194" s="172"/>
      <c r="HAU194" s="172"/>
      <c r="HAV194" s="172"/>
      <c r="HAW194" s="172"/>
      <c r="HAX194" s="172"/>
      <c r="HAY194" s="172"/>
      <c r="HAZ194" s="172"/>
      <c r="HBA194" s="172"/>
      <c r="HBB194" s="172"/>
      <c r="HBC194" s="172"/>
      <c r="HBD194" s="172"/>
      <c r="HBE194" s="172"/>
      <c r="HBF194" s="172"/>
      <c r="HBG194" s="172"/>
      <c r="HBH194" s="172"/>
      <c r="HBI194" s="172"/>
      <c r="HBJ194" s="172"/>
      <c r="HBK194" s="172"/>
      <c r="HBL194" s="172"/>
      <c r="HBM194" s="172"/>
      <c r="HBN194" s="172"/>
      <c r="HBO194" s="172"/>
      <c r="HBP194" s="172"/>
      <c r="HBQ194" s="172"/>
      <c r="HBR194" s="172"/>
      <c r="HBS194" s="172"/>
      <c r="HBT194" s="172"/>
      <c r="HBU194" s="172"/>
      <c r="HBV194" s="172"/>
      <c r="HBW194" s="172"/>
      <c r="HBX194" s="172"/>
      <c r="HBY194" s="172"/>
      <c r="HBZ194" s="172"/>
      <c r="HCA194" s="172"/>
      <c r="HCB194" s="172"/>
      <c r="HCC194" s="172"/>
      <c r="HCD194" s="172"/>
      <c r="HCE194" s="172"/>
      <c r="HCF194" s="172"/>
      <c r="HCG194" s="172"/>
      <c r="HCH194" s="172"/>
      <c r="HCI194" s="172"/>
      <c r="HCJ194" s="172"/>
      <c r="HCK194" s="172"/>
      <c r="HCL194" s="172"/>
      <c r="HCM194" s="172"/>
      <c r="HCN194" s="172"/>
      <c r="HCO194" s="172"/>
      <c r="HCP194" s="172"/>
      <c r="HCQ194" s="172"/>
      <c r="HCR194" s="172"/>
      <c r="HCS194" s="172"/>
      <c r="HCT194" s="172"/>
      <c r="HCU194" s="172"/>
      <c r="HCV194" s="172"/>
      <c r="HCW194" s="172"/>
      <c r="HCX194" s="172"/>
      <c r="HCY194" s="172"/>
      <c r="HCZ194" s="172"/>
      <c r="HDA194" s="172"/>
      <c r="HDB194" s="172"/>
      <c r="HDC194" s="172"/>
      <c r="HDD194" s="172"/>
      <c r="HDE194" s="172"/>
      <c r="HDF194" s="172"/>
      <c r="HDG194" s="172"/>
      <c r="HDH194" s="172"/>
      <c r="HDI194" s="172"/>
      <c r="HDJ194" s="172"/>
      <c r="HDK194" s="172"/>
      <c r="HDL194" s="172"/>
      <c r="HDM194" s="172"/>
      <c r="HDN194" s="172"/>
      <c r="HDO194" s="172"/>
      <c r="HDP194" s="172"/>
      <c r="HDQ194" s="172"/>
      <c r="HDR194" s="172"/>
      <c r="HDS194" s="172"/>
      <c r="HDT194" s="172"/>
      <c r="HDU194" s="172"/>
      <c r="HDV194" s="172"/>
      <c r="HDW194" s="172"/>
      <c r="HDX194" s="172"/>
      <c r="HDY194" s="172"/>
      <c r="HDZ194" s="172"/>
      <c r="HEA194" s="172"/>
      <c r="HEB194" s="172"/>
      <c r="HEC194" s="172"/>
      <c r="HED194" s="172"/>
      <c r="HEE194" s="172"/>
      <c r="HEF194" s="172"/>
      <c r="HEG194" s="172"/>
      <c r="HEH194" s="172"/>
      <c r="HEI194" s="172"/>
      <c r="HEJ194" s="172"/>
      <c r="HEK194" s="172"/>
      <c r="HEL194" s="172"/>
      <c r="HEM194" s="172"/>
      <c r="HEN194" s="172"/>
      <c r="HEO194" s="172"/>
      <c r="HEP194" s="172"/>
      <c r="HEQ194" s="172"/>
      <c r="HER194" s="172"/>
      <c r="HES194" s="172"/>
      <c r="HET194" s="172"/>
      <c r="HEU194" s="172"/>
      <c r="HEV194" s="172"/>
      <c r="HEW194" s="172"/>
      <c r="HEX194" s="172"/>
      <c r="HEY194" s="172"/>
      <c r="HEZ194" s="172"/>
      <c r="HFA194" s="172"/>
      <c r="HFB194" s="172"/>
      <c r="HFC194" s="172"/>
      <c r="HFD194" s="172"/>
      <c r="HFE194" s="172"/>
      <c r="HFF194" s="172"/>
      <c r="HFG194" s="172"/>
      <c r="HFH194" s="172"/>
      <c r="HFI194" s="172"/>
      <c r="HFJ194" s="172"/>
      <c r="HFK194" s="172"/>
      <c r="HFL194" s="172"/>
      <c r="HFM194" s="172"/>
      <c r="HFN194" s="172"/>
      <c r="HFO194" s="172"/>
      <c r="HFP194" s="172"/>
      <c r="HFQ194" s="172"/>
      <c r="HFR194" s="172"/>
      <c r="HFS194" s="172"/>
      <c r="HFT194" s="172"/>
      <c r="HFU194" s="172"/>
      <c r="HFV194" s="172"/>
      <c r="HFW194" s="172"/>
      <c r="HFX194" s="172"/>
      <c r="HFY194" s="172"/>
      <c r="HFZ194" s="172"/>
      <c r="HGA194" s="172"/>
      <c r="HGB194" s="172"/>
      <c r="HGC194" s="172"/>
      <c r="HGD194" s="172"/>
      <c r="HGE194" s="172"/>
      <c r="HGF194" s="172"/>
      <c r="HGG194" s="172"/>
      <c r="HGH194" s="172"/>
      <c r="HGI194" s="172"/>
      <c r="HGJ194" s="172"/>
      <c r="HGK194" s="172"/>
      <c r="HGL194" s="172"/>
      <c r="HGM194" s="172"/>
      <c r="HGN194" s="172"/>
      <c r="HGO194" s="172"/>
      <c r="HGP194" s="172"/>
      <c r="HGQ194" s="172"/>
      <c r="HGR194" s="172"/>
      <c r="HGS194" s="172"/>
      <c r="HGT194" s="172"/>
      <c r="HGU194" s="172"/>
      <c r="HGV194" s="172"/>
      <c r="HGW194" s="172"/>
      <c r="HGX194" s="172"/>
      <c r="HGY194" s="172"/>
      <c r="HGZ194" s="172"/>
      <c r="HHA194" s="172"/>
      <c r="HHB194" s="172"/>
      <c r="HHC194" s="172"/>
      <c r="HHD194" s="172"/>
      <c r="HHE194" s="172"/>
      <c r="HHF194" s="172"/>
      <c r="HHG194" s="172"/>
      <c r="HHH194" s="172"/>
      <c r="HHI194" s="172"/>
      <c r="HHJ194" s="172"/>
      <c r="HHK194" s="172"/>
      <c r="HHL194" s="172"/>
      <c r="HHM194" s="172"/>
      <c r="HHN194" s="172"/>
      <c r="HHO194" s="172"/>
      <c r="HHP194" s="172"/>
      <c r="HHQ194" s="172"/>
      <c r="HHR194" s="172"/>
      <c r="HHS194" s="172"/>
      <c r="HHT194" s="172"/>
      <c r="HHU194" s="172"/>
      <c r="HHV194" s="172"/>
      <c r="HHW194" s="172"/>
      <c r="HHX194" s="172"/>
      <c r="HHY194" s="172"/>
      <c r="HHZ194" s="172"/>
      <c r="HIA194" s="172"/>
      <c r="HIB194" s="172"/>
      <c r="HIC194" s="172"/>
      <c r="HID194" s="172"/>
      <c r="HIE194" s="172"/>
      <c r="HIF194" s="172"/>
      <c r="HIG194" s="172"/>
      <c r="HIH194" s="172"/>
      <c r="HII194" s="172"/>
      <c r="HIJ194" s="172"/>
      <c r="HIK194" s="172"/>
      <c r="HIL194" s="172"/>
      <c r="HIM194" s="172"/>
      <c r="HIN194" s="172"/>
      <c r="HIO194" s="172"/>
      <c r="HIP194" s="172"/>
      <c r="HIQ194" s="172"/>
      <c r="HIR194" s="172"/>
      <c r="HIS194" s="172"/>
      <c r="HIT194" s="172"/>
      <c r="HIU194" s="172"/>
      <c r="HIV194" s="172"/>
      <c r="HIW194" s="172"/>
      <c r="HIX194" s="172"/>
      <c r="HIY194" s="172"/>
      <c r="HIZ194" s="172"/>
      <c r="HJA194" s="172"/>
      <c r="HJB194" s="172"/>
      <c r="HJC194" s="172"/>
      <c r="HJD194" s="172"/>
      <c r="HJE194" s="172"/>
      <c r="HJF194" s="172"/>
      <c r="HJG194" s="172"/>
      <c r="HJH194" s="172"/>
      <c r="HJI194" s="172"/>
      <c r="HJJ194" s="172"/>
      <c r="HJK194" s="172"/>
      <c r="HJL194" s="172"/>
      <c r="HJM194" s="172"/>
      <c r="HJN194" s="172"/>
      <c r="HJO194" s="172"/>
      <c r="HJP194" s="172"/>
      <c r="HJQ194" s="172"/>
      <c r="HJR194" s="172"/>
      <c r="HJS194" s="172"/>
      <c r="HJT194" s="172"/>
      <c r="HJU194" s="172"/>
      <c r="HJV194" s="172"/>
      <c r="HJW194" s="172"/>
      <c r="HJX194" s="172"/>
      <c r="HJY194" s="172"/>
      <c r="HJZ194" s="172"/>
      <c r="HKA194" s="172"/>
      <c r="HKB194" s="172"/>
      <c r="HKC194" s="172"/>
      <c r="HKD194" s="172"/>
      <c r="HKE194" s="172"/>
      <c r="HKF194" s="172"/>
      <c r="HKG194" s="172"/>
      <c r="HKH194" s="172"/>
      <c r="HKI194" s="172"/>
      <c r="HKJ194" s="172"/>
      <c r="HKK194" s="172"/>
      <c r="HKL194" s="172"/>
      <c r="HKM194" s="172"/>
      <c r="HKN194" s="172"/>
      <c r="HKO194" s="172"/>
      <c r="HKP194" s="172"/>
      <c r="HKQ194" s="172"/>
      <c r="HKR194" s="172"/>
      <c r="HKS194" s="172"/>
      <c r="HKT194" s="172"/>
      <c r="HKU194" s="172"/>
      <c r="HKV194" s="172"/>
      <c r="HKW194" s="172"/>
      <c r="HKX194" s="172"/>
      <c r="HKY194" s="172"/>
      <c r="HKZ194" s="172"/>
      <c r="HLA194" s="172"/>
      <c r="HLB194" s="172"/>
      <c r="HLC194" s="172"/>
      <c r="HLD194" s="172"/>
      <c r="HLE194" s="172"/>
      <c r="HLF194" s="172"/>
      <c r="HLG194" s="172"/>
      <c r="HLH194" s="172"/>
      <c r="HLI194" s="172"/>
      <c r="HLJ194" s="172"/>
      <c r="HLK194" s="172"/>
      <c r="HLL194" s="172"/>
      <c r="HLM194" s="172"/>
      <c r="HLN194" s="172"/>
      <c r="HLO194" s="172"/>
      <c r="HLP194" s="172"/>
      <c r="HLQ194" s="172"/>
      <c r="HLR194" s="172"/>
      <c r="HLS194" s="172"/>
      <c r="HLT194" s="172"/>
      <c r="HLU194" s="172"/>
      <c r="HLV194" s="172"/>
      <c r="HLW194" s="172"/>
      <c r="HLX194" s="172"/>
      <c r="HLY194" s="172"/>
      <c r="HLZ194" s="172"/>
      <c r="HMA194" s="172"/>
      <c r="HMB194" s="172"/>
      <c r="HMC194" s="172"/>
      <c r="HMD194" s="172"/>
      <c r="HME194" s="172"/>
      <c r="HMF194" s="172"/>
      <c r="HMG194" s="172"/>
      <c r="HMH194" s="172"/>
      <c r="HMI194" s="172"/>
      <c r="HMJ194" s="172"/>
      <c r="HMK194" s="172"/>
      <c r="HML194" s="172"/>
      <c r="HMM194" s="172"/>
      <c r="HMN194" s="172"/>
      <c r="HMO194" s="172"/>
      <c r="HMP194" s="172"/>
      <c r="HMQ194" s="172"/>
      <c r="HMR194" s="172"/>
      <c r="HMS194" s="172"/>
      <c r="HMT194" s="172"/>
      <c r="HMU194" s="172"/>
      <c r="HMV194" s="172"/>
      <c r="HMW194" s="172"/>
      <c r="HMX194" s="172"/>
      <c r="HMY194" s="172"/>
      <c r="HMZ194" s="172"/>
      <c r="HNA194" s="172"/>
      <c r="HNB194" s="172"/>
      <c r="HNC194" s="172"/>
      <c r="HND194" s="172"/>
      <c r="HNE194" s="172"/>
      <c r="HNF194" s="172"/>
      <c r="HNG194" s="172"/>
      <c r="HNH194" s="172"/>
      <c r="HNI194" s="172"/>
      <c r="HNJ194" s="172"/>
      <c r="HNK194" s="172"/>
      <c r="HNL194" s="172"/>
      <c r="HNM194" s="172"/>
      <c r="HNN194" s="172"/>
      <c r="HNO194" s="172"/>
      <c r="HNP194" s="172"/>
      <c r="HNQ194" s="172"/>
      <c r="HNR194" s="172"/>
      <c r="HNS194" s="172"/>
      <c r="HNT194" s="172"/>
      <c r="HNU194" s="172"/>
      <c r="HNV194" s="172"/>
      <c r="HNW194" s="172"/>
      <c r="HNX194" s="172"/>
      <c r="HNY194" s="172"/>
      <c r="HNZ194" s="172"/>
      <c r="HOA194" s="172"/>
      <c r="HOB194" s="172"/>
      <c r="HOC194" s="172"/>
      <c r="HOD194" s="172"/>
      <c r="HOE194" s="172"/>
      <c r="HOF194" s="172"/>
      <c r="HOG194" s="172"/>
      <c r="HOH194" s="172"/>
      <c r="HOI194" s="172"/>
      <c r="HOJ194" s="172"/>
      <c r="HOK194" s="172"/>
      <c r="HOL194" s="172"/>
      <c r="HOM194" s="172"/>
      <c r="HON194" s="172"/>
      <c r="HOO194" s="172"/>
      <c r="HOP194" s="172"/>
      <c r="HOQ194" s="172"/>
      <c r="HOR194" s="172"/>
      <c r="HOS194" s="172"/>
      <c r="HOT194" s="172"/>
      <c r="HOU194" s="172"/>
      <c r="HOV194" s="172"/>
      <c r="HOW194" s="172"/>
      <c r="HOX194" s="172"/>
      <c r="HOY194" s="172"/>
      <c r="HOZ194" s="172"/>
      <c r="HPA194" s="172"/>
      <c r="HPB194" s="172"/>
      <c r="HPC194" s="172"/>
      <c r="HPD194" s="172"/>
      <c r="HPE194" s="172"/>
      <c r="HPF194" s="172"/>
      <c r="HPG194" s="172"/>
      <c r="HPH194" s="172"/>
      <c r="HPI194" s="172"/>
      <c r="HPJ194" s="172"/>
      <c r="HPK194" s="172"/>
      <c r="HPL194" s="172"/>
      <c r="HPM194" s="172"/>
      <c r="HPN194" s="172"/>
      <c r="HPO194" s="172"/>
      <c r="HPP194" s="172"/>
      <c r="HPQ194" s="172"/>
      <c r="HPR194" s="172"/>
      <c r="HPS194" s="172"/>
      <c r="HPT194" s="172"/>
      <c r="HPU194" s="172"/>
      <c r="HPV194" s="172"/>
      <c r="HPW194" s="172"/>
      <c r="HPX194" s="172"/>
      <c r="HPY194" s="172"/>
      <c r="HPZ194" s="172"/>
      <c r="HQA194" s="172"/>
      <c r="HQB194" s="172"/>
      <c r="HQC194" s="172"/>
      <c r="HQD194" s="172"/>
      <c r="HQE194" s="172"/>
      <c r="HQF194" s="172"/>
      <c r="HQG194" s="172"/>
      <c r="HQH194" s="172"/>
      <c r="HQI194" s="172"/>
      <c r="HQJ194" s="172"/>
      <c r="HQK194" s="172"/>
      <c r="HQL194" s="172"/>
      <c r="HQM194" s="172"/>
      <c r="HQN194" s="172"/>
      <c r="HQO194" s="172"/>
      <c r="HQP194" s="172"/>
      <c r="HQQ194" s="172"/>
      <c r="HQR194" s="172"/>
      <c r="HQS194" s="172"/>
      <c r="HQT194" s="172"/>
      <c r="HQU194" s="172"/>
      <c r="HQV194" s="172"/>
      <c r="HQW194" s="172"/>
      <c r="HQX194" s="172"/>
      <c r="HQY194" s="172"/>
      <c r="HQZ194" s="172"/>
      <c r="HRA194" s="172"/>
      <c r="HRB194" s="172"/>
      <c r="HRC194" s="172"/>
      <c r="HRD194" s="172"/>
      <c r="HRE194" s="172"/>
      <c r="HRF194" s="172"/>
      <c r="HRG194" s="172"/>
      <c r="HRH194" s="172"/>
      <c r="HRI194" s="172"/>
      <c r="HRJ194" s="172"/>
      <c r="HRK194" s="172"/>
      <c r="HRL194" s="172"/>
      <c r="HRM194" s="172"/>
      <c r="HRN194" s="172"/>
      <c r="HRO194" s="172"/>
      <c r="HRP194" s="172"/>
      <c r="HRQ194" s="172"/>
      <c r="HRR194" s="172"/>
      <c r="HRS194" s="172"/>
      <c r="HRT194" s="172"/>
      <c r="HRU194" s="172"/>
      <c r="HRV194" s="172"/>
      <c r="HRW194" s="172"/>
      <c r="HRX194" s="172"/>
      <c r="HRY194" s="172"/>
      <c r="HRZ194" s="172"/>
      <c r="HSA194" s="172"/>
      <c r="HSB194" s="172"/>
      <c r="HSC194" s="172"/>
      <c r="HSD194" s="172"/>
      <c r="HSE194" s="172"/>
      <c r="HSF194" s="172"/>
      <c r="HSG194" s="172"/>
      <c r="HSH194" s="172"/>
      <c r="HSI194" s="172"/>
      <c r="HSJ194" s="172"/>
      <c r="HSK194" s="172"/>
      <c r="HSL194" s="172"/>
      <c r="HSM194" s="172"/>
      <c r="HSN194" s="172"/>
      <c r="HSO194" s="172"/>
      <c r="HSP194" s="172"/>
      <c r="HSQ194" s="172"/>
      <c r="HSR194" s="172"/>
      <c r="HSS194" s="172"/>
      <c r="HST194" s="172"/>
      <c r="HSU194" s="172"/>
      <c r="HSV194" s="172"/>
      <c r="HSW194" s="172"/>
      <c r="HSX194" s="172"/>
      <c r="HSY194" s="172"/>
      <c r="HSZ194" s="172"/>
      <c r="HTA194" s="172"/>
      <c r="HTB194" s="172"/>
      <c r="HTC194" s="172"/>
      <c r="HTD194" s="172"/>
      <c r="HTE194" s="172"/>
      <c r="HTF194" s="172"/>
      <c r="HTG194" s="172"/>
      <c r="HTH194" s="172"/>
      <c r="HTI194" s="172"/>
      <c r="HTJ194" s="172"/>
      <c r="HTK194" s="172"/>
      <c r="HTL194" s="172"/>
      <c r="HTM194" s="172"/>
      <c r="HTN194" s="172"/>
      <c r="HTO194" s="172"/>
      <c r="HTP194" s="172"/>
      <c r="HTQ194" s="172"/>
      <c r="HTR194" s="172"/>
      <c r="HTS194" s="172"/>
      <c r="HTT194" s="172"/>
      <c r="HTU194" s="172"/>
      <c r="HTV194" s="172"/>
      <c r="HTW194" s="172"/>
      <c r="HTX194" s="172"/>
      <c r="HTY194" s="172"/>
      <c r="HTZ194" s="172"/>
      <c r="HUA194" s="172"/>
      <c r="HUB194" s="172"/>
      <c r="HUC194" s="172"/>
      <c r="HUD194" s="172"/>
      <c r="HUE194" s="172"/>
      <c r="HUF194" s="172"/>
      <c r="HUG194" s="172"/>
      <c r="HUH194" s="172"/>
      <c r="HUI194" s="172"/>
      <c r="HUJ194" s="172"/>
      <c r="HUK194" s="172"/>
      <c r="HUL194" s="172"/>
      <c r="HUM194" s="172"/>
      <c r="HUN194" s="172"/>
      <c r="HUO194" s="172"/>
      <c r="HUP194" s="172"/>
      <c r="HUQ194" s="172"/>
      <c r="HUR194" s="172"/>
      <c r="HUS194" s="172"/>
      <c r="HUT194" s="172"/>
      <c r="HUU194" s="172"/>
      <c r="HUV194" s="172"/>
      <c r="HUW194" s="172"/>
      <c r="HUX194" s="172"/>
      <c r="HUY194" s="172"/>
      <c r="HUZ194" s="172"/>
      <c r="HVA194" s="172"/>
      <c r="HVB194" s="172"/>
      <c r="HVC194" s="172"/>
      <c r="HVD194" s="172"/>
      <c r="HVE194" s="172"/>
      <c r="HVF194" s="172"/>
      <c r="HVG194" s="172"/>
      <c r="HVH194" s="172"/>
      <c r="HVI194" s="172"/>
      <c r="HVJ194" s="172"/>
      <c r="HVK194" s="172"/>
      <c r="HVL194" s="172"/>
      <c r="HVM194" s="172"/>
      <c r="HVN194" s="172"/>
      <c r="HVO194" s="172"/>
      <c r="HVP194" s="172"/>
      <c r="HVQ194" s="172"/>
      <c r="HVR194" s="172"/>
      <c r="HVS194" s="172"/>
      <c r="HVT194" s="172"/>
      <c r="HVU194" s="172"/>
      <c r="HVV194" s="172"/>
      <c r="HVW194" s="172"/>
      <c r="HVX194" s="172"/>
      <c r="HVY194" s="172"/>
      <c r="HVZ194" s="172"/>
      <c r="HWA194" s="172"/>
      <c r="HWB194" s="172"/>
      <c r="HWC194" s="172"/>
      <c r="HWD194" s="172"/>
      <c r="HWE194" s="172"/>
      <c r="HWF194" s="172"/>
      <c r="HWG194" s="172"/>
      <c r="HWH194" s="172"/>
      <c r="HWI194" s="172"/>
      <c r="HWJ194" s="172"/>
      <c r="HWK194" s="172"/>
      <c r="HWL194" s="172"/>
      <c r="HWM194" s="172"/>
      <c r="HWN194" s="172"/>
      <c r="HWO194" s="172"/>
      <c r="HWP194" s="172"/>
      <c r="HWQ194" s="172"/>
      <c r="HWR194" s="172"/>
      <c r="HWS194" s="172"/>
      <c r="HWT194" s="172"/>
      <c r="HWU194" s="172"/>
      <c r="HWV194" s="172"/>
      <c r="HWW194" s="172"/>
      <c r="HWX194" s="172"/>
      <c r="HWY194" s="172"/>
      <c r="HWZ194" s="172"/>
      <c r="HXA194" s="172"/>
      <c r="HXB194" s="172"/>
      <c r="HXC194" s="172"/>
      <c r="HXD194" s="172"/>
      <c r="HXE194" s="172"/>
      <c r="HXF194" s="172"/>
      <c r="HXG194" s="172"/>
      <c r="HXH194" s="172"/>
      <c r="HXI194" s="172"/>
      <c r="HXJ194" s="172"/>
      <c r="HXK194" s="172"/>
      <c r="HXL194" s="172"/>
      <c r="HXM194" s="172"/>
      <c r="HXN194" s="172"/>
      <c r="HXO194" s="172"/>
      <c r="HXP194" s="172"/>
      <c r="HXQ194" s="172"/>
      <c r="HXR194" s="172"/>
      <c r="HXS194" s="172"/>
      <c r="HXT194" s="172"/>
      <c r="HXU194" s="172"/>
      <c r="HXV194" s="172"/>
      <c r="HXW194" s="172"/>
      <c r="HXX194" s="172"/>
      <c r="HXY194" s="172"/>
      <c r="HXZ194" s="172"/>
      <c r="HYA194" s="172"/>
      <c r="HYB194" s="172"/>
      <c r="HYC194" s="172"/>
      <c r="HYD194" s="172"/>
      <c r="HYE194" s="172"/>
      <c r="HYF194" s="172"/>
      <c r="HYG194" s="172"/>
      <c r="HYH194" s="172"/>
      <c r="HYI194" s="172"/>
      <c r="HYJ194" s="172"/>
      <c r="HYK194" s="172"/>
      <c r="HYL194" s="172"/>
      <c r="HYM194" s="172"/>
      <c r="HYN194" s="172"/>
      <c r="HYO194" s="172"/>
      <c r="HYP194" s="172"/>
      <c r="HYQ194" s="172"/>
      <c r="HYR194" s="172"/>
      <c r="HYS194" s="172"/>
      <c r="HYT194" s="172"/>
      <c r="HYU194" s="172"/>
      <c r="HYV194" s="172"/>
      <c r="HYW194" s="172"/>
      <c r="HYX194" s="172"/>
      <c r="HYY194" s="172"/>
      <c r="HYZ194" s="172"/>
      <c r="HZA194" s="172"/>
      <c r="HZB194" s="172"/>
      <c r="HZC194" s="172"/>
      <c r="HZD194" s="172"/>
      <c r="HZE194" s="172"/>
      <c r="HZF194" s="172"/>
      <c r="HZG194" s="172"/>
      <c r="HZH194" s="172"/>
      <c r="HZI194" s="172"/>
      <c r="HZJ194" s="172"/>
      <c r="HZK194" s="172"/>
      <c r="HZL194" s="172"/>
      <c r="HZM194" s="172"/>
      <c r="HZN194" s="172"/>
      <c r="HZO194" s="172"/>
      <c r="HZP194" s="172"/>
      <c r="HZQ194" s="172"/>
      <c r="HZR194" s="172"/>
      <c r="HZS194" s="172"/>
      <c r="HZT194" s="172"/>
      <c r="HZU194" s="172"/>
      <c r="HZV194" s="172"/>
      <c r="HZW194" s="172"/>
      <c r="HZX194" s="172"/>
      <c r="HZY194" s="172"/>
      <c r="HZZ194" s="172"/>
      <c r="IAA194" s="172"/>
      <c r="IAB194" s="172"/>
      <c r="IAC194" s="172"/>
      <c r="IAD194" s="172"/>
      <c r="IAE194" s="172"/>
      <c r="IAF194" s="172"/>
      <c r="IAG194" s="172"/>
      <c r="IAH194" s="172"/>
      <c r="IAI194" s="172"/>
      <c r="IAJ194" s="172"/>
      <c r="IAK194" s="172"/>
      <c r="IAL194" s="172"/>
      <c r="IAM194" s="172"/>
      <c r="IAN194" s="172"/>
      <c r="IAO194" s="172"/>
      <c r="IAP194" s="172"/>
      <c r="IAQ194" s="172"/>
      <c r="IAR194" s="172"/>
      <c r="IAS194" s="172"/>
      <c r="IAT194" s="172"/>
      <c r="IAU194" s="172"/>
      <c r="IAV194" s="172"/>
      <c r="IAW194" s="172"/>
      <c r="IAX194" s="172"/>
      <c r="IAY194" s="172"/>
      <c r="IAZ194" s="172"/>
      <c r="IBA194" s="172"/>
      <c r="IBB194" s="172"/>
      <c r="IBC194" s="172"/>
      <c r="IBD194" s="172"/>
      <c r="IBE194" s="172"/>
      <c r="IBF194" s="172"/>
      <c r="IBG194" s="172"/>
      <c r="IBH194" s="172"/>
      <c r="IBI194" s="172"/>
      <c r="IBJ194" s="172"/>
      <c r="IBK194" s="172"/>
      <c r="IBL194" s="172"/>
      <c r="IBM194" s="172"/>
      <c r="IBN194" s="172"/>
      <c r="IBO194" s="172"/>
      <c r="IBP194" s="172"/>
      <c r="IBQ194" s="172"/>
      <c r="IBR194" s="172"/>
      <c r="IBS194" s="172"/>
      <c r="IBT194" s="172"/>
      <c r="IBU194" s="172"/>
      <c r="IBV194" s="172"/>
      <c r="IBW194" s="172"/>
      <c r="IBX194" s="172"/>
      <c r="IBY194" s="172"/>
      <c r="IBZ194" s="172"/>
      <c r="ICA194" s="172"/>
      <c r="ICB194" s="172"/>
      <c r="ICC194" s="172"/>
      <c r="ICD194" s="172"/>
      <c r="ICE194" s="172"/>
      <c r="ICF194" s="172"/>
      <c r="ICG194" s="172"/>
      <c r="ICH194" s="172"/>
      <c r="ICI194" s="172"/>
      <c r="ICJ194" s="172"/>
      <c r="ICK194" s="172"/>
      <c r="ICL194" s="172"/>
      <c r="ICM194" s="172"/>
      <c r="ICN194" s="172"/>
      <c r="ICO194" s="172"/>
      <c r="ICP194" s="172"/>
      <c r="ICQ194" s="172"/>
      <c r="ICR194" s="172"/>
      <c r="ICS194" s="172"/>
      <c r="ICT194" s="172"/>
      <c r="ICU194" s="172"/>
      <c r="ICV194" s="172"/>
      <c r="ICW194" s="172"/>
      <c r="ICX194" s="172"/>
      <c r="ICY194" s="172"/>
      <c r="ICZ194" s="172"/>
      <c r="IDA194" s="172"/>
      <c r="IDB194" s="172"/>
      <c r="IDC194" s="172"/>
      <c r="IDD194" s="172"/>
      <c r="IDE194" s="172"/>
      <c r="IDF194" s="172"/>
      <c r="IDG194" s="172"/>
      <c r="IDH194" s="172"/>
      <c r="IDI194" s="172"/>
      <c r="IDJ194" s="172"/>
      <c r="IDK194" s="172"/>
      <c r="IDL194" s="172"/>
      <c r="IDM194" s="172"/>
      <c r="IDN194" s="172"/>
      <c r="IDO194" s="172"/>
      <c r="IDP194" s="172"/>
      <c r="IDQ194" s="172"/>
      <c r="IDR194" s="172"/>
      <c r="IDS194" s="172"/>
      <c r="IDT194" s="172"/>
      <c r="IDU194" s="172"/>
      <c r="IDV194" s="172"/>
      <c r="IDW194" s="172"/>
      <c r="IDX194" s="172"/>
      <c r="IDY194" s="172"/>
      <c r="IDZ194" s="172"/>
      <c r="IEA194" s="172"/>
      <c r="IEB194" s="172"/>
      <c r="IEC194" s="172"/>
      <c r="IED194" s="172"/>
      <c r="IEE194" s="172"/>
      <c r="IEF194" s="172"/>
      <c r="IEG194" s="172"/>
      <c r="IEH194" s="172"/>
      <c r="IEI194" s="172"/>
      <c r="IEJ194" s="172"/>
      <c r="IEK194" s="172"/>
      <c r="IEL194" s="172"/>
      <c r="IEM194" s="172"/>
      <c r="IEN194" s="172"/>
      <c r="IEO194" s="172"/>
      <c r="IEP194" s="172"/>
      <c r="IEQ194" s="172"/>
      <c r="IER194" s="172"/>
      <c r="IES194" s="172"/>
      <c r="IET194" s="172"/>
      <c r="IEU194" s="172"/>
      <c r="IEV194" s="172"/>
      <c r="IEW194" s="172"/>
      <c r="IEX194" s="172"/>
      <c r="IEY194" s="172"/>
      <c r="IEZ194" s="172"/>
      <c r="IFA194" s="172"/>
      <c r="IFB194" s="172"/>
      <c r="IFC194" s="172"/>
      <c r="IFD194" s="172"/>
      <c r="IFE194" s="172"/>
      <c r="IFF194" s="172"/>
      <c r="IFG194" s="172"/>
      <c r="IFH194" s="172"/>
      <c r="IFI194" s="172"/>
      <c r="IFJ194" s="172"/>
      <c r="IFK194" s="172"/>
      <c r="IFL194" s="172"/>
      <c r="IFM194" s="172"/>
      <c r="IFN194" s="172"/>
      <c r="IFO194" s="172"/>
      <c r="IFP194" s="172"/>
      <c r="IFQ194" s="172"/>
      <c r="IFR194" s="172"/>
      <c r="IFS194" s="172"/>
      <c r="IFT194" s="172"/>
      <c r="IFU194" s="172"/>
      <c r="IFV194" s="172"/>
      <c r="IFW194" s="172"/>
      <c r="IFX194" s="172"/>
      <c r="IFY194" s="172"/>
      <c r="IFZ194" s="172"/>
      <c r="IGA194" s="172"/>
      <c r="IGB194" s="172"/>
      <c r="IGC194" s="172"/>
      <c r="IGD194" s="172"/>
      <c r="IGE194" s="172"/>
      <c r="IGF194" s="172"/>
      <c r="IGG194" s="172"/>
      <c r="IGH194" s="172"/>
      <c r="IGI194" s="172"/>
      <c r="IGJ194" s="172"/>
      <c r="IGK194" s="172"/>
      <c r="IGL194" s="172"/>
      <c r="IGM194" s="172"/>
      <c r="IGN194" s="172"/>
      <c r="IGO194" s="172"/>
      <c r="IGP194" s="172"/>
      <c r="IGQ194" s="172"/>
      <c r="IGR194" s="172"/>
      <c r="IGS194" s="172"/>
      <c r="IGT194" s="172"/>
      <c r="IGU194" s="172"/>
      <c r="IGV194" s="172"/>
      <c r="IGW194" s="172"/>
      <c r="IGX194" s="172"/>
      <c r="IGY194" s="172"/>
      <c r="IGZ194" s="172"/>
      <c r="IHA194" s="172"/>
      <c r="IHB194" s="172"/>
      <c r="IHC194" s="172"/>
      <c r="IHD194" s="172"/>
      <c r="IHE194" s="172"/>
      <c r="IHF194" s="172"/>
      <c r="IHG194" s="172"/>
      <c r="IHH194" s="172"/>
      <c r="IHI194" s="172"/>
      <c r="IHJ194" s="172"/>
      <c r="IHK194" s="172"/>
      <c r="IHL194" s="172"/>
      <c r="IHM194" s="172"/>
      <c r="IHN194" s="172"/>
      <c r="IHO194" s="172"/>
      <c r="IHP194" s="172"/>
      <c r="IHQ194" s="172"/>
      <c r="IHR194" s="172"/>
      <c r="IHS194" s="172"/>
      <c r="IHT194" s="172"/>
      <c r="IHU194" s="172"/>
      <c r="IHV194" s="172"/>
      <c r="IHW194" s="172"/>
      <c r="IHX194" s="172"/>
      <c r="IHY194" s="172"/>
      <c r="IHZ194" s="172"/>
      <c r="IIA194" s="172"/>
      <c r="IIB194" s="172"/>
      <c r="IIC194" s="172"/>
      <c r="IID194" s="172"/>
      <c r="IIE194" s="172"/>
      <c r="IIF194" s="172"/>
      <c r="IIG194" s="172"/>
      <c r="IIH194" s="172"/>
      <c r="III194" s="172"/>
      <c r="IIJ194" s="172"/>
      <c r="IIK194" s="172"/>
      <c r="IIL194" s="172"/>
      <c r="IIM194" s="172"/>
      <c r="IIN194" s="172"/>
      <c r="IIO194" s="172"/>
      <c r="IIP194" s="172"/>
      <c r="IIQ194" s="172"/>
      <c r="IIR194" s="172"/>
      <c r="IIS194" s="172"/>
      <c r="IIT194" s="172"/>
      <c r="IIU194" s="172"/>
      <c r="IIV194" s="172"/>
      <c r="IIW194" s="172"/>
      <c r="IIX194" s="172"/>
      <c r="IIY194" s="172"/>
      <c r="IIZ194" s="172"/>
      <c r="IJA194" s="172"/>
      <c r="IJB194" s="172"/>
      <c r="IJC194" s="172"/>
      <c r="IJD194" s="172"/>
      <c r="IJE194" s="172"/>
      <c r="IJF194" s="172"/>
      <c r="IJG194" s="172"/>
      <c r="IJH194" s="172"/>
      <c r="IJI194" s="172"/>
      <c r="IJJ194" s="172"/>
      <c r="IJK194" s="172"/>
      <c r="IJL194" s="172"/>
      <c r="IJM194" s="172"/>
      <c r="IJN194" s="172"/>
      <c r="IJO194" s="172"/>
      <c r="IJP194" s="172"/>
      <c r="IJQ194" s="172"/>
      <c r="IJR194" s="172"/>
      <c r="IJS194" s="172"/>
      <c r="IJT194" s="172"/>
      <c r="IJU194" s="172"/>
      <c r="IJV194" s="172"/>
      <c r="IJW194" s="172"/>
      <c r="IJX194" s="172"/>
      <c r="IJY194" s="172"/>
      <c r="IJZ194" s="172"/>
      <c r="IKA194" s="172"/>
      <c r="IKB194" s="172"/>
      <c r="IKC194" s="172"/>
      <c r="IKD194" s="172"/>
      <c r="IKE194" s="172"/>
      <c r="IKF194" s="172"/>
      <c r="IKG194" s="172"/>
      <c r="IKH194" s="172"/>
      <c r="IKI194" s="172"/>
      <c r="IKJ194" s="172"/>
      <c r="IKK194" s="172"/>
      <c r="IKL194" s="172"/>
      <c r="IKM194" s="172"/>
      <c r="IKN194" s="172"/>
      <c r="IKO194" s="172"/>
      <c r="IKP194" s="172"/>
      <c r="IKQ194" s="172"/>
      <c r="IKR194" s="172"/>
      <c r="IKS194" s="172"/>
      <c r="IKT194" s="172"/>
      <c r="IKU194" s="172"/>
      <c r="IKV194" s="172"/>
      <c r="IKW194" s="172"/>
      <c r="IKX194" s="172"/>
      <c r="IKY194" s="172"/>
      <c r="IKZ194" s="172"/>
      <c r="ILA194" s="172"/>
      <c r="ILB194" s="172"/>
      <c r="ILC194" s="172"/>
      <c r="ILD194" s="172"/>
      <c r="ILE194" s="172"/>
      <c r="ILF194" s="172"/>
      <c r="ILG194" s="172"/>
      <c r="ILH194" s="172"/>
      <c r="ILI194" s="172"/>
      <c r="ILJ194" s="172"/>
      <c r="ILK194" s="172"/>
      <c r="ILL194" s="172"/>
      <c r="ILM194" s="172"/>
      <c r="ILN194" s="172"/>
      <c r="ILO194" s="172"/>
      <c r="ILP194" s="172"/>
      <c r="ILQ194" s="172"/>
      <c r="ILR194" s="172"/>
      <c r="ILS194" s="172"/>
      <c r="ILT194" s="172"/>
      <c r="ILU194" s="172"/>
      <c r="ILV194" s="172"/>
      <c r="ILW194" s="172"/>
      <c r="ILX194" s="172"/>
      <c r="ILY194" s="172"/>
      <c r="ILZ194" s="172"/>
      <c r="IMA194" s="172"/>
      <c r="IMB194" s="172"/>
      <c r="IMC194" s="172"/>
      <c r="IMD194" s="172"/>
      <c r="IME194" s="172"/>
      <c r="IMF194" s="172"/>
      <c r="IMG194" s="172"/>
      <c r="IMH194" s="172"/>
      <c r="IMI194" s="172"/>
      <c r="IMJ194" s="172"/>
      <c r="IMK194" s="172"/>
      <c r="IML194" s="172"/>
      <c r="IMM194" s="172"/>
      <c r="IMN194" s="172"/>
      <c r="IMO194" s="172"/>
      <c r="IMP194" s="172"/>
      <c r="IMQ194" s="172"/>
      <c r="IMR194" s="172"/>
      <c r="IMS194" s="172"/>
      <c r="IMT194" s="172"/>
      <c r="IMU194" s="172"/>
      <c r="IMV194" s="172"/>
      <c r="IMW194" s="172"/>
      <c r="IMX194" s="172"/>
      <c r="IMY194" s="172"/>
      <c r="IMZ194" s="172"/>
      <c r="INA194" s="172"/>
      <c r="INB194" s="172"/>
      <c r="INC194" s="172"/>
      <c r="IND194" s="172"/>
      <c r="INE194" s="172"/>
      <c r="INF194" s="172"/>
      <c r="ING194" s="172"/>
      <c r="INH194" s="172"/>
      <c r="INI194" s="172"/>
      <c r="INJ194" s="172"/>
      <c r="INK194" s="172"/>
      <c r="INL194" s="172"/>
      <c r="INM194" s="172"/>
      <c r="INN194" s="172"/>
      <c r="INO194" s="172"/>
      <c r="INP194" s="172"/>
      <c r="INQ194" s="172"/>
      <c r="INR194" s="172"/>
      <c r="INS194" s="172"/>
      <c r="INT194" s="172"/>
      <c r="INU194" s="172"/>
      <c r="INV194" s="172"/>
      <c r="INW194" s="172"/>
      <c r="INX194" s="172"/>
      <c r="INY194" s="172"/>
      <c r="INZ194" s="172"/>
      <c r="IOA194" s="172"/>
      <c r="IOB194" s="172"/>
      <c r="IOC194" s="172"/>
      <c r="IOD194" s="172"/>
      <c r="IOE194" s="172"/>
      <c r="IOF194" s="172"/>
      <c r="IOG194" s="172"/>
      <c r="IOH194" s="172"/>
      <c r="IOI194" s="172"/>
      <c r="IOJ194" s="172"/>
      <c r="IOK194" s="172"/>
      <c r="IOL194" s="172"/>
      <c r="IOM194" s="172"/>
      <c r="ION194" s="172"/>
      <c r="IOO194" s="172"/>
      <c r="IOP194" s="172"/>
      <c r="IOQ194" s="172"/>
      <c r="IOR194" s="172"/>
      <c r="IOS194" s="172"/>
      <c r="IOT194" s="172"/>
      <c r="IOU194" s="172"/>
      <c r="IOV194" s="172"/>
      <c r="IOW194" s="172"/>
      <c r="IOX194" s="172"/>
      <c r="IOY194" s="172"/>
      <c r="IOZ194" s="172"/>
      <c r="IPA194" s="172"/>
      <c r="IPB194" s="172"/>
      <c r="IPC194" s="172"/>
      <c r="IPD194" s="172"/>
      <c r="IPE194" s="172"/>
      <c r="IPF194" s="172"/>
      <c r="IPG194" s="172"/>
      <c r="IPH194" s="172"/>
      <c r="IPI194" s="172"/>
      <c r="IPJ194" s="172"/>
      <c r="IPK194" s="172"/>
      <c r="IPL194" s="172"/>
      <c r="IPM194" s="172"/>
      <c r="IPN194" s="172"/>
      <c r="IPO194" s="172"/>
      <c r="IPP194" s="172"/>
      <c r="IPQ194" s="172"/>
      <c r="IPR194" s="172"/>
      <c r="IPS194" s="172"/>
      <c r="IPT194" s="172"/>
      <c r="IPU194" s="172"/>
      <c r="IPV194" s="172"/>
      <c r="IPW194" s="172"/>
      <c r="IPX194" s="172"/>
      <c r="IPY194" s="172"/>
      <c r="IPZ194" s="172"/>
      <c r="IQA194" s="172"/>
      <c r="IQB194" s="172"/>
      <c r="IQC194" s="172"/>
      <c r="IQD194" s="172"/>
      <c r="IQE194" s="172"/>
      <c r="IQF194" s="172"/>
      <c r="IQG194" s="172"/>
      <c r="IQH194" s="172"/>
      <c r="IQI194" s="172"/>
      <c r="IQJ194" s="172"/>
      <c r="IQK194" s="172"/>
      <c r="IQL194" s="172"/>
      <c r="IQM194" s="172"/>
      <c r="IQN194" s="172"/>
      <c r="IQO194" s="172"/>
      <c r="IQP194" s="172"/>
      <c r="IQQ194" s="172"/>
      <c r="IQR194" s="172"/>
      <c r="IQS194" s="172"/>
      <c r="IQT194" s="172"/>
      <c r="IQU194" s="172"/>
      <c r="IQV194" s="172"/>
      <c r="IQW194" s="172"/>
      <c r="IQX194" s="172"/>
      <c r="IQY194" s="172"/>
      <c r="IQZ194" s="172"/>
      <c r="IRA194" s="172"/>
      <c r="IRB194" s="172"/>
      <c r="IRC194" s="172"/>
      <c r="IRD194" s="172"/>
      <c r="IRE194" s="172"/>
      <c r="IRF194" s="172"/>
      <c r="IRG194" s="172"/>
      <c r="IRH194" s="172"/>
      <c r="IRI194" s="172"/>
      <c r="IRJ194" s="172"/>
      <c r="IRK194" s="172"/>
      <c r="IRL194" s="172"/>
      <c r="IRM194" s="172"/>
      <c r="IRN194" s="172"/>
      <c r="IRO194" s="172"/>
      <c r="IRP194" s="172"/>
      <c r="IRQ194" s="172"/>
      <c r="IRR194" s="172"/>
      <c r="IRS194" s="172"/>
      <c r="IRT194" s="172"/>
      <c r="IRU194" s="172"/>
      <c r="IRV194" s="172"/>
      <c r="IRW194" s="172"/>
      <c r="IRX194" s="172"/>
      <c r="IRY194" s="172"/>
      <c r="IRZ194" s="172"/>
      <c r="ISA194" s="172"/>
      <c r="ISB194" s="172"/>
      <c r="ISC194" s="172"/>
      <c r="ISD194" s="172"/>
      <c r="ISE194" s="172"/>
      <c r="ISF194" s="172"/>
      <c r="ISG194" s="172"/>
      <c r="ISH194" s="172"/>
      <c r="ISI194" s="172"/>
      <c r="ISJ194" s="172"/>
      <c r="ISK194" s="172"/>
      <c r="ISL194" s="172"/>
      <c r="ISM194" s="172"/>
      <c r="ISN194" s="172"/>
      <c r="ISO194" s="172"/>
      <c r="ISP194" s="172"/>
      <c r="ISQ194" s="172"/>
      <c r="ISR194" s="172"/>
      <c r="ISS194" s="172"/>
      <c r="IST194" s="172"/>
      <c r="ISU194" s="172"/>
      <c r="ISV194" s="172"/>
      <c r="ISW194" s="172"/>
      <c r="ISX194" s="172"/>
      <c r="ISY194" s="172"/>
      <c r="ISZ194" s="172"/>
      <c r="ITA194" s="172"/>
      <c r="ITB194" s="172"/>
      <c r="ITC194" s="172"/>
      <c r="ITD194" s="172"/>
      <c r="ITE194" s="172"/>
      <c r="ITF194" s="172"/>
      <c r="ITG194" s="172"/>
      <c r="ITH194" s="172"/>
      <c r="ITI194" s="172"/>
      <c r="ITJ194" s="172"/>
      <c r="ITK194" s="172"/>
      <c r="ITL194" s="172"/>
      <c r="ITM194" s="172"/>
      <c r="ITN194" s="172"/>
      <c r="ITO194" s="172"/>
      <c r="ITP194" s="172"/>
      <c r="ITQ194" s="172"/>
      <c r="ITR194" s="172"/>
      <c r="ITS194" s="172"/>
      <c r="ITT194" s="172"/>
      <c r="ITU194" s="172"/>
      <c r="ITV194" s="172"/>
      <c r="ITW194" s="172"/>
      <c r="ITX194" s="172"/>
      <c r="ITY194" s="172"/>
      <c r="ITZ194" s="172"/>
      <c r="IUA194" s="172"/>
      <c r="IUB194" s="172"/>
      <c r="IUC194" s="172"/>
      <c r="IUD194" s="172"/>
      <c r="IUE194" s="172"/>
      <c r="IUF194" s="172"/>
      <c r="IUG194" s="172"/>
      <c r="IUH194" s="172"/>
      <c r="IUI194" s="172"/>
      <c r="IUJ194" s="172"/>
      <c r="IUK194" s="172"/>
      <c r="IUL194" s="172"/>
      <c r="IUM194" s="172"/>
      <c r="IUN194" s="172"/>
      <c r="IUO194" s="172"/>
      <c r="IUP194" s="172"/>
      <c r="IUQ194" s="172"/>
      <c r="IUR194" s="172"/>
      <c r="IUS194" s="172"/>
      <c r="IUT194" s="172"/>
      <c r="IUU194" s="172"/>
      <c r="IUV194" s="172"/>
      <c r="IUW194" s="172"/>
      <c r="IUX194" s="172"/>
      <c r="IUY194" s="172"/>
      <c r="IUZ194" s="172"/>
      <c r="IVA194" s="172"/>
      <c r="IVB194" s="172"/>
      <c r="IVC194" s="172"/>
      <c r="IVD194" s="172"/>
      <c r="IVE194" s="172"/>
      <c r="IVF194" s="172"/>
      <c r="IVG194" s="172"/>
      <c r="IVH194" s="172"/>
      <c r="IVI194" s="172"/>
      <c r="IVJ194" s="172"/>
      <c r="IVK194" s="172"/>
      <c r="IVL194" s="172"/>
      <c r="IVM194" s="172"/>
      <c r="IVN194" s="172"/>
      <c r="IVO194" s="172"/>
      <c r="IVP194" s="172"/>
      <c r="IVQ194" s="172"/>
      <c r="IVR194" s="172"/>
      <c r="IVS194" s="172"/>
      <c r="IVT194" s="172"/>
      <c r="IVU194" s="172"/>
      <c r="IVV194" s="172"/>
      <c r="IVW194" s="172"/>
      <c r="IVX194" s="172"/>
      <c r="IVY194" s="172"/>
      <c r="IVZ194" s="172"/>
      <c r="IWA194" s="172"/>
      <c r="IWB194" s="172"/>
      <c r="IWC194" s="172"/>
      <c r="IWD194" s="172"/>
      <c r="IWE194" s="172"/>
      <c r="IWF194" s="172"/>
      <c r="IWG194" s="172"/>
      <c r="IWH194" s="172"/>
      <c r="IWI194" s="172"/>
      <c r="IWJ194" s="172"/>
      <c r="IWK194" s="172"/>
      <c r="IWL194" s="172"/>
      <c r="IWM194" s="172"/>
      <c r="IWN194" s="172"/>
      <c r="IWO194" s="172"/>
      <c r="IWP194" s="172"/>
      <c r="IWQ194" s="172"/>
      <c r="IWR194" s="172"/>
      <c r="IWS194" s="172"/>
      <c r="IWT194" s="172"/>
      <c r="IWU194" s="172"/>
      <c r="IWV194" s="172"/>
      <c r="IWW194" s="172"/>
      <c r="IWX194" s="172"/>
      <c r="IWY194" s="172"/>
      <c r="IWZ194" s="172"/>
      <c r="IXA194" s="172"/>
      <c r="IXB194" s="172"/>
      <c r="IXC194" s="172"/>
      <c r="IXD194" s="172"/>
      <c r="IXE194" s="172"/>
      <c r="IXF194" s="172"/>
      <c r="IXG194" s="172"/>
      <c r="IXH194" s="172"/>
      <c r="IXI194" s="172"/>
      <c r="IXJ194" s="172"/>
      <c r="IXK194" s="172"/>
      <c r="IXL194" s="172"/>
      <c r="IXM194" s="172"/>
      <c r="IXN194" s="172"/>
      <c r="IXO194" s="172"/>
      <c r="IXP194" s="172"/>
      <c r="IXQ194" s="172"/>
      <c r="IXR194" s="172"/>
      <c r="IXS194" s="172"/>
      <c r="IXT194" s="172"/>
      <c r="IXU194" s="172"/>
      <c r="IXV194" s="172"/>
      <c r="IXW194" s="172"/>
      <c r="IXX194" s="172"/>
      <c r="IXY194" s="172"/>
      <c r="IXZ194" s="172"/>
      <c r="IYA194" s="172"/>
      <c r="IYB194" s="172"/>
      <c r="IYC194" s="172"/>
      <c r="IYD194" s="172"/>
      <c r="IYE194" s="172"/>
      <c r="IYF194" s="172"/>
      <c r="IYG194" s="172"/>
      <c r="IYH194" s="172"/>
      <c r="IYI194" s="172"/>
      <c r="IYJ194" s="172"/>
      <c r="IYK194" s="172"/>
      <c r="IYL194" s="172"/>
      <c r="IYM194" s="172"/>
      <c r="IYN194" s="172"/>
      <c r="IYO194" s="172"/>
      <c r="IYP194" s="172"/>
      <c r="IYQ194" s="172"/>
      <c r="IYR194" s="172"/>
      <c r="IYS194" s="172"/>
      <c r="IYT194" s="172"/>
      <c r="IYU194" s="172"/>
      <c r="IYV194" s="172"/>
      <c r="IYW194" s="172"/>
      <c r="IYX194" s="172"/>
      <c r="IYY194" s="172"/>
      <c r="IYZ194" s="172"/>
      <c r="IZA194" s="172"/>
      <c r="IZB194" s="172"/>
      <c r="IZC194" s="172"/>
      <c r="IZD194" s="172"/>
      <c r="IZE194" s="172"/>
      <c r="IZF194" s="172"/>
      <c r="IZG194" s="172"/>
      <c r="IZH194" s="172"/>
      <c r="IZI194" s="172"/>
      <c r="IZJ194" s="172"/>
      <c r="IZK194" s="172"/>
      <c r="IZL194" s="172"/>
      <c r="IZM194" s="172"/>
      <c r="IZN194" s="172"/>
      <c r="IZO194" s="172"/>
      <c r="IZP194" s="172"/>
      <c r="IZQ194" s="172"/>
      <c r="IZR194" s="172"/>
      <c r="IZS194" s="172"/>
      <c r="IZT194" s="172"/>
      <c r="IZU194" s="172"/>
      <c r="IZV194" s="172"/>
      <c r="IZW194" s="172"/>
      <c r="IZX194" s="172"/>
      <c r="IZY194" s="172"/>
      <c r="IZZ194" s="172"/>
      <c r="JAA194" s="172"/>
      <c r="JAB194" s="172"/>
      <c r="JAC194" s="172"/>
      <c r="JAD194" s="172"/>
      <c r="JAE194" s="172"/>
      <c r="JAF194" s="172"/>
      <c r="JAG194" s="172"/>
      <c r="JAH194" s="172"/>
      <c r="JAI194" s="172"/>
      <c r="JAJ194" s="172"/>
      <c r="JAK194" s="172"/>
      <c r="JAL194" s="172"/>
      <c r="JAM194" s="172"/>
      <c r="JAN194" s="172"/>
      <c r="JAO194" s="172"/>
      <c r="JAP194" s="172"/>
      <c r="JAQ194" s="172"/>
      <c r="JAR194" s="172"/>
      <c r="JAS194" s="172"/>
      <c r="JAT194" s="172"/>
      <c r="JAU194" s="172"/>
      <c r="JAV194" s="172"/>
      <c r="JAW194" s="172"/>
      <c r="JAX194" s="172"/>
      <c r="JAY194" s="172"/>
      <c r="JAZ194" s="172"/>
      <c r="JBA194" s="172"/>
      <c r="JBB194" s="172"/>
      <c r="JBC194" s="172"/>
      <c r="JBD194" s="172"/>
      <c r="JBE194" s="172"/>
      <c r="JBF194" s="172"/>
      <c r="JBG194" s="172"/>
      <c r="JBH194" s="172"/>
      <c r="JBI194" s="172"/>
      <c r="JBJ194" s="172"/>
      <c r="JBK194" s="172"/>
      <c r="JBL194" s="172"/>
      <c r="JBM194" s="172"/>
      <c r="JBN194" s="172"/>
      <c r="JBO194" s="172"/>
      <c r="JBP194" s="172"/>
      <c r="JBQ194" s="172"/>
      <c r="JBR194" s="172"/>
      <c r="JBS194" s="172"/>
      <c r="JBT194" s="172"/>
      <c r="JBU194" s="172"/>
      <c r="JBV194" s="172"/>
      <c r="JBW194" s="172"/>
      <c r="JBX194" s="172"/>
      <c r="JBY194" s="172"/>
      <c r="JBZ194" s="172"/>
      <c r="JCA194" s="172"/>
      <c r="JCB194" s="172"/>
      <c r="JCC194" s="172"/>
      <c r="JCD194" s="172"/>
      <c r="JCE194" s="172"/>
      <c r="JCF194" s="172"/>
      <c r="JCG194" s="172"/>
      <c r="JCH194" s="172"/>
      <c r="JCI194" s="172"/>
      <c r="JCJ194" s="172"/>
      <c r="JCK194" s="172"/>
      <c r="JCL194" s="172"/>
      <c r="JCM194" s="172"/>
      <c r="JCN194" s="172"/>
      <c r="JCO194" s="172"/>
      <c r="JCP194" s="172"/>
      <c r="JCQ194" s="172"/>
      <c r="JCR194" s="172"/>
      <c r="JCS194" s="172"/>
      <c r="JCT194" s="172"/>
      <c r="JCU194" s="172"/>
      <c r="JCV194" s="172"/>
      <c r="JCW194" s="172"/>
      <c r="JCX194" s="172"/>
      <c r="JCY194" s="172"/>
      <c r="JCZ194" s="172"/>
      <c r="JDA194" s="172"/>
      <c r="JDB194" s="172"/>
      <c r="JDC194" s="172"/>
      <c r="JDD194" s="172"/>
      <c r="JDE194" s="172"/>
      <c r="JDF194" s="172"/>
      <c r="JDG194" s="172"/>
      <c r="JDH194" s="172"/>
      <c r="JDI194" s="172"/>
      <c r="JDJ194" s="172"/>
      <c r="JDK194" s="172"/>
      <c r="JDL194" s="172"/>
      <c r="JDM194" s="172"/>
      <c r="JDN194" s="172"/>
      <c r="JDO194" s="172"/>
      <c r="JDP194" s="172"/>
      <c r="JDQ194" s="172"/>
      <c r="JDR194" s="172"/>
      <c r="JDS194" s="172"/>
      <c r="JDT194" s="172"/>
      <c r="JDU194" s="172"/>
      <c r="JDV194" s="172"/>
      <c r="JDW194" s="172"/>
      <c r="JDX194" s="172"/>
      <c r="JDY194" s="172"/>
      <c r="JDZ194" s="172"/>
      <c r="JEA194" s="172"/>
      <c r="JEB194" s="172"/>
      <c r="JEC194" s="172"/>
      <c r="JED194" s="172"/>
      <c r="JEE194" s="172"/>
      <c r="JEF194" s="172"/>
      <c r="JEG194" s="172"/>
      <c r="JEH194" s="172"/>
      <c r="JEI194" s="172"/>
      <c r="JEJ194" s="172"/>
      <c r="JEK194" s="172"/>
      <c r="JEL194" s="172"/>
      <c r="JEM194" s="172"/>
      <c r="JEN194" s="172"/>
      <c r="JEO194" s="172"/>
      <c r="JEP194" s="172"/>
      <c r="JEQ194" s="172"/>
      <c r="JER194" s="172"/>
      <c r="JES194" s="172"/>
      <c r="JET194" s="172"/>
      <c r="JEU194" s="172"/>
      <c r="JEV194" s="172"/>
      <c r="JEW194" s="172"/>
      <c r="JEX194" s="172"/>
      <c r="JEY194" s="172"/>
      <c r="JEZ194" s="172"/>
      <c r="JFA194" s="172"/>
      <c r="JFB194" s="172"/>
      <c r="JFC194" s="172"/>
      <c r="JFD194" s="172"/>
      <c r="JFE194" s="172"/>
      <c r="JFF194" s="172"/>
      <c r="JFG194" s="172"/>
      <c r="JFH194" s="172"/>
      <c r="JFI194" s="172"/>
      <c r="JFJ194" s="172"/>
      <c r="JFK194" s="172"/>
      <c r="JFL194" s="172"/>
      <c r="JFM194" s="172"/>
      <c r="JFN194" s="172"/>
      <c r="JFO194" s="172"/>
      <c r="JFP194" s="172"/>
      <c r="JFQ194" s="172"/>
      <c r="JFR194" s="172"/>
      <c r="JFS194" s="172"/>
      <c r="JFT194" s="172"/>
      <c r="JFU194" s="172"/>
      <c r="JFV194" s="172"/>
      <c r="JFW194" s="172"/>
      <c r="JFX194" s="172"/>
      <c r="JFY194" s="172"/>
      <c r="JFZ194" s="172"/>
      <c r="JGA194" s="172"/>
      <c r="JGB194" s="172"/>
      <c r="JGC194" s="172"/>
      <c r="JGD194" s="172"/>
      <c r="JGE194" s="172"/>
      <c r="JGF194" s="172"/>
      <c r="JGG194" s="172"/>
      <c r="JGH194" s="172"/>
      <c r="JGI194" s="172"/>
      <c r="JGJ194" s="172"/>
      <c r="JGK194" s="172"/>
      <c r="JGL194" s="172"/>
      <c r="JGM194" s="172"/>
      <c r="JGN194" s="172"/>
      <c r="JGO194" s="172"/>
      <c r="JGP194" s="172"/>
      <c r="JGQ194" s="172"/>
      <c r="JGR194" s="172"/>
      <c r="JGS194" s="172"/>
      <c r="JGT194" s="172"/>
      <c r="JGU194" s="172"/>
      <c r="JGV194" s="172"/>
      <c r="JGW194" s="172"/>
      <c r="JGX194" s="172"/>
      <c r="JGY194" s="172"/>
      <c r="JGZ194" s="172"/>
      <c r="JHA194" s="172"/>
      <c r="JHB194" s="172"/>
      <c r="JHC194" s="172"/>
      <c r="JHD194" s="172"/>
      <c r="JHE194" s="172"/>
      <c r="JHF194" s="172"/>
      <c r="JHG194" s="172"/>
      <c r="JHH194" s="172"/>
      <c r="JHI194" s="172"/>
      <c r="JHJ194" s="172"/>
      <c r="JHK194" s="172"/>
      <c r="JHL194" s="172"/>
      <c r="JHM194" s="172"/>
      <c r="JHN194" s="172"/>
      <c r="JHO194" s="172"/>
      <c r="JHP194" s="172"/>
      <c r="JHQ194" s="172"/>
      <c r="JHR194" s="172"/>
      <c r="JHS194" s="172"/>
      <c r="JHT194" s="172"/>
      <c r="JHU194" s="172"/>
      <c r="JHV194" s="172"/>
      <c r="JHW194" s="172"/>
      <c r="JHX194" s="172"/>
      <c r="JHY194" s="172"/>
      <c r="JHZ194" s="172"/>
      <c r="JIA194" s="172"/>
      <c r="JIB194" s="172"/>
      <c r="JIC194" s="172"/>
      <c r="JID194" s="172"/>
      <c r="JIE194" s="172"/>
      <c r="JIF194" s="172"/>
      <c r="JIG194" s="172"/>
      <c r="JIH194" s="172"/>
      <c r="JII194" s="172"/>
      <c r="JIJ194" s="172"/>
      <c r="JIK194" s="172"/>
      <c r="JIL194" s="172"/>
      <c r="JIM194" s="172"/>
      <c r="JIN194" s="172"/>
      <c r="JIO194" s="172"/>
      <c r="JIP194" s="172"/>
      <c r="JIQ194" s="172"/>
      <c r="JIR194" s="172"/>
      <c r="JIS194" s="172"/>
      <c r="JIT194" s="172"/>
      <c r="JIU194" s="172"/>
      <c r="JIV194" s="172"/>
      <c r="JIW194" s="172"/>
      <c r="JIX194" s="172"/>
      <c r="JIY194" s="172"/>
      <c r="JIZ194" s="172"/>
      <c r="JJA194" s="172"/>
      <c r="JJB194" s="172"/>
      <c r="JJC194" s="172"/>
      <c r="JJD194" s="172"/>
      <c r="JJE194" s="172"/>
      <c r="JJF194" s="172"/>
      <c r="JJG194" s="172"/>
      <c r="JJH194" s="172"/>
      <c r="JJI194" s="172"/>
      <c r="JJJ194" s="172"/>
      <c r="JJK194" s="172"/>
      <c r="JJL194" s="172"/>
      <c r="JJM194" s="172"/>
      <c r="JJN194" s="172"/>
      <c r="JJO194" s="172"/>
      <c r="JJP194" s="172"/>
      <c r="JJQ194" s="172"/>
      <c r="JJR194" s="172"/>
      <c r="JJS194" s="172"/>
      <c r="JJT194" s="172"/>
      <c r="JJU194" s="172"/>
      <c r="JJV194" s="172"/>
      <c r="JJW194" s="172"/>
      <c r="JJX194" s="172"/>
      <c r="JJY194" s="172"/>
      <c r="JJZ194" s="172"/>
      <c r="JKA194" s="172"/>
      <c r="JKB194" s="172"/>
      <c r="JKC194" s="172"/>
      <c r="JKD194" s="172"/>
      <c r="JKE194" s="172"/>
      <c r="JKF194" s="172"/>
      <c r="JKG194" s="172"/>
      <c r="JKH194" s="172"/>
      <c r="JKI194" s="172"/>
      <c r="JKJ194" s="172"/>
      <c r="JKK194" s="172"/>
      <c r="JKL194" s="172"/>
      <c r="JKM194" s="172"/>
      <c r="JKN194" s="172"/>
      <c r="JKO194" s="172"/>
      <c r="JKP194" s="172"/>
      <c r="JKQ194" s="172"/>
      <c r="JKR194" s="172"/>
      <c r="JKS194" s="172"/>
      <c r="JKT194" s="172"/>
      <c r="JKU194" s="172"/>
      <c r="JKV194" s="172"/>
      <c r="JKW194" s="172"/>
      <c r="JKX194" s="172"/>
      <c r="JKY194" s="172"/>
      <c r="JKZ194" s="172"/>
      <c r="JLA194" s="172"/>
      <c r="JLB194" s="172"/>
      <c r="JLC194" s="172"/>
      <c r="JLD194" s="172"/>
      <c r="JLE194" s="172"/>
      <c r="JLF194" s="172"/>
      <c r="JLG194" s="172"/>
      <c r="JLH194" s="172"/>
      <c r="JLI194" s="172"/>
      <c r="JLJ194" s="172"/>
      <c r="JLK194" s="172"/>
      <c r="JLL194" s="172"/>
      <c r="JLM194" s="172"/>
      <c r="JLN194" s="172"/>
      <c r="JLO194" s="172"/>
      <c r="JLP194" s="172"/>
      <c r="JLQ194" s="172"/>
      <c r="JLR194" s="172"/>
      <c r="JLS194" s="172"/>
      <c r="JLT194" s="172"/>
      <c r="JLU194" s="172"/>
      <c r="JLV194" s="172"/>
      <c r="JLW194" s="172"/>
      <c r="JLX194" s="172"/>
      <c r="JLY194" s="172"/>
      <c r="JLZ194" s="172"/>
      <c r="JMA194" s="172"/>
      <c r="JMB194" s="172"/>
      <c r="JMC194" s="172"/>
      <c r="JMD194" s="172"/>
      <c r="JME194" s="172"/>
      <c r="JMF194" s="172"/>
      <c r="JMG194" s="172"/>
      <c r="JMH194" s="172"/>
      <c r="JMI194" s="172"/>
      <c r="JMJ194" s="172"/>
      <c r="JMK194" s="172"/>
      <c r="JML194" s="172"/>
      <c r="JMM194" s="172"/>
      <c r="JMN194" s="172"/>
      <c r="JMO194" s="172"/>
      <c r="JMP194" s="172"/>
      <c r="JMQ194" s="172"/>
      <c r="JMR194" s="172"/>
      <c r="JMS194" s="172"/>
      <c r="JMT194" s="172"/>
      <c r="JMU194" s="172"/>
      <c r="JMV194" s="172"/>
      <c r="JMW194" s="172"/>
      <c r="JMX194" s="172"/>
      <c r="JMY194" s="172"/>
      <c r="JMZ194" s="172"/>
      <c r="JNA194" s="172"/>
      <c r="JNB194" s="172"/>
      <c r="JNC194" s="172"/>
      <c r="JND194" s="172"/>
      <c r="JNE194" s="172"/>
      <c r="JNF194" s="172"/>
      <c r="JNG194" s="172"/>
      <c r="JNH194" s="172"/>
      <c r="JNI194" s="172"/>
      <c r="JNJ194" s="172"/>
      <c r="JNK194" s="172"/>
      <c r="JNL194" s="172"/>
      <c r="JNM194" s="172"/>
      <c r="JNN194" s="172"/>
      <c r="JNO194" s="172"/>
      <c r="JNP194" s="172"/>
      <c r="JNQ194" s="172"/>
      <c r="JNR194" s="172"/>
      <c r="JNS194" s="172"/>
      <c r="JNT194" s="172"/>
      <c r="JNU194" s="172"/>
      <c r="JNV194" s="172"/>
      <c r="JNW194" s="172"/>
      <c r="JNX194" s="172"/>
      <c r="JNY194" s="172"/>
      <c r="JNZ194" s="172"/>
      <c r="JOA194" s="172"/>
      <c r="JOB194" s="172"/>
      <c r="JOC194" s="172"/>
      <c r="JOD194" s="172"/>
      <c r="JOE194" s="172"/>
      <c r="JOF194" s="172"/>
      <c r="JOG194" s="172"/>
      <c r="JOH194" s="172"/>
      <c r="JOI194" s="172"/>
      <c r="JOJ194" s="172"/>
      <c r="JOK194" s="172"/>
      <c r="JOL194" s="172"/>
      <c r="JOM194" s="172"/>
      <c r="JON194" s="172"/>
      <c r="JOO194" s="172"/>
      <c r="JOP194" s="172"/>
      <c r="JOQ194" s="172"/>
      <c r="JOR194" s="172"/>
      <c r="JOS194" s="172"/>
      <c r="JOT194" s="172"/>
      <c r="JOU194" s="172"/>
      <c r="JOV194" s="172"/>
      <c r="JOW194" s="172"/>
      <c r="JOX194" s="172"/>
      <c r="JOY194" s="172"/>
      <c r="JOZ194" s="172"/>
      <c r="JPA194" s="172"/>
      <c r="JPB194" s="172"/>
      <c r="JPC194" s="172"/>
      <c r="JPD194" s="172"/>
      <c r="JPE194" s="172"/>
      <c r="JPF194" s="172"/>
      <c r="JPG194" s="172"/>
      <c r="JPH194" s="172"/>
      <c r="JPI194" s="172"/>
      <c r="JPJ194" s="172"/>
      <c r="JPK194" s="172"/>
      <c r="JPL194" s="172"/>
      <c r="JPM194" s="172"/>
      <c r="JPN194" s="172"/>
      <c r="JPO194" s="172"/>
      <c r="JPP194" s="172"/>
      <c r="JPQ194" s="172"/>
      <c r="JPR194" s="172"/>
      <c r="JPS194" s="172"/>
      <c r="JPT194" s="172"/>
      <c r="JPU194" s="172"/>
      <c r="JPV194" s="172"/>
      <c r="JPW194" s="172"/>
      <c r="JPX194" s="172"/>
      <c r="JPY194" s="172"/>
      <c r="JPZ194" s="172"/>
      <c r="JQA194" s="172"/>
      <c r="JQB194" s="172"/>
      <c r="JQC194" s="172"/>
      <c r="JQD194" s="172"/>
      <c r="JQE194" s="172"/>
      <c r="JQF194" s="172"/>
      <c r="JQG194" s="172"/>
      <c r="JQH194" s="172"/>
      <c r="JQI194" s="172"/>
      <c r="JQJ194" s="172"/>
      <c r="JQK194" s="172"/>
      <c r="JQL194" s="172"/>
      <c r="JQM194" s="172"/>
      <c r="JQN194" s="172"/>
      <c r="JQO194" s="172"/>
      <c r="JQP194" s="172"/>
      <c r="JQQ194" s="172"/>
      <c r="JQR194" s="172"/>
      <c r="JQS194" s="172"/>
      <c r="JQT194" s="172"/>
      <c r="JQU194" s="172"/>
      <c r="JQV194" s="172"/>
      <c r="JQW194" s="172"/>
      <c r="JQX194" s="172"/>
      <c r="JQY194" s="172"/>
      <c r="JQZ194" s="172"/>
      <c r="JRA194" s="172"/>
      <c r="JRB194" s="172"/>
      <c r="JRC194" s="172"/>
      <c r="JRD194" s="172"/>
      <c r="JRE194" s="172"/>
      <c r="JRF194" s="172"/>
      <c r="JRG194" s="172"/>
      <c r="JRH194" s="172"/>
      <c r="JRI194" s="172"/>
      <c r="JRJ194" s="172"/>
      <c r="JRK194" s="172"/>
      <c r="JRL194" s="172"/>
      <c r="JRM194" s="172"/>
      <c r="JRN194" s="172"/>
      <c r="JRO194" s="172"/>
      <c r="JRP194" s="172"/>
      <c r="JRQ194" s="172"/>
      <c r="JRR194" s="172"/>
      <c r="JRS194" s="172"/>
      <c r="JRT194" s="172"/>
      <c r="JRU194" s="172"/>
      <c r="JRV194" s="172"/>
      <c r="JRW194" s="172"/>
      <c r="JRX194" s="172"/>
      <c r="JRY194" s="172"/>
      <c r="JRZ194" s="172"/>
      <c r="JSA194" s="172"/>
      <c r="JSB194" s="172"/>
      <c r="JSC194" s="172"/>
      <c r="JSD194" s="172"/>
      <c r="JSE194" s="172"/>
      <c r="JSF194" s="172"/>
      <c r="JSG194" s="172"/>
      <c r="JSH194" s="172"/>
      <c r="JSI194" s="172"/>
      <c r="JSJ194" s="172"/>
      <c r="JSK194" s="172"/>
      <c r="JSL194" s="172"/>
      <c r="JSM194" s="172"/>
      <c r="JSN194" s="172"/>
      <c r="JSO194" s="172"/>
      <c r="JSP194" s="172"/>
      <c r="JSQ194" s="172"/>
      <c r="JSR194" s="172"/>
      <c r="JSS194" s="172"/>
      <c r="JST194" s="172"/>
      <c r="JSU194" s="172"/>
      <c r="JSV194" s="172"/>
      <c r="JSW194" s="172"/>
      <c r="JSX194" s="172"/>
      <c r="JSY194" s="172"/>
      <c r="JSZ194" s="172"/>
      <c r="JTA194" s="172"/>
      <c r="JTB194" s="172"/>
      <c r="JTC194" s="172"/>
      <c r="JTD194" s="172"/>
      <c r="JTE194" s="172"/>
      <c r="JTF194" s="172"/>
      <c r="JTG194" s="172"/>
      <c r="JTH194" s="172"/>
      <c r="JTI194" s="172"/>
      <c r="JTJ194" s="172"/>
      <c r="JTK194" s="172"/>
      <c r="JTL194" s="172"/>
      <c r="JTM194" s="172"/>
      <c r="JTN194" s="172"/>
      <c r="JTO194" s="172"/>
      <c r="JTP194" s="172"/>
      <c r="JTQ194" s="172"/>
      <c r="JTR194" s="172"/>
      <c r="JTS194" s="172"/>
      <c r="JTT194" s="172"/>
      <c r="JTU194" s="172"/>
      <c r="JTV194" s="172"/>
      <c r="JTW194" s="172"/>
      <c r="JTX194" s="172"/>
      <c r="JTY194" s="172"/>
      <c r="JTZ194" s="172"/>
      <c r="JUA194" s="172"/>
      <c r="JUB194" s="172"/>
      <c r="JUC194" s="172"/>
      <c r="JUD194" s="172"/>
      <c r="JUE194" s="172"/>
      <c r="JUF194" s="172"/>
      <c r="JUG194" s="172"/>
      <c r="JUH194" s="172"/>
      <c r="JUI194" s="172"/>
      <c r="JUJ194" s="172"/>
      <c r="JUK194" s="172"/>
      <c r="JUL194" s="172"/>
      <c r="JUM194" s="172"/>
      <c r="JUN194" s="172"/>
      <c r="JUO194" s="172"/>
      <c r="JUP194" s="172"/>
      <c r="JUQ194" s="172"/>
      <c r="JUR194" s="172"/>
      <c r="JUS194" s="172"/>
      <c r="JUT194" s="172"/>
      <c r="JUU194" s="172"/>
      <c r="JUV194" s="172"/>
      <c r="JUW194" s="172"/>
      <c r="JUX194" s="172"/>
      <c r="JUY194" s="172"/>
      <c r="JUZ194" s="172"/>
      <c r="JVA194" s="172"/>
      <c r="JVB194" s="172"/>
      <c r="JVC194" s="172"/>
      <c r="JVD194" s="172"/>
      <c r="JVE194" s="172"/>
      <c r="JVF194" s="172"/>
      <c r="JVG194" s="172"/>
      <c r="JVH194" s="172"/>
      <c r="JVI194" s="172"/>
      <c r="JVJ194" s="172"/>
      <c r="JVK194" s="172"/>
      <c r="JVL194" s="172"/>
      <c r="JVM194" s="172"/>
      <c r="JVN194" s="172"/>
      <c r="JVO194" s="172"/>
      <c r="JVP194" s="172"/>
      <c r="JVQ194" s="172"/>
      <c r="JVR194" s="172"/>
      <c r="JVS194" s="172"/>
      <c r="JVT194" s="172"/>
      <c r="JVU194" s="172"/>
      <c r="JVV194" s="172"/>
      <c r="JVW194" s="172"/>
      <c r="JVX194" s="172"/>
      <c r="JVY194" s="172"/>
      <c r="JVZ194" s="172"/>
      <c r="JWA194" s="172"/>
      <c r="JWB194" s="172"/>
      <c r="JWC194" s="172"/>
      <c r="JWD194" s="172"/>
      <c r="JWE194" s="172"/>
      <c r="JWF194" s="172"/>
      <c r="JWG194" s="172"/>
      <c r="JWH194" s="172"/>
      <c r="JWI194" s="172"/>
      <c r="JWJ194" s="172"/>
      <c r="JWK194" s="172"/>
      <c r="JWL194" s="172"/>
      <c r="JWM194" s="172"/>
      <c r="JWN194" s="172"/>
      <c r="JWO194" s="172"/>
      <c r="JWP194" s="172"/>
      <c r="JWQ194" s="172"/>
      <c r="JWR194" s="172"/>
      <c r="JWS194" s="172"/>
      <c r="JWT194" s="172"/>
      <c r="JWU194" s="172"/>
      <c r="JWV194" s="172"/>
      <c r="JWW194" s="172"/>
      <c r="JWX194" s="172"/>
      <c r="JWY194" s="172"/>
      <c r="JWZ194" s="172"/>
      <c r="JXA194" s="172"/>
      <c r="JXB194" s="172"/>
      <c r="JXC194" s="172"/>
      <c r="JXD194" s="172"/>
      <c r="JXE194" s="172"/>
      <c r="JXF194" s="172"/>
      <c r="JXG194" s="172"/>
      <c r="JXH194" s="172"/>
      <c r="JXI194" s="172"/>
      <c r="JXJ194" s="172"/>
      <c r="JXK194" s="172"/>
      <c r="JXL194" s="172"/>
      <c r="JXM194" s="172"/>
      <c r="JXN194" s="172"/>
      <c r="JXO194" s="172"/>
      <c r="JXP194" s="172"/>
      <c r="JXQ194" s="172"/>
      <c r="JXR194" s="172"/>
      <c r="JXS194" s="172"/>
      <c r="JXT194" s="172"/>
      <c r="JXU194" s="172"/>
      <c r="JXV194" s="172"/>
      <c r="JXW194" s="172"/>
      <c r="JXX194" s="172"/>
      <c r="JXY194" s="172"/>
      <c r="JXZ194" s="172"/>
      <c r="JYA194" s="172"/>
      <c r="JYB194" s="172"/>
      <c r="JYC194" s="172"/>
      <c r="JYD194" s="172"/>
      <c r="JYE194" s="172"/>
      <c r="JYF194" s="172"/>
      <c r="JYG194" s="172"/>
      <c r="JYH194" s="172"/>
      <c r="JYI194" s="172"/>
      <c r="JYJ194" s="172"/>
      <c r="JYK194" s="172"/>
      <c r="JYL194" s="172"/>
      <c r="JYM194" s="172"/>
      <c r="JYN194" s="172"/>
      <c r="JYO194" s="172"/>
      <c r="JYP194" s="172"/>
      <c r="JYQ194" s="172"/>
      <c r="JYR194" s="172"/>
      <c r="JYS194" s="172"/>
      <c r="JYT194" s="172"/>
      <c r="JYU194" s="172"/>
      <c r="JYV194" s="172"/>
      <c r="JYW194" s="172"/>
      <c r="JYX194" s="172"/>
      <c r="JYY194" s="172"/>
      <c r="JYZ194" s="172"/>
      <c r="JZA194" s="172"/>
      <c r="JZB194" s="172"/>
      <c r="JZC194" s="172"/>
      <c r="JZD194" s="172"/>
      <c r="JZE194" s="172"/>
      <c r="JZF194" s="172"/>
      <c r="JZG194" s="172"/>
      <c r="JZH194" s="172"/>
      <c r="JZI194" s="172"/>
      <c r="JZJ194" s="172"/>
      <c r="JZK194" s="172"/>
      <c r="JZL194" s="172"/>
      <c r="JZM194" s="172"/>
      <c r="JZN194" s="172"/>
      <c r="JZO194" s="172"/>
      <c r="JZP194" s="172"/>
      <c r="JZQ194" s="172"/>
      <c r="JZR194" s="172"/>
      <c r="JZS194" s="172"/>
      <c r="JZT194" s="172"/>
      <c r="JZU194" s="172"/>
      <c r="JZV194" s="172"/>
      <c r="JZW194" s="172"/>
      <c r="JZX194" s="172"/>
      <c r="JZY194" s="172"/>
      <c r="JZZ194" s="172"/>
      <c r="KAA194" s="172"/>
      <c r="KAB194" s="172"/>
      <c r="KAC194" s="172"/>
      <c r="KAD194" s="172"/>
      <c r="KAE194" s="172"/>
      <c r="KAF194" s="172"/>
      <c r="KAG194" s="172"/>
      <c r="KAH194" s="172"/>
      <c r="KAI194" s="172"/>
      <c r="KAJ194" s="172"/>
      <c r="KAK194" s="172"/>
      <c r="KAL194" s="172"/>
      <c r="KAM194" s="172"/>
      <c r="KAN194" s="172"/>
      <c r="KAO194" s="172"/>
      <c r="KAP194" s="172"/>
      <c r="KAQ194" s="172"/>
      <c r="KAR194" s="172"/>
      <c r="KAS194" s="172"/>
      <c r="KAT194" s="172"/>
      <c r="KAU194" s="172"/>
      <c r="KAV194" s="172"/>
      <c r="KAW194" s="172"/>
      <c r="KAX194" s="172"/>
      <c r="KAY194" s="172"/>
      <c r="KAZ194" s="172"/>
      <c r="KBA194" s="172"/>
      <c r="KBB194" s="172"/>
      <c r="KBC194" s="172"/>
      <c r="KBD194" s="172"/>
      <c r="KBE194" s="172"/>
      <c r="KBF194" s="172"/>
      <c r="KBG194" s="172"/>
      <c r="KBH194" s="172"/>
      <c r="KBI194" s="172"/>
      <c r="KBJ194" s="172"/>
      <c r="KBK194" s="172"/>
      <c r="KBL194" s="172"/>
      <c r="KBM194" s="172"/>
      <c r="KBN194" s="172"/>
      <c r="KBO194" s="172"/>
      <c r="KBP194" s="172"/>
      <c r="KBQ194" s="172"/>
      <c r="KBR194" s="172"/>
      <c r="KBS194" s="172"/>
      <c r="KBT194" s="172"/>
      <c r="KBU194" s="172"/>
      <c r="KBV194" s="172"/>
      <c r="KBW194" s="172"/>
      <c r="KBX194" s="172"/>
      <c r="KBY194" s="172"/>
      <c r="KBZ194" s="172"/>
      <c r="KCA194" s="172"/>
      <c r="KCB194" s="172"/>
      <c r="KCC194" s="172"/>
      <c r="KCD194" s="172"/>
      <c r="KCE194" s="172"/>
      <c r="KCF194" s="172"/>
      <c r="KCG194" s="172"/>
      <c r="KCH194" s="172"/>
      <c r="KCI194" s="172"/>
      <c r="KCJ194" s="172"/>
      <c r="KCK194" s="172"/>
      <c r="KCL194" s="172"/>
      <c r="KCM194" s="172"/>
      <c r="KCN194" s="172"/>
      <c r="KCO194" s="172"/>
      <c r="KCP194" s="172"/>
      <c r="KCQ194" s="172"/>
      <c r="KCR194" s="172"/>
      <c r="KCS194" s="172"/>
      <c r="KCT194" s="172"/>
      <c r="KCU194" s="172"/>
      <c r="KCV194" s="172"/>
      <c r="KCW194" s="172"/>
      <c r="KCX194" s="172"/>
      <c r="KCY194" s="172"/>
      <c r="KCZ194" s="172"/>
      <c r="KDA194" s="172"/>
      <c r="KDB194" s="172"/>
      <c r="KDC194" s="172"/>
      <c r="KDD194" s="172"/>
      <c r="KDE194" s="172"/>
      <c r="KDF194" s="172"/>
      <c r="KDG194" s="172"/>
      <c r="KDH194" s="172"/>
      <c r="KDI194" s="172"/>
      <c r="KDJ194" s="172"/>
      <c r="KDK194" s="172"/>
      <c r="KDL194" s="172"/>
      <c r="KDM194" s="172"/>
      <c r="KDN194" s="172"/>
      <c r="KDO194" s="172"/>
      <c r="KDP194" s="172"/>
      <c r="KDQ194" s="172"/>
      <c r="KDR194" s="172"/>
      <c r="KDS194" s="172"/>
      <c r="KDT194" s="172"/>
      <c r="KDU194" s="172"/>
      <c r="KDV194" s="172"/>
      <c r="KDW194" s="172"/>
      <c r="KDX194" s="172"/>
      <c r="KDY194" s="172"/>
      <c r="KDZ194" s="172"/>
      <c r="KEA194" s="172"/>
      <c r="KEB194" s="172"/>
      <c r="KEC194" s="172"/>
      <c r="KED194" s="172"/>
      <c r="KEE194" s="172"/>
      <c r="KEF194" s="172"/>
      <c r="KEG194" s="172"/>
      <c r="KEH194" s="172"/>
      <c r="KEI194" s="172"/>
      <c r="KEJ194" s="172"/>
      <c r="KEK194" s="172"/>
      <c r="KEL194" s="172"/>
      <c r="KEM194" s="172"/>
      <c r="KEN194" s="172"/>
      <c r="KEO194" s="172"/>
      <c r="KEP194" s="172"/>
      <c r="KEQ194" s="172"/>
      <c r="KER194" s="172"/>
      <c r="KES194" s="172"/>
      <c r="KET194" s="172"/>
      <c r="KEU194" s="172"/>
      <c r="KEV194" s="172"/>
      <c r="KEW194" s="172"/>
      <c r="KEX194" s="172"/>
      <c r="KEY194" s="172"/>
      <c r="KEZ194" s="172"/>
      <c r="KFA194" s="172"/>
      <c r="KFB194" s="172"/>
      <c r="KFC194" s="172"/>
      <c r="KFD194" s="172"/>
      <c r="KFE194" s="172"/>
      <c r="KFF194" s="172"/>
      <c r="KFG194" s="172"/>
      <c r="KFH194" s="172"/>
      <c r="KFI194" s="172"/>
      <c r="KFJ194" s="172"/>
      <c r="KFK194" s="172"/>
      <c r="KFL194" s="172"/>
      <c r="KFM194" s="172"/>
      <c r="KFN194" s="172"/>
      <c r="KFO194" s="172"/>
      <c r="KFP194" s="172"/>
      <c r="KFQ194" s="172"/>
      <c r="KFR194" s="172"/>
      <c r="KFS194" s="172"/>
      <c r="KFT194" s="172"/>
      <c r="KFU194" s="172"/>
      <c r="KFV194" s="172"/>
      <c r="KFW194" s="172"/>
      <c r="KFX194" s="172"/>
      <c r="KFY194" s="172"/>
      <c r="KFZ194" s="172"/>
      <c r="KGA194" s="172"/>
      <c r="KGB194" s="172"/>
      <c r="KGC194" s="172"/>
      <c r="KGD194" s="172"/>
      <c r="KGE194" s="172"/>
      <c r="KGF194" s="172"/>
      <c r="KGG194" s="172"/>
      <c r="KGH194" s="172"/>
      <c r="KGI194" s="172"/>
      <c r="KGJ194" s="172"/>
      <c r="KGK194" s="172"/>
      <c r="KGL194" s="172"/>
      <c r="KGM194" s="172"/>
      <c r="KGN194" s="172"/>
      <c r="KGO194" s="172"/>
      <c r="KGP194" s="172"/>
      <c r="KGQ194" s="172"/>
      <c r="KGR194" s="172"/>
      <c r="KGS194" s="172"/>
      <c r="KGT194" s="172"/>
      <c r="KGU194" s="172"/>
      <c r="KGV194" s="172"/>
      <c r="KGW194" s="172"/>
      <c r="KGX194" s="172"/>
      <c r="KGY194" s="172"/>
      <c r="KGZ194" s="172"/>
      <c r="KHA194" s="172"/>
      <c r="KHB194" s="172"/>
      <c r="KHC194" s="172"/>
      <c r="KHD194" s="172"/>
      <c r="KHE194" s="172"/>
      <c r="KHF194" s="172"/>
      <c r="KHG194" s="172"/>
      <c r="KHH194" s="172"/>
      <c r="KHI194" s="172"/>
      <c r="KHJ194" s="172"/>
      <c r="KHK194" s="172"/>
      <c r="KHL194" s="172"/>
      <c r="KHM194" s="172"/>
      <c r="KHN194" s="172"/>
      <c r="KHO194" s="172"/>
      <c r="KHP194" s="172"/>
      <c r="KHQ194" s="172"/>
      <c r="KHR194" s="172"/>
      <c r="KHS194" s="172"/>
      <c r="KHT194" s="172"/>
      <c r="KHU194" s="172"/>
      <c r="KHV194" s="172"/>
      <c r="KHW194" s="172"/>
      <c r="KHX194" s="172"/>
      <c r="KHY194" s="172"/>
      <c r="KHZ194" s="172"/>
      <c r="KIA194" s="172"/>
      <c r="KIB194" s="172"/>
      <c r="KIC194" s="172"/>
      <c r="KID194" s="172"/>
      <c r="KIE194" s="172"/>
      <c r="KIF194" s="172"/>
      <c r="KIG194" s="172"/>
      <c r="KIH194" s="172"/>
      <c r="KII194" s="172"/>
      <c r="KIJ194" s="172"/>
      <c r="KIK194" s="172"/>
      <c r="KIL194" s="172"/>
      <c r="KIM194" s="172"/>
      <c r="KIN194" s="172"/>
      <c r="KIO194" s="172"/>
      <c r="KIP194" s="172"/>
      <c r="KIQ194" s="172"/>
      <c r="KIR194" s="172"/>
      <c r="KIS194" s="172"/>
      <c r="KIT194" s="172"/>
      <c r="KIU194" s="172"/>
      <c r="KIV194" s="172"/>
      <c r="KIW194" s="172"/>
      <c r="KIX194" s="172"/>
      <c r="KIY194" s="172"/>
      <c r="KIZ194" s="172"/>
      <c r="KJA194" s="172"/>
      <c r="KJB194" s="172"/>
      <c r="KJC194" s="172"/>
      <c r="KJD194" s="172"/>
      <c r="KJE194" s="172"/>
      <c r="KJF194" s="172"/>
      <c r="KJG194" s="172"/>
      <c r="KJH194" s="172"/>
      <c r="KJI194" s="172"/>
      <c r="KJJ194" s="172"/>
      <c r="KJK194" s="172"/>
      <c r="KJL194" s="172"/>
      <c r="KJM194" s="172"/>
      <c r="KJN194" s="172"/>
      <c r="KJO194" s="172"/>
      <c r="KJP194" s="172"/>
      <c r="KJQ194" s="172"/>
      <c r="KJR194" s="172"/>
      <c r="KJS194" s="172"/>
      <c r="KJT194" s="172"/>
      <c r="KJU194" s="172"/>
      <c r="KJV194" s="172"/>
      <c r="KJW194" s="172"/>
      <c r="KJX194" s="172"/>
      <c r="KJY194" s="172"/>
      <c r="KJZ194" s="172"/>
      <c r="KKA194" s="172"/>
      <c r="KKB194" s="172"/>
      <c r="KKC194" s="172"/>
      <c r="KKD194" s="172"/>
      <c r="KKE194" s="172"/>
      <c r="KKF194" s="172"/>
      <c r="KKG194" s="172"/>
      <c r="KKH194" s="172"/>
      <c r="KKI194" s="172"/>
      <c r="KKJ194" s="172"/>
      <c r="KKK194" s="172"/>
      <c r="KKL194" s="172"/>
      <c r="KKM194" s="172"/>
      <c r="KKN194" s="172"/>
      <c r="KKO194" s="172"/>
      <c r="KKP194" s="172"/>
      <c r="KKQ194" s="172"/>
      <c r="KKR194" s="172"/>
      <c r="KKS194" s="172"/>
      <c r="KKT194" s="172"/>
      <c r="KKU194" s="172"/>
      <c r="KKV194" s="172"/>
      <c r="KKW194" s="172"/>
      <c r="KKX194" s="172"/>
      <c r="KKY194" s="172"/>
      <c r="KKZ194" s="172"/>
      <c r="KLA194" s="172"/>
      <c r="KLB194" s="172"/>
      <c r="KLC194" s="172"/>
      <c r="KLD194" s="172"/>
      <c r="KLE194" s="172"/>
      <c r="KLF194" s="172"/>
      <c r="KLG194" s="172"/>
      <c r="KLH194" s="172"/>
      <c r="KLI194" s="172"/>
      <c r="KLJ194" s="172"/>
      <c r="KLK194" s="172"/>
      <c r="KLL194" s="172"/>
      <c r="KLM194" s="172"/>
      <c r="KLN194" s="172"/>
      <c r="KLO194" s="172"/>
      <c r="KLP194" s="172"/>
      <c r="KLQ194" s="172"/>
      <c r="KLR194" s="172"/>
      <c r="KLS194" s="172"/>
      <c r="KLT194" s="172"/>
      <c r="KLU194" s="172"/>
      <c r="KLV194" s="172"/>
      <c r="KLW194" s="172"/>
      <c r="KLX194" s="172"/>
      <c r="KLY194" s="172"/>
      <c r="KLZ194" s="172"/>
      <c r="KMA194" s="172"/>
      <c r="KMB194" s="172"/>
      <c r="KMC194" s="172"/>
      <c r="KMD194" s="172"/>
      <c r="KME194" s="172"/>
      <c r="KMF194" s="172"/>
      <c r="KMG194" s="172"/>
      <c r="KMH194" s="172"/>
      <c r="KMI194" s="172"/>
      <c r="KMJ194" s="172"/>
      <c r="KMK194" s="172"/>
      <c r="KML194" s="172"/>
      <c r="KMM194" s="172"/>
      <c r="KMN194" s="172"/>
      <c r="KMO194" s="172"/>
      <c r="KMP194" s="172"/>
      <c r="KMQ194" s="172"/>
      <c r="KMR194" s="172"/>
      <c r="KMS194" s="172"/>
      <c r="KMT194" s="172"/>
      <c r="KMU194" s="172"/>
      <c r="KMV194" s="172"/>
      <c r="KMW194" s="172"/>
      <c r="KMX194" s="172"/>
      <c r="KMY194" s="172"/>
      <c r="KMZ194" s="172"/>
      <c r="KNA194" s="172"/>
      <c r="KNB194" s="172"/>
      <c r="KNC194" s="172"/>
      <c r="KND194" s="172"/>
      <c r="KNE194" s="172"/>
      <c r="KNF194" s="172"/>
      <c r="KNG194" s="172"/>
      <c r="KNH194" s="172"/>
      <c r="KNI194" s="172"/>
      <c r="KNJ194" s="172"/>
      <c r="KNK194" s="172"/>
      <c r="KNL194" s="172"/>
      <c r="KNM194" s="172"/>
      <c r="KNN194" s="172"/>
      <c r="KNO194" s="172"/>
      <c r="KNP194" s="172"/>
      <c r="KNQ194" s="172"/>
      <c r="KNR194" s="172"/>
      <c r="KNS194" s="172"/>
      <c r="KNT194" s="172"/>
      <c r="KNU194" s="172"/>
      <c r="KNV194" s="172"/>
      <c r="KNW194" s="172"/>
      <c r="KNX194" s="172"/>
      <c r="KNY194" s="172"/>
      <c r="KNZ194" s="172"/>
      <c r="KOA194" s="172"/>
      <c r="KOB194" s="172"/>
      <c r="KOC194" s="172"/>
      <c r="KOD194" s="172"/>
      <c r="KOE194" s="172"/>
      <c r="KOF194" s="172"/>
      <c r="KOG194" s="172"/>
      <c r="KOH194" s="172"/>
      <c r="KOI194" s="172"/>
      <c r="KOJ194" s="172"/>
      <c r="KOK194" s="172"/>
      <c r="KOL194" s="172"/>
      <c r="KOM194" s="172"/>
      <c r="KON194" s="172"/>
      <c r="KOO194" s="172"/>
      <c r="KOP194" s="172"/>
      <c r="KOQ194" s="172"/>
      <c r="KOR194" s="172"/>
      <c r="KOS194" s="172"/>
      <c r="KOT194" s="172"/>
      <c r="KOU194" s="172"/>
      <c r="KOV194" s="172"/>
      <c r="KOW194" s="172"/>
      <c r="KOX194" s="172"/>
      <c r="KOY194" s="172"/>
      <c r="KOZ194" s="172"/>
      <c r="KPA194" s="172"/>
      <c r="KPB194" s="172"/>
      <c r="KPC194" s="172"/>
      <c r="KPD194" s="172"/>
      <c r="KPE194" s="172"/>
      <c r="KPF194" s="172"/>
      <c r="KPG194" s="172"/>
      <c r="KPH194" s="172"/>
      <c r="KPI194" s="172"/>
      <c r="KPJ194" s="172"/>
      <c r="KPK194" s="172"/>
      <c r="KPL194" s="172"/>
      <c r="KPM194" s="172"/>
      <c r="KPN194" s="172"/>
      <c r="KPO194" s="172"/>
      <c r="KPP194" s="172"/>
      <c r="KPQ194" s="172"/>
      <c r="KPR194" s="172"/>
      <c r="KPS194" s="172"/>
      <c r="KPT194" s="172"/>
      <c r="KPU194" s="172"/>
      <c r="KPV194" s="172"/>
      <c r="KPW194" s="172"/>
      <c r="KPX194" s="172"/>
      <c r="KPY194" s="172"/>
      <c r="KPZ194" s="172"/>
      <c r="KQA194" s="172"/>
      <c r="KQB194" s="172"/>
      <c r="KQC194" s="172"/>
      <c r="KQD194" s="172"/>
      <c r="KQE194" s="172"/>
      <c r="KQF194" s="172"/>
      <c r="KQG194" s="172"/>
      <c r="KQH194" s="172"/>
      <c r="KQI194" s="172"/>
      <c r="KQJ194" s="172"/>
      <c r="KQK194" s="172"/>
      <c r="KQL194" s="172"/>
      <c r="KQM194" s="172"/>
      <c r="KQN194" s="172"/>
      <c r="KQO194" s="172"/>
      <c r="KQP194" s="172"/>
      <c r="KQQ194" s="172"/>
      <c r="KQR194" s="172"/>
      <c r="KQS194" s="172"/>
      <c r="KQT194" s="172"/>
      <c r="KQU194" s="172"/>
      <c r="KQV194" s="172"/>
      <c r="KQW194" s="172"/>
      <c r="KQX194" s="172"/>
      <c r="KQY194" s="172"/>
      <c r="KQZ194" s="172"/>
      <c r="KRA194" s="172"/>
      <c r="KRB194" s="172"/>
      <c r="KRC194" s="172"/>
      <c r="KRD194" s="172"/>
      <c r="KRE194" s="172"/>
      <c r="KRF194" s="172"/>
      <c r="KRG194" s="172"/>
      <c r="KRH194" s="172"/>
      <c r="KRI194" s="172"/>
      <c r="KRJ194" s="172"/>
      <c r="KRK194" s="172"/>
      <c r="KRL194" s="172"/>
      <c r="KRM194" s="172"/>
      <c r="KRN194" s="172"/>
      <c r="KRO194" s="172"/>
      <c r="KRP194" s="172"/>
      <c r="KRQ194" s="172"/>
      <c r="KRR194" s="172"/>
      <c r="KRS194" s="172"/>
      <c r="KRT194" s="172"/>
      <c r="KRU194" s="172"/>
      <c r="KRV194" s="172"/>
      <c r="KRW194" s="172"/>
      <c r="KRX194" s="172"/>
      <c r="KRY194" s="172"/>
      <c r="KRZ194" s="172"/>
      <c r="KSA194" s="172"/>
      <c r="KSB194" s="172"/>
      <c r="KSC194" s="172"/>
      <c r="KSD194" s="172"/>
      <c r="KSE194" s="172"/>
      <c r="KSF194" s="172"/>
      <c r="KSG194" s="172"/>
      <c r="KSH194" s="172"/>
      <c r="KSI194" s="172"/>
      <c r="KSJ194" s="172"/>
      <c r="KSK194" s="172"/>
      <c r="KSL194" s="172"/>
      <c r="KSM194" s="172"/>
      <c r="KSN194" s="172"/>
      <c r="KSO194" s="172"/>
      <c r="KSP194" s="172"/>
      <c r="KSQ194" s="172"/>
      <c r="KSR194" s="172"/>
      <c r="KSS194" s="172"/>
      <c r="KST194" s="172"/>
      <c r="KSU194" s="172"/>
      <c r="KSV194" s="172"/>
      <c r="KSW194" s="172"/>
      <c r="KSX194" s="172"/>
      <c r="KSY194" s="172"/>
      <c r="KSZ194" s="172"/>
      <c r="KTA194" s="172"/>
      <c r="KTB194" s="172"/>
      <c r="KTC194" s="172"/>
      <c r="KTD194" s="172"/>
      <c r="KTE194" s="172"/>
      <c r="KTF194" s="172"/>
      <c r="KTG194" s="172"/>
      <c r="KTH194" s="172"/>
      <c r="KTI194" s="172"/>
      <c r="KTJ194" s="172"/>
      <c r="KTK194" s="172"/>
      <c r="KTL194" s="172"/>
      <c r="KTM194" s="172"/>
      <c r="KTN194" s="172"/>
      <c r="KTO194" s="172"/>
      <c r="KTP194" s="172"/>
      <c r="KTQ194" s="172"/>
      <c r="KTR194" s="172"/>
      <c r="KTS194" s="172"/>
      <c r="KTT194" s="172"/>
      <c r="KTU194" s="172"/>
      <c r="KTV194" s="172"/>
      <c r="KTW194" s="172"/>
      <c r="KTX194" s="172"/>
      <c r="KTY194" s="172"/>
      <c r="KTZ194" s="172"/>
      <c r="KUA194" s="172"/>
      <c r="KUB194" s="172"/>
      <c r="KUC194" s="172"/>
      <c r="KUD194" s="172"/>
      <c r="KUE194" s="172"/>
      <c r="KUF194" s="172"/>
      <c r="KUG194" s="172"/>
      <c r="KUH194" s="172"/>
      <c r="KUI194" s="172"/>
      <c r="KUJ194" s="172"/>
      <c r="KUK194" s="172"/>
      <c r="KUL194" s="172"/>
      <c r="KUM194" s="172"/>
      <c r="KUN194" s="172"/>
      <c r="KUO194" s="172"/>
      <c r="KUP194" s="172"/>
      <c r="KUQ194" s="172"/>
      <c r="KUR194" s="172"/>
      <c r="KUS194" s="172"/>
      <c r="KUT194" s="172"/>
      <c r="KUU194" s="172"/>
      <c r="KUV194" s="172"/>
      <c r="KUW194" s="172"/>
      <c r="KUX194" s="172"/>
      <c r="KUY194" s="172"/>
      <c r="KUZ194" s="172"/>
      <c r="KVA194" s="172"/>
      <c r="KVB194" s="172"/>
      <c r="KVC194" s="172"/>
      <c r="KVD194" s="172"/>
      <c r="KVE194" s="172"/>
      <c r="KVF194" s="172"/>
      <c r="KVG194" s="172"/>
      <c r="KVH194" s="172"/>
      <c r="KVI194" s="172"/>
      <c r="KVJ194" s="172"/>
      <c r="KVK194" s="172"/>
      <c r="KVL194" s="172"/>
      <c r="KVM194" s="172"/>
      <c r="KVN194" s="172"/>
      <c r="KVO194" s="172"/>
      <c r="KVP194" s="172"/>
      <c r="KVQ194" s="172"/>
      <c r="KVR194" s="172"/>
      <c r="KVS194" s="172"/>
      <c r="KVT194" s="172"/>
      <c r="KVU194" s="172"/>
      <c r="KVV194" s="172"/>
      <c r="KVW194" s="172"/>
      <c r="KVX194" s="172"/>
      <c r="KVY194" s="172"/>
      <c r="KVZ194" s="172"/>
      <c r="KWA194" s="172"/>
      <c r="KWB194" s="172"/>
      <c r="KWC194" s="172"/>
      <c r="KWD194" s="172"/>
      <c r="KWE194" s="172"/>
      <c r="KWF194" s="172"/>
      <c r="KWG194" s="172"/>
      <c r="KWH194" s="172"/>
      <c r="KWI194" s="172"/>
      <c r="KWJ194" s="172"/>
      <c r="KWK194" s="172"/>
      <c r="KWL194" s="172"/>
      <c r="KWM194" s="172"/>
      <c r="KWN194" s="172"/>
      <c r="KWO194" s="172"/>
      <c r="KWP194" s="172"/>
      <c r="KWQ194" s="172"/>
      <c r="KWR194" s="172"/>
      <c r="KWS194" s="172"/>
      <c r="KWT194" s="172"/>
      <c r="KWU194" s="172"/>
      <c r="KWV194" s="172"/>
      <c r="KWW194" s="172"/>
      <c r="KWX194" s="172"/>
      <c r="KWY194" s="172"/>
      <c r="KWZ194" s="172"/>
      <c r="KXA194" s="172"/>
      <c r="KXB194" s="172"/>
      <c r="KXC194" s="172"/>
      <c r="KXD194" s="172"/>
      <c r="KXE194" s="172"/>
      <c r="KXF194" s="172"/>
      <c r="KXG194" s="172"/>
      <c r="KXH194" s="172"/>
      <c r="KXI194" s="172"/>
      <c r="KXJ194" s="172"/>
      <c r="KXK194" s="172"/>
      <c r="KXL194" s="172"/>
      <c r="KXM194" s="172"/>
      <c r="KXN194" s="172"/>
      <c r="KXO194" s="172"/>
      <c r="KXP194" s="172"/>
      <c r="KXQ194" s="172"/>
      <c r="KXR194" s="172"/>
      <c r="KXS194" s="172"/>
      <c r="KXT194" s="172"/>
      <c r="KXU194" s="172"/>
      <c r="KXV194" s="172"/>
      <c r="KXW194" s="172"/>
      <c r="KXX194" s="172"/>
      <c r="KXY194" s="172"/>
      <c r="KXZ194" s="172"/>
      <c r="KYA194" s="172"/>
      <c r="KYB194" s="172"/>
      <c r="KYC194" s="172"/>
      <c r="KYD194" s="172"/>
      <c r="KYE194" s="172"/>
      <c r="KYF194" s="172"/>
      <c r="KYG194" s="172"/>
      <c r="KYH194" s="172"/>
      <c r="KYI194" s="172"/>
      <c r="KYJ194" s="172"/>
      <c r="KYK194" s="172"/>
      <c r="KYL194" s="172"/>
      <c r="KYM194" s="172"/>
      <c r="KYN194" s="172"/>
      <c r="KYO194" s="172"/>
      <c r="KYP194" s="172"/>
      <c r="KYQ194" s="172"/>
      <c r="KYR194" s="172"/>
      <c r="KYS194" s="172"/>
      <c r="KYT194" s="172"/>
      <c r="KYU194" s="172"/>
      <c r="KYV194" s="172"/>
      <c r="KYW194" s="172"/>
      <c r="KYX194" s="172"/>
      <c r="KYY194" s="172"/>
      <c r="KYZ194" s="172"/>
      <c r="KZA194" s="172"/>
      <c r="KZB194" s="172"/>
      <c r="KZC194" s="172"/>
      <c r="KZD194" s="172"/>
      <c r="KZE194" s="172"/>
      <c r="KZF194" s="172"/>
      <c r="KZG194" s="172"/>
      <c r="KZH194" s="172"/>
      <c r="KZI194" s="172"/>
      <c r="KZJ194" s="172"/>
      <c r="KZK194" s="172"/>
      <c r="KZL194" s="172"/>
      <c r="KZM194" s="172"/>
      <c r="KZN194" s="172"/>
      <c r="KZO194" s="172"/>
      <c r="KZP194" s="172"/>
      <c r="KZQ194" s="172"/>
      <c r="KZR194" s="172"/>
      <c r="KZS194" s="172"/>
      <c r="KZT194" s="172"/>
      <c r="KZU194" s="172"/>
      <c r="KZV194" s="172"/>
      <c r="KZW194" s="172"/>
      <c r="KZX194" s="172"/>
      <c r="KZY194" s="172"/>
      <c r="KZZ194" s="172"/>
      <c r="LAA194" s="172"/>
      <c r="LAB194" s="172"/>
      <c r="LAC194" s="172"/>
      <c r="LAD194" s="172"/>
      <c r="LAE194" s="172"/>
      <c r="LAF194" s="172"/>
      <c r="LAG194" s="172"/>
      <c r="LAH194" s="172"/>
      <c r="LAI194" s="172"/>
      <c r="LAJ194" s="172"/>
      <c r="LAK194" s="172"/>
      <c r="LAL194" s="172"/>
      <c r="LAM194" s="172"/>
      <c r="LAN194" s="172"/>
      <c r="LAO194" s="172"/>
      <c r="LAP194" s="172"/>
      <c r="LAQ194" s="172"/>
      <c r="LAR194" s="172"/>
      <c r="LAS194" s="172"/>
      <c r="LAT194" s="172"/>
      <c r="LAU194" s="172"/>
      <c r="LAV194" s="172"/>
      <c r="LAW194" s="172"/>
      <c r="LAX194" s="172"/>
      <c r="LAY194" s="172"/>
      <c r="LAZ194" s="172"/>
      <c r="LBA194" s="172"/>
      <c r="LBB194" s="172"/>
      <c r="LBC194" s="172"/>
      <c r="LBD194" s="172"/>
      <c r="LBE194" s="172"/>
      <c r="LBF194" s="172"/>
      <c r="LBG194" s="172"/>
      <c r="LBH194" s="172"/>
      <c r="LBI194" s="172"/>
      <c r="LBJ194" s="172"/>
      <c r="LBK194" s="172"/>
      <c r="LBL194" s="172"/>
      <c r="LBM194" s="172"/>
      <c r="LBN194" s="172"/>
      <c r="LBO194" s="172"/>
      <c r="LBP194" s="172"/>
      <c r="LBQ194" s="172"/>
      <c r="LBR194" s="172"/>
      <c r="LBS194" s="172"/>
      <c r="LBT194" s="172"/>
      <c r="LBU194" s="172"/>
      <c r="LBV194" s="172"/>
      <c r="LBW194" s="172"/>
      <c r="LBX194" s="172"/>
      <c r="LBY194" s="172"/>
      <c r="LBZ194" s="172"/>
      <c r="LCA194" s="172"/>
      <c r="LCB194" s="172"/>
      <c r="LCC194" s="172"/>
      <c r="LCD194" s="172"/>
      <c r="LCE194" s="172"/>
      <c r="LCF194" s="172"/>
      <c r="LCG194" s="172"/>
      <c r="LCH194" s="172"/>
      <c r="LCI194" s="172"/>
      <c r="LCJ194" s="172"/>
      <c r="LCK194" s="172"/>
      <c r="LCL194" s="172"/>
      <c r="LCM194" s="172"/>
      <c r="LCN194" s="172"/>
      <c r="LCO194" s="172"/>
      <c r="LCP194" s="172"/>
      <c r="LCQ194" s="172"/>
      <c r="LCR194" s="172"/>
      <c r="LCS194" s="172"/>
      <c r="LCT194" s="172"/>
      <c r="LCU194" s="172"/>
      <c r="LCV194" s="172"/>
      <c r="LCW194" s="172"/>
      <c r="LCX194" s="172"/>
      <c r="LCY194" s="172"/>
      <c r="LCZ194" s="172"/>
      <c r="LDA194" s="172"/>
      <c r="LDB194" s="172"/>
      <c r="LDC194" s="172"/>
      <c r="LDD194" s="172"/>
      <c r="LDE194" s="172"/>
      <c r="LDF194" s="172"/>
      <c r="LDG194" s="172"/>
      <c r="LDH194" s="172"/>
      <c r="LDI194" s="172"/>
      <c r="LDJ194" s="172"/>
      <c r="LDK194" s="172"/>
      <c r="LDL194" s="172"/>
      <c r="LDM194" s="172"/>
      <c r="LDN194" s="172"/>
      <c r="LDO194" s="172"/>
      <c r="LDP194" s="172"/>
      <c r="LDQ194" s="172"/>
      <c r="LDR194" s="172"/>
      <c r="LDS194" s="172"/>
      <c r="LDT194" s="172"/>
      <c r="LDU194" s="172"/>
      <c r="LDV194" s="172"/>
      <c r="LDW194" s="172"/>
      <c r="LDX194" s="172"/>
      <c r="LDY194" s="172"/>
      <c r="LDZ194" s="172"/>
      <c r="LEA194" s="172"/>
      <c r="LEB194" s="172"/>
      <c r="LEC194" s="172"/>
      <c r="LED194" s="172"/>
      <c r="LEE194" s="172"/>
      <c r="LEF194" s="172"/>
      <c r="LEG194" s="172"/>
      <c r="LEH194" s="172"/>
      <c r="LEI194" s="172"/>
      <c r="LEJ194" s="172"/>
      <c r="LEK194" s="172"/>
      <c r="LEL194" s="172"/>
      <c r="LEM194" s="172"/>
      <c r="LEN194" s="172"/>
      <c r="LEO194" s="172"/>
      <c r="LEP194" s="172"/>
      <c r="LEQ194" s="172"/>
      <c r="LER194" s="172"/>
      <c r="LES194" s="172"/>
      <c r="LET194" s="172"/>
      <c r="LEU194" s="172"/>
      <c r="LEV194" s="172"/>
      <c r="LEW194" s="172"/>
      <c r="LEX194" s="172"/>
      <c r="LEY194" s="172"/>
      <c r="LEZ194" s="172"/>
      <c r="LFA194" s="172"/>
      <c r="LFB194" s="172"/>
      <c r="LFC194" s="172"/>
      <c r="LFD194" s="172"/>
      <c r="LFE194" s="172"/>
      <c r="LFF194" s="172"/>
      <c r="LFG194" s="172"/>
      <c r="LFH194" s="172"/>
      <c r="LFI194" s="172"/>
      <c r="LFJ194" s="172"/>
      <c r="LFK194" s="172"/>
      <c r="LFL194" s="172"/>
      <c r="LFM194" s="172"/>
      <c r="LFN194" s="172"/>
      <c r="LFO194" s="172"/>
      <c r="LFP194" s="172"/>
      <c r="LFQ194" s="172"/>
      <c r="LFR194" s="172"/>
      <c r="LFS194" s="172"/>
      <c r="LFT194" s="172"/>
      <c r="LFU194" s="172"/>
      <c r="LFV194" s="172"/>
      <c r="LFW194" s="172"/>
      <c r="LFX194" s="172"/>
      <c r="LFY194" s="172"/>
      <c r="LFZ194" s="172"/>
      <c r="LGA194" s="172"/>
      <c r="LGB194" s="172"/>
      <c r="LGC194" s="172"/>
      <c r="LGD194" s="172"/>
      <c r="LGE194" s="172"/>
      <c r="LGF194" s="172"/>
      <c r="LGG194" s="172"/>
      <c r="LGH194" s="172"/>
      <c r="LGI194" s="172"/>
      <c r="LGJ194" s="172"/>
      <c r="LGK194" s="172"/>
      <c r="LGL194" s="172"/>
      <c r="LGM194" s="172"/>
      <c r="LGN194" s="172"/>
      <c r="LGO194" s="172"/>
      <c r="LGP194" s="172"/>
      <c r="LGQ194" s="172"/>
      <c r="LGR194" s="172"/>
      <c r="LGS194" s="172"/>
      <c r="LGT194" s="172"/>
      <c r="LGU194" s="172"/>
      <c r="LGV194" s="172"/>
      <c r="LGW194" s="172"/>
      <c r="LGX194" s="172"/>
      <c r="LGY194" s="172"/>
      <c r="LGZ194" s="172"/>
      <c r="LHA194" s="172"/>
      <c r="LHB194" s="172"/>
      <c r="LHC194" s="172"/>
      <c r="LHD194" s="172"/>
      <c r="LHE194" s="172"/>
      <c r="LHF194" s="172"/>
      <c r="LHG194" s="172"/>
      <c r="LHH194" s="172"/>
      <c r="LHI194" s="172"/>
      <c r="LHJ194" s="172"/>
      <c r="LHK194" s="172"/>
      <c r="LHL194" s="172"/>
      <c r="LHM194" s="172"/>
      <c r="LHN194" s="172"/>
      <c r="LHO194" s="172"/>
      <c r="LHP194" s="172"/>
      <c r="LHQ194" s="172"/>
      <c r="LHR194" s="172"/>
      <c r="LHS194" s="172"/>
      <c r="LHT194" s="172"/>
      <c r="LHU194" s="172"/>
      <c r="LHV194" s="172"/>
      <c r="LHW194" s="172"/>
      <c r="LHX194" s="172"/>
      <c r="LHY194" s="172"/>
      <c r="LHZ194" s="172"/>
      <c r="LIA194" s="172"/>
      <c r="LIB194" s="172"/>
      <c r="LIC194" s="172"/>
      <c r="LID194" s="172"/>
      <c r="LIE194" s="172"/>
      <c r="LIF194" s="172"/>
      <c r="LIG194" s="172"/>
      <c r="LIH194" s="172"/>
      <c r="LII194" s="172"/>
      <c r="LIJ194" s="172"/>
      <c r="LIK194" s="172"/>
      <c r="LIL194" s="172"/>
      <c r="LIM194" s="172"/>
      <c r="LIN194" s="172"/>
      <c r="LIO194" s="172"/>
      <c r="LIP194" s="172"/>
      <c r="LIQ194" s="172"/>
      <c r="LIR194" s="172"/>
      <c r="LIS194" s="172"/>
      <c r="LIT194" s="172"/>
      <c r="LIU194" s="172"/>
      <c r="LIV194" s="172"/>
      <c r="LIW194" s="172"/>
      <c r="LIX194" s="172"/>
      <c r="LIY194" s="172"/>
      <c r="LIZ194" s="172"/>
      <c r="LJA194" s="172"/>
      <c r="LJB194" s="172"/>
      <c r="LJC194" s="172"/>
      <c r="LJD194" s="172"/>
      <c r="LJE194" s="172"/>
      <c r="LJF194" s="172"/>
      <c r="LJG194" s="172"/>
      <c r="LJH194" s="172"/>
      <c r="LJI194" s="172"/>
      <c r="LJJ194" s="172"/>
      <c r="LJK194" s="172"/>
      <c r="LJL194" s="172"/>
      <c r="LJM194" s="172"/>
      <c r="LJN194" s="172"/>
      <c r="LJO194" s="172"/>
      <c r="LJP194" s="172"/>
      <c r="LJQ194" s="172"/>
      <c r="LJR194" s="172"/>
      <c r="LJS194" s="172"/>
      <c r="LJT194" s="172"/>
      <c r="LJU194" s="172"/>
      <c r="LJV194" s="172"/>
      <c r="LJW194" s="172"/>
      <c r="LJX194" s="172"/>
      <c r="LJY194" s="172"/>
      <c r="LJZ194" s="172"/>
      <c r="LKA194" s="172"/>
      <c r="LKB194" s="172"/>
      <c r="LKC194" s="172"/>
      <c r="LKD194" s="172"/>
      <c r="LKE194" s="172"/>
      <c r="LKF194" s="172"/>
      <c r="LKG194" s="172"/>
      <c r="LKH194" s="172"/>
      <c r="LKI194" s="172"/>
      <c r="LKJ194" s="172"/>
      <c r="LKK194" s="172"/>
      <c r="LKL194" s="172"/>
      <c r="LKM194" s="172"/>
      <c r="LKN194" s="172"/>
      <c r="LKO194" s="172"/>
      <c r="LKP194" s="172"/>
      <c r="LKQ194" s="172"/>
      <c r="LKR194" s="172"/>
      <c r="LKS194" s="172"/>
      <c r="LKT194" s="172"/>
      <c r="LKU194" s="172"/>
      <c r="LKV194" s="172"/>
      <c r="LKW194" s="172"/>
      <c r="LKX194" s="172"/>
      <c r="LKY194" s="172"/>
      <c r="LKZ194" s="172"/>
      <c r="LLA194" s="172"/>
      <c r="LLB194" s="172"/>
      <c r="LLC194" s="172"/>
      <c r="LLD194" s="172"/>
      <c r="LLE194" s="172"/>
      <c r="LLF194" s="172"/>
      <c r="LLG194" s="172"/>
      <c r="LLH194" s="172"/>
      <c r="LLI194" s="172"/>
      <c r="LLJ194" s="172"/>
      <c r="LLK194" s="172"/>
      <c r="LLL194" s="172"/>
      <c r="LLM194" s="172"/>
      <c r="LLN194" s="172"/>
      <c r="LLO194" s="172"/>
      <c r="LLP194" s="172"/>
      <c r="LLQ194" s="172"/>
      <c r="LLR194" s="172"/>
      <c r="LLS194" s="172"/>
      <c r="LLT194" s="172"/>
      <c r="LLU194" s="172"/>
      <c r="LLV194" s="172"/>
      <c r="LLW194" s="172"/>
      <c r="LLX194" s="172"/>
      <c r="LLY194" s="172"/>
      <c r="LLZ194" s="172"/>
      <c r="LMA194" s="172"/>
      <c r="LMB194" s="172"/>
      <c r="LMC194" s="172"/>
      <c r="LMD194" s="172"/>
      <c r="LME194" s="172"/>
      <c r="LMF194" s="172"/>
      <c r="LMG194" s="172"/>
      <c r="LMH194" s="172"/>
      <c r="LMI194" s="172"/>
      <c r="LMJ194" s="172"/>
      <c r="LMK194" s="172"/>
      <c r="LML194" s="172"/>
      <c r="LMM194" s="172"/>
      <c r="LMN194" s="172"/>
      <c r="LMO194" s="172"/>
      <c r="LMP194" s="172"/>
      <c r="LMQ194" s="172"/>
      <c r="LMR194" s="172"/>
      <c r="LMS194" s="172"/>
      <c r="LMT194" s="172"/>
      <c r="LMU194" s="172"/>
      <c r="LMV194" s="172"/>
      <c r="LMW194" s="172"/>
      <c r="LMX194" s="172"/>
      <c r="LMY194" s="172"/>
      <c r="LMZ194" s="172"/>
      <c r="LNA194" s="172"/>
      <c r="LNB194" s="172"/>
      <c r="LNC194" s="172"/>
      <c r="LND194" s="172"/>
      <c r="LNE194" s="172"/>
      <c r="LNF194" s="172"/>
      <c r="LNG194" s="172"/>
      <c r="LNH194" s="172"/>
      <c r="LNI194" s="172"/>
      <c r="LNJ194" s="172"/>
      <c r="LNK194" s="172"/>
      <c r="LNL194" s="172"/>
      <c r="LNM194" s="172"/>
      <c r="LNN194" s="172"/>
      <c r="LNO194" s="172"/>
      <c r="LNP194" s="172"/>
      <c r="LNQ194" s="172"/>
      <c r="LNR194" s="172"/>
      <c r="LNS194" s="172"/>
      <c r="LNT194" s="172"/>
      <c r="LNU194" s="172"/>
      <c r="LNV194" s="172"/>
      <c r="LNW194" s="172"/>
      <c r="LNX194" s="172"/>
      <c r="LNY194" s="172"/>
      <c r="LNZ194" s="172"/>
      <c r="LOA194" s="172"/>
      <c r="LOB194" s="172"/>
      <c r="LOC194" s="172"/>
      <c r="LOD194" s="172"/>
      <c r="LOE194" s="172"/>
      <c r="LOF194" s="172"/>
      <c r="LOG194" s="172"/>
      <c r="LOH194" s="172"/>
      <c r="LOI194" s="172"/>
      <c r="LOJ194" s="172"/>
      <c r="LOK194" s="172"/>
      <c r="LOL194" s="172"/>
      <c r="LOM194" s="172"/>
      <c r="LON194" s="172"/>
      <c r="LOO194" s="172"/>
      <c r="LOP194" s="172"/>
      <c r="LOQ194" s="172"/>
      <c r="LOR194" s="172"/>
      <c r="LOS194" s="172"/>
      <c r="LOT194" s="172"/>
      <c r="LOU194" s="172"/>
      <c r="LOV194" s="172"/>
      <c r="LOW194" s="172"/>
      <c r="LOX194" s="172"/>
      <c r="LOY194" s="172"/>
      <c r="LOZ194" s="172"/>
      <c r="LPA194" s="172"/>
      <c r="LPB194" s="172"/>
      <c r="LPC194" s="172"/>
      <c r="LPD194" s="172"/>
      <c r="LPE194" s="172"/>
      <c r="LPF194" s="172"/>
      <c r="LPG194" s="172"/>
      <c r="LPH194" s="172"/>
      <c r="LPI194" s="172"/>
      <c r="LPJ194" s="172"/>
      <c r="LPK194" s="172"/>
      <c r="LPL194" s="172"/>
      <c r="LPM194" s="172"/>
      <c r="LPN194" s="172"/>
      <c r="LPO194" s="172"/>
      <c r="LPP194" s="172"/>
      <c r="LPQ194" s="172"/>
      <c r="LPR194" s="172"/>
      <c r="LPS194" s="172"/>
      <c r="LPT194" s="172"/>
      <c r="LPU194" s="172"/>
      <c r="LPV194" s="172"/>
      <c r="LPW194" s="172"/>
      <c r="LPX194" s="172"/>
      <c r="LPY194" s="172"/>
      <c r="LPZ194" s="172"/>
      <c r="LQA194" s="172"/>
      <c r="LQB194" s="172"/>
      <c r="LQC194" s="172"/>
      <c r="LQD194" s="172"/>
      <c r="LQE194" s="172"/>
      <c r="LQF194" s="172"/>
      <c r="LQG194" s="172"/>
      <c r="LQH194" s="172"/>
      <c r="LQI194" s="172"/>
      <c r="LQJ194" s="172"/>
      <c r="LQK194" s="172"/>
      <c r="LQL194" s="172"/>
      <c r="LQM194" s="172"/>
      <c r="LQN194" s="172"/>
      <c r="LQO194" s="172"/>
      <c r="LQP194" s="172"/>
      <c r="LQQ194" s="172"/>
      <c r="LQR194" s="172"/>
      <c r="LQS194" s="172"/>
      <c r="LQT194" s="172"/>
      <c r="LQU194" s="172"/>
      <c r="LQV194" s="172"/>
      <c r="LQW194" s="172"/>
      <c r="LQX194" s="172"/>
      <c r="LQY194" s="172"/>
      <c r="LQZ194" s="172"/>
      <c r="LRA194" s="172"/>
      <c r="LRB194" s="172"/>
      <c r="LRC194" s="172"/>
      <c r="LRD194" s="172"/>
      <c r="LRE194" s="172"/>
      <c r="LRF194" s="172"/>
      <c r="LRG194" s="172"/>
      <c r="LRH194" s="172"/>
      <c r="LRI194" s="172"/>
      <c r="LRJ194" s="172"/>
      <c r="LRK194" s="172"/>
      <c r="LRL194" s="172"/>
      <c r="LRM194" s="172"/>
      <c r="LRN194" s="172"/>
      <c r="LRO194" s="172"/>
      <c r="LRP194" s="172"/>
      <c r="LRQ194" s="172"/>
      <c r="LRR194" s="172"/>
      <c r="LRS194" s="172"/>
      <c r="LRT194" s="172"/>
      <c r="LRU194" s="172"/>
      <c r="LRV194" s="172"/>
      <c r="LRW194" s="172"/>
      <c r="LRX194" s="172"/>
      <c r="LRY194" s="172"/>
      <c r="LRZ194" s="172"/>
      <c r="LSA194" s="172"/>
      <c r="LSB194" s="172"/>
      <c r="LSC194" s="172"/>
      <c r="LSD194" s="172"/>
      <c r="LSE194" s="172"/>
      <c r="LSF194" s="172"/>
      <c r="LSG194" s="172"/>
      <c r="LSH194" s="172"/>
      <c r="LSI194" s="172"/>
      <c r="LSJ194" s="172"/>
      <c r="LSK194" s="172"/>
      <c r="LSL194" s="172"/>
      <c r="LSM194" s="172"/>
      <c r="LSN194" s="172"/>
      <c r="LSO194" s="172"/>
      <c r="LSP194" s="172"/>
      <c r="LSQ194" s="172"/>
      <c r="LSR194" s="172"/>
      <c r="LSS194" s="172"/>
      <c r="LST194" s="172"/>
      <c r="LSU194" s="172"/>
      <c r="LSV194" s="172"/>
      <c r="LSW194" s="172"/>
      <c r="LSX194" s="172"/>
      <c r="LSY194" s="172"/>
      <c r="LSZ194" s="172"/>
      <c r="LTA194" s="172"/>
      <c r="LTB194" s="172"/>
      <c r="LTC194" s="172"/>
      <c r="LTD194" s="172"/>
      <c r="LTE194" s="172"/>
      <c r="LTF194" s="172"/>
      <c r="LTG194" s="172"/>
      <c r="LTH194" s="172"/>
      <c r="LTI194" s="172"/>
      <c r="LTJ194" s="172"/>
      <c r="LTK194" s="172"/>
      <c r="LTL194" s="172"/>
      <c r="LTM194" s="172"/>
      <c r="LTN194" s="172"/>
      <c r="LTO194" s="172"/>
      <c r="LTP194" s="172"/>
      <c r="LTQ194" s="172"/>
      <c r="LTR194" s="172"/>
      <c r="LTS194" s="172"/>
      <c r="LTT194" s="172"/>
      <c r="LTU194" s="172"/>
      <c r="LTV194" s="172"/>
      <c r="LTW194" s="172"/>
      <c r="LTX194" s="172"/>
      <c r="LTY194" s="172"/>
      <c r="LTZ194" s="172"/>
      <c r="LUA194" s="172"/>
      <c r="LUB194" s="172"/>
      <c r="LUC194" s="172"/>
      <c r="LUD194" s="172"/>
      <c r="LUE194" s="172"/>
      <c r="LUF194" s="172"/>
      <c r="LUG194" s="172"/>
      <c r="LUH194" s="172"/>
      <c r="LUI194" s="172"/>
      <c r="LUJ194" s="172"/>
      <c r="LUK194" s="172"/>
      <c r="LUL194" s="172"/>
      <c r="LUM194" s="172"/>
      <c r="LUN194" s="172"/>
      <c r="LUO194" s="172"/>
      <c r="LUP194" s="172"/>
      <c r="LUQ194" s="172"/>
      <c r="LUR194" s="172"/>
      <c r="LUS194" s="172"/>
      <c r="LUT194" s="172"/>
      <c r="LUU194" s="172"/>
      <c r="LUV194" s="172"/>
      <c r="LUW194" s="172"/>
      <c r="LUX194" s="172"/>
      <c r="LUY194" s="172"/>
      <c r="LUZ194" s="172"/>
      <c r="LVA194" s="172"/>
      <c r="LVB194" s="172"/>
      <c r="LVC194" s="172"/>
      <c r="LVD194" s="172"/>
      <c r="LVE194" s="172"/>
      <c r="LVF194" s="172"/>
      <c r="LVG194" s="172"/>
      <c r="LVH194" s="172"/>
      <c r="LVI194" s="172"/>
      <c r="LVJ194" s="172"/>
      <c r="LVK194" s="172"/>
      <c r="LVL194" s="172"/>
      <c r="LVM194" s="172"/>
      <c r="LVN194" s="172"/>
      <c r="LVO194" s="172"/>
      <c r="LVP194" s="172"/>
      <c r="LVQ194" s="172"/>
      <c r="LVR194" s="172"/>
      <c r="LVS194" s="172"/>
      <c r="LVT194" s="172"/>
      <c r="LVU194" s="172"/>
      <c r="LVV194" s="172"/>
      <c r="LVW194" s="172"/>
      <c r="LVX194" s="172"/>
      <c r="LVY194" s="172"/>
      <c r="LVZ194" s="172"/>
      <c r="LWA194" s="172"/>
      <c r="LWB194" s="172"/>
      <c r="LWC194" s="172"/>
      <c r="LWD194" s="172"/>
      <c r="LWE194" s="172"/>
      <c r="LWF194" s="172"/>
      <c r="LWG194" s="172"/>
      <c r="LWH194" s="172"/>
      <c r="LWI194" s="172"/>
      <c r="LWJ194" s="172"/>
      <c r="LWK194" s="172"/>
      <c r="LWL194" s="172"/>
      <c r="LWM194" s="172"/>
      <c r="LWN194" s="172"/>
      <c r="LWO194" s="172"/>
      <c r="LWP194" s="172"/>
      <c r="LWQ194" s="172"/>
      <c r="LWR194" s="172"/>
      <c r="LWS194" s="172"/>
      <c r="LWT194" s="172"/>
      <c r="LWU194" s="172"/>
      <c r="LWV194" s="172"/>
      <c r="LWW194" s="172"/>
      <c r="LWX194" s="172"/>
      <c r="LWY194" s="172"/>
      <c r="LWZ194" s="172"/>
      <c r="LXA194" s="172"/>
      <c r="LXB194" s="172"/>
      <c r="LXC194" s="172"/>
      <c r="LXD194" s="172"/>
      <c r="LXE194" s="172"/>
      <c r="LXF194" s="172"/>
      <c r="LXG194" s="172"/>
      <c r="LXH194" s="172"/>
      <c r="LXI194" s="172"/>
      <c r="LXJ194" s="172"/>
      <c r="LXK194" s="172"/>
      <c r="LXL194" s="172"/>
      <c r="LXM194" s="172"/>
      <c r="LXN194" s="172"/>
      <c r="LXO194" s="172"/>
      <c r="LXP194" s="172"/>
      <c r="LXQ194" s="172"/>
      <c r="LXR194" s="172"/>
      <c r="LXS194" s="172"/>
      <c r="LXT194" s="172"/>
      <c r="LXU194" s="172"/>
      <c r="LXV194" s="172"/>
      <c r="LXW194" s="172"/>
      <c r="LXX194" s="172"/>
      <c r="LXY194" s="172"/>
      <c r="LXZ194" s="172"/>
      <c r="LYA194" s="172"/>
      <c r="LYB194" s="172"/>
      <c r="LYC194" s="172"/>
      <c r="LYD194" s="172"/>
      <c r="LYE194" s="172"/>
      <c r="LYF194" s="172"/>
      <c r="LYG194" s="172"/>
      <c r="LYH194" s="172"/>
      <c r="LYI194" s="172"/>
      <c r="LYJ194" s="172"/>
      <c r="LYK194" s="172"/>
      <c r="LYL194" s="172"/>
      <c r="LYM194" s="172"/>
      <c r="LYN194" s="172"/>
      <c r="LYO194" s="172"/>
      <c r="LYP194" s="172"/>
      <c r="LYQ194" s="172"/>
      <c r="LYR194" s="172"/>
      <c r="LYS194" s="172"/>
      <c r="LYT194" s="172"/>
      <c r="LYU194" s="172"/>
      <c r="LYV194" s="172"/>
      <c r="LYW194" s="172"/>
      <c r="LYX194" s="172"/>
      <c r="LYY194" s="172"/>
      <c r="LYZ194" s="172"/>
      <c r="LZA194" s="172"/>
      <c r="LZB194" s="172"/>
      <c r="LZC194" s="172"/>
      <c r="LZD194" s="172"/>
      <c r="LZE194" s="172"/>
      <c r="LZF194" s="172"/>
      <c r="LZG194" s="172"/>
      <c r="LZH194" s="172"/>
      <c r="LZI194" s="172"/>
      <c r="LZJ194" s="172"/>
      <c r="LZK194" s="172"/>
      <c r="LZL194" s="172"/>
      <c r="LZM194" s="172"/>
      <c r="LZN194" s="172"/>
      <c r="LZO194" s="172"/>
      <c r="LZP194" s="172"/>
      <c r="LZQ194" s="172"/>
      <c r="LZR194" s="172"/>
      <c r="LZS194" s="172"/>
      <c r="LZT194" s="172"/>
      <c r="LZU194" s="172"/>
      <c r="LZV194" s="172"/>
      <c r="LZW194" s="172"/>
      <c r="LZX194" s="172"/>
      <c r="LZY194" s="172"/>
      <c r="LZZ194" s="172"/>
      <c r="MAA194" s="172"/>
      <c r="MAB194" s="172"/>
      <c r="MAC194" s="172"/>
      <c r="MAD194" s="172"/>
      <c r="MAE194" s="172"/>
      <c r="MAF194" s="172"/>
      <c r="MAG194" s="172"/>
      <c r="MAH194" s="172"/>
      <c r="MAI194" s="172"/>
      <c r="MAJ194" s="172"/>
      <c r="MAK194" s="172"/>
      <c r="MAL194" s="172"/>
      <c r="MAM194" s="172"/>
      <c r="MAN194" s="172"/>
      <c r="MAO194" s="172"/>
      <c r="MAP194" s="172"/>
      <c r="MAQ194" s="172"/>
      <c r="MAR194" s="172"/>
      <c r="MAS194" s="172"/>
      <c r="MAT194" s="172"/>
      <c r="MAU194" s="172"/>
      <c r="MAV194" s="172"/>
      <c r="MAW194" s="172"/>
      <c r="MAX194" s="172"/>
      <c r="MAY194" s="172"/>
      <c r="MAZ194" s="172"/>
      <c r="MBA194" s="172"/>
      <c r="MBB194" s="172"/>
      <c r="MBC194" s="172"/>
      <c r="MBD194" s="172"/>
      <c r="MBE194" s="172"/>
      <c r="MBF194" s="172"/>
      <c r="MBG194" s="172"/>
      <c r="MBH194" s="172"/>
      <c r="MBI194" s="172"/>
      <c r="MBJ194" s="172"/>
      <c r="MBK194" s="172"/>
      <c r="MBL194" s="172"/>
      <c r="MBM194" s="172"/>
      <c r="MBN194" s="172"/>
      <c r="MBO194" s="172"/>
      <c r="MBP194" s="172"/>
      <c r="MBQ194" s="172"/>
      <c r="MBR194" s="172"/>
      <c r="MBS194" s="172"/>
      <c r="MBT194" s="172"/>
      <c r="MBU194" s="172"/>
      <c r="MBV194" s="172"/>
      <c r="MBW194" s="172"/>
      <c r="MBX194" s="172"/>
      <c r="MBY194" s="172"/>
      <c r="MBZ194" s="172"/>
      <c r="MCA194" s="172"/>
      <c r="MCB194" s="172"/>
      <c r="MCC194" s="172"/>
      <c r="MCD194" s="172"/>
      <c r="MCE194" s="172"/>
      <c r="MCF194" s="172"/>
      <c r="MCG194" s="172"/>
      <c r="MCH194" s="172"/>
      <c r="MCI194" s="172"/>
      <c r="MCJ194" s="172"/>
      <c r="MCK194" s="172"/>
      <c r="MCL194" s="172"/>
      <c r="MCM194" s="172"/>
      <c r="MCN194" s="172"/>
      <c r="MCO194" s="172"/>
      <c r="MCP194" s="172"/>
      <c r="MCQ194" s="172"/>
      <c r="MCR194" s="172"/>
      <c r="MCS194" s="172"/>
      <c r="MCT194" s="172"/>
      <c r="MCU194" s="172"/>
      <c r="MCV194" s="172"/>
      <c r="MCW194" s="172"/>
      <c r="MCX194" s="172"/>
      <c r="MCY194" s="172"/>
      <c r="MCZ194" s="172"/>
      <c r="MDA194" s="172"/>
      <c r="MDB194" s="172"/>
      <c r="MDC194" s="172"/>
      <c r="MDD194" s="172"/>
      <c r="MDE194" s="172"/>
      <c r="MDF194" s="172"/>
      <c r="MDG194" s="172"/>
      <c r="MDH194" s="172"/>
      <c r="MDI194" s="172"/>
      <c r="MDJ194" s="172"/>
      <c r="MDK194" s="172"/>
      <c r="MDL194" s="172"/>
      <c r="MDM194" s="172"/>
      <c r="MDN194" s="172"/>
      <c r="MDO194" s="172"/>
      <c r="MDP194" s="172"/>
      <c r="MDQ194" s="172"/>
      <c r="MDR194" s="172"/>
      <c r="MDS194" s="172"/>
      <c r="MDT194" s="172"/>
      <c r="MDU194" s="172"/>
      <c r="MDV194" s="172"/>
      <c r="MDW194" s="172"/>
      <c r="MDX194" s="172"/>
      <c r="MDY194" s="172"/>
      <c r="MDZ194" s="172"/>
      <c r="MEA194" s="172"/>
      <c r="MEB194" s="172"/>
      <c r="MEC194" s="172"/>
      <c r="MED194" s="172"/>
      <c r="MEE194" s="172"/>
      <c r="MEF194" s="172"/>
      <c r="MEG194" s="172"/>
      <c r="MEH194" s="172"/>
      <c r="MEI194" s="172"/>
      <c r="MEJ194" s="172"/>
      <c r="MEK194" s="172"/>
      <c r="MEL194" s="172"/>
      <c r="MEM194" s="172"/>
      <c r="MEN194" s="172"/>
      <c r="MEO194" s="172"/>
      <c r="MEP194" s="172"/>
      <c r="MEQ194" s="172"/>
      <c r="MER194" s="172"/>
      <c r="MES194" s="172"/>
      <c r="MET194" s="172"/>
      <c r="MEU194" s="172"/>
      <c r="MEV194" s="172"/>
      <c r="MEW194" s="172"/>
      <c r="MEX194" s="172"/>
      <c r="MEY194" s="172"/>
      <c r="MEZ194" s="172"/>
      <c r="MFA194" s="172"/>
      <c r="MFB194" s="172"/>
      <c r="MFC194" s="172"/>
      <c r="MFD194" s="172"/>
      <c r="MFE194" s="172"/>
      <c r="MFF194" s="172"/>
      <c r="MFG194" s="172"/>
      <c r="MFH194" s="172"/>
      <c r="MFI194" s="172"/>
      <c r="MFJ194" s="172"/>
      <c r="MFK194" s="172"/>
      <c r="MFL194" s="172"/>
      <c r="MFM194" s="172"/>
      <c r="MFN194" s="172"/>
      <c r="MFO194" s="172"/>
      <c r="MFP194" s="172"/>
      <c r="MFQ194" s="172"/>
      <c r="MFR194" s="172"/>
      <c r="MFS194" s="172"/>
      <c r="MFT194" s="172"/>
      <c r="MFU194" s="172"/>
      <c r="MFV194" s="172"/>
      <c r="MFW194" s="172"/>
      <c r="MFX194" s="172"/>
      <c r="MFY194" s="172"/>
      <c r="MFZ194" s="172"/>
      <c r="MGA194" s="172"/>
      <c r="MGB194" s="172"/>
      <c r="MGC194" s="172"/>
      <c r="MGD194" s="172"/>
      <c r="MGE194" s="172"/>
      <c r="MGF194" s="172"/>
      <c r="MGG194" s="172"/>
      <c r="MGH194" s="172"/>
      <c r="MGI194" s="172"/>
      <c r="MGJ194" s="172"/>
      <c r="MGK194" s="172"/>
      <c r="MGL194" s="172"/>
      <c r="MGM194" s="172"/>
      <c r="MGN194" s="172"/>
      <c r="MGO194" s="172"/>
      <c r="MGP194" s="172"/>
      <c r="MGQ194" s="172"/>
      <c r="MGR194" s="172"/>
      <c r="MGS194" s="172"/>
      <c r="MGT194" s="172"/>
      <c r="MGU194" s="172"/>
      <c r="MGV194" s="172"/>
      <c r="MGW194" s="172"/>
      <c r="MGX194" s="172"/>
      <c r="MGY194" s="172"/>
      <c r="MGZ194" s="172"/>
      <c r="MHA194" s="172"/>
      <c r="MHB194" s="172"/>
      <c r="MHC194" s="172"/>
      <c r="MHD194" s="172"/>
      <c r="MHE194" s="172"/>
      <c r="MHF194" s="172"/>
      <c r="MHG194" s="172"/>
      <c r="MHH194" s="172"/>
      <c r="MHI194" s="172"/>
      <c r="MHJ194" s="172"/>
      <c r="MHK194" s="172"/>
      <c r="MHL194" s="172"/>
      <c r="MHM194" s="172"/>
      <c r="MHN194" s="172"/>
      <c r="MHO194" s="172"/>
      <c r="MHP194" s="172"/>
      <c r="MHQ194" s="172"/>
      <c r="MHR194" s="172"/>
      <c r="MHS194" s="172"/>
      <c r="MHT194" s="172"/>
      <c r="MHU194" s="172"/>
      <c r="MHV194" s="172"/>
      <c r="MHW194" s="172"/>
      <c r="MHX194" s="172"/>
      <c r="MHY194" s="172"/>
      <c r="MHZ194" s="172"/>
      <c r="MIA194" s="172"/>
      <c r="MIB194" s="172"/>
      <c r="MIC194" s="172"/>
      <c r="MID194" s="172"/>
      <c r="MIE194" s="172"/>
      <c r="MIF194" s="172"/>
      <c r="MIG194" s="172"/>
      <c r="MIH194" s="172"/>
      <c r="MII194" s="172"/>
      <c r="MIJ194" s="172"/>
      <c r="MIK194" s="172"/>
      <c r="MIL194" s="172"/>
      <c r="MIM194" s="172"/>
      <c r="MIN194" s="172"/>
      <c r="MIO194" s="172"/>
      <c r="MIP194" s="172"/>
      <c r="MIQ194" s="172"/>
      <c r="MIR194" s="172"/>
      <c r="MIS194" s="172"/>
      <c r="MIT194" s="172"/>
      <c r="MIU194" s="172"/>
      <c r="MIV194" s="172"/>
      <c r="MIW194" s="172"/>
      <c r="MIX194" s="172"/>
      <c r="MIY194" s="172"/>
      <c r="MIZ194" s="172"/>
      <c r="MJA194" s="172"/>
      <c r="MJB194" s="172"/>
      <c r="MJC194" s="172"/>
      <c r="MJD194" s="172"/>
      <c r="MJE194" s="172"/>
      <c r="MJF194" s="172"/>
      <c r="MJG194" s="172"/>
      <c r="MJH194" s="172"/>
      <c r="MJI194" s="172"/>
      <c r="MJJ194" s="172"/>
      <c r="MJK194" s="172"/>
      <c r="MJL194" s="172"/>
      <c r="MJM194" s="172"/>
      <c r="MJN194" s="172"/>
      <c r="MJO194" s="172"/>
      <c r="MJP194" s="172"/>
      <c r="MJQ194" s="172"/>
      <c r="MJR194" s="172"/>
      <c r="MJS194" s="172"/>
      <c r="MJT194" s="172"/>
      <c r="MJU194" s="172"/>
      <c r="MJV194" s="172"/>
      <c r="MJW194" s="172"/>
      <c r="MJX194" s="172"/>
      <c r="MJY194" s="172"/>
      <c r="MJZ194" s="172"/>
      <c r="MKA194" s="172"/>
      <c r="MKB194" s="172"/>
      <c r="MKC194" s="172"/>
      <c r="MKD194" s="172"/>
      <c r="MKE194" s="172"/>
      <c r="MKF194" s="172"/>
      <c r="MKG194" s="172"/>
      <c r="MKH194" s="172"/>
      <c r="MKI194" s="172"/>
      <c r="MKJ194" s="172"/>
      <c r="MKK194" s="172"/>
      <c r="MKL194" s="172"/>
      <c r="MKM194" s="172"/>
      <c r="MKN194" s="172"/>
      <c r="MKO194" s="172"/>
      <c r="MKP194" s="172"/>
      <c r="MKQ194" s="172"/>
      <c r="MKR194" s="172"/>
      <c r="MKS194" s="172"/>
      <c r="MKT194" s="172"/>
      <c r="MKU194" s="172"/>
      <c r="MKV194" s="172"/>
      <c r="MKW194" s="172"/>
      <c r="MKX194" s="172"/>
      <c r="MKY194" s="172"/>
      <c r="MKZ194" s="172"/>
      <c r="MLA194" s="172"/>
      <c r="MLB194" s="172"/>
      <c r="MLC194" s="172"/>
      <c r="MLD194" s="172"/>
      <c r="MLE194" s="172"/>
      <c r="MLF194" s="172"/>
      <c r="MLG194" s="172"/>
      <c r="MLH194" s="172"/>
      <c r="MLI194" s="172"/>
      <c r="MLJ194" s="172"/>
      <c r="MLK194" s="172"/>
      <c r="MLL194" s="172"/>
      <c r="MLM194" s="172"/>
      <c r="MLN194" s="172"/>
      <c r="MLO194" s="172"/>
      <c r="MLP194" s="172"/>
      <c r="MLQ194" s="172"/>
      <c r="MLR194" s="172"/>
      <c r="MLS194" s="172"/>
      <c r="MLT194" s="172"/>
      <c r="MLU194" s="172"/>
      <c r="MLV194" s="172"/>
      <c r="MLW194" s="172"/>
      <c r="MLX194" s="172"/>
      <c r="MLY194" s="172"/>
      <c r="MLZ194" s="172"/>
      <c r="MMA194" s="172"/>
      <c r="MMB194" s="172"/>
      <c r="MMC194" s="172"/>
      <c r="MMD194" s="172"/>
      <c r="MME194" s="172"/>
      <c r="MMF194" s="172"/>
      <c r="MMG194" s="172"/>
      <c r="MMH194" s="172"/>
      <c r="MMI194" s="172"/>
      <c r="MMJ194" s="172"/>
      <c r="MMK194" s="172"/>
      <c r="MML194" s="172"/>
      <c r="MMM194" s="172"/>
      <c r="MMN194" s="172"/>
      <c r="MMO194" s="172"/>
      <c r="MMP194" s="172"/>
      <c r="MMQ194" s="172"/>
      <c r="MMR194" s="172"/>
      <c r="MMS194" s="172"/>
      <c r="MMT194" s="172"/>
      <c r="MMU194" s="172"/>
      <c r="MMV194" s="172"/>
      <c r="MMW194" s="172"/>
      <c r="MMX194" s="172"/>
      <c r="MMY194" s="172"/>
      <c r="MMZ194" s="172"/>
      <c r="MNA194" s="172"/>
      <c r="MNB194" s="172"/>
      <c r="MNC194" s="172"/>
      <c r="MND194" s="172"/>
      <c r="MNE194" s="172"/>
      <c r="MNF194" s="172"/>
      <c r="MNG194" s="172"/>
      <c r="MNH194" s="172"/>
      <c r="MNI194" s="172"/>
      <c r="MNJ194" s="172"/>
      <c r="MNK194" s="172"/>
      <c r="MNL194" s="172"/>
      <c r="MNM194" s="172"/>
      <c r="MNN194" s="172"/>
      <c r="MNO194" s="172"/>
      <c r="MNP194" s="172"/>
      <c r="MNQ194" s="172"/>
      <c r="MNR194" s="172"/>
      <c r="MNS194" s="172"/>
      <c r="MNT194" s="172"/>
      <c r="MNU194" s="172"/>
      <c r="MNV194" s="172"/>
      <c r="MNW194" s="172"/>
      <c r="MNX194" s="172"/>
      <c r="MNY194" s="172"/>
      <c r="MNZ194" s="172"/>
      <c r="MOA194" s="172"/>
      <c r="MOB194" s="172"/>
      <c r="MOC194" s="172"/>
      <c r="MOD194" s="172"/>
      <c r="MOE194" s="172"/>
      <c r="MOF194" s="172"/>
      <c r="MOG194" s="172"/>
      <c r="MOH194" s="172"/>
      <c r="MOI194" s="172"/>
      <c r="MOJ194" s="172"/>
      <c r="MOK194" s="172"/>
      <c r="MOL194" s="172"/>
      <c r="MOM194" s="172"/>
      <c r="MON194" s="172"/>
      <c r="MOO194" s="172"/>
      <c r="MOP194" s="172"/>
      <c r="MOQ194" s="172"/>
      <c r="MOR194" s="172"/>
      <c r="MOS194" s="172"/>
      <c r="MOT194" s="172"/>
      <c r="MOU194" s="172"/>
      <c r="MOV194" s="172"/>
      <c r="MOW194" s="172"/>
      <c r="MOX194" s="172"/>
      <c r="MOY194" s="172"/>
      <c r="MOZ194" s="172"/>
      <c r="MPA194" s="172"/>
      <c r="MPB194" s="172"/>
      <c r="MPC194" s="172"/>
      <c r="MPD194" s="172"/>
      <c r="MPE194" s="172"/>
      <c r="MPF194" s="172"/>
      <c r="MPG194" s="172"/>
      <c r="MPH194" s="172"/>
      <c r="MPI194" s="172"/>
      <c r="MPJ194" s="172"/>
      <c r="MPK194" s="172"/>
      <c r="MPL194" s="172"/>
      <c r="MPM194" s="172"/>
      <c r="MPN194" s="172"/>
      <c r="MPO194" s="172"/>
      <c r="MPP194" s="172"/>
      <c r="MPQ194" s="172"/>
      <c r="MPR194" s="172"/>
      <c r="MPS194" s="172"/>
      <c r="MPT194" s="172"/>
      <c r="MPU194" s="172"/>
      <c r="MPV194" s="172"/>
      <c r="MPW194" s="172"/>
      <c r="MPX194" s="172"/>
      <c r="MPY194" s="172"/>
      <c r="MPZ194" s="172"/>
      <c r="MQA194" s="172"/>
      <c r="MQB194" s="172"/>
      <c r="MQC194" s="172"/>
      <c r="MQD194" s="172"/>
      <c r="MQE194" s="172"/>
      <c r="MQF194" s="172"/>
      <c r="MQG194" s="172"/>
      <c r="MQH194" s="172"/>
      <c r="MQI194" s="172"/>
      <c r="MQJ194" s="172"/>
      <c r="MQK194" s="172"/>
      <c r="MQL194" s="172"/>
      <c r="MQM194" s="172"/>
      <c r="MQN194" s="172"/>
      <c r="MQO194" s="172"/>
      <c r="MQP194" s="172"/>
      <c r="MQQ194" s="172"/>
      <c r="MQR194" s="172"/>
      <c r="MQS194" s="172"/>
      <c r="MQT194" s="172"/>
      <c r="MQU194" s="172"/>
      <c r="MQV194" s="172"/>
      <c r="MQW194" s="172"/>
      <c r="MQX194" s="172"/>
      <c r="MQY194" s="172"/>
      <c r="MQZ194" s="172"/>
      <c r="MRA194" s="172"/>
      <c r="MRB194" s="172"/>
      <c r="MRC194" s="172"/>
      <c r="MRD194" s="172"/>
      <c r="MRE194" s="172"/>
      <c r="MRF194" s="172"/>
      <c r="MRG194" s="172"/>
      <c r="MRH194" s="172"/>
      <c r="MRI194" s="172"/>
      <c r="MRJ194" s="172"/>
      <c r="MRK194" s="172"/>
      <c r="MRL194" s="172"/>
      <c r="MRM194" s="172"/>
      <c r="MRN194" s="172"/>
      <c r="MRO194" s="172"/>
      <c r="MRP194" s="172"/>
      <c r="MRQ194" s="172"/>
      <c r="MRR194" s="172"/>
      <c r="MRS194" s="172"/>
      <c r="MRT194" s="172"/>
      <c r="MRU194" s="172"/>
      <c r="MRV194" s="172"/>
      <c r="MRW194" s="172"/>
      <c r="MRX194" s="172"/>
      <c r="MRY194" s="172"/>
      <c r="MRZ194" s="172"/>
      <c r="MSA194" s="172"/>
      <c r="MSB194" s="172"/>
      <c r="MSC194" s="172"/>
      <c r="MSD194" s="172"/>
      <c r="MSE194" s="172"/>
      <c r="MSF194" s="172"/>
      <c r="MSG194" s="172"/>
      <c r="MSH194" s="172"/>
      <c r="MSI194" s="172"/>
      <c r="MSJ194" s="172"/>
      <c r="MSK194" s="172"/>
      <c r="MSL194" s="172"/>
      <c r="MSM194" s="172"/>
      <c r="MSN194" s="172"/>
      <c r="MSO194" s="172"/>
      <c r="MSP194" s="172"/>
      <c r="MSQ194" s="172"/>
      <c r="MSR194" s="172"/>
      <c r="MSS194" s="172"/>
      <c r="MST194" s="172"/>
      <c r="MSU194" s="172"/>
      <c r="MSV194" s="172"/>
      <c r="MSW194" s="172"/>
      <c r="MSX194" s="172"/>
      <c r="MSY194" s="172"/>
      <c r="MSZ194" s="172"/>
      <c r="MTA194" s="172"/>
      <c r="MTB194" s="172"/>
      <c r="MTC194" s="172"/>
      <c r="MTD194" s="172"/>
      <c r="MTE194" s="172"/>
      <c r="MTF194" s="172"/>
      <c r="MTG194" s="172"/>
      <c r="MTH194" s="172"/>
      <c r="MTI194" s="172"/>
      <c r="MTJ194" s="172"/>
      <c r="MTK194" s="172"/>
      <c r="MTL194" s="172"/>
      <c r="MTM194" s="172"/>
      <c r="MTN194" s="172"/>
      <c r="MTO194" s="172"/>
      <c r="MTP194" s="172"/>
      <c r="MTQ194" s="172"/>
      <c r="MTR194" s="172"/>
      <c r="MTS194" s="172"/>
      <c r="MTT194" s="172"/>
      <c r="MTU194" s="172"/>
      <c r="MTV194" s="172"/>
      <c r="MTW194" s="172"/>
      <c r="MTX194" s="172"/>
      <c r="MTY194" s="172"/>
      <c r="MTZ194" s="172"/>
      <c r="MUA194" s="172"/>
      <c r="MUB194" s="172"/>
      <c r="MUC194" s="172"/>
      <c r="MUD194" s="172"/>
      <c r="MUE194" s="172"/>
      <c r="MUF194" s="172"/>
      <c r="MUG194" s="172"/>
      <c r="MUH194" s="172"/>
      <c r="MUI194" s="172"/>
      <c r="MUJ194" s="172"/>
      <c r="MUK194" s="172"/>
      <c r="MUL194" s="172"/>
      <c r="MUM194" s="172"/>
      <c r="MUN194" s="172"/>
      <c r="MUO194" s="172"/>
      <c r="MUP194" s="172"/>
      <c r="MUQ194" s="172"/>
      <c r="MUR194" s="172"/>
      <c r="MUS194" s="172"/>
      <c r="MUT194" s="172"/>
      <c r="MUU194" s="172"/>
      <c r="MUV194" s="172"/>
      <c r="MUW194" s="172"/>
      <c r="MUX194" s="172"/>
      <c r="MUY194" s="172"/>
      <c r="MUZ194" s="172"/>
      <c r="MVA194" s="172"/>
      <c r="MVB194" s="172"/>
      <c r="MVC194" s="172"/>
      <c r="MVD194" s="172"/>
      <c r="MVE194" s="172"/>
      <c r="MVF194" s="172"/>
      <c r="MVG194" s="172"/>
      <c r="MVH194" s="172"/>
      <c r="MVI194" s="172"/>
      <c r="MVJ194" s="172"/>
      <c r="MVK194" s="172"/>
      <c r="MVL194" s="172"/>
      <c r="MVM194" s="172"/>
      <c r="MVN194" s="172"/>
      <c r="MVO194" s="172"/>
      <c r="MVP194" s="172"/>
      <c r="MVQ194" s="172"/>
      <c r="MVR194" s="172"/>
      <c r="MVS194" s="172"/>
      <c r="MVT194" s="172"/>
      <c r="MVU194" s="172"/>
      <c r="MVV194" s="172"/>
      <c r="MVW194" s="172"/>
      <c r="MVX194" s="172"/>
      <c r="MVY194" s="172"/>
      <c r="MVZ194" s="172"/>
      <c r="MWA194" s="172"/>
      <c r="MWB194" s="172"/>
      <c r="MWC194" s="172"/>
      <c r="MWD194" s="172"/>
      <c r="MWE194" s="172"/>
      <c r="MWF194" s="172"/>
      <c r="MWG194" s="172"/>
      <c r="MWH194" s="172"/>
      <c r="MWI194" s="172"/>
      <c r="MWJ194" s="172"/>
      <c r="MWK194" s="172"/>
      <c r="MWL194" s="172"/>
      <c r="MWM194" s="172"/>
      <c r="MWN194" s="172"/>
      <c r="MWO194" s="172"/>
      <c r="MWP194" s="172"/>
      <c r="MWQ194" s="172"/>
      <c r="MWR194" s="172"/>
      <c r="MWS194" s="172"/>
      <c r="MWT194" s="172"/>
      <c r="MWU194" s="172"/>
      <c r="MWV194" s="172"/>
      <c r="MWW194" s="172"/>
      <c r="MWX194" s="172"/>
      <c r="MWY194" s="172"/>
      <c r="MWZ194" s="172"/>
      <c r="MXA194" s="172"/>
      <c r="MXB194" s="172"/>
      <c r="MXC194" s="172"/>
      <c r="MXD194" s="172"/>
      <c r="MXE194" s="172"/>
      <c r="MXF194" s="172"/>
      <c r="MXG194" s="172"/>
      <c r="MXH194" s="172"/>
      <c r="MXI194" s="172"/>
      <c r="MXJ194" s="172"/>
      <c r="MXK194" s="172"/>
      <c r="MXL194" s="172"/>
      <c r="MXM194" s="172"/>
      <c r="MXN194" s="172"/>
      <c r="MXO194" s="172"/>
      <c r="MXP194" s="172"/>
      <c r="MXQ194" s="172"/>
      <c r="MXR194" s="172"/>
      <c r="MXS194" s="172"/>
      <c r="MXT194" s="172"/>
      <c r="MXU194" s="172"/>
      <c r="MXV194" s="172"/>
      <c r="MXW194" s="172"/>
      <c r="MXX194" s="172"/>
      <c r="MXY194" s="172"/>
      <c r="MXZ194" s="172"/>
      <c r="MYA194" s="172"/>
      <c r="MYB194" s="172"/>
      <c r="MYC194" s="172"/>
      <c r="MYD194" s="172"/>
      <c r="MYE194" s="172"/>
      <c r="MYF194" s="172"/>
      <c r="MYG194" s="172"/>
      <c r="MYH194" s="172"/>
      <c r="MYI194" s="172"/>
      <c r="MYJ194" s="172"/>
      <c r="MYK194" s="172"/>
      <c r="MYL194" s="172"/>
      <c r="MYM194" s="172"/>
      <c r="MYN194" s="172"/>
      <c r="MYO194" s="172"/>
      <c r="MYP194" s="172"/>
      <c r="MYQ194" s="172"/>
      <c r="MYR194" s="172"/>
      <c r="MYS194" s="172"/>
      <c r="MYT194" s="172"/>
      <c r="MYU194" s="172"/>
      <c r="MYV194" s="172"/>
      <c r="MYW194" s="172"/>
      <c r="MYX194" s="172"/>
      <c r="MYY194" s="172"/>
      <c r="MYZ194" s="172"/>
      <c r="MZA194" s="172"/>
      <c r="MZB194" s="172"/>
      <c r="MZC194" s="172"/>
      <c r="MZD194" s="172"/>
      <c r="MZE194" s="172"/>
      <c r="MZF194" s="172"/>
      <c r="MZG194" s="172"/>
      <c r="MZH194" s="172"/>
      <c r="MZI194" s="172"/>
      <c r="MZJ194" s="172"/>
      <c r="MZK194" s="172"/>
      <c r="MZL194" s="172"/>
      <c r="MZM194" s="172"/>
      <c r="MZN194" s="172"/>
      <c r="MZO194" s="172"/>
      <c r="MZP194" s="172"/>
      <c r="MZQ194" s="172"/>
      <c r="MZR194" s="172"/>
      <c r="MZS194" s="172"/>
      <c r="MZT194" s="172"/>
      <c r="MZU194" s="172"/>
      <c r="MZV194" s="172"/>
      <c r="MZW194" s="172"/>
      <c r="MZX194" s="172"/>
      <c r="MZY194" s="172"/>
      <c r="MZZ194" s="172"/>
      <c r="NAA194" s="172"/>
      <c r="NAB194" s="172"/>
      <c r="NAC194" s="172"/>
      <c r="NAD194" s="172"/>
      <c r="NAE194" s="172"/>
      <c r="NAF194" s="172"/>
      <c r="NAG194" s="172"/>
      <c r="NAH194" s="172"/>
      <c r="NAI194" s="172"/>
      <c r="NAJ194" s="172"/>
      <c r="NAK194" s="172"/>
      <c r="NAL194" s="172"/>
      <c r="NAM194" s="172"/>
      <c r="NAN194" s="172"/>
      <c r="NAO194" s="172"/>
      <c r="NAP194" s="172"/>
      <c r="NAQ194" s="172"/>
      <c r="NAR194" s="172"/>
      <c r="NAS194" s="172"/>
      <c r="NAT194" s="172"/>
      <c r="NAU194" s="172"/>
      <c r="NAV194" s="172"/>
      <c r="NAW194" s="172"/>
      <c r="NAX194" s="172"/>
      <c r="NAY194" s="172"/>
      <c r="NAZ194" s="172"/>
      <c r="NBA194" s="172"/>
      <c r="NBB194" s="172"/>
      <c r="NBC194" s="172"/>
      <c r="NBD194" s="172"/>
      <c r="NBE194" s="172"/>
      <c r="NBF194" s="172"/>
      <c r="NBG194" s="172"/>
      <c r="NBH194" s="172"/>
      <c r="NBI194" s="172"/>
      <c r="NBJ194" s="172"/>
      <c r="NBK194" s="172"/>
      <c r="NBL194" s="172"/>
      <c r="NBM194" s="172"/>
      <c r="NBN194" s="172"/>
      <c r="NBO194" s="172"/>
      <c r="NBP194" s="172"/>
      <c r="NBQ194" s="172"/>
      <c r="NBR194" s="172"/>
      <c r="NBS194" s="172"/>
      <c r="NBT194" s="172"/>
      <c r="NBU194" s="172"/>
      <c r="NBV194" s="172"/>
      <c r="NBW194" s="172"/>
      <c r="NBX194" s="172"/>
      <c r="NBY194" s="172"/>
      <c r="NBZ194" s="172"/>
      <c r="NCA194" s="172"/>
      <c r="NCB194" s="172"/>
      <c r="NCC194" s="172"/>
      <c r="NCD194" s="172"/>
      <c r="NCE194" s="172"/>
      <c r="NCF194" s="172"/>
      <c r="NCG194" s="172"/>
      <c r="NCH194" s="172"/>
      <c r="NCI194" s="172"/>
      <c r="NCJ194" s="172"/>
      <c r="NCK194" s="172"/>
      <c r="NCL194" s="172"/>
      <c r="NCM194" s="172"/>
      <c r="NCN194" s="172"/>
      <c r="NCO194" s="172"/>
      <c r="NCP194" s="172"/>
      <c r="NCQ194" s="172"/>
      <c r="NCR194" s="172"/>
      <c r="NCS194" s="172"/>
      <c r="NCT194" s="172"/>
      <c r="NCU194" s="172"/>
      <c r="NCV194" s="172"/>
      <c r="NCW194" s="172"/>
      <c r="NCX194" s="172"/>
      <c r="NCY194" s="172"/>
      <c r="NCZ194" s="172"/>
      <c r="NDA194" s="172"/>
      <c r="NDB194" s="172"/>
      <c r="NDC194" s="172"/>
      <c r="NDD194" s="172"/>
      <c r="NDE194" s="172"/>
      <c r="NDF194" s="172"/>
      <c r="NDG194" s="172"/>
      <c r="NDH194" s="172"/>
      <c r="NDI194" s="172"/>
      <c r="NDJ194" s="172"/>
      <c r="NDK194" s="172"/>
      <c r="NDL194" s="172"/>
      <c r="NDM194" s="172"/>
      <c r="NDN194" s="172"/>
      <c r="NDO194" s="172"/>
      <c r="NDP194" s="172"/>
      <c r="NDQ194" s="172"/>
      <c r="NDR194" s="172"/>
      <c r="NDS194" s="172"/>
      <c r="NDT194" s="172"/>
      <c r="NDU194" s="172"/>
      <c r="NDV194" s="172"/>
      <c r="NDW194" s="172"/>
      <c r="NDX194" s="172"/>
      <c r="NDY194" s="172"/>
      <c r="NDZ194" s="172"/>
      <c r="NEA194" s="172"/>
      <c r="NEB194" s="172"/>
      <c r="NEC194" s="172"/>
      <c r="NED194" s="172"/>
      <c r="NEE194" s="172"/>
      <c r="NEF194" s="172"/>
      <c r="NEG194" s="172"/>
      <c r="NEH194" s="172"/>
      <c r="NEI194" s="172"/>
      <c r="NEJ194" s="172"/>
      <c r="NEK194" s="172"/>
      <c r="NEL194" s="172"/>
      <c r="NEM194" s="172"/>
      <c r="NEN194" s="172"/>
      <c r="NEO194" s="172"/>
      <c r="NEP194" s="172"/>
      <c r="NEQ194" s="172"/>
      <c r="NER194" s="172"/>
      <c r="NES194" s="172"/>
      <c r="NET194" s="172"/>
      <c r="NEU194" s="172"/>
      <c r="NEV194" s="172"/>
      <c r="NEW194" s="172"/>
      <c r="NEX194" s="172"/>
      <c r="NEY194" s="172"/>
      <c r="NEZ194" s="172"/>
      <c r="NFA194" s="172"/>
      <c r="NFB194" s="172"/>
      <c r="NFC194" s="172"/>
      <c r="NFD194" s="172"/>
      <c r="NFE194" s="172"/>
      <c r="NFF194" s="172"/>
      <c r="NFG194" s="172"/>
      <c r="NFH194" s="172"/>
      <c r="NFI194" s="172"/>
      <c r="NFJ194" s="172"/>
      <c r="NFK194" s="172"/>
      <c r="NFL194" s="172"/>
      <c r="NFM194" s="172"/>
      <c r="NFN194" s="172"/>
      <c r="NFO194" s="172"/>
      <c r="NFP194" s="172"/>
      <c r="NFQ194" s="172"/>
      <c r="NFR194" s="172"/>
      <c r="NFS194" s="172"/>
      <c r="NFT194" s="172"/>
      <c r="NFU194" s="172"/>
      <c r="NFV194" s="172"/>
      <c r="NFW194" s="172"/>
      <c r="NFX194" s="172"/>
      <c r="NFY194" s="172"/>
      <c r="NFZ194" s="172"/>
      <c r="NGA194" s="172"/>
      <c r="NGB194" s="172"/>
      <c r="NGC194" s="172"/>
      <c r="NGD194" s="172"/>
      <c r="NGE194" s="172"/>
      <c r="NGF194" s="172"/>
      <c r="NGG194" s="172"/>
      <c r="NGH194" s="172"/>
      <c r="NGI194" s="172"/>
      <c r="NGJ194" s="172"/>
      <c r="NGK194" s="172"/>
      <c r="NGL194" s="172"/>
      <c r="NGM194" s="172"/>
      <c r="NGN194" s="172"/>
      <c r="NGO194" s="172"/>
      <c r="NGP194" s="172"/>
      <c r="NGQ194" s="172"/>
      <c r="NGR194" s="172"/>
      <c r="NGS194" s="172"/>
      <c r="NGT194" s="172"/>
      <c r="NGU194" s="172"/>
      <c r="NGV194" s="172"/>
      <c r="NGW194" s="172"/>
      <c r="NGX194" s="172"/>
      <c r="NGY194" s="172"/>
      <c r="NGZ194" s="172"/>
      <c r="NHA194" s="172"/>
      <c r="NHB194" s="172"/>
      <c r="NHC194" s="172"/>
      <c r="NHD194" s="172"/>
      <c r="NHE194" s="172"/>
      <c r="NHF194" s="172"/>
      <c r="NHG194" s="172"/>
      <c r="NHH194" s="172"/>
      <c r="NHI194" s="172"/>
      <c r="NHJ194" s="172"/>
      <c r="NHK194" s="172"/>
      <c r="NHL194" s="172"/>
      <c r="NHM194" s="172"/>
      <c r="NHN194" s="172"/>
      <c r="NHO194" s="172"/>
      <c r="NHP194" s="172"/>
      <c r="NHQ194" s="172"/>
      <c r="NHR194" s="172"/>
      <c r="NHS194" s="172"/>
      <c r="NHT194" s="172"/>
      <c r="NHU194" s="172"/>
      <c r="NHV194" s="172"/>
      <c r="NHW194" s="172"/>
      <c r="NHX194" s="172"/>
      <c r="NHY194" s="172"/>
      <c r="NHZ194" s="172"/>
      <c r="NIA194" s="172"/>
      <c r="NIB194" s="172"/>
      <c r="NIC194" s="172"/>
      <c r="NID194" s="172"/>
      <c r="NIE194" s="172"/>
      <c r="NIF194" s="172"/>
      <c r="NIG194" s="172"/>
      <c r="NIH194" s="172"/>
      <c r="NII194" s="172"/>
      <c r="NIJ194" s="172"/>
      <c r="NIK194" s="172"/>
      <c r="NIL194" s="172"/>
      <c r="NIM194" s="172"/>
      <c r="NIN194" s="172"/>
      <c r="NIO194" s="172"/>
      <c r="NIP194" s="172"/>
      <c r="NIQ194" s="172"/>
      <c r="NIR194" s="172"/>
      <c r="NIS194" s="172"/>
      <c r="NIT194" s="172"/>
      <c r="NIU194" s="172"/>
      <c r="NIV194" s="172"/>
      <c r="NIW194" s="172"/>
      <c r="NIX194" s="172"/>
      <c r="NIY194" s="172"/>
      <c r="NIZ194" s="172"/>
      <c r="NJA194" s="172"/>
      <c r="NJB194" s="172"/>
      <c r="NJC194" s="172"/>
      <c r="NJD194" s="172"/>
      <c r="NJE194" s="172"/>
      <c r="NJF194" s="172"/>
      <c r="NJG194" s="172"/>
      <c r="NJH194" s="172"/>
      <c r="NJI194" s="172"/>
      <c r="NJJ194" s="172"/>
      <c r="NJK194" s="172"/>
      <c r="NJL194" s="172"/>
      <c r="NJM194" s="172"/>
      <c r="NJN194" s="172"/>
      <c r="NJO194" s="172"/>
      <c r="NJP194" s="172"/>
      <c r="NJQ194" s="172"/>
      <c r="NJR194" s="172"/>
      <c r="NJS194" s="172"/>
      <c r="NJT194" s="172"/>
      <c r="NJU194" s="172"/>
      <c r="NJV194" s="172"/>
      <c r="NJW194" s="172"/>
      <c r="NJX194" s="172"/>
      <c r="NJY194" s="172"/>
      <c r="NJZ194" s="172"/>
      <c r="NKA194" s="172"/>
      <c r="NKB194" s="172"/>
      <c r="NKC194" s="172"/>
      <c r="NKD194" s="172"/>
      <c r="NKE194" s="172"/>
      <c r="NKF194" s="172"/>
      <c r="NKG194" s="172"/>
      <c r="NKH194" s="172"/>
      <c r="NKI194" s="172"/>
      <c r="NKJ194" s="172"/>
      <c r="NKK194" s="172"/>
      <c r="NKL194" s="172"/>
      <c r="NKM194" s="172"/>
      <c r="NKN194" s="172"/>
      <c r="NKO194" s="172"/>
      <c r="NKP194" s="172"/>
      <c r="NKQ194" s="172"/>
      <c r="NKR194" s="172"/>
      <c r="NKS194" s="172"/>
      <c r="NKT194" s="172"/>
      <c r="NKU194" s="172"/>
      <c r="NKV194" s="172"/>
      <c r="NKW194" s="172"/>
      <c r="NKX194" s="172"/>
      <c r="NKY194" s="172"/>
      <c r="NKZ194" s="172"/>
      <c r="NLA194" s="172"/>
      <c r="NLB194" s="172"/>
      <c r="NLC194" s="172"/>
      <c r="NLD194" s="172"/>
      <c r="NLE194" s="172"/>
      <c r="NLF194" s="172"/>
      <c r="NLG194" s="172"/>
      <c r="NLH194" s="172"/>
      <c r="NLI194" s="172"/>
      <c r="NLJ194" s="172"/>
      <c r="NLK194" s="172"/>
      <c r="NLL194" s="172"/>
      <c r="NLM194" s="172"/>
      <c r="NLN194" s="172"/>
      <c r="NLO194" s="172"/>
      <c r="NLP194" s="172"/>
      <c r="NLQ194" s="172"/>
      <c r="NLR194" s="172"/>
      <c r="NLS194" s="172"/>
      <c r="NLT194" s="172"/>
      <c r="NLU194" s="172"/>
      <c r="NLV194" s="172"/>
      <c r="NLW194" s="172"/>
      <c r="NLX194" s="172"/>
      <c r="NLY194" s="172"/>
      <c r="NLZ194" s="172"/>
      <c r="NMA194" s="172"/>
      <c r="NMB194" s="172"/>
      <c r="NMC194" s="172"/>
      <c r="NMD194" s="172"/>
      <c r="NME194" s="172"/>
      <c r="NMF194" s="172"/>
      <c r="NMG194" s="172"/>
      <c r="NMH194" s="172"/>
      <c r="NMI194" s="172"/>
      <c r="NMJ194" s="172"/>
      <c r="NMK194" s="172"/>
      <c r="NML194" s="172"/>
      <c r="NMM194" s="172"/>
      <c r="NMN194" s="172"/>
      <c r="NMO194" s="172"/>
      <c r="NMP194" s="172"/>
      <c r="NMQ194" s="172"/>
      <c r="NMR194" s="172"/>
      <c r="NMS194" s="172"/>
      <c r="NMT194" s="172"/>
      <c r="NMU194" s="172"/>
      <c r="NMV194" s="172"/>
      <c r="NMW194" s="172"/>
      <c r="NMX194" s="172"/>
      <c r="NMY194" s="172"/>
      <c r="NMZ194" s="172"/>
      <c r="NNA194" s="172"/>
      <c r="NNB194" s="172"/>
      <c r="NNC194" s="172"/>
      <c r="NND194" s="172"/>
      <c r="NNE194" s="172"/>
      <c r="NNF194" s="172"/>
      <c r="NNG194" s="172"/>
      <c r="NNH194" s="172"/>
      <c r="NNI194" s="172"/>
      <c r="NNJ194" s="172"/>
      <c r="NNK194" s="172"/>
      <c r="NNL194" s="172"/>
      <c r="NNM194" s="172"/>
      <c r="NNN194" s="172"/>
      <c r="NNO194" s="172"/>
      <c r="NNP194" s="172"/>
      <c r="NNQ194" s="172"/>
      <c r="NNR194" s="172"/>
      <c r="NNS194" s="172"/>
      <c r="NNT194" s="172"/>
      <c r="NNU194" s="172"/>
      <c r="NNV194" s="172"/>
      <c r="NNW194" s="172"/>
      <c r="NNX194" s="172"/>
      <c r="NNY194" s="172"/>
      <c r="NNZ194" s="172"/>
      <c r="NOA194" s="172"/>
      <c r="NOB194" s="172"/>
      <c r="NOC194" s="172"/>
      <c r="NOD194" s="172"/>
      <c r="NOE194" s="172"/>
      <c r="NOF194" s="172"/>
      <c r="NOG194" s="172"/>
      <c r="NOH194" s="172"/>
      <c r="NOI194" s="172"/>
      <c r="NOJ194" s="172"/>
      <c r="NOK194" s="172"/>
      <c r="NOL194" s="172"/>
      <c r="NOM194" s="172"/>
      <c r="NON194" s="172"/>
      <c r="NOO194" s="172"/>
      <c r="NOP194" s="172"/>
      <c r="NOQ194" s="172"/>
      <c r="NOR194" s="172"/>
      <c r="NOS194" s="172"/>
      <c r="NOT194" s="172"/>
      <c r="NOU194" s="172"/>
      <c r="NOV194" s="172"/>
      <c r="NOW194" s="172"/>
      <c r="NOX194" s="172"/>
      <c r="NOY194" s="172"/>
      <c r="NOZ194" s="172"/>
      <c r="NPA194" s="172"/>
      <c r="NPB194" s="172"/>
      <c r="NPC194" s="172"/>
      <c r="NPD194" s="172"/>
      <c r="NPE194" s="172"/>
      <c r="NPF194" s="172"/>
      <c r="NPG194" s="172"/>
      <c r="NPH194" s="172"/>
      <c r="NPI194" s="172"/>
      <c r="NPJ194" s="172"/>
      <c r="NPK194" s="172"/>
      <c r="NPL194" s="172"/>
      <c r="NPM194" s="172"/>
      <c r="NPN194" s="172"/>
      <c r="NPO194" s="172"/>
      <c r="NPP194" s="172"/>
      <c r="NPQ194" s="172"/>
      <c r="NPR194" s="172"/>
      <c r="NPS194" s="172"/>
      <c r="NPT194" s="172"/>
      <c r="NPU194" s="172"/>
      <c r="NPV194" s="172"/>
      <c r="NPW194" s="172"/>
      <c r="NPX194" s="172"/>
      <c r="NPY194" s="172"/>
      <c r="NPZ194" s="172"/>
      <c r="NQA194" s="172"/>
      <c r="NQB194" s="172"/>
      <c r="NQC194" s="172"/>
      <c r="NQD194" s="172"/>
      <c r="NQE194" s="172"/>
      <c r="NQF194" s="172"/>
      <c r="NQG194" s="172"/>
      <c r="NQH194" s="172"/>
      <c r="NQI194" s="172"/>
      <c r="NQJ194" s="172"/>
      <c r="NQK194" s="172"/>
      <c r="NQL194" s="172"/>
      <c r="NQM194" s="172"/>
      <c r="NQN194" s="172"/>
      <c r="NQO194" s="172"/>
      <c r="NQP194" s="172"/>
      <c r="NQQ194" s="172"/>
      <c r="NQR194" s="172"/>
      <c r="NQS194" s="172"/>
      <c r="NQT194" s="172"/>
      <c r="NQU194" s="172"/>
      <c r="NQV194" s="172"/>
      <c r="NQW194" s="172"/>
      <c r="NQX194" s="172"/>
      <c r="NQY194" s="172"/>
      <c r="NQZ194" s="172"/>
      <c r="NRA194" s="172"/>
      <c r="NRB194" s="172"/>
      <c r="NRC194" s="172"/>
      <c r="NRD194" s="172"/>
      <c r="NRE194" s="172"/>
      <c r="NRF194" s="172"/>
      <c r="NRG194" s="172"/>
      <c r="NRH194" s="172"/>
      <c r="NRI194" s="172"/>
      <c r="NRJ194" s="172"/>
      <c r="NRK194" s="172"/>
      <c r="NRL194" s="172"/>
      <c r="NRM194" s="172"/>
      <c r="NRN194" s="172"/>
      <c r="NRO194" s="172"/>
      <c r="NRP194" s="172"/>
      <c r="NRQ194" s="172"/>
      <c r="NRR194" s="172"/>
      <c r="NRS194" s="172"/>
      <c r="NRT194" s="172"/>
      <c r="NRU194" s="172"/>
      <c r="NRV194" s="172"/>
      <c r="NRW194" s="172"/>
      <c r="NRX194" s="172"/>
      <c r="NRY194" s="172"/>
      <c r="NRZ194" s="172"/>
      <c r="NSA194" s="172"/>
      <c r="NSB194" s="172"/>
      <c r="NSC194" s="172"/>
      <c r="NSD194" s="172"/>
      <c r="NSE194" s="172"/>
      <c r="NSF194" s="172"/>
      <c r="NSG194" s="172"/>
      <c r="NSH194" s="172"/>
      <c r="NSI194" s="172"/>
      <c r="NSJ194" s="172"/>
      <c r="NSK194" s="172"/>
      <c r="NSL194" s="172"/>
      <c r="NSM194" s="172"/>
      <c r="NSN194" s="172"/>
      <c r="NSO194" s="172"/>
      <c r="NSP194" s="172"/>
      <c r="NSQ194" s="172"/>
      <c r="NSR194" s="172"/>
      <c r="NSS194" s="172"/>
      <c r="NST194" s="172"/>
      <c r="NSU194" s="172"/>
      <c r="NSV194" s="172"/>
      <c r="NSW194" s="172"/>
      <c r="NSX194" s="172"/>
      <c r="NSY194" s="172"/>
      <c r="NSZ194" s="172"/>
      <c r="NTA194" s="172"/>
      <c r="NTB194" s="172"/>
      <c r="NTC194" s="172"/>
      <c r="NTD194" s="172"/>
      <c r="NTE194" s="172"/>
      <c r="NTF194" s="172"/>
      <c r="NTG194" s="172"/>
      <c r="NTH194" s="172"/>
      <c r="NTI194" s="172"/>
      <c r="NTJ194" s="172"/>
      <c r="NTK194" s="172"/>
      <c r="NTL194" s="172"/>
      <c r="NTM194" s="172"/>
      <c r="NTN194" s="172"/>
      <c r="NTO194" s="172"/>
      <c r="NTP194" s="172"/>
      <c r="NTQ194" s="172"/>
      <c r="NTR194" s="172"/>
      <c r="NTS194" s="172"/>
      <c r="NTT194" s="172"/>
      <c r="NTU194" s="172"/>
      <c r="NTV194" s="172"/>
      <c r="NTW194" s="172"/>
      <c r="NTX194" s="172"/>
      <c r="NTY194" s="172"/>
      <c r="NTZ194" s="172"/>
      <c r="NUA194" s="172"/>
      <c r="NUB194" s="172"/>
      <c r="NUC194" s="172"/>
      <c r="NUD194" s="172"/>
      <c r="NUE194" s="172"/>
      <c r="NUF194" s="172"/>
      <c r="NUG194" s="172"/>
      <c r="NUH194" s="172"/>
      <c r="NUI194" s="172"/>
      <c r="NUJ194" s="172"/>
      <c r="NUK194" s="172"/>
      <c r="NUL194" s="172"/>
      <c r="NUM194" s="172"/>
      <c r="NUN194" s="172"/>
      <c r="NUO194" s="172"/>
      <c r="NUP194" s="172"/>
      <c r="NUQ194" s="172"/>
      <c r="NUR194" s="172"/>
      <c r="NUS194" s="172"/>
      <c r="NUT194" s="172"/>
      <c r="NUU194" s="172"/>
      <c r="NUV194" s="172"/>
      <c r="NUW194" s="172"/>
      <c r="NUX194" s="172"/>
      <c r="NUY194" s="172"/>
      <c r="NUZ194" s="172"/>
      <c r="NVA194" s="172"/>
      <c r="NVB194" s="172"/>
      <c r="NVC194" s="172"/>
      <c r="NVD194" s="172"/>
      <c r="NVE194" s="172"/>
      <c r="NVF194" s="172"/>
      <c r="NVG194" s="172"/>
      <c r="NVH194" s="172"/>
      <c r="NVI194" s="172"/>
      <c r="NVJ194" s="172"/>
      <c r="NVK194" s="172"/>
      <c r="NVL194" s="172"/>
      <c r="NVM194" s="172"/>
      <c r="NVN194" s="172"/>
      <c r="NVO194" s="172"/>
      <c r="NVP194" s="172"/>
      <c r="NVQ194" s="172"/>
      <c r="NVR194" s="172"/>
      <c r="NVS194" s="172"/>
      <c r="NVT194" s="172"/>
      <c r="NVU194" s="172"/>
      <c r="NVV194" s="172"/>
      <c r="NVW194" s="172"/>
      <c r="NVX194" s="172"/>
      <c r="NVY194" s="172"/>
      <c r="NVZ194" s="172"/>
      <c r="NWA194" s="172"/>
      <c r="NWB194" s="172"/>
      <c r="NWC194" s="172"/>
      <c r="NWD194" s="172"/>
      <c r="NWE194" s="172"/>
      <c r="NWF194" s="172"/>
      <c r="NWG194" s="172"/>
      <c r="NWH194" s="172"/>
      <c r="NWI194" s="172"/>
      <c r="NWJ194" s="172"/>
      <c r="NWK194" s="172"/>
      <c r="NWL194" s="172"/>
      <c r="NWM194" s="172"/>
      <c r="NWN194" s="172"/>
      <c r="NWO194" s="172"/>
      <c r="NWP194" s="172"/>
      <c r="NWQ194" s="172"/>
      <c r="NWR194" s="172"/>
      <c r="NWS194" s="172"/>
      <c r="NWT194" s="172"/>
      <c r="NWU194" s="172"/>
      <c r="NWV194" s="172"/>
      <c r="NWW194" s="172"/>
      <c r="NWX194" s="172"/>
      <c r="NWY194" s="172"/>
      <c r="NWZ194" s="172"/>
      <c r="NXA194" s="172"/>
      <c r="NXB194" s="172"/>
      <c r="NXC194" s="172"/>
      <c r="NXD194" s="172"/>
      <c r="NXE194" s="172"/>
      <c r="NXF194" s="172"/>
      <c r="NXG194" s="172"/>
      <c r="NXH194" s="172"/>
      <c r="NXI194" s="172"/>
      <c r="NXJ194" s="172"/>
      <c r="NXK194" s="172"/>
      <c r="NXL194" s="172"/>
      <c r="NXM194" s="172"/>
      <c r="NXN194" s="172"/>
      <c r="NXO194" s="172"/>
      <c r="NXP194" s="172"/>
      <c r="NXQ194" s="172"/>
      <c r="NXR194" s="172"/>
      <c r="NXS194" s="172"/>
      <c r="NXT194" s="172"/>
      <c r="NXU194" s="172"/>
      <c r="NXV194" s="172"/>
      <c r="NXW194" s="172"/>
      <c r="NXX194" s="172"/>
      <c r="NXY194" s="172"/>
      <c r="NXZ194" s="172"/>
      <c r="NYA194" s="172"/>
      <c r="NYB194" s="172"/>
      <c r="NYC194" s="172"/>
      <c r="NYD194" s="172"/>
      <c r="NYE194" s="172"/>
      <c r="NYF194" s="172"/>
      <c r="NYG194" s="172"/>
      <c r="NYH194" s="172"/>
      <c r="NYI194" s="172"/>
      <c r="NYJ194" s="172"/>
      <c r="NYK194" s="172"/>
      <c r="NYL194" s="172"/>
      <c r="NYM194" s="172"/>
      <c r="NYN194" s="172"/>
      <c r="NYO194" s="172"/>
      <c r="NYP194" s="172"/>
      <c r="NYQ194" s="172"/>
      <c r="NYR194" s="172"/>
      <c r="NYS194" s="172"/>
      <c r="NYT194" s="172"/>
      <c r="NYU194" s="172"/>
      <c r="NYV194" s="172"/>
      <c r="NYW194" s="172"/>
      <c r="NYX194" s="172"/>
      <c r="NYY194" s="172"/>
      <c r="NYZ194" s="172"/>
      <c r="NZA194" s="172"/>
      <c r="NZB194" s="172"/>
      <c r="NZC194" s="172"/>
      <c r="NZD194" s="172"/>
      <c r="NZE194" s="172"/>
      <c r="NZF194" s="172"/>
      <c r="NZG194" s="172"/>
      <c r="NZH194" s="172"/>
      <c r="NZI194" s="172"/>
      <c r="NZJ194" s="172"/>
      <c r="NZK194" s="172"/>
      <c r="NZL194" s="172"/>
      <c r="NZM194" s="172"/>
      <c r="NZN194" s="172"/>
      <c r="NZO194" s="172"/>
      <c r="NZP194" s="172"/>
      <c r="NZQ194" s="172"/>
      <c r="NZR194" s="172"/>
      <c r="NZS194" s="172"/>
      <c r="NZT194" s="172"/>
      <c r="NZU194" s="172"/>
      <c r="NZV194" s="172"/>
      <c r="NZW194" s="172"/>
      <c r="NZX194" s="172"/>
      <c r="NZY194" s="172"/>
      <c r="NZZ194" s="172"/>
      <c r="OAA194" s="172"/>
      <c r="OAB194" s="172"/>
      <c r="OAC194" s="172"/>
      <c r="OAD194" s="172"/>
      <c r="OAE194" s="172"/>
      <c r="OAF194" s="172"/>
      <c r="OAG194" s="172"/>
      <c r="OAH194" s="172"/>
      <c r="OAI194" s="172"/>
      <c r="OAJ194" s="172"/>
      <c r="OAK194" s="172"/>
      <c r="OAL194" s="172"/>
      <c r="OAM194" s="172"/>
      <c r="OAN194" s="172"/>
      <c r="OAO194" s="172"/>
      <c r="OAP194" s="172"/>
      <c r="OAQ194" s="172"/>
      <c r="OAR194" s="172"/>
      <c r="OAS194" s="172"/>
      <c r="OAT194" s="172"/>
      <c r="OAU194" s="172"/>
      <c r="OAV194" s="172"/>
      <c r="OAW194" s="172"/>
      <c r="OAX194" s="172"/>
      <c r="OAY194" s="172"/>
      <c r="OAZ194" s="172"/>
      <c r="OBA194" s="172"/>
      <c r="OBB194" s="172"/>
      <c r="OBC194" s="172"/>
      <c r="OBD194" s="172"/>
      <c r="OBE194" s="172"/>
      <c r="OBF194" s="172"/>
      <c r="OBG194" s="172"/>
      <c r="OBH194" s="172"/>
      <c r="OBI194" s="172"/>
      <c r="OBJ194" s="172"/>
      <c r="OBK194" s="172"/>
      <c r="OBL194" s="172"/>
      <c r="OBM194" s="172"/>
      <c r="OBN194" s="172"/>
      <c r="OBO194" s="172"/>
      <c r="OBP194" s="172"/>
      <c r="OBQ194" s="172"/>
      <c r="OBR194" s="172"/>
      <c r="OBS194" s="172"/>
      <c r="OBT194" s="172"/>
      <c r="OBU194" s="172"/>
      <c r="OBV194" s="172"/>
      <c r="OBW194" s="172"/>
      <c r="OBX194" s="172"/>
      <c r="OBY194" s="172"/>
      <c r="OBZ194" s="172"/>
      <c r="OCA194" s="172"/>
      <c r="OCB194" s="172"/>
      <c r="OCC194" s="172"/>
      <c r="OCD194" s="172"/>
      <c r="OCE194" s="172"/>
      <c r="OCF194" s="172"/>
      <c r="OCG194" s="172"/>
      <c r="OCH194" s="172"/>
      <c r="OCI194" s="172"/>
      <c r="OCJ194" s="172"/>
      <c r="OCK194" s="172"/>
      <c r="OCL194" s="172"/>
      <c r="OCM194" s="172"/>
      <c r="OCN194" s="172"/>
      <c r="OCO194" s="172"/>
      <c r="OCP194" s="172"/>
      <c r="OCQ194" s="172"/>
      <c r="OCR194" s="172"/>
      <c r="OCS194" s="172"/>
      <c r="OCT194" s="172"/>
      <c r="OCU194" s="172"/>
      <c r="OCV194" s="172"/>
      <c r="OCW194" s="172"/>
      <c r="OCX194" s="172"/>
      <c r="OCY194" s="172"/>
      <c r="OCZ194" s="172"/>
      <c r="ODA194" s="172"/>
      <c r="ODB194" s="172"/>
      <c r="ODC194" s="172"/>
      <c r="ODD194" s="172"/>
      <c r="ODE194" s="172"/>
      <c r="ODF194" s="172"/>
      <c r="ODG194" s="172"/>
      <c r="ODH194" s="172"/>
      <c r="ODI194" s="172"/>
      <c r="ODJ194" s="172"/>
      <c r="ODK194" s="172"/>
      <c r="ODL194" s="172"/>
      <c r="ODM194" s="172"/>
      <c r="ODN194" s="172"/>
      <c r="ODO194" s="172"/>
      <c r="ODP194" s="172"/>
      <c r="ODQ194" s="172"/>
      <c r="ODR194" s="172"/>
      <c r="ODS194" s="172"/>
      <c r="ODT194" s="172"/>
      <c r="ODU194" s="172"/>
      <c r="ODV194" s="172"/>
      <c r="ODW194" s="172"/>
      <c r="ODX194" s="172"/>
      <c r="ODY194" s="172"/>
      <c r="ODZ194" s="172"/>
      <c r="OEA194" s="172"/>
      <c r="OEB194" s="172"/>
      <c r="OEC194" s="172"/>
      <c r="OED194" s="172"/>
      <c r="OEE194" s="172"/>
      <c r="OEF194" s="172"/>
      <c r="OEG194" s="172"/>
      <c r="OEH194" s="172"/>
      <c r="OEI194" s="172"/>
      <c r="OEJ194" s="172"/>
      <c r="OEK194" s="172"/>
      <c r="OEL194" s="172"/>
      <c r="OEM194" s="172"/>
      <c r="OEN194" s="172"/>
      <c r="OEO194" s="172"/>
      <c r="OEP194" s="172"/>
      <c r="OEQ194" s="172"/>
      <c r="OER194" s="172"/>
      <c r="OES194" s="172"/>
      <c r="OET194" s="172"/>
      <c r="OEU194" s="172"/>
      <c r="OEV194" s="172"/>
      <c r="OEW194" s="172"/>
      <c r="OEX194" s="172"/>
      <c r="OEY194" s="172"/>
      <c r="OEZ194" s="172"/>
      <c r="OFA194" s="172"/>
      <c r="OFB194" s="172"/>
      <c r="OFC194" s="172"/>
      <c r="OFD194" s="172"/>
      <c r="OFE194" s="172"/>
      <c r="OFF194" s="172"/>
      <c r="OFG194" s="172"/>
      <c r="OFH194" s="172"/>
      <c r="OFI194" s="172"/>
      <c r="OFJ194" s="172"/>
      <c r="OFK194" s="172"/>
      <c r="OFL194" s="172"/>
      <c r="OFM194" s="172"/>
      <c r="OFN194" s="172"/>
      <c r="OFO194" s="172"/>
      <c r="OFP194" s="172"/>
      <c r="OFQ194" s="172"/>
      <c r="OFR194" s="172"/>
      <c r="OFS194" s="172"/>
      <c r="OFT194" s="172"/>
      <c r="OFU194" s="172"/>
      <c r="OFV194" s="172"/>
      <c r="OFW194" s="172"/>
      <c r="OFX194" s="172"/>
      <c r="OFY194" s="172"/>
      <c r="OFZ194" s="172"/>
      <c r="OGA194" s="172"/>
      <c r="OGB194" s="172"/>
      <c r="OGC194" s="172"/>
      <c r="OGD194" s="172"/>
      <c r="OGE194" s="172"/>
      <c r="OGF194" s="172"/>
      <c r="OGG194" s="172"/>
      <c r="OGH194" s="172"/>
      <c r="OGI194" s="172"/>
      <c r="OGJ194" s="172"/>
      <c r="OGK194" s="172"/>
      <c r="OGL194" s="172"/>
      <c r="OGM194" s="172"/>
      <c r="OGN194" s="172"/>
      <c r="OGO194" s="172"/>
      <c r="OGP194" s="172"/>
      <c r="OGQ194" s="172"/>
      <c r="OGR194" s="172"/>
      <c r="OGS194" s="172"/>
      <c r="OGT194" s="172"/>
      <c r="OGU194" s="172"/>
      <c r="OGV194" s="172"/>
      <c r="OGW194" s="172"/>
      <c r="OGX194" s="172"/>
      <c r="OGY194" s="172"/>
      <c r="OGZ194" s="172"/>
      <c r="OHA194" s="172"/>
      <c r="OHB194" s="172"/>
      <c r="OHC194" s="172"/>
      <c r="OHD194" s="172"/>
      <c r="OHE194" s="172"/>
      <c r="OHF194" s="172"/>
      <c r="OHG194" s="172"/>
      <c r="OHH194" s="172"/>
      <c r="OHI194" s="172"/>
      <c r="OHJ194" s="172"/>
      <c r="OHK194" s="172"/>
      <c r="OHL194" s="172"/>
      <c r="OHM194" s="172"/>
      <c r="OHN194" s="172"/>
      <c r="OHO194" s="172"/>
      <c r="OHP194" s="172"/>
      <c r="OHQ194" s="172"/>
      <c r="OHR194" s="172"/>
      <c r="OHS194" s="172"/>
      <c r="OHT194" s="172"/>
      <c r="OHU194" s="172"/>
      <c r="OHV194" s="172"/>
      <c r="OHW194" s="172"/>
      <c r="OHX194" s="172"/>
      <c r="OHY194" s="172"/>
      <c r="OHZ194" s="172"/>
      <c r="OIA194" s="172"/>
      <c r="OIB194" s="172"/>
      <c r="OIC194" s="172"/>
      <c r="OID194" s="172"/>
      <c r="OIE194" s="172"/>
      <c r="OIF194" s="172"/>
      <c r="OIG194" s="172"/>
      <c r="OIH194" s="172"/>
      <c r="OII194" s="172"/>
      <c r="OIJ194" s="172"/>
      <c r="OIK194" s="172"/>
      <c r="OIL194" s="172"/>
      <c r="OIM194" s="172"/>
      <c r="OIN194" s="172"/>
      <c r="OIO194" s="172"/>
      <c r="OIP194" s="172"/>
      <c r="OIQ194" s="172"/>
      <c r="OIR194" s="172"/>
      <c r="OIS194" s="172"/>
      <c r="OIT194" s="172"/>
      <c r="OIU194" s="172"/>
      <c r="OIV194" s="172"/>
      <c r="OIW194" s="172"/>
      <c r="OIX194" s="172"/>
      <c r="OIY194" s="172"/>
      <c r="OIZ194" s="172"/>
      <c r="OJA194" s="172"/>
      <c r="OJB194" s="172"/>
      <c r="OJC194" s="172"/>
      <c r="OJD194" s="172"/>
      <c r="OJE194" s="172"/>
      <c r="OJF194" s="172"/>
      <c r="OJG194" s="172"/>
      <c r="OJH194" s="172"/>
      <c r="OJI194" s="172"/>
      <c r="OJJ194" s="172"/>
      <c r="OJK194" s="172"/>
      <c r="OJL194" s="172"/>
      <c r="OJM194" s="172"/>
      <c r="OJN194" s="172"/>
      <c r="OJO194" s="172"/>
      <c r="OJP194" s="172"/>
      <c r="OJQ194" s="172"/>
      <c r="OJR194" s="172"/>
      <c r="OJS194" s="172"/>
      <c r="OJT194" s="172"/>
      <c r="OJU194" s="172"/>
      <c r="OJV194" s="172"/>
      <c r="OJW194" s="172"/>
      <c r="OJX194" s="172"/>
      <c r="OJY194" s="172"/>
      <c r="OJZ194" s="172"/>
      <c r="OKA194" s="172"/>
      <c r="OKB194" s="172"/>
      <c r="OKC194" s="172"/>
      <c r="OKD194" s="172"/>
      <c r="OKE194" s="172"/>
      <c r="OKF194" s="172"/>
      <c r="OKG194" s="172"/>
      <c r="OKH194" s="172"/>
      <c r="OKI194" s="172"/>
      <c r="OKJ194" s="172"/>
      <c r="OKK194" s="172"/>
      <c r="OKL194" s="172"/>
      <c r="OKM194" s="172"/>
      <c r="OKN194" s="172"/>
      <c r="OKO194" s="172"/>
      <c r="OKP194" s="172"/>
      <c r="OKQ194" s="172"/>
      <c r="OKR194" s="172"/>
      <c r="OKS194" s="172"/>
      <c r="OKT194" s="172"/>
      <c r="OKU194" s="172"/>
      <c r="OKV194" s="172"/>
      <c r="OKW194" s="172"/>
      <c r="OKX194" s="172"/>
      <c r="OKY194" s="172"/>
      <c r="OKZ194" s="172"/>
      <c r="OLA194" s="172"/>
      <c r="OLB194" s="172"/>
      <c r="OLC194" s="172"/>
      <c r="OLD194" s="172"/>
      <c r="OLE194" s="172"/>
      <c r="OLF194" s="172"/>
      <c r="OLG194" s="172"/>
      <c r="OLH194" s="172"/>
      <c r="OLI194" s="172"/>
      <c r="OLJ194" s="172"/>
      <c r="OLK194" s="172"/>
      <c r="OLL194" s="172"/>
      <c r="OLM194" s="172"/>
      <c r="OLN194" s="172"/>
      <c r="OLO194" s="172"/>
      <c r="OLP194" s="172"/>
      <c r="OLQ194" s="172"/>
      <c r="OLR194" s="172"/>
      <c r="OLS194" s="172"/>
      <c r="OLT194" s="172"/>
      <c r="OLU194" s="172"/>
      <c r="OLV194" s="172"/>
      <c r="OLW194" s="172"/>
      <c r="OLX194" s="172"/>
      <c r="OLY194" s="172"/>
      <c r="OLZ194" s="172"/>
      <c r="OMA194" s="172"/>
      <c r="OMB194" s="172"/>
      <c r="OMC194" s="172"/>
      <c r="OMD194" s="172"/>
      <c r="OME194" s="172"/>
      <c r="OMF194" s="172"/>
      <c r="OMG194" s="172"/>
      <c r="OMH194" s="172"/>
      <c r="OMI194" s="172"/>
      <c r="OMJ194" s="172"/>
      <c r="OMK194" s="172"/>
      <c r="OML194" s="172"/>
      <c r="OMM194" s="172"/>
      <c r="OMN194" s="172"/>
      <c r="OMO194" s="172"/>
      <c r="OMP194" s="172"/>
      <c r="OMQ194" s="172"/>
      <c r="OMR194" s="172"/>
      <c r="OMS194" s="172"/>
      <c r="OMT194" s="172"/>
      <c r="OMU194" s="172"/>
      <c r="OMV194" s="172"/>
      <c r="OMW194" s="172"/>
      <c r="OMX194" s="172"/>
      <c r="OMY194" s="172"/>
      <c r="OMZ194" s="172"/>
      <c r="ONA194" s="172"/>
      <c r="ONB194" s="172"/>
      <c r="ONC194" s="172"/>
      <c r="OND194" s="172"/>
      <c r="ONE194" s="172"/>
      <c r="ONF194" s="172"/>
      <c r="ONG194" s="172"/>
      <c r="ONH194" s="172"/>
      <c r="ONI194" s="172"/>
      <c r="ONJ194" s="172"/>
      <c r="ONK194" s="172"/>
      <c r="ONL194" s="172"/>
      <c r="ONM194" s="172"/>
      <c r="ONN194" s="172"/>
      <c r="ONO194" s="172"/>
      <c r="ONP194" s="172"/>
      <c r="ONQ194" s="172"/>
      <c r="ONR194" s="172"/>
      <c r="ONS194" s="172"/>
      <c r="ONT194" s="172"/>
      <c r="ONU194" s="172"/>
      <c r="ONV194" s="172"/>
      <c r="ONW194" s="172"/>
      <c r="ONX194" s="172"/>
      <c r="ONY194" s="172"/>
      <c r="ONZ194" s="172"/>
      <c r="OOA194" s="172"/>
      <c r="OOB194" s="172"/>
      <c r="OOC194" s="172"/>
      <c r="OOD194" s="172"/>
      <c r="OOE194" s="172"/>
      <c r="OOF194" s="172"/>
      <c r="OOG194" s="172"/>
      <c r="OOH194" s="172"/>
      <c r="OOI194" s="172"/>
      <c r="OOJ194" s="172"/>
      <c r="OOK194" s="172"/>
      <c r="OOL194" s="172"/>
      <c r="OOM194" s="172"/>
      <c r="OON194" s="172"/>
      <c r="OOO194" s="172"/>
      <c r="OOP194" s="172"/>
      <c r="OOQ194" s="172"/>
      <c r="OOR194" s="172"/>
      <c r="OOS194" s="172"/>
      <c r="OOT194" s="172"/>
      <c r="OOU194" s="172"/>
      <c r="OOV194" s="172"/>
      <c r="OOW194" s="172"/>
      <c r="OOX194" s="172"/>
      <c r="OOY194" s="172"/>
      <c r="OOZ194" s="172"/>
      <c r="OPA194" s="172"/>
      <c r="OPB194" s="172"/>
      <c r="OPC194" s="172"/>
      <c r="OPD194" s="172"/>
      <c r="OPE194" s="172"/>
      <c r="OPF194" s="172"/>
      <c r="OPG194" s="172"/>
      <c r="OPH194" s="172"/>
      <c r="OPI194" s="172"/>
      <c r="OPJ194" s="172"/>
      <c r="OPK194" s="172"/>
      <c r="OPL194" s="172"/>
      <c r="OPM194" s="172"/>
      <c r="OPN194" s="172"/>
      <c r="OPO194" s="172"/>
      <c r="OPP194" s="172"/>
      <c r="OPQ194" s="172"/>
      <c r="OPR194" s="172"/>
      <c r="OPS194" s="172"/>
      <c r="OPT194" s="172"/>
      <c r="OPU194" s="172"/>
      <c r="OPV194" s="172"/>
      <c r="OPW194" s="172"/>
      <c r="OPX194" s="172"/>
      <c r="OPY194" s="172"/>
      <c r="OPZ194" s="172"/>
      <c r="OQA194" s="172"/>
      <c r="OQB194" s="172"/>
      <c r="OQC194" s="172"/>
      <c r="OQD194" s="172"/>
      <c r="OQE194" s="172"/>
      <c r="OQF194" s="172"/>
      <c r="OQG194" s="172"/>
      <c r="OQH194" s="172"/>
      <c r="OQI194" s="172"/>
      <c r="OQJ194" s="172"/>
      <c r="OQK194" s="172"/>
      <c r="OQL194" s="172"/>
      <c r="OQM194" s="172"/>
      <c r="OQN194" s="172"/>
      <c r="OQO194" s="172"/>
      <c r="OQP194" s="172"/>
      <c r="OQQ194" s="172"/>
      <c r="OQR194" s="172"/>
      <c r="OQS194" s="172"/>
      <c r="OQT194" s="172"/>
      <c r="OQU194" s="172"/>
      <c r="OQV194" s="172"/>
      <c r="OQW194" s="172"/>
      <c r="OQX194" s="172"/>
      <c r="OQY194" s="172"/>
      <c r="OQZ194" s="172"/>
      <c r="ORA194" s="172"/>
      <c r="ORB194" s="172"/>
      <c r="ORC194" s="172"/>
      <c r="ORD194" s="172"/>
      <c r="ORE194" s="172"/>
      <c r="ORF194" s="172"/>
      <c r="ORG194" s="172"/>
      <c r="ORH194" s="172"/>
      <c r="ORI194" s="172"/>
      <c r="ORJ194" s="172"/>
      <c r="ORK194" s="172"/>
      <c r="ORL194" s="172"/>
      <c r="ORM194" s="172"/>
      <c r="ORN194" s="172"/>
      <c r="ORO194" s="172"/>
      <c r="ORP194" s="172"/>
      <c r="ORQ194" s="172"/>
      <c r="ORR194" s="172"/>
      <c r="ORS194" s="172"/>
      <c r="ORT194" s="172"/>
      <c r="ORU194" s="172"/>
      <c r="ORV194" s="172"/>
      <c r="ORW194" s="172"/>
      <c r="ORX194" s="172"/>
      <c r="ORY194" s="172"/>
      <c r="ORZ194" s="172"/>
      <c r="OSA194" s="172"/>
      <c r="OSB194" s="172"/>
      <c r="OSC194" s="172"/>
      <c r="OSD194" s="172"/>
      <c r="OSE194" s="172"/>
      <c r="OSF194" s="172"/>
      <c r="OSG194" s="172"/>
      <c r="OSH194" s="172"/>
      <c r="OSI194" s="172"/>
      <c r="OSJ194" s="172"/>
      <c r="OSK194" s="172"/>
      <c r="OSL194" s="172"/>
      <c r="OSM194" s="172"/>
      <c r="OSN194" s="172"/>
      <c r="OSO194" s="172"/>
      <c r="OSP194" s="172"/>
      <c r="OSQ194" s="172"/>
      <c r="OSR194" s="172"/>
      <c r="OSS194" s="172"/>
      <c r="OST194" s="172"/>
      <c r="OSU194" s="172"/>
      <c r="OSV194" s="172"/>
      <c r="OSW194" s="172"/>
      <c r="OSX194" s="172"/>
      <c r="OSY194" s="172"/>
      <c r="OSZ194" s="172"/>
      <c r="OTA194" s="172"/>
      <c r="OTB194" s="172"/>
      <c r="OTC194" s="172"/>
      <c r="OTD194" s="172"/>
      <c r="OTE194" s="172"/>
      <c r="OTF194" s="172"/>
      <c r="OTG194" s="172"/>
      <c r="OTH194" s="172"/>
      <c r="OTI194" s="172"/>
      <c r="OTJ194" s="172"/>
      <c r="OTK194" s="172"/>
      <c r="OTL194" s="172"/>
      <c r="OTM194" s="172"/>
      <c r="OTN194" s="172"/>
      <c r="OTO194" s="172"/>
      <c r="OTP194" s="172"/>
      <c r="OTQ194" s="172"/>
      <c r="OTR194" s="172"/>
      <c r="OTS194" s="172"/>
      <c r="OTT194" s="172"/>
      <c r="OTU194" s="172"/>
      <c r="OTV194" s="172"/>
      <c r="OTW194" s="172"/>
      <c r="OTX194" s="172"/>
      <c r="OTY194" s="172"/>
      <c r="OTZ194" s="172"/>
      <c r="OUA194" s="172"/>
      <c r="OUB194" s="172"/>
      <c r="OUC194" s="172"/>
      <c r="OUD194" s="172"/>
      <c r="OUE194" s="172"/>
      <c r="OUF194" s="172"/>
      <c r="OUG194" s="172"/>
      <c r="OUH194" s="172"/>
      <c r="OUI194" s="172"/>
      <c r="OUJ194" s="172"/>
      <c r="OUK194" s="172"/>
      <c r="OUL194" s="172"/>
      <c r="OUM194" s="172"/>
      <c r="OUN194" s="172"/>
      <c r="OUO194" s="172"/>
      <c r="OUP194" s="172"/>
      <c r="OUQ194" s="172"/>
      <c r="OUR194" s="172"/>
      <c r="OUS194" s="172"/>
      <c r="OUT194" s="172"/>
      <c r="OUU194" s="172"/>
      <c r="OUV194" s="172"/>
      <c r="OUW194" s="172"/>
      <c r="OUX194" s="172"/>
      <c r="OUY194" s="172"/>
      <c r="OUZ194" s="172"/>
      <c r="OVA194" s="172"/>
      <c r="OVB194" s="172"/>
      <c r="OVC194" s="172"/>
      <c r="OVD194" s="172"/>
      <c r="OVE194" s="172"/>
      <c r="OVF194" s="172"/>
      <c r="OVG194" s="172"/>
      <c r="OVH194" s="172"/>
      <c r="OVI194" s="172"/>
      <c r="OVJ194" s="172"/>
      <c r="OVK194" s="172"/>
      <c r="OVL194" s="172"/>
      <c r="OVM194" s="172"/>
      <c r="OVN194" s="172"/>
      <c r="OVO194" s="172"/>
      <c r="OVP194" s="172"/>
      <c r="OVQ194" s="172"/>
      <c r="OVR194" s="172"/>
      <c r="OVS194" s="172"/>
      <c r="OVT194" s="172"/>
      <c r="OVU194" s="172"/>
      <c r="OVV194" s="172"/>
      <c r="OVW194" s="172"/>
      <c r="OVX194" s="172"/>
      <c r="OVY194" s="172"/>
      <c r="OVZ194" s="172"/>
      <c r="OWA194" s="172"/>
      <c r="OWB194" s="172"/>
      <c r="OWC194" s="172"/>
      <c r="OWD194" s="172"/>
      <c r="OWE194" s="172"/>
      <c r="OWF194" s="172"/>
      <c r="OWG194" s="172"/>
      <c r="OWH194" s="172"/>
      <c r="OWI194" s="172"/>
      <c r="OWJ194" s="172"/>
      <c r="OWK194" s="172"/>
      <c r="OWL194" s="172"/>
      <c r="OWM194" s="172"/>
      <c r="OWN194" s="172"/>
      <c r="OWO194" s="172"/>
      <c r="OWP194" s="172"/>
      <c r="OWQ194" s="172"/>
      <c r="OWR194" s="172"/>
      <c r="OWS194" s="172"/>
      <c r="OWT194" s="172"/>
      <c r="OWU194" s="172"/>
      <c r="OWV194" s="172"/>
      <c r="OWW194" s="172"/>
      <c r="OWX194" s="172"/>
      <c r="OWY194" s="172"/>
      <c r="OWZ194" s="172"/>
      <c r="OXA194" s="172"/>
      <c r="OXB194" s="172"/>
      <c r="OXC194" s="172"/>
      <c r="OXD194" s="172"/>
      <c r="OXE194" s="172"/>
      <c r="OXF194" s="172"/>
      <c r="OXG194" s="172"/>
      <c r="OXH194" s="172"/>
      <c r="OXI194" s="172"/>
      <c r="OXJ194" s="172"/>
      <c r="OXK194" s="172"/>
      <c r="OXL194" s="172"/>
      <c r="OXM194" s="172"/>
      <c r="OXN194" s="172"/>
      <c r="OXO194" s="172"/>
      <c r="OXP194" s="172"/>
      <c r="OXQ194" s="172"/>
      <c r="OXR194" s="172"/>
      <c r="OXS194" s="172"/>
      <c r="OXT194" s="172"/>
      <c r="OXU194" s="172"/>
      <c r="OXV194" s="172"/>
      <c r="OXW194" s="172"/>
      <c r="OXX194" s="172"/>
      <c r="OXY194" s="172"/>
      <c r="OXZ194" s="172"/>
      <c r="OYA194" s="172"/>
      <c r="OYB194" s="172"/>
      <c r="OYC194" s="172"/>
      <c r="OYD194" s="172"/>
      <c r="OYE194" s="172"/>
      <c r="OYF194" s="172"/>
      <c r="OYG194" s="172"/>
      <c r="OYH194" s="172"/>
      <c r="OYI194" s="172"/>
      <c r="OYJ194" s="172"/>
      <c r="OYK194" s="172"/>
      <c r="OYL194" s="172"/>
      <c r="OYM194" s="172"/>
      <c r="OYN194" s="172"/>
      <c r="OYO194" s="172"/>
      <c r="OYP194" s="172"/>
      <c r="OYQ194" s="172"/>
      <c r="OYR194" s="172"/>
      <c r="OYS194" s="172"/>
      <c r="OYT194" s="172"/>
      <c r="OYU194" s="172"/>
      <c r="OYV194" s="172"/>
      <c r="OYW194" s="172"/>
      <c r="OYX194" s="172"/>
      <c r="OYY194" s="172"/>
      <c r="OYZ194" s="172"/>
      <c r="OZA194" s="172"/>
      <c r="OZB194" s="172"/>
      <c r="OZC194" s="172"/>
      <c r="OZD194" s="172"/>
      <c r="OZE194" s="172"/>
      <c r="OZF194" s="172"/>
      <c r="OZG194" s="172"/>
      <c r="OZH194" s="172"/>
      <c r="OZI194" s="172"/>
      <c r="OZJ194" s="172"/>
      <c r="OZK194" s="172"/>
      <c r="OZL194" s="172"/>
      <c r="OZM194" s="172"/>
      <c r="OZN194" s="172"/>
      <c r="OZO194" s="172"/>
      <c r="OZP194" s="172"/>
      <c r="OZQ194" s="172"/>
      <c r="OZR194" s="172"/>
      <c r="OZS194" s="172"/>
      <c r="OZT194" s="172"/>
      <c r="OZU194" s="172"/>
      <c r="OZV194" s="172"/>
      <c r="OZW194" s="172"/>
      <c r="OZX194" s="172"/>
      <c r="OZY194" s="172"/>
      <c r="OZZ194" s="172"/>
      <c r="PAA194" s="172"/>
      <c r="PAB194" s="172"/>
      <c r="PAC194" s="172"/>
      <c r="PAD194" s="172"/>
      <c r="PAE194" s="172"/>
      <c r="PAF194" s="172"/>
      <c r="PAG194" s="172"/>
      <c r="PAH194" s="172"/>
      <c r="PAI194" s="172"/>
      <c r="PAJ194" s="172"/>
      <c r="PAK194" s="172"/>
      <c r="PAL194" s="172"/>
      <c r="PAM194" s="172"/>
      <c r="PAN194" s="172"/>
      <c r="PAO194" s="172"/>
      <c r="PAP194" s="172"/>
      <c r="PAQ194" s="172"/>
      <c r="PAR194" s="172"/>
      <c r="PAS194" s="172"/>
      <c r="PAT194" s="172"/>
      <c r="PAU194" s="172"/>
      <c r="PAV194" s="172"/>
      <c r="PAW194" s="172"/>
      <c r="PAX194" s="172"/>
      <c r="PAY194" s="172"/>
      <c r="PAZ194" s="172"/>
      <c r="PBA194" s="172"/>
      <c r="PBB194" s="172"/>
      <c r="PBC194" s="172"/>
      <c r="PBD194" s="172"/>
      <c r="PBE194" s="172"/>
      <c r="PBF194" s="172"/>
      <c r="PBG194" s="172"/>
      <c r="PBH194" s="172"/>
      <c r="PBI194" s="172"/>
      <c r="PBJ194" s="172"/>
      <c r="PBK194" s="172"/>
      <c r="PBL194" s="172"/>
      <c r="PBM194" s="172"/>
      <c r="PBN194" s="172"/>
      <c r="PBO194" s="172"/>
      <c r="PBP194" s="172"/>
      <c r="PBQ194" s="172"/>
      <c r="PBR194" s="172"/>
      <c r="PBS194" s="172"/>
      <c r="PBT194" s="172"/>
      <c r="PBU194" s="172"/>
      <c r="PBV194" s="172"/>
      <c r="PBW194" s="172"/>
      <c r="PBX194" s="172"/>
      <c r="PBY194" s="172"/>
      <c r="PBZ194" s="172"/>
      <c r="PCA194" s="172"/>
      <c r="PCB194" s="172"/>
      <c r="PCC194" s="172"/>
      <c r="PCD194" s="172"/>
      <c r="PCE194" s="172"/>
      <c r="PCF194" s="172"/>
      <c r="PCG194" s="172"/>
      <c r="PCH194" s="172"/>
      <c r="PCI194" s="172"/>
      <c r="PCJ194" s="172"/>
      <c r="PCK194" s="172"/>
      <c r="PCL194" s="172"/>
      <c r="PCM194" s="172"/>
      <c r="PCN194" s="172"/>
      <c r="PCO194" s="172"/>
      <c r="PCP194" s="172"/>
      <c r="PCQ194" s="172"/>
      <c r="PCR194" s="172"/>
      <c r="PCS194" s="172"/>
      <c r="PCT194" s="172"/>
      <c r="PCU194" s="172"/>
      <c r="PCV194" s="172"/>
      <c r="PCW194" s="172"/>
      <c r="PCX194" s="172"/>
      <c r="PCY194" s="172"/>
      <c r="PCZ194" s="172"/>
      <c r="PDA194" s="172"/>
      <c r="PDB194" s="172"/>
      <c r="PDC194" s="172"/>
      <c r="PDD194" s="172"/>
      <c r="PDE194" s="172"/>
      <c r="PDF194" s="172"/>
      <c r="PDG194" s="172"/>
      <c r="PDH194" s="172"/>
      <c r="PDI194" s="172"/>
      <c r="PDJ194" s="172"/>
      <c r="PDK194" s="172"/>
      <c r="PDL194" s="172"/>
      <c r="PDM194" s="172"/>
      <c r="PDN194" s="172"/>
      <c r="PDO194" s="172"/>
      <c r="PDP194" s="172"/>
      <c r="PDQ194" s="172"/>
      <c r="PDR194" s="172"/>
      <c r="PDS194" s="172"/>
      <c r="PDT194" s="172"/>
      <c r="PDU194" s="172"/>
      <c r="PDV194" s="172"/>
      <c r="PDW194" s="172"/>
      <c r="PDX194" s="172"/>
      <c r="PDY194" s="172"/>
      <c r="PDZ194" s="172"/>
      <c r="PEA194" s="172"/>
      <c r="PEB194" s="172"/>
      <c r="PEC194" s="172"/>
      <c r="PED194" s="172"/>
      <c r="PEE194" s="172"/>
      <c r="PEF194" s="172"/>
      <c r="PEG194" s="172"/>
      <c r="PEH194" s="172"/>
      <c r="PEI194" s="172"/>
      <c r="PEJ194" s="172"/>
      <c r="PEK194" s="172"/>
      <c r="PEL194" s="172"/>
      <c r="PEM194" s="172"/>
      <c r="PEN194" s="172"/>
      <c r="PEO194" s="172"/>
      <c r="PEP194" s="172"/>
      <c r="PEQ194" s="172"/>
      <c r="PER194" s="172"/>
      <c r="PES194" s="172"/>
      <c r="PET194" s="172"/>
      <c r="PEU194" s="172"/>
      <c r="PEV194" s="172"/>
      <c r="PEW194" s="172"/>
      <c r="PEX194" s="172"/>
      <c r="PEY194" s="172"/>
      <c r="PEZ194" s="172"/>
      <c r="PFA194" s="172"/>
      <c r="PFB194" s="172"/>
      <c r="PFC194" s="172"/>
      <c r="PFD194" s="172"/>
      <c r="PFE194" s="172"/>
      <c r="PFF194" s="172"/>
      <c r="PFG194" s="172"/>
      <c r="PFH194" s="172"/>
      <c r="PFI194" s="172"/>
      <c r="PFJ194" s="172"/>
      <c r="PFK194" s="172"/>
      <c r="PFL194" s="172"/>
      <c r="PFM194" s="172"/>
      <c r="PFN194" s="172"/>
      <c r="PFO194" s="172"/>
      <c r="PFP194" s="172"/>
      <c r="PFQ194" s="172"/>
      <c r="PFR194" s="172"/>
      <c r="PFS194" s="172"/>
      <c r="PFT194" s="172"/>
      <c r="PFU194" s="172"/>
      <c r="PFV194" s="172"/>
      <c r="PFW194" s="172"/>
      <c r="PFX194" s="172"/>
      <c r="PFY194" s="172"/>
      <c r="PFZ194" s="172"/>
      <c r="PGA194" s="172"/>
      <c r="PGB194" s="172"/>
      <c r="PGC194" s="172"/>
      <c r="PGD194" s="172"/>
      <c r="PGE194" s="172"/>
      <c r="PGF194" s="172"/>
      <c r="PGG194" s="172"/>
      <c r="PGH194" s="172"/>
      <c r="PGI194" s="172"/>
      <c r="PGJ194" s="172"/>
      <c r="PGK194" s="172"/>
      <c r="PGL194" s="172"/>
      <c r="PGM194" s="172"/>
      <c r="PGN194" s="172"/>
      <c r="PGO194" s="172"/>
      <c r="PGP194" s="172"/>
      <c r="PGQ194" s="172"/>
      <c r="PGR194" s="172"/>
      <c r="PGS194" s="172"/>
      <c r="PGT194" s="172"/>
      <c r="PGU194" s="172"/>
      <c r="PGV194" s="172"/>
      <c r="PGW194" s="172"/>
      <c r="PGX194" s="172"/>
      <c r="PGY194" s="172"/>
      <c r="PGZ194" s="172"/>
      <c r="PHA194" s="172"/>
      <c r="PHB194" s="172"/>
      <c r="PHC194" s="172"/>
      <c r="PHD194" s="172"/>
      <c r="PHE194" s="172"/>
      <c r="PHF194" s="172"/>
      <c r="PHG194" s="172"/>
      <c r="PHH194" s="172"/>
      <c r="PHI194" s="172"/>
      <c r="PHJ194" s="172"/>
      <c r="PHK194" s="172"/>
      <c r="PHL194" s="172"/>
      <c r="PHM194" s="172"/>
      <c r="PHN194" s="172"/>
      <c r="PHO194" s="172"/>
      <c r="PHP194" s="172"/>
      <c r="PHQ194" s="172"/>
      <c r="PHR194" s="172"/>
      <c r="PHS194" s="172"/>
      <c r="PHT194" s="172"/>
      <c r="PHU194" s="172"/>
      <c r="PHV194" s="172"/>
      <c r="PHW194" s="172"/>
      <c r="PHX194" s="172"/>
      <c r="PHY194" s="172"/>
      <c r="PHZ194" s="172"/>
      <c r="PIA194" s="172"/>
      <c r="PIB194" s="172"/>
      <c r="PIC194" s="172"/>
      <c r="PID194" s="172"/>
      <c r="PIE194" s="172"/>
      <c r="PIF194" s="172"/>
      <c r="PIG194" s="172"/>
      <c r="PIH194" s="172"/>
      <c r="PII194" s="172"/>
      <c r="PIJ194" s="172"/>
      <c r="PIK194" s="172"/>
      <c r="PIL194" s="172"/>
      <c r="PIM194" s="172"/>
      <c r="PIN194" s="172"/>
      <c r="PIO194" s="172"/>
      <c r="PIP194" s="172"/>
      <c r="PIQ194" s="172"/>
      <c r="PIR194" s="172"/>
      <c r="PIS194" s="172"/>
      <c r="PIT194" s="172"/>
      <c r="PIU194" s="172"/>
      <c r="PIV194" s="172"/>
      <c r="PIW194" s="172"/>
      <c r="PIX194" s="172"/>
      <c r="PIY194" s="172"/>
      <c r="PIZ194" s="172"/>
      <c r="PJA194" s="172"/>
      <c r="PJB194" s="172"/>
      <c r="PJC194" s="172"/>
      <c r="PJD194" s="172"/>
      <c r="PJE194" s="172"/>
      <c r="PJF194" s="172"/>
      <c r="PJG194" s="172"/>
      <c r="PJH194" s="172"/>
      <c r="PJI194" s="172"/>
      <c r="PJJ194" s="172"/>
      <c r="PJK194" s="172"/>
      <c r="PJL194" s="172"/>
      <c r="PJM194" s="172"/>
      <c r="PJN194" s="172"/>
      <c r="PJO194" s="172"/>
      <c r="PJP194" s="172"/>
      <c r="PJQ194" s="172"/>
      <c r="PJR194" s="172"/>
      <c r="PJS194" s="172"/>
      <c r="PJT194" s="172"/>
      <c r="PJU194" s="172"/>
      <c r="PJV194" s="172"/>
      <c r="PJW194" s="172"/>
      <c r="PJX194" s="172"/>
      <c r="PJY194" s="172"/>
      <c r="PJZ194" s="172"/>
      <c r="PKA194" s="172"/>
      <c r="PKB194" s="172"/>
      <c r="PKC194" s="172"/>
      <c r="PKD194" s="172"/>
      <c r="PKE194" s="172"/>
      <c r="PKF194" s="172"/>
      <c r="PKG194" s="172"/>
      <c r="PKH194" s="172"/>
      <c r="PKI194" s="172"/>
      <c r="PKJ194" s="172"/>
      <c r="PKK194" s="172"/>
      <c r="PKL194" s="172"/>
      <c r="PKM194" s="172"/>
      <c r="PKN194" s="172"/>
      <c r="PKO194" s="172"/>
      <c r="PKP194" s="172"/>
      <c r="PKQ194" s="172"/>
      <c r="PKR194" s="172"/>
      <c r="PKS194" s="172"/>
      <c r="PKT194" s="172"/>
      <c r="PKU194" s="172"/>
      <c r="PKV194" s="172"/>
      <c r="PKW194" s="172"/>
      <c r="PKX194" s="172"/>
      <c r="PKY194" s="172"/>
      <c r="PKZ194" s="172"/>
      <c r="PLA194" s="172"/>
      <c r="PLB194" s="172"/>
      <c r="PLC194" s="172"/>
      <c r="PLD194" s="172"/>
      <c r="PLE194" s="172"/>
      <c r="PLF194" s="172"/>
      <c r="PLG194" s="172"/>
      <c r="PLH194" s="172"/>
      <c r="PLI194" s="172"/>
      <c r="PLJ194" s="172"/>
      <c r="PLK194" s="172"/>
      <c r="PLL194" s="172"/>
      <c r="PLM194" s="172"/>
      <c r="PLN194" s="172"/>
      <c r="PLO194" s="172"/>
      <c r="PLP194" s="172"/>
      <c r="PLQ194" s="172"/>
      <c r="PLR194" s="172"/>
      <c r="PLS194" s="172"/>
      <c r="PLT194" s="172"/>
      <c r="PLU194" s="172"/>
      <c r="PLV194" s="172"/>
      <c r="PLW194" s="172"/>
      <c r="PLX194" s="172"/>
      <c r="PLY194" s="172"/>
      <c r="PLZ194" s="172"/>
      <c r="PMA194" s="172"/>
      <c r="PMB194" s="172"/>
      <c r="PMC194" s="172"/>
      <c r="PMD194" s="172"/>
      <c r="PME194" s="172"/>
      <c r="PMF194" s="172"/>
      <c r="PMG194" s="172"/>
      <c r="PMH194" s="172"/>
      <c r="PMI194" s="172"/>
      <c r="PMJ194" s="172"/>
      <c r="PMK194" s="172"/>
      <c r="PML194" s="172"/>
      <c r="PMM194" s="172"/>
      <c r="PMN194" s="172"/>
      <c r="PMO194" s="172"/>
      <c r="PMP194" s="172"/>
      <c r="PMQ194" s="172"/>
      <c r="PMR194" s="172"/>
      <c r="PMS194" s="172"/>
      <c r="PMT194" s="172"/>
      <c r="PMU194" s="172"/>
      <c r="PMV194" s="172"/>
      <c r="PMW194" s="172"/>
      <c r="PMX194" s="172"/>
      <c r="PMY194" s="172"/>
      <c r="PMZ194" s="172"/>
      <c r="PNA194" s="172"/>
      <c r="PNB194" s="172"/>
      <c r="PNC194" s="172"/>
      <c r="PND194" s="172"/>
      <c r="PNE194" s="172"/>
      <c r="PNF194" s="172"/>
      <c r="PNG194" s="172"/>
      <c r="PNH194" s="172"/>
      <c r="PNI194" s="172"/>
      <c r="PNJ194" s="172"/>
      <c r="PNK194" s="172"/>
      <c r="PNL194" s="172"/>
      <c r="PNM194" s="172"/>
      <c r="PNN194" s="172"/>
      <c r="PNO194" s="172"/>
      <c r="PNP194" s="172"/>
      <c r="PNQ194" s="172"/>
      <c r="PNR194" s="172"/>
      <c r="PNS194" s="172"/>
      <c r="PNT194" s="172"/>
      <c r="PNU194" s="172"/>
      <c r="PNV194" s="172"/>
      <c r="PNW194" s="172"/>
      <c r="PNX194" s="172"/>
      <c r="PNY194" s="172"/>
      <c r="PNZ194" s="172"/>
      <c r="POA194" s="172"/>
      <c r="POB194" s="172"/>
      <c r="POC194" s="172"/>
      <c r="POD194" s="172"/>
      <c r="POE194" s="172"/>
      <c r="POF194" s="172"/>
      <c r="POG194" s="172"/>
      <c r="POH194" s="172"/>
      <c r="POI194" s="172"/>
      <c r="POJ194" s="172"/>
      <c r="POK194" s="172"/>
      <c r="POL194" s="172"/>
      <c r="POM194" s="172"/>
      <c r="PON194" s="172"/>
      <c r="POO194" s="172"/>
      <c r="POP194" s="172"/>
      <c r="POQ194" s="172"/>
      <c r="POR194" s="172"/>
      <c r="POS194" s="172"/>
      <c r="POT194" s="172"/>
      <c r="POU194" s="172"/>
      <c r="POV194" s="172"/>
      <c r="POW194" s="172"/>
      <c r="POX194" s="172"/>
      <c r="POY194" s="172"/>
      <c r="POZ194" s="172"/>
      <c r="PPA194" s="172"/>
      <c r="PPB194" s="172"/>
      <c r="PPC194" s="172"/>
      <c r="PPD194" s="172"/>
      <c r="PPE194" s="172"/>
      <c r="PPF194" s="172"/>
      <c r="PPG194" s="172"/>
      <c r="PPH194" s="172"/>
      <c r="PPI194" s="172"/>
      <c r="PPJ194" s="172"/>
      <c r="PPK194" s="172"/>
      <c r="PPL194" s="172"/>
      <c r="PPM194" s="172"/>
      <c r="PPN194" s="172"/>
      <c r="PPO194" s="172"/>
      <c r="PPP194" s="172"/>
      <c r="PPQ194" s="172"/>
      <c r="PPR194" s="172"/>
      <c r="PPS194" s="172"/>
      <c r="PPT194" s="172"/>
      <c r="PPU194" s="172"/>
      <c r="PPV194" s="172"/>
      <c r="PPW194" s="172"/>
      <c r="PPX194" s="172"/>
      <c r="PPY194" s="172"/>
      <c r="PPZ194" s="172"/>
      <c r="PQA194" s="172"/>
      <c r="PQB194" s="172"/>
      <c r="PQC194" s="172"/>
      <c r="PQD194" s="172"/>
      <c r="PQE194" s="172"/>
      <c r="PQF194" s="172"/>
      <c r="PQG194" s="172"/>
      <c r="PQH194" s="172"/>
      <c r="PQI194" s="172"/>
      <c r="PQJ194" s="172"/>
      <c r="PQK194" s="172"/>
      <c r="PQL194" s="172"/>
      <c r="PQM194" s="172"/>
      <c r="PQN194" s="172"/>
      <c r="PQO194" s="172"/>
      <c r="PQP194" s="172"/>
      <c r="PQQ194" s="172"/>
      <c r="PQR194" s="172"/>
      <c r="PQS194" s="172"/>
      <c r="PQT194" s="172"/>
      <c r="PQU194" s="172"/>
      <c r="PQV194" s="172"/>
      <c r="PQW194" s="172"/>
      <c r="PQX194" s="172"/>
      <c r="PQY194" s="172"/>
      <c r="PQZ194" s="172"/>
      <c r="PRA194" s="172"/>
      <c r="PRB194" s="172"/>
      <c r="PRC194" s="172"/>
      <c r="PRD194" s="172"/>
      <c r="PRE194" s="172"/>
      <c r="PRF194" s="172"/>
      <c r="PRG194" s="172"/>
      <c r="PRH194" s="172"/>
      <c r="PRI194" s="172"/>
      <c r="PRJ194" s="172"/>
      <c r="PRK194" s="172"/>
      <c r="PRL194" s="172"/>
      <c r="PRM194" s="172"/>
      <c r="PRN194" s="172"/>
      <c r="PRO194" s="172"/>
      <c r="PRP194" s="172"/>
      <c r="PRQ194" s="172"/>
      <c r="PRR194" s="172"/>
      <c r="PRS194" s="172"/>
      <c r="PRT194" s="172"/>
      <c r="PRU194" s="172"/>
      <c r="PRV194" s="172"/>
      <c r="PRW194" s="172"/>
      <c r="PRX194" s="172"/>
      <c r="PRY194" s="172"/>
      <c r="PRZ194" s="172"/>
      <c r="PSA194" s="172"/>
      <c r="PSB194" s="172"/>
      <c r="PSC194" s="172"/>
      <c r="PSD194" s="172"/>
      <c r="PSE194" s="172"/>
      <c r="PSF194" s="172"/>
      <c r="PSG194" s="172"/>
      <c r="PSH194" s="172"/>
      <c r="PSI194" s="172"/>
      <c r="PSJ194" s="172"/>
      <c r="PSK194" s="172"/>
      <c r="PSL194" s="172"/>
      <c r="PSM194" s="172"/>
      <c r="PSN194" s="172"/>
      <c r="PSO194" s="172"/>
      <c r="PSP194" s="172"/>
      <c r="PSQ194" s="172"/>
      <c r="PSR194" s="172"/>
      <c r="PSS194" s="172"/>
      <c r="PST194" s="172"/>
      <c r="PSU194" s="172"/>
      <c r="PSV194" s="172"/>
      <c r="PSW194" s="172"/>
      <c r="PSX194" s="172"/>
      <c r="PSY194" s="172"/>
      <c r="PSZ194" s="172"/>
      <c r="PTA194" s="172"/>
      <c r="PTB194" s="172"/>
      <c r="PTC194" s="172"/>
      <c r="PTD194" s="172"/>
      <c r="PTE194" s="172"/>
      <c r="PTF194" s="172"/>
      <c r="PTG194" s="172"/>
      <c r="PTH194" s="172"/>
      <c r="PTI194" s="172"/>
      <c r="PTJ194" s="172"/>
      <c r="PTK194" s="172"/>
      <c r="PTL194" s="172"/>
      <c r="PTM194" s="172"/>
      <c r="PTN194" s="172"/>
      <c r="PTO194" s="172"/>
      <c r="PTP194" s="172"/>
      <c r="PTQ194" s="172"/>
      <c r="PTR194" s="172"/>
      <c r="PTS194" s="172"/>
      <c r="PTT194" s="172"/>
      <c r="PTU194" s="172"/>
      <c r="PTV194" s="172"/>
      <c r="PTW194" s="172"/>
      <c r="PTX194" s="172"/>
      <c r="PTY194" s="172"/>
      <c r="PTZ194" s="172"/>
      <c r="PUA194" s="172"/>
      <c r="PUB194" s="172"/>
      <c r="PUC194" s="172"/>
      <c r="PUD194" s="172"/>
      <c r="PUE194" s="172"/>
      <c r="PUF194" s="172"/>
      <c r="PUG194" s="172"/>
      <c r="PUH194" s="172"/>
      <c r="PUI194" s="172"/>
      <c r="PUJ194" s="172"/>
      <c r="PUK194" s="172"/>
      <c r="PUL194" s="172"/>
      <c r="PUM194" s="172"/>
      <c r="PUN194" s="172"/>
      <c r="PUO194" s="172"/>
      <c r="PUP194" s="172"/>
      <c r="PUQ194" s="172"/>
      <c r="PUR194" s="172"/>
      <c r="PUS194" s="172"/>
      <c r="PUT194" s="172"/>
      <c r="PUU194" s="172"/>
      <c r="PUV194" s="172"/>
      <c r="PUW194" s="172"/>
      <c r="PUX194" s="172"/>
      <c r="PUY194" s="172"/>
      <c r="PUZ194" s="172"/>
      <c r="PVA194" s="172"/>
      <c r="PVB194" s="172"/>
      <c r="PVC194" s="172"/>
      <c r="PVD194" s="172"/>
      <c r="PVE194" s="172"/>
      <c r="PVF194" s="172"/>
      <c r="PVG194" s="172"/>
      <c r="PVH194" s="172"/>
      <c r="PVI194" s="172"/>
      <c r="PVJ194" s="172"/>
      <c r="PVK194" s="172"/>
      <c r="PVL194" s="172"/>
      <c r="PVM194" s="172"/>
      <c r="PVN194" s="172"/>
      <c r="PVO194" s="172"/>
      <c r="PVP194" s="172"/>
      <c r="PVQ194" s="172"/>
      <c r="PVR194" s="172"/>
      <c r="PVS194" s="172"/>
      <c r="PVT194" s="172"/>
      <c r="PVU194" s="172"/>
      <c r="PVV194" s="172"/>
      <c r="PVW194" s="172"/>
      <c r="PVX194" s="172"/>
      <c r="PVY194" s="172"/>
      <c r="PVZ194" s="172"/>
      <c r="PWA194" s="172"/>
      <c r="PWB194" s="172"/>
      <c r="PWC194" s="172"/>
      <c r="PWD194" s="172"/>
      <c r="PWE194" s="172"/>
      <c r="PWF194" s="172"/>
      <c r="PWG194" s="172"/>
      <c r="PWH194" s="172"/>
      <c r="PWI194" s="172"/>
      <c r="PWJ194" s="172"/>
      <c r="PWK194" s="172"/>
      <c r="PWL194" s="172"/>
      <c r="PWM194" s="172"/>
      <c r="PWN194" s="172"/>
      <c r="PWO194" s="172"/>
      <c r="PWP194" s="172"/>
      <c r="PWQ194" s="172"/>
      <c r="PWR194" s="172"/>
      <c r="PWS194" s="172"/>
      <c r="PWT194" s="172"/>
      <c r="PWU194" s="172"/>
      <c r="PWV194" s="172"/>
      <c r="PWW194" s="172"/>
      <c r="PWX194" s="172"/>
      <c r="PWY194" s="172"/>
      <c r="PWZ194" s="172"/>
      <c r="PXA194" s="172"/>
      <c r="PXB194" s="172"/>
      <c r="PXC194" s="172"/>
      <c r="PXD194" s="172"/>
      <c r="PXE194" s="172"/>
      <c r="PXF194" s="172"/>
      <c r="PXG194" s="172"/>
      <c r="PXH194" s="172"/>
      <c r="PXI194" s="172"/>
      <c r="PXJ194" s="172"/>
      <c r="PXK194" s="172"/>
      <c r="PXL194" s="172"/>
      <c r="PXM194" s="172"/>
      <c r="PXN194" s="172"/>
      <c r="PXO194" s="172"/>
      <c r="PXP194" s="172"/>
      <c r="PXQ194" s="172"/>
      <c r="PXR194" s="172"/>
      <c r="PXS194" s="172"/>
      <c r="PXT194" s="172"/>
      <c r="PXU194" s="172"/>
      <c r="PXV194" s="172"/>
      <c r="PXW194" s="172"/>
      <c r="PXX194" s="172"/>
      <c r="PXY194" s="172"/>
      <c r="PXZ194" s="172"/>
      <c r="PYA194" s="172"/>
      <c r="PYB194" s="172"/>
      <c r="PYC194" s="172"/>
      <c r="PYD194" s="172"/>
      <c r="PYE194" s="172"/>
      <c r="PYF194" s="172"/>
      <c r="PYG194" s="172"/>
      <c r="PYH194" s="172"/>
      <c r="PYI194" s="172"/>
      <c r="PYJ194" s="172"/>
      <c r="PYK194" s="172"/>
      <c r="PYL194" s="172"/>
      <c r="PYM194" s="172"/>
      <c r="PYN194" s="172"/>
      <c r="PYO194" s="172"/>
      <c r="PYP194" s="172"/>
      <c r="PYQ194" s="172"/>
      <c r="PYR194" s="172"/>
      <c r="PYS194" s="172"/>
      <c r="PYT194" s="172"/>
      <c r="PYU194" s="172"/>
      <c r="PYV194" s="172"/>
      <c r="PYW194" s="172"/>
      <c r="PYX194" s="172"/>
      <c r="PYY194" s="172"/>
      <c r="PYZ194" s="172"/>
      <c r="PZA194" s="172"/>
      <c r="PZB194" s="172"/>
      <c r="PZC194" s="172"/>
      <c r="PZD194" s="172"/>
      <c r="PZE194" s="172"/>
      <c r="PZF194" s="172"/>
      <c r="PZG194" s="172"/>
      <c r="PZH194" s="172"/>
      <c r="PZI194" s="172"/>
      <c r="PZJ194" s="172"/>
      <c r="PZK194" s="172"/>
      <c r="PZL194" s="172"/>
      <c r="PZM194" s="172"/>
      <c r="PZN194" s="172"/>
      <c r="PZO194" s="172"/>
      <c r="PZP194" s="172"/>
      <c r="PZQ194" s="172"/>
      <c r="PZR194" s="172"/>
      <c r="PZS194" s="172"/>
      <c r="PZT194" s="172"/>
      <c r="PZU194" s="172"/>
      <c r="PZV194" s="172"/>
      <c r="PZW194" s="172"/>
      <c r="PZX194" s="172"/>
      <c r="PZY194" s="172"/>
      <c r="PZZ194" s="172"/>
      <c r="QAA194" s="172"/>
      <c r="QAB194" s="172"/>
      <c r="QAC194" s="172"/>
      <c r="QAD194" s="172"/>
      <c r="QAE194" s="172"/>
      <c r="QAF194" s="172"/>
      <c r="QAG194" s="172"/>
      <c r="QAH194" s="172"/>
      <c r="QAI194" s="172"/>
      <c r="QAJ194" s="172"/>
      <c r="QAK194" s="172"/>
      <c r="QAL194" s="172"/>
      <c r="QAM194" s="172"/>
      <c r="QAN194" s="172"/>
      <c r="QAO194" s="172"/>
      <c r="QAP194" s="172"/>
      <c r="QAQ194" s="172"/>
      <c r="QAR194" s="172"/>
      <c r="QAS194" s="172"/>
      <c r="QAT194" s="172"/>
      <c r="QAU194" s="172"/>
      <c r="QAV194" s="172"/>
      <c r="QAW194" s="172"/>
      <c r="QAX194" s="172"/>
      <c r="QAY194" s="172"/>
      <c r="QAZ194" s="172"/>
      <c r="QBA194" s="172"/>
      <c r="QBB194" s="172"/>
      <c r="QBC194" s="172"/>
      <c r="QBD194" s="172"/>
      <c r="QBE194" s="172"/>
      <c r="QBF194" s="172"/>
      <c r="QBG194" s="172"/>
      <c r="QBH194" s="172"/>
      <c r="QBI194" s="172"/>
      <c r="QBJ194" s="172"/>
      <c r="QBK194" s="172"/>
      <c r="QBL194" s="172"/>
      <c r="QBM194" s="172"/>
      <c r="QBN194" s="172"/>
      <c r="QBO194" s="172"/>
      <c r="QBP194" s="172"/>
      <c r="QBQ194" s="172"/>
      <c r="QBR194" s="172"/>
      <c r="QBS194" s="172"/>
      <c r="QBT194" s="172"/>
      <c r="QBU194" s="172"/>
      <c r="QBV194" s="172"/>
      <c r="QBW194" s="172"/>
      <c r="QBX194" s="172"/>
      <c r="QBY194" s="172"/>
      <c r="QBZ194" s="172"/>
      <c r="QCA194" s="172"/>
      <c r="QCB194" s="172"/>
      <c r="QCC194" s="172"/>
      <c r="QCD194" s="172"/>
      <c r="QCE194" s="172"/>
      <c r="QCF194" s="172"/>
      <c r="QCG194" s="172"/>
      <c r="QCH194" s="172"/>
      <c r="QCI194" s="172"/>
      <c r="QCJ194" s="172"/>
      <c r="QCK194" s="172"/>
      <c r="QCL194" s="172"/>
      <c r="QCM194" s="172"/>
      <c r="QCN194" s="172"/>
      <c r="QCO194" s="172"/>
      <c r="QCP194" s="172"/>
      <c r="QCQ194" s="172"/>
      <c r="QCR194" s="172"/>
      <c r="QCS194" s="172"/>
      <c r="QCT194" s="172"/>
      <c r="QCU194" s="172"/>
      <c r="QCV194" s="172"/>
      <c r="QCW194" s="172"/>
      <c r="QCX194" s="172"/>
      <c r="QCY194" s="172"/>
      <c r="QCZ194" s="172"/>
      <c r="QDA194" s="172"/>
      <c r="QDB194" s="172"/>
      <c r="QDC194" s="172"/>
      <c r="QDD194" s="172"/>
      <c r="QDE194" s="172"/>
      <c r="QDF194" s="172"/>
      <c r="QDG194" s="172"/>
      <c r="QDH194" s="172"/>
      <c r="QDI194" s="172"/>
      <c r="QDJ194" s="172"/>
      <c r="QDK194" s="172"/>
      <c r="QDL194" s="172"/>
      <c r="QDM194" s="172"/>
      <c r="QDN194" s="172"/>
      <c r="QDO194" s="172"/>
      <c r="QDP194" s="172"/>
      <c r="QDQ194" s="172"/>
      <c r="QDR194" s="172"/>
      <c r="QDS194" s="172"/>
      <c r="QDT194" s="172"/>
      <c r="QDU194" s="172"/>
      <c r="QDV194" s="172"/>
      <c r="QDW194" s="172"/>
      <c r="QDX194" s="172"/>
      <c r="QDY194" s="172"/>
      <c r="QDZ194" s="172"/>
      <c r="QEA194" s="172"/>
      <c r="QEB194" s="172"/>
      <c r="QEC194" s="172"/>
      <c r="QED194" s="172"/>
      <c r="QEE194" s="172"/>
      <c r="QEF194" s="172"/>
      <c r="QEG194" s="172"/>
      <c r="QEH194" s="172"/>
      <c r="QEI194" s="172"/>
      <c r="QEJ194" s="172"/>
      <c r="QEK194" s="172"/>
      <c r="QEL194" s="172"/>
      <c r="QEM194" s="172"/>
      <c r="QEN194" s="172"/>
      <c r="QEO194" s="172"/>
      <c r="QEP194" s="172"/>
      <c r="QEQ194" s="172"/>
      <c r="QER194" s="172"/>
      <c r="QES194" s="172"/>
      <c r="QET194" s="172"/>
      <c r="QEU194" s="172"/>
      <c r="QEV194" s="172"/>
      <c r="QEW194" s="172"/>
      <c r="QEX194" s="172"/>
      <c r="QEY194" s="172"/>
      <c r="QEZ194" s="172"/>
      <c r="QFA194" s="172"/>
      <c r="QFB194" s="172"/>
      <c r="QFC194" s="172"/>
      <c r="QFD194" s="172"/>
      <c r="QFE194" s="172"/>
      <c r="QFF194" s="172"/>
      <c r="QFG194" s="172"/>
      <c r="QFH194" s="172"/>
      <c r="QFI194" s="172"/>
      <c r="QFJ194" s="172"/>
      <c r="QFK194" s="172"/>
      <c r="QFL194" s="172"/>
      <c r="QFM194" s="172"/>
      <c r="QFN194" s="172"/>
      <c r="QFO194" s="172"/>
      <c r="QFP194" s="172"/>
      <c r="QFQ194" s="172"/>
      <c r="QFR194" s="172"/>
      <c r="QFS194" s="172"/>
      <c r="QFT194" s="172"/>
      <c r="QFU194" s="172"/>
      <c r="QFV194" s="172"/>
      <c r="QFW194" s="172"/>
      <c r="QFX194" s="172"/>
      <c r="QFY194" s="172"/>
      <c r="QFZ194" s="172"/>
      <c r="QGA194" s="172"/>
      <c r="QGB194" s="172"/>
      <c r="QGC194" s="172"/>
      <c r="QGD194" s="172"/>
      <c r="QGE194" s="172"/>
      <c r="QGF194" s="172"/>
      <c r="QGG194" s="172"/>
      <c r="QGH194" s="172"/>
      <c r="QGI194" s="172"/>
      <c r="QGJ194" s="172"/>
      <c r="QGK194" s="172"/>
      <c r="QGL194" s="172"/>
      <c r="QGM194" s="172"/>
      <c r="QGN194" s="172"/>
      <c r="QGO194" s="172"/>
      <c r="QGP194" s="172"/>
      <c r="QGQ194" s="172"/>
      <c r="QGR194" s="172"/>
      <c r="QGS194" s="172"/>
      <c r="QGT194" s="172"/>
      <c r="QGU194" s="172"/>
      <c r="QGV194" s="172"/>
      <c r="QGW194" s="172"/>
      <c r="QGX194" s="172"/>
      <c r="QGY194" s="172"/>
      <c r="QGZ194" s="172"/>
      <c r="QHA194" s="172"/>
      <c r="QHB194" s="172"/>
      <c r="QHC194" s="172"/>
      <c r="QHD194" s="172"/>
      <c r="QHE194" s="172"/>
      <c r="QHF194" s="172"/>
      <c r="QHG194" s="172"/>
      <c r="QHH194" s="172"/>
      <c r="QHI194" s="172"/>
      <c r="QHJ194" s="172"/>
      <c r="QHK194" s="172"/>
      <c r="QHL194" s="172"/>
      <c r="QHM194" s="172"/>
      <c r="QHN194" s="172"/>
      <c r="QHO194" s="172"/>
      <c r="QHP194" s="172"/>
      <c r="QHQ194" s="172"/>
      <c r="QHR194" s="172"/>
      <c r="QHS194" s="172"/>
      <c r="QHT194" s="172"/>
      <c r="QHU194" s="172"/>
      <c r="QHV194" s="172"/>
      <c r="QHW194" s="172"/>
      <c r="QHX194" s="172"/>
      <c r="QHY194" s="172"/>
      <c r="QHZ194" s="172"/>
      <c r="QIA194" s="172"/>
      <c r="QIB194" s="172"/>
      <c r="QIC194" s="172"/>
      <c r="QID194" s="172"/>
      <c r="QIE194" s="172"/>
      <c r="QIF194" s="172"/>
      <c r="QIG194" s="172"/>
      <c r="QIH194" s="172"/>
      <c r="QII194" s="172"/>
      <c r="QIJ194" s="172"/>
      <c r="QIK194" s="172"/>
      <c r="QIL194" s="172"/>
      <c r="QIM194" s="172"/>
      <c r="QIN194" s="172"/>
      <c r="QIO194" s="172"/>
      <c r="QIP194" s="172"/>
      <c r="QIQ194" s="172"/>
      <c r="QIR194" s="172"/>
      <c r="QIS194" s="172"/>
      <c r="QIT194" s="172"/>
      <c r="QIU194" s="172"/>
      <c r="QIV194" s="172"/>
      <c r="QIW194" s="172"/>
      <c r="QIX194" s="172"/>
      <c r="QIY194" s="172"/>
      <c r="QIZ194" s="172"/>
      <c r="QJA194" s="172"/>
      <c r="QJB194" s="172"/>
      <c r="QJC194" s="172"/>
      <c r="QJD194" s="172"/>
      <c r="QJE194" s="172"/>
      <c r="QJF194" s="172"/>
      <c r="QJG194" s="172"/>
      <c r="QJH194" s="172"/>
      <c r="QJI194" s="172"/>
      <c r="QJJ194" s="172"/>
      <c r="QJK194" s="172"/>
      <c r="QJL194" s="172"/>
      <c r="QJM194" s="172"/>
      <c r="QJN194" s="172"/>
      <c r="QJO194" s="172"/>
      <c r="QJP194" s="172"/>
      <c r="QJQ194" s="172"/>
      <c r="QJR194" s="172"/>
      <c r="QJS194" s="172"/>
      <c r="QJT194" s="172"/>
      <c r="QJU194" s="172"/>
      <c r="QJV194" s="172"/>
      <c r="QJW194" s="172"/>
      <c r="QJX194" s="172"/>
      <c r="QJY194" s="172"/>
      <c r="QJZ194" s="172"/>
      <c r="QKA194" s="172"/>
      <c r="QKB194" s="172"/>
      <c r="QKC194" s="172"/>
      <c r="QKD194" s="172"/>
      <c r="QKE194" s="172"/>
      <c r="QKF194" s="172"/>
      <c r="QKG194" s="172"/>
      <c r="QKH194" s="172"/>
      <c r="QKI194" s="172"/>
      <c r="QKJ194" s="172"/>
      <c r="QKK194" s="172"/>
      <c r="QKL194" s="172"/>
      <c r="QKM194" s="172"/>
      <c r="QKN194" s="172"/>
      <c r="QKO194" s="172"/>
      <c r="QKP194" s="172"/>
      <c r="QKQ194" s="172"/>
      <c r="QKR194" s="172"/>
      <c r="QKS194" s="172"/>
      <c r="QKT194" s="172"/>
      <c r="QKU194" s="172"/>
      <c r="QKV194" s="172"/>
      <c r="QKW194" s="172"/>
      <c r="QKX194" s="172"/>
      <c r="QKY194" s="172"/>
      <c r="QKZ194" s="172"/>
      <c r="QLA194" s="172"/>
      <c r="QLB194" s="172"/>
      <c r="QLC194" s="172"/>
      <c r="QLD194" s="172"/>
      <c r="QLE194" s="172"/>
      <c r="QLF194" s="172"/>
      <c r="QLG194" s="172"/>
      <c r="QLH194" s="172"/>
      <c r="QLI194" s="172"/>
      <c r="QLJ194" s="172"/>
      <c r="QLK194" s="172"/>
      <c r="QLL194" s="172"/>
      <c r="QLM194" s="172"/>
      <c r="QLN194" s="172"/>
      <c r="QLO194" s="172"/>
      <c r="QLP194" s="172"/>
      <c r="QLQ194" s="172"/>
      <c r="QLR194" s="172"/>
      <c r="QLS194" s="172"/>
      <c r="QLT194" s="172"/>
      <c r="QLU194" s="172"/>
      <c r="QLV194" s="172"/>
      <c r="QLW194" s="172"/>
      <c r="QLX194" s="172"/>
      <c r="QLY194" s="172"/>
      <c r="QLZ194" s="172"/>
      <c r="QMA194" s="172"/>
      <c r="QMB194" s="172"/>
      <c r="QMC194" s="172"/>
      <c r="QMD194" s="172"/>
      <c r="QME194" s="172"/>
      <c r="QMF194" s="172"/>
      <c r="QMG194" s="172"/>
      <c r="QMH194" s="172"/>
      <c r="QMI194" s="172"/>
      <c r="QMJ194" s="172"/>
      <c r="QMK194" s="172"/>
      <c r="QML194" s="172"/>
      <c r="QMM194" s="172"/>
      <c r="QMN194" s="172"/>
      <c r="QMO194" s="172"/>
      <c r="QMP194" s="172"/>
      <c r="QMQ194" s="172"/>
      <c r="QMR194" s="172"/>
      <c r="QMS194" s="172"/>
      <c r="QMT194" s="172"/>
      <c r="QMU194" s="172"/>
      <c r="QMV194" s="172"/>
      <c r="QMW194" s="172"/>
      <c r="QMX194" s="172"/>
      <c r="QMY194" s="172"/>
      <c r="QMZ194" s="172"/>
      <c r="QNA194" s="172"/>
      <c r="QNB194" s="172"/>
      <c r="QNC194" s="172"/>
      <c r="QND194" s="172"/>
      <c r="QNE194" s="172"/>
      <c r="QNF194" s="172"/>
      <c r="QNG194" s="172"/>
      <c r="QNH194" s="172"/>
      <c r="QNI194" s="172"/>
      <c r="QNJ194" s="172"/>
      <c r="QNK194" s="172"/>
      <c r="QNL194" s="172"/>
      <c r="QNM194" s="172"/>
      <c r="QNN194" s="172"/>
      <c r="QNO194" s="172"/>
      <c r="QNP194" s="172"/>
      <c r="QNQ194" s="172"/>
      <c r="QNR194" s="172"/>
      <c r="QNS194" s="172"/>
      <c r="QNT194" s="172"/>
      <c r="QNU194" s="172"/>
      <c r="QNV194" s="172"/>
      <c r="QNW194" s="172"/>
      <c r="QNX194" s="172"/>
      <c r="QNY194" s="172"/>
      <c r="QNZ194" s="172"/>
      <c r="QOA194" s="172"/>
      <c r="QOB194" s="172"/>
      <c r="QOC194" s="172"/>
      <c r="QOD194" s="172"/>
      <c r="QOE194" s="172"/>
      <c r="QOF194" s="172"/>
      <c r="QOG194" s="172"/>
      <c r="QOH194" s="172"/>
      <c r="QOI194" s="172"/>
      <c r="QOJ194" s="172"/>
      <c r="QOK194" s="172"/>
      <c r="QOL194" s="172"/>
      <c r="QOM194" s="172"/>
      <c r="QON194" s="172"/>
      <c r="QOO194" s="172"/>
      <c r="QOP194" s="172"/>
      <c r="QOQ194" s="172"/>
      <c r="QOR194" s="172"/>
      <c r="QOS194" s="172"/>
      <c r="QOT194" s="172"/>
      <c r="QOU194" s="172"/>
      <c r="QOV194" s="172"/>
      <c r="QOW194" s="172"/>
      <c r="QOX194" s="172"/>
      <c r="QOY194" s="172"/>
      <c r="QOZ194" s="172"/>
      <c r="QPA194" s="172"/>
      <c r="QPB194" s="172"/>
      <c r="QPC194" s="172"/>
      <c r="QPD194" s="172"/>
      <c r="QPE194" s="172"/>
      <c r="QPF194" s="172"/>
      <c r="QPG194" s="172"/>
      <c r="QPH194" s="172"/>
      <c r="QPI194" s="172"/>
      <c r="QPJ194" s="172"/>
      <c r="QPK194" s="172"/>
      <c r="QPL194" s="172"/>
      <c r="QPM194" s="172"/>
      <c r="QPN194" s="172"/>
      <c r="QPO194" s="172"/>
      <c r="QPP194" s="172"/>
      <c r="QPQ194" s="172"/>
      <c r="QPR194" s="172"/>
      <c r="QPS194" s="172"/>
      <c r="QPT194" s="172"/>
      <c r="QPU194" s="172"/>
      <c r="QPV194" s="172"/>
      <c r="QPW194" s="172"/>
      <c r="QPX194" s="172"/>
      <c r="QPY194" s="172"/>
      <c r="QPZ194" s="172"/>
      <c r="QQA194" s="172"/>
      <c r="QQB194" s="172"/>
      <c r="QQC194" s="172"/>
      <c r="QQD194" s="172"/>
      <c r="QQE194" s="172"/>
      <c r="QQF194" s="172"/>
      <c r="QQG194" s="172"/>
      <c r="QQH194" s="172"/>
      <c r="QQI194" s="172"/>
      <c r="QQJ194" s="172"/>
      <c r="QQK194" s="172"/>
      <c r="QQL194" s="172"/>
      <c r="QQM194" s="172"/>
      <c r="QQN194" s="172"/>
      <c r="QQO194" s="172"/>
      <c r="QQP194" s="172"/>
      <c r="QQQ194" s="172"/>
      <c r="QQR194" s="172"/>
      <c r="QQS194" s="172"/>
      <c r="QQT194" s="172"/>
      <c r="QQU194" s="172"/>
      <c r="QQV194" s="172"/>
      <c r="QQW194" s="172"/>
      <c r="QQX194" s="172"/>
      <c r="QQY194" s="172"/>
      <c r="QQZ194" s="172"/>
      <c r="QRA194" s="172"/>
      <c r="QRB194" s="172"/>
      <c r="QRC194" s="172"/>
      <c r="QRD194" s="172"/>
      <c r="QRE194" s="172"/>
      <c r="QRF194" s="172"/>
      <c r="QRG194" s="172"/>
      <c r="QRH194" s="172"/>
      <c r="QRI194" s="172"/>
      <c r="QRJ194" s="172"/>
      <c r="QRK194" s="172"/>
      <c r="QRL194" s="172"/>
      <c r="QRM194" s="172"/>
      <c r="QRN194" s="172"/>
      <c r="QRO194" s="172"/>
      <c r="QRP194" s="172"/>
      <c r="QRQ194" s="172"/>
      <c r="QRR194" s="172"/>
      <c r="QRS194" s="172"/>
      <c r="QRT194" s="172"/>
      <c r="QRU194" s="172"/>
      <c r="QRV194" s="172"/>
      <c r="QRW194" s="172"/>
      <c r="QRX194" s="172"/>
      <c r="QRY194" s="172"/>
      <c r="QRZ194" s="172"/>
      <c r="QSA194" s="172"/>
      <c r="QSB194" s="172"/>
      <c r="QSC194" s="172"/>
      <c r="QSD194" s="172"/>
      <c r="QSE194" s="172"/>
      <c r="QSF194" s="172"/>
      <c r="QSG194" s="172"/>
      <c r="QSH194" s="172"/>
      <c r="QSI194" s="172"/>
      <c r="QSJ194" s="172"/>
      <c r="QSK194" s="172"/>
      <c r="QSL194" s="172"/>
      <c r="QSM194" s="172"/>
      <c r="QSN194" s="172"/>
      <c r="QSO194" s="172"/>
      <c r="QSP194" s="172"/>
      <c r="QSQ194" s="172"/>
      <c r="QSR194" s="172"/>
      <c r="QSS194" s="172"/>
      <c r="QST194" s="172"/>
      <c r="QSU194" s="172"/>
      <c r="QSV194" s="172"/>
      <c r="QSW194" s="172"/>
      <c r="QSX194" s="172"/>
      <c r="QSY194" s="172"/>
      <c r="QSZ194" s="172"/>
      <c r="QTA194" s="172"/>
      <c r="QTB194" s="172"/>
      <c r="QTC194" s="172"/>
      <c r="QTD194" s="172"/>
      <c r="QTE194" s="172"/>
      <c r="QTF194" s="172"/>
      <c r="QTG194" s="172"/>
      <c r="QTH194" s="172"/>
      <c r="QTI194" s="172"/>
      <c r="QTJ194" s="172"/>
      <c r="QTK194" s="172"/>
      <c r="QTL194" s="172"/>
      <c r="QTM194" s="172"/>
      <c r="QTN194" s="172"/>
      <c r="QTO194" s="172"/>
      <c r="QTP194" s="172"/>
      <c r="QTQ194" s="172"/>
      <c r="QTR194" s="172"/>
      <c r="QTS194" s="172"/>
      <c r="QTT194" s="172"/>
      <c r="QTU194" s="172"/>
      <c r="QTV194" s="172"/>
      <c r="QTW194" s="172"/>
      <c r="QTX194" s="172"/>
      <c r="QTY194" s="172"/>
      <c r="QTZ194" s="172"/>
      <c r="QUA194" s="172"/>
      <c r="QUB194" s="172"/>
      <c r="QUC194" s="172"/>
      <c r="QUD194" s="172"/>
      <c r="QUE194" s="172"/>
      <c r="QUF194" s="172"/>
      <c r="QUG194" s="172"/>
      <c r="QUH194" s="172"/>
      <c r="QUI194" s="172"/>
      <c r="QUJ194" s="172"/>
      <c r="QUK194" s="172"/>
      <c r="QUL194" s="172"/>
      <c r="QUM194" s="172"/>
      <c r="QUN194" s="172"/>
      <c r="QUO194" s="172"/>
      <c r="QUP194" s="172"/>
      <c r="QUQ194" s="172"/>
      <c r="QUR194" s="172"/>
      <c r="QUS194" s="172"/>
      <c r="QUT194" s="172"/>
      <c r="QUU194" s="172"/>
      <c r="QUV194" s="172"/>
      <c r="QUW194" s="172"/>
      <c r="QUX194" s="172"/>
      <c r="QUY194" s="172"/>
      <c r="QUZ194" s="172"/>
      <c r="QVA194" s="172"/>
      <c r="QVB194" s="172"/>
      <c r="QVC194" s="172"/>
      <c r="QVD194" s="172"/>
      <c r="QVE194" s="172"/>
      <c r="QVF194" s="172"/>
      <c r="QVG194" s="172"/>
      <c r="QVH194" s="172"/>
      <c r="QVI194" s="172"/>
      <c r="QVJ194" s="172"/>
      <c r="QVK194" s="172"/>
      <c r="QVL194" s="172"/>
      <c r="QVM194" s="172"/>
      <c r="QVN194" s="172"/>
      <c r="QVO194" s="172"/>
      <c r="QVP194" s="172"/>
      <c r="QVQ194" s="172"/>
      <c r="QVR194" s="172"/>
      <c r="QVS194" s="172"/>
      <c r="QVT194" s="172"/>
      <c r="QVU194" s="172"/>
      <c r="QVV194" s="172"/>
      <c r="QVW194" s="172"/>
      <c r="QVX194" s="172"/>
      <c r="QVY194" s="172"/>
      <c r="QVZ194" s="172"/>
      <c r="QWA194" s="172"/>
      <c r="QWB194" s="172"/>
      <c r="QWC194" s="172"/>
      <c r="QWD194" s="172"/>
      <c r="QWE194" s="172"/>
      <c r="QWF194" s="172"/>
      <c r="QWG194" s="172"/>
      <c r="QWH194" s="172"/>
      <c r="QWI194" s="172"/>
      <c r="QWJ194" s="172"/>
      <c r="QWK194" s="172"/>
      <c r="QWL194" s="172"/>
      <c r="QWM194" s="172"/>
      <c r="QWN194" s="172"/>
      <c r="QWO194" s="172"/>
      <c r="QWP194" s="172"/>
      <c r="QWQ194" s="172"/>
      <c r="QWR194" s="172"/>
      <c r="QWS194" s="172"/>
      <c r="QWT194" s="172"/>
      <c r="QWU194" s="172"/>
      <c r="QWV194" s="172"/>
      <c r="QWW194" s="172"/>
      <c r="QWX194" s="172"/>
      <c r="QWY194" s="172"/>
      <c r="QWZ194" s="172"/>
      <c r="QXA194" s="172"/>
      <c r="QXB194" s="172"/>
      <c r="QXC194" s="172"/>
      <c r="QXD194" s="172"/>
      <c r="QXE194" s="172"/>
      <c r="QXF194" s="172"/>
      <c r="QXG194" s="172"/>
      <c r="QXH194" s="172"/>
      <c r="QXI194" s="172"/>
      <c r="QXJ194" s="172"/>
      <c r="QXK194" s="172"/>
      <c r="QXL194" s="172"/>
      <c r="QXM194" s="172"/>
      <c r="QXN194" s="172"/>
      <c r="QXO194" s="172"/>
      <c r="QXP194" s="172"/>
      <c r="QXQ194" s="172"/>
      <c r="QXR194" s="172"/>
      <c r="QXS194" s="172"/>
      <c r="QXT194" s="172"/>
      <c r="QXU194" s="172"/>
      <c r="QXV194" s="172"/>
      <c r="QXW194" s="172"/>
      <c r="QXX194" s="172"/>
      <c r="QXY194" s="172"/>
      <c r="QXZ194" s="172"/>
      <c r="QYA194" s="172"/>
      <c r="QYB194" s="172"/>
      <c r="QYC194" s="172"/>
      <c r="QYD194" s="172"/>
      <c r="QYE194" s="172"/>
      <c r="QYF194" s="172"/>
      <c r="QYG194" s="172"/>
      <c r="QYH194" s="172"/>
      <c r="QYI194" s="172"/>
      <c r="QYJ194" s="172"/>
      <c r="QYK194" s="172"/>
      <c r="QYL194" s="172"/>
      <c r="QYM194" s="172"/>
      <c r="QYN194" s="172"/>
      <c r="QYO194" s="172"/>
      <c r="QYP194" s="172"/>
      <c r="QYQ194" s="172"/>
      <c r="QYR194" s="172"/>
      <c r="QYS194" s="172"/>
      <c r="QYT194" s="172"/>
      <c r="QYU194" s="172"/>
      <c r="QYV194" s="172"/>
      <c r="QYW194" s="172"/>
      <c r="QYX194" s="172"/>
      <c r="QYY194" s="172"/>
      <c r="QYZ194" s="172"/>
      <c r="QZA194" s="172"/>
      <c r="QZB194" s="172"/>
      <c r="QZC194" s="172"/>
      <c r="QZD194" s="172"/>
      <c r="QZE194" s="172"/>
      <c r="QZF194" s="172"/>
      <c r="QZG194" s="172"/>
      <c r="QZH194" s="172"/>
      <c r="QZI194" s="172"/>
      <c r="QZJ194" s="172"/>
      <c r="QZK194" s="172"/>
      <c r="QZL194" s="172"/>
      <c r="QZM194" s="172"/>
      <c r="QZN194" s="172"/>
      <c r="QZO194" s="172"/>
      <c r="QZP194" s="172"/>
      <c r="QZQ194" s="172"/>
      <c r="QZR194" s="172"/>
      <c r="QZS194" s="172"/>
      <c r="QZT194" s="172"/>
      <c r="QZU194" s="172"/>
      <c r="QZV194" s="172"/>
      <c r="QZW194" s="172"/>
      <c r="QZX194" s="172"/>
      <c r="QZY194" s="172"/>
      <c r="QZZ194" s="172"/>
      <c r="RAA194" s="172"/>
      <c r="RAB194" s="172"/>
      <c r="RAC194" s="172"/>
      <c r="RAD194" s="172"/>
      <c r="RAE194" s="172"/>
      <c r="RAF194" s="172"/>
      <c r="RAG194" s="172"/>
      <c r="RAH194" s="172"/>
      <c r="RAI194" s="172"/>
      <c r="RAJ194" s="172"/>
      <c r="RAK194" s="172"/>
      <c r="RAL194" s="172"/>
      <c r="RAM194" s="172"/>
      <c r="RAN194" s="172"/>
      <c r="RAO194" s="172"/>
      <c r="RAP194" s="172"/>
      <c r="RAQ194" s="172"/>
      <c r="RAR194" s="172"/>
      <c r="RAS194" s="172"/>
      <c r="RAT194" s="172"/>
      <c r="RAU194" s="172"/>
      <c r="RAV194" s="172"/>
      <c r="RAW194" s="172"/>
      <c r="RAX194" s="172"/>
      <c r="RAY194" s="172"/>
      <c r="RAZ194" s="172"/>
      <c r="RBA194" s="172"/>
      <c r="RBB194" s="172"/>
      <c r="RBC194" s="172"/>
      <c r="RBD194" s="172"/>
      <c r="RBE194" s="172"/>
      <c r="RBF194" s="172"/>
      <c r="RBG194" s="172"/>
      <c r="RBH194" s="172"/>
      <c r="RBI194" s="172"/>
      <c r="RBJ194" s="172"/>
      <c r="RBK194" s="172"/>
      <c r="RBL194" s="172"/>
      <c r="RBM194" s="172"/>
      <c r="RBN194" s="172"/>
      <c r="RBO194" s="172"/>
      <c r="RBP194" s="172"/>
      <c r="RBQ194" s="172"/>
      <c r="RBR194" s="172"/>
      <c r="RBS194" s="172"/>
      <c r="RBT194" s="172"/>
      <c r="RBU194" s="172"/>
      <c r="RBV194" s="172"/>
      <c r="RBW194" s="172"/>
      <c r="RBX194" s="172"/>
      <c r="RBY194" s="172"/>
      <c r="RBZ194" s="172"/>
      <c r="RCA194" s="172"/>
      <c r="RCB194" s="172"/>
      <c r="RCC194" s="172"/>
      <c r="RCD194" s="172"/>
      <c r="RCE194" s="172"/>
      <c r="RCF194" s="172"/>
      <c r="RCG194" s="172"/>
      <c r="RCH194" s="172"/>
      <c r="RCI194" s="172"/>
      <c r="RCJ194" s="172"/>
      <c r="RCK194" s="172"/>
      <c r="RCL194" s="172"/>
      <c r="RCM194" s="172"/>
      <c r="RCN194" s="172"/>
      <c r="RCO194" s="172"/>
      <c r="RCP194" s="172"/>
      <c r="RCQ194" s="172"/>
      <c r="RCR194" s="172"/>
      <c r="RCS194" s="172"/>
      <c r="RCT194" s="172"/>
      <c r="RCU194" s="172"/>
      <c r="RCV194" s="172"/>
      <c r="RCW194" s="172"/>
      <c r="RCX194" s="172"/>
      <c r="RCY194" s="172"/>
      <c r="RCZ194" s="172"/>
      <c r="RDA194" s="172"/>
      <c r="RDB194" s="172"/>
      <c r="RDC194" s="172"/>
      <c r="RDD194" s="172"/>
      <c r="RDE194" s="172"/>
      <c r="RDF194" s="172"/>
      <c r="RDG194" s="172"/>
      <c r="RDH194" s="172"/>
      <c r="RDI194" s="172"/>
      <c r="RDJ194" s="172"/>
      <c r="RDK194" s="172"/>
      <c r="RDL194" s="172"/>
      <c r="RDM194" s="172"/>
      <c r="RDN194" s="172"/>
      <c r="RDO194" s="172"/>
      <c r="RDP194" s="172"/>
      <c r="RDQ194" s="172"/>
      <c r="RDR194" s="172"/>
      <c r="RDS194" s="172"/>
      <c r="RDT194" s="172"/>
      <c r="RDU194" s="172"/>
      <c r="RDV194" s="172"/>
      <c r="RDW194" s="172"/>
      <c r="RDX194" s="172"/>
      <c r="RDY194" s="172"/>
      <c r="RDZ194" s="172"/>
      <c r="REA194" s="172"/>
      <c r="REB194" s="172"/>
      <c r="REC194" s="172"/>
      <c r="RED194" s="172"/>
      <c r="REE194" s="172"/>
      <c r="REF194" s="172"/>
      <c r="REG194" s="172"/>
      <c r="REH194" s="172"/>
      <c r="REI194" s="172"/>
      <c r="REJ194" s="172"/>
      <c r="REK194" s="172"/>
      <c r="REL194" s="172"/>
      <c r="REM194" s="172"/>
      <c r="REN194" s="172"/>
      <c r="REO194" s="172"/>
      <c r="REP194" s="172"/>
      <c r="REQ194" s="172"/>
      <c r="RER194" s="172"/>
      <c r="RES194" s="172"/>
      <c r="RET194" s="172"/>
      <c r="REU194" s="172"/>
      <c r="REV194" s="172"/>
      <c r="REW194" s="172"/>
      <c r="REX194" s="172"/>
      <c r="REY194" s="172"/>
      <c r="REZ194" s="172"/>
      <c r="RFA194" s="172"/>
      <c r="RFB194" s="172"/>
      <c r="RFC194" s="172"/>
      <c r="RFD194" s="172"/>
      <c r="RFE194" s="172"/>
      <c r="RFF194" s="172"/>
      <c r="RFG194" s="172"/>
      <c r="RFH194" s="172"/>
      <c r="RFI194" s="172"/>
      <c r="RFJ194" s="172"/>
      <c r="RFK194" s="172"/>
      <c r="RFL194" s="172"/>
      <c r="RFM194" s="172"/>
      <c r="RFN194" s="172"/>
      <c r="RFO194" s="172"/>
      <c r="RFP194" s="172"/>
      <c r="RFQ194" s="172"/>
      <c r="RFR194" s="172"/>
      <c r="RFS194" s="172"/>
      <c r="RFT194" s="172"/>
      <c r="RFU194" s="172"/>
      <c r="RFV194" s="172"/>
      <c r="RFW194" s="172"/>
      <c r="RFX194" s="172"/>
      <c r="RFY194" s="172"/>
      <c r="RFZ194" s="172"/>
      <c r="RGA194" s="172"/>
      <c r="RGB194" s="172"/>
      <c r="RGC194" s="172"/>
      <c r="RGD194" s="172"/>
      <c r="RGE194" s="172"/>
      <c r="RGF194" s="172"/>
      <c r="RGG194" s="172"/>
      <c r="RGH194" s="172"/>
      <c r="RGI194" s="172"/>
      <c r="RGJ194" s="172"/>
      <c r="RGK194" s="172"/>
      <c r="RGL194" s="172"/>
      <c r="RGM194" s="172"/>
      <c r="RGN194" s="172"/>
      <c r="RGO194" s="172"/>
      <c r="RGP194" s="172"/>
      <c r="RGQ194" s="172"/>
      <c r="RGR194" s="172"/>
      <c r="RGS194" s="172"/>
      <c r="RGT194" s="172"/>
      <c r="RGU194" s="172"/>
      <c r="RGV194" s="172"/>
      <c r="RGW194" s="172"/>
      <c r="RGX194" s="172"/>
      <c r="RGY194" s="172"/>
      <c r="RGZ194" s="172"/>
      <c r="RHA194" s="172"/>
      <c r="RHB194" s="172"/>
      <c r="RHC194" s="172"/>
      <c r="RHD194" s="172"/>
      <c r="RHE194" s="172"/>
      <c r="RHF194" s="172"/>
      <c r="RHG194" s="172"/>
      <c r="RHH194" s="172"/>
      <c r="RHI194" s="172"/>
      <c r="RHJ194" s="172"/>
      <c r="RHK194" s="172"/>
      <c r="RHL194" s="172"/>
      <c r="RHM194" s="172"/>
      <c r="RHN194" s="172"/>
      <c r="RHO194" s="172"/>
      <c r="RHP194" s="172"/>
      <c r="RHQ194" s="172"/>
      <c r="RHR194" s="172"/>
      <c r="RHS194" s="172"/>
      <c r="RHT194" s="172"/>
      <c r="RHU194" s="172"/>
      <c r="RHV194" s="172"/>
      <c r="RHW194" s="172"/>
      <c r="RHX194" s="172"/>
      <c r="RHY194" s="172"/>
      <c r="RHZ194" s="172"/>
      <c r="RIA194" s="172"/>
      <c r="RIB194" s="172"/>
      <c r="RIC194" s="172"/>
      <c r="RID194" s="172"/>
      <c r="RIE194" s="172"/>
      <c r="RIF194" s="172"/>
      <c r="RIG194" s="172"/>
      <c r="RIH194" s="172"/>
      <c r="RII194" s="172"/>
      <c r="RIJ194" s="172"/>
      <c r="RIK194" s="172"/>
      <c r="RIL194" s="172"/>
      <c r="RIM194" s="172"/>
      <c r="RIN194" s="172"/>
      <c r="RIO194" s="172"/>
      <c r="RIP194" s="172"/>
      <c r="RIQ194" s="172"/>
      <c r="RIR194" s="172"/>
      <c r="RIS194" s="172"/>
      <c r="RIT194" s="172"/>
      <c r="RIU194" s="172"/>
      <c r="RIV194" s="172"/>
      <c r="RIW194" s="172"/>
      <c r="RIX194" s="172"/>
      <c r="RIY194" s="172"/>
      <c r="RIZ194" s="172"/>
      <c r="RJA194" s="172"/>
      <c r="RJB194" s="172"/>
      <c r="RJC194" s="172"/>
      <c r="RJD194" s="172"/>
      <c r="RJE194" s="172"/>
      <c r="RJF194" s="172"/>
      <c r="RJG194" s="172"/>
      <c r="RJH194" s="172"/>
      <c r="RJI194" s="172"/>
      <c r="RJJ194" s="172"/>
      <c r="RJK194" s="172"/>
      <c r="RJL194" s="172"/>
      <c r="RJM194" s="172"/>
      <c r="RJN194" s="172"/>
      <c r="RJO194" s="172"/>
      <c r="RJP194" s="172"/>
      <c r="RJQ194" s="172"/>
      <c r="RJR194" s="172"/>
      <c r="RJS194" s="172"/>
      <c r="RJT194" s="172"/>
      <c r="RJU194" s="172"/>
      <c r="RJV194" s="172"/>
      <c r="RJW194" s="172"/>
      <c r="RJX194" s="172"/>
      <c r="RJY194" s="172"/>
      <c r="RJZ194" s="172"/>
      <c r="RKA194" s="172"/>
      <c r="RKB194" s="172"/>
      <c r="RKC194" s="172"/>
      <c r="RKD194" s="172"/>
      <c r="RKE194" s="172"/>
      <c r="RKF194" s="172"/>
      <c r="RKG194" s="172"/>
      <c r="RKH194" s="172"/>
      <c r="RKI194" s="172"/>
      <c r="RKJ194" s="172"/>
      <c r="RKK194" s="172"/>
      <c r="RKL194" s="172"/>
      <c r="RKM194" s="172"/>
      <c r="RKN194" s="172"/>
      <c r="RKO194" s="172"/>
      <c r="RKP194" s="172"/>
      <c r="RKQ194" s="172"/>
      <c r="RKR194" s="172"/>
      <c r="RKS194" s="172"/>
      <c r="RKT194" s="172"/>
      <c r="RKU194" s="172"/>
      <c r="RKV194" s="172"/>
      <c r="RKW194" s="172"/>
      <c r="RKX194" s="172"/>
      <c r="RKY194" s="172"/>
      <c r="RKZ194" s="172"/>
      <c r="RLA194" s="172"/>
      <c r="RLB194" s="172"/>
      <c r="RLC194" s="172"/>
      <c r="RLD194" s="172"/>
      <c r="RLE194" s="172"/>
      <c r="RLF194" s="172"/>
      <c r="RLG194" s="172"/>
      <c r="RLH194" s="172"/>
      <c r="RLI194" s="172"/>
      <c r="RLJ194" s="172"/>
      <c r="RLK194" s="172"/>
      <c r="RLL194" s="172"/>
      <c r="RLM194" s="172"/>
      <c r="RLN194" s="172"/>
      <c r="RLO194" s="172"/>
      <c r="RLP194" s="172"/>
      <c r="RLQ194" s="172"/>
      <c r="RLR194" s="172"/>
      <c r="RLS194" s="172"/>
      <c r="RLT194" s="172"/>
      <c r="RLU194" s="172"/>
      <c r="RLV194" s="172"/>
      <c r="RLW194" s="172"/>
      <c r="RLX194" s="172"/>
      <c r="RLY194" s="172"/>
      <c r="RLZ194" s="172"/>
      <c r="RMA194" s="172"/>
      <c r="RMB194" s="172"/>
      <c r="RMC194" s="172"/>
      <c r="RMD194" s="172"/>
      <c r="RME194" s="172"/>
      <c r="RMF194" s="172"/>
      <c r="RMG194" s="172"/>
      <c r="RMH194" s="172"/>
      <c r="RMI194" s="172"/>
      <c r="RMJ194" s="172"/>
      <c r="RMK194" s="172"/>
      <c r="RML194" s="172"/>
      <c r="RMM194" s="172"/>
      <c r="RMN194" s="172"/>
      <c r="RMO194" s="172"/>
      <c r="RMP194" s="172"/>
      <c r="RMQ194" s="172"/>
      <c r="RMR194" s="172"/>
      <c r="RMS194" s="172"/>
      <c r="RMT194" s="172"/>
      <c r="RMU194" s="172"/>
      <c r="RMV194" s="172"/>
      <c r="RMW194" s="172"/>
      <c r="RMX194" s="172"/>
      <c r="RMY194" s="172"/>
      <c r="RMZ194" s="172"/>
      <c r="RNA194" s="172"/>
      <c r="RNB194" s="172"/>
      <c r="RNC194" s="172"/>
      <c r="RND194" s="172"/>
      <c r="RNE194" s="172"/>
      <c r="RNF194" s="172"/>
      <c r="RNG194" s="172"/>
      <c r="RNH194" s="172"/>
      <c r="RNI194" s="172"/>
      <c r="RNJ194" s="172"/>
      <c r="RNK194" s="172"/>
      <c r="RNL194" s="172"/>
      <c r="RNM194" s="172"/>
      <c r="RNN194" s="172"/>
      <c r="RNO194" s="172"/>
      <c r="RNP194" s="172"/>
      <c r="RNQ194" s="172"/>
      <c r="RNR194" s="172"/>
      <c r="RNS194" s="172"/>
      <c r="RNT194" s="172"/>
      <c r="RNU194" s="172"/>
      <c r="RNV194" s="172"/>
      <c r="RNW194" s="172"/>
      <c r="RNX194" s="172"/>
      <c r="RNY194" s="172"/>
      <c r="RNZ194" s="172"/>
      <c r="ROA194" s="172"/>
      <c r="ROB194" s="172"/>
      <c r="ROC194" s="172"/>
      <c r="ROD194" s="172"/>
      <c r="ROE194" s="172"/>
      <c r="ROF194" s="172"/>
      <c r="ROG194" s="172"/>
      <c r="ROH194" s="172"/>
      <c r="ROI194" s="172"/>
      <c r="ROJ194" s="172"/>
      <c r="ROK194" s="172"/>
      <c r="ROL194" s="172"/>
      <c r="ROM194" s="172"/>
      <c r="RON194" s="172"/>
      <c r="ROO194" s="172"/>
      <c r="ROP194" s="172"/>
      <c r="ROQ194" s="172"/>
      <c r="ROR194" s="172"/>
      <c r="ROS194" s="172"/>
      <c r="ROT194" s="172"/>
      <c r="ROU194" s="172"/>
      <c r="ROV194" s="172"/>
      <c r="ROW194" s="172"/>
      <c r="ROX194" s="172"/>
      <c r="ROY194" s="172"/>
      <c r="ROZ194" s="172"/>
      <c r="RPA194" s="172"/>
      <c r="RPB194" s="172"/>
      <c r="RPC194" s="172"/>
      <c r="RPD194" s="172"/>
      <c r="RPE194" s="172"/>
      <c r="RPF194" s="172"/>
      <c r="RPG194" s="172"/>
      <c r="RPH194" s="172"/>
      <c r="RPI194" s="172"/>
      <c r="RPJ194" s="172"/>
      <c r="RPK194" s="172"/>
      <c r="RPL194" s="172"/>
      <c r="RPM194" s="172"/>
      <c r="RPN194" s="172"/>
      <c r="RPO194" s="172"/>
      <c r="RPP194" s="172"/>
      <c r="RPQ194" s="172"/>
      <c r="RPR194" s="172"/>
      <c r="RPS194" s="172"/>
      <c r="RPT194" s="172"/>
      <c r="RPU194" s="172"/>
      <c r="RPV194" s="172"/>
      <c r="RPW194" s="172"/>
      <c r="RPX194" s="172"/>
      <c r="RPY194" s="172"/>
      <c r="RPZ194" s="172"/>
      <c r="RQA194" s="172"/>
      <c r="RQB194" s="172"/>
      <c r="RQC194" s="172"/>
      <c r="RQD194" s="172"/>
      <c r="RQE194" s="172"/>
      <c r="RQF194" s="172"/>
      <c r="RQG194" s="172"/>
      <c r="RQH194" s="172"/>
      <c r="RQI194" s="172"/>
      <c r="RQJ194" s="172"/>
      <c r="RQK194" s="172"/>
      <c r="RQL194" s="172"/>
      <c r="RQM194" s="172"/>
      <c r="RQN194" s="172"/>
      <c r="RQO194" s="172"/>
      <c r="RQP194" s="172"/>
      <c r="RQQ194" s="172"/>
      <c r="RQR194" s="172"/>
      <c r="RQS194" s="172"/>
      <c r="RQT194" s="172"/>
      <c r="RQU194" s="172"/>
      <c r="RQV194" s="172"/>
      <c r="RQW194" s="172"/>
      <c r="RQX194" s="172"/>
      <c r="RQY194" s="172"/>
      <c r="RQZ194" s="172"/>
      <c r="RRA194" s="172"/>
      <c r="RRB194" s="172"/>
      <c r="RRC194" s="172"/>
      <c r="RRD194" s="172"/>
      <c r="RRE194" s="172"/>
      <c r="RRF194" s="172"/>
      <c r="RRG194" s="172"/>
      <c r="RRH194" s="172"/>
      <c r="RRI194" s="172"/>
      <c r="RRJ194" s="172"/>
      <c r="RRK194" s="172"/>
      <c r="RRL194" s="172"/>
      <c r="RRM194" s="172"/>
      <c r="RRN194" s="172"/>
      <c r="RRO194" s="172"/>
      <c r="RRP194" s="172"/>
      <c r="RRQ194" s="172"/>
      <c r="RRR194" s="172"/>
      <c r="RRS194" s="172"/>
      <c r="RRT194" s="172"/>
      <c r="RRU194" s="172"/>
      <c r="RRV194" s="172"/>
      <c r="RRW194" s="172"/>
      <c r="RRX194" s="172"/>
      <c r="RRY194" s="172"/>
      <c r="RRZ194" s="172"/>
      <c r="RSA194" s="172"/>
      <c r="RSB194" s="172"/>
      <c r="RSC194" s="172"/>
      <c r="RSD194" s="172"/>
      <c r="RSE194" s="172"/>
      <c r="RSF194" s="172"/>
      <c r="RSG194" s="172"/>
      <c r="RSH194" s="172"/>
      <c r="RSI194" s="172"/>
      <c r="RSJ194" s="172"/>
      <c r="RSK194" s="172"/>
      <c r="RSL194" s="172"/>
      <c r="RSM194" s="172"/>
      <c r="RSN194" s="172"/>
      <c r="RSO194" s="172"/>
      <c r="RSP194" s="172"/>
      <c r="RSQ194" s="172"/>
      <c r="RSR194" s="172"/>
      <c r="RSS194" s="172"/>
      <c r="RST194" s="172"/>
      <c r="RSU194" s="172"/>
      <c r="RSV194" s="172"/>
      <c r="RSW194" s="172"/>
      <c r="RSX194" s="172"/>
      <c r="RSY194" s="172"/>
      <c r="RSZ194" s="172"/>
      <c r="RTA194" s="172"/>
      <c r="RTB194" s="172"/>
      <c r="RTC194" s="172"/>
      <c r="RTD194" s="172"/>
      <c r="RTE194" s="172"/>
      <c r="RTF194" s="172"/>
      <c r="RTG194" s="172"/>
      <c r="RTH194" s="172"/>
      <c r="RTI194" s="172"/>
      <c r="RTJ194" s="172"/>
      <c r="RTK194" s="172"/>
      <c r="RTL194" s="172"/>
      <c r="RTM194" s="172"/>
      <c r="RTN194" s="172"/>
      <c r="RTO194" s="172"/>
      <c r="RTP194" s="172"/>
      <c r="RTQ194" s="172"/>
      <c r="RTR194" s="172"/>
      <c r="RTS194" s="172"/>
      <c r="RTT194" s="172"/>
      <c r="RTU194" s="172"/>
      <c r="RTV194" s="172"/>
      <c r="RTW194" s="172"/>
      <c r="RTX194" s="172"/>
      <c r="RTY194" s="172"/>
      <c r="RTZ194" s="172"/>
      <c r="RUA194" s="172"/>
      <c r="RUB194" s="172"/>
      <c r="RUC194" s="172"/>
      <c r="RUD194" s="172"/>
      <c r="RUE194" s="172"/>
      <c r="RUF194" s="172"/>
      <c r="RUG194" s="172"/>
      <c r="RUH194" s="172"/>
      <c r="RUI194" s="172"/>
      <c r="RUJ194" s="172"/>
      <c r="RUK194" s="172"/>
      <c r="RUL194" s="172"/>
      <c r="RUM194" s="172"/>
      <c r="RUN194" s="172"/>
      <c r="RUO194" s="172"/>
      <c r="RUP194" s="172"/>
      <c r="RUQ194" s="172"/>
      <c r="RUR194" s="172"/>
      <c r="RUS194" s="172"/>
      <c r="RUT194" s="172"/>
      <c r="RUU194" s="172"/>
      <c r="RUV194" s="172"/>
      <c r="RUW194" s="172"/>
      <c r="RUX194" s="172"/>
      <c r="RUY194" s="172"/>
      <c r="RUZ194" s="172"/>
      <c r="RVA194" s="172"/>
      <c r="RVB194" s="172"/>
      <c r="RVC194" s="172"/>
      <c r="RVD194" s="172"/>
      <c r="RVE194" s="172"/>
      <c r="RVF194" s="172"/>
      <c r="RVG194" s="172"/>
      <c r="RVH194" s="172"/>
      <c r="RVI194" s="172"/>
      <c r="RVJ194" s="172"/>
      <c r="RVK194" s="172"/>
      <c r="RVL194" s="172"/>
      <c r="RVM194" s="172"/>
      <c r="RVN194" s="172"/>
      <c r="RVO194" s="172"/>
      <c r="RVP194" s="172"/>
      <c r="RVQ194" s="172"/>
      <c r="RVR194" s="172"/>
      <c r="RVS194" s="172"/>
      <c r="RVT194" s="172"/>
      <c r="RVU194" s="172"/>
      <c r="RVV194" s="172"/>
      <c r="RVW194" s="172"/>
      <c r="RVX194" s="172"/>
      <c r="RVY194" s="172"/>
      <c r="RVZ194" s="172"/>
      <c r="RWA194" s="172"/>
      <c r="RWB194" s="172"/>
      <c r="RWC194" s="172"/>
      <c r="RWD194" s="172"/>
      <c r="RWE194" s="172"/>
      <c r="RWF194" s="172"/>
      <c r="RWG194" s="172"/>
      <c r="RWH194" s="172"/>
      <c r="RWI194" s="172"/>
      <c r="RWJ194" s="172"/>
      <c r="RWK194" s="172"/>
      <c r="RWL194" s="172"/>
      <c r="RWM194" s="172"/>
      <c r="RWN194" s="172"/>
      <c r="RWO194" s="172"/>
      <c r="RWP194" s="172"/>
      <c r="RWQ194" s="172"/>
      <c r="RWR194" s="172"/>
      <c r="RWS194" s="172"/>
      <c r="RWT194" s="172"/>
      <c r="RWU194" s="172"/>
      <c r="RWV194" s="172"/>
      <c r="RWW194" s="172"/>
      <c r="RWX194" s="172"/>
      <c r="RWY194" s="172"/>
      <c r="RWZ194" s="172"/>
      <c r="RXA194" s="172"/>
      <c r="RXB194" s="172"/>
      <c r="RXC194" s="172"/>
      <c r="RXD194" s="172"/>
      <c r="RXE194" s="172"/>
      <c r="RXF194" s="172"/>
      <c r="RXG194" s="172"/>
      <c r="RXH194" s="172"/>
      <c r="RXI194" s="172"/>
      <c r="RXJ194" s="172"/>
      <c r="RXK194" s="172"/>
      <c r="RXL194" s="172"/>
      <c r="RXM194" s="172"/>
      <c r="RXN194" s="172"/>
      <c r="RXO194" s="172"/>
      <c r="RXP194" s="172"/>
      <c r="RXQ194" s="172"/>
      <c r="RXR194" s="172"/>
      <c r="RXS194" s="172"/>
      <c r="RXT194" s="172"/>
      <c r="RXU194" s="172"/>
      <c r="RXV194" s="172"/>
      <c r="RXW194" s="172"/>
      <c r="RXX194" s="172"/>
      <c r="RXY194" s="172"/>
      <c r="RXZ194" s="172"/>
      <c r="RYA194" s="172"/>
      <c r="RYB194" s="172"/>
      <c r="RYC194" s="172"/>
      <c r="RYD194" s="172"/>
      <c r="RYE194" s="172"/>
      <c r="RYF194" s="172"/>
      <c r="RYG194" s="172"/>
      <c r="RYH194" s="172"/>
      <c r="RYI194" s="172"/>
      <c r="RYJ194" s="172"/>
      <c r="RYK194" s="172"/>
      <c r="RYL194" s="172"/>
      <c r="RYM194" s="172"/>
      <c r="RYN194" s="172"/>
      <c r="RYO194" s="172"/>
      <c r="RYP194" s="172"/>
      <c r="RYQ194" s="172"/>
      <c r="RYR194" s="172"/>
      <c r="RYS194" s="172"/>
      <c r="RYT194" s="172"/>
      <c r="RYU194" s="172"/>
      <c r="RYV194" s="172"/>
      <c r="RYW194" s="172"/>
      <c r="RYX194" s="172"/>
      <c r="RYY194" s="172"/>
      <c r="RYZ194" s="172"/>
      <c r="RZA194" s="172"/>
      <c r="RZB194" s="172"/>
      <c r="RZC194" s="172"/>
      <c r="RZD194" s="172"/>
      <c r="RZE194" s="172"/>
      <c r="RZF194" s="172"/>
      <c r="RZG194" s="172"/>
      <c r="RZH194" s="172"/>
      <c r="RZI194" s="172"/>
      <c r="RZJ194" s="172"/>
      <c r="RZK194" s="172"/>
      <c r="RZL194" s="172"/>
      <c r="RZM194" s="172"/>
      <c r="RZN194" s="172"/>
      <c r="RZO194" s="172"/>
      <c r="RZP194" s="172"/>
      <c r="RZQ194" s="172"/>
      <c r="RZR194" s="172"/>
      <c r="RZS194" s="172"/>
      <c r="RZT194" s="172"/>
      <c r="RZU194" s="172"/>
      <c r="RZV194" s="172"/>
      <c r="RZW194" s="172"/>
      <c r="RZX194" s="172"/>
      <c r="RZY194" s="172"/>
      <c r="RZZ194" s="172"/>
      <c r="SAA194" s="172"/>
      <c r="SAB194" s="172"/>
      <c r="SAC194" s="172"/>
      <c r="SAD194" s="172"/>
      <c r="SAE194" s="172"/>
      <c r="SAF194" s="172"/>
      <c r="SAG194" s="172"/>
      <c r="SAH194" s="172"/>
      <c r="SAI194" s="172"/>
      <c r="SAJ194" s="172"/>
      <c r="SAK194" s="172"/>
      <c r="SAL194" s="172"/>
      <c r="SAM194" s="172"/>
      <c r="SAN194" s="172"/>
      <c r="SAO194" s="172"/>
      <c r="SAP194" s="172"/>
      <c r="SAQ194" s="172"/>
      <c r="SAR194" s="172"/>
      <c r="SAS194" s="172"/>
      <c r="SAT194" s="172"/>
      <c r="SAU194" s="172"/>
      <c r="SAV194" s="172"/>
      <c r="SAW194" s="172"/>
      <c r="SAX194" s="172"/>
      <c r="SAY194" s="172"/>
      <c r="SAZ194" s="172"/>
      <c r="SBA194" s="172"/>
      <c r="SBB194" s="172"/>
      <c r="SBC194" s="172"/>
      <c r="SBD194" s="172"/>
      <c r="SBE194" s="172"/>
      <c r="SBF194" s="172"/>
      <c r="SBG194" s="172"/>
      <c r="SBH194" s="172"/>
      <c r="SBI194" s="172"/>
      <c r="SBJ194" s="172"/>
      <c r="SBK194" s="172"/>
      <c r="SBL194" s="172"/>
      <c r="SBM194" s="172"/>
      <c r="SBN194" s="172"/>
      <c r="SBO194" s="172"/>
      <c r="SBP194" s="172"/>
      <c r="SBQ194" s="172"/>
      <c r="SBR194" s="172"/>
      <c r="SBS194" s="172"/>
      <c r="SBT194" s="172"/>
      <c r="SBU194" s="172"/>
      <c r="SBV194" s="172"/>
      <c r="SBW194" s="172"/>
      <c r="SBX194" s="172"/>
      <c r="SBY194" s="172"/>
      <c r="SBZ194" s="172"/>
      <c r="SCA194" s="172"/>
      <c r="SCB194" s="172"/>
      <c r="SCC194" s="172"/>
      <c r="SCD194" s="172"/>
      <c r="SCE194" s="172"/>
      <c r="SCF194" s="172"/>
      <c r="SCG194" s="172"/>
      <c r="SCH194" s="172"/>
      <c r="SCI194" s="172"/>
      <c r="SCJ194" s="172"/>
      <c r="SCK194" s="172"/>
      <c r="SCL194" s="172"/>
      <c r="SCM194" s="172"/>
      <c r="SCN194" s="172"/>
      <c r="SCO194" s="172"/>
      <c r="SCP194" s="172"/>
      <c r="SCQ194" s="172"/>
      <c r="SCR194" s="172"/>
      <c r="SCS194" s="172"/>
      <c r="SCT194" s="172"/>
      <c r="SCU194" s="172"/>
      <c r="SCV194" s="172"/>
      <c r="SCW194" s="172"/>
      <c r="SCX194" s="172"/>
      <c r="SCY194" s="172"/>
      <c r="SCZ194" s="172"/>
      <c r="SDA194" s="172"/>
      <c r="SDB194" s="172"/>
      <c r="SDC194" s="172"/>
      <c r="SDD194" s="172"/>
      <c r="SDE194" s="172"/>
      <c r="SDF194" s="172"/>
      <c r="SDG194" s="172"/>
      <c r="SDH194" s="172"/>
      <c r="SDI194" s="172"/>
      <c r="SDJ194" s="172"/>
      <c r="SDK194" s="172"/>
      <c r="SDL194" s="172"/>
      <c r="SDM194" s="172"/>
      <c r="SDN194" s="172"/>
      <c r="SDO194" s="172"/>
      <c r="SDP194" s="172"/>
      <c r="SDQ194" s="172"/>
      <c r="SDR194" s="172"/>
      <c r="SDS194" s="172"/>
      <c r="SDT194" s="172"/>
      <c r="SDU194" s="172"/>
      <c r="SDV194" s="172"/>
      <c r="SDW194" s="172"/>
      <c r="SDX194" s="172"/>
      <c r="SDY194" s="172"/>
      <c r="SDZ194" s="172"/>
      <c r="SEA194" s="172"/>
      <c r="SEB194" s="172"/>
      <c r="SEC194" s="172"/>
      <c r="SED194" s="172"/>
      <c r="SEE194" s="172"/>
      <c r="SEF194" s="172"/>
      <c r="SEG194" s="172"/>
      <c r="SEH194" s="172"/>
      <c r="SEI194" s="172"/>
      <c r="SEJ194" s="172"/>
      <c r="SEK194" s="172"/>
      <c r="SEL194" s="172"/>
      <c r="SEM194" s="172"/>
      <c r="SEN194" s="172"/>
      <c r="SEO194" s="172"/>
      <c r="SEP194" s="172"/>
      <c r="SEQ194" s="172"/>
      <c r="SER194" s="172"/>
      <c r="SES194" s="172"/>
      <c r="SET194" s="172"/>
      <c r="SEU194" s="172"/>
      <c r="SEV194" s="172"/>
      <c r="SEW194" s="172"/>
      <c r="SEX194" s="172"/>
      <c r="SEY194" s="172"/>
      <c r="SEZ194" s="172"/>
      <c r="SFA194" s="172"/>
      <c r="SFB194" s="172"/>
      <c r="SFC194" s="172"/>
      <c r="SFD194" s="172"/>
      <c r="SFE194" s="172"/>
      <c r="SFF194" s="172"/>
      <c r="SFG194" s="172"/>
      <c r="SFH194" s="172"/>
      <c r="SFI194" s="172"/>
      <c r="SFJ194" s="172"/>
      <c r="SFK194" s="172"/>
      <c r="SFL194" s="172"/>
      <c r="SFM194" s="172"/>
      <c r="SFN194" s="172"/>
      <c r="SFO194" s="172"/>
      <c r="SFP194" s="172"/>
      <c r="SFQ194" s="172"/>
      <c r="SFR194" s="172"/>
      <c r="SFS194" s="172"/>
      <c r="SFT194" s="172"/>
      <c r="SFU194" s="172"/>
      <c r="SFV194" s="172"/>
      <c r="SFW194" s="172"/>
      <c r="SFX194" s="172"/>
      <c r="SFY194" s="172"/>
      <c r="SFZ194" s="172"/>
      <c r="SGA194" s="172"/>
      <c r="SGB194" s="172"/>
      <c r="SGC194" s="172"/>
      <c r="SGD194" s="172"/>
      <c r="SGE194" s="172"/>
      <c r="SGF194" s="172"/>
      <c r="SGG194" s="172"/>
      <c r="SGH194" s="172"/>
      <c r="SGI194" s="172"/>
      <c r="SGJ194" s="172"/>
      <c r="SGK194" s="172"/>
      <c r="SGL194" s="172"/>
      <c r="SGM194" s="172"/>
      <c r="SGN194" s="172"/>
      <c r="SGO194" s="172"/>
      <c r="SGP194" s="172"/>
      <c r="SGQ194" s="172"/>
      <c r="SGR194" s="172"/>
      <c r="SGS194" s="172"/>
      <c r="SGT194" s="172"/>
      <c r="SGU194" s="172"/>
      <c r="SGV194" s="172"/>
      <c r="SGW194" s="172"/>
      <c r="SGX194" s="172"/>
      <c r="SGY194" s="172"/>
      <c r="SGZ194" s="172"/>
      <c r="SHA194" s="172"/>
      <c r="SHB194" s="172"/>
      <c r="SHC194" s="172"/>
      <c r="SHD194" s="172"/>
      <c r="SHE194" s="172"/>
      <c r="SHF194" s="172"/>
      <c r="SHG194" s="172"/>
      <c r="SHH194" s="172"/>
      <c r="SHI194" s="172"/>
      <c r="SHJ194" s="172"/>
      <c r="SHK194" s="172"/>
      <c r="SHL194" s="172"/>
      <c r="SHM194" s="172"/>
      <c r="SHN194" s="172"/>
      <c r="SHO194" s="172"/>
      <c r="SHP194" s="172"/>
      <c r="SHQ194" s="172"/>
      <c r="SHR194" s="172"/>
      <c r="SHS194" s="172"/>
      <c r="SHT194" s="172"/>
      <c r="SHU194" s="172"/>
      <c r="SHV194" s="172"/>
      <c r="SHW194" s="172"/>
      <c r="SHX194" s="172"/>
      <c r="SHY194" s="172"/>
      <c r="SHZ194" s="172"/>
      <c r="SIA194" s="172"/>
      <c r="SIB194" s="172"/>
      <c r="SIC194" s="172"/>
      <c r="SID194" s="172"/>
      <c r="SIE194" s="172"/>
      <c r="SIF194" s="172"/>
      <c r="SIG194" s="172"/>
      <c r="SIH194" s="172"/>
      <c r="SII194" s="172"/>
      <c r="SIJ194" s="172"/>
      <c r="SIK194" s="172"/>
      <c r="SIL194" s="172"/>
      <c r="SIM194" s="172"/>
      <c r="SIN194" s="172"/>
      <c r="SIO194" s="172"/>
      <c r="SIP194" s="172"/>
      <c r="SIQ194" s="172"/>
      <c r="SIR194" s="172"/>
      <c r="SIS194" s="172"/>
      <c r="SIT194" s="172"/>
      <c r="SIU194" s="172"/>
      <c r="SIV194" s="172"/>
      <c r="SIW194" s="172"/>
      <c r="SIX194" s="172"/>
      <c r="SIY194" s="172"/>
      <c r="SIZ194" s="172"/>
      <c r="SJA194" s="172"/>
      <c r="SJB194" s="172"/>
      <c r="SJC194" s="172"/>
      <c r="SJD194" s="172"/>
      <c r="SJE194" s="172"/>
      <c r="SJF194" s="172"/>
      <c r="SJG194" s="172"/>
      <c r="SJH194" s="172"/>
      <c r="SJI194" s="172"/>
      <c r="SJJ194" s="172"/>
      <c r="SJK194" s="172"/>
      <c r="SJL194" s="172"/>
      <c r="SJM194" s="172"/>
      <c r="SJN194" s="172"/>
      <c r="SJO194" s="172"/>
      <c r="SJP194" s="172"/>
      <c r="SJQ194" s="172"/>
      <c r="SJR194" s="172"/>
      <c r="SJS194" s="172"/>
      <c r="SJT194" s="172"/>
      <c r="SJU194" s="172"/>
      <c r="SJV194" s="172"/>
      <c r="SJW194" s="172"/>
      <c r="SJX194" s="172"/>
      <c r="SJY194" s="172"/>
      <c r="SJZ194" s="172"/>
      <c r="SKA194" s="172"/>
      <c r="SKB194" s="172"/>
      <c r="SKC194" s="172"/>
      <c r="SKD194" s="172"/>
      <c r="SKE194" s="172"/>
      <c r="SKF194" s="172"/>
      <c r="SKG194" s="172"/>
      <c r="SKH194" s="172"/>
      <c r="SKI194" s="172"/>
      <c r="SKJ194" s="172"/>
      <c r="SKK194" s="172"/>
      <c r="SKL194" s="172"/>
      <c r="SKM194" s="172"/>
      <c r="SKN194" s="172"/>
      <c r="SKO194" s="172"/>
      <c r="SKP194" s="172"/>
      <c r="SKQ194" s="172"/>
      <c r="SKR194" s="172"/>
      <c r="SKS194" s="172"/>
      <c r="SKT194" s="172"/>
      <c r="SKU194" s="172"/>
      <c r="SKV194" s="172"/>
      <c r="SKW194" s="172"/>
      <c r="SKX194" s="172"/>
      <c r="SKY194" s="172"/>
      <c r="SKZ194" s="172"/>
      <c r="SLA194" s="172"/>
      <c r="SLB194" s="172"/>
      <c r="SLC194" s="172"/>
      <c r="SLD194" s="172"/>
      <c r="SLE194" s="172"/>
      <c r="SLF194" s="172"/>
      <c r="SLG194" s="172"/>
      <c r="SLH194" s="172"/>
      <c r="SLI194" s="172"/>
      <c r="SLJ194" s="172"/>
      <c r="SLK194" s="172"/>
      <c r="SLL194" s="172"/>
      <c r="SLM194" s="172"/>
      <c r="SLN194" s="172"/>
      <c r="SLO194" s="172"/>
      <c r="SLP194" s="172"/>
      <c r="SLQ194" s="172"/>
      <c r="SLR194" s="172"/>
      <c r="SLS194" s="172"/>
      <c r="SLT194" s="172"/>
      <c r="SLU194" s="172"/>
      <c r="SLV194" s="172"/>
      <c r="SLW194" s="172"/>
      <c r="SLX194" s="172"/>
      <c r="SLY194" s="172"/>
      <c r="SLZ194" s="172"/>
      <c r="SMA194" s="172"/>
      <c r="SMB194" s="172"/>
      <c r="SMC194" s="172"/>
      <c r="SMD194" s="172"/>
      <c r="SME194" s="172"/>
      <c r="SMF194" s="172"/>
      <c r="SMG194" s="172"/>
      <c r="SMH194" s="172"/>
      <c r="SMI194" s="172"/>
      <c r="SMJ194" s="172"/>
      <c r="SMK194" s="172"/>
      <c r="SML194" s="172"/>
      <c r="SMM194" s="172"/>
      <c r="SMN194" s="172"/>
      <c r="SMO194" s="172"/>
      <c r="SMP194" s="172"/>
      <c r="SMQ194" s="172"/>
      <c r="SMR194" s="172"/>
      <c r="SMS194" s="172"/>
      <c r="SMT194" s="172"/>
      <c r="SMU194" s="172"/>
      <c r="SMV194" s="172"/>
      <c r="SMW194" s="172"/>
      <c r="SMX194" s="172"/>
      <c r="SMY194" s="172"/>
      <c r="SMZ194" s="172"/>
      <c r="SNA194" s="172"/>
      <c r="SNB194" s="172"/>
      <c r="SNC194" s="172"/>
      <c r="SND194" s="172"/>
      <c r="SNE194" s="172"/>
      <c r="SNF194" s="172"/>
      <c r="SNG194" s="172"/>
      <c r="SNH194" s="172"/>
      <c r="SNI194" s="172"/>
      <c r="SNJ194" s="172"/>
      <c r="SNK194" s="172"/>
      <c r="SNL194" s="172"/>
      <c r="SNM194" s="172"/>
      <c r="SNN194" s="172"/>
      <c r="SNO194" s="172"/>
      <c r="SNP194" s="172"/>
      <c r="SNQ194" s="172"/>
      <c r="SNR194" s="172"/>
      <c r="SNS194" s="172"/>
      <c r="SNT194" s="172"/>
      <c r="SNU194" s="172"/>
      <c r="SNV194" s="172"/>
      <c r="SNW194" s="172"/>
      <c r="SNX194" s="172"/>
      <c r="SNY194" s="172"/>
      <c r="SNZ194" s="172"/>
      <c r="SOA194" s="172"/>
      <c r="SOB194" s="172"/>
      <c r="SOC194" s="172"/>
      <c r="SOD194" s="172"/>
      <c r="SOE194" s="172"/>
      <c r="SOF194" s="172"/>
      <c r="SOG194" s="172"/>
      <c r="SOH194" s="172"/>
      <c r="SOI194" s="172"/>
      <c r="SOJ194" s="172"/>
      <c r="SOK194" s="172"/>
      <c r="SOL194" s="172"/>
      <c r="SOM194" s="172"/>
      <c r="SON194" s="172"/>
      <c r="SOO194" s="172"/>
      <c r="SOP194" s="172"/>
      <c r="SOQ194" s="172"/>
      <c r="SOR194" s="172"/>
      <c r="SOS194" s="172"/>
      <c r="SOT194" s="172"/>
      <c r="SOU194" s="172"/>
      <c r="SOV194" s="172"/>
      <c r="SOW194" s="172"/>
      <c r="SOX194" s="172"/>
      <c r="SOY194" s="172"/>
      <c r="SOZ194" s="172"/>
      <c r="SPA194" s="172"/>
      <c r="SPB194" s="172"/>
      <c r="SPC194" s="172"/>
      <c r="SPD194" s="172"/>
      <c r="SPE194" s="172"/>
      <c r="SPF194" s="172"/>
      <c r="SPG194" s="172"/>
      <c r="SPH194" s="172"/>
      <c r="SPI194" s="172"/>
      <c r="SPJ194" s="172"/>
      <c r="SPK194" s="172"/>
      <c r="SPL194" s="172"/>
      <c r="SPM194" s="172"/>
      <c r="SPN194" s="172"/>
      <c r="SPO194" s="172"/>
      <c r="SPP194" s="172"/>
      <c r="SPQ194" s="172"/>
      <c r="SPR194" s="172"/>
      <c r="SPS194" s="172"/>
      <c r="SPT194" s="172"/>
      <c r="SPU194" s="172"/>
      <c r="SPV194" s="172"/>
      <c r="SPW194" s="172"/>
      <c r="SPX194" s="172"/>
      <c r="SPY194" s="172"/>
      <c r="SPZ194" s="172"/>
      <c r="SQA194" s="172"/>
      <c r="SQB194" s="172"/>
      <c r="SQC194" s="172"/>
      <c r="SQD194" s="172"/>
      <c r="SQE194" s="172"/>
      <c r="SQF194" s="172"/>
      <c r="SQG194" s="172"/>
      <c r="SQH194" s="172"/>
      <c r="SQI194" s="172"/>
      <c r="SQJ194" s="172"/>
      <c r="SQK194" s="172"/>
      <c r="SQL194" s="172"/>
      <c r="SQM194" s="172"/>
      <c r="SQN194" s="172"/>
      <c r="SQO194" s="172"/>
      <c r="SQP194" s="172"/>
      <c r="SQQ194" s="172"/>
      <c r="SQR194" s="172"/>
      <c r="SQS194" s="172"/>
      <c r="SQT194" s="172"/>
      <c r="SQU194" s="172"/>
      <c r="SQV194" s="172"/>
      <c r="SQW194" s="172"/>
      <c r="SQX194" s="172"/>
      <c r="SQY194" s="172"/>
      <c r="SQZ194" s="172"/>
      <c r="SRA194" s="172"/>
      <c r="SRB194" s="172"/>
      <c r="SRC194" s="172"/>
      <c r="SRD194" s="172"/>
      <c r="SRE194" s="172"/>
      <c r="SRF194" s="172"/>
      <c r="SRG194" s="172"/>
      <c r="SRH194" s="172"/>
      <c r="SRI194" s="172"/>
      <c r="SRJ194" s="172"/>
      <c r="SRK194" s="172"/>
      <c r="SRL194" s="172"/>
      <c r="SRM194" s="172"/>
      <c r="SRN194" s="172"/>
      <c r="SRO194" s="172"/>
      <c r="SRP194" s="172"/>
      <c r="SRQ194" s="172"/>
      <c r="SRR194" s="172"/>
      <c r="SRS194" s="172"/>
      <c r="SRT194" s="172"/>
      <c r="SRU194" s="172"/>
      <c r="SRV194" s="172"/>
      <c r="SRW194" s="172"/>
      <c r="SRX194" s="172"/>
      <c r="SRY194" s="172"/>
      <c r="SRZ194" s="172"/>
      <c r="SSA194" s="172"/>
      <c r="SSB194" s="172"/>
      <c r="SSC194" s="172"/>
      <c r="SSD194" s="172"/>
      <c r="SSE194" s="172"/>
      <c r="SSF194" s="172"/>
      <c r="SSG194" s="172"/>
      <c r="SSH194" s="172"/>
      <c r="SSI194" s="172"/>
      <c r="SSJ194" s="172"/>
      <c r="SSK194" s="172"/>
      <c r="SSL194" s="172"/>
      <c r="SSM194" s="172"/>
      <c r="SSN194" s="172"/>
      <c r="SSO194" s="172"/>
      <c r="SSP194" s="172"/>
      <c r="SSQ194" s="172"/>
      <c r="SSR194" s="172"/>
      <c r="SSS194" s="172"/>
      <c r="SST194" s="172"/>
      <c r="SSU194" s="172"/>
      <c r="SSV194" s="172"/>
      <c r="SSW194" s="172"/>
      <c r="SSX194" s="172"/>
      <c r="SSY194" s="172"/>
      <c r="SSZ194" s="172"/>
      <c r="STA194" s="172"/>
      <c r="STB194" s="172"/>
      <c r="STC194" s="172"/>
      <c r="STD194" s="172"/>
      <c r="STE194" s="172"/>
      <c r="STF194" s="172"/>
      <c r="STG194" s="172"/>
      <c r="STH194" s="172"/>
      <c r="STI194" s="172"/>
      <c r="STJ194" s="172"/>
      <c r="STK194" s="172"/>
      <c r="STL194" s="172"/>
      <c r="STM194" s="172"/>
      <c r="STN194" s="172"/>
      <c r="STO194" s="172"/>
      <c r="STP194" s="172"/>
      <c r="STQ194" s="172"/>
      <c r="STR194" s="172"/>
      <c r="STS194" s="172"/>
      <c r="STT194" s="172"/>
      <c r="STU194" s="172"/>
      <c r="STV194" s="172"/>
      <c r="STW194" s="172"/>
      <c r="STX194" s="172"/>
      <c r="STY194" s="172"/>
      <c r="STZ194" s="172"/>
      <c r="SUA194" s="172"/>
      <c r="SUB194" s="172"/>
      <c r="SUC194" s="172"/>
      <c r="SUD194" s="172"/>
      <c r="SUE194" s="172"/>
      <c r="SUF194" s="172"/>
      <c r="SUG194" s="172"/>
      <c r="SUH194" s="172"/>
      <c r="SUI194" s="172"/>
      <c r="SUJ194" s="172"/>
      <c r="SUK194" s="172"/>
      <c r="SUL194" s="172"/>
      <c r="SUM194" s="172"/>
      <c r="SUN194" s="172"/>
      <c r="SUO194" s="172"/>
      <c r="SUP194" s="172"/>
      <c r="SUQ194" s="172"/>
      <c r="SUR194" s="172"/>
      <c r="SUS194" s="172"/>
      <c r="SUT194" s="172"/>
      <c r="SUU194" s="172"/>
      <c r="SUV194" s="172"/>
      <c r="SUW194" s="172"/>
      <c r="SUX194" s="172"/>
      <c r="SUY194" s="172"/>
      <c r="SUZ194" s="172"/>
      <c r="SVA194" s="172"/>
      <c r="SVB194" s="172"/>
      <c r="SVC194" s="172"/>
      <c r="SVD194" s="172"/>
      <c r="SVE194" s="172"/>
      <c r="SVF194" s="172"/>
      <c r="SVG194" s="172"/>
      <c r="SVH194" s="172"/>
      <c r="SVI194" s="172"/>
      <c r="SVJ194" s="172"/>
      <c r="SVK194" s="172"/>
      <c r="SVL194" s="172"/>
      <c r="SVM194" s="172"/>
      <c r="SVN194" s="172"/>
      <c r="SVO194" s="172"/>
      <c r="SVP194" s="172"/>
      <c r="SVQ194" s="172"/>
      <c r="SVR194" s="172"/>
      <c r="SVS194" s="172"/>
      <c r="SVT194" s="172"/>
      <c r="SVU194" s="172"/>
      <c r="SVV194" s="172"/>
      <c r="SVW194" s="172"/>
      <c r="SVX194" s="172"/>
      <c r="SVY194" s="172"/>
      <c r="SVZ194" s="172"/>
      <c r="SWA194" s="172"/>
      <c r="SWB194" s="172"/>
      <c r="SWC194" s="172"/>
      <c r="SWD194" s="172"/>
      <c r="SWE194" s="172"/>
      <c r="SWF194" s="172"/>
      <c r="SWG194" s="172"/>
      <c r="SWH194" s="172"/>
      <c r="SWI194" s="172"/>
      <c r="SWJ194" s="172"/>
      <c r="SWK194" s="172"/>
      <c r="SWL194" s="172"/>
      <c r="SWM194" s="172"/>
      <c r="SWN194" s="172"/>
      <c r="SWO194" s="172"/>
      <c r="SWP194" s="172"/>
      <c r="SWQ194" s="172"/>
      <c r="SWR194" s="172"/>
      <c r="SWS194" s="172"/>
      <c r="SWT194" s="172"/>
      <c r="SWU194" s="172"/>
      <c r="SWV194" s="172"/>
      <c r="SWW194" s="172"/>
      <c r="SWX194" s="172"/>
      <c r="SWY194" s="172"/>
      <c r="SWZ194" s="172"/>
      <c r="SXA194" s="172"/>
      <c r="SXB194" s="172"/>
      <c r="SXC194" s="172"/>
      <c r="SXD194" s="172"/>
      <c r="SXE194" s="172"/>
      <c r="SXF194" s="172"/>
      <c r="SXG194" s="172"/>
      <c r="SXH194" s="172"/>
      <c r="SXI194" s="172"/>
      <c r="SXJ194" s="172"/>
      <c r="SXK194" s="172"/>
      <c r="SXL194" s="172"/>
      <c r="SXM194" s="172"/>
      <c r="SXN194" s="172"/>
      <c r="SXO194" s="172"/>
      <c r="SXP194" s="172"/>
      <c r="SXQ194" s="172"/>
      <c r="SXR194" s="172"/>
      <c r="SXS194" s="172"/>
      <c r="SXT194" s="172"/>
      <c r="SXU194" s="172"/>
      <c r="SXV194" s="172"/>
      <c r="SXW194" s="172"/>
      <c r="SXX194" s="172"/>
      <c r="SXY194" s="172"/>
      <c r="SXZ194" s="172"/>
      <c r="SYA194" s="172"/>
      <c r="SYB194" s="172"/>
      <c r="SYC194" s="172"/>
      <c r="SYD194" s="172"/>
      <c r="SYE194" s="172"/>
      <c r="SYF194" s="172"/>
      <c r="SYG194" s="172"/>
      <c r="SYH194" s="172"/>
      <c r="SYI194" s="172"/>
      <c r="SYJ194" s="172"/>
      <c r="SYK194" s="172"/>
      <c r="SYL194" s="172"/>
      <c r="SYM194" s="172"/>
      <c r="SYN194" s="172"/>
      <c r="SYO194" s="172"/>
      <c r="SYP194" s="172"/>
      <c r="SYQ194" s="172"/>
      <c r="SYR194" s="172"/>
      <c r="SYS194" s="172"/>
      <c r="SYT194" s="172"/>
      <c r="SYU194" s="172"/>
      <c r="SYV194" s="172"/>
      <c r="SYW194" s="172"/>
      <c r="SYX194" s="172"/>
      <c r="SYY194" s="172"/>
      <c r="SYZ194" s="172"/>
      <c r="SZA194" s="172"/>
      <c r="SZB194" s="172"/>
      <c r="SZC194" s="172"/>
      <c r="SZD194" s="172"/>
      <c r="SZE194" s="172"/>
      <c r="SZF194" s="172"/>
      <c r="SZG194" s="172"/>
      <c r="SZH194" s="172"/>
      <c r="SZI194" s="172"/>
      <c r="SZJ194" s="172"/>
      <c r="SZK194" s="172"/>
      <c r="SZL194" s="172"/>
      <c r="SZM194" s="172"/>
      <c r="SZN194" s="172"/>
      <c r="SZO194" s="172"/>
      <c r="SZP194" s="172"/>
      <c r="SZQ194" s="172"/>
      <c r="SZR194" s="172"/>
      <c r="SZS194" s="172"/>
      <c r="SZT194" s="172"/>
      <c r="SZU194" s="172"/>
      <c r="SZV194" s="172"/>
      <c r="SZW194" s="172"/>
      <c r="SZX194" s="172"/>
      <c r="SZY194" s="172"/>
      <c r="SZZ194" s="172"/>
      <c r="TAA194" s="172"/>
      <c r="TAB194" s="172"/>
      <c r="TAC194" s="172"/>
      <c r="TAD194" s="172"/>
      <c r="TAE194" s="172"/>
      <c r="TAF194" s="172"/>
      <c r="TAG194" s="172"/>
      <c r="TAH194" s="172"/>
      <c r="TAI194" s="172"/>
      <c r="TAJ194" s="172"/>
      <c r="TAK194" s="172"/>
      <c r="TAL194" s="172"/>
      <c r="TAM194" s="172"/>
      <c r="TAN194" s="172"/>
      <c r="TAO194" s="172"/>
      <c r="TAP194" s="172"/>
      <c r="TAQ194" s="172"/>
      <c r="TAR194" s="172"/>
      <c r="TAS194" s="172"/>
      <c r="TAT194" s="172"/>
      <c r="TAU194" s="172"/>
      <c r="TAV194" s="172"/>
      <c r="TAW194" s="172"/>
      <c r="TAX194" s="172"/>
      <c r="TAY194" s="172"/>
      <c r="TAZ194" s="172"/>
      <c r="TBA194" s="172"/>
      <c r="TBB194" s="172"/>
      <c r="TBC194" s="172"/>
      <c r="TBD194" s="172"/>
      <c r="TBE194" s="172"/>
      <c r="TBF194" s="172"/>
      <c r="TBG194" s="172"/>
      <c r="TBH194" s="172"/>
      <c r="TBI194" s="172"/>
      <c r="TBJ194" s="172"/>
      <c r="TBK194" s="172"/>
      <c r="TBL194" s="172"/>
      <c r="TBM194" s="172"/>
      <c r="TBN194" s="172"/>
      <c r="TBO194" s="172"/>
      <c r="TBP194" s="172"/>
      <c r="TBQ194" s="172"/>
      <c r="TBR194" s="172"/>
      <c r="TBS194" s="172"/>
      <c r="TBT194" s="172"/>
      <c r="TBU194" s="172"/>
      <c r="TBV194" s="172"/>
      <c r="TBW194" s="172"/>
      <c r="TBX194" s="172"/>
      <c r="TBY194" s="172"/>
      <c r="TBZ194" s="172"/>
      <c r="TCA194" s="172"/>
      <c r="TCB194" s="172"/>
      <c r="TCC194" s="172"/>
      <c r="TCD194" s="172"/>
      <c r="TCE194" s="172"/>
      <c r="TCF194" s="172"/>
      <c r="TCG194" s="172"/>
      <c r="TCH194" s="172"/>
      <c r="TCI194" s="172"/>
      <c r="TCJ194" s="172"/>
      <c r="TCK194" s="172"/>
      <c r="TCL194" s="172"/>
      <c r="TCM194" s="172"/>
      <c r="TCN194" s="172"/>
      <c r="TCO194" s="172"/>
      <c r="TCP194" s="172"/>
      <c r="TCQ194" s="172"/>
      <c r="TCR194" s="172"/>
      <c r="TCS194" s="172"/>
      <c r="TCT194" s="172"/>
      <c r="TCU194" s="172"/>
      <c r="TCV194" s="172"/>
      <c r="TCW194" s="172"/>
      <c r="TCX194" s="172"/>
      <c r="TCY194" s="172"/>
      <c r="TCZ194" s="172"/>
      <c r="TDA194" s="172"/>
      <c r="TDB194" s="172"/>
      <c r="TDC194" s="172"/>
      <c r="TDD194" s="172"/>
      <c r="TDE194" s="172"/>
      <c r="TDF194" s="172"/>
      <c r="TDG194" s="172"/>
      <c r="TDH194" s="172"/>
      <c r="TDI194" s="172"/>
      <c r="TDJ194" s="172"/>
      <c r="TDK194" s="172"/>
      <c r="TDL194" s="172"/>
      <c r="TDM194" s="172"/>
      <c r="TDN194" s="172"/>
      <c r="TDO194" s="172"/>
      <c r="TDP194" s="172"/>
      <c r="TDQ194" s="172"/>
      <c r="TDR194" s="172"/>
      <c r="TDS194" s="172"/>
      <c r="TDT194" s="172"/>
      <c r="TDU194" s="172"/>
      <c r="TDV194" s="172"/>
      <c r="TDW194" s="172"/>
      <c r="TDX194" s="172"/>
      <c r="TDY194" s="172"/>
      <c r="TDZ194" s="172"/>
      <c r="TEA194" s="172"/>
      <c r="TEB194" s="172"/>
      <c r="TEC194" s="172"/>
      <c r="TED194" s="172"/>
      <c r="TEE194" s="172"/>
      <c r="TEF194" s="172"/>
      <c r="TEG194" s="172"/>
      <c r="TEH194" s="172"/>
      <c r="TEI194" s="172"/>
      <c r="TEJ194" s="172"/>
      <c r="TEK194" s="172"/>
      <c r="TEL194" s="172"/>
      <c r="TEM194" s="172"/>
      <c r="TEN194" s="172"/>
      <c r="TEO194" s="172"/>
      <c r="TEP194" s="172"/>
      <c r="TEQ194" s="172"/>
      <c r="TER194" s="172"/>
      <c r="TES194" s="172"/>
      <c r="TET194" s="172"/>
      <c r="TEU194" s="172"/>
      <c r="TEV194" s="172"/>
      <c r="TEW194" s="172"/>
      <c r="TEX194" s="172"/>
      <c r="TEY194" s="172"/>
      <c r="TEZ194" s="172"/>
      <c r="TFA194" s="172"/>
      <c r="TFB194" s="172"/>
      <c r="TFC194" s="172"/>
      <c r="TFD194" s="172"/>
      <c r="TFE194" s="172"/>
      <c r="TFF194" s="172"/>
      <c r="TFG194" s="172"/>
      <c r="TFH194" s="172"/>
      <c r="TFI194" s="172"/>
      <c r="TFJ194" s="172"/>
      <c r="TFK194" s="172"/>
      <c r="TFL194" s="172"/>
      <c r="TFM194" s="172"/>
      <c r="TFN194" s="172"/>
      <c r="TFO194" s="172"/>
      <c r="TFP194" s="172"/>
      <c r="TFQ194" s="172"/>
      <c r="TFR194" s="172"/>
      <c r="TFS194" s="172"/>
      <c r="TFT194" s="172"/>
      <c r="TFU194" s="172"/>
      <c r="TFV194" s="172"/>
      <c r="TFW194" s="172"/>
      <c r="TFX194" s="172"/>
      <c r="TFY194" s="172"/>
      <c r="TFZ194" s="172"/>
      <c r="TGA194" s="172"/>
      <c r="TGB194" s="172"/>
      <c r="TGC194" s="172"/>
      <c r="TGD194" s="172"/>
      <c r="TGE194" s="172"/>
      <c r="TGF194" s="172"/>
      <c r="TGG194" s="172"/>
      <c r="TGH194" s="172"/>
      <c r="TGI194" s="172"/>
      <c r="TGJ194" s="172"/>
      <c r="TGK194" s="172"/>
      <c r="TGL194" s="172"/>
      <c r="TGM194" s="172"/>
      <c r="TGN194" s="172"/>
      <c r="TGO194" s="172"/>
      <c r="TGP194" s="172"/>
      <c r="TGQ194" s="172"/>
      <c r="TGR194" s="172"/>
      <c r="TGS194" s="172"/>
      <c r="TGT194" s="172"/>
      <c r="TGU194" s="172"/>
      <c r="TGV194" s="172"/>
      <c r="TGW194" s="172"/>
      <c r="TGX194" s="172"/>
      <c r="TGY194" s="172"/>
      <c r="TGZ194" s="172"/>
      <c r="THA194" s="172"/>
      <c r="THB194" s="172"/>
      <c r="THC194" s="172"/>
      <c r="THD194" s="172"/>
      <c r="THE194" s="172"/>
      <c r="THF194" s="172"/>
      <c r="THG194" s="172"/>
      <c r="THH194" s="172"/>
      <c r="THI194" s="172"/>
      <c r="THJ194" s="172"/>
      <c r="THK194" s="172"/>
      <c r="THL194" s="172"/>
      <c r="THM194" s="172"/>
      <c r="THN194" s="172"/>
      <c r="THO194" s="172"/>
      <c r="THP194" s="172"/>
      <c r="THQ194" s="172"/>
      <c r="THR194" s="172"/>
      <c r="THS194" s="172"/>
      <c r="THT194" s="172"/>
      <c r="THU194" s="172"/>
      <c r="THV194" s="172"/>
      <c r="THW194" s="172"/>
      <c r="THX194" s="172"/>
      <c r="THY194" s="172"/>
      <c r="THZ194" s="172"/>
      <c r="TIA194" s="172"/>
      <c r="TIB194" s="172"/>
      <c r="TIC194" s="172"/>
      <c r="TID194" s="172"/>
      <c r="TIE194" s="172"/>
      <c r="TIF194" s="172"/>
      <c r="TIG194" s="172"/>
      <c r="TIH194" s="172"/>
      <c r="TII194" s="172"/>
      <c r="TIJ194" s="172"/>
      <c r="TIK194" s="172"/>
      <c r="TIL194" s="172"/>
      <c r="TIM194" s="172"/>
      <c r="TIN194" s="172"/>
      <c r="TIO194" s="172"/>
      <c r="TIP194" s="172"/>
      <c r="TIQ194" s="172"/>
      <c r="TIR194" s="172"/>
      <c r="TIS194" s="172"/>
      <c r="TIT194" s="172"/>
      <c r="TIU194" s="172"/>
      <c r="TIV194" s="172"/>
      <c r="TIW194" s="172"/>
      <c r="TIX194" s="172"/>
      <c r="TIY194" s="172"/>
      <c r="TIZ194" s="172"/>
      <c r="TJA194" s="172"/>
      <c r="TJB194" s="172"/>
      <c r="TJC194" s="172"/>
      <c r="TJD194" s="172"/>
      <c r="TJE194" s="172"/>
      <c r="TJF194" s="172"/>
      <c r="TJG194" s="172"/>
      <c r="TJH194" s="172"/>
      <c r="TJI194" s="172"/>
      <c r="TJJ194" s="172"/>
      <c r="TJK194" s="172"/>
      <c r="TJL194" s="172"/>
      <c r="TJM194" s="172"/>
      <c r="TJN194" s="172"/>
      <c r="TJO194" s="172"/>
      <c r="TJP194" s="172"/>
      <c r="TJQ194" s="172"/>
      <c r="TJR194" s="172"/>
      <c r="TJS194" s="172"/>
      <c r="TJT194" s="172"/>
      <c r="TJU194" s="172"/>
      <c r="TJV194" s="172"/>
      <c r="TJW194" s="172"/>
      <c r="TJX194" s="172"/>
      <c r="TJY194" s="172"/>
      <c r="TJZ194" s="172"/>
      <c r="TKA194" s="172"/>
      <c r="TKB194" s="172"/>
      <c r="TKC194" s="172"/>
      <c r="TKD194" s="172"/>
      <c r="TKE194" s="172"/>
      <c r="TKF194" s="172"/>
      <c r="TKG194" s="172"/>
      <c r="TKH194" s="172"/>
      <c r="TKI194" s="172"/>
      <c r="TKJ194" s="172"/>
      <c r="TKK194" s="172"/>
      <c r="TKL194" s="172"/>
      <c r="TKM194" s="172"/>
      <c r="TKN194" s="172"/>
      <c r="TKO194" s="172"/>
      <c r="TKP194" s="172"/>
      <c r="TKQ194" s="172"/>
      <c r="TKR194" s="172"/>
      <c r="TKS194" s="172"/>
      <c r="TKT194" s="172"/>
      <c r="TKU194" s="172"/>
      <c r="TKV194" s="172"/>
      <c r="TKW194" s="172"/>
      <c r="TKX194" s="172"/>
      <c r="TKY194" s="172"/>
      <c r="TKZ194" s="172"/>
      <c r="TLA194" s="172"/>
      <c r="TLB194" s="172"/>
      <c r="TLC194" s="172"/>
      <c r="TLD194" s="172"/>
      <c r="TLE194" s="172"/>
      <c r="TLF194" s="172"/>
      <c r="TLG194" s="172"/>
      <c r="TLH194" s="172"/>
      <c r="TLI194" s="172"/>
      <c r="TLJ194" s="172"/>
      <c r="TLK194" s="172"/>
      <c r="TLL194" s="172"/>
      <c r="TLM194" s="172"/>
      <c r="TLN194" s="172"/>
      <c r="TLO194" s="172"/>
      <c r="TLP194" s="172"/>
      <c r="TLQ194" s="172"/>
      <c r="TLR194" s="172"/>
      <c r="TLS194" s="172"/>
      <c r="TLT194" s="172"/>
      <c r="TLU194" s="172"/>
      <c r="TLV194" s="172"/>
      <c r="TLW194" s="172"/>
      <c r="TLX194" s="172"/>
      <c r="TLY194" s="172"/>
      <c r="TLZ194" s="172"/>
      <c r="TMA194" s="172"/>
      <c r="TMB194" s="172"/>
      <c r="TMC194" s="172"/>
      <c r="TMD194" s="172"/>
      <c r="TME194" s="172"/>
      <c r="TMF194" s="172"/>
      <c r="TMG194" s="172"/>
      <c r="TMH194" s="172"/>
      <c r="TMI194" s="172"/>
      <c r="TMJ194" s="172"/>
      <c r="TMK194" s="172"/>
      <c r="TML194" s="172"/>
      <c r="TMM194" s="172"/>
      <c r="TMN194" s="172"/>
      <c r="TMO194" s="172"/>
      <c r="TMP194" s="172"/>
      <c r="TMQ194" s="172"/>
      <c r="TMR194" s="172"/>
      <c r="TMS194" s="172"/>
      <c r="TMT194" s="172"/>
      <c r="TMU194" s="172"/>
      <c r="TMV194" s="172"/>
      <c r="TMW194" s="172"/>
      <c r="TMX194" s="172"/>
      <c r="TMY194" s="172"/>
      <c r="TMZ194" s="172"/>
      <c r="TNA194" s="172"/>
      <c r="TNB194" s="172"/>
      <c r="TNC194" s="172"/>
      <c r="TND194" s="172"/>
      <c r="TNE194" s="172"/>
      <c r="TNF194" s="172"/>
      <c r="TNG194" s="172"/>
      <c r="TNH194" s="172"/>
      <c r="TNI194" s="172"/>
      <c r="TNJ194" s="172"/>
      <c r="TNK194" s="172"/>
      <c r="TNL194" s="172"/>
      <c r="TNM194" s="172"/>
      <c r="TNN194" s="172"/>
      <c r="TNO194" s="172"/>
      <c r="TNP194" s="172"/>
      <c r="TNQ194" s="172"/>
      <c r="TNR194" s="172"/>
      <c r="TNS194" s="172"/>
      <c r="TNT194" s="172"/>
      <c r="TNU194" s="172"/>
      <c r="TNV194" s="172"/>
      <c r="TNW194" s="172"/>
      <c r="TNX194" s="172"/>
      <c r="TNY194" s="172"/>
      <c r="TNZ194" s="172"/>
      <c r="TOA194" s="172"/>
      <c r="TOB194" s="172"/>
      <c r="TOC194" s="172"/>
      <c r="TOD194" s="172"/>
      <c r="TOE194" s="172"/>
      <c r="TOF194" s="172"/>
      <c r="TOG194" s="172"/>
      <c r="TOH194" s="172"/>
      <c r="TOI194" s="172"/>
      <c r="TOJ194" s="172"/>
      <c r="TOK194" s="172"/>
      <c r="TOL194" s="172"/>
      <c r="TOM194" s="172"/>
      <c r="TON194" s="172"/>
      <c r="TOO194" s="172"/>
      <c r="TOP194" s="172"/>
      <c r="TOQ194" s="172"/>
      <c r="TOR194" s="172"/>
      <c r="TOS194" s="172"/>
      <c r="TOT194" s="172"/>
      <c r="TOU194" s="172"/>
      <c r="TOV194" s="172"/>
      <c r="TOW194" s="172"/>
      <c r="TOX194" s="172"/>
      <c r="TOY194" s="172"/>
      <c r="TOZ194" s="172"/>
      <c r="TPA194" s="172"/>
      <c r="TPB194" s="172"/>
      <c r="TPC194" s="172"/>
      <c r="TPD194" s="172"/>
      <c r="TPE194" s="172"/>
      <c r="TPF194" s="172"/>
      <c r="TPG194" s="172"/>
      <c r="TPH194" s="172"/>
      <c r="TPI194" s="172"/>
      <c r="TPJ194" s="172"/>
      <c r="TPK194" s="172"/>
      <c r="TPL194" s="172"/>
      <c r="TPM194" s="172"/>
      <c r="TPN194" s="172"/>
      <c r="TPO194" s="172"/>
      <c r="TPP194" s="172"/>
      <c r="TPQ194" s="172"/>
      <c r="TPR194" s="172"/>
      <c r="TPS194" s="172"/>
      <c r="TPT194" s="172"/>
      <c r="TPU194" s="172"/>
      <c r="TPV194" s="172"/>
      <c r="TPW194" s="172"/>
      <c r="TPX194" s="172"/>
      <c r="TPY194" s="172"/>
      <c r="TPZ194" s="172"/>
      <c r="TQA194" s="172"/>
      <c r="TQB194" s="172"/>
      <c r="TQC194" s="172"/>
      <c r="TQD194" s="172"/>
      <c r="TQE194" s="172"/>
      <c r="TQF194" s="172"/>
      <c r="TQG194" s="172"/>
      <c r="TQH194" s="172"/>
      <c r="TQI194" s="172"/>
      <c r="TQJ194" s="172"/>
      <c r="TQK194" s="172"/>
      <c r="TQL194" s="172"/>
      <c r="TQM194" s="172"/>
      <c r="TQN194" s="172"/>
      <c r="TQO194" s="172"/>
      <c r="TQP194" s="172"/>
      <c r="TQQ194" s="172"/>
      <c r="TQR194" s="172"/>
      <c r="TQS194" s="172"/>
      <c r="TQT194" s="172"/>
      <c r="TQU194" s="172"/>
      <c r="TQV194" s="172"/>
      <c r="TQW194" s="172"/>
      <c r="TQX194" s="172"/>
      <c r="TQY194" s="172"/>
      <c r="TQZ194" s="172"/>
      <c r="TRA194" s="172"/>
      <c r="TRB194" s="172"/>
      <c r="TRC194" s="172"/>
      <c r="TRD194" s="172"/>
      <c r="TRE194" s="172"/>
      <c r="TRF194" s="172"/>
      <c r="TRG194" s="172"/>
      <c r="TRH194" s="172"/>
      <c r="TRI194" s="172"/>
      <c r="TRJ194" s="172"/>
      <c r="TRK194" s="172"/>
      <c r="TRL194" s="172"/>
      <c r="TRM194" s="172"/>
      <c r="TRN194" s="172"/>
      <c r="TRO194" s="172"/>
      <c r="TRP194" s="172"/>
      <c r="TRQ194" s="172"/>
      <c r="TRR194" s="172"/>
      <c r="TRS194" s="172"/>
      <c r="TRT194" s="172"/>
      <c r="TRU194" s="172"/>
      <c r="TRV194" s="172"/>
      <c r="TRW194" s="172"/>
      <c r="TRX194" s="172"/>
      <c r="TRY194" s="172"/>
      <c r="TRZ194" s="172"/>
      <c r="TSA194" s="172"/>
      <c r="TSB194" s="172"/>
      <c r="TSC194" s="172"/>
      <c r="TSD194" s="172"/>
      <c r="TSE194" s="172"/>
      <c r="TSF194" s="172"/>
      <c r="TSG194" s="172"/>
      <c r="TSH194" s="172"/>
      <c r="TSI194" s="172"/>
      <c r="TSJ194" s="172"/>
      <c r="TSK194" s="172"/>
      <c r="TSL194" s="172"/>
      <c r="TSM194" s="172"/>
      <c r="TSN194" s="172"/>
      <c r="TSO194" s="172"/>
      <c r="TSP194" s="172"/>
      <c r="TSQ194" s="172"/>
      <c r="TSR194" s="172"/>
      <c r="TSS194" s="172"/>
      <c r="TST194" s="172"/>
      <c r="TSU194" s="172"/>
      <c r="TSV194" s="172"/>
      <c r="TSW194" s="172"/>
      <c r="TSX194" s="172"/>
      <c r="TSY194" s="172"/>
      <c r="TSZ194" s="172"/>
      <c r="TTA194" s="172"/>
      <c r="TTB194" s="172"/>
      <c r="TTC194" s="172"/>
      <c r="TTD194" s="172"/>
      <c r="TTE194" s="172"/>
      <c r="TTF194" s="172"/>
      <c r="TTG194" s="172"/>
      <c r="TTH194" s="172"/>
      <c r="TTI194" s="172"/>
      <c r="TTJ194" s="172"/>
      <c r="TTK194" s="172"/>
      <c r="TTL194" s="172"/>
      <c r="TTM194" s="172"/>
      <c r="TTN194" s="172"/>
      <c r="TTO194" s="172"/>
      <c r="TTP194" s="172"/>
      <c r="TTQ194" s="172"/>
      <c r="TTR194" s="172"/>
      <c r="TTS194" s="172"/>
      <c r="TTT194" s="172"/>
      <c r="TTU194" s="172"/>
      <c r="TTV194" s="172"/>
      <c r="TTW194" s="172"/>
      <c r="TTX194" s="172"/>
      <c r="TTY194" s="172"/>
      <c r="TTZ194" s="172"/>
      <c r="TUA194" s="172"/>
      <c r="TUB194" s="172"/>
      <c r="TUC194" s="172"/>
      <c r="TUD194" s="172"/>
      <c r="TUE194" s="172"/>
      <c r="TUF194" s="172"/>
      <c r="TUG194" s="172"/>
      <c r="TUH194" s="172"/>
      <c r="TUI194" s="172"/>
      <c r="TUJ194" s="172"/>
      <c r="TUK194" s="172"/>
      <c r="TUL194" s="172"/>
      <c r="TUM194" s="172"/>
      <c r="TUN194" s="172"/>
      <c r="TUO194" s="172"/>
      <c r="TUP194" s="172"/>
      <c r="TUQ194" s="172"/>
      <c r="TUR194" s="172"/>
      <c r="TUS194" s="172"/>
      <c r="TUT194" s="172"/>
      <c r="TUU194" s="172"/>
      <c r="TUV194" s="172"/>
      <c r="TUW194" s="172"/>
      <c r="TUX194" s="172"/>
      <c r="TUY194" s="172"/>
      <c r="TUZ194" s="172"/>
      <c r="TVA194" s="172"/>
      <c r="TVB194" s="172"/>
      <c r="TVC194" s="172"/>
      <c r="TVD194" s="172"/>
      <c r="TVE194" s="172"/>
      <c r="TVF194" s="172"/>
      <c r="TVG194" s="172"/>
      <c r="TVH194" s="172"/>
      <c r="TVI194" s="172"/>
      <c r="TVJ194" s="172"/>
      <c r="TVK194" s="172"/>
      <c r="TVL194" s="172"/>
      <c r="TVM194" s="172"/>
      <c r="TVN194" s="172"/>
      <c r="TVO194" s="172"/>
      <c r="TVP194" s="172"/>
      <c r="TVQ194" s="172"/>
      <c r="TVR194" s="172"/>
      <c r="TVS194" s="172"/>
      <c r="TVT194" s="172"/>
      <c r="TVU194" s="172"/>
      <c r="TVV194" s="172"/>
      <c r="TVW194" s="172"/>
      <c r="TVX194" s="172"/>
      <c r="TVY194" s="172"/>
      <c r="TVZ194" s="172"/>
      <c r="TWA194" s="172"/>
      <c r="TWB194" s="172"/>
      <c r="TWC194" s="172"/>
      <c r="TWD194" s="172"/>
      <c r="TWE194" s="172"/>
      <c r="TWF194" s="172"/>
      <c r="TWG194" s="172"/>
      <c r="TWH194" s="172"/>
      <c r="TWI194" s="172"/>
      <c r="TWJ194" s="172"/>
      <c r="TWK194" s="172"/>
      <c r="TWL194" s="172"/>
      <c r="TWM194" s="172"/>
      <c r="TWN194" s="172"/>
      <c r="TWO194" s="172"/>
      <c r="TWP194" s="172"/>
      <c r="TWQ194" s="172"/>
      <c r="TWR194" s="172"/>
      <c r="TWS194" s="172"/>
      <c r="TWT194" s="172"/>
      <c r="TWU194" s="172"/>
      <c r="TWV194" s="172"/>
      <c r="TWW194" s="172"/>
      <c r="TWX194" s="172"/>
      <c r="TWY194" s="172"/>
      <c r="TWZ194" s="172"/>
      <c r="TXA194" s="172"/>
      <c r="TXB194" s="172"/>
      <c r="TXC194" s="172"/>
      <c r="TXD194" s="172"/>
      <c r="TXE194" s="172"/>
      <c r="TXF194" s="172"/>
      <c r="TXG194" s="172"/>
      <c r="TXH194" s="172"/>
      <c r="TXI194" s="172"/>
      <c r="TXJ194" s="172"/>
      <c r="TXK194" s="172"/>
      <c r="TXL194" s="172"/>
      <c r="TXM194" s="172"/>
      <c r="TXN194" s="172"/>
      <c r="TXO194" s="172"/>
      <c r="TXP194" s="172"/>
      <c r="TXQ194" s="172"/>
      <c r="TXR194" s="172"/>
      <c r="TXS194" s="172"/>
      <c r="TXT194" s="172"/>
      <c r="TXU194" s="172"/>
      <c r="TXV194" s="172"/>
      <c r="TXW194" s="172"/>
      <c r="TXX194" s="172"/>
      <c r="TXY194" s="172"/>
      <c r="TXZ194" s="172"/>
      <c r="TYA194" s="172"/>
      <c r="TYB194" s="172"/>
      <c r="TYC194" s="172"/>
      <c r="TYD194" s="172"/>
      <c r="TYE194" s="172"/>
      <c r="TYF194" s="172"/>
      <c r="TYG194" s="172"/>
      <c r="TYH194" s="172"/>
      <c r="TYI194" s="172"/>
      <c r="TYJ194" s="172"/>
      <c r="TYK194" s="172"/>
      <c r="TYL194" s="172"/>
      <c r="TYM194" s="172"/>
      <c r="TYN194" s="172"/>
      <c r="TYO194" s="172"/>
      <c r="TYP194" s="172"/>
      <c r="TYQ194" s="172"/>
      <c r="TYR194" s="172"/>
      <c r="TYS194" s="172"/>
      <c r="TYT194" s="172"/>
      <c r="TYU194" s="172"/>
      <c r="TYV194" s="172"/>
      <c r="TYW194" s="172"/>
      <c r="TYX194" s="172"/>
      <c r="TYY194" s="172"/>
      <c r="TYZ194" s="172"/>
      <c r="TZA194" s="172"/>
      <c r="TZB194" s="172"/>
      <c r="TZC194" s="172"/>
      <c r="TZD194" s="172"/>
      <c r="TZE194" s="172"/>
      <c r="TZF194" s="172"/>
      <c r="TZG194" s="172"/>
      <c r="TZH194" s="172"/>
      <c r="TZI194" s="172"/>
      <c r="TZJ194" s="172"/>
      <c r="TZK194" s="172"/>
      <c r="TZL194" s="172"/>
      <c r="TZM194" s="172"/>
      <c r="TZN194" s="172"/>
      <c r="TZO194" s="172"/>
      <c r="TZP194" s="172"/>
      <c r="TZQ194" s="172"/>
      <c r="TZR194" s="172"/>
      <c r="TZS194" s="172"/>
      <c r="TZT194" s="172"/>
      <c r="TZU194" s="172"/>
      <c r="TZV194" s="172"/>
      <c r="TZW194" s="172"/>
      <c r="TZX194" s="172"/>
      <c r="TZY194" s="172"/>
      <c r="TZZ194" s="172"/>
      <c r="UAA194" s="172"/>
      <c r="UAB194" s="172"/>
      <c r="UAC194" s="172"/>
      <c r="UAD194" s="172"/>
      <c r="UAE194" s="172"/>
      <c r="UAF194" s="172"/>
      <c r="UAG194" s="172"/>
      <c r="UAH194" s="172"/>
      <c r="UAI194" s="172"/>
      <c r="UAJ194" s="172"/>
      <c r="UAK194" s="172"/>
      <c r="UAL194" s="172"/>
      <c r="UAM194" s="172"/>
      <c r="UAN194" s="172"/>
      <c r="UAO194" s="172"/>
      <c r="UAP194" s="172"/>
      <c r="UAQ194" s="172"/>
      <c r="UAR194" s="172"/>
      <c r="UAS194" s="172"/>
      <c r="UAT194" s="172"/>
      <c r="UAU194" s="172"/>
      <c r="UAV194" s="172"/>
      <c r="UAW194" s="172"/>
      <c r="UAX194" s="172"/>
      <c r="UAY194" s="172"/>
      <c r="UAZ194" s="172"/>
      <c r="UBA194" s="172"/>
      <c r="UBB194" s="172"/>
      <c r="UBC194" s="172"/>
      <c r="UBD194" s="172"/>
      <c r="UBE194" s="172"/>
      <c r="UBF194" s="172"/>
      <c r="UBG194" s="172"/>
      <c r="UBH194" s="172"/>
      <c r="UBI194" s="172"/>
      <c r="UBJ194" s="172"/>
      <c r="UBK194" s="172"/>
      <c r="UBL194" s="172"/>
      <c r="UBM194" s="172"/>
      <c r="UBN194" s="172"/>
      <c r="UBO194" s="172"/>
      <c r="UBP194" s="172"/>
      <c r="UBQ194" s="172"/>
      <c r="UBR194" s="172"/>
      <c r="UBS194" s="172"/>
      <c r="UBT194" s="172"/>
      <c r="UBU194" s="172"/>
      <c r="UBV194" s="172"/>
      <c r="UBW194" s="172"/>
      <c r="UBX194" s="172"/>
      <c r="UBY194" s="172"/>
      <c r="UBZ194" s="172"/>
      <c r="UCA194" s="172"/>
      <c r="UCB194" s="172"/>
      <c r="UCC194" s="172"/>
      <c r="UCD194" s="172"/>
      <c r="UCE194" s="172"/>
      <c r="UCF194" s="172"/>
      <c r="UCG194" s="172"/>
      <c r="UCH194" s="172"/>
      <c r="UCI194" s="172"/>
      <c r="UCJ194" s="172"/>
      <c r="UCK194" s="172"/>
      <c r="UCL194" s="172"/>
      <c r="UCM194" s="172"/>
      <c r="UCN194" s="172"/>
      <c r="UCO194" s="172"/>
      <c r="UCP194" s="172"/>
      <c r="UCQ194" s="172"/>
      <c r="UCR194" s="172"/>
      <c r="UCS194" s="172"/>
      <c r="UCT194" s="172"/>
      <c r="UCU194" s="172"/>
      <c r="UCV194" s="172"/>
      <c r="UCW194" s="172"/>
      <c r="UCX194" s="172"/>
      <c r="UCY194" s="172"/>
      <c r="UCZ194" s="172"/>
      <c r="UDA194" s="172"/>
      <c r="UDB194" s="172"/>
      <c r="UDC194" s="172"/>
      <c r="UDD194" s="172"/>
      <c r="UDE194" s="172"/>
      <c r="UDF194" s="172"/>
      <c r="UDG194" s="172"/>
      <c r="UDH194" s="172"/>
      <c r="UDI194" s="172"/>
      <c r="UDJ194" s="172"/>
      <c r="UDK194" s="172"/>
      <c r="UDL194" s="172"/>
      <c r="UDM194" s="172"/>
      <c r="UDN194" s="172"/>
      <c r="UDO194" s="172"/>
      <c r="UDP194" s="172"/>
      <c r="UDQ194" s="172"/>
      <c r="UDR194" s="172"/>
      <c r="UDS194" s="172"/>
      <c r="UDT194" s="172"/>
      <c r="UDU194" s="172"/>
      <c r="UDV194" s="172"/>
      <c r="UDW194" s="172"/>
      <c r="UDX194" s="172"/>
      <c r="UDY194" s="172"/>
      <c r="UDZ194" s="172"/>
      <c r="UEA194" s="172"/>
      <c r="UEB194" s="172"/>
      <c r="UEC194" s="172"/>
      <c r="UED194" s="172"/>
      <c r="UEE194" s="172"/>
      <c r="UEF194" s="172"/>
      <c r="UEG194" s="172"/>
      <c r="UEH194" s="172"/>
      <c r="UEI194" s="172"/>
      <c r="UEJ194" s="172"/>
      <c r="UEK194" s="172"/>
      <c r="UEL194" s="172"/>
      <c r="UEM194" s="172"/>
      <c r="UEN194" s="172"/>
      <c r="UEO194" s="172"/>
      <c r="UEP194" s="172"/>
      <c r="UEQ194" s="172"/>
      <c r="UER194" s="172"/>
      <c r="UES194" s="172"/>
      <c r="UET194" s="172"/>
      <c r="UEU194" s="172"/>
      <c r="UEV194" s="172"/>
      <c r="UEW194" s="172"/>
      <c r="UEX194" s="172"/>
      <c r="UEY194" s="172"/>
      <c r="UEZ194" s="172"/>
      <c r="UFA194" s="172"/>
      <c r="UFB194" s="172"/>
      <c r="UFC194" s="172"/>
      <c r="UFD194" s="172"/>
      <c r="UFE194" s="172"/>
      <c r="UFF194" s="172"/>
      <c r="UFG194" s="172"/>
      <c r="UFH194" s="172"/>
      <c r="UFI194" s="172"/>
      <c r="UFJ194" s="172"/>
      <c r="UFK194" s="172"/>
      <c r="UFL194" s="172"/>
      <c r="UFM194" s="172"/>
      <c r="UFN194" s="172"/>
      <c r="UFO194" s="172"/>
      <c r="UFP194" s="172"/>
      <c r="UFQ194" s="172"/>
      <c r="UFR194" s="172"/>
      <c r="UFS194" s="172"/>
      <c r="UFT194" s="172"/>
      <c r="UFU194" s="172"/>
      <c r="UFV194" s="172"/>
      <c r="UFW194" s="172"/>
      <c r="UFX194" s="172"/>
      <c r="UFY194" s="172"/>
      <c r="UFZ194" s="172"/>
      <c r="UGA194" s="172"/>
      <c r="UGB194" s="172"/>
      <c r="UGC194" s="172"/>
      <c r="UGD194" s="172"/>
      <c r="UGE194" s="172"/>
      <c r="UGF194" s="172"/>
      <c r="UGG194" s="172"/>
      <c r="UGH194" s="172"/>
      <c r="UGI194" s="172"/>
      <c r="UGJ194" s="172"/>
      <c r="UGK194" s="172"/>
      <c r="UGL194" s="172"/>
      <c r="UGM194" s="172"/>
      <c r="UGN194" s="172"/>
      <c r="UGO194" s="172"/>
      <c r="UGP194" s="172"/>
      <c r="UGQ194" s="172"/>
      <c r="UGR194" s="172"/>
      <c r="UGS194" s="172"/>
      <c r="UGT194" s="172"/>
      <c r="UGU194" s="172"/>
      <c r="UGV194" s="172"/>
      <c r="UGW194" s="172"/>
      <c r="UGX194" s="172"/>
      <c r="UGY194" s="172"/>
      <c r="UGZ194" s="172"/>
      <c r="UHA194" s="172"/>
      <c r="UHB194" s="172"/>
      <c r="UHC194" s="172"/>
      <c r="UHD194" s="172"/>
      <c r="UHE194" s="172"/>
      <c r="UHF194" s="172"/>
      <c r="UHG194" s="172"/>
      <c r="UHH194" s="172"/>
      <c r="UHI194" s="172"/>
      <c r="UHJ194" s="172"/>
      <c r="UHK194" s="172"/>
      <c r="UHL194" s="172"/>
      <c r="UHM194" s="172"/>
      <c r="UHN194" s="172"/>
      <c r="UHO194" s="172"/>
      <c r="UHP194" s="172"/>
      <c r="UHQ194" s="172"/>
      <c r="UHR194" s="172"/>
      <c r="UHS194" s="172"/>
      <c r="UHT194" s="172"/>
      <c r="UHU194" s="172"/>
      <c r="UHV194" s="172"/>
      <c r="UHW194" s="172"/>
      <c r="UHX194" s="172"/>
      <c r="UHY194" s="172"/>
      <c r="UHZ194" s="172"/>
      <c r="UIA194" s="172"/>
      <c r="UIB194" s="172"/>
      <c r="UIC194" s="172"/>
      <c r="UID194" s="172"/>
      <c r="UIE194" s="172"/>
      <c r="UIF194" s="172"/>
      <c r="UIG194" s="172"/>
      <c r="UIH194" s="172"/>
      <c r="UII194" s="172"/>
      <c r="UIJ194" s="172"/>
      <c r="UIK194" s="172"/>
      <c r="UIL194" s="172"/>
      <c r="UIM194" s="172"/>
      <c r="UIN194" s="172"/>
      <c r="UIO194" s="172"/>
      <c r="UIP194" s="172"/>
      <c r="UIQ194" s="172"/>
      <c r="UIR194" s="172"/>
      <c r="UIS194" s="172"/>
      <c r="UIT194" s="172"/>
      <c r="UIU194" s="172"/>
      <c r="UIV194" s="172"/>
      <c r="UIW194" s="172"/>
      <c r="UIX194" s="172"/>
      <c r="UIY194" s="172"/>
      <c r="UIZ194" s="172"/>
      <c r="UJA194" s="172"/>
      <c r="UJB194" s="172"/>
      <c r="UJC194" s="172"/>
      <c r="UJD194" s="172"/>
      <c r="UJE194" s="172"/>
      <c r="UJF194" s="172"/>
      <c r="UJG194" s="172"/>
      <c r="UJH194" s="172"/>
      <c r="UJI194" s="172"/>
      <c r="UJJ194" s="172"/>
      <c r="UJK194" s="172"/>
      <c r="UJL194" s="172"/>
      <c r="UJM194" s="172"/>
      <c r="UJN194" s="172"/>
      <c r="UJO194" s="172"/>
      <c r="UJP194" s="172"/>
      <c r="UJQ194" s="172"/>
      <c r="UJR194" s="172"/>
      <c r="UJS194" s="172"/>
      <c r="UJT194" s="172"/>
      <c r="UJU194" s="172"/>
      <c r="UJV194" s="172"/>
      <c r="UJW194" s="172"/>
      <c r="UJX194" s="172"/>
      <c r="UJY194" s="172"/>
      <c r="UJZ194" s="172"/>
      <c r="UKA194" s="172"/>
      <c r="UKB194" s="172"/>
      <c r="UKC194" s="172"/>
      <c r="UKD194" s="172"/>
      <c r="UKE194" s="172"/>
      <c r="UKF194" s="172"/>
      <c r="UKG194" s="172"/>
      <c r="UKH194" s="172"/>
      <c r="UKI194" s="172"/>
      <c r="UKJ194" s="172"/>
      <c r="UKK194" s="172"/>
      <c r="UKL194" s="172"/>
      <c r="UKM194" s="172"/>
      <c r="UKN194" s="172"/>
      <c r="UKO194" s="172"/>
      <c r="UKP194" s="172"/>
      <c r="UKQ194" s="172"/>
      <c r="UKR194" s="172"/>
      <c r="UKS194" s="172"/>
      <c r="UKT194" s="172"/>
      <c r="UKU194" s="172"/>
      <c r="UKV194" s="172"/>
      <c r="UKW194" s="172"/>
      <c r="UKX194" s="172"/>
      <c r="UKY194" s="172"/>
      <c r="UKZ194" s="172"/>
      <c r="ULA194" s="172"/>
      <c r="ULB194" s="172"/>
      <c r="ULC194" s="172"/>
      <c r="ULD194" s="172"/>
      <c r="ULE194" s="172"/>
      <c r="ULF194" s="172"/>
      <c r="ULG194" s="172"/>
      <c r="ULH194" s="172"/>
      <c r="ULI194" s="172"/>
      <c r="ULJ194" s="172"/>
      <c r="ULK194" s="172"/>
      <c r="ULL194" s="172"/>
      <c r="ULM194" s="172"/>
      <c r="ULN194" s="172"/>
      <c r="ULO194" s="172"/>
      <c r="ULP194" s="172"/>
      <c r="ULQ194" s="172"/>
      <c r="ULR194" s="172"/>
      <c r="ULS194" s="172"/>
      <c r="ULT194" s="172"/>
      <c r="ULU194" s="172"/>
      <c r="ULV194" s="172"/>
      <c r="ULW194" s="172"/>
      <c r="ULX194" s="172"/>
      <c r="ULY194" s="172"/>
      <c r="ULZ194" s="172"/>
      <c r="UMA194" s="172"/>
      <c r="UMB194" s="172"/>
      <c r="UMC194" s="172"/>
      <c r="UMD194" s="172"/>
      <c r="UME194" s="172"/>
      <c r="UMF194" s="172"/>
      <c r="UMG194" s="172"/>
      <c r="UMH194" s="172"/>
      <c r="UMI194" s="172"/>
      <c r="UMJ194" s="172"/>
      <c r="UMK194" s="172"/>
      <c r="UML194" s="172"/>
      <c r="UMM194" s="172"/>
      <c r="UMN194" s="172"/>
      <c r="UMO194" s="172"/>
      <c r="UMP194" s="172"/>
      <c r="UMQ194" s="172"/>
      <c r="UMR194" s="172"/>
      <c r="UMS194" s="172"/>
      <c r="UMT194" s="172"/>
      <c r="UMU194" s="172"/>
      <c r="UMV194" s="172"/>
      <c r="UMW194" s="172"/>
      <c r="UMX194" s="172"/>
      <c r="UMY194" s="172"/>
      <c r="UMZ194" s="172"/>
      <c r="UNA194" s="172"/>
      <c r="UNB194" s="172"/>
      <c r="UNC194" s="172"/>
      <c r="UND194" s="172"/>
      <c r="UNE194" s="172"/>
      <c r="UNF194" s="172"/>
      <c r="UNG194" s="172"/>
      <c r="UNH194" s="172"/>
      <c r="UNI194" s="172"/>
      <c r="UNJ194" s="172"/>
      <c r="UNK194" s="172"/>
      <c r="UNL194" s="172"/>
      <c r="UNM194" s="172"/>
      <c r="UNN194" s="172"/>
      <c r="UNO194" s="172"/>
      <c r="UNP194" s="172"/>
      <c r="UNQ194" s="172"/>
      <c r="UNR194" s="172"/>
      <c r="UNS194" s="172"/>
      <c r="UNT194" s="172"/>
      <c r="UNU194" s="172"/>
      <c r="UNV194" s="172"/>
      <c r="UNW194" s="172"/>
      <c r="UNX194" s="172"/>
      <c r="UNY194" s="172"/>
      <c r="UNZ194" s="172"/>
      <c r="UOA194" s="172"/>
      <c r="UOB194" s="172"/>
      <c r="UOC194" s="172"/>
      <c r="UOD194" s="172"/>
      <c r="UOE194" s="172"/>
      <c r="UOF194" s="172"/>
      <c r="UOG194" s="172"/>
      <c r="UOH194" s="172"/>
      <c r="UOI194" s="172"/>
      <c r="UOJ194" s="172"/>
      <c r="UOK194" s="172"/>
      <c r="UOL194" s="172"/>
      <c r="UOM194" s="172"/>
      <c r="UON194" s="172"/>
      <c r="UOO194" s="172"/>
      <c r="UOP194" s="172"/>
      <c r="UOQ194" s="172"/>
      <c r="UOR194" s="172"/>
      <c r="UOS194" s="172"/>
      <c r="UOT194" s="172"/>
      <c r="UOU194" s="172"/>
      <c r="UOV194" s="172"/>
      <c r="UOW194" s="172"/>
      <c r="UOX194" s="172"/>
      <c r="UOY194" s="172"/>
      <c r="UOZ194" s="172"/>
      <c r="UPA194" s="172"/>
      <c r="UPB194" s="172"/>
      <c r="UPC194" s="172"/>
      <c r="UPD194" s="172"/>
      <c r="UPE194" s="172"/>
      <c r="UPF194" s="172"/>
      <c r="UPG194" s="172"/>
      <c r="UPH194" s="172"/>
      <c r="UPI194" s="172"/>
      <c r="UPJ194" s="172"/>
      <c r="UPK194" s="172"/>
      <c r="UPL194" s="172"/>
      <c r="UPM194" s="172"/>
      <c r="UPN194" s="172"/>
      <c r="UPO194" s="172"/>
      <c r="UPP194" s="172"/>
      <c r="UPQ194" s="172"/>
      <c r="UPR194" s="172"/>
      <c r="UPS194" s="172"/>
      <c r="UPT194" s="172"/>
      <c r="UPU194" s="172"/>
      <c r="UPV194" s="172"/>
      <c r="UPW194" s="172"/>
      <c r="UPX194" s="172"/>
      <c r="UPY194" s="172"/>
      <c r="UPZ194" s="172"/>
      <c r="UQA194" s="172"/>
      <c r="UQB194" s="172"/>
      <c r="UQC194" s="172"/>
      <c r="UQD194" s="172"/>
      <c r="UQE194" s="172"/>
      <c r="UQF194" s="172"/>
      <c r="UQG194" s="172"/>
      <c r="UQH194" s="172"/>
      <c r="UQI194" s="172"/>
      <c r="UQJ194" s="172"/>
      <c r="UQK194" s="172"/>
      <c r="UQL194" s="172"/>
      <c r="UQM194" s="172"/>
      <c r="UQN194" s="172"/>
      <c r="UQO194" s="172"/>
      <c r="UQP194" s="172"/>
      <c r="UQQ194" s="172"/>
      <c r="UQR194" s="172"/>
      <c r="UQS194" s="172"/>
      <c r="UQT194" s="172"/>
      <c r="UQU194" s="172"/>
      <c r="UQV194" s="172"/>
      <c r="UQW194" s="172"/>
      <c r="UQX194" s="172"/>
      <c r="UQY194" s="172"/>
      <c r="UQZ194" s="172"/>
      <c r="URA194" s="172"/>
      <c r="URB194" s="172"/>
      <c r="URC194" s="172"/>
      <c r="URD194" s="172"/>
      <c r="URE194" s="172"/>
      <c r="URF194" s="172"/>
      <c r="URG194" s="172"/>
      <c r="URH194" s="172"/>
      <c r="URI194" s="172"/>
      <c r="URJ194" s="172"/>
      <c r="URK194" s="172"/>
      <c r="URL194" s="172"/>
      <c r="URM194" s="172"/>
      <c r="URN194" s="172"/>
      <c r="URO194" s="172"/>
      <c r="URP194" s="172"/>
      <c r="URQ194" s="172"/>
      <c r="URR194" s="172"/>
      <c r="URS194" s="172"/>
      <c r="URT194" s="172"/>
      <c r="URU194" s="172"/>
      <c r="URV194" s="172"/>
      <c r="URW194" s="172"/>
      <c r="URX194" s="172"/>
      <c r="URY194" s="172"/>
      <c r="URZ194" s="172"/>
      <c r="USA194" s="172"/>
      <c r="USB194" s="172"/>
      <c r="USC194" s="172"/>
      <c r="USD194" s="172"/>
      <c r="USE194" s="172"/>
      <c r="USF194" s="172"/>
      <c r="USG194" s="172"/>
      <c r="USH194" s="172"/>
      <c r="USI194" s="172"/>
      <c r="USJ194" s="172"/>
      <c r="USK194" s="172"/>
      <c r="USL194" s="172"/>
      <c r="USM194" s="172"/>
      <c r="USN194" s="172"/>
      <c r="USO194" s="172"/>
      <c r="USP194" s="172"/>
      <c r="USQ194" s="172"/>
      <c r="USR194" s="172"/>
      <c r="USS194" s="172"/>
      <c r="UST194" s="172"/>
      <c r="USU194" s="172"/>
      <c r="USV194" s="172"/>
      <c r="USW194" s="172"/>
      <c r="USX194" s="172"/>
      <c r="USY194" s="172"/>
      <c r="USZ194" s="172"/>
      <c r="UTA194" s="172"/>
      <c r="UTB194" s="172"/>
      <c r="UTC194" s="172"/>
      <c r="UTD194" s="172"/>
      <c r="UTE194" s="172"/>
      <c r="UTF194" s="172"/>
      <c r="UTG194" s="172"/>
      <c r="UTH194" s="172"/>
      <c r="UTI194" s="172"/>
      <c r="UTJ194" s="172"/>
      <c r="UTK194" s="172"/>
      <c r="UTL194" s="172"/>
      <c r="UTM194" s="172"/>
      <c r="UTN194" s="172"/>
      <c r="UTO194" s="172"/>
      <c r="UTP194" s="172"/>
      <c r="UTQ194" s="172"/>
      <c r="UTR194" s="172"/>
      <c r="UTS194" s="172"/>
      <c r="UTT194" s="172"/>
      <c r="UTU194" s="172"/>
      <c r="UTV194" s="172"/>
      <c r="UTW194" s="172"/>
      <c r="UTX194" s="172"/>
      <c r="UTY194" s="172"/>
      <c r="UTZ194" s="172"/>
      <c r="UUA194" s="172"/>
      <c r="UUB194" s="172"/>
      <c r="UUC194" s="172"/>
      <c r="UUD194" s="172"/>
      <c r="UUE194" s="172"/>
      <c r="UUF194" s="172"/>
      <c r="UUG194" s="172"/>
      <c r="UUH194" s="172"/>
      <c r="UUI194" s="172"/>
      <c r="UUJ194" s="172"/>
      <c r="UUK194" s="172"/>
      <c r="UUL194" s="172"/>
      <c r="UUM194" s="172"/>
      <c r="UUN194" s="172"/>
      <c r="UUO194" s="172"/>
      <c r="UUP194" s="172"/>
      <c r="UUQ194" s="172"/>
      <c r="UUR194" s="172"/>
      <c r="UUS194" s="172"/>
      <c r="UUT194" s="172"/>
      <c r="UUU194" s="172"/>
      <c r="UUV194" s="172"/>
      <c r="UUW194" s="172"/>
      <c r="UUX194" s="172"/>
      <c r="UUY194" s="172"/>
      <c r="UUZ194" s="172"/>
      <c r="UVA194" s="172"/>
      <c r="UVB194" s="172"/>
      <c r="UVC194" s="172"/>
      <c r="UVD194" s="172"/>
      <c r="UVE194" s="172"/>
      <c r="UVF194" s="172"/>
      <c r="UVG194" s="172"/>
      <c r="UVH194" s="172"/>
      <c r="UVI194" s="172"/>
      <c r="UVJ194" s="172"/>
      <c r="UVK194" s="172"/>
      <c r="UVL194" s="172"/>
      <c r="UVM194" s="172"/>
      <c r="UVN194" s="172"/>
      <c r="UVO194" s="172"/>
      <c r="UVP194" s="172"/>
      <c r="UVQ194" s="172"/>
      <c r="UVR194" s="172"/>
      <c r="UVS194" s="172"/>
      <c r="UVT194" s="172"/>
      <c r="UVU194" s="172"/>
      <c r="UVV194" s="172"/>
      <c r="UVW194" s="172"/>
      <c r="UVX194" s="172"/>
      <c r="UVY194" s="172"/>
      <c r="UVZ194" s="172"/>
      <c r="UWA194" s="172"/>
      <c r="UWB194" s="172"/>
      <c r="UWC194" s="172"/>
      <c r="UWD194" s="172"/>
      <c r="UWE194" s="172"/>
      <c r="UWF194" s="172"/>
      <c r="UWG194" s="172"/>
      <c r="UWH194" s="172"/>
      <c r="UWI194" s="172"/>
      <c r="UWJ194" s="172"/>
      <c r="UWK194" s="172"/>
      <c r="UWL194" s="172"/>
      <c r="UWM194" s="172"/>
      <c r="UWN194" s="172"/>
      <c r="UWO194" s="172"/>
      <c r="UWP194" s="172"/>
      <c r="UWQ194" s="172"/>
      <c r="UWR194" s="172"/>
      <c r="UWS194" s="172"/>
      <c r="UWT194" s="172"/>
      <c r="UWU194" s="172"/>
      <c r="UWV194" s="172"/>
      <c r="UWW194" s="172"/>
      <c r="UWX194" s="172"/>
      <c r="UWY194" s="172"/>
      <c r="UWZ194" s="172"/>
      <c r="UXA194" s="172"/>
      <c r="UXB194" s="172"/>
      <c r="UXC194" s="172"/>
      <c r="UXD194" s="172"/>
      <c r="UXE194" s="172"/>
      <c r="UXF194" s="172"/>
      <c r="UXG194" s="172"/>
      <c r="UXH194" s="172"/>
      <c r="UXI194" s="172"/>
      <c r="UXJ194" s="172"/>
      <c r="UXK194" s="172"/>
      <c r="UXL194" s="172"/>
      <c r="UXM194" s="172"/>
      <c r="UXN194" s="172"/>
      <c r="UXO194" s="172"/>
      <c r="UXP194" s="172"/>
      <c r="UXQ194" s="172"/>
      <c r="UXR194" s="172"/>
      <c r="UXS194" s="172"/>
      <c r="UXT194" s="172"/>
      <c r="UXU194" s="172"/>
      <c r="UXV194" s="172"/>
      <c r="UXW194" s="172"/>
      <c r="UXX194" s="172"/>
      <c r="UXY194" s="172"/>
      <c r="UXZ194" s="172"/>
      <c r="UYA194" s="172"/>
      <c r="UYB194" s="172"/>
      <c r="UYC194" s="172"/>
      <c r="UYD194" s="172"/>
      <c r="UYE194" s="172"/>
      <c r="UYF194" s="172"/>
      <c r="UYG194" s="172"/>
      <c r="UYH194" s="172"/>
      <c r="UYI194" s="172"/>
      <c r="UYJ194" s="172"/>
      <c r="UYK194" s="172"/>
      <c r="UYL194" s="172"/>
      <c r="UYM194" s="172"/>
      <c r="UYN194" s="172"/>
      <c r="UYO194" s="172"/>
      <c r="UYP194" s="172"/>
      <c r="UYQ194" s="172"/>
      <c r="UYR194" s="172"/>
      <c r="UYS194" s="172"/>
      <c r="UYT194" s="172"/>
      <c r="UYU194" s="172"/>
      <c r="UYV194" s="172"/>
      <c r="UYW194" s="172"/>
      <c r="UYX194" s="172"/>
      <c r="UYY194" s="172"/>
      <c r="UYZ194" s="172"/>
      <c r="UZA194" s="172"/>
      <c r="UZB194" s="172"/>
      <c r="UZC194" s="172"/>
      <c r="UZD194" s="172"/>
      <c r="UZE194" s="172"/>
      <c r="UZF194" s="172"/>
      <c r="UZG194" s="172"/>
      <c r="UZH194" s="172"/>
      <c r="UZI194" s="172"/>
      <c r="UZJ194" s="172"/>
      <c r="UZK194" s="172"/>
      <c r="UZL194" s="172"/>
      <c r="UZM194" s="172"/>
      <c r="UZN194" s="172"/>
      <c r="UZO194" s="172"/>
      <c r="UZP194" s="172"/>
      <c r="UZQ194" s="172"/>
      <c r="UZR194" s="172"/>
      <c r="UZS194" s="172"/>
      <c r="UZT194" s="172"/>
      <c r="UZU194" s="172"/>
      <c r="UZV194" s="172"/>
      <c r="UZW194" s="172"/>
      <c r="UZX194" s="172"/>
      <c r="UZY194" s="172"/>
      <c r="UZZ194" s="172"/>
      <c r="VAA194" s="172"/>
      <c r="VAB194" s="172"/>
      <c r="VAC194" s="172"/>
      <c r="VAD194" s="172"/>
      <c r="VAE194" s="172"/>
      <c r="VAF194" s="172"/>
      <c r="VAG194" s="172"/>
      <c r="VAH194" s="172"/>
      <c r="VAI194" s="172"/>
      <c r="VAJ194" s="172"/>
      <c r="VAK194" s="172"/>
      <c r="VAL194" s="172"/>
      <c r="VAM194" s="172"/>
      <c r="VAN194" s="172"/>
      <c r="VAO194" s="172"/>
      <c r="VAP194" s="172"/>
      <c r="VAQ194" s="172"/>
      <c r="VAR194" s="172"/>
      <c r="VAS194" s="172"/>
      <c r="VAT194" s="172"/>
      <c r="VAU194" s="172"/>
      <c r="VAV194" s="172"/>
      <c r="VAW194" s="172"/>
      <c r="VAX194" s="172"/>
      <c r="VAY194" s="172"/>
      <c r="VAZ194" s="172"/>
      <c r="VBA194" s="172"/>
      <c r="VBB194" s="172"/>
      <c r="VBC194" s="172"/>
      <c r="VBD194" s="172"/>
      <c r="VBE194" s="172"/>
      <c r="VBF194" s="172"/>
      <c r="VBG194" s="172"/>
      <c r="VBH194" s="172"/>
      <c r="VBI194" s="172"/>
      <c r="VBJ194" s="172"/>
      <c r="VBK194" s="172"/>
      <c r="VBL194" s="172"/>
      <c r="VBM194" s="172"/>
      <c r="VBN194" s="172"/>
      <c r="VBO194" s="172"/>
      <c r="VBP194" s="172"/>
      <c r="VBQ194" s="172"/>
      <c r="VBR194" s="172"/>
      <c r="VBS194" s="172"/>
      <c r="VBT194" s="172"/>
      <c r="VBU194" s="172"/>
      <c r="VBV194" s="172"/>
      <c r="VBW194" s="172"/>
      <c r="VBX194" s="172"/>
      <c r="VBY194" s="172"/>
      <c r="VBZ194" s="172"/>
      <c r="VCA194" s="172"/>
      <c r="VCB194" s="172"/>
      <c r="VCC194" s="172"/>
      <c r="VCD194" s="172"/>
      <c r="VCE194" s="172"/>
      <c r="VCF194" s="172"/>
      <c r="VCG194" s="172"/>
      <c r="VCH194" s="172"/>
      <c r="VCI194" s="172"/>
      <c r="VCJ194" s="172"/>
      <c r="VCK194" s="172"/>
      <c r="VCL194" s="172"/>
      <c r="VCM194" s="172"/>
      <c r="VCN194" s="172"/>
      <c r="VCO194" s="172"/>
      <c r="VCP194" s="172"/>
      <c r="VCQ194" s="172"/>
      <c r="VCR194" s="172"/>
      <c r="VCS194" s="172"/>
      <c r="VCT194" s="172"/>
      <c r="VCU194" s="172"/>
      <c r="VCV194" s="172"/>
      <c r="VCW194" s="172"/>
      <c r="VCX194" s="172"/>
      <c r="VCY194" s="172"/>
      <c r="VCZ194" s="172"/>
      <c r="VDA194" s="172"/>
      <c r="VDB194" s="172"/>
      <c r="VDC194" s="172"/>
      <c r="VDD194" s="172"/>
      <c r="VDE194" s="172"/>
      <c r="VDF194" s="172"/>
      <c r="VDG194" s="172"/>
      <c r="VDH194" s="172"/>
      <c r="VDI194" s="172"/>
      <c r="VDJ194" s="172"/>
      <c r="VDK194" s="172"/>
      <c r="VDL194" s="172"/>
      <c r="VDM194" s="172"/>
      <c r="VDN194" s="172"/>
      <c r="VDO194" s="172"/>
      <c r="VDP194" s="172"/>
      <c r="VDQ194" s="172"/>
      <c r="VDR194" s="172"/>
      <c r="VDS194" s="172"/>
      <c r="VDT194" s="172"/>
      <c r="VDU194" s="172"/>
      <c r="VDV194" s="172"/>
      <c r="VDW194" s="172"/>
      <c r="VDX194" s="172"/>
      <c r="VDY194" s="172"/>
      <c r="VDZ194" s="172"/>
      <c r="VEA194" s="172"/>
      <c r="VEB194" s="172"/>
      <c r="VEC194" s="172"/>
      <c r="VED194" s="172"/>
      <c r="VEE194" s="172"/>
      <c r="VEF194" s="172"/>
      <c r="VEG194" s="172"/>
      <c r="VEH194" s="172"/>
      <c r="VEI194" s="172"/>
      <c r="VEJ194" s="172"/>
      <c r="VEK194" s="172"/>
      <c r="VEL194" s="172"/>
      <c r="VEM194" s="172"/>
      <c r="VEN194" s="172"/>
      <c r="VEO194" s="172"/>
      <c r="VEP194" s="172"/>
      <c r="VEQ194" s="172"/>
      <c r="VER194" s="172"/>
      <c r="VES194" s="172"/>
      <c r="VET194" s="172"/>
      <c r="VEU194" s="172"/>
      <c r="VEV194" s="172"/>
      <c r="VEW194" s="172"/>
      <c r="VEX194" s="172"/>
      <c r="VEY194" s="172"/>
      <c r="VEZ194" s="172"/>
      <c r="VFA194" s="172"/>
      <c r="VFB194" s="172"/>
      <c r="VFC194" s="172"/>
      <c r="VFD194" s="172"/>
      <c r="VFE194" s="172"/>
      <c r="VFF194" s="172"/>
      <c r="VFG194" s="172"/>
      <c r="VFH194" s="172"/>
      <c r="VFI194" s="172"/>
      <c r="VFJ194" s="172"/>
      <c r="VFK194" s="172"/>
      <c r="VFL194" s="172"/>
      <c r="VFM194" s="172"/>
      <c r="VFN194" s="172"/>
      <c r="VFO194" s="172"/>
      <c r="VFP194" s="172"/>
      <c r="VFQ194" s="172"/>
      <c r="VFR194" s="172"/>
      <c r="VFS194" s="172"/>
      <c r="VFT194" s="172"/>
      <c r="VFU194" s="172"/>
      <c r="VFV194" s="172"/>
      <c r="VFW194" s="172"/>
      <c r="VFX194" s="172"/>
      <c r="VFY194" s="172"/>
      <c r="VFZ194" s="172"/>
      <c r="VGA194" s="172"/>
      <c r="VGB194" s="172"/>
      <c r="VGC194" s="172"/>
      <c r="VGD194" s="172"/>
      <c r="VGE194" s="172"/>
      <c r="VGF194" s="172"/>
      <c r="VGG194" s="172"/>
      <c r="VGH194" s="172"/>
      <c r="VGI194" s="172"/>
      <c r="VGJ194" s="172"/>
      <c r="VGK194" s="172"/>
      <c r="VGL194" s="172"/>
      <c r="VGM194" s="172"/>
      <c r="VGN194" s="172"/>
      <c r="VGO194" s="172"/>
      <c r="VGP194" s="172"/>
      <c r="VGQ194" s="172"/>
      <c r="VGR194" s="172"/>
      <c r="VGS194" s="172"/>
      <c r="VGT194" s="172"/>
      <c r="VGU194" s="172"/>
      <c r="VGV194" s="172"/>
      <c r="VGW194" s="172"/>
      <c r="VGX194" s="172"/>
      <c r="VGY194" s="172"/>
      <c r="VGZ194" s="172"/>
      <c r="VHA194" s="172"/>
      <c r="VHB194" s="172"/>
      <c r="VHC194" s="172"/>
      <c r="VHD194" s="172"/>
      <c r="VHE194" s="172"/>
      <c r="VHF194" s="172"/>
      <c r="VHG194" s="172"/>
      <c r="VHH194" s="172"/>
      <c r="VHI194" s="172"/>
      <c r="VHJ194" s="172"/>
      <c r="VHK194" s="172"/>
      <c r="VHL194" s="172"/>
      <c r="VHM194" s="172"/>
      <c r="VHN194" s="172"/>
      <c r="VHO194" s="172"/>
      <c r="VHP194" s="172"/>
      <c r="VHQ194" s="172"/>
      <c r="VHR194" s="172"/>
      <c r="VHS194" s="172"/>
      <c r="VHT194" s="172"/>
      <c r="VHU194" s="172"/>
      <c r="VHV194" s="172"/>
      <c r="VHW194" s="172"/>
      <c r="VHX194" s="172"/>
      <c r="VHY194" s="172"/>
      <c r="VHZ194" s="172"/>
      <c r="VIA194" s="172"/>
      <c r="VIB194" s="172"/>
      <c r="VIC194" s="172"/>
      <c r="VID194" s="172"/>
      <c r="VIE194" s="172"/>
      <c r="VIF194" s="172"/>
      <c r="VIG194" s="172"/>
      <c r="VIH194" s="172"/>
      <c r="VII194" s="172"/>
      <c r="VIJ194" s="172"/>
      <c r="VIK194" s="172"/>
      <c r="VIL194" s="172"/>
      <c r="VIM194" s="172"/>
      <c r="VIN194" s="172"/>
      <c r="VIO194" s="172"/>
      <c r="VIP194" s="172"/>
      <c r="VIQ194" s="172"/>
      <c r="VIR194" s="172"/>
      <c r="VIS194" s="172"/>
      <c r="VIT194" s="172"/>
      <c r="VIU194" s="172"/>
      <c r="VIV194" s="172"/>
      <c r="VIW194" s="172"/>
      <c r="VIX194" s="172"/>
      <c r="VIY194" s="172"/>
      <c r="VIZ194" s="172"/>
      <c r="VJA194" s="172"/>
      <c r="VJB194" s="172"/>
      <c r="VJC194" s="172"/>
      <c r="VJD194" s="172"/>
      <c r="VJE194" s="172"/>
      <c r="VJF194" s="172"/>
      <c r="VJG194" s="172"/>
      <c r="VJH194" s="172"/>
      <c r="VJI194" s="172"/>
      <c r="VJJ194" s="172"/>
      <c r="VJK194" s="172"/>
      <c r="VJL194" s="172"/>
      <c r="VJM194" s="172"/>
      <c r="VJN194" s="172"/>
      <c r="VJO194" s="172"/>
      <c r="VJP194" s="172"/>
      <c r="VJQ194" s="172"/>
      <c r="VJR194" s="172"/>
      <c r="VJS194" s="172"/>
      <c r="VJT194" s="172"/>
      <c r="VJU194" s="172"/>
      <c r="VJV194" s="172"/>
      <c r="VJW194" s="172"/>
      <c r="VJX194" s="172"/>
      <c r="VJY194" s="172"/>
      <c r="VJZ194" s="172"/>
      <c r="VKA194" s="172"/>
      <c r="VKB194" s="172"/>
      <c r="VKC194" s="172"/>
      <c r="VKD194" s="172"/>
      <c r="VKE194" s="172"/>
      <c r="VKF194" s="172"/>
      <c r="VKG194" s="172"/>
      <c r="VKH194" s="172"/>
      <c r="VKI194" s="172"/>
      <c r="VKJ194" s="172"/>
      <c r="VKK194" s="172"/>
      <c r="VKL194" s="172"/>
      <c r="VKM194" s="172"/>
      <c r="VKN194" s="172"/>
      <c r="VKO194" s="172"/>
      <c r="VKP194" s="172"/>
      <c r="VKQ194" s="172"/>
      <c r="VKR194" s="172"/>
      <c r="VKS194" s="172"/>
      <c r="VKT194" s="172"/>
      <c r="VKU194" s="172"/>
      <c r="VKV194" s="172"/>
      <c r="VKW194" s="172"/>
      <c r="VKX194" s="172"/>
      <c r="VKY194" s="172"/>
      <c r="VKZ194" s="172"/>
      <c r="VLA194" s="172"/>
      <c r="VLB194" s="172"/>
      <c r="VLC194" s="172"/>
      <c r="VLD194" s="172"/>
      <c r="VLE194" s="172"/>
      <c r="VLF194" s="172"/>
      <c r="VLG194" s="172"/>
      <c r="VLH194" s="172"/>
      <c r="VLI194" s="172"/>
      <c r="VLJ194" s="172"/>
      <c r="VLK194" s="172"/>
      <c r="VLL194" s="172"/>
      <c r="VLM194" s="172"/>
      <c r="VLN194" s="172"/>
      <c r="VLO194" s="172"/>
      <c r="VLP194" s="172"/>
      <c r="VLQ194" s="172"/>
      <c r="VLR194" s="172"/>
      <c r="VLS194" s="172"/>
      <c r="VLT194" s="172"/>
      <c r="VLU194" s="172"/>
      <c r="VLV194" s="172"/>
      <c r="VLW194" s="172"/>
      <c r="VLX194" s="172"/>
      <c r="VLY194" s="172"/>
      <c r="VLZ194" s="172"/>
      <c r="VMA194" s="172"/>
      <c r="VMB194" s="172"/>
      <c r="VMC194" s="172"/>
      <c r="VMD194" s="172"/>
      <c r="VME194" s="172"/>
      <c r="VMF194" s="172"/>
      <c r="VMG194" s="172"/>
      <c r="VMH194" s="172"/>
      <c r="VMI194" s="172"/>
      <c r="VMJ194" s="172"/>
      <c r="VMK194" s="172"/>
      <c r="VML194" s="172"/>
      <c r="VMM194" s="172"/>
      <c r="VMN194" s="172"/>
      <c r="VMO194" s="172"/>
      <c r="VMP194" s="172"/>
      <c r="VMQ194" s="172"/>
      <c r="VMR194" s="172"/>
      <c r="VMS194" s="172"/>
      <c r="VMT194" s="172"/>
      <c r="VMU194" s="172"/>
      <c r="VMV194" s="172"/>
      <c r="VMW194" s="172"/>
      <c r="VMX194" s="172"/>
      <c r="VMY194" s="172"/>
      <c r="VMZ194" s="172"/>
      <c r="VNA194" s="172"/>
      <c r="VNB194" s="172"/>
      <c r="VNC194" s="172"/>
      <c r="VND194" s="172"/>
      <c r="VNE194" s="172"/>
      <c r="VNF194" s="172"/>
      <c r="VNG194" s="172"/>
      <c r="VNH194" s="172"/>
      <c r="VNI194" s="172"/>
      <c r="VNJ194" s="172"/>
      <c r="VNK194" s="172"/>
      <c r="VNL194" s="172"/>
      <c r="VNM194" s="172"/>
      <c r="VNN194" s="172"/>
      <c r="VNO194" s="172"/>
      <c r="VNP194" s="172"/>
      <c r="VNQ194" s="172"/>
      <c r="VNR194" s="172"/>
      <c r="VNS194" s="172"/>
      <c r="VNT194" s="172"/>
      <c r="VNU194" s="172"/>
      <c r="VNV194" s="172"/>
      <c r="VNW194" s="172"/>
      <c r="VNX194" s="172"/>
      <c r="VNY194" s="172"/>
      <c r="VNZ194" s="172"/>
      <c r="VOA194" s="172"/>
      <c r="VOB194" s="172"/>
      <c r="VOC194" s="172"/>
      <c r="VOD194" s="172"/>
      <c r="VOE194" s="172"/>
      <c r="VOF194" s="172"/>
      <c r="VOG194" s="172"/>
      <c r="VOH194" s="172"/>
      <c r="VOI194" s="172"/>
      <c r="VOJ194" s="172"/>
      <c r="VOK194" s="172"/>
      <c r="VOL194" s="172"/>
      <c r="VOM194" s="172"/>
      <c r="VON194" s="172"/>
      <c r="VOO194" s="172"/>
      <c r="VOP194" s="172"/>
      <c r="VOQ194" s="172"/>
      <c r="VOR194" s="172"/>
      <c r="VOS194" s="172"/>
      <c r="VOT194" s="172"/>
      <c r="VOU194" s="172"/>
      <c r="VOV194" s="172"/>
      <c r="VOW194" s="172"/>
      <c r="VOX194" s="172"/>
      <c r="VOY194" s="172"/>
      <c r="VOZ194" s="172"/>
      <c r="VPA194" s="172"/>
      <c r="VPB194" s="172"/>
      <c r="VPC194" s="172"/>
      <c r="VPD194" s="172"/>
      <c r="VPE194" s="172"/>
      <c r="VPF194" s="172"/>
      <c r="VPG194" s="172"/>
      <c r="VPH194" s="172"/>
      <c r="VPI194" s="172"/>
      <c r="VPJ194" s="172"/>
      <c r="VPK194" s="172"/>
      <c r="VPL194" s="172"/>
      <c r="VPM194" s="172"/>
      <c r="VPN194" s="172"/>
      <c r="VPO194" s="172"/>
      <c r="VPP194" s="172"/>
      <c r="VPQ194" s="172"/>
      <c r="VPR194" s="172"/>
      <c r="VPS194" s="172"/>
      <c r="VPT194" s="172"/>
      <c r="VPU194" s="172"/>
      <c r="VPV194" s="172"/>
      <c r="VPW194" s="172"/>
      <c r="VPX194" s="172"/>
      <c r="VPY194" s="172"/>
      <c r="VPZ194" s="172"/>
      <c r="VQA194" s="172"/>
      <c r="VQB194" s="172"/>
      <c r="VQC194" s="172"/>
      <c r="VQD194" s="172"/>
      <c r="VQE194" s="172"/>
      <c r="VQF194" s="172"/>
      <c r="VQG194" s="172"/>
      <c r="VQH194" s="172"/>
      <c r="VQI194" s="172"/>
      <c r="VQJ194" s="172"/>
      <c r="VQK194" s="172"/>
      <c r="VQL194" s="172"/>
      <c r="VQM194" s="172"/>
      <c r="VQN194" s="172"/>
      <c r="VQO194" s="172"/>
      <c r="VQP194" s="172"/>
      <c r="VQQ194" s="172"/>
      <c r="VQR194" s="172"/>
      <c r="VQS194" s="172"/>
      <c r="VQT194" s="172"/>
      <c r="VQU194" s="172"/>
      <c r="VQV194" s="172"/>
      <c r="VQW194" s="172"/>
      <c r="VQX194" s="172"/>
      <c r="VQY194" s="172"/>
      <c r="VQZ194" s="172"/>
      <c r="VRA194" s="172"/>
      <c r="VRB194" s="172"/>
      <c r="VRC194" s="172"/>
      <c r="VRD194" s="172"/>
      <c r="VRE194" s="172"/>
      <c r="VRF194" s="172"/>
      <c r="VRG194" s="172"/>
      <c r="VRH194" s="172"/>
      <c r="VRI194" s="172"/>
      <c r="VRJ194" s="172"/>
      <c r="VRK194" s="172"/>
      <c r="VRL194" s="172"/>
      <c r="VRM194" s="172"/>
      <c r="VRN194" s="172"/>
      <c r="VRO194" s="172"/>
      <c r="VRP194" s="172"/>
      <c r="VRQ194" s="172"/>
      <c r="VRR194" s="172"/>
      <c r="VRS194" s="172"/>
      <c r="VRT194" s="172"/>
      <c r="VRU194" s="172"/>
      <c r="VRV194" s="172"/>
      <c r="VRW194" s="172"/>
      <c r="VRX194" s="172"/>
      <c r="VRY194" s="172"/>
      <c r="VRZ194" s="172"/>
      <c r="VSA194" s="172"/>
      <c r="VSB194" s="172"/>
      <c r="VSC194" s="172"/>
      <c r="VSD194" s="172"/>
      <c r="VSE194" s="172"/>
      <c r="VSF194" s="172"/>
      <c r="VSG194" s="172"/>
      <c r="VSH194" s="172"/>
      <c r="VSI194" s="172"/>
      <c r="VSJ194" s="172"/>
      <c r="VSK194" s="172"/>
      <c r="VSL194" s="172"/>
      <c r="VSM194" s="172"/>
      <c r="VSN194" s="172"/>
      <c r="VSO194" s="172"/>
      <c r="VSP194" s="172"/>
      <c r="VSQ194" s="172"/>
      <c r="VSR194" s="172"/>
      <c r="VSS194" s="172"/>
      <c r="VST194" s="172"/>
      <c r="VSU194" s="172"/>
      <c r="VSV194" s="172"/>
      <c r="VSW194" s="172"/>
      <c r="VSX194" s="172"/>
      <c r="VSY194" s="172"/>
      <c r="VSZ194" s="172"/>
      <c r="VTA194" s="172"/>
      <c r="VTB194" s="172"/>
      <c r="VTC194" s="172"/>
      <c r="VTD194" s="172"/>
      <c r="VTE194" s="172"/>
      <c r="VTF194" s="172"/>
      <c r="VTG194" s="172"/>
      <c r="VTH194" s="172"/>
      <c r="VTI194" s="172"/>
      <c r="VTJ194" s="172"/>
      <c r="VTK194" s="172"/>
      <c r="VTL194" s="172"/>
      <c r="VTM194" s="172"/>
      <c r="VTN194" s="172"/>
      <c r="VTO194" s="172"/>
      <c r="VTP194" s="172"/>
      <c r="VTQ194" s="172"/>
      <c r="VTR194" s="172"/>
      <c r="VTS194" s="172"/>
      <c r="VTT194" s="172"/>
      <c r="VTU194" s="172"/>
      <c r="VTV194" s="172"/>
      <c r="VTW194" s="172"/>
      <c r="VTX194" s="172"/>
      <c r="VTY194" s="172"/>
      <c r="VTZ194" s="172"/>
      <c r="VUA194" s="172"/>
      <c r="VUB194" s="172"/>
      <c r="VUC194" s="172"/>
      <c r="VUD194" s="172"/>
      <c r="VUE194" s="172"/>
      <c r="VUF194" s="172"/>
      <c r="VUG194" s="172"/>
      <c r="VUH194" s="172"/>
      <c r="VUI194" s="172"/>
      <c r="VUJ194" s="172"/>
      <c r="VUK194" s="172"/>
      <c r="VUL194" s="172"/>
      <c r="VUM194" s="172"/>
      <c r="VUN194" s="172"/>
      <c r="VUO194" s="172"/>
      <c r="VUP194" s="172"/>
      <c r="VUQ194" s="172"/>
      <c r="VUR194" s="172"/>
      <c r="VUS194" s="172"/>
      <c r="VUT194" s="172"/>
      <c r="VUU194" s="172"/>
      <c r="VUV194" s="172"/>
      <c r="VUW194" s="172"/>
      <c r="VUX194" s="172"/>
      <c r="VUY194" s="172"/>
      <c r="VUZ194" s="172"/>
      <c r="VVA194" s="172"/>
      <c r="VVB194" s="172"/>
      <c r="VVC194" s="172"/>
      <c r="VVD194" s="172"/>
      <c r="VVE194" s="172"/>
      <c r="VVF194" s="172"/>
      <c r="VVG194" s="172"/>
      <c r="VVH194" s="172"/>
      <c r="VVI194" s="172"/>
      <c r="VVJ194" s="172"/>
      <c r="VVK194" s="172"/>
      <c r="VVL194" s="172"/>
      <c r="VVM194" s="172"/>
      <c r="VVN194" s="172"/>
      <c r="VVO194" s="172"/>
      <c r="VVP194" s="172"/>
      <c r="VVQ194" s="172"/>
      <c r="VVR194" s="172"/>
      <c r="VVS194" s="172"/>
      <c r="VVT194" s="172"/>
      <c r="VVU194" s="172"/>
      <c r="VVV194" s="172"/>
      <c r="VVW194" s="172"/>
      <c r="VVX194" s="172"/>
      <c r="VVY194" s="172"/>
      <c r="VVZ194" s="172"/>
      <c r="VWA194" s="172"/>
      <c r="VWB194" s="172"/>
      <c r="VWC194" s="172"/>
      <c r="VWD194" s="172"/>
      <c r="VWE194" s="172"/>
      <c r="VWF194" s="172"/>
      <c r="VWG194" s="172"/>
      <c r="VWH194" s="172"/>
      <c r="VWI194" s="172"/>
      <c r="VWJ194" s="172"/>
      <c r="VWK194" s="172"/>
      <c r="VWL194" s="172"/>
      <c r="VWM194" s="172"/>
      <c r="VWN194" s="172"/>
      <c r="VWO194" s="172"/>
      <c r="VWP194" s="172"/>
      <c r="VWQ194" s="172"/>
      <c r="VWR194" s="172"/>
      <c r="VWS194" s="172"/>
      <c r="VWT194" s="172"/>
      <c r="VWU194" s="172"/>
      <c r="VWV194" s="172"/>
      <c r="VWW194" s="172"/>
      <c r="VWX194" s="172"/>
      <c r="VWY194" s="172"/>
      <c r="VWZ194" s="172"/>
      <c r="VXA194" s="172"/>
      <c r="VXB194" s="172"/>
      <c r="VXC194" s="172"/>
      <c r="VXD194" s="172"/>
      <c r="VXE194" s="172"/>
      <c r="VXF194" s="172"/>
      <c r="VXG194" s="172"/>
      <c r="VXH194" s="172"/>
      <c r="VXI194" s="172"/>
      <c r="VXJ194" s="172"/>
      <c r="VXK194" s="172"/>
      <c r="VXL194" s="172"/>
      <c r="VXM194" s="172"/>
      <c r="VXN194" s="172"/>
      <c r="VXO194" s="172"/>
      <c r="VXP194" s="172"/>
      <c r="VXQ194" s="172"/>
      <c r="VXR194" s="172"/>
      <c r="VXS194" s="172"/>
      <c r="VXT194" s="172"/>
      <c r="VXU194" s="172"/>
      <c r="VXV194" s="172"/>
      <c r="VXW194" s="172"/>
      <c r="VXX194" s="172"/>
      <c r="VXY194" s="172"/>
      <c r="VXZ194" s="172"/>
      <c r="VYA194" s="172"/>
      <c r="VYB194" s="172"/>
      <c r="VYC194" s="172"/>
      <c r="VYD194" s="172"/>
      <c r="VYE194" s="172"/>
      <c r="VYF194" s="172"/>
      <c r="VYG194" s="172"/>
      <c r="VYH194" s="172"/>
      <c r="VYI194" s="172"/>
      <c r="VYJ194" s="172"/>
      <c r="VYK194" s="172"/>
      <c r="VYL194" s="172"/>
      <c r="VYM194" s="172"/>
      <c r="VYN194" s="172"/>
      <c r="VYO194" s="172"/>
      <c r="VYP194" s="172"/>
      <c r="VYQ194" s="172"/>
      <c r="VYR194" s="172"/>
      <c r="VYS194" s="172"/>
      <c r="VYT194" s="172"/>
      <c r="VYU194" s="172"/>
      <c r="VYV194" s="172"/>
      <c r="VYW194" s="172"/>
      <c r="VYX194" s="172"/>
      <c r="VYY194" s="172"/>
      <c r="VYZ194" s="172"/>
      <c r="VZA194" s="172"/>
      <c r="VZB194" s="172"/>
      <c r="VZC194" s="172"/>
      <c r="VZD194" s="172"/>
      <c r="VZE194" s="172"/>
      <c r="VZF194" s="172"/>
      <c r="VZG194" s="172"/>
      <c r="VZH194" s="172"/>
      <c r="VZI194" s="172"/>
      <c r="VZJ194" s="172"/>
      <c r="VZK194" s="172"/>
      <c r="VZL194" s="172"/>
      <c r="VZM194" s="172"/>
      <c r="VZN194" s="172"/>
      <c r="VZO194" s="172"/>
      <c r="VZP194" s="172"/>
      <c r="VZQ194" s="172"/>
      <c r="VZR194" s="172"/>
      <c r="VZS194" s="172"/>
      <c r="VZT194" s="172"/>
      <c r="VZU194" s="172"/>
      <c r="VZV194" s="172"/>
      <c r="VZW194" s="172"/>
      <c r="VZX194" s="172"/>
      <c r="VZY194" s="172"/>
      <c r="VZZ194" s="172"/>
      <c r="WAA194" s="172"/>
      <c r="WAB194" s="172"/>
      <c r="WAC194" s="172"/>
      <c r="WAD194" s="172"/>
      <c r="WAE194" s="172"/>
      <c r="WAF194" s="172"/>
      <c r="WAG194" s="172"/>
      <c r="WAH194" s="172"/>
      <c r="WAI194" s="172"/>
      <c r="WAJ194" s="172"/>
      <c r="WAK194" s="172"/>
      <c r="WAL194" s="172"/>
      <c r="WAM194" s="172"/>
      <c r="WAN194" s="172"/>
      <c r="WAO194" s="172"/>
      <c r="WAP194" s="172"/>
      <c r="WAQ194" s="172"/>
      <c r="WAR194" s="172"/>
      <c r="WAS194" s="172"/>
      <c r="WAT194" s="172"/>
      <c r="WAU194" s="172"/>
      <c r="WAV194" s="172"/>
      <c r="WAW194" s="172"/>
      <c r="WAX194" s="172"/>
      <c r="WAY194" s="172"/>
      <c r="WAZ194" s="172"/>
      <c r="WBA194" s="172"/>
      <c r="WBB194" s="172"/>
      <c r="WBC194" s="172"/>
      <c r="WBD194" s="172"/>
      <c r="WBE194" s="172"/>
      <c r="WBF194" s="172"/>
      <c r="WBG194" s="172"/>
      <c r="WBH194" s="172"/>
      <c r="WBI194" s="172"/>
      <c r="WBJ194" s="172"/>
      <c r="WBK194" s="172"/>
      <c r="WBL194" s="172"/>
      <c r="WBM194" s="172"/>
      <c r="WBN194" s="172"/>
      <c r="WBO194" s="172"/>
      <c r="WBP194" s="172"/>
      <c r="WBQ194" s="172"/>
      <c r="WBR194" s="172"/>
      <c r="WBS194" s="172"/>
      <c r="WBT194" s="172"/>
      <c r="WBU194" s="172"/>
      <c r="WBV194" s="172"/>
      <c r="WBW194" s="172"/>
      <c r="WBX194" s="172"/>
      <c r="WBY194" s="172"/>
      <c r="WBZ194" s="172"/>
      <c r="WCA194" s="172"/>
      <c r="WCB194" s="172"/>
      <c r="WCC194" s="172"/>
      <c r="WCD194" s="172"/>
      <c r="WCE194" s="172"/>
      <c r="WCF194" s="172"/>
      <c r="WCG194" s="172"/>
      <c r="WCH194" s="172"/>
      <c r="WCI194" s="172"/>
      <c r="WCJ194" s="172"/>
      <c r="WCK194" s="172"/>
      <c r="WCL194" s="172"/>
      <c r="WCM194" s="172"/>
      <c r="WCN194" s="172"/>
      <c r="WCO194" s="172"/>
      <c r="WCP194" s="172"/>
      <c r="WCQ194" s="172"/>
      <c r="WCR194" s="172"/>
      <c r="WCS194" s="172"/>
      <c r="WCT194" s="172"/>
      <c r="WCU194" s="172"/>
      <c r="WCV194" s="172"/>
      <c r="WCW194" s="172"/>
      <c r="WCX194" s="172"/>
      <c r="WCY194" s="172"/>
      <c r="WCZ194" s="172"/>
      <c r="WDA194" s="172"/>
      <c r="WDB194" s="172"/>
      <c r="WDC194" s="172"/>
      <c r="WDD194" s="172"/>
      <c r="WDE194" s="172"/>
      <c r="WDF194" s="172"/>
      <c r="WDG194" s="172"/>
      <c r="WDH194" s="172"/>
      <c r="WDI194" s="172"/>
      <c r="WDJ194" s="172"/>
      <c r="WDK194" s="172"/>
      <c r="WDL194" s="172"/>
      <c r="WDM194" s="172"/>
      <c r="WDN194" s="172"/>
      <c r="WDO194" s="172"/>
      <c r="WDP194" s="172"/>
      <c r="WDQ194" s="172"/>
      <c r="WDR194" s="172"/>
      <c r="WDS194" s="172"/>
      <c r="WDT194" s="172"/>
      <c r="WDU194" s="172"/>
      <c r="WDV194" s="172"/>
      <c r="WDW194" s="172"/>
      <c r="WDX194" s="172"/>
      <c r="WDY194" s="172"/>
      <c r="WDZ194" s="172"/>
      <c r="WEA194" s="172"/>
      <c r="WEB194" s="172"/>
      <c r="WEC194" s="172"/>
      <c r="WED194" s="172"/>
      <c r="WEE194" s="172"/>
      <c r="WEF194" s="172"/>
      <c r="WEG194" s="172"/>
      <c r="WEH194" s="172"/>
      <c r="WEI194" s="172"/>
      <c r="WEJ194" s="172"/>
      <c r="WEK194" s="172"/>
      <c r="WEL194" s="172"/>
      <c r="WEM194" s="172"/>
      <c r="WEN194" s="172"/>
      <c r="WEO194" s="172"/>
      <c r="WEP194" s="172"/>
      <c r="WEQ194" s="172"/>
      <c r="WER194" s="172"/>
      <c r="WES194" s="172"/>
      <c r="WET194" s="172"/>
      <c r="WEU194" s="172"/>
      <c r="WEV194" s="172"/>
      <c r="WEW194" s="172"/>
      <c r="WEX194" s="172"/>
      <c r="WEY194" s="172"/>
      <c r="WEZ194" s="172"/>
      <c r="WFA194" s="172"/>
      <c r="WFB194" s="172"/>
      <c r="WFC194" s="172"/>
      <c r="WFD194" s="172"/>
      <c r="WFE194" s="172"/>
      <c r="WFF194" s="172"/>
      <c r="WFG194" s="172"/>
      <c r="WFH194" s="172"/>
      <c r="WFI194" s="172"/>
      <c r="WFJ194" s="172"/>
      <c r="WFK194" s="172"/>
      <c r="WFL194" s="172"/>
      <c r="WFM194" s="172"/>
      <c r="WFN194" s="172"/>
      <c r="WFO194" s="172"/>
      <c r="WFP194" s="172"/>
      <c r="WFQ194" s="172"/>
      <c r="WFR194" s="172"/>
      <c r="WFS194" s="172"/>
      <c r="WFT194" s="172"/>
      <c r="WFU194" s="172"/>
      <c r="WFV194" s="172"/>
      <c r="WFW194" s="172"/>
      <c r="WFX194" s="172"/>
      <c r="WFY194" s="172"/>
      <c r="WFZ194" s="172"/>
      <c r="WGA194" s="172"/>
      <c r="WGB194" s="172"/>
      <c r="WGC194" s="172"/>
      <c r="WGD194" s="172"/>
      <c r="WGE194" s="172"/>
      <c r="WGF194" s="172"/>
      <c r="WGG194" s="172"/>
      <c r="WGH194" s="172"/>
      <c r="WGI194" s="172"/>
      <c r="WGJ194" s="172"/>
      <c r="WGK194" s="172"/>
      <c r="WGL194" s="172"/>
      <c r="WGM194" s="172"/>
      <c r="WGN194" s="172"/>
      <c r="WGO194" s="172"/>
      <c r="WGP194" s="172"/>
      <c r="WGQ194" s="172"/>
      <c r="WGR194" s="172"/>
      <c r="WGS194" s="172"/>
      <c r="WGT194" s="172"/>
      <c r="WGU194" s="172"/>
      <c r="WGV194" s="172"/>
      <c r="WGW194" s="172"/>
      <c r="WGX194" s="172"/>
      <c r="WGY194" s="172"/>
      <c r="WGZ194" s="172"/>
      <c r="WHA194" s="172"/>
      <c r="WHB194" s="172"/>
      <c r="WHC194" s="172"/>
      <c r="WHD194" s="172"/>
      <c r="WHE194" s="172"/>
      <c r="WHF194" s="172"/>
      <c r="WHG194" s="172"/>
      <c r="WHH194" s="172"/>
      <c r="WHI194" s="172"/>
      <c r="WHJ194" s="172"/>
      <c r="WHK194" s="172"/>
      <c r="WHL194" s="172"/>
      <c r="WHM194" s="172"/>
      <c r="WHN194" s="172"/>
      <c r="WHO194" s="172"/>
      <c r="WHP194" s="172"/>
      <c r="WHQ194" s="172"/>
      <c r="WHR194" s="172"/>
      <c r="WHS194" s="172"/>
      <c r="WHT194" s="172"/>
      <c r="WHU194" s="172"/>
      <c r="WHV194" s="172"/>
      <c r="WHW194" s="172"/>
      <c r="WHX194" s="172"/>
      <c r="WHY194" s="172"/>
      <c r="WHZ194" s="172"/>
      <c r="WIA194" s="172"/>
      <c r="WIB194" s="172"/>
      <c r="WIC194" s="172"/>
      <c r="WID194" s="172"/>
      <c r="WIE194" s="172"/>
      <c r="WIF194" s="172"/>
      <c r="WIG194" s="172"/>
      <c r="WIH194" s="172"/>
      <c r="WII194" s="172"/>
      <c r="WIJ194" s="172"/>
      <c r="WIK194" s="172"/>
      <c r="WIL194" s="172"/>
      <c r="WIM194" s="172"/>
      <c r="WIN194" s="172"/>
      <c r="WIO194" s="172"/>
      <c r="WIP194" s="172"/>
      <c r="WIQ194" s="172"/>
      <c r="WIR194" s="172"/>
      <c r="WIS194" s="172"/>
      <c r="WIT194" s="172"/>
      <c r="WIU194" s="172"/>
      <c r="WIV194" s="172"/>
      <c r="WIW194" s="172"/>
      <c r="WIX194" s="172"/>
      <c r="WIY194" s="172"/>
      <c r="WIZ194" s="172"/>
      <c r="WJA194" s="172"/>
      <c r="WJB194" s="172"/>
      <c r="WJC194" s="172"/>
      <c r="WJD194" s="172"/>
      <c r="WJE194" s="172"/>
      <c r="WJF194" s="172"/>
      <c r="WJG194" s="172"/>
      <c r="WJH194" s="172"/>
      <c r="WJI194" s="172"/>
      <c r="WJJ194" s="172"/>
      <c r="WJK194" s="172"/>
      <c r="WJL194" s="172"/>
      <c r="WJM194" s="172"/>
      <c r="WJN194" s="172"/>
      <c r="WJO194" s="172"/>
      <c r="WJP194" s="172"/>
      <c r="WJQ194" s="172"/>
      <c r="WJR194" s="172"/>
      <c r="WJS194" s="172"/>
      <c r="WJT194" s="172"/>
      <c r="WJU194" s="172"/>
      <c r="WJV194" s="172"/>
      <c r="WJW194" s="172"/>
      <c r="WJX194" s="172"/>
      <c r="WJY194" s="172"/>
      <c r="WJZ194" s="172"/>
      <c r="WKA194" s="172"/>
      <c r="WKB194" s="172"/>
      <c r="WKC194" s="172"/>
      <c r="WKD194" s="172"/>
      <c r="WKE194" s="172"/>
      <c r="WKF194" s="172"/>
      <c r="WKG194" s="172"/>
      <c r="WKH194" s="172"/>
      <c r="WKI194" s="172"/>
      <c r="WKJ194" s="172"/>
      <c r="WKK194" s="172"/>
      <c r="WKL194" s="172"/>
      <c r="WKM194" s="172"/>
      <c r="WKN194" s="172"/>
      <c r="WKO194" s="172"/>
      <c r="WKP194" s="172"/>
      <c r="WKQ194" s="172"/>
      <c r="WKR194" s="172"/>
      <c r="WKS194" s="172"/>
      <c r="WKT194" s="172"/>
      <c r="WKU194" s="172"/>
      <c r="WKV194" s="172"/>
      <c r="WKW194" s="172"/>
      <c r="WKX194" s="172"/>
      <c r="WKY194" s="172"/>
      <c r="WKZ194" s="172"/>
      <c r="WLA194" s="172"/>
      <c r="WLB194" s="172"/>
      <c r="WLC194" s="172"/>
      <c r="WLD194" s="172"/>
      <c r="WLE194" s="172"/>
      <c r="WLF194" s="172"/>
      <c r="WLG194" s="172"/>
      <c r="WLH194" s="172"/>
      <c r="WLI194" s="172"/>
      <c r="WLJ194" s="172"/>
      <c r="WLK194" s="172"/>
      <c r="WLL194" s="172"/>
      <c r="WLM194" s="172"/>
      <c r="WLN194" s="172"/>
      <c r="WLO194" s="172"/>
      <c r="WLP194" s="172"/>
      <c r="WLQ194" s="172"/>
      <c r="WLR194" s="172"/>
      <c r="WLS194" s="172"/>
      <c r="WLT194" s="172"/>
      <c r="WLU194" s="172"/>
      <c r="WLV194" s="172"/>
      <c r="WLW194" s="172"/>
      <c r="WLX194" s="172"/>
      <c r="WLY194" s="172"/>
      <c r="WLZ194" s="172"/>
      <c r="WMA194" s="172"/>
      <c r="WMB194" s="172"/>
      <c r="WMC194" s="172"/>
      <c r="WMD194" s="172"/>
      <c r="WME194" s="172"/>
      <c r="WMF194" s="172"/>
      <c r="WMG194" s="172"/>
      <c r="WMH194" s="172"/>
      <c r="WMI194" s="172"/>
      <c r="WMJ194" s="172"/>
      <c r="WMK194" s="172"/>
      <c r="WML194" s="172"/>
      <c r="WMM194" s="172"/>
      <c r="WMN194" s="172"/>
      <c r="WMO194" s="172"/>
      <c r="WMP194" s="172"/>
      <c r="WMQ194" s="172"/>
      <c r="WMR194" s="172"/>
      <c r="WMS194" s="172"/>
      <c r="WMT194" s="172"/>
      <c r="WMU194" s="172"/>
      <c r="WMV194" s="172"/>
      <c r="WMW194" s="172"/>
      <c r="WMX194" s="172"/>
      <c r="WMY194" s="172"/>
      <c r="WMZ194" s="172"/>
      <c r="WNA194" s="172"/>
      <c r="WNB194" s="172"/>
      <c r="WNC194" s="172"/>
      <c r="WND194" s="172"/>
      <c r="WNE194" s="172"/>
      <c r="WNF194" s="172"/>
      <c r="WNG194" s="172"/>
      <c r="WNH194" s="172"/>
      <c r="WNI194" s="172"/>
      <c r="WNJ194" s="172"/>
      <c r="WNK194" s="172"/>
      <c r="WNL194" s="172"/>
      <c r="WNM194" s="172"/>
      <c r="WNN194" s="172"/>
      <c r="WNO194" s="172"/>
      <c r="WNP194" s="172"/>
      <c r="WNQ194" s="172"/>
      <c r="WNR194" s="172"/>
      <c r="WNS194" s="172"/>
      <c r="WNT194" s="172"/>
      <c r="WNU194" s="172"/>
      <c r="WNV194" s="172"/>
      <c r="WNW194" s="172"/>
      <c r="WNX194" s="172"/>
      <c r="WNY194" s="172"/>
      <c r="WNZ194" s="172"/>
      <c r="WOA194" s="172"/>
      <c r="WOB194" s="172"/>
      <c r="WOC194" s="172"/>
      <c r="WOD194" s="172"/>
      <c r="WOE194" s="172"/>
      <c r="WOF194" s="172"/>
      <c r="WOG194" s="172"/>
      <c r="WOH194" s="172"/>
      <c r="WOI194" s="172"/>
      <c r="WOJ194" s="172"/>
      <c r="WOK194" s="172"/>
      <c r="WOL194" s="172"/>
      <c r="WOM194" s="172"/>
      <c r="WON194" s="172"/>
      <c r="WOO194" s="172"/>
      <c r="WOP194" s="172"/>
      <c r="WOQ194" s="172"/>
      <c r="WOR194" s="172"/>
      <c r="WOS194" s="172"/>
      <c r="WOT194" s="172"/>
      <c r="WOU194" s="172"/>
      <c r="WOV194" s="172"/>
      <c r="WOW194" s="172"/>
      <c r="WOX194" s="172"/>
      <c r="WOY194" s="172"/>
      <c r="WOZ194" s="172"/>
      <c r="WPA194" s="172"/>
      <c r="WPB194" s="172"/>
      <c r="WPC194" s="172"/>
      <c r="WPD194" s="172"/>
      <c r="WPE194" s="172"/>
      <c r="WPF194" s="172"/>
      <c r="WPG194" s="172"/>
      <c r="WPH194" s="172"/>
      <c r="WPI194" s="172"/>
      <c r="WPJ194" s="172"/>
      <c r="WPK194" s="172"/>
      <c r="WPL194" s="172"/>
      <c r="WPM194" s="172"/>
      <c r="WPN194" s="172"/>
      <c r="WPO194" s="172"/>
      <c r="WPP194" s="172"/>
      <c r="WPQ194" s="172"/>
      <c r="WPR194" s="172"/>
      <c r="WPS194" s="172"/>
      <c r="WPT194" s="172"/>
      <c r="WPU194" s="172"/>
      <c r="WPV194" s="172"/>
      <c r="WPW194" s="172"/>
      <c r="WPX194" s="172"/>
      <c r="WPY194" s="172"/>
      <c r="WPZ194" s="172"/>
      <c r="WQA194" s="172"/>
      <c r="WQB194" s="172"/>
      <c r="WQC194" s="172"/>
      <c r="WQD194" s="172"/>
      <c r="WQE194" s="172"/>
      <c r="WQF194" s="172"/>
      <c r="WQG194" s="172"/>
      <c r="WQH194" s="172"/>
      <c r="WQI194" s="172"/>
      <c r="WQJ194" s="172"/>
      <c r="WQK194" s="172"/>
      <c r="WQL194" s="172"/>
      <c r="WQM194" s="172"/>
      <c r="WQN194" s="172"/>
      <c r="WQO194" s="172"/>
      <c r="WQP194" s="172"/>
      <c r="WQQ194" s="172"/>
      <c r="WQR194" s="172"/>
      <c r="WQS194" s="172"/>
      <c r="WQT194" s="172"/>
      <c r="WQU194" s="172"/>
      <c r="WQV194" s="172"/>
      <c r="WQW194" s="172"/>
      <c r="WQX194" s="172"/>
      <c r="WQY194" s="172"/>
      <c r="WQZ194" s="172"/>
      <c r="WRA194" s="172"/>
      <c r="WRB194" s="172"/>
      <c r="WRC194" s="172"/>
      <c r="WRD194" s="172"/>
      <c r="WRE194" s="172"/>
      <c r="WRF194" s="172"/>
      <c r="WRG194" s="172"/>
      <c r="WRH194" s="172"/>
      <c r="WRI194" s="172"/>
      <c r="WRJ194" s="172"/>
      <c r="WRK194" s="172"/>
      <c r="WRL194" s="172"/>
      <c r="WRM194" s="172"/>
      <c r="WRN194" s="172"/>
      <c r="WRO194" s="172"/>
      <c r="WRP194" s="172"/>
      <c r="WRQ194" s="172"/>
      <c r="WRR194" s="172"/>
      <c r="WRS194" s="172"/>
      <c r="WRT194" s="172"/>
      <c r="WRU194" s="172"/>
      <c r="WRV194" s="172"/>
      <c r="WRW194" s="172"/>
      <c r="WRX194" s="172"/>
      <c r="WRY194" s="172"/>
      <c r="WRZ194" s="172"/>
      <c r="WSA194" s="172"/>
      <c r="WSB194" s="172"/>
      <c r="WSC194" s="172"/>
      <c r="WSD194" s="172"/>
      <c r="WSE194" s="172"/>
      <c r="WSF194" s="172"/>
      <c r="WSG194" s="172"/>
      <c r="WSH194" s="172"/>
      <c r="WSI194" s="172"/>
      <c r="WSJ194" s="172"/>
      <c r="WSK194" s="172"/>
      <c r="WSL194" s="172"/>
      <c r="WSM194" s="172"/>
      <c r="WSN194" s="172"/>
      <c r="WSO194" s="172"/>
      <c r="WSP194" s="172"/>
      <c r="WSQ194" s="172"/>
      <c r="WSR194" s="172"/>
      <c r="WSS194" s="172"/>
      <c r="WST194" s="172"/>
      <c r="WSU194" s="172"/>
      <c r="WSV194" s="172"/>
      <c r="WSW194" s="172"/>
      <c r="WSX194" s="172"/>
      <c r="WSY194" s="172"/>
      <c r="WSZ194" s="172"/>
      <c r="WTA194" s="172"/>
      <c r="WTB194" s="172"/>
      <c r="WTC194" s="172"/>
      <c r="WTD194" s="172"/>
      <c r="WTE194" s="172"/>
      <c r="WTF194" s="172"/>
      <c r="WTG194" s="172"/>
      <c r="WTH194" s="172"/>
      <c r="WTI194" s="172"/>
      <c r="WTJ194" s="172"/>
      <c r="WTK194" s="172"/>
      <c r="WTL194" s="172"/>
      <c r="WTM194" s="172"/>
      <c r="WTN194" s="172"/>
      <c r="WTO194" s="172"/>
      <c r="WTP194" s="172"/>
      <c r="WTQ194" s="172"/>
      <c r="WTR194" s="172"/>
      <c r="WTS194" s="172"/>
      <c r="WTT194" s="172"/>
      <c r="WTU194" s="172"/>
      <c r="WTV194" s="172"/>
      <c r="WTW194" s="172"/>
      <c r="WTX194" s="172"/>
      <c r="WTY194" s="172"/>
      <c r="WTZ194" s="172"/>
      <c r="WUA194" s="172"/>
      <c r="WUB194" s="172"/>
      <c r="WUC194" s="172"/>
      <c r="WUD194" s="172"/>
      <c r="WUE194" s="172"/>
      <c r="WUF194" s="172"/>
      <c r="WUG194" s="172"/>
      <c r="WUH194" s="172"/>
      <c r="WUI194" s="172"/>
      <c r="WUJ194" s="172"/>
      <c r="WUK194" s="172"/>
      <c r="WUL194" s="172"/>
      <c r="WUM194" s="172"/>
      <c r="WUN194" s="172"/>
      <c r="WUO194" s="172"/>
      <c r="WUP194" s="172"/>
      <c r="WUQ194" s="172"/>
      <c r="WUR194" s="172"/>
      <c r="WUS194" s="172"/>
      <c r="WUT194" s="172"/>
      <c r="WUU194" s="172"/>
      <c r="WUV194" s="172"/>
      <c r="WUW194" s="172"/>
      <c r="WUX194" s="172"/>
      <c r="WUY194" s="172"/>
      <c r="WUZ194" s="172"/>
      <c r="WVA194" s="172"/>
      <c r="WVB194" s="172"/>
      <c r="WVC194" s="172"/>
      <c r="WVD194" s="172"/>
      <c r="WVE194" s="172"/>
      <c r="WVF194" s="172"/>
      <c r="WVG194" s="172"/>
      <c r="WVH194" s="172"/>
      <c r="WVI194" s="172"/>
      <c r="WVJ194" s="172"/>
      <c r="WVK194" s="172"/>
      <c r="WVL194" s="172"/>
      <c r="WVM194" s="172"/>
      <c r="WVN194" s="172"/>
      <c r="WVO194" s="172"/>
      <c r="WVP194" s="172"/>
      <c r="WVQ194" s="172"/>
      <c r="WVR194" s="172"/>
      <c r="WVS194" s="172"/>
      <c r="WVT194" s="172"/>
      <c r="WVU194" s="172"/>
      <c r="WVV194" s="172"/>
      <c r="WVW194" s="172"/>
      <c r="WVX194" s="172"/>
      <c r="WVY194" s="172"/>
      <c r="WVZ194" s="172"/>
      <c r="WWA194" s="172"/>
      <c r="WWB194" s="172"/>
      <c r="WWC194" s="172"/>
      <c r="WWD194" s="172"/>
      <c r="WWE194" s="172"/>
      <c r="WWF194" s="172"/>
      <c r="WWG194" s="172"/>
      <c r="WWH194" s="172"/>
      <c r="WWI194" s="172"/>
      <c r="WWJ194" s="172"/>
      <c r="WWK194" s="172"/>
      <c r="WWL194" s="172"/>
      <c r="WWM194" s="172"/>
      <c r="WWN194" s="172"/>
      <c r="WWO194" s="172"/>
      <c r="WWP194" s="172"/>
      <c r="WWQ194" s="172"/>
      <c r="WWR194" s="172"/>
      <c r="WWS194" s="172"/>
      <c r="WWT194" s="172"/>
      <c r="WWU194" s="172"/>
      <c r="WWV194" s="172"/>
      <c r="WWW194" s="172"/>
      <c r="WWX194" s="172"/>
      <c r="WWY194" s="172"/>
      <c r="WWZ194" s="172"/>
      <c r="WXA194" s="172"/>
      <c r="WXB194" s="172"/>
      <c r="WXC194" s="172"/>
      <c r="WXD194" s="172"/>
      <c r="WXE194" s="172"/>
      <c r="WXF194" s="172"/>
      <c r="WXG194" s="172"/>
      <c r="WXH194" s="172"/>
      <c r="WXI194" s="172"/>
      <c r="WXJ194" s="172"/>
      <c r="WXK194" s="172"/>
      <c r="WXL194" s="172"/>
      <c r="WXM194" s="172"/>
      <c r="WXN194" s="172"/>
      <c r="WXO194" s="172"/>
      <c r="WXP194" s="172"/>
      <c r="WXQ194" s="172"/>
      <c r="WXR194" s="172"/>
      <c r="WXS194" s="172"/>
      <c r="WXT194" s="172"/>
      <c r="WXU194" s="172"/>
      <c r="WXV194" s="172"/>
      <c r="WXW194" s="172"/>
      <c r="WXX194" s="172"/>
      <c r="WXY194" s="172"/>
      <c r="WXZ194" s="172"/>
      <c r="WYA194" s="172"/>
      <c r="WYB194" s="172"/>
      <c r="WYC194" s="172"/>
      <c r="WYD194" s="172"/>
      <c r="WYE194" s="172"/>
      <c r="WYF194" s="172"/>
      <c r="WYG194" s="172"/>
      <c r="WYH194" s="172"/>
      <c r="WYI194" s="172"/>
      <c r="WYJ194" s="172"/>
      <c r="WYK194" s="172"/>
      <c r="WYL194" s="172"/>
      <c r="WYM194" s="172"/>
      <c r="WYN194" s="172"/>
      <c r="WYO194" s="172"/>
      <c r="WYP194" s="172"/>
      <c r="WYQ194" s="172"/>
      <c r="WYR194" s="172"/>
      <c r="WYS194" s="172"/>
      <c r="WYT194" s="172"/>
      <c r="WYU194" s="172"/>
      <c r="WYV194" s="172"/>
      <c r="WYW194" s="172"/>
      <c r="WYX194" s="172"/>
      <c r="WYY194" s="172"/>
      <c r="WYZ194" s="172"/>
      <c r="WZA194" s="172"/>
      <c r="WZB194" s="172"/>
      <c r="WZC194" s="172"/>
      <c r="WZD194" s="172"/>
      <c r="WZE194" s="172"/>
      <c r="WZF194" s="172"/>
      <c r="WZG194" s="172"/>
      <c r="WZH194" s="172"/>
      <c r="WZI194" s="172"/>
      <c r="WZJ194" s="172"/>
      <c r="WZK194" s="172"/>
      <c r="WZL194" s="172"/>
      <c r="WZM194" s="172"/>
      <c r="WZN194" s="172"/>
      <c r="WZO194" s="172"/>
      <c r="WZP194" s="172"/>
      <c r="WZQ194" s="172"/>
      <c r="WZR194" s="172"/>
      <c r="WZS194" s="172"/>
      <c r="WZT194" s="172"/>
      <c r="WZU194" s="172"/>
      <c r="WZV194" s="172"/>
      <c r="WZW194" s="172"/>
      <c r="WZX194" s="172"/>
      <c r="WZY194" s="172"/>
      <c r="WZZ194" s="172"/>
      <c r="XAA194" s="172"/>
      <c r="XAB194" s="172"/>
      <c r="XAC194" s="172"/>
      <c r="XAD194" s="172"/>
      <c r="XAE194" s="172"/>
      <c r="XAF194" s="172"/>
      <c r="XAG194" s="172"/>
      <c r="XAH194" s="172"/>
      <c r="XAI194" s="172"/>
      <c r="XAJ194" s="172"/>
      <c r="XAK194" s="172"/>
      <c r="XAL194" s="172"/>
      <c r="XAM194" s="172"/>
      <c r="XAN194" s="172"/>
      <c r="XAO194" s="172"/>
      <c r="XAP194" s="172"/>
      <c r="XAQ194" s="172"/>
      <c r="XAR194" s="172"/>
      <c r="XAS194" s="172"/>
      <c r="XAT194" s="172"/>
      <c r="XAU194" s="172"/>
      <c r="XAV194" s="172"/>
      <c r="XAW194" s="172"/>
      <c r="XAX194" s="172"/>
      <c r="XAY194" s="172"/>
      <c r="XAZ194" s="172"/>
      <c r="XBA194" s="172"/>
      <c r="XBB194" s="172"/>
      <c r="XBC194" s="172"/>
      <c r="XBD194" s="172"/>
      <c r="XBE194" s="172"/>
      <c r="XBF194" s="172"/>
      <c r="XBG194" s="172"/>
      <c r="XBH194" s="172"/>
      <c r="XBI194" s="172"/>
      <c r="XBJ194" s="172"/>
      <c r="XBK194" s="172"/>
      <c r="XBL194" s="172"/>
      <c r="XBM194" s="172"/>
      <c r="XBN194" s="172"/>
      <c r="XBO194" s="172"/>
      <c r="XBP194" s="172"/>
      <c r="XBQ194" s="172"/>
      <c r="XBR194" s="172"/>
      <c r="XBS194" s="172"/>
      <c r="XBT194" s="172"/>
      <c r="XBU194" s="172"/>
      <c r="XBV194" s="172"/>
      <c r="XBW194" s="172"/>
      <c r="XBX194" s="172"/>
      <c r="XBY194" s="172"/>
      <c r="XBZ194" s="172"/>
      <c r="XCA194" s="172"/>
      <c r="XCB194" s="172"/>
      <c r="XCC194" s="172"/>
      <c r="XCD194" s="172"/>
      <c r="XCE194" s="172"/>
      <c r="XCF194" s="172"/>
      <c r="XCG194" s="172"/>
      <c r="XCH194" s="172"/>
      <c r="XCI194" s="172"/>
      <c r="XCJ194" s="172"/>
      <c r="XCK194" s="172"/>
      <c r="XCL194" s="172"/>
      <c r="XCM194" s="172"/>
      <c r="XCN194" s="172"/>
      <c r="XCO194" s="172"/>
      <c r="XCP194" s="172"/>
      <c r="XCQ194" s="172"/>
      <c r="XCR194" s="172"/>
      <c r="XCS194" s="172"/>
      <c r="XCT194" s="172"/>
      <c r="XCU194" s="172"/>
      <c r="XCV194" s="172"/>
      <c r="XCW194" s="172"/>
      <c r="XCX194" s="172"/>
      <c r="XCY194" s="172"/>
      <c r="XCZ194" s="172"/>
      <c r="XDA194" s="172"/>
      <c r="XDB194" s="172"/>
      <c r="XDC194" s="172"/>
      <c r="XDD194" s="172"/>
      <c r="XDE194" s="172"/>
      <c r="XDF194" s="172"/>
      <c r="XDG194" s="172"/>
      <c r="XDH194" s="172"/>
      <c r="XDI194" s="172"/>
      <c r="XDJ194" s="172"/>
      <c r="XDK194" s="172"/>
      <c r="XDL194" s="172"/>
      <c r="XDM194" s="172"/>
      <c r="XDN194" s="172"/>
      <c r="XDO194" s="172"/>
      <c r="XDP194" s="172"/>
      <c r="XDQ194" s="172"/>
      <c r="XDR194" s="172"/>
      <c r="XDS194" s="172"/>
      <c r="XDT194" s="172"/>
      <c r="XDU194" s="172"/>
      <c r="XDV194" s="172"/>
      <c r="XDW194" s="172"/>
      <c r="XDX194" s="172"/>
      <c r="XDY194" s="172"/>
      <c r="XDZ194" s="172"/>
      <c r="XEA194" s="172"/>
      <c r="XEB194" s="172"/>
      <c r="XEC194" s="172"/>
      <c r="XED194" s="172"/>
      <c r="XEE194" s="172"/>
      <c r="XEF194" s="172"/>
      <c r="XEG194" s="172"/>
      <c r="XEH194" s="172"/>
      <c r="XEI194" s="172"/>
      <c r="XEJ194" s="172"/>
      <c r="XEK194" s="172"/>
      <c r="XEL194" s="172"/>
      <c r="XEM194" s="172"/>
      <c r="XEN194" s="172"/>
      <c r="XEO194" s="172"/>
      <c r="XEP194" s="172"/>
      <c r="XEQ194" s="172"/>
      <c r="XER194" s="172"/>
      <c r="XES194" s="172"/>
      <c r="XET194" s="172"/>
      <c r="XEU194" s="172"/>
      <c r="XEV194" s="172"/>
      <c r="XEW194" s="172"/>
      <c r="XEX194" s="172"/>
      <c r="XEY194" s="172"/>
      <c r="XEZ194" s="172"/>
      <c r="XFA194" s="172"/>
      <c r="XFB194" s="172"/>
      <c r="XFC194" s="172"/>
    </row>
    <row r="195" spans="1:16383">
      <c r="A195" s="172"/>
      <c r="B195" s="172"/>
      <c r="C195" s="172"/>
      <c r="D195" s="172"/>
      <c r="E195" s="164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  <c r="CH195" s="172"/>
      <c r="CI195" s="172"/>
      <c r="CJ195" s="172"/>
      <c r="CK195" s="172"/>
      <c r="CL195" s="172"/>
      <c r="CM195" s="172"/>
      <c r="CN195" s="172"/>
      <c r="CO195" s="172"/>
      <c r="CP195" s="172"/>
      <c r="CQ195" s="172"/>
      <c r="CR195" s="172"/>
      <c r="CS195" s="172"/>
      <c r="CT195" s="172"/>
      <c r="CU195" s="172"/>
      <c r="CV195" s="172"/>
      <c r="CW195" s="172"/>
      <c r="CX195" s="172"/>
      <c r="CY195" s="172"/>
      <c r="CZ195" s="172"/>
      <c r="DA195" s="172"/>
      <c r="DB195" s="172"/>
      <c r="DC195" s="172"/>
      <c r="DD195" s="172"/>
      <c r="DE195" s="172"/>
      <c r="DF195" s="172"/>
      <c r="DG195" s="172"/>
      <c r="DH195" s="172"/>
      <c r="DI195" s="172"/>
      <c r="DJ195" s="172"/>
      <c r="DK195" s="172"/>
      <c r="DL195" s="172"/>
      <c r="DM195" s="172"/>
      <c r="DN195" s="172"/>
      <c r="DO195" s="172"/>
      <c r="DP195" s="172"/>
      <c r="DQ195" s="172"/>
      <c r="DR195" s="172"/>
      <c r="DS195" s="172"/>
      <c r="DT195" s="172"/>
      <c r="DU195" s="172"/>
      <c r="DV195" s="172"/>
      <c r="DW195" s="172"/>
      <c r="DX195" s="172"/>
      <c r="DY195" s="172"/>
      <c r="DZ195" s="172"/>
      <c r="EA195" s="172"/>
      <c r="EB195" s="172"/>
      <c r="EC195" s="172"/>
      <c r="ED195" s="172"/>
      <c r="EE195" s="172"/>
      <c r="EF195" s="172"/>
      <c r="EG195" s="172"/>
      <c r="EH195" s="172"/>
      <c r="EI195" s="172"/>
      <c r="EJ195" s="172"/>
      <c r="EK195" s="172"/>
      <c r="EL195" s="172"/>
      <c r="EM195" s="172"/>
      <c r="EN195" s="172"/>
      <c r="EO195" s="172"/>
      <c r="EP195" s="172"/>
      <c r="EQ195" s="172"/>
      <c r="ER195" s="172"/>
      <c r="ES195" s="172"/>
      <c r="ET195" s="172"/>
      <c r="EU195" s="172"/>
      <c r="EV195" s="172"/>
      <c r="EW195" s="172"/>
      <c r="EX195" s="172"/>
      <c r="EY195" s="172"/>
      <c r="EZ195" s="172"/>
      <c r="FA195" s="172"/>
      <c r="FB195" s="172"/>
      <c r="FC195" s="172"/>
      <c r="FD195" s="172"/>
      <c r="FE195" s="172"/>
      <c r="FF195" s="172"/>
      <c r="FG195" s="172"/>
      <c r="FH195" s="172"/>
      <c r="FI195" s="172"/>
      <c r="FJ195" s="172"/>
      <c r="FK195" s="172"/>
      <c r="FL195" s="172"/>
      <c r="FM195" s="172"/>
      <c r="FN195" s="172"/>
      <c r="FO195" s="172"/>
      <c r="FP195" s="172"/>
      <c r="FQ195" s="172"/>
      <c r="FR195" s="172"/>
      <c r="FS195" s="172"/>
      <c r="FT195" s="172"/>
      <c r="FU195" s="172"/>
      <c r="FV195" s="172"/>
      <c r="FW195" s="172"/>
      <c r="FX195" s="172"/>
      <c r="FY195" s="172"/>
      <c r="FZ195" s="172"/>
      <c r="GA195" s="172"/>
      <c r="GB195" s="172"/>
      <c r="GC195" s="172"/>
      <c r="GD195" s="172"/>
      <c r="GE195" s="172"/>
      <c r="GF195" s="172"/>
      <c r="GG195" s="172"/>
      <c r="GH195" s="172"/>
      <c r="GI195" s="172"/>
      <c r="GJ195" s="172"/>
      <c r="GK195" s="172"/>
      <c r="GL195" s="172"/>
      <c r="GM195" s="172"/>
      <c r="GN195" s="172"/>
      <c r="GO195" s="172"/>
      <c r="GP195" s="172"/>
      <c r="GQ195" s="172"/>
      <c r="GR195" s="172"/>
      <c r="GS195" s="172"/>
      <c r="GT195" s="172"/>
      <c r="GU195" s="172"/>
      <c r="GV195" s="172"/>
      <c r="GW195" s="172"/>
      <c r="GX195" s="172"/>
      <c r="GY195" s="172"/>
      <c r="GZ195" s="172"/>
      <c r="HA195" s="172"/>
      <c r="HB195" s="172"/>
      <c r="HC195" s="172"/>
      <c r="HD195" s="172"/>
      <c r="HE195" s="172"/>
      <c r="HF195" s="172"/>
      <c r="HG195" s="172"/>
      <c r="HH195" s="172"/>
      <c r="HI195" s="172"/>
      <c r="HJ195" s="172"/>
      <c r="HK195" s="172"/>
      <c r="HL195" s="172"/>
      <c r="HM195" s="172"/>
      <c r="HN195" s="172"/>
      <c r="HO195" s="172"/>
      <c r="HP195" s="172"/>
      <c r="HQ195" s="172"/>
      <c r="HR195" s="172"/>
      <c r="HS195" s="172"/>
      <c r="HT195" s="172"/>
      <c r="HU195" s="172"/>
      <c r="HV195" s="172"/>
      <c r="HW195" s="172"/>
      <c r="HX195" s="172"/>
      <c r="HY195" s="172"/>
      <c r="HZ195" s="172"/>
      <c r="IA195" s="172"/>
      <c r="IB195" s="172"/>
      <c r="IC195" s="172"/>
      <c r="ID195" s="172"/>
      <c r="IE195" s="172"/>
      <c r="IF195" s="172"/>
      <c r="IG195" s="172"/>
      <c r="IH195" s="172"/>
      <c r="II195" s="172"/>
      <c r="IJ195" s="172"/>
      <c r="IK195" s="172"/>
      <c r="IL195" s="172"/>
      <c r="IM195" s="172"/>
      <c r="IN195" s="172"/>
      <c r="IO195" s="172"/>
      <c r="IP195" s="172"/>
      <c r="IQ195" s="172"/>
      <c r="IR195" s="172"/>
      <c r="IS195" s="172"/>
      <c r="IT195" s="172"/>
      <c r="IU195" s="172"/>
      <c r="IV195" s="172"/>
      <c r="IW195" s="172"/>
      <c r="IX195" s="172"/>
      <c r="IY195" s="172"/>
      <c r="IZ195" s="172"/>
      <c r="JA195" s="172"/>
      <c r="JB195" s="172"/>
      <c r="JC195" s="172"/>
      <c r="JD195" s="172"/>
      <c r="JE195" s="172"/>
      <c r="JF195" s="172"/>
      <c r="JG195" s="172"/>
      <c r="JH195" s="172"/>
      <c r="JI195" s="172"/>
      <c r="JJ195" s="172"/>
      <c r="JK195" s="172"/>
      <c r="JL195" s="172"/>
      <c r="JM195" s="172"/>
      <c r="JN195" s="172"/>
      <c r="JO195" s="172"/>
      <c r="JP195" s="172"/>
      <c r="JQ195" s="172"/>
      <c r="JR195" s="172"/>
      <c r="JS195" s="172"/>
      <c r="JT195" s="172"/>
      <c r="JU195" s="172"/>
      <c r="JV195" s="172"/>
      <c r="JW195" s="172"/>
      <c r="JX195" s="172"/>
      <c r="JY195" s="172"/>
      <c r="JZ195" s="172"/>
      <c r="KA195" s="172"/>
      <c r="KB195" s="172"/>
      <c r="KC195" s="172"/>
      <c r="KD195" s="172"/>
      <c r="KE195" s="172"/>
      <c r="KF195" s="172"/>
      <c r="KG195" s="172"/>
      <c r="KH195" s="172"/>
      <c r="KI195" s="172"/>
      <c r="KJ195" s="172"/>
      <c r="KK195" s="172"/>
      <c r="KL195" s="172"/>
      <c r="KM195" s="172"/>
      <c r="KN195" s="172"/>
      <c r="KO195" s="172"/>
      <c r="KP195" s="172"/>
      <c r="KQ195" s="172"/>
      <c r="KR195" s="172"/>
      <c r="KS195" s="172"/>
      <c r="KT195" s="172"/>
      <c r="KU195" s="172"/>
      <c r="KV195" s="172"/>
      <c r="KW195" s="172"/>
      <c r="KX195" s="172"/>
      <c r="KY195" s="172"/>
      <c r="KZ195" s="172"/>
      <c r="LA195" s="172"/>
      <c r="LB195" s="172"/>
      <c r="LC195" s="172"/>
      <c r="LD195" s="172"/>
      <c r="LE195" s="172"/>
      <c r="LF195" s="172"/>
      <c r="LG195" s="172"/>
      <c r="LH195" s="172"/>
      <c r="LI195" s="172"/>
      <c r="LJ195" s="172"/>
      <c r="LK195" s="172"/>
      <c r="LL195" s="172"/>
      <c r="LM195" s="172"/>
      <c r="LN195" s="172"/>
      <c r="LO195" s="172"/>
      <c r="LP195" s="172"/>
      <c r="LQ195" s="172"/>
      <c r="LR195" s="172"/>
      <c r="LS195" s="172"/>
      <c r="LT195" s="172"/>
      <c r="LU195" s="172"/>
      <c r="LV195" s="172"/>
      <c r="LW195" s="172"/>
      <c r="LX195" s="172"/>
      <c r="LY195" s="172"/>
      <c r="LZ195" s="172"/>
      <c r="MA195" s="172"/>
      <c r="MB195" s="172"/>
      <c r="MC195" s="172"/>
      <c r="MD195" s="172"/>
      <c r="ME195" s="172"/>
      <c r="MF195" s="172"/>
      <c r="MG195" s="172"/>
      <c r="MH195" s="172"/>
      <c r="MI195" s="172"/>
      <c r="MJ195" s="172"/>
      <c r="MK195" s="172"/>
      <c r="ML195" s="172"/>
      <c r="MM195" s="172"/>
      <c r="MN195" s="172"/>
      <c r="MO195" s="172"/>
      <c r="MP195" s="172"/>
      <c r="MQ195" s="172"/>
      <c r="MR195" s="172"/>
      <c r="MS195" s="172"/>
      <c r="MT195" s="172"/>
      <c r="MU195" s="172"/>
      <c r="MV195" s="172"/>
      <c r="MW195" s="172"/>
      <c r="MX195" s="172"/>
      <c r="MY195" s="172"/>
      <c r="MZ195" s="172"/>
      <c r="NA195" s="172"/>
      <c r="NB195" s="172"/>
      <c r="NC195" s="172"/>
      <c r="ND195" s="172"/>
      <c r="NE195" s="172"/>
      <c r="NF195" s="172"/>
      <c r="NG195" s="172"/>
      <c r="NH195" s="172"/>
      <c r="NI195" s="172"/>
      <c r="NJ195" s="172"/>
      <c r="NK195" s="172"/>
      <c r="NL195" s="172"/>
      <c r="NM195" s="172"/>
      <c r="NN195" s="172"/>
      <c r="NO195" s="172"/>
      <c r="NP195" s="172"/>
      <c r="NQ195" s="172"/>
      <c r="NR195" s="172"/>
      <c r="NS195" s="172"/>
      <c r="NT195" s="172"/>
      <c r="NU195" s="172"/>
      <c r="NV195" s="172"/>
      <c r="NW195" s="172"/>
      <c r="NX195" s="172"/>
      <c r="NY195" s="172"/>
      <c r="NZ195" s="172"/>
      <c r="OA195" s="172"/>
      <c r="OB195" s="172"/>
      <c r="OC195" s="172"/>
      <c r="OD195" s="172"/>
      <c r="OE195" s="172"/>
      <c r="OF195" s="172"/>
      <c r="OG195" s="172"/>
      <c r="OH195" s="172"/>
      <c r="OI195" s="172"/>
      <c r="OJ195" s="172"/>
      <c r="OK195" s="172"/>
      <c r="OL195" s="172"/>
      <c r="OM195" s="172"/>
      <c r="ON195" s="172"/>
      <c r="OO195" s="172"/>
      <c r="OP195" s="172"/>
      <c r="OQ195" s="172"/>
      <c r="OR195" s="172"/>
      <c r="OS195" s="172"/>
      <c r="OT195" s="172"/>
      <c r="OU195" s="172"/>
      <c r="OV195" s="172"/>
      <c r="OW195" s="172"/>
      <c r="OX195" s="172"/>
      <c r="OY195" s="172"/>
      <c r="OZ195" s="172"/>
      <c r="PA195" s="172"/>
      <c r="PB195" s="172"/>
      <c r="PC195" s="172"/>
      <c r="PD195" s="172"/>
      <c r="PE195" s="172"/>
      <c r="PF195" s="172"/>
      <c r="PG195" s="172"/>
      <c r="PH195" s="172"/>
      <c r="PI195" s="172"/>
      <c r="PJ195" s="172"/>
      <c r="PK195" s="172"/>
      <c r="PL195" s="172"/>
      <c r="PM195" s="172"/>
      <c r="PN195" s="172"/>
      <c r="PO195" s="172"/>
      <c r="PP195" s="172"/>
      <c r="PQ195" s="172"/>
      <c r="PR195" s="172"/>
      <c r="PS195" s="172"/>
      <c r="PT195" s="172"/>
      <c r="PU195" s="172"/>
      <c r="PV195" s="172"/>
      <c r="PW195" s="172"/>
      <c r="PX195" s="172"/>
      <c r="PY195" s="172"/>
      <c r="PZ195" s="172"/>
      <c r="QA195" s="172"/>
      <c r="QB195" s="172"/>
      <c r="QC195" s="172"/>
      <c r="QD195" s="172"/>
      <c r="QE195" s="172"/>
      <c r="QF195" s="172"/>
      <c r="QG195" s="172"/>
      <c r="QH195" s="172"/>
      <c r="QI195" s="172"/>
      <c r="QJ195" s="172"/>
      <c r="QK195" s="172"/>
      <c r="QL195" s="172"/>
      <c r="QM195" s="172"/>
      <c r="QN195" s="172"/>
      <c r="QO195" s="172"/>
      <c r="QP195" s="172"/>
      <c r="QQ195" s="172"/>
      <c r="QR195" s="172"/>
      <c r="QS195" s="172"/>
      <c r="QT195" s="172"/>
      <c r="QU195" s="172"/>
      <c r="QV195" s="172"/>
      <c r="QW195" s="172"/>
      <c r="QX195" s="172"/>
      <c r="QY195" s="172"/>
      <c r="QZ195" s="172"/>
      <c r="RA195" s="172"/>
      <c r="RB195" s="172"/>
      <c r="RC195" s="172"/>
      <c r="RD195" s="172"/>
      <c r="RE195" s="172"/>
      <c r="RF195" s="172"/>
      <c r="RG195" s="172"/>
      <c r="RH195" s="172"/>
      <c r="RI195" s="172"/>
      <c r="RJ195" s="172"/>
      <c r="RK195" s="172"/>
      <c r="RL195" s="172"/>
      <c r="RM195" s="172"/>
      <c r="RN195" s="172"/>
      <c r="RO195" s="172"/>
      <c r="RP195" s="172"/>
      <c r="RQ195" s="172"/>
      <c r="RR195" s="172"/>
      <c r="RS195" s="172"/>
      <c r="RT195" s="172"/>
      <c r="RU195" s="172"/>
      <c r="RV195" s="172"/>
      <c r="RW195" s="172"/>
      <c r="RX195" s="172"/>
      <c r="RY195" s="172"/>
      <c r="RZ195" s="172"/>
      <c r="SA195" s="172"/>
      <c r="SB195" s="172"/>
      <c r="SC195" s="172"/>
      <c r="SD195" s="172"/>
      <c r="SE195" s="172"/>
      <c r="SF195" s="172"/>
      <c r="SG195" s="172"/>
      <c r="SH195" s="172"/>
      <c r="SI195" s="172"/>
      <c r="SJ195" s="172"/>
      <c r="SK195" s="172"/>
      <c r="SL195" s="172"/>
      <c r="SM195" s="172"/>
      <c r="SN195" s="172"/>
      <c r="SO195" s="172"/>
      <c r="SP195" s="172"/>
      <c r="SQ195" s="172"/>
      <c r="SR195" s="172"/>
      <c r="SS195" s="172"/>
      <c r="ST195" s="172"/>
      <c r="SU195" s="172"/>
      <c r="SV195" s="172"/>
      <c r="SW195" s="172"/>
      <c r="SX195" s="172"/>
      <c r="SY195" s="172"/>
      <c r="SZ195" s="172"/>
      <c r="TA195" s="172"/>
      <c r="TB195" s="172"/>
      <c r="TC195" s="172"/>
      <c r="TD195" s="172"/>
      <c r="TE195" s="172"/>
      <c r="TF195" s="172"/>
      <c r="TG195" s="172"/>
      <c r="TH195" s="172"/>
      <c r="TI195" s="172"/>
      <c r="TJ195" s="172"/>
      <c r="TK195" s="172"/>
      <c r="TL195" s="172"/>
      <c r="TM195" s="172"/>
      <c r="TN195" s="172"/>
      <c r="TO195" s="172"/>
      <c r="TP195" s="172"/>
      <c r="TQ195" s="172"/>
      <c r="TR195" s="172"/>
      <c r="TS195" s="172"/>
      <c r="TT195" s="172"/>
      <c r="TU195" s="172"/>
      <c r="TV195" s="172"/>
      <c r="TW195" s="172"/>
      <c r="TX195" s="172"/>
      <c r="TY195" s="172"/>
      <c r="TZ195" s="172"/>
      <c r="UA195" s="172"/>
      <c r="UB195" s="172"/>
      <c r="UC195" s="172"/>
      <c r="UD195" s="172"/>
      <c r="UE195" s="172"/>
      <c r="UF195" s="172"/>
      <c r="UG195" s="172"/>
      <c r="UH195" s="172"/>
      <c r="UI195" s="172"/>
      <c r="UJ195" s="172"/>
      <c r="UK195" s="172"/>
      <c r="UL195" s="172"/>
      <c r="UM195" s="172"/>
      <c r="UN195" s="172"/>
      <c r="UO195" s="172"/>
      <c r="UP195" s="172"/>
      <c r="UQ195" s="172"/>
      <c r="UR195" s="172"/>
      <c r="US195" s="172"/>
      <c r="UT195" s="172"/>
      <c r="UU195" s="172"/>
      <c r="UV195" s="172"/>
      <c r="UW195" s="172"/>
      <c r="UX195" s="172"/>
      <c r="UY195" s="172"/>
      <c r="UZ195" s="172"/>
      <c r="VA195" s="172"/>
      <c r="VB195" s="172"/>
      <c r="VC195" s="172"/>
      <c r="VD195" s="172"/>
      <c r="VE195" s="172"/>
      <c r="VF195" s="172"/>
      <c r="VG195" s="172"/>
      <c r="VH195" s="172"/>
      <c r="VI195" s="172"/>
      <c r="VJ195" s="172"/>
      <c r="VK195" s="172"/>
      <c r="VL195" s="172"/>
      <c r="VM195" s="172"/>
      <c r="VN195" s="172"/>
      <c r="VO195" s="172"/>
      <c r="VP195" s="172"/>
      <c r="VQ195" s="172"/>
      <c r="VR195" s="172"/>
      <c r="VS195" s="172"/>
      <c r="VT195" s="172"/>
      <c r="VU195" s="172"/>
      <c r="VV195" s="172"/>
      <c r="VW195" s="172"/>
      <c r="VX195" s="172"/>
      <c r="VY195" s="172"/>
      <c r="VZ195" s="172"/>
      <c r="WA195" s="172"/>
      <c r="WB195" s="172"/>
      <c r="WC195" s="172"/>
      <c r="WD195" s="172"/>
      <c r="WE195" s="172"/>
      <c r="WF195" s="172"/>
      <c r="WG195" s="172"/>
      <c r="WH195" s="172"/>
      <c r="WI195" s="172"/>
      <c r="WJ195" s="172"/>
      <c r="WK195" s="172"/>
      <c r="WL195" s="172"/>
      <c r="WM195" s="172"/>
      <c r="WN195" s="172"/>
      <c r="WO195" s="172"/>
      <c r="WP195" s="172"/>
      <c r="WQ195" s="172"/>
      <c r="WR195" s="172"/>
      <c r="WS195" s="172"/>
      <c r="WT195" s="172"/>
      <c r="WU195" s="172"/>
      <c r="WV195" s="172"/>
      <c r="WW195" s="172"/>
      <c r="WX195" s="172"/>
      <c r="WY195" s="172"/>
      <c r="WZ195" s="172"/>
      <c r="XA195" s="172"/>
      <c r="XB195" s="172"/>
      <c r="XC195" s="172"/>
      <c r="XD195" s="172"/>
      <c r="XE195" s="172"/>
      <c r="XF195" s="172"/>
      <c r="XG195" s="172"/>
      <c r="XH195" s="172"/>
      <c r="XI195" s="172"/>
      <c r="XJ195" s="172"/>
      <c r="XK195" s="172"/>
      <c r="XL195" s="172"/>
      <c r="XM195" s="172"/>
      <c r="XN195" s="172"/>
      <c r="XO195" s="172"/>
      <c r="XP195" s="172"/>
      <c r="XQ195" s="172"/>
      <c r="XR195" s="172"/>
      <c r="XS195" s="172"/>
      <c r="XT195" s="172"/>
      <c r="XU195" s="172"/>
      <c r="XV195" s="172"/>
      <c r="XW195" s="172"/>
      <c r="XX195" s="172"/>
      <c r="XY195" s="172"/>
      <c r="XZ195" s="172"/>
      <c r="YA195" s="172"/>
      <c r="YB195" s="172"/>
      <c r="YC195" s="172"/>
      <c r="YD195" s="172"/>
      <c r="YE195" s="172"/>
      <c r="YF195" s="172"/>
      <c r="YG195" s="172"/>
      <c r="YH195" s="172"/>
      <c r="YI195" s="172"/>
      <c r="YJ195" s="172"/>
      <c r="YK195" s="172"/>
      <c r="YL195" s="172"/>
      <c r="YM195" s="172"/>
      <c r="YN195" s="172"/>
      <c r="YO195" s="172"/>
      <c r="YP195" s="172"/>
      <c r="YQ195" s="172"/>
      <c r="YR195" s="172"/>
      <c r="YS195" s="172"/>
      <c r="YT195" s="172"/>
      <c r="YU195" s="172"/>
      <c r="YV195" s="172"/>
      <c r="YW195" s="172"/>
      <c r="YX195" s="172"/>
      <c r="YY195" s="172"/>
      <c r="YZ195" s="172"/>
      <c r="ZA195" s="172"/>
      <c r="ZB195" s="172"/>
      <c r="ZC195" s="172"/>
      <c r="ZD195" s="172"/>
      <c r="ZE195" s="172"/>
      <c r="ZF195" s="172"/>
      <c r="ZG195" s="172"/>
      <c r="ZH195" s="172"/>
      <c r="ZI195" s="172"/>
      <c r="ZJ195" s="172"/>
      <c r="ZK195" s="172"/>
      <c r="ZL195" s="172"/>
      <c r="ZM195" s="172"/>
      <c r="ZN195" s="172"/>
      <c r="ZO195" s="172"/>
      <c r="ZP195" s="172"/>
      <c r="ZQ195" s="172"/>
      <c r="ZR195" s="172"/>
      <c r="ZS195" s="172"/>
      <c r="ZT195" s="172"/>
      <c r="ZU195" s="172"/>
      <c r="ZV195" s="172"/>
      <c r="ZW195" s="172"/>
      <c r="ZX195" s="172"/>
      <c r="ZY195" s="172"/>
      <c r="ZZ195" s="172"/>
      <c r="AAA195" s="172"/>
      <c r="AAB195" s="172"/>
      <c r="AAC195" s="172"/>
      <c r="AAD195" s="172"/>
      <c r="AAE195" s="172"/>
      <c r="AAF195" s="172"/>
      <c r="AAG195" s="172"/>
      <c r="AAH195" s="172"/>
      <c r="AAI195" s="172"/>
      <c r="AAJ195" s="172"/>
      <c r="AAK195" s="172"/>
      <c r="AAL195" s="172"/>
      <c r="AAM195" s="172"/>
      <c r="AAN195" s="172"/>
      <c r="AAO195" s="172"/>
      <c r="AAP195" s="172"/>
      <c r="AAQ195" s="172"/>
      <c r="AAR195" s="172"/>
      <c r="AAS195" s="172"/>
      <c r="AAT195" s="172"/>
      <c r="AAU195" s="172"/>
      <c r="AAV195" s="172"/>
      <c r="AAW195" s="172"/>
      <c r="AAX195" s="172"/>
      <c r="AAY195" s="172"/>
      <c r="AAZ195" s="172"/>
      <c r="ABA195" s="172"/>
      <c r="ABB195" s="172"/>
      <c r="ABC195" s="172"/>
      <c r="ABD195" s="172"/>
      <c r="ABE195" s="172"/>
      <c r="ABF195" s="172"/>
      <c r="ABG195" s="172"/>
      <c r="ABH195" s="172"/>
      <c r="ABI195" s="172"/>
      <c r="ABJ195" s="172"/>
      <c r="ABK195" s="172"/>
      <c r="ABL195" s="172"/>
      <c r="ABM195" s="172"/>
      <c r="ABN195" s="172"/>
      <c r="ABO195" s="172"/>
      <c r="ABP195" s="172"/>
      <c r="ABQ195" s="172"/>
      <c r="ABR195" s="172"/>
      <c r="ABS195" s="172"/>
      <c r="ABT195" s="172"/>
      <c r="ABU195" s="172"/>
      <c r="ABV195" s="172"/>
      <c r="ABW195" s="172"/>
      <c r="ABX195" s="172"/>
      <c r="ABY195" s="172"/>
      <c r="ABZ195" s="172"/>
      <c r="ACA195" s="172"/>
      <c r="ACB195" s="172"/>
      <c r="ACC195" s="172"/>
      <c r="ACD195" s="172"/>
      <c r="ACE195" s="172"/>
      <c r="ACF195" s="172"/>
      <c r="ACG195" s="172"/>
      <c r="ACH195" s="172"/>
      <c r="ACI195" s="172"/>
      <c r="ACJ195" s="172"/>
      <c r="ACK195" s="172"/>
      <c r="ACL195" s="172"/>
      <c r="ACM195" s="172"/>
      <c r="ACN195" s="172"/>
      <c r="ACO195" s="172"/>
      <c r="ACP195" s="172"/>
      <c r="ACQ195" s="172"/>
      <c r="ACR195" s="172"/>
      <c r="ACS195" s="172"/>
      <c r="ACT195" s="172"/>
      <c r="ACU195" s="172"/>
      <c r="ACV195" s="172"/>
      <c r="ACW195" s="172"/>
      <c r="ACX195" s="172"/>
      <c r="ACY195" s="172"/>
      <c r="ACZ195" s="172"/>
      <c r="ADA195" s="172"/>
      <c r="ADB195" s="172"/>
      <c r="ADC195" s="172"/>
      <c r="ADD195" s="172"/>
      <c r="ADE195" s="172"/>
      <c r="ADF195" s="172"/>
      <c r="ADG195" s="172"/>
      <c r="ADH195" s="172"/>
      <c r="ADI195" s="172"/>
      <c r="ADJ195" s="172"/>
      <c r="ADK195" s="172"/>
      <c r="ADL195" s="172"/>
      <c r="ADM195" s="172"/>
      <c r="ADN195" s="172"/>
      <c r="ADO195" s="172"/>
      <c r="ADP195" s="172"/>
      <c r="ADQ195" s="172"/>
      <c r="ADR195" s="172"/>
      <c r="ADS195" s="172"/>
      <c r="ADT195" s="172"/>
      <c r="ADU195" s="172"/>
      <c r="ADV195" s="172"/>
      <c r="ADW195" s="172"/>
      <c r="ADX195" s="172"/>
      <c r="ADY195" s="172"/>
      <c r="ADZ195" s="172"/>
      <c r="AEA195" s="172"/>
      <c r="AEB195" s="172"/>
      <c r="AEC195" s="172"/>
      <c r="AED195" s="172"/>
      <c r="AEE195" s="172"/>
      <c r="AEF195" s="172"/>
      <c r="AEG195" s="172"/>
      <c r="AEH195" s="172"/>
      <c r="AEI195" s="172"/>
      <c r="AEJ195" s="172"/>
      <c r="AEK195" s="172"/>
      <c r="AEL195" s="172"/>
      <c r="AEM195" s="172"/>
      <c r="AEN195" s="172"/>
      <c r="AEO195" s="172"/>
      <c r="AEP195" s="172"/>
      <c r="AEQ195" s="172"/>
      <c r="AER195" s="172"/>
      <c r="AES195" s="172"/>
      <c r="AET195" s="172"/>
      <c r="AEU195" s="172"/>
      <c r="AEV195" s="172"/>
      <c r="AEW195" s="172"/>
      <c r="AEX195" s="172"/>
      <c r="AEY195" s="172"/>
      <c r="AEZ195" s="172"/>
      <c r="AFA195" s="172"/>
      <c r="AFB195" s="172"/>
      <c r="AFC195" s="172"/>
      <c r="AFD195" s="172"/>
      <c r="AFE195" s="172"/>
      <c r="AFF195" s="172"/>
      <c r="AFG195" s="172"/>
      <c r="AFH195" s="172"/>
      <c r="AFI195" s="172"/>
      <c r="AFJ195" s="172"/>
      <c r="AFK195" s="172"/>
      <c r="AFL195" s="172"/>
      <c r="AFM195" s="172"/>
      <c r="AFN195" s="172"/>
      <c r="AFO195" s="172"/>
      <c r="AFP195" s="172"/>
      <c r="AFQ195" s="172"/>
      <c r="AFR195" s="172"/>
      <c r="AFS195" s="172"/>
      <c r="AFT195" s="172"/>
      <c r="AFU195" s="172"/>
      <c r="AFV195" s="172"/>
      <c r="AFW195" s="172"/>
      <c r="AFX195" s="172"/>
      <c r="AFY195" s="172"/>
      <c r="AFZ195" s="172"/>
      <c r="AGA195" s="172"/>
      <c r="AGB195" s="172"/>
      <c r="AGC195" s="172"/>
      <c r="AGD195" s="172"/>
      <c r="AGE195" s="172"/>
      <c r="AGF195" s="172"/>
      <c r="AGG195" s="172"/>
      <c r="AGH195" s="172"/>
      <c r="AGI195" s="172"/>
      <c r="AGJ195" s="172"/>
      <c r="AGK195" s="172"/>
      <c r="AGL195" s="172"/>
      <c r="AGM195" s="172"/>
      <c r="AGN195" s="172"/>
      <c r="AGO195" s="172"/>
      <c r="AGP195" s="172"/>
      <c r="AGQ195" s="172"/>
      <c r="AGR195" s="172"/>
      <c r="AGS195" s="172"/>
      <c r="AGT195" s="172"/>
      <c r="AGU195" s="172"/>
      <c r="AGV195" s="172"/>
      <c r="AGW195" s="172"/>
      <c r="AGX195" s="172"/>
      <c r="AGY195" s="172"/>
      <c r="AGZ195" s="172"/>
      <c r="AHA195" s="172"/>
      <c r="AHB195" s="172"/>
      <c r="AHC195" s="172"/>
      <c r="AHD195" s="172"/>
      <c r="AHE195" s="172"/>
      <c r="AHF195" s="172"/>
      <c r="AHG195" s="172"/>
      <c r="AHH195" s="172"/>
      <c r="AHI195" s="172"/>
      <c r="AHJ195" s="172"/>
      <c r="AHK195" s="172"/>
      <c r="AHL195" s="172"/>
      <c r="AHM195" s="172"/>
      <c r="AHN195" s="172"/>
      <c r="AHO195" s="172"/>
      <c r="AHP195" s="172"/>
      <c r="AHQ195" s="172"/>
      <c r="AHR195" s="172"/>
      <c r="AHS195" s="172"/>
      <c r="AHT195" s="172"/>
      <c r="AHU195" s="172"/>
      <c r="AHV195" s="172"/>
      <c r="AHW195" s="172"/>
      <c r="AHX195" s="172"/>
      <c r="AHY195" s="172"/>
      <c r="AHZ195" s="172"/>
      <c r="AIA195" s="172"/>
      <c r="AIB195" s="172"/>
      <c r="AIC195" s="172"/>
      <c r="AID195" s="172"/>
      <c r="AIE195" s="172"/>
      <c r="AIF195" s="172"/>
      <c r="AIG195" s="172"/>
      <c r="AIH195" s="172"/>
      <c r="AII195" s="172"/>
      <c r="AIJ195" s="172"/>
      <c r="AIK195" s="172"/>
      <c r="AIL195" s="172"/>
      <c r="AIM195" s="172"/>
      <c r="AIN195" s="172"/>
      <c r="AIO195" s="172"/>
      <c r="AIP195" s="172"/>
      <c r="AIQ195" s="172"/>
      <c r="AIR195" s="172"/>
      <c r="AIS195" s="172"/>
      <c r="AIT195" s="172"/>
      <c r="AIU195" s="172"/>
      <c r="AIV195" s="172"/>
      <c r="AIW195" s="172"/>
      <c r="AIX195" s="172"/>
      <c r="AIY195" s="172"/>
      <c r="AIZ195" s="172"/>
      <c r="AJA195" s="172"/>
      <c r="AJB195" s="172"/>
      <c r="AJC195" s="172"/>
      <c r="AJD195" s="172"/>
      <c r="AJE195" s="172"/>
      <c r="AJF195" s="172"/>
      <c r="AJG195" s="172"/>
      <c r="AJH195" s="172"/>
      <c r="AJI195" s="172"/>
      <c r="AJJ195" s="172"/>
      <c r="AJK195" s="172"/>
      <c r="AJL195" s="172"/>
      <c r="AJM195" s="172"/>
      <c r="AJN195" s="172"/>
      <c r="AJO195" s="172"/>
      <c r="AJP195" s="172"/>
      <c r="AJQ195" s="172"/>
      <c r="AJR195" s="172"/>
      <c r="AJS195" s="172"/>
      <c r="AJT195" s="172"/>
      <c r="AJU195" s="172"/>
      <c r="AJV195" s="172"/>
      <c r="AJW195" s="172"/>
      <c r="AJX195" s="172"/>
      <c r="AJY195" s="172"/>
      <c r="AJZ195" s="172"/>
      <c r="AKA195" s="172"/>
      <c r="AKB195" s="172"/>
      <c r="AKC195" s="172"/>
      <c r="AKD195" s="172"/>
      <c r="AKE195" s="172"/>
      <c r="AKF195" s="172"/>
      <c r="AKG195" s="172"/>
      <c r="AKH195" s="172"/>
      <c r="AKI195" s="172"/>
      <c r="AKJ195" s="172"/>
      <c r="AKK195" s="172"/>
      <c r="AKL195" s="172"/>
      <c r="AKM195" s="172"/>
      <c r="AKN195" s="172"/>
      <c r="AKO195" s="172"/>
      <c r="AKP195" s="172"/>
      <c r="AKQ195" s="172"/>
      <c r="AKR195" s="172"/>
      <c r="AKS195" s="172"/>
      <c r="AKT195" s="172"/>
      <c r="AKU195" s="172"/>
      <c r="AKV195" s="172"/>
      <c r="AKW195" s="172"/>
      <c r="AKX195" s="172"/>
      <c r="AKY195" s="172"/>
      <c r="AKZ195" s="172"/>
      <c r="ALA195" s="172"/>
      <c r="ALB195" s="172"/>
      <c r="ALC195" s="172"/>
      <c r="ALD195" s="172"/>
      <c r="ALE195" s="172"/>
      <c r="ALF195" s="172"/>
      <c r="ALG195" s="172"/>
      <c r="ALH195" s="172"/>
      <c r="ALI195" s="172"/>
      <c r="ALJ195" s="172"/>
      <c r="ALK195" s="172"/>
      <c r="ALL195" s="172"/>
      <c r="ALM195" s="172"/>
      <c r="ALN195" s="172"/>
      <c r="ALO195" s="172"/>
      <c r="ALP195" s="172"/>
      <c r="ALQ195" s="172"/>
      <c r="ALR195" s="172"/>
      <c r="ALS195" s="172"/>
      <c r="ALT195" s="172"/>
      <c r="ALU195" s="172"/>
      <c r="ALV195" s="172"/>
      <c r="ALW195" s="172"/>
      <c r="ALX195" s="172"/>
      <c r="ALY195" s="172"/>
      <c r="ALZ195" s="172"/>
      <c r="AMA195" s="172"/>
      <c r="AMB195" s="172"/>
      <c r="AMC195" s="172"/>
      <c r="AMD195" s="172"/>
      <c r="AME195" s="172"/>
      <c r="AMF195" s="172"/>
      <c r="AMG195" s="172"/>
      <c r="AMH195" s="172"/>
      <c r="AMI195" s="172"/>
      <c r="AMJ195" s="172"/>
      <c r="AMK195" s="172"/>
      <c r="AML195" s="172"/>
      <c r="AMM195" s="172"/>
      <c r="AMN195" s="172"/>
      <c r="AMO195" s="172"/>
      <c r="AMP195" s="172"/>
      <c r="AMQ195" s="172"/>
      <c r="AMR195" s="172"/>
      <c r="AMS195" s="172"/>
      <c r="AMT195" s="172"/>
      <c r="AMU195" s="172"/>
      <c r="AMV195" s="172"/>
      <c r="AMW195" s="172"/>
      <c r="AMX195" s="172"/>
      <c r="AMY195" s="172"/>
      <c r="AMZ195" s="172"/>
      <c r="ANA195" s="172"/>
      <c r="ANB195" s="172"/>
      <c r="ANC195" s="172"/>
      <c r="AND195" s="172"/>
      <c r="ANE195" s="172"/>
      <c r="ANF195" s="172"/>
      <c r="ANG195" s="172"/>
      <c r="ANH195" s="172"/>
      <c r="ANI195" s="172"/>
      <c r="ANJ195" s="172"/>
      <c r="ANK195" s="172"/>
      <c r="ANL195" s="172"/>
      <c r="ANM195" s="172"/>
      <c r="ANN195" s="172"/>
      <c r="ANO195" s="172"/>
      <c r="ANP195" s="172"/>
      <c r="ANQ195" s="172"/>
      <c r="ANR195" s="172"/>
      <c r="ANS195" s="172"/>
      <c r="ANT195" s="172"/>
      <c r="ANU195" s="172"/>
      <c r="ANV195" s="172"/>
      <c r="ANW195" s="172"/>
      <c r="ANX195" s="172"/>
      <c r="ANY195" s="172"/>
      <c r="ANZ195" s="172"/>
      <c r="AOA195" s="172"/>
      <c r="AOB195" s="172"/>
      <c r="AOC195" s="172"/>
      <c r="AOD195" s="172"/>
      <c r="AOE195" s="172"/>
      <c r="AOF195" s="172"/>
      <c r="AOG195" s="172"/>
      <c r="AOH195" s="172"/>
      <c r="AOI195" s="172"/>
      <c r="AOJ195" s="172"/>
      <c r="AOK195" s="172"/>
      <c r="AOL195" s="172"/>
      <c r="AOM195" s="172"/>
      <c r="AON195" s="172"/>
      <c r="AOO195" s="172"/>
      <c r="AOP195" s="172"/>
      <c r="AOQ195" s="172"/>
      <c r="AOR195" s="172"/>
      <c r="AOS195" s="172"/>
      <c r="AOT195" s="172"/>
      <c r="AOU195" s="172"/>
      <c r="AOV195" s="172"/>
      <c r="AOW195" s="172"/>
      <c r="AOX195" s="172"/>
      <c r="AOY195" s="172"/>
      <c r="AOZ195" s="172"/>
      <c r="APA195" s="172"/>
      <c r="APB195" s="172"/>
      <c r="APC195" s="172"/>
      <c r="APD195" s="172"/>
      <c r="APE195" s="172"/>
      <c r="APF195" s="172"/>
      <c r="APG195" s="172"/>
      <c r="APH195" s="172"/>
      <c r="API195" s="172"/>
      <c r="APJ195" s="172"/>
      <c r="APK195" s="172"/>
      <c r="APL195" s="172"/>
      <c r="APM195" s="172"/>
      <c r="APN195" s="172"/>
      <c r="APO195" s="172"/>
      <c r="APP195" s="172"/>
      <c r="APQ195" s="172"/>
      <c r="APR195" s="172"/>
      <c r="APS195" s="172"/>
      <c r="APT195" s="172"/>
      <c r="APU195" s="172"/>
      <c r="APV195" s="172"/>
      <c r="APW195" s="172"/>
      <c r="APX195" s="172"/>
      <c r="APY195" s="172"/>
      <c r="APZ195" s="172"/>
      <c r="AQA195" s="172"/>
      <c r="AQB195" s="172"/>
      <c r="AQC195" s="172"/>
      <c r="AQD195" s="172"/>
      <c r="AQE195" s="172"/>
      <c r="AQF195" s="172"/>
      <c r="AQG195" s="172"/>
      <c r="AQH195" s="172"/>
      <c r="AQI195" s="172"/>
      <c r="AQJ195" s="172"/>
      <c r="AQK195" s="172"/>
      <c r="AQL195" s="172"/>
      <c r="AQM195" s="172"/>
      <c r="AQN195" s="172"/>
      <c r="AQO195" s="172"/>
      <c r="AQP195" s="172"/>
      <c r="AQQ195" s="172"/>
      <c r="AQR195" s="172"/>
      <c r="AQS195" s="172"/>
      <c r="AQT195" s="172"/>
      <c r="AQU195" s="172"/>
      <c r="AQV195" s="172"/>
      <c r="AQW195" s="172"/>
      <c r="AQX195" s="172"/>
      <c r="AQY195" s="172"/>
      <c r="AQZ195" s="172"/>
      <c r="ARA195" s="172"/>
      <c r="ARB195" s="172"/>
      <c r="ARC195" s="172"/>
      <c r="ARD195" s="172"/>
      <c r="ARE195" s="172"/>
      <c r="ARF195" s="172"/>
      <c r="ARG195" s="172"/>
      <c r="ARH195" s="172"/>
      <c r="ARI195" s="172"/>
      <c r="ARJ195" s="172"/>
      <c r="ARK195" s="172"/>
      <c r="ARL195" s="172"/>
      <c r="ARM195" s="172"/>
      <c r="ARN195" s="172"/>
      <c r="ARO195" s="172"/>
      <c r="ARP195" s="172"/>
      <c r="ARQ195" s="172"/>
      <c r="ARR195" s="172"/>
      <c r="ARS195" s="172"/>
      <c r="ART195" s="172"/>
      <c r="ARU195" s="172"/>
      <c r="ARV195" s="172"/>
      <c r="ARW195" s="172"/>
      <c r="ARX195" s="172"/>
      <c r="ARY195" s="172"/>
      <c r="ARZ195" s="172"/>
      <c r="ASA195" s="172"/>
      <c r="ASB195" s="172"/>
      <c r="ASC195" s="172"/>
      <c r="ASD195" s="172"/>
      <c r="ASE195" s="172"/>
      <c r="ASF195" s="172"/>
      <c r="ASG195" s="172"/>
      <c r="ASH195" s="172"/>
      <c r="ASI195" s="172"/>
      <c r="ASJ195" s="172"/>
      <c r="ASK195" s="172"/>
      <c r="ASL195" s="172"/>
      <c r="ASM195" s="172"/>
      <c r="ASN195" s="172"/>
      <c r="ASO195" s="172"/>
      <c r="ASP195" s="172"/>
      <c r="ASQ195" s="172"/>
      <c r="ASR195" s="172"/>
      <c r="ASS195" s="172"/>
      <c r="AST195" s="172"/>
      <c r="ASU195" s="172"/>
      <c r="ASV195" s="172"/>
      <c r="ASW195" s="172"/>
      <c r="ASX195" s="172"/>
      <c r="ASY195" s="172"/>
      <c r="ASZ195" s="172"/>
      <c r="ATA195" s="172"/>
      <c r="ATB195" s="172"/>
      <c r="ATC195" s="172"/>
      <c r="ATD195" s="172"/>
      <c r="ATE195" s="172"/>
      <c r="ATF195" s="172"/>
      <c r="ATG195" s="172"/>
      <c r="ATH195" s="172"/>
      <c r="ATI195" s="172"/>
      <c r="ATJ195" s="172"/>
      <c r="ATK195" s="172"/>
      <c r="ATL195" s="172"/>
      <c r="ATM195" s="172"/>
      <c r="ATN195" s="172"/>
      <c r="ATO195" s="172"/>
      <c r="ATP195" s="172"/>
      <c r="ATQ195" s="172"/>
      <c r="ATR195" s="172"/>
      <c r="ATS195" s="172"/>
      <c r="ATT195" s="172"/>
      <c r="ATU195" s="172"/>
      <c r="ATV195" s="172"/>
      <c r="ATW195" s="172"/>
      <c r="ATX195" s="172"/>
      <c r="ATY195" s="172"/>
      <c r="ATZ195" s="172"/>
      <c r="AUA195" s="172"/>
      <c r="AUB195" s="172"/>
      <c r="AUC195" s="172"/>
      <c r="AUD195" s="172"/>
      <c r="AUE195" s="172"/>
      <c r="AUF195" s="172"/>
      <c r="AUG195" s="172"/>
      <c r="AUH195" s="172"/>
      <c r="AUI195" s="172"/>
      <c r="AUJ195" s="172"/>
      <c r="AUK195" s="172"/>
      <c r="AUL195" s="172"/>
      <c r="AUM195" s="172"/>
      <c r="AUN195" s="172"/>
      <c r="AUO195" s="172"/>
      <c r="AUP195" s="172"/>
      <c r="AUQ195" s="172"/>
      <c r="AUR195" s="172"/>
      <c r="AUS195" s="172"/>
      <c r="AUT195" s="172"/>
      <c r="AUU195" s="172"/>
      <c r="AUV195" s="172"/>
      <c r="AUW195" s="172"/>
      <c r="AUX195" s="172"/>
      <c r="AUY195" s="172"/>
      <c r="AUZ195" s="172"/>
      <c r="AVA195" s="172"/>
      <c r="AVB195" s="172"/>
      <c r="AVC195" s="172"/>
      <c r="AVD195" s="172"/>
      <c r="AVE195" s="172"/>
      <c r="AVF195" s="172"/>
      <c r="AVG195" s="172"/>
      <c r="AVH195" s="172"/>
      <c r="AVI195" s="172"/>
      <c r="AVJ195" s="172"/>
      <c r="AVK195" s="172"/>
      <c r="AVL195" s="172"/>
      <c r="AVM195" s="172"/>
      <c r="AVN195" s="172"/>
      <c r="AVO195" s="172"/>
      <c r="AVP195" s="172"/>
      <c r="AVQ195" s="172"/>
      <c r="AVR195" s="172"/>
      <c r="AVS195" s="172"/>
      <c r="AVT195" s="172"/>
      <c r="AVU195" s="172"/>
      <c r="AVV195" s="172"/>
      <c r="AVW195" s="172"/>
      <c r="AVX195" s="172"/>
      <c r="AVY195" s="172"/>
      <c r="AVZ195" s="172"/>
      <c r="AWA195" s="172"/>
      <c r="AWB195" s="172"/>
      <c r="AWC195" s="172"/>
      <c r="AWD195" s="172"/>
      <c r="AWE195" s="172"/>
      <c r="AWF195" s="172"/>
      <c r="AWG195" s="172"/>
      <c r="AWH195" s="172"/>
      <c r="AWI195" s="172"/>
      <c r="AWJ195" s="172"/>
      <c r="AWK195" s="172"/>
      <c r="AWL195" s="172"/>
      <c r="AWM195" s="172"/>
      <c r="AWN195" s="172"/>
      <c r="AWO195" s="172"/>
      <c r="AWP195" s="172"/>
      <c r="AWQ195" s="172"/>
      <c r="AWR195" s="172"/>
      <c r="AWS195" s="172"/>
      <c r="AWT195" s="172"/>
      <c r="AWU195" s="172"/>
      <c r="AWV195" s="172"/>
      <c r="AWW195" s="172"/>
      <c r="AWX195" s="172"/>
      <c r="AWY195" s="172"/>
      <c r="AWZ195" s="172"/>
      <c r="AXA195" s="172"/>
      <c r="AXB195" s="172"/>
      <c r="AXC195" s="172"/>
      <c r="AXD195" s="172"/>
      <c r="AXE195" s="172"/>
      <c r="AXF195" s="172"/>
      <c r="AXG195" s="172"/>
      <c r="AXH195" s="172"/>
      <c r="AXI195" s="172"/>
      <c r="AXJ195" s="172"/>
      <c r="AXK195" s="172"/>
      <c r="AXL195" s="172"/>
      <c r="AXM195" s="172"/>
      <c r="AXN195" s="172"/>
      <c r="AXO195" s="172"/>
      <c r="AXP195" s="172"/>
      <c r="AXQ195" s="172"/>
      <c r="AXR195" s="172"/>
      <c r="AXS195" s="172"/>
      <c r="AXT195" s="172"/>
      <c r="AXU195" s="172"/>
      <c r="AXV195" s="172"/>
      <c r="AXW195" s="172"/>
      <c r="AXX195" s="172"/>
      <c r="AXY195" s="172"/>
      <c r="AXZ195" s="172"/>
      <c r="AYA195" s="172"/>
      <c r="AYB195" s="172"/>
      <c r="AYC195" s="172"/>
      <c r="AYD195" s="172"/>
      <c r="AYE195" s="172"/>
      <c r="AYF195" s="172"/>
      <c r="AYG195" s="172"/>
      <c r="AYH195" s="172"/>
      <c r="AYI195" s="172"/>
      <c r="AYJ195" s="172"/>
      <c r="AYK195" s="172"/>
      <c r="AYL195" s="172"/>
      <c r="AYM195" s="172"/>
      <c r="AYN195" s="172"/>
      <c r="AYO195" s="172"/>
      <c r="AYP195" s="172"/>
      <c r="AYQ195" s="172"/>
      <c r="AYR195" s="172"/>
      <c r="AYS195" s="172"/>
      <c r="AYT195" s="172"/>
      <c r="AYU195" s="172"/>
      <c r="AYV195" s="172"/>
      <c r="AYW195" s="172"/>
      <c r="AYX195" s="172"/>
      <c r="AYY195" s="172"/>
      <c r="AYZ195" s="172"/>
      <c r="AZA195" s="172"/>
      <c r="AZB195" s="172"/>
      <c r="AZC195" s="172"/>
      <c r="AZD195" s="172"/>
      <c r="AZE195" s="172"/>
      <c r="AZF195" s="172"/>
      <c r="AZG195" s="172"/>
      <c r="AZH195" s="172"/>
      <c r="AZI195" s="172"/>
      <c r="AZJ195" s="172"/>
      <c r="AZK195" s="172"/>
      <c r="AZL195" s="172"/>
      <c r="AZM195" s="172"/>
      <c r="AZN195" s="172"/>
      <c r="AZO195" s="172"/>
      <c r="AZP195" s="172"/>
      <c r="AZQ195" s="172"/>
      <c r="AZR195" s="172"/>
      <c r="AZS195" s="172"/>
      <c r="AZT195" s="172"/>
      <c r="AZU195" s="172"/>
      <c r="AZV195" s="172"/>
      <c r="AZW195" s="172"/>
      <c r="AZX195" s="172"/>
      <c r="AZY195" s="172"/>
      <c r="AZZ195" s="172"/>
      <c r="BAA195" s="172"/>
      <c r="BAB195" s="172"/>
      <c r="BAC195" s="172"/>
      <c r="BAD195" s="172"/>
      <c r="BAE195" s="172"/>
      <c r="BAF195" s="172"/>
      <c r="BAG195" s="172"/>
      <c r="BAH195" s="172"/>
      <c r="BAI195" s="172"/>
      <c r="BAJ195" s="172"/>
      <c r="BAK195" s="172"/>
      <c r="BAL195" s="172"/>
      <c r="BAM195" s="172"/>
      <c r="BAN195" s="172"/>
      <c r="BAO195" s="172"/>
      <c r="BAP195" s="172"/>
      <c r="BAQ195" s="172"/>
      <c r="BAR195" s="172"/>
      <c r="BAS195" s="172"/>
      <c r="BAT195" s="172"/>
      <c r="BAU195" s="172"/>
      <c r="BAV195" s="172"/>
      <c r="BAW195" s="172"/>
      <c r="BAX195" s="172"/>
      <c r="BAY195" s="172"/>
      <c r="BAZ195" s="172"/>
      <c r="BBA195" s="172"/>
      <c r="BBB195" s="172"/>
      <c r="BBC195" s="172"/>
      <c r="BBD195" s="172"/>
      <c r="BBE195" s="172"/>
      <c r="BBF195" s="172"/>
      <c r="BBG195" s="172"/>
      <c r="BBH195" s="172"/>
      <c r="BBI195" s="172"/>
      <c r="BBJ195" s="172"/>
      <c r="BBK195" s="172"/>
      <c r="BBL195" s="172"/>
      <c r="BBM195" s="172"/>
      <c r="BBN195" s="172"/>
      <c r="BBO195" s="172"/>
      <c r="BBP195" s="172"/>
      <c r="BBQ195" s="172"/>
      <c r="BBR195" s="172"/>
      <c r="BBS195" s="172"/>
      <c r="BBT195" s="172"/>
      <c r="BBU195" s="172"/>
      <c r="BBV195" s="172"/>
      <c r="BBW195" s="172"/>
      <c r="BBX195" s="172"/>
      <c r="BBY195" s="172"/>
      <c r="BBZ195" s="172"/>
      <c r="BCA195" s="172"/>
      <c r="BCB195" s="172"/>
      <c r="BCC195" s="172"/>
      <c r="BCD195" s="172"/>
      <c r="BCE195" s="172"/>
      <c r="BCF195" s="172"/>
      <c r="BCG195" s="172"/>
      <c r="BCH195" s="172"/>
      <c r="BCI195" s="172"/>
      <c r="BCJ195" s="172"/>
      <c r="BCK195" s="172"/>
      <c r="BCL195" s="172"/>
      <c r="BCM195" s="172"/>
      <c r="BCN195" s="172"/>
      <c r="BCO195" s="172"/>
      <c r="BCP195" s="172"/>
      <c r="BCQ195" s="172"/>
      <c r="BCR195" s="172"/>
      <c r="BCS195" s="172"/>
      <c r="BCT195" s="172"/>
      <c r="BCU195" s="172"/>
      <c r="BCV195" s="172"/>
      <c r="BCW195" s="172"/>
      <c r="BCX195" s="172"/>
      <c r="BCY195" s="172"/>
      <c r="BCZ195" s="172"/>
      <c r="BDA195" s="172"/>
      <c r="BDB195" s="172"/>
      <c r="BDC195" s="172"/>
      <c r="BDD195" s="172"/>
      <c r="BDE195" s="172"/>
      <c r="BDF195" s="172"/>
      <c r="BDG195" s="172"/>
      <c r="BDH195" s="172"/>
      <c r="BDI195" s="172"/>
      <c r="BDJ195" s="172"/>
      <c r="BDK195" s="172"/>
      <c r="BDL195" s="172"/>
      <c r="BDM195" s="172"/>
      <c r="BDN195" s="172"/>
      <c r="BDO195" s="172"/>
      <c r="BDP195" s="172"/>
      <c r="BDQ195" s="172"/>
      <c r="BDR195" s="172"/>
      <c r="BDS195" s="172"/>
      <c r="BDT195" s="172"/>
      <c r="BDU195" s="172"/>
      <c r="BDV195" s="172"/>
      <c r="BDW195" s="172"/>
      <c r="BDX195" s="172"/>
      <c r="BDY195" s="172"/>
      <c r="BDZ195" s="172"/>
      <c r="BEA195" s="172"/>
      <c r="BEB195" s="172"/>
      <c r="BEC195" s="172"/>
      <c r="BED195" s="172"/>
      <c r="BEE195" s="172"/>
      <c r="BEF195" s="172"/>
      <c r="BEG195" s="172"/>
      <c r="BEH195" s="172"/>
      <c r="BEI195" s="172"/>
      <c r="BEJ195" s="172"/>
      <c r="BEK195" s="172"/>
      <c r="BEL195" s="172"/>
      <c r="BEM195" s="172"/>
      <c r="BEN195" s="172"/>
      <c r="BEO195" s="172"/>
      <c r="BEP195" s="172"/>
      <c r="BEQ195" s="172"/>
      <c r="BER195" s="172"/>
      <c r="BES195" s="172"/>
      <c r="BET195" s="172"/>
      <c r="BEU195" s="172"/>
      <c r="BEV195" s="172"/>
      <c r="BEW195" s="172"/>
      <c r="BEX195" s="172"/>
      <c r="BEY195" s="172"/>
      <c r="BEZ195" s="172"/>
      <c r="BFA195" s="172"/>
      <c r="BFB195" s="172"/>
      <c r="BFC195" s="172"/>
      <c r="BFD195" s="172"/>
      <c r="BFE195" s="172"/>
      <c r="BFF195" s="172"/>
      <c r="BFG195" s="172"/>
      <c r="BFH195" s="172"/>
      <c r="BFI195" s="172"/>
      <c r="BFJ195" s="172"/>
      <c r="BFK195" s="172"/>
      <c r="BFL195" s="172"/>
      <c r="BFM195" s="172"/>
      <c r="BFN195" s="172"/>
      <c r="BFO195" s="172"/>
      <c r="BFP195" s="172"/>
      <c r="BFQ195" s="172"/>
      <c r="BFR195" s="172"/>
      <c r="BFS195" s="172"/>
      <c r="BFT195" s="172"/>
      <c r="BFU195" s="172"/>
      <c r="BFV195" s="172"/>
      <c r="BFW195" s="172"/>
      <c r="BFX195" s="172"/>
      <c r="BFY195" s="172"/>
      <c r="BFZ195" s="172"/>
      <c r="BGA195" s="172"/>
      <c r="BGB195" s="172"/>
      <c r="BGC195" s="172"/>
      <c r="BGD195" s="172"/>
      <c r="BGE195" s="172"/>
      <c r="BGF195" s="172"/>
      <c r="BGG195" s="172"/>
      <c r="BGH195" s="172"/>
      <c r="BGI195" s="172"/>
      <c r="BGJ195" s="172"/>
      <c r="BGK195" s="172"/>
      <c r="BGL195" s="172"/>
      <c r="BGM195" s="172"/>
      <c r="BGN195" s="172"/>
      <c r="BGO195" s="172"/>
      <c r="BGP195" s="172"/>
      <c r="BGQ195" s="172"/>
      <c r="BGR195" s="172"/>
      <c r="BGS195" s="172"/>
      <c r="BGT195" s="172"/>
      <c r="BGU195" s="172"/>
      <c r="BGV195" s="172"/>
      <c r="BGW195" s="172"/>
      <c r="BGX195" s="172"/>
      <c r="BGY195" s="172"/>
      <c r="BGZ195" s="172"/>
      <c r="BHA195" s="172"/>
      <c r="BHB195" s="172"/>
      <c r="BHC195" s="172"/>
      <c r="BHD195" s="172"/>
      <c r="BHE195" s="172"/>
      <c r="BHF195" s="172"/>
      <c r="BHG195" s="172"/>
      <c r="BHH195" s="172"/>
      <c r="BHI195" s="172"/>
      <c r="BHJ195" s="172"/>
      <c r="BHK195" s="172"/>
      <c r="BHL195" s="172"/>
      <c r="BHM195" s="172"/>
      <c r="BHN195" s="172"/>
      <c r="BHO195" s="172"/>
      <c r="BHP195" s="172"/>
      <c r="BHQ195" s="172"/>
      <c r="BHR195" s="172"/>
      <c r="BHS195" s="172"/>
      <c r="BHT195" s="172"/>
      <c r="BHU195" s="172"/>
      <c r="BHV195" s="172"/>
      <c r="BHW195" s="172"/>
      <c r="BHX195" s="172"/>
      <c r="BHY195" s="172"/>
      <c r="BHZ195" s="172"/>
      <c r="BIA195" s="172"/>
      <c r="BIB195" s="172"/>
      <c r="BIC195" s="172"/>
      <c r="BID195" s="172"/>
      <c r="BIE195" s="172"/>
      <c r="BIF195" s="172"/>
      <c r="BIG195" s="172"/>
      <c r="BIH195" s="172"/>
      <c r="BII195" s="172"/>
      <c r="BIJ195" s="172"/>
      <c r="BIK195" s="172"/>
      <c r="BIL195" s="172"/>
      <c r="BIM195" s="172"/>
      <c r="BIN195" s="172"/>
      <c r="BIO195" s="172"/>
      <c r="BIP195" s="172"/>
      <c r="BIQ195" s="172"/>
      <c r="BIR195" s="172"/>
      <c r="BIS195" s="172"/>
      <c r="BIT195" s="172"/>
      <c r="BIU195" s="172"/>
      <c r="BIV195" s="172"/>
      <c r="BIW195" s="172"/>
      <c r="BIX195" s="172"/>
      <c r="BIY195" s="172"/>
      <c r="BIZ195" s="172"/>
      <c r="BJA195" s="172"/>
      <c r="BJB195" s="172"/>
      <c r="BJC195" s="172"/>
      <c r="BJD195" s="172"/>
      <c r="BJE195" s="172"/>
      <c r="BJF195" s="172"/>
      <c r="BJG195" s="172"/>
      <c r="BJH195" s="172"/>
      <c r="BJI195" s="172"/>
      <c r="BJJ195" s="172"/>
      <c r="BJK195" s="172"/>
      <c r="BJL195" s="172"/>
      <c r="BJM195" s="172"/>
      <c r="BJN195" s="172"/>
      <c r="BJO195" s="172"/>
      <c r="BJP195" s="172"/>
      <c r="BJQ195" s="172"/>
      <c r="BJR195" s="172"/>
      <c r="BJS195" s="172"/>
      <c r="BJT195" s="172"/>
      <c r="BJU195" s="172"/>
      <c r="BJV195" s="172"/>
      <c r="BJW195" s="172"/>
      <c r="BJX195" s="172"/>
      <c r="BJY195" s="172"/>
      <c r="BJZ195" s="172"/>
      <c r="BKA195" s="172"/>
      <c r="BKB195" s="172"/>
      <c r="BKC195" s="172"/>
      <c r="BKD195" s="172"/>
      <c r="BKE195" s="172"/>
      <c r="BKF195" s="172"/>
      <c r="BKG195" s="172"/>
      <c r="BKH195" s="172"/>
      <c r="BKI195" s="172"/>
      <c r="BKJ195" s="172"/>
      <c r="BKK195" s="172"/>
      <c r="BKL195" s="172"/>
      <c r="BKM195" s="172"/>
      <c r="BKN195" s="172"/>
      <c r="BKO195" s="172"/>
      <c r="BKP195" s="172"/>
      <c r="BKQ195" s="172"/>
      <c r="BKR195" s="172"/>
      <c r="BKS195" s="172"/>
      <c r="BKT195" s="172"/>
      <c r="BKU195" s="172"/>
      <c r="BKV195" s="172"/>
      <c r="BKW195" s="172"/>
      <c r="BKX195" s="172"/>
      <c r="BKY195" s="172"/>
      <c r="BKZ195" s="172"/>
      <c r="BLA195" s="172"/>
      <c r="BLB195" s="172"/>
      <c r="BLC195" s="172"/>
      <c r="BLD195" s="172"/>
      <c r="BLE195" s="172"/>
      <c r="BLF195" s="172"/>
      <c r="BLG195" s="172"/>
      <c r="BLH195" s="172"/>
      <c r="BLI195" s="172"/>
      <c r="BLJ195" s="172"/>
      <c r="BLK195" s="172"/>
      <c r="BLL195" s="172"/>
      <c r="BLM195" s="172"/>
      <c r="BLN195" s="172"/>
      <c r="BLO195" s="172"/>
      <c r="BLP195" s="172"/>
      <c r="BLQ195" s="172"/>
      <c r="BLR195" s="172"/>
      <c r="BLS195" s="172"/>
      <c r="BLT195" s="172"/>
      <c r="BLU195" s="172"/>
      <c r="BLV195" s="172"/>
      <c r="BLW195" s="172"/>
      <c r="BLX195" s="172"/>
      <c r="BLY195" s="172"/>
      <c r="BLZ195" s="172"/>
      <c r="BMA195" s="172"/>
      <c r="BMB195" s="172"/>
      <c r="BMC195" s="172"/>
      <c r="BMD195" s="172"/>
      <c r="BME195" s="172"/>
      <c r="BMF195" s="172"/>
      <c r="BMG195" s="172"/>
      <c r="BMH195" s="172"/>
      <c r="BMI195" s="172"/>
      <c r="BMJ195" s="172"/>
      <c r="BMK195" s="172"/>
      <c r="BML195" s="172"/>
      <c r="BMM195" s="172"/>
      <c r="BMN195" s="172"/>
      <c r="BMO195" s="172"/>
      <c r="BMP195" s="172"/>
      <c r="BMQ195" s="172"/>
      <c r="BMR195" s="172"/>
      <c r="BMS195" s="172"/>
      <c r="BMT195" s="172"/>
      <c r="BMU195" s="172"/>
      <c r="BMV195" s="172"/>
      <c r="BMW195" s="172"/>
      <c r="BMX195" s="172"/>
      <c r="BMY195" s="172"/>
      <c r="BMZ195" s="172"/>
      <c r="BNA195" s="172"/>
      <c r="BNB195" s="172"/>
      <c r="BNC195" s="172"/>
      <c r="BND195" s="172"/>
      <c r="BNE195" s="172"/>
      <c r="BNF195" s="172"/>
      <c r="BNG195" s="172"/>
      <c r="BNH195" s="172"/>
      <c r="BNI195" s="172"/>
      <c r="BNJ195" s="172"/>
      <c r="BNK195" s="172"/>
      <c r="BNL195" s="172"/>
      <c r="BNM195" s="172"/>
      <c r="BNN195" s="172"/>
      <c r="BNO195" s="172"/>
      <c r="BNP195" s="172"/>
      <c r="BNQ195" s="172"/>
      <c r="BNR195" s="172"/>
      <c r="BNS195" s="172"/>
      <c r="BNT195" s="172"/>
      <c r="BNU195" s="172"/>
      <c r="BNV195" s="172"/>
      <c r="BNW195" s="172"/>
      <c r="BNX195" s="172"/>
      <c r="BNY195" s="172"/>
      <c r="BNZ195" s="172"/>
      <c r="BOA195" s="172"/>
      <c r="BOB195" s="172"/>
      <c r="BOC195" s="172"/>
      <c r="BOD195" s="172"/>
      <c r="BOE195" s="172"/>
      <c r="BOF195" s="172"/>
      <c r="BOG195" s="172"/>
      <c r="BOH195" s="172"/>
      <c r="BOI195" s="172"/>
      <c r="BOJ195" s="172"/>
      <c r="BOK195" s="172"/>
      <c r="BOL195" s="172"/>
      <c r="BOM195" s="172"/>
      <c r="BON195" s="172"/>
      <c r="BOO195" s="172"/>
      <c r="BOP195" s="172"/>
      <c r="BOQ195" s="172"/>
      <c r="BOR195" s="172"/>
      <c r="BOS195" s="172"/>
      <c r="BOT195" s="172"/>
      <c r="BOU195" s="172"/>
      <c r="BOV195" s="172"/>
      <c r="BOW195" s="172"/>
      <c r="BOX195" s="172"/>
      <c r="BOY195" s="172"/>
      <c r="BOZ195" s="172"/>
      <c r="BPA195" s="172"/>
      <c r="BPB195" s="172"/>
      <c r="BPC195" s="172"/>
      <c r="BPD195" s="172"/>
      <c r="BPE195" s="172"/>
      <c r="BPF195" s="172"/>
      <c r="BPG195" s="172"/>
      <c r="BPH195" s="172"/>
      <c r="BPI195" s="172"/>
      <c r="BPJ195" s="172"/>
      <c r="BPK195" s="172"/>
      <c r="BPL195" s="172"/>
      <c r="BPM195" s="172"/>
      <c r="BPN195" s="172"/>
      <c r="BPO195" s="172"/>
      <c r="BPP195" s="172"/>
      <c r="BPQ195" s="172"/>
      <c r="BPR195" s="172"/>
      <c r="BPS195" s="172"/>
      <c r="BPT195" s="172"/>
      <c r="BPU195" s="172"/>
      <c r="BPV195" s="172"/>
      <c r="BPW195" s="172"/>
      <c r="BPX195" s="172"/>
      <c r="BPY195" s="172"/>
      <c r="BPZ195" s="172"/>
      <c r="BQA195" s="172"/>
      <c r="BQB195" s="172"/>
      <c r="BQC195" s="172"/>
      <c r="BQD195" s="172"/>
      <c r="BQE195" s="172"/>
      <c r="BQF195" s="172"/>
      <c r="BQG195" s="172"/>
      <c r="BQH195" s="172"/>
      <c r="BQI195" s="172"/>
      <c r="BQJ195" s="172"/>
      <c r="BQK195" s="172"/>
      <c r="BQL195" s="172"/>
      <c r="BQM195" s="172"/>
      <c r="BQN195" s="172"/>
      <c r="BQO195" s="172"/>
      <c r="BQP195" s="172"/>
      <c r="BQQ195" s="172"/>
      <c r="BQR195" s="172"/>
      <c r="BQS195" s="172"/>
      <c r="BQT195" s="172"/>
      <c r="BQU195" s="172"/>
      <c r="BQV195" s="172"/>
      <c r="BQW195" s="172"/>
      <c r="BQX195" s="172"/>
      <c r="BQY195" s="172"/>
      <c r="BQZ195" s="172"/>
      <c r="BRA195" s="172"/>
      <c r="BRB195" s="172"/>
      <c r="BRC195" s="172"/>
      <c r="BRD195" s="172"/>
      <c r="BRE195" s="172"/>
      <c r="BRF195" s="172"/>
      <c r="BRG195" s="172"/>
      <c r="BRH195" s="172"/>
      <c r="BRI195" s="172"/>
      <c r="BRJ195" s="172"/>
      <c r="BRK195" s="172"/>
      <c r="BRL195" s="172"/>
      <c r="BRM195" s="172"/>
      <c r="BRN195" s="172"/>
      <c r="BRO195" s="172"/>
      <c r="BRP195" s="172"/>
      <c r="BRQ195" s="172"/>
      <c r="BRR195" s="172"/>
      <c r="BRS195" s="172"/>
      <c r="BRT195" s="172"/>
      <c r="BRU195" s="172"/>
      <c r="BRV195" s="172"/>
      <c r="BRW195" s="172"/>
      <c r="BRX195" s="172"/>
      <c r="BRY195" s="172"/>
      <c r="BRZ195" s="172"/>
      <c r="BSA195" s="172"/>
      <c r="BSB195" s="172"/>
      <c r="BSC195" s="172"/>
      <c r="BSD195" s="172"/>
      <c r="BSE195" s="172"/>
      <c r="BSF195" s="172"/>
      <c r="BSG195" s="172"/>
      <c r="BSH195" s="172"/>
      <c r="BSI195" s="172"/>
      <c r="BSJ195" s="172"/>
      <c r="BSK195" s="172"/>
      <c r="BSL195" s="172"/>
      <c r="BSM195" s="172"/>
      <c r="BSN195" s="172"/>
      <c r="BSO195" s="172"/>
      <c r="BSP195" s="172"/>
      <c r="BSQ195" s="172"/>
      <c r="BSR195" s="172"/>
      <c r="BSS195" s="172"/>
      <c r="BST195" s="172"/>
      <c r="BSU195" s="172"/>
      <c r="BSV195" s="172"/>
      <c r="BSW195" s="172"/>
      <c r="BSX195" s="172"/>
      <c r="BSY195" s="172"/>
      <c r="BSZ195" s="172"/>
      <c r="BTA195" s="172"/>
      <c r="BTB195" s="172"/>
      <c r="BTC195" s="172"/>
      <c r="BTD195" s="172"/>
      <c r="BTE195" s="172"/>
      <c r="BTF195" s="172"/>
      <c r="BTG195" s="172"/>
      <c r="BTH195" s="172"/>
      <c r="BTI195" s="172"/>
      <c r="BTJ195" s="172"/>
      <c r="BTK195" s="172"/>
      <c r="BTL195" s="172"/>
      <c r="BTM195" s="172"/>
      <c r="BTN195" s="172"/>
      <c r="BTO195" s="172"/>
      <c r="BTP195" s="172"/>
      <c r="BTQ195" s="172"/>
      <c r="BTR195" s="172"/>
      <c r="BTS195" s="172"/>
      <c r="BTT195" s="172"/>
      <c r="BTU195" s="172"/>
      <c r="BTV195" s="172"/>
      <c r="BTW195" s="172"/>
      <c r="BTX195" s="172"/>
      <c r="BTY195" s="172"/>
      <c r="BTZ195" s="172"/>
      <c r="BUA195" s="172"/>
      <c r="BUB195" s="172"/>
      <c r="BUC195" s="172"/>
      <c r="BUD195" s="172"/>
      <c r="BUE195" s="172"/>
      <c r="BUF195" s="172"/>
      <c r="BUG195" s="172"/>
      <c r="BUH195" s="172"/>
      <c r="BUI195" s="172"/>
      <c r="BUJ195" s="172"/>
      <c r="BUK195" s="172"/>
      <c r="BUL195" s="172"/>
      <c r="BUM195" s="172"/>
      <c r="BUN195" s="172"/>
      <c r="BUO195" s="172"/>
      <c r="BUP195" s="172"/>
      <c r="BUQ195" s="172"/>
      <c r="BUR195" s="172"/>
      <c r="BUS195" s="172"/>
      <c r="BUT195" s="172"/>
      <c r="BUU195" s="172"/>
      <c r="BUV195" s="172"/>
      <c r="BUW195" s="172"/>
      <c r="BUX195" s="172"/>
      <c r="BUY195" s="172"/>
      <c r="BUZ195" s="172"/>
      <c r="BVA195" s="172"/>
      <c r="BVB195" s="172"/>
      <c r="BVC195" s="172"/>
      <c r="BVD195" s="172"/>
      <c r="BVE195" s="172"/>
      <c r="BVF195" s="172"/>
      <c r="BVG195" s="172"/>
      <c r="BVH195" s="172"/>
      <c r="BVI195" s="172"/>
      <c r="BVJ195" s="172"/>
      <c r="BVK195" s="172"/>
      <c r="BVL195" s="172"/>
      <c r="BVM195" s="172"/>
      <c r="BVN195" s="172"/>
      <c r="BVO195" s="172"/>
      <c r="BVP195" s="172"/>
      <c r="BVQ195" s="172"/>
      <c r="BVR195" s="172"/>
      <c r="BVS195" s="172"/>
      <c r="BVT195" s="172"/>
      <c r="BVU195" s="172"/>
      <c r="BVV195" s="172"/>
      <c r="BVW195" s="172"/>
      <c r="BVX195" s="172"/>
      <c r="BVY195" s="172"/>
      <c r="BVZ195" s="172"/>
      <c r="BWA195" s="172"/>
      <c r="BWB195" s="172"/>
      <c r="BWC195" s="172"/>
      <c r="BWD195" s="172"/>
      <c r="BWE195" s="172"/>
      <c r="BWF195" s="172"/>
      <c r="BWG195" s="172"/>
      <c r="BWH195" s="172"/>
      <c r="BWI195" s="172"/>
      <c r="BWJ195" s="172"/>
      <c r="BWK195" s="172"/>
      <c r="BWL195" s="172"/>
      <c r="BWM195" s="172"/>
      <c r="BWN195" s="172"/>
      <c r="BWO195" s="172"/>
      <c r="BWP195" s="172"/>
      <c r="BWQ195" s="172"/>
      <c r="BWR195" s="172"/>
      <c r="BWS195" s="172"/>
      <c r="BWT195" s="172"/>
      <c r="BWU195" s="172"/>
      <c r="BWV195" s="172"/>
      <c r="BWW195" s="172"/>
      <c r="BWX195" s="172"/>
      <c r="BWY195" s="172"/>
      <c r="BWZ195" s="172"/>
      <c r="BXA195" s="172"/>
      <c r="BXB195" s="172"/>
      <c r="BXC195" s="172"/>
      <c r="BXD195" s="172"/>
      <c r="BXE195" s="172"/>
      <c r="BXF195" s="172"/>
      <c r="BXG195" s="172"/>
      <c r="BXH195" s="172"/>
      <c r="BXI195" s="172"/>
      <c r="BXJ195" s="172"/>
      <c r="BXK195" s="172"/>
      <c r="BXL195" s="172"/>
      <c r="BXM195" s="172"/>
      <c r="BXN195" s="172"/>
      <c r="BXO195" s="172"/>
      <c r="BXP195" s="172"/>
      <c r="BXQ195" s="172"/>
      <c r="BXR195" s="172"/>
      <c r="BXS195" s="172"/>
      <c r="BXT195" s="172"/>
      <c r="BXU195" s="172"/>
      <c r="BXV195" s="172"/>
      <c r="BXW195" s="172"/>
      <c r="BXX195" s="172"/>
      <c r="BXY195" s="172"/>
      <c r="BXZ195" s="172"/>
      <c r="BYA195" s="172"/>
      <c r="BYB195" s="172"/>
      <c r="BYC195" s="172"/>
      <c r="BYD195" s="172"/>
      <c r="BYE195" s="172"/>
      <c r="BYF195" s="172"/>
      <c r="BYG195" s="172"/>
      <c r="BYH195" s="172"/>
      <c r="BYI195" s="172"/>
      <c r="BYJ195" s="172"/>
      <c r="BYK195" s="172"/>
      <c r="BYL195" s="172"/>
      <c r="BYM195" s="172"/>
      <c r="BYN195" s="172"/>
      <c r="BYO195" s="172"/>
      <c r="BYP195" s="172"/>
      <c r="BYQ195" s="172"/>
      <c r="BYR195" s="172"/>
      <c r="BYS195" s="172"/>
      <c r="BYT195" s="172"/>
      <c r="BYU195" s="172"/>
      <c r="BYV195" s="172"/>
      <c r="BYW195" s="172"/>
      <c r="BYX195" s="172"/>
      <c r="BYY195" s="172"/>
      <c r="BYZ195" s="172"/>
      <c r="BZA195" s="172"/>
      <c r="BZB195" s="172"/>
      <c r="BZC195" s="172"/>
      <c r="BZD195" s="172"/>
      <c r="BZE195" s="172"/>
      <c r="BZF195" s="172"/>
      <c r="BZG195" s="172"/>
      <c r="BZH195" s="172"/>
      <c r="BZI195" s="172"/>
      <c r="BZJ195" s="172"/>
      <c r="BZK195" s="172"/>
      <c r="BZL195" s="172"/>
      <c r="BZM195" s="172"/>
      <c r="BZN195" s="172"/>
      <c r="BZO195" s="172"/>
      <c r="BZP195" s="172"/>
      <c r="BZQ195" s="172"/>
      <c r="BZR195" s="172"/>
      <c r="BZS195" s="172"/>
      <c r="BZT195" s="172"/>
      <c r="BZU195" s="172"/>
      <c r="BZV195" s="172"/>
      <c r="BZW195" s="172"/>
      <c r="BZX195" s="172"/>
      <c r="BZY195" s="172"/>
      <c r="BZZ195" s="172"/>
      <c r="CAA195" s="172"/>
      <c r="CAB195" s="172"/>
      <c r="CAC195" s="172"/>
      <c r="CAD195" s="172"/>
      <c r="CAE195" s="172"/>
      <c r="CAF195" s="172"/>
      <c r="CAG195" s="172"/>
      <c r="CAH195" s="172"/>
      <c r="CAI195" s="172"/>
      <c r="CAJ195" s="172"/>
      <c r="CAK195" s="172"/>
      <c r="CAL195" s="172"/>
      <c r="CAM195" s="172"/>
      <c r="CAN195" s="172"/>
      <c r="CAO195" s="172"/>
      <c r="CAP195" s="172"/>
      <c r="CAQ195" s="172"/>
      <c r="CAR195" s="172"/>
      <c r="CAS195" s="172"/>
      <c r="CAT195" s="172"/>
      <c r="CAU195" s="172"/>
      <c r="CAV195" s="172"/>
      <c r="CAW195" s="172"/>
      <c r="CAX195" s="172"/>
      <c r="CAY195" s="172"/>
      <c r="CAZ195" s="172"/>
      <c r="CBA195" s="172"/>
      <c r="CBB195" s="172"/>
      <c r="CBC195" s="172"/>
      <c r="CBD195" s="172"/>
      <c r="CBE195" s="172"/>
      <c r="CBF195" s="172"/>
      <c r="CBG195" s="172"/>
      <c r="CBH195" s="172"/>
      <c r="CBI195" s="172"/>
      <c r="CBJ195" s="172"/>
      <c r="CBK195" s="172"/>
      <c r="CBL195" s="172"/>
      <c r="CBM195" s="172"/>
      <c r="CBN195" s="172"/>
      <c r="CBO195" s="172"/>
      <c r="CBP195" s="172"/>
      <c r="CBQ195" s="172"/>
      <c r="CBR195" s="172"/>
      <c r="CBS195" s="172"/>
      <c r="CBT195" s="172"/>
      <c r="CBU195" s="172"/>
      <c r="CBV195" s="172"/>
      <c r="CBW195" s="172"/>
      <c r="CBX195" s="172"/>
      <c r="CBY195" s="172"/>
      <c r="CBZ195" s="172"/>
      <c r="CCA195" s="172"/>
      <c r="CCB195" s="172"/>
      <c r="CCC195" s="172"/>
      <c r="CCD195" s="172"/>
      <c r="CCE195" s="172"/>
      <c r="CCF195" s="172"/>
      <c r="CCG195" s="172"/>
      <c r="CCH195" s="172"/>
      <c r="CCI195" s="172"/>
      <c r="CCJ195" s="172"/>
      <c r="CCK195" s="172"/>
      <c r="CCL195" s="172"/>
      <c r="CCM195" s="172"/>
      <c r="CCN195" s="172"/>
      <c r="CCO195" s="172"/>
      <c r="CCP195" s="172"/>
      <c r="CCQ195" s="172"/>
      <c r="CCR195" s="172"/>
      <c r="CCS195" s="172"/>
      <c r="CCT195" s="172"/>
      <c r="CCU195" s="172"/>
      <c r="CCV195" s="172"/>
      <c r="CCW195" s="172"/>
      <c r="CCX195" s="172"/>
      <c r="CCY195" s="172"/>
      <c r="CCZ195" s="172"/>
      <c r="CDA195" s="172"/>
      <c r="CDB195" s="172"/>
      <c r="CDC195" s="172"/>
      <c r="CDD195" s="172"/>
      <c r="CDE195" s="172"/>
      <c r="CDF195" s="172"/>
      <c r="CDG195" s="172"/>
      <c r="CDH195" s="172"/>
      <c r="CDI195" s="172"/>
      <c r="CDJ195" s="172"/>
      <c r="CDK195" s="172"/>
      <c r="CDL195" s="172"/>
      <c r="CDM195" s="172"/>
      <c r="CDN195" s="172"/>
      <c r="CDO195" s="172"/>
      <c r="CDP195" s="172"/>
      <c r="CDQ195" s="172"/>
      <c r="CDR195" s="172"/>
      <c r="CDS195" s="172"/>
      <c r="CDT195" s="172"/>
      <c r="CDU195" s="172"/>
      <c r="CDV195" s="172"/>
      <c r="CDW195" s="172"/>
      <c r="CDX195" s="172"/>
      <c r="CDY195" s="172"/>
      <c r="CDZ195" s="172"/>
      <c r="CEA195" s="172"/>
      <c r="CEB195" s="172"/>
      <c r="CEC195" s="172"/>
      <c r="CED195" s="172"/>
      <c r="CEE195" s="172"/>
      <c r="CEF195" s="172"/>
      <c r="CEG195" s="172"/>
      <c r="CEH195" s="172"/>
      <c r="CEI195" s="172"/>
      <c r="CEJ195" s="172"/>
      <c r="CEK195" s="172"/>
      <c r="CEL195" s="172"/>
      <c r="CEM195" s="172"/>
      <c r="CEN195" s="172"/>
      <c r="CEO195" s="172"/>
      <c r="CEP195" s="172"/>
      <c r="CEQ195" s="172"/>
      <c r="CER195" s="172"/>
      <c r="CES195" s="172"/>
      <c r="CET195" s="172"/>
      <c r="CEU195" s="172"/>
      <c r="CEV195" s="172"/>
      <c r="CEW195" s="172"/>
      <c r="CEX195" s="172"/>
      <c r="CEY195" s="172"/>
      <c r="CEZ195" s="172"/>
      <c r="CFA195" s="172"/>
      <c r="CFB195" s="172"/>
      <c r="CFC195" s="172"/>
      <c r="CFD195" s="172"/>
      <c r="CFE195" s="172"/>
      <c r="CFF195" s="172"/>
      <c r="CFG195" s="172"/>
      <c r="CFH195" s="172"/>
      <c r="CFI195" s="172"/>
      <c r="CFJ195" s="172"/>
      <c r="CFK195" s="172"/>
      <c r="CFL195" s="172"/>
      <c r="CFM195" s="172"/>
      <c r="CFN195" s="172"/>
      <c r="CFO195" s="172"/>
      <c r="CFP195" s="172"/>
      <c r="CFQ195" s="172"/>
      <c r="CFR195" s="172"/>
      <c r="CFS195" s="172"/>
      <c r="CFT195" s="172"/>
      <c r="CFU195" s="172"/>
      <c r="CFV195" s="172"/>
      <c r="CFW195" s="172"/>
      <c r="CFX195" s="172"/>
      <c r="CFY195" s="172"/>
      <c r="CFZ195" s="172"/>
      <c r="CGA195" s="172"/>
      <c r="CGB195" s="172"/>
      <c r="CGC195" s="172"/>
      <c r="CGD195" s="172"/>
      <c r="CGE195" s="172"/>
      <c r="CGF195" s="172"/>
      <c r="CGG195" s="172"/>
      <c r="CGH195" s="172"/>
      <c r="CGI195" s="172"/>
      <c r="CGJ195" s="172"/>
      <c r="CGK195" s="172"/>
      <c r="CGL195" s="172"/>
      <c r="CGM195" s="172"/>
      <c r="CGN195" s="172"/>
      <c r="CGO195" s="172"/>
      <c r="CGP195" s="172"/>
      <c r="CGQ195" s="172"/>
      <c r="CGR195" s="172"/>
      <c r="CGS195" s="172"/>
      <c r="CGT195" s="172"/>
      <c r="CGU195" s="172"/>
      <c r="CGV195" s="172"/>
      <c r="CGW195" s="172"/>
      <c r="CGX195" s="172"/>
      <c r="CGY195" s="172"/>
      <c r="CGZ195" s="172"/>
      <c r="CHA195" s="172"/>
      <c r="CHB195" s="172"/>
      <c r="CHC195" s="172"/>
      <c r="CHD195" s="172"/>
      <c r="CHE195" s="172"/>
      <c r="CHF195" s="172"/>
      <c r="CHG195" s="172"/>
      <c r="CHH195" s="172"/>
      <c r="CHI195" s="172"/>
      <c r="CHJ195" s="172"/>
      <c r="CHK195" s="172"/>
      <c r="CHL195" s="172"/>
      <c r="CHM195" s="172"/>
      <c r="CHN195" s="172"/>
      <c r="CHO195" s="172"/>
      <c r="CHP195" s="172"/>
      <c r="CHQ195" s="172"/>
      <c r="CHR195" s="172"/>
      <c r="CHS195" s="172"/>
      <c r="CHT195" s="172"/>
      <c r="CHU195" s="172"/>
      <c r="CHV195" s="172"/>
      <c r="CHW195" s="172"/>
      <c r="CHX195" s="172"/>
      <c r="CHY195" s="172"/>
      <c r="CHZ195" s="172"/>
      <c r="CIA195" s="172"/>
      <c r="CIB195" s="172"/>
      <c r="CIC195" s="172"/>
      <c r="CID195" s="172"/>
      <c r="CIE195" s="172"/>
      <c r="CIF195" s="172"/>
      <c r="CIG195" s="172"/>
      <c r="CIH195" s="172"/>
      <c r="CII195" s="172"/>
      <c r="CIJ195" s="172"/>
      <c r="CIK195" s="172"/>
      <c r="CIL195" s="172"/>
      <c r="CIM195" s="172"/>
      <c r="CIN195" s="172"/>
      <c r="CIO195" s="172"/>
      <c r="CIP195" s="172"/>
      <c r="CIQ195" s="172"/>
      <c r="CIR195" s="172"/>
      <c r="CIS195" s="172"/>
      <c r="CIT195" s="172"/>
      <c r="CIU195" s="172"/>
      <c r="CIV195" s="172"/>
      <c r="CIW195" s="172"/>
      <c r="CIX195" s="172"/>
      <c r="CIY195" s="172"/>
      <c r="CIZ195" s="172"/>
      <c r="CJA195" s="172"/>
      <c r="CJB195" s="172"/>
      <c r="CJC195" s="172"/>
      <c r="CJD195" s="172"/>
      <c r="CJE195" s="172"/>
      <c r="CJF195" s="172"/>
      <c r="CJG195" s="172"/>
      <c r="CJH195" s="172"/>
      <c r="CJI195" s="172"/>
      <c r="CJJ195" s="172"/>
      <c r="CJK195" s="172"/>
      <c r="CJL195" s="172"/>
      <c r="CJM195" s="172"/>
      <c r="CJN195" s="172"/>
      <c r="CJO195" s="172"/>
      <c r="CJP195" s="172"/>
      <c r="CJQ195" s="172"/>
      <c r="CJR195" s="172"/>
      <c r="CJS195" s="172"/>
      <c r="CJT195" s="172"/>
      <c r="CJU195" s="172"/>
      <c r="CJV195" s="172"/>
      <c r="CJW195" s="172"/>
      <c r="CJX195" s="172"/>
      <c r="CJY195" s="172"/>
      <c r="CJZ195" s="172"/>
      <c r="CKA195" s="172"/>
      <c r="CKB195" s="172"/>
      <c r="CKC195" s="172"/>
      <c r="CKD195" s="172"/>
      <c r="CKE195" s="172"/>
      <c r="CKF195" s="172"/>
      <c r="CKG195" s="172"/>
      <c r="CKH195" s="172"/>
      <c r="CKI195" s="172"/>
      <c r="CKJ195" s="172"/>
      <c r="CKK195" s="172"/>
      <c r="CKL195" s="172"/>
      <c r="CKM195" s="172"/>
      <c r="CKN195" s="172"/>
      <c r="CKO195" s="172"/>
      <c r="CKP195" s="172"/>
      <c r="CKQ195" s="172"/>
      <c r="CKR195" s="172"/>
      <c r="CKS195" s="172"/>
      <c r="CKT195" s="172"/>
      <c r="CKU195" s="172"/>
      <c r="CKV195" s="172"/>
      <c r="CKW195" s="172"/>
      <c r="CKX195" s="172"/>
      <c r="CKY195" s="172"/>
      <c r="CKZ195" s="172"/>
      <c r="CLA195" s="172"/>
      <c r="CLB195" s="172"/>
      <c r="CLC195" s="172"/>
      <c r="CLD195" s="172"/>
      <c r="CLE195" s="172"/>
      <c r="CLF195" s="172"/>
      <c r="CLG195" s="172"/>
      <c r="CLH195" s="172"/>
      <c r="CLI195" s="172"/>
      <c r="CLJ195" s="172"/>
      <c r="CLK195" s="172"/>
      <c r="CLL195" s="172"/>
      <c r="CLM195" s="172"/>
      <c r="CLN195" s="172"/>
      <c r="CLO195" s="172"/>
      <c r="CLP195" s="172"/>
      <c r="CLQ195" s="172"/>
      <c r="CLR195" s="172"/>
      <c r="CLS195" s="172"/>
      <c r="CLT195" s="172"/>
      <c r="CLU195" s="172"/>
      <c r="CLV195" s="172"/>
      <c r="CLW195" s="172"/>
      <c r="CLX195" s="172"/>
      <c r="CLY195" s="172"/>
      <c r="CLZ195" s="172"/>
      <c r="CMA195" s="172"/>
      <c r="CMB195" s="172"/>
      <c r="CMC195" s="172"/>
      <c r="CMD195" s="172"/>
      <c r="CME195" s="172"/>
      <c r="CMF195" s="172"/>
      <c r="CMG195" s="172"/>
      <c r="CMH195" s="172"/>
      <c r="CMI195" s="172"/>
      <c r="CMJ195" s="172"/>
      <c r="CMK195" s="172"/>
      <c r="CML195" s="172"/>
      <c r="CMM195" s="172"/>
      <c r="CMN195" s="172"/>
      <c r="CMO195" s="172"/>
      <c r="CMP195" s="172"/>
      <c r="CMQ195" s="172"/>
      <c r="CMR195" s="172"/>
      <c r="CMS195" s="172"/>
      <c r="CMT195" s="172"/>
      <c r="CMU195" s="172"/>
      <c r="CMV195" s="172"/>
      <c r="CMW195" s="172"/>
      <c r="CMX195" s="172"/>
      <c r="CMY195" s="172"/>
      <c r="CMZ195" s="172"/>
      <c r="CNA195" s="172"/>
      <c r="CNB195" s="172"/>
      <c r="CNC195" s="172"/>
      <c r="CND195" s="172"/>
      <c r="CNE195" s="172"/>
      <c r="CNF195" s="172"/>
      <c r="CNG195" s="172"/>
      <c r="CNH195" s="172"/>
      <c r="CNI195" s="172"/>
      <c r="CNJ195" s="172"/>
      <c r="CNK195" s="172"/>
      <c r="CNL195" s="172"/>
      <c r="CNM195" s="172"/>
      <c r="CNN195" s="172"/>
      <c r="CNO195" s="172"/>
      <c r="CNP195" s="172"/>
      <c r="CNQ195" s="172"/>
      <c r="CNR195" s="172"/>
      <c r="CNS195" s="172"/>
      <c r="CNT195" s="172"/>
      <c r="CNU195" s="172"/>
      <c r="CNV195" s="172"/>
      <c r="CNW195" s="172"/>
      <c r="CNX195" s="172"/>
      <c r="CNY195" s="172"/>
      <c r="CNZ195" s="172"/>
      <c r="COA195" s="172"/>
      <c r="COB195" s="172"/>
      <c r="COC195" s="172"/>
      <c r="COD195" s="172"/>
      <c r="COE195" s="172"/>
      <c r="COF195" s="172"/>
      <c r="COG195" s="172"/>
      <c r="COH195" s="172"/>
      <c r="COI195" s="172"/>
      <c r="COJ195" s="172"/>
      <c r="COK195" s="172"/>
      <c r="COL195" s="172"/>
      <c r="COM195" s="172"/>
      <c r="CON195" s="172"/>
      <c r="COO195" s="172"/>
      <c r="COP195" s="172"/>
      <c r="COQ195" s="172"/>
      <c r="COR195" s="172"/>
      <c r="COS195" s="172"/>
      <c r="COT195" s="172"/>
      <c r="COU195" s="172"/>
      <c r="COV195" s="172"/>
      <c r="COW195" s="172"/>
      <c r="COX195" s="172"/>
      <c r="COY195" s="172"/>
      <c r="COZ195" s="172"/>
      <c r="CPA195" s="172"/>
      <c r="CPB195" s="172"/>
      <c r="CPC195" s="172"/>
      <c r="CPD195" s="172"/>
      <c r="CPE195" s="172"/>
      <c r="CPF195" s="172"/>
      <c r="CPG195" s="172"/>
      <c r="CPH195" s="172"/>
      <c r="CPI195" s="172"/>
      <c r="CPJ195" s="172"/>
      <c r="CPK195" s="172"/>
      <c r="CPL195" s="172"/>
      <c r="CPM195" s="172"/>
      <c r="CPN195" s="172"/>
      <c r="CPO195" s="172"/>
      <c r="CPP195" s="172"/>
      <c r="CPQ195" s="172"/>
      <c r="CPR195" s="172"/>
      <c r="CPS195" s="172"/>
      <c r="CPT195" s="172"/>
      <c r="CPU195" s="172"/>
      <c r="CPV195" s="172"/>
      <c r="CPW195" s="172"/>
      <c r="CPX195" s="172"/>
      <c r="CPY195" s="172"/>
      <c r="CPZ195" s="172"/>
      <c r="CQA195" s="172"/>
      <c r="CQB195" s="172"/>
      <c r="CQC195" s="172"/>
      <c r="CQD195" s="172"/>
      <c r="CQE195" s="172"/>
      <c r="CQF195" s="172"/>
      <c r="CQG195" s="172"/>
      <c r="CQH195" s="172"/>
      <c r="CQI195" s="172"/>
      <c r="CQJ195" s="172"/>
      <c r="CQK195" s="172"/>
      <c r="CQL195" s="172"/>
      <c r="CQM195" s="172"/>
      <c r="CQN195" s="172"/>
      <c r="CQO195" s="172"/>
      <c r="CQP195" s="172"/>
      <c r="CQQ195" s="172"/>
      <c r="CQR195" s="172"/>
      <c r="CQS195" s="172"/>
      <c r="CQT195" s="172"/>
      <c r="CQU195" s="172"/>
      <c r="CQV195" s="172"/>
      <c r="CQW195" s="172"/>
      <c r="CQX195" s="172"/>
      <c r="CQY195" s="172"/>
      <c r="CQZ195" s="172"/>
      <c r="CRA195" s="172"/>
      <c r="CRB195" s="172"/>
      <c r="CRC195" s="172"/>
      <c r="CRD195" s="172"/>
      <c r="CRE195" s="172"/>
      <c r="CRF195" s="172"/>
      <c r="CRG195" s="172"/>
      <c r="CRH195" s="172"/>
      <c r="CRI195" s="172"/>
      <c r="CRJ195" s="172"/>
      <c r="CRK195" s="172"/>
      <c r="CRL195" s="172"/>
      <c r="CRM195" s="172"/>
      <c r="CRN195" s="172"/>
      <c r="CRO195" s="172"/>
      <c r="CRP195" s="172"/>
      <c r="CRQ195" s="172"/>
      <c r="CRR195" s="172"/>
      <c r="CRS195" s="172"/>
      <c r="CRT195" s="172"/>
      <c r="CRU195" s="172"/>
      <c r="CRV195" s="172"/>
      <c r="CRW195" s="172"/>
      <c r="CRX195" s="172"/>
      <c r="CRY195" s="172"/>
      <c r="CRZ195" s="172"/>
      <c r="CSA195" s="172"/>
      <c r="CSB195" s="172"/>
      <c r="CSC195" s="172"/>
      <c r="CSD195" s="172"/>
      <c r="CSE195" s="172"/>
      <c r="CSF195" s="172"/>
      <c r="CSG195" s="172"/>
      <c r="CSH195" s="172"/>
      <c r="CSI195" s="172"/>
      <c r="CSJ195" s="172"/>
      <c r="CSK195" s="172"/>
      <c r="CSL195" s="172"/>
      <c r="CSM195" s="172"/>
      <c r="CSN195" s="172"/>
      <c r="CSO195" s="172"/>
      <c r="CSP195" s="172"/>
      <c r="CSQ195" s="172"/>
      <c r="CSR195" s="172"/>
      <c r="CSS195" s="172"/>
      <c r="CST195" s="172"/>
      <c r="CSU195" s="172"/>
      <c r="CSV195" s="172"/>
      <c r="CSW195" s="172"/>
      <c r="CSX195" s="172"/>
      <c r="CSY195" s="172"/>
      <c r="CSZ195" s="172"/>
      <c r="CTA195" s="172"/>
      <c r="CTB195" s="172"/>
      <c r="CTC195" s="172"/>
      <c r="CTD195" s="172"/>
      <c r="CTE195" s="172"/>
      <c r="CTF195" s="172"/>
      <c r="CTG195" s="172"/>
      <c r="CTH195" s="172"/>
      <c r="CTI195" s="172"/>
      <c r="CTJ195" s="172"/>
      <c r="CTK195" s="172"/>
      <c r="CTL195" s="172"/>
      <c r="CTM195" s="172"/>
      <c r="CTN195" s="172"/>
      <c r="CTO195" s="172"/>
      <c r="CTP195" s="172"/>
      <c r="CTQ195" s="172"/>
      <c r="CTR195" s="172"/>
      <c r="CTS195" s="172"/>
      <c r="CTT195" s="172"/>
      <c r="CTU195" s="172"/>
      <c r="CTV195" s="172"/>
      <c r="CTW195" s="172"/>
      <c r="CTX195" s="172"/>
      <c r="CTY195" s="172"/>
      <c r="CTZ195" s="172"/>
      <c r="CUA195" s="172"/>
      <c r="CUB195" s="172"/>
      <c r="CUC195" s="172"/>
      <c r="CUD195" s="172"/>
      <c r="CUE195" s="172"/>
      <c r="CUF195" s="172"/>
      <c r="CUG195" s="172"/>
      <c r="CUH195" s="172"/>
      <c r="CUI195" s="172"/>
      <c r="CUJ195" s="172"/>
      <c r="CUK195" s="172"/>
      <c r="CUL195" s="172"/>
      <c r="CUM195" s="172"/>
      <c r="CUN195" s="172"/>
      <c r="CUO195" s="172"/>
      <c r="CUP195" s="172"/>
      <c r="CUQ195" s="172"/>
      <c r="CUR195" s="172"/>
      <c r="CUS195" s="172"/>
      <c r="CUT195" s="172"/>
      <c r="CUU195" s="172"/>
      <c r="CUV195" s="172"/>
      <c r="CUW195" s="172"/>
      <c r="CUX195" s="172"/>
      <c r="CUY195" s="172"/>
      <c r="CUZ195" s="172"/>
      <c r="CVA195" s="172"/>
      <c r="CVB195" s="172"/>
      <c r="CVC195" s="172"/>
      <c r="CVD195" s="172"/>
      <c r="CVE195" s="172"/>
      <c r="CVF195" s="172"/>
      <c r="CVG195" s="172"/>
      <c r="CVH195" s="172"/>
      <c r="CVI195" s="172"/>
      <c r="CVJ195" s="172"/>
      <c r="CVK195" s="172"/>
      <c r="CVL195" s="172"/>
      <c r="CVM195" s="172"/>
      <c r="CVN195" s="172"/>
      <c r="CVO195" s="172"/>
      <c r="CVP195" s="172"/>
      <c r="CVQ195" s="172"/>
      <c r="CVR195" s="172"/>
      <c r="CVS195" s="172"/>
      <c r="CVT195" s="172"/>
      <c r="CVU195" s="172"/>
      <c r="CVV195" s="172"/>
      <c r="CVW195" s="172"/>
      <c r="CVX195" s="172"/>
      <c r="CVY195" s="172"/>
      <c r="CVZ195" s="172"/>
      <c r="CWA195" s="172"/>
      <c r="CWB195" s="172"/>
      <c r="CWC195" s="172"/>
      <c r="CWD195" s="172"/>
      <c r="CWE195" s="172"/>
      <c r="CWF195" s="172"/>
      <c r="CWG195" s="172"/>
      <c r="CWH195" s="172"/>
      <c r="CWI195" s="172"/>
      <c r="CWJ195" s="172"/>
      <c r="CWK195" s="172"/>
      <c r="CWL195" s="172"/>
      <c r="CWM195" s="172"/>
      <c r="CWN195" s="172"/>
      <c r="CWO195" s="172"/>
      <c r="CWP195" s="172"/>
      <c r="CWQ195" s="172"/>
      <c r="CWR195" s="172"/>
      <c r="CWS195" s="172"/>
      <c r="CWT195" s="172"/>
      <c r="CWU195" s="172"/>
      <c r="CWV195" s="172"/>
      <c r="CWW195" s="172"/>
      <c r="CWX195" s="172"/>
      <c r="CWY195" s="172"/>
      <c r="CWZ195" s="172"/>
      <c r="CXA195" s="172"/>
      <c r="CXB195" s="172"/>
      <c r="CXC195" s="172"/>
      <c r="CXD195" s="172"/>
      <c r="CXE195" s="172"/>
      <c r="CXF195" s="172"/>
      <c r="CXG195" s="172"/>
      <c r="CXH195" s="172"/>
      <c r="CXI195" s="172"/>
      <c r="CXJ195" s="172"/>
      <c r="CXK195" s="172"/>
      <c r="CXL195" s="172"/>
      <c r="CXM195" s="172"/>
      <c r="CXN195" s="172"/>
      <c r="CXO195" s="172"/>
      <c r="CXP195" s="172"/>
      <c r="CXQ195" s="172"/>
      <c r="CXR195" s="172"/>
      <c r="CXS195" s="172"/>
      <c r="CXT195" s="172"/>
      <c r="CXU195" s="172"/>
      <c r="CXV195" s="172"/>
      <c r="CXW195" s="172"/>
      <c r="CXX195" s="172"/>
      <c r="CXY195" s="172"/>
      <c r="CXZ195" s="172"/>
      <c r="CYA195" s="172"/>
      <c r="CYB195" s="172"/>
      <c r="CYC195" s="172"/>
      <c r="CYD195" s="172"/>
      <c r="CYE195" s="172"/>
      <c r="CYF195" s="172"/>
      <c r="CYG195" s="172"/>
      <c r="CYH195" s="172"/>
      <c r="CYI195" s="172"/>
      <c r="CYJ195" s="172"/>
      <c r="CYK195" s="172"/>
      <c r="CYL195" s="172"/>
      <c r="CYM195" s="172"/>
      <c r="CYN195" s="172"/>
      <c r="CYO195" s="172"/>
      <c r="CYP195" s="172"/>
      <c r="CYQ195" s="172"/>
      <c r="CYR195" s="172"/>
      <c r="CYS195" s="172"/>
      <c r="CYT195" s="172"/>
      <c r="CYU195" s="172"/>
      <c r="CYV195" s="172"/>
      <c r="CYW195" s="172"/>
      <c r="CYX195" s="172"/>
      <c r="CYY195" s="172"/>
      <c r="CYZ195" s="172"/>
      <c r="CZA195" s="172"/>
      <c r="CZB195" s="172"/>
      <c r="CZC195" s="172"/>
      <c r="CZD195" s="172"/>
      <c r="CZE195" s="172"/>
      <c r="CZF195" s="172"/>
      <c r="CZG195" s="172"/>
      <c r="CZH195" s="172"/>
      <c r="CZI195" s="172"/>
      <c r="CZJ195" s="172"/>
      <c r="CZK195" s="172"/>
      <c r="CZL195" s="172"/>
      <c r="CZM195" s="172"/>
      <c r="CZN195" s="172"/>
      <c r="CZO195" s="172"/>
      <c r="CZP195" s="172"/>
      <c r="CZQ195" s="172"/>
      <c r="CZR195" s="172"/>
      <c r="CZS195" s="172"/>
      <c r="CZT195" s="172"/>
      <c r="CZU195" s="172"/>
      <c r="CZV195" s="172"/>
      <c r="CZW195" s="172"/>
      <c r="CZX195" s="172"/>
      <c r="CZY195" s="172"/>
      <c r="CZZ195" s="172"/>
      <c r="DAA195" s="172"/>
      <c r="DAB195" s="172"/>
      <c r="DAC195" s="172"/>
      <c r="DAD195" s="172"/>
      <c r="DAE195" s="172"/>
      <c r="DAF195" s="172"/>
      <c r="DAG195" s="172"/>
      <c r="DAH195" s="172"/>
      <c r="DAI195" s="172"/>
      <c r="DAJ195" s="172"/>
      <c r="DAK195" s="172"/>
      <c r="DAL195" s="172"/>
      <c r="DAM195" s="172"/>
      <c r="DAN195" s="172"/>
      <c r="DAO195" s="172"/>
      <c r="DAP195" s="172"/>
      <c r="DAQ195" s="172"/>
      <c r="DAR195" s="172"/>
      <c r="DAS195" s="172"/>
      <c r="DAT195" s="172"/>
      <c r="DAU195" s="172"/>
      <c r="DAV195" s="172"/>
      <c r="DAW195" s="172"/>
      <c r="DAX195" s="172"/>
      <c r="DAY195" s="172"/>
      <c r="DAZ195" s="172"/>
      <c r="DBA195" s="172"/>
      <c r="DBB195" s="172"/>
      <c r="DBC195" s="172"/>
      <c r="DBD195" s="172"/>
      <c r="DBE195" s="172"/>
      <c r="DBF195" s="172"/>
      <c r="DBG195" s="172"/>
      <c r="DBH195" s="172"/>
      <c r="DBI195" s="172"/>
      <c r="DBJ195" s="172"/>
      <c r="DBK195" s="172"/>
      <c r="DBL195" s="172"/>
      <c r="DBM195" s="172"/>
      <c r="DBN195" s="172"/>
      <c r="DBO195" s="172"/>
      <c r="DBP195" s="172"/>
      <c r="DBQ195" s="172"/>
      <c r="DBR195" s="172"/>
      <c r="DBS195" s="172"/>
      <c r="DBT195" s="172"/>
      <c r="DBU195" s="172"/>
      <c r="DBV195" s="172"/>
      <c r="DBW195" s="172"/>
      <c r="DBX195" s="172"/>
      <c r="DBY195" s="172"/>
      <c r="DBZ195" s="172"/>
      <c r="DCA195" s="172"/>
      <c r="DCB195" s="172"/>
      <c r="DCC195" s="172"/>
      <c r="DCD195" s="172"/>
      <c r="DCE195" s="172"/>
      <c r="DCF195" s="172"/>
      <c r="DCG195" s="172"/>
      <c r="DCH195" s="172"/>
      <c r="DCI195" s="172"/>
      <c r="DCJ195" s="172"/>
      <c r="DCK195" s="172"/>
      <c r="DCL195" s="172"/>
      <c r="DCM195" s="172"/>
      <c r="DCN195" s="172"/>
      <c r="DCO195" s="172"/>
      <c r="DCP195" s="172"/>
      <c r="DCQ195" s="172"/>
      <c r="DCR195" s="172"/>
      <c r="DCS195" s="172"/>
      <c r="DCT195" s="172"/>
      <c r="DCU195" s="172"/>
      <c r="DCV195" s="172"/>
      <c r="DCW195" s="172"/>
      <c r="DCX195" s="172"/>
      <c r="DCY195" s="172"/>
      <c r="DCZ195" s="172"/>
      <c r="DDA195" s="172"/>
      <c r="DDB195" s="172"/>
      <c r="DDC195" s="172"/>
      <c r="DDD195" s="172"/>
      <c r="DDE195" s="172"/>
      <c r="DDF195" s="172"/>
      <c r="DDG195" s="172"/>
      <c r="DDH195" s="172"/>
      <c r="DDI195" s="172"/>
      <c r="DDJ195" s="172"/>
      <c r="DDK195" s="172"/>
      <c r="DDL195" s="172"/>
      <c r="DDM195" s="172"/>
      <c r="DDN195" s="172"/>
      <c r="DDO195" s="172"/>
      <c r="DDP195" s="172"/>
      <c r="DDQ195" s="172"/>
      <c r="DDR195" s="172"/>
      <c r="DDS195" s="172"/>
      <c r="DDT195" s="172"/>
      <c r="DDU195" s="172"/>
      <c r="DDV195" s="172"/>
      <c r="DDW195" s="172"/>
      <c r="DDX195" s="172"/>
      <c r="DDY195" s="172"/>
      <c r="DDZ195" s="172"/>
      <c r="DEA195" s="172"/>
      <c r="DEB195" s="172"/>
      <c r="DEC195" s="172"/>
      <c r="DED195" s="172"/>
      <c r="DEE195" s="172"/>
      <c r="DEF195" s="172"/>
      <c r="DEG195" s="172"/>
      <c r="DEH195" s="172"/>
      <c r="DEI195" s="172"/>
      <c r="DEJ195" s="172"/>
      <c r="DEK195" s="172"/>
      <c r="DEL195" s="172"/>
      <c r="DEM195" s="172"/>
      <c r="DEN195" s="172"/>
      <c r="DEO195" s="172"/>
      <c r="DEP195" s="172"/>
      <c r="DEQ195" s="172"/>
      <c r="DER195" s="172"/>
      <c r="DES195" s="172"/>
      <c r="DET195" s="172"/>
      <c r="DEU195" s="172"/>
      <c r="DEV195" s="172"/>
      <c r="DEW195" s="172"/>
      <c r="DEX195" s="172"/>
      <c r="DEY195" s="172"/>
      <c r="DEZ195" s="172"/>
      <c r="DFA195" s="172"/>
      <c r="DFB195" s="172"/>
      <c r="DFC195" s="172"/>
      <c r="DFD195" s="172"/>
      <c r="DFE195" s="172"/>
      <c r="DFF195" s="172"/>
      <c r="DFG195" s="172"/>
      <c r="DFH195" s="172"/>
      <c r="DFI195" s="172"/>
      <c r="DFJ195" s="172"/>
      <c r="DFK195" s="172"/>
      <c r="DFL195" s="172"/>
      <c r="DFM195" s="172"/>
      <c r="DFN195" s="172"/>
      <c r="DFO195" s="172"/>
      <c r="DFP195" s="172"/>
      <c r="DFQ195" s="172"/>
      <c r="DFR195" s="172"/>
      <c r="DFS195" s="172"/>
      <c r="DFT195" s="172"/>
      <c r="DFU195" s="172"/>
      <c r="DFV195" s="172"/>
      <c r="DFW195" s="172"/>
      <c r="DFX195" s="172"/>
      <c r="DFY195" s="172"/>
      <c r="DFZ195" s="172"/>
      <c r="DGA195" s="172"/>
      <c r="DGB195" s="172"/>
      <c r="DGC195" s="172"/>
      <c r="DGD195" s="172"/>
      <c r="DGE195" s="172"/>
      <c r="DGF195" s="172"/>
      <c r="DGG195" s="172"/>
      <c r="DGH195" s="172"/>
      <c r="DGI195" s="172"/>
      <c r="DGJ195" s="172"/>
      <c r="DGK195" s="172"/>
      <c r="DGL195" s="172"/>
      <c r="DGM195" s="172"/>
      <c r="DGN195" s="172"/>
      <c r="DGO195" s="172"/>
      <c r="DGP195" s="172"/>
      <c r="DGQ195" s="172"/>
      <c r="DGR195" s="172"/>
      <c r="DGS195" s="172"/>
      <c r="DGT195" s="172"/>
      <c r="DGU195" s="172"/>
      <c r="DGV195" s="172"/>
      <c r="DGW195" s="172"/>
      <c r="DGX195" s="172"/>
      <c r="DGY195" s="172"/>
      <c r="DGZ195" s="172"/>
      <c r="DHA195" s="172"/>
      <c r="DHB195" s="172"/>
      <c r="DHC195" s="172"/>
      <c r="DHD195" s="172"/>
      <c r="DHE195" s="172"/>
      <c r="DHF195" s="172"/>
      <c r="DHG195" s="172"/>
      <c r="DHH195" s="172"/>
      <c r="DHI195" s="172"/>
      <c r="DHJ195" s="172"/>
      <c r="DHK195" s="172"/>
      <c r="DHL195" s="172"/>
      <c r="DHM195" s="172"/>
      <c r="DHN195" s="172"/>
      <c r="DHO195" s="172"/>
      <c r="DHP195" s="172"/>
      <c r="DHQ195" s="172"/>
      <c r="DHR195" s="172"/>
      <c r="DHS195" s="172"/>
      <c r="DHT195" s="172"/>
      <c r="DHU195" s="172"/>
      <c r="DHV195" s="172"/>
      <c r="DHW195" s="172"/>
      <c r="DHX195" s="172"/>
      <c r="DHY195" s="172"/>
      <c r="DHZ195" s="172"/>
      <c r="DIA195" s="172"/>
      <c r="DIB195" s="172"/>
      <c r="DIC195" s="172"/>
      <c r="DID195" s="172"/>
      <c r="DIE195" s="172"/>
      <c r="DIF195" s="172"/>
      <c r="DIG195" s="172"/>
      <c r="DIH195" s="172"/>
      <c r="DII195" s="172"/>
      <c r="DIJ195" s="172"/>
      <c r="DIK195" s="172"/>
      <c r="DIL195" s="172"/>
      <c r="DIM195" s="172"/>
      <c r="DIN195" s="172"/>
      <c r="DIO195" s="172"/>
      <c r="DIP195" s="172"/>
      <c r="DIQ195" s="172"/>
      <c r="DIR195" s="172"/>
      <c r="DIS195" s="172"/>
      <c r="DIT195" s="172"/>
      <c r="DIU195" s="172"/>
      <c r="DIV195" s="172"/>
      <c r="DIW195" s="172"/>
      <c r="DIX195" s="172"/>
      <c r="DIY195" s="172"/>
      <c r="DIZ195" s="172"/>
      <c r="DJA195" s="172"/>
      <c r="DJB195" s="172"/>
      <c r="DJC195" s="172"/>
      <c r="DJD195" s="172"/>
      <c r="DJE195" s="172"/>
      <c r="DJF195" s="172"/>
      <c r="DJG195" s="172"/>
      <c r="DJH195" s="172"/>
      <c r="DJI195" s="172"/>
      <c r="DJJ195" s="172"/>
      <c r="DJK195" s="172"/>
      <c r="DJL195" s="172"/>
      <c r="DJM195" s="172"/>
      <c r="DJN195" s="172"/>
      <c r="DJO195" s="172"/>
      <c r="DJP195" s="172"/>
      <c r="DJQ195" s="172"/>
      <c r="DJR195" s="172"/>
      <c r="DJS195" s="172"/>
      <c r="DJT195" s="172"/>
      <c r="DJU195" s="172"/>
      <c r="DJV195" s="172"/>
      <c r="DJW195" s="172"/>
      <c r="DJX195" s="172"/>
      <c r="DJY195" s="172"/>
      <c r="DJZ195" s="172"/>
      <c r="DKA195" s="172"/>
      <c r="DKB195" s="172"/>
      <c r="DKC195" s="172"/>
      <c r="DKD195" s="172"/>
      <c r="DKE195" s="172"/>
      <c r="DKF195" s="172"/>
      <c r="DKG195" s="172"/>
      <c r="DKH195" s="172"/>
      <c r="DKI195" s="172"/>
      <c r="DKJ195" s="172"/>
      <c r="DKK195" s="172"/>
      <c r="DKL195" s="172"/>
      <c r="DKM195" s="172"/>
      <c r="DKN195" s="172"/>
      <c r="DKO195" s="172"/>
      <c r="DKP195" s="172"/>
      <c r="DKQ195" s="172"/>
      <c r="DKR195" s="172"/>
      <c r="DKS195" s="172"/>
      <c r="DKT195" s="172"/>
      <c r="DKU195" s="172"/>
      <c r="DKV195" s="172"/>
      <c r="DKW195" s="172"/>
      <c r="DKX195" s="172"/>
      <c r="DKY195" s="172"/>
      <c r="DKZ195" s="172"/>
      <c r="DLA195" s="172"/>
      <c r="DLB195" s="172"/>
      <c r="DLC195" s="172"/>
      <c r="DLD195" s="172"/>
      <c r="DLE195" s="172"/>
      <c r="DLF195" s="172"/>
      <c r="DLG195" s="172"/>
      <c r="DLH195" s="172"/>
      <c r="DLI195" s="172"/>
      <c r="DLJ195" s="172"/>
      <c r="DLK195" s="172"/>
      <c r="DLL195" s="172"/>
      <c r="DLM195" s="172"/>
      <c r="DLN195" s="172"/>
      <c r="DLO195" s="172"/>
      <c r="DLP195" s="172"/>
      <c r="DLQ195" s="172"/>
      <c r="DLR195" s="172"/>
      <c r="DLS195" s="172"/>
      <c r="DLT195" s="172"/>
      <c r="DLU195" s="172"/>
      <c r="DLV195" s="172"/>
      <c r="DLW195" s="172"/>
      <c r="DLX195" s="172"/>
      <c r="DLY195" s="172"/>
      <c r="DLZ195" s="172"/>
      <c r="DMA195" s="172"/>
      <c r="DMB195" s="172"/>
      <c r="DMC195" s="172"/>
      <c r="DMD195" s="172"/>
      <c r="DME195" s="172"/>
      <c r="DMF195" s="172"/>
      <c r="DMG195" s="172"/>
      <c r="DMH195" s="172"/>
      <c r="DMI195" s="172"/>
      <c r="DMJ195" s="172"/>
      <c r="DMK195" s="172"/>
      <c r="DML195" s="172"/>
      <c r="DMM195" s="172"/>
      <c r="DMN195" s="172"/>
      <c r="DMO195" s="172"/>
      <c r="DMP195" s="172"/>
      <c r="DMQ195" s="172"/>
      <c r="DMR195" s="172"/>
      <c r="DMS195" s="172"/>
      <c r="DMT195" s="172"/>
      <c r="DMU195" s="172"/>
      <c r="DMV195" s="172"/>
      <c r="DMW195" s="172"/>
      <c r="DMX195" s="172"/>
      <c r="DMY195" s="172"/>
      <c r="DMZ195" s="172"/>
      <c r="DNA195" s="172"/>
      <c r="DNB195" s="172"/>
      <c r="DNC195" s="172"/>
      <c r="DND195" s="172"/>
      <c r="DNE195" s="172"/>
      <c r="DNF195" s="172"/>
      <c r="DNG195" s="172"/>
      <c r="DNH195" s="172"/>
      <c r="DNI195" s="172"/>
      <c r="DNJ195" s="172"/>
      <c r="DNK195" s="172"/>
      <c r="DNL195" s="172"/>
      <c r="DNM195" s="172"/>
      <c r="DNN195" s="172"/>
      <c r="DNO195" s="172"/>
      <c r="DNP195" s="172"/>
      <c r="DNQ195" s="172"/>
      <c r="DNR195" s="172"/>
      <c r="DNS195" s="172"/>
      <c r="DNT195" s="172"/>
      <c r="DNU195" s="172"/>
      <c r="DNV195" s="172"/>
      <c r="DNW195" s="172"/>
      <c r="DNX195" s="172"/>
      <c r="DNY195" s="172"/>
      <c r="DNZ195" s="172"/>
      <c r="DOA195" s="172"/>
      <c r="DOB195" s="172"/>
      <c r="DOC195" s="172"/>
      <c r="DOD195" s="172"/>
      <c r="DOE195" s="172"/>
      <c r="DOF195" s="172"/>
      <c r="DOG195" s="172"/>
      <c r="DOH195" s="172"/>
      <c r="DOI195" s="172"/>
      <c r="DOJ195" s="172"/>
      <c r="DOK195" s="172"/>
      <c r="DOL195" s="172"/>
      <c r="DOM195" s="172"/>
      <c r="DON195" s="172"/>
      <c r="DOO195" s="172"/>
      <c r="DOP195" s="172"/>
      <c r="DOQ195" s="172"/>
      <c r="DOR195" s="172"/>
      <c r="DOS195" s="172"/>
      <c r="DOT195" s="172"/>
      <c r="DOU195" s="172"/>
      <c r="DOV195" s="172"/>
      <c r="DOW195" s="172"/>
      <c r="DOX195" s="172"/>
      <c r="DOY195" s="172"/>
      <c r="DOZ195" s="172"/>
      <c r="DPA195" s="172"/>
      <c r="DPB195" s="172"/>
      <c r="DPC195" s="172"/>
      <c r="DPD195" s="172"/>
      <c r="DPE195" s="172"/>
      <c r="DPF195" s="172"/>
      <c r="DPG195" s="172"/>
      <c r="DPH195" s="172"/>
      <c r="DPI195" s="172"/>
      <c r="DPJ195" s="172"/>
      <c r="DPK195" s="172"/>
      <c r="DPL195" s="172"/>
      <c r="DPM195" s="172"/>
      <c r="DPN195" s="172"/>
      <c r="DPO195" s="172"/>
      <c r="DPP195" s="172"/>
      <c r="DPQ195" s="172"/>
      <c r="DPR195" s="172"/>
      <c r="DPS195" s="172"/>
      <c r="DPT195" s="172"/>
      <c r="DPU195" s="172"/>
      <c r="DPV195" s="172"/>
      <c r="DPW195" s="172"/>
      <c r="DPX195" s="172"/>
      <c r="DPY195" s="172"/>
      <c r="DPZ195" s="172"/>
      <c r="DQA195" s="172"/>
      <c r="DQB195" s="172"/>
      <c r="DQC195" s="172"/>
      <c r="DQD195" s="172"/>
      <c r="DQE195" s="172"/>
      <c r="DQF195" s="172"/>
      <c r="DQG195" s="172"/>
      <c r="DQH195" s="172"/>
      <c r="DQI195" s="172"/>
      <c r="DQJ195" s="172"/>
      <c r="DQK195" s="172"/>
      <c r="DQL195" s="172"/>
      <c r="DQM195" s="172"/>
      <c r="DQN195" s="172"/>
      <c r="DQO195" s="172"/>
      <c r="DQP195" s="172"/>
      <c r="DQQ195" s="172"/>
      <c r="DQR195" s="172"/>
      <c r="DQS195" s="172"/>
      <c r="DQT195" s="172"/>
      <c r="DQU195" s="172"/>
      <c r="DQV195" s="172"/>
      <c r="DQW195" s="172"/>
      <c r="DQX195" s="172"/>
      <c r="DQY195" s="172"/>
      <c r="DQZ195" s="172"/>
      <c r="DRA195" s="172"/>
      <c r="DRB195" s="172"/>
      <c r="DRC195" s="172"/>
      <c r="DRD195" s="172"/>
      <c r="DRE195" s="172"/>
      <c r="DRF195" s="172"/>
      <c r="DRG195" s="172"/>
      <c r="DRH195" s="172"/>
      <c r="DRI195" s="172"/>
      <c r="DRJ195" s="172"/>
      <c r="DRK195" s="172"/>
      <c r="DRL195" s="172"/>
      <c r="DRM195" s="172"/>
      <c r="DRN195" s="172"/>
      <c r="DRO195" s="172"/>
      <c r="DRP195" s="172"/>
      <c r="DRQ195" s="172"/>
      <c r="DRR195" s="172"/>
      <c r="DRS195" s="172"/>
      <c r="DRT195" s="172"/>
      <c r="DRU195" s="172"/>
      <c r="DRV195" s="172"/>
      <c r="DRW195" s="172"/>
      <c r="DRX195" s="172"/>
      <c r="DRY195" s="172"/>
      <c r="DRZ195" s="172"/>
      <c r="DSA195" s="172"/>
      <c r="DSB195" s="172"/>
      <c r="DSC195" s="172"/>
      <c r="DSD195" s="172"/>
      <c r="DSE195" s="172"/>
      <c r="DSF195" s="172"/>
      <c r="DSG195" s="172"/>
      <c r="DSH195" s="172"/>
      <c r="DSI195" s="172"/>
      <c r="DSJ195" s="172"/>
      <c r="DSK195" s="172"/>
      <c r="DSL195" s="172"/>
      <c r="DSM195" s="172"/>
      <c r="DSN195" s="172"/>
      <c r="DSO195" s="172"/>
      <c r="DSP195" s="172"/>
      <c r="DSQ195" s="172"/>
      <c r="DSR195" s="172"/>
      <c r="DSS195" s="172"/>
      <c r="DST195" s="172"/>
      <c r="DSU195" s="172"/>
      <c r="DSV195" s="172"/>
      <c r="DSW195" s="172"/>
      <c r="DSX195" s="172"/>
      <c r="DSY195" s="172"/>
      <c r="DSZ195" s="172"/>
      <c r="DTA195" s="172"/>
      <c r="DTB195" s="172"/>
      <c r="DTC195" s="172"/>
      <c r="DTD195" s="172"/>
      <c r="DTE195" s="172"/>
      <c r="DTF195" s="172"/>
      <c r="DTG195" s="172"/>
      <c r="DTH195" s="172"/>
      <c r="DTI195" s="172"/>
      <c r="DTJ195" s="172"/>
      <c r="DTK195" s="172"/>
      <c r="DTL195" s="172"/>
      <c r="DTM195" s="172"/>
      <c r="DTN195" s="172"/>
      <c r="DTO195" s="172"/>
      <c r="DTP195" s="172"/>
      <c r="DTQ195" s="172"/>
      <c r="DTR195" s="172"/>
      <c r="DTS195" s="172"/>
      <c r="DTT195" s="172"/>
      <c r="DTU195" s="172"/>
      <c r="DTV195" s="172"/>
      <c r="DTW195" s="172"/>
      <c r="DTX195" s="172"/>
      <c r="DTY195" s="172"/>
      <c r="DTZ195" s="172"/>
      <c r="DUA195" s="172"/>
      <c r="DUB195" s="172"/>
      <c r="DUC195" s="172"/>
      <c r="DUD195" s="172"/>
      <c r="DUE195" s="172"/>
      <c r="DUF195" s="172"/>
      <c r="DUG195" s="172"/>
      <c r="DUH195" s="172"/>
      <c r="DUI195" s="172"/>
      <c r="DUJ195" s="172"/>
      <c r="DUK195" s="172"/>
      <c r="DUL195" s="172"/>
      <c r="DUM195" s="172"/>
      <c r="DUN195" s="172"/>
      <c r="DUO195" s="172"/>
      <c r="DUP195" s="172"/>
      <c r="DUQ195" s="172"/>
      <c r="DUR195" s="172"/>
      <c r="DUS195" s="172"/>
      <c r="DUT195" s="172"/>
      <c r="DUU195" s="172"/>
      <c r="DUV195" s="172"/>
      <c r="DUW195" s="172"/>
      <c r="DUX195" s="172"/>
      <c r="DUY195" s="172"/>
      <c r="DUZ195" s="172"/>
      <c r="DVA195" s="172"/>
      <c r="DVB195" s="172"/>
      <c r="DVC195" s="172"/>
      <c r="DVD195" s="172"/>
      <c r="DVE195" s="172"/>
      <c r="DVF195" s="172"/>
      <c r="DVG195" s="172"/>
      <c r="DVH195" s="172"/>
      <c r="DVI195" s="172"/>
      <c r="DVJ195" s="172"/>
      <c r="DVK195" s="172"/>
      <c r="DVL195" s="172"/>
      <c r="DVM195" s="172"/>
      <c r="DVN195" s="172"/>
      <c r="DVO195" s="172"/>
      <c r="DVP195" s="172"/>
      <c r="DVQ195" s="172"/>
      <c r="DVR195" s="172"/>
      <c r="DVS195" s="172"/>
      <c r="DVT195" s="172"/>
      <c r="DVU195" s="172"/>
      <c r="DVV195" s="172"/>
      <c r="DVW195" s="172"/>
      <c r="DVX195" s="172"/>
      <c r="DVY195" s="172"/>
      <c r="DVZ195" s="172"/>
      <c r="DWA195" s="172"/>
      <c r="DWB195" s="172"/>
      <c r="DWC195" s="172"/>
      <c r="DWD195" s="172"/>
      <c r="DWE195" s="172"/>
      <c r="DWF195" s="172"/>
      <c r="DWG195" s="172"/>
      <c r="DWH195" s="172"/>
      <c r="DWI195" s="172"/>
      <c r="DWJ195" s="172"/>
      <c r="DWK195" s="172"/>
      <c r="DWL195" s="172"/>
      <c r="DWM195" s="172"/>
      <c r="DWN195" s="172"/>
      <c r="DWO195" s="172"/>
      <c r="DWP195" s="172"/>
      <c r="DWQ195" s="172"/>
      <c r="DWR195" s="172"/>
      <c r="DWS195" s="172"/>
      <c r="DWT195" s="172"/>
      <c r="DWU195" s="172"/>
      <c r="DWV195" s="172"/>
      <c r="DWW195" s="172"/>
      <c r="DWX195" s="172"/>
      <c r="DWY195" s="172"/>
      <c r="DWZ195" s="172"/>
      <c r="DXA195" s="172"/>
      <c r="DXB195" s="172"/>
      <c r="DXC195" s="172"/>
      <c r="DXD195" s="172"/>
      <c r="DXE195" s="172"/>
      <c r="DXF195" s="172"/>
      <c r="DXG195" s="172"/>
      <c r="DXH195" s="172"/>
      <c r="DXI195" s="172"/>
      <c r="DXJ195" s="172"/>
      <c r="DXK195" s="172"/>
      <c r="DXL195" s="172"/>
      <c r="DXM195" s="172"/>
      <c r="DXN195" s="172"/>
      <c r="DXO195" s="172"/>
      <c r="DXP195" s="172"/>
      <c r="DXQ195" s="172"/>
      <c r="DXR195" s="172"/>
      <c r="DXS195" s="172"/>
      <c r="DXT195" s="172"/>
      <c r="DXU195" s="172"/>
      <c r="DXV195" s="172"/>
      <c r="DXW195" s="172"/>
      <c r="DXX195" s="172"/>
      <c r="DXY195" s="172"/>
      <c r="DXZ195" s="172"/>
      <c r="DYA195" s="172"/>
      <c r="DYB195" s="172"/>
      <c r="DYC195" s="172"/>
      <c r="DYD195" s="172"/>
      <c r="DYE195" s="172"/>
      <c r="DYF195" s="172"/>
      <c r="DYG195" s="172"/>
      <c r="DYH195" s="172"/>
      <c r="DYI195" s="172"/>
      <c r="DYJ195" s="172"/>
      <c r="DYK195" s="172"/>
      <c r="DYL195" s="172"/>
      <c r="DYM195" s="172"/>
      <c r="DYN195" s="172"/>
      <c r="DYO195" s="172"/>
      <c r="DYP195" s="172"/>
      <c r="DYQ195" s="172"/>
      <c r="DYR195" s="172"/>
      <c r="DYS195" s="172"/>
      <c r="DYT195" s="172"/>
      <c r="DYU195" s="172"/>
      <c r="DYV195" s="172"/>
      <c r="DYW195" s="172"/>
      <c r="DYX195" s="172"/>
      <c r="DYY195" s="172"/>
      <c r="DYZ195" s="172"/>
      <c r="DZA195" s="172"/>
      <c r="DZB195" s="172"/>
      <c r="DZC195" s="172"/>
      <c r="DZD195" s="172"/>
      <c r="DZE195" s="172"/>
      <c r="DZF195" s="172"/>
      <c r="DZG195" s="172"/>
      <c r="DZH195" s="172"/>
      <c r="DZI195" s="172"/>
      <c r="DZJ195" s="172"/>
      <c r="DZK195" s="172"/>
      <c r="DZL195" s="172"/>
      <c r="DZM195" s="172"/>
      <c r="DZN195" s="172"/>
      <c r="DZO195" s="172"/>
      <c r="DZP195" s="172"/>
      <c r="DZQ195" s="172"/>
      <c r="DZR195" s="172"/>
      <c r="DZS195" s="172"/>
      <c r="DZT195" s="172"/>
      <c r="DZU195" s="172"/>
      <c r="DZV195" s="172"/>
      <c r="DZW195" s="172"/>
      <c r="DZX195" s="172"/>
      <c r="DZY195" s="172"/>
      <c r="DZZ195" s="172"/>
      <c r="EAA195" s="172"/>
      <c r="EAB195" s="172"/>
      <c r="EAC195" s="172"/>
      <c r="EAD195" s="172"/>
      <c r="EAE195" s="172"/>
      <c r="EAF195" s="172"/>
      <c r="EAG195" s="172"/>
      <c r="EAH195" s="172"/>
      <c r="EAI195" s="172"/>
      <c r="EAJ195" s="172"/>
      <c r="EAK195" s="172"/>
      <c r="EAL195" s="172"/>
      <c r="EAM195" s="172"/>
      <c r="EAN195" s="172"/>
      <c r="EAO195" s="172"/>
      <c r="EAP195" s="172"/>
      <c r="EAQ195" s="172"/>
      <c r="EAR195" s="172"/>
      <c r="EAS195" s="172"/>
      <c r="EAT195" s="172"/>
      <c r="EAU195" s="172"/>
      <c r="EAV195" s="172"/>
      <c r="EAW195" s="172"/>
      <c r="EAX195" s="172"/>
      <c r="EAY195" s="172"/>
      <c r="EAZ195" s="172"/>
      <c r="EBA195" s="172"/>
      <c r="EBB195" s="172"/>
      <c r="EBC195" s="172"/>
      <c r="EBD195" s="172"/>
      <c r="EBE195" s="172"/>
      <c r="EBF195" s="172"/>
      <c r="EBG195" s="172"/>
      <c r="EBH195" s="172"/>
      <c r="EBI195" s="172"/>
      <c r="EBJ195" s="172"/>
      <c r="EBK195" s="172"/>
      <c r="EBL195" s="172"/>
      <c r="EBM195" s="172"/>
      <c r="EBN195" s="172"/>
      <c r="EBO195" s="172"/>
      <c r="EBP195" s="172"/>
      <c r="EBQ195" s="172"/>
      <c r="EBR195" s="172"/>
      <c r="EBS195" s="172"/>
      <c r="EBT195" s="172"/>
      <c r="EBU195" s="172"/>
      <c r="EBV195" s="172"/>
      <c r="EBW195" s="172"/>
      <c r="EBX195" s="172"/>
      <c r="EBY195" s="172"/>
      <c r="EBZ195" s="172"/>
      <c r="ECA195" s="172"/>
      <c r="ECB195" s="172"/>
      <c r="ECC195" s="172"/>
      <c r="ECD195" s="172"/>
      <c r="ECE195" s="172"/>
      <c r="ECF195" s="172"/>
      <c r="ECG195" s="172"/>
      <c r="ECH195" s="172"/>
      <c r="ECI195" s="172"/>
      <c r="ECJ195" s="172"/>
      <c r="ECK195" s="172"/>
      <c r="ECL195" s="172"/>
      <c r="ECM195" s="172"/>
      <c r="ECN195" s="172"/>
      <c r="ECO195" s="172"/>
      <c r="ECP195" s="172"/>
      <c r="ECQ195" s="172"/>
      <c r="ECR195" s="172"/>
      <c r="ECS195" s="172"/>
      <c r="ECT195" s="172"/>
      <c r="ECU195" s="172"/>
      <c r="ECV195" s="172"/>
      <c r="ECW195" s="172"/>
      <c r="ECX195" s="172"/>
      <c r="ECY195" s="172"/>
      <c r="ECZ195" s="172"/>
      <c r="EDA195" s="172"/>
      <c r="EDB195" s="172"/>
      <c r="EDC195" s="172"/>
      <c r="EDD195" s="172"/>
      <c r="EDE195" s="172"/>
      <c r="EDF195" s="172"/>
      <c r="EDG195" s="172"/>
      <c r="EDH195" s="172"/>
      <c r="EDI195" s="172"/>
      <c r="EDJ195" s="172"/>
      <c r="EDK195" s="172"/>
      <c r="EDL195" s="172"/>
      <c r="EDM195" s="172"/>
      <c r="EDN195" s="172"/>
      <c r="EDO195" s="172"/>
      <c r="EDP195" s="172"/>
      <c r="EDQ195" s="172"/>
      <c r="EDR195" s="172"/>
      <c r="EDS195" s="172"/>
      <c r="EDT195" s="172"/>
      <c r="EDU195" s="172"/>
      <c r="EDV195" s="172"/>
      <c r="EDW195" s="172"/>
      <c r="EDX195" s="172"/>
      <c r="EDY195" s="172"/>
      <c r="EDZ195" s="172"/>
      <c r="EEA195" s="172"/>
      <c r="EEB195" s="172"/>
      <c r="EEC195" s="172"/>
      <c r="EED195" s="172"/>
      <c r="EEE195" s="172"/>
      <c r="EEF195" s="172"/>
      <c r="EEG195" s="172"/>
      <c r="EEH195" s="172"/>
      <c r="EEI195" s="172"/>
      <c r="EEJ195" s="172"/>
      <c r="EEK195" s="172"/>
      <c r="EEL195" s="172"/>
      <c r="EEM195" s="172"/>
      <c r="EEN195" s="172"/>
      <c r="EEO195" s="172"/>
      <c r="EEP195" s="172"/>
      <c r="EEQ195" s="172"/>
      <c r="EER195" s="172"/>
      <c r="EES195" s="172"/>
      <c r="EET195" s="172"/>
      <c r="EEU195" s="172"/>
      <c r="EEV195" s="172"/>
      <c r="EEW195" s="172"/>
      <c r="EEX195" s="172"/>
      <c r="EEY195" s="172"/>
      <c r="EEZ195" s="172"/>
      <c r="EFA195" s="172"/>
      <c r="EFB195" s="172"/>
      <c r="EFC195" s="172"/>
      <c r="EFD195" s="172"/>
      <c r="EFE195" s="172"/>
      <c r="EFF195" s="172"/>
      <c r="EFG195" s="172"/>
      <c r="EFH195" s="172"/>
      <c r="EFI195" s="172"/>
      <c r="EFJ195" s="172"/>
      <c r="EFK195" s="172"/>
      <c r="EFL195" s="172"/>
      <c r="EFM195" s="172"/>
      <c r="EFN195" s="172"/>
      <c r="EFO195" s="172"/>
      <c r="EFP195" s="172"/>
      <c r="EFQ195" s="172"/>
      <c r="EFR195" s="172"/>
      <c r="EFS195" s="172"/>
      <c r="EFT195" s="172"/>
      <c r="EFU195" s="172"/>
      <c r="EFV195" s="172"/>
      <c r="EFW195" s="172"/>
      <c r="EFX195" s="172"/>
      <c r="EFY195" s="172"/>
      <c r="EFZ195" s="172"/>
      <c r="EGA195" s="172"/>
      <c r="EGB195" s="172"/>
      <c r="EGC195" s="172"/>
      <c r="EGD195" s="172"/>
      <c r="EGE195" s="172"/>
      <c r="EGF195" s="172"/>
      <c r="EGG195" s="172"/>
      <c r="EGH195" s="172"/>
      <c r="EGI195" s="172"/>
      <c r="EGJ195" s="172"/>
      <c r="EGK195" s="172"/>
      <c r="EGL195" s="172"/>
      <c r="EGM195" s="172"/>
      <c r="EGN195" s="172"/>
      <c r="EGO195" s="172"/>
      <c r="EGP195" s="172"/>
      <c r="EGQ195" s="172"/>
      <c r="EGR195" s="172"/>
      <c r="EGS195" s="172"/>
      <c r="EGT195" s="172"/>
      <c r="EGU195" s="172"/>
      <c r="EGV195" s="172"/>
      <c r="EGW195" s="172"/>
      <c r="EGX195" s="172"/>
      <c r="EGY195" s="172"/>
      <c r="EGZ195" s="172"/>
      <c r="EHA195" s="172"/>
      <c r="EHB195" s="172"/>
      <c r="EHC195" s="172"/>
      <c r="EHD195" s="172"/>
      <c r="EHE195" s="172"/>
      <c r="EHF195" s="172"/>
      <c r="EHG195" s="172"/>
      <c r="EHH195" s="172"/>
      <c r="EHI195" s="172"/>
      <c r="EHJ195" s="172"/>
      <c r="EHK195" s="172"/>
      <c r="EHL195" s="172"/>
      <c r="EHM195" s="172"/>
      <c r="EHN195" s="172"/>
      <c r="EHO195" s="172"/>
      <c r="EHP195" s="172"/>
      <c r="EHQ195" s="172"/>
      <c r="EHR195" s="172"/>
      <c r="EHS195" s="172"/>
      <c r="EHT195" s="172"/>
      <c r="EHU195" s="172"/>
      <c r="EHV195" s="172"/>
      <c r="EHW195" s="172"/>
      <c r="EHX195" s="172"/>
      <c r="EHY195" s="172"/>
      <c r="EHZ195" s="172"/>
      <c r="EIA195" s="172"/>
      <c r="EIB195" s="172"/>
      <c r="EIC195" s="172"/>
      <c r="EID195" s="172"/>
      <c r="EIE195" s="172"/>
      <c r="EIF195" s="172"/>
      <c r="EIG195" s="172"/>
      <c r="EIH195" s="172"/>
      <c r="EII195" s="172"/>
      <c r="EIJ195" s="172"/>
      <c r="EIK195" s="172"/>
      <c r="EIL195" s="172"/>
      <c r="EIM195" s="172"/>
      <c r="EIN195" s="172"/>
      <c r="EIO195" s="172"/>
      <c r="EIP195" s="172"/>
      <c r="EIQ195" s="172"/>
      <c r="EIR195" s="172"/>
      <c r="EIS195" s="172"/>
      <c r="EIT195" s="172"/>
      <c r="EIU195" s="172"/>
      <c r="EIV195" s="172"/>
      <c r="EIW195" s="172"/>
      <c r="EIX195" s="172"/>
      <c r="EIY195" s="172"/>
      <c r="EIZ195" s="172"/>
      <c r="EJA195" s="172"/>
      <c r="EJB195" s="172"/>
      <c r="EJC195" s="172"/>
      <c r="EJD195" s="172"/>
      <c r="EJE195" s="172"/>
      <c r="EJF195" s="172"/>
      <c r="EJG195" s="172"/>
      <c r="EJH195" s="172"/>
      <c r="EJI195" s="172"/>
      <c r="EJJ195" s="172"/>
      <c r="EJK195" s="172"/>
      <c r="EJL195" s="172"/>
      <c r="EJM195" s="172"/>
      <c r="EJN195" s="172"/>
      <c r="EJO195" s="172"/>
      <c r="EJP195" s="172"/>
      <c r="EJQ195" s="172"/>
      <c r="EJR195" s="172"/>
      <c r="EJS195" s="172"/>
      <c r="EJT195" s="172"/>
      <c r="EJU195" s="172"/>
      <c r="EJV195" s="172"/>
      <c r="EJW195" s="172"/>
      <c r="EJX195" s="172"/>
      <c r="EJY195" s="172"/>
      <c r="EJZ195" s="172"/>
      <c r="EKA195" s="172"/>
      <c r="EKB195" s="172"/>
      <c r="EKC195" s="172"/>
      <c r="EKD195" s="172"/>
      <c r="EKE195" s="172"/>
      <c r="EKF195" s="172"/>
      <c r="EKG195" s="172"/>
      <c r="EKH195" s="172"/>
      <c r="EKI195" s="172"/>
      <c r="EKJ195" s="172"/>
      <c r="EKK195" s="172"/>
      <c r="EKL195" s="172"/>
      <c r="EKM195" s="172"/>
      <c r="EKN195" s="172"/>
      <c r="EKO195" s="172"/>
      <c r="EKP195" s="172"/>
      <c r="EKQ195" s="172"/>
      <c r="EKR195" s="172"/>
      <c r="EKS195" s="172"/>
      <c r="EKT195" s="172"/>
      <c r="EKU195" s="172"/>
      <c r="EKV195" s="172"/>
      <c r="EKW195" s="172"/>
      <c r="EKX195" s="172"/>
      <c r="EKY195" s="172"/>
      <c r="EKZ195" s="172"/>
      <c r="ELA195" s="172"/>
      <c r="ELB195" s="172"/>
      <c r="ELC195" s="172"/>
      <c r="ELD195" s="172"/>
      <c r="ELE195" s="172"/>
      <c r="ELF195" s="172"/>
      <c r="ELG195" s="172"/>
      <c r="ELH195" s="172"/>
      <c r="ELI195" s="172"/>
      <c r="ELJ195" s="172"/>
      <c r="ELK195" s="172"/>
      <c r="ELL195" s="172"/>
      <c r="ELM195" s="172"/>
      <c r="ELN195" s="172"/>
      <c r="ELO195" s="172"/>
      <c r="ELP195" s="172"/>
      <c r="ELQ195" s="172"/>
      <c r="ELR195" s="172"/>
      <c r="ELS195" s="172"/>
      <c r="ELT195" s="172"/>
      <c r="ELU195" s="172"/>
      <c r="ELV195" s="172"/>
      <c r="ELW195" s="172"/>
      <c r="ELX195" s="172"/>
      <c r="ELY195" s="172"/>
      <c r="ELZ195" s="172"/>
      <c r="EMA195" s="172"/>
      <c r="EMB195" s="172"/>
      <c r="EMC195" s="172"/>
      <c r="EMD195" s="172"/>
      <c r="EME195" s="172"/>
      <c r="EMF195" s="172"/>
      <c r="EMG195" s="172"/>
      <c r="EMH195" s="172"/>
      <c r="EMI195" s="172"/>
      <c r="EMJ195" s="172"/>
      <c r="EMK195" s="172"/>
      <c r="EML195" s="172"/>
      <c r="EMM195" s="172"/>
      <c r="EMN195" s="172"/>
      <c r="EMO195" s="172"/>
      <c r="EMP195" s="172"/>
      <c r="EMQ195" s="172"/>
      <c r="EMR195" s="172"/>
      <c r="EMS195" s="172"/>
      <c r="EMT195" s="172"/>
      <c r="EMU195" s="172"/>
      <c r="EMV195" s="172"/>
      <c r="EMW195" s="172"/>
      <c r="EMX195" s="172"/>
      <c r="EMY195" s="172"/>
      <c r="EMZ195" s="172"/>
      <c r="ENA195" s="172"/>
      <c r="ENB195" s="172"/>
      <c r="ENC195" s="172"/>
      <c r="END195" s="172"/>
      <c r="ENE195" s="172"/>
      <c r="ENF195" s="172"/>
      <c r="ENG195" s="172"/>
      <c r="ENH195" s="172"/>
      <c r="ENI195" s="172"/>
      <c r="ENJ195" s="172"/>
      <c r="ENK195" s="172"/>
      <c r="ENL195" s="172"/>
      <c r="ENM195" s="172"/>
      <c r="ENN195" s="172"/>
      <c r="ENO195" s="172"/>
      <c r="ENP195" s="172"/>
      <c r="ENQ195" s="172"/>
      <c r="ENR195" s="172"/>
      <c r="ENS195" s="172"/>
      <c r="ENT195" s="172"/>
      <c r="ENU195" s="172"/>
      <c r="ENV195" s="172"/>
      <c r="ENW195" s="172"/>
      <c r="ENX195" s="172"/>
      <c r="ENY195" s="172"/>
      <c r="ENZ195" s="172"/>
      <c r="EOA195" s="172"/>
      <c r="EOB195" s="172"/>
      <c r="EOC195" s="172"/>
      <c r="EOD195" s="172"/>
      <c r="EOE195" s="172"/>
      <c r="EOF195" s="172"/>
      <c r="EOG195" s="172"/>
      <c r="EOH195" s="172"/>
      <c r="EOI195" s="172"/>
      <c r="EOJ195" s="172"/>
      <c r="EOK195" s="172"/>
      <c r="EOL195" s="172"/>
      <c r="EOM195" s="172"/>
      <c r="EON195" s="172"/>
      <c r="EOO195" s="172"/>
      <c r="EOP195" s="172"/>
      <c r="EOQ195" s="172"/>
      <c r="EOR195" s="172"/>
      <c r="EOS195" s="172"/>
      <c r="EOT195" s="172"/>
      <c r="EOU195" s="172"/>
      <c r="EOV195" s="172"/>
      <c r="EOW195" s="172"/>
      <c r="EOX195" s="172"/>
      <c r="EOY195" s="172"/>
      <c r="EOZ195" s="172"/>
      <c r="EPA195" s="172"/>
      <c r="EPB195" s="172"/>
      <c r="EPC195" s="172"/>
      <c r="EPD195" s="172"/>
      <c r="EPE195" s="172"/>
      <c r="EPF195" s="172"/>
      <c r="EPG195" s="172"/>
      <c r="EPH195" s="172"/>
      <c r="EPI195" s="172"/>
      <c r="EPJ195" s="172"/>
      <c r="EPK195" s="172"/>
      <c r="EPL195" s="172"/>
      <c r="EPM195" s="172"/>
      <c r="EPN195" s="172"/>
      <c r="EPO195" s="172"/>
      <c r="EPP195" s="172"/>
      <c r="EPQ195" s="172"/>
      <c r="EPR195" s="172"/>
      <c r="EPS195" s="172"/>
      <c r="EPT195" s="172"/>
      <c r="EPU195" s="172"/>
      <c r="EPV195" s="172"/>
      <c r="EPW195" s="172"/>
      <c r="EPX195" s="172"/>
      <c r="EPY195" s="172"/>
      <c r="EPZ195" s="172"/>
      <c r="EQA195" s="172"/>
      <c r="EQB195" s="172"/>
      <c r="EQC195" s="172"/>
      <c r="EQD195" s="172"/>
      <c r="EQE195" s="172"/>
      <c r="EQF195" s="172"/>
      <c r="EQG195" s="172"/>
      <c r="EQH195" s="172"/>
      <c r="EQI195" s="172"/>
      <c r="EQJ195" s="172"/>
      <c r="EQK195" s="172"/>
      <c r="EQL195" s="172"/>
      <c r="EQM195" s="172"/>
      <c r="EQN195" s="172"/>
      <c r="EQO195" s="172"/>
      <c r="EQP195" s="172"/>
      <c r="EQQ195" s="172"/>
      <c r="EQR195" s="172"/>
      <c r="EQS195" s="172"/>
      <c r="EQT195" s="172"/>
      <c r="EQU195" s="172"/>
      <c r="EQV195" s="172"/>
      <c r="EQW195" s="172"/>
      <c r="EQX195" s="172"/>
      <c r="EQY195" s="172"/>
      <c r="EQZ195" s="172"/>
      <c r="ERA195" s="172"/>
      <c r="ERB195" s="172"/>
      <c r="ERC195" s="172"/>
      <c r="ERD195" s="172"/>
      <c r="ERE195" s="172"/>
      <c r="ERF195" s="172"/>
      <c r="ERG195" s="172"/>
      <c r="ERH195" s="172"/>
      <c r="ERI195" s="172"/>
      <c r="ERJ195" s="172"/>
      <c r="ERK195" s="172"/>
      <c r="ERL195" s="172"/>
      <c r="ERM195" s="172"/>
      <c r="ERN195" s="172"/>
      <c r="ERO195" s="172"/>
      <c r="ERP195" s="172"/>
      <c r="ERQ195" s="172"/>
      <c r="ERR195" s="172"/>
      <c r="ERS195" s="172"/>
      <c r="ERT195" s="172"/>
      <c r="ERU195" s="172"/>
      <c r="ERV195" s="172"/>
      <c r="ERW195" s="172"/>
      <c r="ERX195" s="172"/>
      <c r="ERY195" s="172"/>
      <c r="ERZ195" s="172"/>
      <c r="ESA195" s="172"/>
      <c r="ESB195" s="172"/>
      <c r="ESC195" s="172"/>
      <c r="ESD195" s="172"/>
      <c r="ESE195" s="172"/>
      <c r="ESF195" s="172"/>
      <c r="ESG195" s="172"/>
      <c r="ESH195" s="172"/>
      <c r="ESI195" s="172"/>
      <c r="ESJ195" s="172"/>
      <c r="ESK195" s="172"/>
      <c r="ESL195" s="172"/>
      <c r="ESM195" s="172"/>
      <c r="ESN195" s="172"/>
      <c r="ESO195" s="172"/>
      <c r="ESP195" s="172"/>
      <c r="ESQ195" s="172"/>
      <c r="ESR195" s="172"/>
      <c r="ESS195" s="172"/>
      <c r="EST195" s="172"/>
      <c r="ESU195" s="172"/>
      <c r="ESV195" s="172"/>
      <c r="ESW195" s="172"/>
      <c r="ESX195" s="172"/>
      <c r="ESY195" s="172"/>
      <c r="ESZ195" s="172"/>
      <c r="ETA195" s="172"/>
      <c r="ETB195" s="172"/>
      <c r="ETC195" s="172"/>
      <c r="ETD195" s="172"/>
      <c r="ETE195" s="172"/>
      <c r="ETF195" s="172"/>
      <c r="ETG195" s="172"/>
      <c r="ETH195" s="172"/>
      <c r="ETI195" s="172"/>
      <c r="ETJ195" s="172"/>
      <c r="ETK195" s="172"/>
      <c r="ETL195" s="172"/>
      <c r="ETM195" s="172"/>
      <c r="ETN195" s="172"/>
      <c r="ETO195" s="172"/>
      <c r="ETP195" s="172"/>
      <c r="ETQ195" s="172"/>
      <c r="ETR195" s="172"/>
      <c r="ETS195" s="172"/>
      <c r="ETT195" s="172"/>
      <c r="ETU195" s="172"/>
      <c r="ETV195" s="172"/>
      <c r="ETW195" s="172"/>
      <c r="ETX195" s="172"/>
      <c r="ETY195" s="172"/>
      <c r="ETZ195" s="172"/>
      <c r="EUA195" s="172"/>
      <c r="EUB195" s="172"/>
      <c r="EUC195" s="172"/>
      <c r="EUD195" s="172"/>
      <c r="EUE195" s="172"/>
      <c r="EUF195" s="172"/>
      <c r="EUG195" s="172"/>
      <c r="EUH195" s="172"/>
      <c r="EUI195" s="172"/>
      <c r="EUJ195" s="172"/>
      <c r="EUK195" s="172"/>
      <c r="EUL195" s="172"/>
      <c r="EUM195" s="172"/>
      <c r="EUN195" s="172"/>
      <c r="EUO195" s="172"/>
      <c r="EUP195" s="172"/>
      <c r="EUQ195" s="172"/>
      <c r="EUR195" s="172"/>
      <c r="EUS195" s="172"/>
      <c r="EUT195" s="172"/>
      <c r="EUU195" s="172"/>
      <c r="EUV195" s="172"/>
      <c r="EUW195" s="172"/>
      <c r="EUX195" s="172"/>
      <c r="EUY195" s="172"/>
      <c r="EUZ195" s="172"/>
      <c r="EVA195" s="172"/>
      <c r="EVB195" s="172"/>
      <c r="EVC195" s="172"/>
      <c r="EVD195" s="172"/>
      <c r="EVE195" s="172"/>
      <c r="EVF195" s="172"/>
      <c r="EVG195" s="172"/>
      <c r="EVH195" s="172"/>
      <c r="EVI195" s="172"/>
      <c r="EVJ195" s="172"/>
      <c r="EVK195" s="172"/>
      <c r="EVL195" s="172"/>
      <c r="EVM195" s="172"/>
      <c r="EVN195" s="172"/>
      <c r="EVO195" s="172"/>
      <c r="EVP195" s="172"/>
      <c r="EVQ195" s="172"/>
      <c r="EVR195" s="172"/>
      <c r="EVS195" s="172"/>
      <c r="EVT195" s="172"/>
      <c r="EVU195" s="172"/>
      <c r="EVV195" s="172"/>
      <c r="EVW195" s="172"/>
      <c r="EVX195" s="172"/>
      <c r="EVY195" s="172"/>
      <c r="EVZ195" s="172"/>
      <c r="EWA195" s="172"/>
      <c r="EWB195" s="172"/>
      <c r="EWC195" s="172"/>
      <c r="EWD195" s="172"/>
      <c r="EWE195" s="172"/>
      <c r="EWF195" s="172"/>
      <c r="EWG195" s="172"/>
      <c r="EWH195" s="172"/>
      <c r="EWI195" s="172"/>
      <c r="EWJ195" s="172"/>
      <c r="EWK195" s="172"/>
      <c r="EWL195" s="172"/>
      <c r="EWM195" s="172"/>
      <c r="EWN195" s="172"/>
      <c r="EWO195" s="172"/>
      <c r="EWP195" s="172"/>
      <c r="EWQ195" s="172"/>
      <c r="EWR195" s="172"/>
      <c r="EWS195" s="172"/>
      <c r="EWT195" s="172"/>
      <c r="EWU195" s="172"/>
      <c r="EWV195" s="172"/>
      <c r="EWW195" s="172"/>
      <c r="EWX195" s="172"/>
      <c r="EWY195" s="172"/>
      <c r="EWZ195" s="172"/>
      <c r="EXA195" s="172"/>
      <c r="EXB195" s="172"/>
      <c r="EXC195" s="172"/>
      <c r="EXD195" s="172"/>
      <c r="EXE195" s="172"/>
      <c r="EXF195" s="172"/>
      <c r="EXG195" s="172"/>
      <c r="EXH195" s="172"/>
      <c r="EXI195" s="172"/>
      <c r="EXJ195" s="172"/>
      <c r="EXK195" s="172"/>
      <c r="EXL195" s="172"/>
      <c r="EXM195" s="172"/>
      <c r="EXN195" s="172"/>
      <c r="EXO195" s="172"/>
      <c r="EXP195" s="172"/>
      <c r="EXQ195" s="172"/>
      <c r="EXR195" s="172"/>
      <c r="EXS195" s="172"/>
      <c r="EXT195" s="172"/>
      <c r="EXU195" s="172"/>
      <c r="EXV195" s="172"/>
      <c r="EXW195" s="172"/>
      <c r="EXX195" s="172"/>
      <c r="EXY195" s="172"/>
      <c r="EXZ195" s="172"/>
      <c r="EYA195" s="172"/>
      <c r="EYB195" s="172"/>
      <c r="EYC195" s="172"/>
      <c r="EYD195" s="172"/>
      <c r="EYE195" s="172"/>
      <c r="EYF195" s="172"/>
      <c r="EYG195" s="172"/>
      <c r="EYH195" s="172"/>
      <c r="EYI195" s="172"/>
      <c r="EYJ195" s="172"/>
      <c r="EYK195" s="172"/>
      <c r="EYL195" s="172"/>
      <c r="EYM195" s="172"/>
      <c r="EYN195" s="172"/>
      <c r="EYO195" s="172"/>
      <c r="EYP195" s="172"/>
      <c r="EYQ195" s="172"/>
      <c r="EYR195" s="172"/>
      <c r="EYS195" s="172"/>
      <c r="EYT195" s="172"/>
      <c r="EYU195" s="172"/>
      <c r="EYV195" s="172"/>
      <c r="EYW195" s="172"/>
      <c r="EYX195" s="172"/>
      <c r="EYY195" s="172"/>
      <c r="EYZ195" s="172"/>
      <c r="EZA195" s="172"/>
      <c r="EZB195" s="172"/>
      <c r="EZC195" s="172"/>
      <c r="EZD195" s="172"/>
      <c r="EZE195" s="172"/>
      <c r="EZF195" s="172"/>
      <c r="EZG195" s="172"/>
      <c r="EZH195" s="172"/>
      <c r="EZI195" s="172"/>
      <c r="EZJ195" s="172"/>
      <c r="EZK195" s="172"/>
      <c r="EZL195" s="172"/>
      <c r="EZM195" s="172"/>
      <c r="EZN195" s="172"/>
      <c r="EZO195" s="172"/>
      <c r="EZP195" s="172"/>
      <c r="EZQ195" s="172"/>
      <c r="EZR195" s="172"/>
      <c r="EZS195" s="172"/>
      <c r="EZT195" s="172"/>
      <c r="EZU195" s="172"/>
      <c r="EZV195" s="172"/>
      <c r="EZW195" s="172"/>
      <c r="EZX195" s="172"/>
      <c r="EZY195" s="172"/>
      <c r="EZZ195" s="172"/>
      <c r="FAA195" s="172"/>
      <c r="FAB195" s="172"/>
      <c r="FAC195" s="172"/>
      <c r="FAD195" s="172"/>
      <c r="FAE195" s="172"/>
      <c r="FAF195" s="172"/>
      <c r="FAG195" s="172"/>
      <c r="FAH195" s="172"/>
      <c r="FAI195" s="172"/>
      <c r="FAJ195" s="172"/>
      <c r="FAK195" s="172"/>
      <c r="FAL195" s="172"/>
      <c r="FAM195" s="172"/>
      <c r="FAN195" s="172"/>
      <c r="FAO195" s="172"/>
      <c r="FAP195" s="172"/>
      <c r="FAQ195" s="172"/>
      <c r="FAR195" s="172"/>
      <c r="FAS195" s="172"/>
      <c r="FAT195" s="172"/>
      <c r="FAU195" s="172"/>
      <c r="FAV195" s="172"/>
      <c r="FAW195" s="172"/>
      <c r="FAX195" s="172"/>
      <c r="FAY195" s="172"/>
      <c r="FAZ195" s="172"/>
      <c r="FBA195" s="172"/>
      <c r="FBB195" s="172"/>
      <c r="FBC195" s="172"/>
      <c r="FBD195" s="172"/>
      <c r="FBE195" s="172"/>
      <c r="FBF195" s="172"/>
      <c r="FBG195" s="172"/>
      <c r="FBH195" s="172"/>
      <c r="FBI195" s="172"/>
      <c r="FBJ195" s="172"/>
      <c r="FBK195" s="172"/>
      <c r="FBL195" s="172"/>
      <c r="FBM195" s="172"/>
      <c r="FBN195" s="172"/>
      <c r="FBO195" s="172"/>
      <c r="FBP195" s="172"/>
      <c r="FBQ195" s="172"/>
      <c r="FBR195" s="172"/>
      <c r="FBS195" s="172"/>
      <c r="FBT195" s="172"/>
      <c r="FBU195" s="172"/>
      <c r="FBV195" s="172"/>
      <c r="FBW195" s="172"/>
      <c r="FBX195" s="172"/>
      <c r="FBY195" s="172"/>
      <c r="FBZ195" s="172"/>
      <c r="FCA195" s="172"/>
      <c r="FCB195" s="172"/>
      <c r="FCC195" s="172"/>
      <c r="FCD195" s="172"/>
      <c r="FCE195" s="172"/>
      <c r="FCF195" s="172"/>
      <c r="FCG195" s="172"/>
      <c r="FCH195" s="172"/>
      <c r="FCI195" s="172"/>
      <c r="FCJ195" s="172"/>
      <c r="FCK195" s="172"/>
      <c r="FCL195" s="172"/>
      <c r="FCM195" s="172"/>
      <c r="FCN195" s="172"/>
      <c r="FCO195" s="172"/>
      <c r="FCP195" s="172"/>
      <c r="FCQ195" s="172"/>
      <c r="FCR195" s="172"/>
      <c r="FCS195" s="172"/>
      <c r="FCT195" s="172"/>
      <c r="FCU195" s="172"/>
      <c r="FCV195" s="172"/>
      <c r="FCW195" s="172"/>
      <c r="FCX195" s="172"/>
      <c r="FCY195" s="172"/>
      <c r="FCZ195" s="172"/>
      <c r="FDA195" s="172"/>
      <c r="FDB195" s="172"/>
      <c r="FDC195" s="172"/>
      <c r="FDD195" s="172"/>
      <c r="FDE195" s="172"/>
      <c r="FDF195" s="172"/>
      <c r="FDG195" s="172"/>
      <c r="FDH195" s="172"/>
      <c r="FDI195" s="172"/>
      <c r="FDJ195" s="172"/>
      <c r="FDK195" s="172"/>
      <c r="FDL195" s="172"/>
      <c r="FDM195" s="172"/>
      <c r="FDN195" s="172"/>
      <c r="FDO195" s="172"/>
      <c r="FDP195" s="172"/>
      <c r="FDQ195" s="172"/>
      <c r="FDR195" s="172"/>
      <c r="FDS195" s="172"/>
      <c r="FDT195" s="172"/>
      <c r="FDU195" s="172"/>
      <c r="FDV195" s="172"/>
      <c r="FDW195" s="172"/>
      <c r="FDX195" s="172"/>
      <c r="FDY195" s="172"/>
      <c r="FDZ195" s="172"/>
      <c r="FEA195" s="172"/>
      <c r="FEB195" s="172"/>
      <c r="FEC195" s="172"/>
      <c r="FED195" s="172"/>
      <c r="FEE195" s="172"/>
      <c r="FEF195" s="172"/>
      <c r="FEG195" s="172"/>
      <c r="FEH195" s="172"/>
      <c r="FEI195" s="172"/>
      <c r="FEJ195" s="172"/>
      <c r="FEK195" s="172"/>
      <c r="FEL195" s="172"/>
      <c r="FEM195" s="172"/>
      <c r="FEN195" s="172"/>
      <c r="FEO195" s="172"/>
      <c r="FEP195" s="172"/>
      <c r="FEQ195" s="172"/>
      <c r="FER195" s="172"/>
      <c r="FES195" s="172"/>
      <c r="FET195" s="172"/>
      <c r="FEU195" s="172"/>
      <c r="FEV195" s="172"/>
      <c r="FEW195" s="172"/>
      <c r="FEX195" s="172"/>
      <c r="FEY195" s="172"/>
      <c r="FEZ195" s="172"/>
      <c r="FFA195" s="172"/>
      <c r="FFB195" s="172"/>
      <c r="FFC195" s="172"/>
      <c r="FFD195" s="172"/>
      <c r="FFE195" s="172"/>
      <c r="FFF195" s="172"/>
      <c r="FFG195" s="172"/>
      <c r="FFH195" s="172"/>
      <c r="FFI195" s="172"/>
      <c r="FFJ195" s="172"/>
      <c r="FFK195" s="172"/>
      <c r="FFL195" s="172"/>
      <c r="FFM195" s="172"/>
      <c r="FFN195" s="172"/>
      <c r="FFO195" s="172"/>
      <c r="FFP195" s="172"/>
      <c r="FFQ195" s="172"/>
      <c r="FFR195" s="172"/>
      <c r="FFS195" s="172"/>
      <c r="FFT195" s="172"/>
      <c r="FFU195" s="172"/>
      <c r="FFV195" s="172"/>
      <c r="FFW195" s="172"/>
      <c r="FFX195" s="172"/>
      <c r="FFY195" s="172"/>
      <c r="FFZ195" s="172"/>
      <c r="FGA195" s="172"/>
      <c r="FGB195" s="172"/>
      <c r="FGC195" s="172"/>
      <c r="FGD195" s="172"/>
      <c r="FGE195" s="172"/>
      <c r="FGF195" s="172"/>
      <c r="FGG195" s="172"/>
      <c r="FGH195" s="172"/>
      <c r="FGI195" s="172"/>
      <c r="FGJ195" s="172"/>
      <c r="FGK195" s="172"/>
      <c r="FGL195" s="172"/>
      <c r="FGM195" s="172"/>
      <c r="FGN195" s="172"/>
      <c r="FGO195" s="172"/>
      <c r="FGP195" s="172"/>
      <c r="FGQ195" s="172"/>
      <c r="FGR195" s="172"/>
      <c r="FGS195" s="172"/>
      <c r="FGT195" s="172"/>
      <c r="FGU195" s="172"/>
      <c r="FGV195" s="172"/>
      <c r="FGW195" s="172"/>
      <c r="FGX195" s="172"/>
      <c r="FGY195" s="172"/>
      <c r="FGZ195" s="172"/>
      <c r="FHA195" s="172"/>
      <c r="FHB195" s="172"/>
      <c r="FHC195" s="172"/>
      <c r="FHD195" s="172"/>
      <c r="FHE195" s="172"/>
      <c r="FHF195" s="172"/>
      <c r="FHG195" s="172"/>
      <c r="FHH195" s="172"/>
      <c r="FHI195" s="172"/>
      <c r="FHJ195" s="172"/>
      <c r="FHK195" s="172"/>
      <c r="FHL195" s="172"/>
      <c r="FHM195" s="172"/>
      <c r="FHN195" s="172"/>
      <c r="FHO195" s="172"/>
      <c r="FHP195" s="172"/>
      <c r="FHQ195" s="172"/>
      <c r="FHR195" s="172"/>
      <c r="FHS195" s="172"/>
      <c r="FHT195" s="172"/>
      <c r="FHU195" s="172"/>
      <c r="FHV195" s="172"/>
      <c r="FHW195" s="172"/>
      <c r="FHX195" s="172"/>
      <c r="FHY195" s="172"/>
      <c r="FHZ195" s="172"/>
      <c r="FIA195" s="172"/>
      <c r="FIB195" s="172"/>
      <c r="FIC195" s="172"/>
      <c r="FID195" s="172"/>
      <c r="FIE195" s="172"/>
      <c r="FIF195" s="172"/>
      <c r="FIG195" s="172"/>
      <c r="FIH195" s="172"/>
      <c r="FII195" s="172"/>
      <c r="FIJ195" s="172"/>
      <c r="FIK195" s="172"/>
      <c r="FIL195" s="172"/>
      <c r="FIM195" s="172"/>
      <c r="FIN195" s="172"/>
      <c r="FIO195" s="172"/>
      <c r="FIP195" s="172"/>
      <c r="FIQ195" s="172"/>
      <c r="FIR195" s="172"/>
      <c r="FIS195" s="172"/>
      <c r="FIT195" s="172"/>
      <c r="FIU195" s="172"/>
      <c r="FIV195" s="172"/>
      <c r="FIW195" s="172"/>
      <c r="FIX195" s="172"/>
      <c r="FIY195" s="172"/>
      <c r="FIZ195" s="172"/>
      <c r="FJA195" s="172"/>
      <c r="FJB195" s="172"/>
      <c r="FJC195" s="172"/>
      <c r="FJD195" s="172"/>
      <c r="FJE195" s="172"/>
      <c r="FJF195" s="172"/>
      <c r="FJG195" s="172"/>
      <c r="FJH195" s="172"/>
      <c r="FJI195" s="172"/>
      <c r="FJJ195" s="172"/>
      <c r="FJK195" s="172"/>
      <c r="FJL195" s="172"/>
      <c r="FJM195" s="172"/>
      <c r="FJN195" s="172"/>
      <c r="FJO195" s="172"/>
      <c r="FJP195" s="172"/>
      <c r="FJQ195" s="172"/>
      <c r="FJR195" s="172"/>
      <c r="FJS195" s="172"/>
      <c r="FJT195" s="172"/>
      <c r="FJU195" s="172"/>
      <c r="FJV195" s="172"/>
      <c r="FJW195" s="172"/>
      <c r="FJX195" s="172"/>
      <c r="FJY195" s="172"/>
      <c r="FJZ195" s="172"/>
      <c r="FKA195" s="172"/>
      <c r="FKB195" s="172"/>
      <c r="FKC195" s="172"/>
      <c r="FKD195" s="172"/>
      <c r="FKE195" s="172"/>
      <c r="FKF195" s="172"/>
      <c r="FKG195" s="172"/>
      <c r="FKH195" s="172"/>
      <c r="FKI195" s="172"/>
      <c r="FKJ195" s="172"/>
      <c r="FKK195" s="172"/>
      <c r="FKL195" s="172"/>
      <c r="FKM195" s="172"/>
      <c r="FKN195" s="172"/>
      <c r="FKO195" s="172"/>
      <c r="FKP195" s="172"/>
      <c r="FKQ195" s="172"/>
      <c r="FKR195" s="172"/>
      <c r="FKS195" s="172"/>
      <c r="FKT195" s="172"/>
      <c r="FKU195" s="172"/>
      <c r="FKV195" s="172"/>
      <c r="FKW195" s="172"/>
      <c r="FKX195" s="172"/>
      <c r="FKY195" s="172"/>
      <c r="FKZ195" s="172"/>
      <c r="FLA195" s="172"/>
      <c r="FLB195" s="172"/>
      <c r="FLC195" s="172"/>
      <c r="FLD195" s="172"/>
      <c r="FLE195" s="172"/>
      <c r="FLF195" s="172"/>
      <c r="FLG195" s="172"/>
      <c r="FLH195" s="172"/>
      <c r="FLI195" s="172"/>
      <c r="FLJ195" s="172"/>
      <c r="FLK195" s="172"/>
      <c r="FLL195" s="172"/>
      <c r="FLM195" s="172"/>
      <c r="FLN195" s="172"/>
      <c r="FLO195" s="172"/>
      <c r="FLP195" s="172"/>
      <c r="FLQ195" s="172"/>
      <c r="FLR195" s="172"/>
      <c r="FLS195" s="172"/>
      <c r="FLT195" s="172"/>
      <c r="FLU195" s="172"/>
      <c r="FLV195" s="172"/>
      <c r="FLW195" s="172"/>
      <c r="FLX195" s="172"/>
      <c r="FLY195" s="172"/>
      <c r="FLZ195" s="172"/>
      <c r="FMA195" s="172"/>
      <c r="FMB195" s="172"/>
      <c r="FMC195" s="172"/>
      <c r="FMD195" s="172"/>
      <c r="FME195" s="172"/>
      <c r="FMF195" s="172"/>
      <c r="FMG195" s="172"/>
      <c r="FMH195" s="172"/>
      <c r="FMI195" s="172"/>
      <c r="FMJ195" s="172"/>
      <c r="FMK195" s="172"/>
      <c r="FML195" s="172"/>
      <c r="FMM195" s="172"/>
      <c r="FMN195" s="172"/>
      <c r="FMO195" s="172"/>
      <c r="FMP195" s="172"/>
      <c r="FMQ195" s="172"/>
      <c r="FMR195" s="172"/>
      <c r="FMS195" s="172"/>
      <c r="FMT195" s="172"/>
      <c r="FMU195" s="172"/>
      <c r="FMV195" s="172"/>
      <c r="FMW195" s="172"/>
      <c r="FMX195" s="172"/>
      <c r="FMY195" s="172"/>
      <c r="FMZ195" s="172"/>
      <c r="FNA195" s="172"/>
      <c r="FNB195" s="172"/>
      <c r="FNC195" s="172"/>
      <c r="FND195" s="172"/>
      <c r="FNE195" s="172"/>
      <c r="FNF195" s="172"/>
      <c r="FNG195" s="172"/>
      <c r="FNH195" s="172"/>
      <c r="FNI195" s="172"/>
      <c r="FNJ195" s="172"/>
      <c r="FNK195" s="172"/>
      <c r="FNL195" s="172"/>
      <c r="FNM195" s="172"/>
      <c r="FNN195" s="172"/>
      <c r="FNO195" s="172"/>
      <c r="FNP195" s="172"/>
      <c r="FNQ195" s="172"/>
      <c r="FNR195" s="172"/>
      <c r="FNS195" s="172"/>
      <c r="FNT195" s="172"/>
      <c r="FNU195" s="172"/>
      <c r="FNV195" s="172"/>
      <c r="FNW195" s="172"/>
      <c r="FNX195" s="172"/>
      <c r="FNY195" s="172"/>
      <c r="FNZ195" s="172"/>
      <c r="FOA195" s="172"/>
      <c r="FOB195" s="172"/>
      <c r="FOC195" s="172"/>
      <c r="FOD195" s="172"/>
      <c r="FOE195" s="172"/>
      <c r="FOF195" s="172"/>
      <c r="FOG195" s="172"/>
      <c r="FOH195" s="172"/>
      <c r="FOI195" s="172"/>
      <c r="FOJ195" s="172"/>
      <c r="FOK195" s="172"/>
      <c r="FOL195" s="172"/>
      <c r="FOM195" s="172"/>
      <c r="FON195" s="172"/>
      <c r="FOO195" s="172"/>
      <c r="FOP195" s="172"/>
      <c r="FOQ195" s="172"/>
      <c r="FOR195" s="172"/>
      <c r="FOS195" s="172"/>
      <c r="FOT195" s="172"/>
      <c r="FOU195" s="172"/>
      <c r="FOV195" s="172"/>
      <c r="FOW195" s="172"/>
      <c r="FOX195" s="172"/>
      <c r="FOY195" s="172"/>
      <c r="FOZ195" s="172"/>
      <c r="FPA195" s="172"/>
      <c r="FPB195" s="172"/>
      <c r="FPC195" s="172"/>
      <c r="FPD195" s="172"/>
      <c r="FPE195" s="172"/>
      <c r="FPF195" s="172"/>
      <c r="FPG195" s="172"/>
      <c r="FPH195" s="172"/>
      <c r="FPI195" s="172"/>
      <c r="FPJ195" s="172"/>
      <c r="FPK195" s="172"/>
      <c r="FPL195" s="172"/>
      <c r="FPM195" s="172"/>
      <c r="FPN195" s="172"/>
      <c r="FPO195" s="172"/>
      <c r="FPP195" s="172"/>
      <c r="FPQ195" s="172"/>
      <c r="FPR195" s="172"/>
      <c r="FPS195" s="172"/>
      <c r="FPT195" s="172"/>
      <c r="FPU195" s="172"/>
      <c r="FPV195" s="172"/>
      <c r="FPW195" s="172"/>
      <c r="FPX195" s="172"/>
      <c r="FPY195" s="172"/>
      <c r="FPZ195" s="172"/>
      <c r="FQA195" s="172"/>
      <c r="FQB195" s="172"/>
      <c r="FQC195" s="172"/>
      <c r="FQD195" s="172"/>
      <c r="FQE195" s="172"/>
      <c r="FQF195" s="172"/>
      <c r="FQG195" s="172"/>
      <c r="FQH195" s="172"/>
      <c r="FQI195" s="172"/>
      <c r="FQJ195" s="172"/>
      <c r="FQK195" s="172"/>
      <c r="FQL195" s="172"/>
      <c r="FQM195" s="172"/>
      <c r="FQN195" s="172"/>
      <c r="FQO195" s="172"/>
      <c r="FQP195" s="172"/>
      <c r="FQQ195" s="172"/>
      <c r="FQR195" s="172"/>
      <c r="FQS195" s="172"/>
      <c r="FQT195" s="172"/>
      <c r="FQU195" s="172"/>
      <c r="FQV195" s="172"/>
      <c r="FQW195" s="172"/>
      <c r="FQX195" s="172"/>
      <c r="FQY195" s="172"/>
      <c r="FQZ195" s="172"/>
      <c r="FRA195" s="172"/>
      <c r="FRB195" s="172"/>
      <c r="FRC195" s="172"/>
      <c r="FRD195" s="172"/>
      <c r="FRE195" s="172"/>
      <c r="FRF195" s="172"/>
      <c r="FRG195" s="172"/>
      <c r="FRH195" s="172"/>
      <c r="FRI195" s="172"/>
      <c r="FRJ195" s="172"/>
      <c r="FRK195" s="172"/>
      <c r="FRL195" s="172"/>
      <c r="FRM195" s="172"/>
      <c r="FRN195" s="172"/>
      <c r="FRO195" s="172"/>
      <c r="FRP195" s="172"/>
      <c r="FRQ195" s="172"/>
      <c r="FRR195" s="172"/>
      <c r="FRS195" s="172"/>
      <c r="FRT195" s="172"/>
      <c r="FRU195" s="172"/>
      <c r="FRV195" s="172"/>
      <c r="FRW195" s="172"/>
      <c r="FRX195" s="172"/>
      <c r="FRY195" s="172"/>
      <c r="FRZ195" s="172"/>
      <c r="FSA195" s="172"/>
      <c r="FSB195" s="172"/>
      <c r="FSC195" s="172"/>
      <c r="FSD195" s="172"/>
      <c r="FSE195" s="172"/>
      <c r="FSF195" s="172"/>
      <c r="FSG195" s="172"/>
      <c r="FSH195" s="172"/>
      <c r="FSI195" s="172"/>
      <c r="FSJ195" s="172"/>
      <c r="FSK195" s="172"/>
      <c r="FSL195" s="172"/>
      <c r="FSM195" s="172"/>
      <c r="FSN195" s="172"/>
      <c r="FSO195" s="172"/>
      <c r="FSP195" s="172"/>
      <c r="FSQ195" s="172"/>
      <c r="FSR195" s="172"/>
      <c r="FSS195" s="172"/>
      <c r="FST195" s="172"/>
      <c r="FSU195" s="172"/>
      <c r="FSV195" s="172"/>
      <c r="FSW195" s="172"/>
      <c r="FSX195" s="172"/>
      <c r="FSY195" s="172"/>
      <c r="FSZ195" s="172"/>
      <c r="FTA195" s="172"/>
      <c r="FTB195" s="172"/>
      <c r="FTC195" s="172"/>
      <c r="FTD195" s="172"/>
      <c r="FTE195" s="172"/>
      <c r="FTF195" s="172"/>
      <c r="FTG195" s="172"/>
      <c r="FTH195" s="172"/>
      <c r="FTI195" s="172"/>
      <c r="FTJ195" s="172"/>
      <c r="FTK195" s="172"/>
      <c r="FTL195" s="172"/>
      <c r="FTM195" s="172"/>
      <c r="FTN195" s="172"/>
      <c r="FTO195" s="172"/>
      <c r="FTP195" s="172"/>
      <c r="FTQ195" s="172"/>
      <c r="FTR195" s="172"/>
      <c r="FTS195" s="172"/>
      <c r="FTT195" s="172"/>
      <c r="FTU195" s="172"/>
      <c r="FTV195" s="172"/>
      <c r="FTW195" s="172"/>
      <c r="FTX195" s="172"/>
      <c r="FTY195" s="172"/>
      <c r="FTZ195" s="172"/>
      <c r="FUA195" s="172"/>
      <c r="FUB195" s="172"/>
      <c r="FUC195" s="172"/>
      <c r="FUD195" s="172"/>
      <c r="FUE195" s="172"/>
      <c r="FUF195" s="172"/>
      <c r="FUG195" s="172"/>
      <c r="FUH195" s="172"/>
      <c r="FUI195" s="172"/>
      <c r="FUJ195" s="172"/>
      <c r="FUK195" s="172"/>
      <c r="FUL195" s="172"/>
      <c r="FUM195" s="172"/>
      <c r="FUN195" s="172"/>
      <c r="FUO195" s="172"/>
      <c r="FUP195" s="172"/>
      <c r="FUQ195" s="172"/>
      <c r="FUR195" s="172"/>
      <c r="FUS195" s="172"/>
      <c r="FUT195" s="172"/>
      <c r="FUU195" s="172"/>
      <c r="FUV195" s="172"/>
      <c r="FUW195" s="172"/>
      <c r="FUX195" s="172"/>
      <c r="FUY195" s="172"/>
      <c r="FUZ195" s="172"/>
      <c r="FVA195" s="172"/>
      <c r="FVB195" s="172"/>
      <c r="FVC195" s="172"/>
      <c r="FVD195" s="172"/>
      <c r="FVE195" s="172"/>
      <c r="FVF195" s="172"/>
      <c r="FVG195" s="172"/>
      <c r="FVH195" s="172"/>
      <c r="FVI195" s="172"/>
      <c r="FVJ195" s="172"/>
      <c r="FVK195" s="172"/>
      <c r="FVL195" s="172"/>
      <c r="FVM195" s="172"/>
      <c r="FVN195" s="172"/>
      <c r="FVO195" s="172"/>
      <c r="FVP195" s="172"/>
      <c r="FVQ195" s="172"/>
      <c r="FVR195" s="172"/>
      <c r="FVS195" s="172"/>
      <c r="FVT195" s="172"/>
      <c r="FVU195" s="172"/>
      <c r="FVV195" s="172"/>
      <c r="FVW195" s="172"/>
      <c r="FVX195" s="172"/>
      <c r="FVY195" s="172"/>
      <c r="FVZ195" s="172"/>
      <c r="FWA195" s="172"/>
      <c r="FWB195" s="172"/>
      <c r="FWC195" s="172"/>
      <c r="FWD195" s="172"/>
      <c r="FWE195" s="172"/>
      <c r="FWF195" s="172"/>
      <c r="FWG195" s="172"/>
      <c r="FWH195" s="172"/>
      <c r="FWI195" s="172"/>
      <c r="FWJ195" s="172"/>
      <c r="FWK195" s="172"/>
      <c r="FWL195" s="172"/>
      <c r="FWM195" s="172"/>
      <c r="FWN195" s="172"/>
      <c r="FWO195" s="172"/>
      <c r="FWP195" s="172"/>
      <c r="FWQ195" s="172"/>
      <c r="FWR195" s="172"/>
      <c r="FWS195" s="172"/>
      <c r="FWT195" s="172"/>
      <c r="FWU195" s="172"/>
      <c r="FWV195" s="172"/>
      <c r="FWW195" s="172"/>
      <c r="FWX195" s="172"/>
      <c r="FWY195" s="172"/>
      <c r="FWZ195" s="172"/>
      <c r="FXA195" s="172"/>
      <c r="FXB195" s="172"/>
      <c r="FXC195" s="172"/>
      <c r="FXD195" s="172"/>
      <c r="FXE195" s="172"/>
      <c r="FXF195" s="172"/>
      <c r="FXG195" s="172"/>
      <c r="FXH195" s="172"/>
      <c r="FXI195" s="172"/>
      <c r="FXJ195" s="172"/>
      <c r="FXK195" s="172"/>
      <c r="FXL195" s="172"/>
      <c r="FXM195" s="172"/>
      <c r="FXN195" s="172"/>
      <c r="FXO195" s="172"/>
      <c r="FXP195" s="172"/>
      <c r="FXQ195" s="172"/>
      <c r="FXR195" s="172"/>
      <c r="FXS195" s="172"/>
      <c r="FXT195" s="172"/>
      <c r="FXU195" s="172"/>
      <c r="FXV195" s="172"/>
      <c r="FXW195" s="172"/>
      <c r="FXX195" s="172"/>
      <c r="FXY195" s="172"/>
      <c r="FXZ195" s="172"/>
      <c r="FYA195" s="172"/>
      <c r="FYB195" s="172"/>
      <c r="FYC195" s="172"/>
      <c r="FYD195" s="172"/>
      <c r="FYE195" s="172"/>
      <c r="FYF195" s="172"/>
      <c r="FYG195" s="172"/>
      <c r="FYH195" s="172"/>
      <c r="FYI195" s="172"/>
      <c r="FYJ195" s="172"/>
      <c r="FYK195" s="172"/>
      <c r="FYL195" s="172"/>
      <c r="FYM195" s="172"/>
      <c r="FYN195" s="172"/>
      <c r="FYO195" s="172"/>
      <c r="FYP195" s="172"/>
      <c r="FYQ195" s="172"/>
      <c r="FYR195" s="172"/>
      <c r="FYS195" s="172"/>
      <c r="FYT195" s="172"/>
      <c r="FYU195" s="172"/>
      <c r="FYV195" s="172"/>
      <c r="FYW195" s="172"/>
      <c r="FYX195" s="172"/>
      <c r="FYY195" s="172"/>
      <c r="FYZ195" s="172"/>
      <c r="FZA195" s="172"/>
      <c r="FZB195" s="172"/>
      <c r="FZC195" s="172"/>
      <c r="FZD195" s="172"/>
      <c r="FZE195" s="172"/>
      <c r="FZF195" s="172"/>
      <c r="FZG195" s="172"/>
      <c r="FZH195" s="172"/>
      <c r="FZI195" s="172"/>
      <c r="FZJ195" s="172"/>
      <c r="FZK195" s="172"/>
      <c r="FZL195" s="172"/>
      <c r="FZM195" s="172"/>
      <c r="FZN195" s="172"/>
      <c r="FZO195" s="172"/>
      <c r="FZP195" s="172"/>
      <c r="FZQ195" s="172"/>
      <c r="FZR195" s="172"/>
      <c r="FZS195" s="172"/>
      <c r="FZT195" s="172"/>
      <c r="FZU195" s="172"/>
      <c r="FZV195" s="172"/>
      <c r="FZW195" s="172"/>
      <c r="FZX195" s="172"/>
      <c r="FZY195" s="172"/>
      <c r="FZZ195" s="172"/>
      <c r="GAA195" s="172"/>
      <c r="GAB195" s="172"/>
      <c r="GAC195" s="172"/>
      <c r="GAD195" s="172"/>
      <c r="GAE195" s="172"/>
      <c r="GAF195" s="172"/>
      <c r="GAG195" s="172"/>
      <c r="GAH195" s="172"/>
      <c r="GAI195" s="172"/>
      <c r="GAJ195" s="172"/>
      <c r="GAK195" s="172"/>
      <c r="GAL195" s="172"/>
      <c r="GAM195" s="172"/>
      <c r="GAN195" s="172"/>
      <c r="GAO195" s="172"/>
      <c r="GAP195" s="172"/>
      <c r="GAQ195" s="172"/>
      <c r="GAR195" s="172"/>
      <c r="GAS195" s="172"/>
      <c r="GAT195" s="172"/>
      <c r="GAU195" s="172"/>
      <c r="GAV195" s="172"/>
      <c r="GAW195" s="172"/>
      <c r="GAX195" s="172"/>
      <c r="GAY195" s="172"/>
      <c r="GAZ195" s="172"/>
      <c r="GBA195" s="172"/>
      <c r="GBB195" s="172"/>
      <c r="GBC195" s="172"/>
      <c r="GBD195" s="172"/>
      <c r="GBE195" s="172"/>
      <c r="GBF195" s="172"/>
      <c r="GBG195" s="172"/>
      <c r="GBH195" s="172"/>
      <c r="GBI195" s="172"/>
      <c r="GBJ195" s="172"/>
      <c r="GBK195" s="172"/>
      <c r="GBL195" s="172"/>
      <c r="GBM195" s="172"/>
      <c r="GBN195" s="172"/>
      <c r="GBO195" s="172"/>
      <c r="GBP195" s="172"/>
      <c r="GBQ195" s="172"/>
      <c r="GBR195" s="172"/>
      <c r="GBS195" s="172"/>
      <c r="GBT195" s="172"/>
      <c r="GBU195" s="172"/>
      <c r="GBV195" s="172"/>
      <c r="GBW195" s="172"/>
      <c r="GBX195" s="172"/>
      <c r="GBY195" s="172"/>
      <c r="GBZ195" s="172"/>
      <c r="GCA195" s="172"/>
      <c r="GCB195" s="172"/>
      <c r="GCC195" s="172"/>
      <c r="GCD195" s="172"/>
      <c r="GCE195" s="172"/>
      <c r="GCF195" s="172"/>
      <c r="GCG195" s="172"/>
      <c r="GCH195" s="172"/>
      <c r="GCI195" s="172"/>
      <c r="GCJ195" s="172"/>
      <c r="GCK195" s="172"/>
      <c r="GCL195" s="172"/>
      <c r="GCM195" s="172"/>
      <c r="GCN195" s="172"/>
      <c r="GCO195" s="172"/>
      <c r="GCP195" s="172"/>
      <c r="GCQ195" s="172"/>
      <c r="GCR195" s="172"/>
      <c r="GCS195" s="172"/>
      <c r="GCT195" s="172"/>
      <c r="GCU195" s="172"/>
      <c r="GCV195" s="172"/>
      <c r="GCW195" s="172"/>
      <c r="GCX195" s="172"/>
      <c r="GCY195" s="172"/>
      <c r="GCZ195" s="172"/>
      <c r="GDA195" s="172"/>
      <c r="GDB195" s="172"/>
      <c r="GDC195" s="172"/>
      <c r="GDD195" s="172"/>
      <c r="GDE195" s="172"/>
      <c r="GDF195" s="172"/>
      <c r="GDG195" s="172"/>
      <c r="GDH195" s="172"/>
      <c r="GDI195" s="172"/>
      <c r="GDJ195" s="172"/>
      <c r="GDK195" s="172"/>
      <c r="GDL195" s="172"/>
      <c r="GDM195" s="172"/>
      <c r="GDN195" s="172"/>
      <c r="GDO195" s="172"/>
      <c r="GDP195" s="172"/>
      <c r="GDQ195" s="172"/>
      <c r="GDR195" s="172"/>
      <c r="GDS195" s="172"/>
      <c r="GDT195" s="172"/>
      <c r="GDU195" s="172"/>
      <c r="GDV195" s="172"/>
      <c r="GDW195" s="172"/>
      <c r="GDX195" s="172"/>
      <c r="GDY195" s="172"/>
      <c r="GDZ195" s="172"/>
      <c r="GEA195" s="172"/>
      <c r="GEB195" s="172"/>
      <c r="GEC195" s="172"/>
      <c r="GED195" s="172"/>
      <c r="GEE195" s="172"/>
      <c r="GEF195" s="172"/>
      <c r="GEG195" s="172"/>
      <c r="GEH195" s="172"/>
      <c r="GEI195" s="172"/>
      <c r="GEJ195" s="172"/>
      <c r="GEK195" s="172"/>
      <c r="GEL195" s="172"/>
      <c r="GEM195" s="172"/>
      <c r="GEN195" s="172"/>
      <c r="GEO195" s="172"/>
      <c r="GEP195" s="172"/>
      <c r="GEQ195" s="172"/>
      <c r="GER195" s="172"/>
      <c r="GES195" s="172"/>
      <c r="GET195" s="172"/>
      <c r="GEU195" s="172"/>
      <c r="GEV195" s="172"/>
      <c r="GEW195" s="172"/>
      <c r="GEX195" s="172"/>
      <c r="GEY195" s="172"/>
      <c r="GEZ195" s="172"/>
      <c r="GFA195" s="172"/>
      <c r="GFB195" s="172"/>
      <c r="GFC195" s="172"/>
      <c r="GFD195" s="172"/>
      <c r="GFE195" s="172"/>
      <c r="GFF195" s="172"/>
      <c r="GFG195" s="172"/>
      <c r="GFH195" s="172"/>
      <c r="GFI195" s="172"/>
      <c r="GFJ195" s="172"/>
      <c r="GFK195" s="172"/>
      <c r="GFL195" s="172"/>
      <c r="GFM195" s="172"/>
      <c r="GFN195" s="172"/>
      <c r="GFO195" s="172"/>
      <c r="GFP195" s="172"/>
      <c r="GFQ195" s="172"/>
      <c r="GFR195" s="172"/>
      <c r="GFS195" s="172"/>
      <c r="GFT195" s="172"/>
      <c r="GFU195" s="172"/>
      <c r="GFV195" s="172"/>
      <c r="GFW195" s="172"/>
      <c r="GFX195" s="172"/>
      <c r="GFY195" s="172"/>
      <c r="GFZ195" s="172"/>
      <c r="GGA195" s="172"/>
      <c r="GGB195" s="172"/>
      <c r="GGC195" s="172"/>
      <c r="GGD195" s="172"/>
      <c r="GGE195" s="172"/>
      <c r="GGF195" s="172"/>
      <c r="GGG195" s="172"/>
      <c r="GGH195" s="172"/>
      <c r="GGI195" s="172"/>
      <c r="GGJ195" s="172"/>
      <c r="GGK195" s="172"/>
      <c r="GGL195" s="172"/>
      <c r="GGM195" s="172"/>
      <c r="GGN195" s="172"/>
      <c r="GGO195" s="172"/>
      <c r="GGP195" s="172"/>
      <c r="GGQ195" s="172"/>
      <c r="GGR195" s="172"/>
      <c r="GGS195" s="172"/>
      <c r="GGT195" s="172"/>
      <c r="GGU195" s="172"/>
      <c r="GGV195" s="172"/>
      <c r="GGW195" s="172"/>
      <c r="GGX195" s="172"/>
      <c r="GGY195" s="172"/>
      <c r="GGZ195" s="172"/>
      <c r="GHA195" s="172"/>
      <c r="GHB195" s="172"/>
      <c r="GHC195" s="172"/>
      <c r="GHD195" s="172"/>
      <c r="GHE195" s="172"/>
      <c r="GHF195" s="172"/>
      <c r="GHG195" s="172"/>
      <c r="GHH195" s="172"/>
      <c r="GHI195" s="172"/>
      <c r="GHJ195" s="172"/>
      <c r="GHK195" s="172"/>
      <c r="GHL195" s="172"/>
      <c r="GHM195" s="172"/>
      <c r="GHN195" s="172"/>
      <c r="GHO195" s="172"/>
      <c r="GHP195" s="172"/>
      <c r="GHQ195" s="172"/>
      <c r="GHR195" s="172"/>
      <c r="GHS195" s="172"/>
      <c r="GHT195" s="172"/>
      <c r="GHU195" s="172"/>
      <c r="GHV195" s="172"/>
      <c r="GHW195" s="172"/>
      <c r="GHX195" s="172"/>
      <c r="GHY195" s="172"/>
      <c r="GHZ195" s="172"/>
      <c r="GIA195" s="172"/>
      <c r="GIB195" s="172"/>
      <c r="GIC195" s="172"/>
      <c r="GID195" s="172"/>
      <c r="GIE195" s="172"/>
      <c r="GIF195" s="172"/>
      <c r="GIG195" s="172"/>
      <c r="GIH195" s="172"/>
      <c r="GII195" s="172"/>
      <c r="GIJ195" s="172"/>
      <c r="GIK195" s="172"/>
      <c r="GIL195" s="172"/>
      <c r="GIM195" s="172"/>
      <c r="GIN195" s="172"/>
      <c r="GIO195" s="172"/>
      <c r="GIP195" s="172"/>
      <c r="GIQ195" s="172"/>
      <c r="GIR195" s="172"/>
      <c r="GIS195" s="172"/>
      <c r="GIT195" s="172"/>
      <c r="GIU195" s="172"/>
      <c r="GIV195" s="172"/>
      <c r="GIW195" s="172"/>
      <c r="GIX195" s="172"/>
      <c r="GIY195" s="172"/>
      <c r="GIZ195" s="172"/>
      <c r="GJA195" s="172"/>
      <c r="GJB195" s="172"/>
      <c r="GJC195" s="172"/>
      <c r="GJD195" s="172"/>
      <c r="GJE195" s="172"/>
      <c r="GJF195" s="172"/>
      <c r="GJG195" s="172"/>
      <c r="GJH195" s="172"/>
      <c r="GJI195" s="172"/>
      <c r="GJJ195" s="172"/>
      <c r="GJK195" s="172"/>
      <c r="GJL195" s="172"/>
      <c r="GJM195" s="172"/>
      <c r="GJN195" s="172"/>
      <c r="GJO195" s="172"/>
      <c r="GJP195" s="172"/>
      <c r="GJQ195" s="172"/>
      <c r="GJR195" s="172"/>
      <c r="GJS195" s="172"/>
      <c r="GJT195" s="172"/>
      <c r="GJU195" s="172"/>
      <c r="GJV195" s="172"/>
      <c r="GJW195" s="172"/>
      <c r="GJX195" s="172"/>
      <c r="GJY195" s="172"/>
      <c r="GJZ195" s="172"/>
      <c r="GKA195" s="172"/>
      <c r="GKB195" s="172"/>
      <c r="GKC195" s="172"/>
      <c r="GKD195" s="172"/>
      <c r="GKE195" s="172"/>
      <c r="GKF195" s="172"/>
      <c r="GKG195" s="172"/>
      <c r="GKH195" s="172"/>
      <c r="GKI195" s="172"/>
      <c r="GKJ195" s="172"/>
      <c r="GKK195" s="172"/>
      <c r="GKL195" s="172"/>
      <c r="GKM195" s="172"/>
      <c r="GKN195" s="172"/>
      <c r="GKO195" s="172"/>
      <c r="GKP195" s="172"/>
      <c r="GKQ195" s="172"/>
      <c r="GKR195" s="172"/>
      <c r="GKS195" s="172"/>
      <c r="GKT195" s="172"/>
      <c r="GKU195" s="172"/>
      <c r="GKV195" s="172"/>
      <c r="GKW195" s="172"/>
      <c r="GKX195" s="172"/>
      <c r="GKY195" s="172"/>
      <c r="GKZ195" s="172"/>
      <c r="GLA195" s="172"/>
      <c r="GLB195" s="172"/>
      <c r="GLC195" s="172"/>
      <c r="GLD195" s="172"/>
      <c r="GLE195" s="172"/>
      <c r="GLF195" s="172"/>
      <c r="GLG195" s="172"/>
      <c r="GLH195" s="172"/>
      <c r="GLI195" s="172"/>
      <c r="GLJ195" s="172"/>
      <c r="GLK195" s="172"/>
      <c r="GLL195" s="172"/>
      <c r="GLM195" s="172"/>
      <c r="GLN195" s="172"/>
      <c r="GLO195" s="172"/>
      <c r="GLP195" s="172"/>
      <c r="GLQ195" s="172"/>
      <c r="GLR195" s="172"/>
      <c r="GLS195" s="172"/>
      <c r="GLT195" s="172"/>
      <c r="GLU195" s="172"/>
      <c r="GLV195" s="172"/>
      <c r="GLW195" s="172"/>
      <c r="GLX195" s="172"/>
      <c r="GLY195" s="172"/>
      <c r="GLZ195" s="172"/>
      <c r="GMA195" s="172"/>
      <c r="GMB195" s="172"/>
      <c r="GMC195" s="172"/>
      <c r="GMD195" s="172"/>
      <c r="GME195" s="172"/>
      <c r="GMF195" s="172"/>
      <c r="GMG195" s="172"/>
      <c r="GMH195" s="172"/>
      <c r="GMI195" s="172"/>
      <c r="GMJ195" s="172"/>
      <c r="GMK195" s="172"/>
      <c r="GML195" s="172"/>
      <c r="GMM195" s="172"/>
      <c r="GMN195" s="172"/>
      <c r="GMO195" s="172"/>
      <c r="GMP195" s="172"/>
      <c r="GMQ195" s="172"/>
      <c r="GMR195" s="172"/>
      <c r="GMS195" s="172"/>
      <c r="GMT195" s="172"/>
      <c r="GMU195" s="172"/>
      <c r="GMV195" s="172"/>
      <c r="GMW195" s="172"/>
      <c r="GMX195" s="172"/>
      <c r="GMY195" s="172"/>
      <c r="GMZ195" s="172"/>
      <c r="GNA195" s="172"/>
      <c r="GNB195" s="172"/>
      <c r="GNC195" s="172"/>
      <c r="GND195" s="172"/>
      <c r="GNE195" s="172"/>
      <c r="GNF195" s="172"/>
      <c r="GNG195" s="172"/>
      <c r="GNH195" s="172"/>
      <c r="GNI195" s="172"/>
      <c r="GNJ195" s="172"/>
      <c r="GNK195" s="172"/>
      <c r="GNL195" s="172"/>
      <c r="GNM195" s="172"/>
      <c r="GNN195" s="172"/>
      <c r="GNO195" s="172"/>
      <c r="GNP195" s="172"/>
      <c r="GNQ195" s="172"/>
      <c r="GNR195" s="172"/>
      <c r="GNS195" s="172"/>
      <c r="GNT195" s="172"/>
      <c r="GNU195" s="172"/>
      <c r="GNV195" s="172"/>
      <c r="GNW195" s="172"/>
      <c r="GNX195" s="172"/>
      <c r="GNY195" s="172"/>
      <c r="GNZ195" s="172"/>
      <c r="GOA195" s="172"/>
      <c r="GOB195" s="172"/>
      <c r="GOC195" s="172"/>
      <c r="GOD195" s="172"/>
      <c r="GOE195" s="172"/>
      <c r="GOF195" s="172"/>
      <c r="GOG195" s="172"/>
      <c r="GOH195" s="172"/>
      <c r="GOI195" s="172"/>
      <c r="GOJ195" s="172"/>
      <c r="GOK195" s="172"/>
      <c r="GOL195" s="172"/>
      <c r="GOM195" s="172"/>
      <c r="GON195" s="172"/>
      <c r="GOO195" s="172"/>
      <c r="GOP195" s="172"/>
      <c r="GOQ195" s="172"/>
      <c r="GOR195" s="172"/>
      <c r="GOS195" s="172"/>
      <c r="GOT195" s="172"/>
      <c r="GOU195" s="172"/>
      <c r="GOV195" s="172"/>
      <c r="GOW195" s="172"/>
      <c r="GOX195" s="172"/>
      <c r="GOY195" s="172"/>
      <c r="GOZ195" s="172"/>
      <c r="GPA195" s="172"/>
      <c r="GPB195" s="172"/>
      <c r="GPC195" s="172"/>
      <c r="GPD195" s="172"/>
      <c r="GPE195" s="172"/>
      <c r="GPF195" s="172"/>
      <c r="GPG195" s="172"/>
      <c r="GPH195" s="172"/>
      <c r="GPI195" s="172"/>
      <c r="GPJ195" s="172"/>
      <c r="GPK195" s="172"/>
      <c r="GPL195" s="172"/>
      <c r="GPM195" s="172"/>
      <c r="GPN195" s="172"/>
      <c r="GPO195" s="172"/>
      <c r="GPP195" s="172"/>
      <c r="GPQ195" s="172"/>
      <c r="GPR195" s="172"/>
      <c r="GPS195" s="172"/>
      <c r="GPT195" s="172"/>
      <c r="GPU195" s="172"/>
      <c r="GPV195" s="172"/>
      <c r="GPW195" s="172"/>
      <c r="GPX195" s="172"/>
      <c r="GPY195" s="172"/>
      <c r="GPZ195" s="172"/>
      <c r="GQA195" s="172"/>
      <c r="GQB195" s="172"/>
      <c r="GQC195" s="172"/>
      <c r="GQD195" s="172"/>
      <c r="GQE195" s="172"/>
      <c r="GQF195" s="172"/>
      <c r="GQG195" s="172"/>
      <c r="GQH195" s="172"/>
      <c r="GQI195" s="172"/>
      <c r="GQJ195" s="172"/>
      <c r="GQK195" s="172"/>
      <c r="GQL195" s="172"/>
      <c r="GQM195" s="172"/>
      <c r="GQN195" s="172"/>
      <c r="GQO195" s="172"/>
      <c r="GQP195" s="172"/>
      <c r="GQQ195" s="172"/>
      <c r="GQR195" s="172"/>
      <c r="GQS195" s="172"/>
      <c r="GQT195" s="172"/>
      <c r="GQU195" s="172"/>
      <c r="GQV195" s="172"/>
      <c r="GQW195" s="172"/>
      <c r="GQX195" s="172"/>
      <c r="GQY195" s="172"/>
      <c r="GQZ195" s="172"/>
      <c r="GRA195" s="172"/>
      <c r="GRB195" s="172"/>
      <c r="GRC195" s="172"/>
      <c r="GRD195" s="172"/>
      <c r="GRE195" s="172"/>
      <c r="GRF195" s="172"/>
      <c r="GRG195" s="172"/>
      <c r="GRH195" s="172"/>
      <c r="GRI195" s="172"/>
      <c r="GRJ195" s="172"/>
      <c r="GRK195" s="172"/>
      <c r="GRL195" s="172"/>
      <c r="GRM195" s="172"/>
      <c r="GRN195" s="172"/>
      <c r="GRO195" s="172"/>
      <c r="GRP195" s="172"/>
      <c r="GRQ195" s="172"/>
      <c r="GRR195" s="172"/>
      <c r="GRS195" s="172"/>
      <c r="GRT195" s="172"/>
      <c r="GRU195" s="172"/>
      <c r="GRV195" s="172"/>
      <c r="GRW195" s="172"/>
      <c r="GRX195" s="172"/>
      <c r="GRY195" s="172"/>
      <c r="GRZ195" s="172"/>
      <c r="GSA195" s="172"/>
      <c r="GSB195" s="172"/>
      <c r="GSC195" s="172"/>
      <c r="GSD195" s="172"/>
      <c r="GSE195" s="172"/>
      <c r="GSF195" s="172"/>
      <c r="GSG195" s="172"/>
      <c r="GSH195" s="172"/>
      <c r="GSI195" s="172"/>
      <c r="GSJ195" s="172"/>
      <c r="GSK195" s="172"/>
      <c r="GSL195" s="172"/>
      <c r="GSM195" s="172"/>
      <c r="GSN195" s="172"/>
      <c r="GSO195" s="172"/>
      <c r="GSP195" s="172"/>
      <c r="GSQ195" s="172"/>
      <c r="GSR195" s="172"/>
      <c r="GSS195" s="172"/>
      <c r="GST195" s="172"/>
      <c r="GSU195" s="172"/>
      <c r="GSV195" s="172"/>
      <c r="GSW195" s="172"/>
      <c r="GSX195" s="172"/>
      <c r="GSY195" s="172"/>
      <c r="GSZ195" s="172"/>
      <c r="GTA195" s="172"/>
      <c r="GTB195" s="172"/>
      <c r="GTC195" s="172"/>
      <c r="GTD195" s="172"/>
      <c r="GTE195" s="172"/>
      <c r="GTF195" s="172"/>
      <c r="GTG195" s="172"/>
      <c r="GTH195" s="172"/>
      <c r="GTI195" s="172"/>
      <c r="GTJ195" s="172"/>
      <c r="GTK195" s="172"/>
      <c r="GTL195" s="172"/>
      <c r="GTM195" s="172"/>
      <c r="GTN195" s="172"/>
      <c r="GTO195" s="172"/>
      <c r="GTP195" s="172"/>
      <c r="GTQ195" s="172"/>
      <c r="GTR195" s="172"/>
      <c r="GTS195" s="172"/>
      <c r="GTT195" s="172"/>
      <c r="GTU195" s="172"/>
      <c r="GTV195" s="172"/>
      <c r="GTW195" s="172"/>
      <c r="GTX195" s="172"/>
      <c r="GTY195" s="172"/>
      <c r="GTZ195" s="172"/>
      <c r="GUA195" s="172"/>
      <c r="GUB195" s="172"/>
      <c r="GUC195" s="172"/>
      <c r="GUD195" s="172"/>
      <c r="GUE195" s="172"/>
      <c r="GUF195" s="172"/>
      <c r="GUG195" s="172"/>
      <c r="GUH195" s="172"/>
      <c r="GUI195" s="172"/>
      <c r="GUJ195" s="172"/>
      <c r="GUK195" s="172"/>
      <c r="GUL195" s="172"/>
      <c r="GUM195" s="172"/>
      <c r="GUN195" s="172"/>
      <c r="GUO195" s="172"/>
      <c r="GUP195" s="172"/>
      <c r="GUQ195" s="172"/>
      <c r="GUR195" s="172"/>
      <c r="GUS195" s="172"/>
      <c r="GUT195" s="172"/>
      <c r="GUU195" s="172"/>
      <c r="GUV195" s="172"/>
      <c r="GUW195" s="172"/>
      <c r="GUX195" s="172"/>
      <c r="GUY195" s="172"/>
      <c r="GUZ195" s="172"/>
      <c r="GVA195" s="172"/>
      <c r="GVB195" s="172"/>
      <c r="GVC195" s="172"/>
      <c r="GVD195" s="172"/>
      <c r="GVE195" s="172"/>
      <c r="GVF195" s="172"/>
      <c r="GVG195" s="172"/>
      <c r="GVH195" s="172"/>
      <c r="GVI195" s="172"/>
      <c r="GVJ195" s="172"/>
      <c r="GVK195" s="172"/>
      <c r="GVL195" s="172"/>
      <c r="GVM195" s="172"/>
      <c r="GVN195" s="172"/>
      <c r="GVO195" s="172"/>
      <c r="GVP195" s="172"/>
      <c r="GVQ195" s="172"/>
      <c r="GVR195" s="172"/>
      <c r="GVS195" s="172"/>
      <c r="GVT195" s="172"/>
      <c r="GVU195" s="172"/>
      <c r="GVV195" s="172"/>
      <c r="GVW195" s="172"/>
      <c r="GVX195" s="172"/>
      <c r="GVY195" s="172"/>
      <c r="GVZ195" s="172"/>
      <c r="GWA195" s="172"/>
      <c r="GWB195" s="172"/>
      <c r="GWC195" s="172"/>
      <c r="GWD195" s="172"/>
      <c r="GWE195" s="172"/>
      <c r="GWF195" s="172"/>
      <c r="GWG195" s="172"/>
      <c r="GWH195" s="172"/>
      <c r="GWI195" s="172"/>
      <c r="GWJ195" s="172"/>
      <c r="GWK195" s="172"/>
      <c r="GWL195" s="172"/>
      <c r="GWM195" s="172"/>
      <c r="GWN195" s="172"/>
      <c r="GWO195" s="172"/>
      <c r="GWP195" s="172"/>
      <c r="GWQ195" s="172"/>
      <c r="GWR195" s="172"/>
      <c r="GWS195" s="172"/>
      <c r="GWT195" s="172"/>
      <c r="GWU195" s="172"/>
      <c r="GWV195" s="172"/>
      <c r="GWW195" s="172"/>
      <c r="GWX195" s="172"/>
      <c r="GWY195" s="172"/>
      <c r="GWZ195" s="172"/>
      <c r="GXA195" s="172"/>
      <c r="GXB195" s="172"/>
      <c r="GXC195" s="172"/>
      <c r="GXD195" s="172"/>
      <c r="GXE195" s="172"/>
      <c r="GXF195" s="172"/>
      <c r="GXG195" s="172"/>
      <c r="GXH195" s="172"/>
      <c r="GXI195" s="172"/>
      <c r="GXJ195" s="172"/>
      <c r="GXK195" s="172"/>
      <c r="GXL195" s="172"/>
      <c r="GXM195" s="172"/>
      <c r="GXN195" s="172"/>
      <c r="GXO195" s="172"/>
      <c r="GXP195" s="172"/>
      <c r="GXQ195" s="172"/>
      <c r="GXR195" s="172"/>
      <c r="GXS195" s="172"/>
      <c r="GXT195" s="172"/>
      <c r="GXU195" s="172"/>
      <c r="GXV195" s="172"/>
      <c r="GXW195" s="172"/>
      <c r="GXX195" s="172"/>
      <c r="GXY195" s="172"/>
      <c r="GXZ195" s="172"/>
      <c r="GYA195" s="172"/>
      <c r="GYB195" s="172"/>
      <c r="GYC195" s="172"/>
      <c r="GYD195" s="172"/>
      <c r="GYE195" s="172"/>
      <c r="GYF195" s="172"/>
      <c r="GYG195" s="172"/>
      <c r="GYH195" s="172"/>
      <c r="GYI195" s="172"/>
      <c r="GYJ195" s="172"/>
      <c r="GYK195" s="172"/>
      <c r="GYL195" s="172"/>
      <c r="GYM195" s="172"/>
      <c r="GYN195" s="172"/>
      <c r="GYO195" s="172"/>
      <c r="GYP195" s="172"/>
      <c r="GYQ195" s="172"/>
      <c r="GYR195" s="172"/>
      <c r="GYS195" s="172"/>
      <c r="GYT195" s="172"/>
      <c r="GYU195" s="172"/>
      <c r="GYV195" s="172"/>
      <c r="GYW195" s="172"/>
      <c r="GYX195" s="172"/>
      <c r="GYY195" s="172"/>
      <c r="GYZ195" s="172"/>
      <c r="GZA195" s="172"/>
      <c r="GZB195" s="172"/>
      <c r="GZC195" s="172"/>
      <c r="GZD195" s="172"/>
      <c r="GZE195" s="172"/>
      <c r="GZF195" s="172"/>
      <c r="GZG195" s="172"/>
      <c r="GZH195" s="172"/>
      <c r="GZI195" s="172"/>
      <c r="GZJ195" s="172"/>
      <c r="GZK195" s="172"/>
      <c r="GZL195" s="172"/>
      <c r="GZM195" s="172"/>
      <c r="GZN195" s="172"/>
      <c r="GZO195" s="172"/>
      <c r="GZP195" s="172"/>
      <c r="GZQ195" s="172"/>
      <c r="GZR195" s="172"/>
      <c r="GZS195" s="172"/>
      <c r="GZT195" s="172"/>
      <c r="GZU195" s="172"/>
      <c r="GZV195" s="172"/>
      <c r="GZW195" s="172"/>
      <c r="GZX195" s="172"/>
      <c r="GZY195" s="172"/>
      <c r="GZZ195" s="172"/>
      <c r="HAA195" s="172"/>
      <c r="HAB195" s="172"/>
      <c r="HAC195" s="172"/>
      <c r="HAD195" s="172"/>
      <c r="HAE195" s="172"/>
      <c r="HAF195" s="172"/>
      <c r="HAG195" s="172"/>
      <c r="HAH195" s="172"/>
      <c r="HAI195" s="172"/>
      <c r="HAJ195" s="172"/>
      <c r="HAK195" s="172"/>
      <c r="HAL195" s="172"/>
      <c r="HAM195" s="172"/>
      <c r="HAN195" s="172"/>
      <c r="HAO195" s="172"/>
      <c r="HAP195" s="172"/>
      <c r="HAQ195" s="172"/>
      <c r="HAR195" s="172"/>
      <c r="HAS195" s="172"/>
      <c r="HAT195" s="172"/>
      <c r="HAU195" s="172"/>
      <c r="HAV195" s="172"/>
      <c r="HAW195" s="172"/>
      <c r="HAX195" s="172"/>
      <c r="HAY195" s="172"/>
      <c r="HAZ195" s="172"/>
      <c r="HBA195" s="172"/>
      <c r="HBB195" s="172"/>
      <c r="HBC195" s="172"/>
      <c r="HBD195" s="172"/>
      <c r="HBE195" s="172"/>
      <c r="HBF195" s="172"/>
      <c r="HBG195" s="172"/>
      <c r="HBH195" s="172"/>
      <c r="HBI195" s="172"/>
      <c r="HBJ195" s="172"/>
      <c r="HBK195" s="172"/>
      <c r="HBL195" s="172"/>
      <c r="HBM195" s="172"/>
      <c r="HBN195" s="172"/>
      <c r="HBO195" s="172"/>
      <c r="HBP195" s="172"/>
      <c r="HBQ195" s="172"/>
      <c r="HBR195" s="172"/>
      <c r="HBS195" s="172"/>
      <c r="HBT195" s="172"/>
      <c r="HBU195" s="172"/>
      <c r="HBV195" s="172"/>
      <c r="HBW195" s="172"/>
      <c r="HBX195" s="172"/>
      <c r="HBY195" s="172"/>
      <c r="HBZ195" s="172"/>
      <c r="HCA195" s="172"/>
      <c r="HCB195" s="172"/>
      <c r="HCC195" s="172"/>
      <c r="HCD195" s="172"/>
      <c r="HCE195" s="172"/>
      <c r="HCF195" s="172"/>
      <c r="HCG195" s="172"/>
      <c r="HCH195" s="172"/>
      <c r="HCI195" s="172"/>
      <c r="HCJ195" s="172"/>
      <c r="HCK195" s="172"/>
      <c r="HCL195" s="172"/>
      <c r="HCM195" s="172"/>
      <c r="HCN195" s="172"/>
      <c r="HCO195" s="172"/>
      <c r="HCP195" s="172"/>
      <c r="HCQ195" s="172"/>
      <c r="HCR195" s="172"/>
      <c r="HCS195" s="172"/>
      <c r="HCT195" s="172"/>
      <c r="HCU195" s="172"/>
      <c r="HCV195" s="172"/>
      <c r="HCW195" s="172"/>
      <c r="HCX195" s="172"/>
      <c r="HCY195" s="172"/>
      <c r="HCZ195" s="172"/>
      <c r="HDA195" s="172"/>
      <c r="HDB195" s="172"/>
      <c r="HDC195" s="172"/>
      <c r="HDD195" s="172"/>
      <c r="HDE195" s="172"/>
      <c r="HDF195" s="172"/>
      <c r="HDG195" s="172"/>
      <c r="HDH195" s="172"/>
      <c r="HDI195" s="172"/>
      <c r="HDJ195" s="172"/>
      <c r="HDK195" s="172"/>
      <c r="HDL195" s="172"/>
      <c r="HDM195" s="172"/>
      <c r="HDN195" s="172"/>
      <c r="HDO195" s="172"/>
      <c r="HDP195" s="172"/>
      <c r="HDQ195" s="172"/>
      <c r="HDR195" s="172"/>
      <c r="HDS195" s="172"/>
      <c r="HDT195" s="172"/>
      <c r="HDU195" s="172"/>
      <c r="HDV195" s="172"/>
      <c r="HDW195" s="172"/>
      <c r="HDX195" s="172"/>
      <c r="HDY195" s="172"/>
      <c r="HDZ195" s="172"/>
      <c r="HEA195" s="172"/>
      <c r="HEB195" s="172"/>
      <c r="HEC195" s="172"/>
      <c r="HED195" s="172"/>
      <c r="HEE195" s="172"/>
      <c r="HEF195" s="172"/>
      <c r="HEG195" s="172"/>
      <c r="HEH195" s="172"/>
      <c r="HEI195" s="172"/>
      <c r="HEJ195" s="172"/>
      <c r="HEK195" s="172"/>
      <c r="HEL195" s="172"/>
      <c r="HEM195" s="172"/>
      <c r="HEN195" s="172"/>
      <c r="HEO195" s="172"/>
      <c r="HEP195" s="172"/>
      <c r="HEQ195" s="172"/>
      <c r="HER195" s="172"/>
      <c r="HES195" s="172"/>
      <c r="HET195" s="172"/>
      <c r="HEU195" s="172"/>
      <c r="HEV195" s="172"/>
      <c r="HEW195" s="172"/>
      <c r="HEX195" s="172"/>
      <c r="HEY195" s="172"/>
      <c r="HEZ195" s="172"/>
      <c r="HFA195" s="172"/>
      <c r="HFB195" s="172"/>
      <c r="HFC195" s="172"/>
      <c r="HFD195" s="172"/>
      <c r="HFE195" s="172"/>
      <c r="HFF195" s="172"/>
      <c r="HFG195" s="172"/>
      <c r="HFH195" s="172"/>
      <c r="HFI195" s="172"/>
      <c r="HFJ195" s="172"/>
      <c r="HFK195" s="172"/>
      <c r="HFL195" s="172"/>
      <c r="HFM195" s="172"/>
      <c r="HFN195" s="172"/>
      <c r="HFO195" s="172"/>
      <c r="HFP195" s="172"/>
      <c r="HFQ195" s="172"/>
      <c r="HFR195" s="172"/>
      <c r="HFS195" s="172"/>
      <c r="HFT195" s="172"/>
      <c r="HFU195" s="172"/>
      <c r="HFV195" s="172"/>
      <c r="HFW195" s="172"/>
      <c r="HFX195" s="172"/>
      <c r="HFY195" s="172"/>
      <c r="HFZ195" s="172"/>
      <c r="HGA195" s="172"/>
      <c r="HGB195" s="172"/>
      <c r="HGC195" s="172"/>
      <c r="HGD195" s="172"/>
      <c r="HGE195" s="172"/>
      <c r="HGF195" s="172"/>
      <c r="HGG195" s="172"/>
      <c r="HGH195" s="172"/>
      <c r="HGI195" s="172"/>
      <c r="HGJ195" s="172"/>
      <c r="HGK195" s="172"/>
      <c r="HGL195" s="172"/>
      <c r="HGM195" s="172"/>
      <c r="HGN195" s="172"/>
      <c r="HGO195" s="172"/>
      <c r="HGP195" s="172"/>
      <c r="HGQ195" s="172"/>
      <c r="HGR195" s="172"/>
      <c r="HGS195" s="172"/>
      <c r="HGT195" s="172"/>
      <c r="HGU195" s="172"/>
      <c r="HGV195" s="172"/>
      <c r="HGW195" s="172"/>
      <c r="HGX195" s="172"/>
      <c r="HGY195" s="172"/>
      <c r="HGZ195" s="172"/>
      <c r="HHA195" s="172"/>
      <c r="HHB195" s="172"/>
      <c r="HHC195" s="172"/>
      <c r="HHD195" s="172"/>
      <c r="HHE195" s="172"/>
      <c r="HHF195" s="172"/>
      <c r="HHG195" s="172"/>
      <c r="HHH195" s="172"/>
      <c r="HHI195" s="172"/>
      <c r="HHJ195" s="172"/>
      <c r="HHK195" s="172"/>
      <c r="HHL195" s="172"/>
      <c r="HHM195" s="172"/>
      <c r="HHN195" s="172"/>
      <c r="HHO195" s="172"/>
      <c r="HHP195" s="172"/>
      <c r="HHQ195" s="172"/>
      <c r="HHR195" s="172"/>
      <c r="HHS195" s="172"/>
      <c r="HHT195" s="172"/>
      <c r="HHU195" s="172"/>
      <c r="HHV195" s="172"/>
      <c r="HHW195" s="172"/>
      <c r="HHX195" s="172"/>
      <c r="HHY195" s="172"/>
      <c r="HHZ195" s="172"/>
      <c r="HIA195" s="172"/>
      <c r="HIB195" s="172"/>
      <c r="HIC195" s="172"/>
      <c r="HID195" s="172"/>
      <c r="HIE195" s="172"/>
      <c r="HIF195" s="172"/>
      <c r="HIG195" s="172"/>
      <c r="HIH195" s="172"/>
      <c r="HII195" s="172"/>
      <c r="HIJ195" s="172"/>
      <c r="HIK195" s="172"/>
      <c r="HIL195" s="172"/>
      <c r="HIM195" s="172"/>
      <c r="HIN195" s="172"/>
      <c r="HIO195" s="172"/>
      <c r="HIP195" s="172"/>
      <c r="HIQ195" s="172"/>
      <c r="HIR195" s="172"/>
      <c r="HIS195" s="172"/>
      <c r="HIT195" s="172"/>
      <c r="HIU195" s="172"/>
      <c r="HIV195" s="172"/>
      <c r="HIW195" s="172"/>
      <c r="HIX195" s="172"/>
      <c r="HIY195" s="172"/>
      <c r="HIZ195" s="172"/>
      <c r="HJA195" s="172"/>
      <c r="HJB195" s="172"/>
      <c r="HJC195" s="172"/>
      <c r="HJD195" s="172"/>
      <c r="HJE195" s="172"/>
      <c r="HJF195" s="172"/>
      <c r="HJG195" s="172"/>
      <c r="HJH195" s="172"/>
      <c r="HJI195" s="172"/>
      <c r="HJJ195" s="172"/>
      <c r="HJK195" s="172"/>
      <c r="HJL195" s="172"/>
      <c r="HJM195" s="172"/>
      <c r="HJN195" s="172"/>
      <c r="HJO195" s="172"/>
      <c r="HJP195" s="172"/>
      <c r="HJQ195" s="172"/>
      <c r="HJR195" s="172"/>
      <c r="HJS195" s="172"/>
      <c r="HJT195" s="172"/>
      <c r="HJU195" s="172"/>
      <c r="HJV195" s="172"/>
      <c r="HJW195" s="172"/>
      <c r="HJX195" s="172"/>
      <c r="HJY195" s="172"/>
      <c r="HJZ195" s="172"/>
      <c r="HKA195" s="172"/>
      <c r="HKB195" s="172"/>
      <c r="HKC195" s="172"/>
      <c r="HKD195" s="172"/>
      <c r="HKE195" s="172"/>
      <c r="HKF195" s="172"/>
      <c r="HKG195" s="172"/>
      <c r="HKH195" s="172"/>
      <c r="HKI195" s="172"/>
      <c r="HKJ195" s="172"/>
      <c r="HKK195" s="172"/>
      <c r="HKL195" s="172"/>
      <c r="HKM195" s="172"/>
      <c r="HKN195" s="172"/>
      <c r="HKO195" s="172"/>
      <c r="HKP195" s="172"/>
      <c r="HKQ195" s="172"/>
      <c r="HKR195" s="172"/>
      <c r="HKS195" s="172"/>
      <c r="HKT195" s="172"/>
      <c r="HKU195" s="172"/>
      <c r="HKV195" s="172"/>
      <c r="HKW195" s="172"/>
      <c r="HKX195" s="172"/>
      <c r="HKY195" s="172"/>
      <c r="HKZ195" s="172"/>
      <c r="HLA195" s="172"/>
      <c r="HLB195" s="172"/>
      <c r="HLC195" s="172"/>
      <c r="HLD195" s="172"/>
      <c r="HLE195" s="172"/>
      <c r="HLF195" s="172"/>
      <c r="HLG195" s="172"/>
      <c r="HLH195" s="172"/>
      <c r="HLI195" s="172"/>
      <c r="HLJ195" s="172"/>
      <c r="HLK195" s="172"/>
      <c r="HLL195" s="172"/>
      <c r="HLM195" s="172"/>
      <c r="HLN195" s="172"/>
      <c r="HLO195" s="172"/>
      <c r="HLP195" s="172"/>
      <c r="HLQ195" s="172"/>
      <c r="HLR195" s="172"/>
      <c r="HLS195" s="172"/>
      <c r="HLT195" s="172"/>
      <c r="HLU195" s="172"/>
      <c r="HLV195" s="172"/>
      <c r="HLW195" s="172"/>
      <c r="HLX195" s="172"/>
      <c r="HLY195" s="172"/>
      <c r="HLZ195" s="172"/>
      <c r="HMA195" s="172"/>
      <c r="HMB195" s="172"/>
      <c r="HMC195" s="172"/>
      <c r="HMD195" s="172"/>
      <c r="HME195" s="172"/>
      <c r="HMF195" s="172"/>
      <c r="HMG195" s="172"/>
      <c r="HMH195" s="172"/>
      <c r="HMI195" s="172"/>
      <c r="HMJ195" s="172"/>
      <c r="HMK195" s="172"/>
      <c r="HML195" s="172"/>
      <c r="HMM195" s="172"/>
      <c r="HMN195" s="172"/>
      <c r="HMO195" s="172"/>
      <c r="HMP195" s="172"/>
      <c r="HMQ195" s="172"/>
      <c r="HMR195" s="172"/>
      <c r="HMS195" s="172"/>
      <c r="HMT195" s="172"/>
      <c r="HMU195" s="172"/>
      <c r="HMV195" s="172"/>
      <c r="HMW195" s="172"/>
      <c r="HMX195" s="172"/>
      <c r="HMY195" s="172"/>
      <c r="HMZ195" s="172"/>
      <c r="HNA195" s="172"/>
      <c r="HNB195" s="172"/>
      <c r="HNC195" s="172"/>
      <c r="HND195" s="172"/>
      <c r="HNE195" s="172"/>
      <c r="HNF195" s="172"/>
      <c r="HNG195" s="172"/>
      <c r="HNH195" s="172"/>
      <c r="HNI195" s="172"/>
      <c r="HNJ195" s="172"/>
      <c r="HNK195" s="172"/>
      <c r="HNL195" s="172"/>
      <c r="HNM195" s="172"/>
      <c r="HNN195" s="172"/>
      <c r="HNO195" s="172"/>
      <c r="HNP195" s="172"/>
      <c r="HNQ195" s="172"/>
      <c r="HNR195" s="172"/>
      <c r="HNS195" s="172"/>
      <c r="HNT195" s="172"/>
      <c r="HNU195" s="172"/>
      <c r="HNV195" s="172"/>
      <c r="HNW195" s="172"/>
      <c r="HNX195" s="172"/>
      <c r="HNY195" s="172"/>
      <c r="HNZ195" s="172"/>
      <c r="HOA195" s="172"/>
      <c r="HOB195" s="172"/>
      <c r="HOC195" s="172"/>
      <c r="HOD195" s="172"/>
      <c r="HOE195" s="172"/>
      <c r="HOF195" s="172"/>
      <c r="HOG195" s="172"/>
      <c r="HOH195" s="172"/>
      <c r="HOI195" s="172"/>
      <c r="HOJ195" s="172"/>
      <c r="HOK195" s="172"/>
      <c r="HOL195" s="172"/>
      <c r="HOM195" s="172"/>
      <c r="HON195" s="172"/>
      <c r="HOO195" s="172"/>
      <c r="HOP195" s="172"/>
      <c r="HOQ195" s="172"/>
      <c r="HOR195" s="172"/>
      <c r="HOS195" s="172"/>
      <c r="HOT195" s="172"/>
      <c r="HOU195" s="172"/>
      <c r="HOV195" s="172"/>
      <c r="HOW195" s="172"/>
      <c r="HOX195" s="172"/>
      <c r="HOY195" s="172"/>
      <c r="HOZ195" s="172"/>
      <c r="HPA195" s="172"/>
      <c r="HPB195" s="172"/>
      <c r="HPC195" s="172"/>
      <c r="HPD195" s="172"/>
      <c r="HPE195" s="172"/>
      <c r="HPF195" s="172"/>
      <c r="HPG195" s="172"/>
      <c r="HPH195" s="172"/>
      <c r="HPI195" s="172"/>
      <c r="HPJ195" s="172"/>
      <c r="HPK195" s="172"/>
      <c r="HPL195" s="172"/>
      <c r="HPM195" s="172"/>
      <c r="HPN195" s="172"/>
      <c r="HPO195" s="172"/>
      <c r="HPP195" s="172"/>
      <c r="HPQ195" s="172"/>
      <c r="HPR195" s="172"/>
      <c r="HPS195" s="172"/>
      <c r="HPT195" s="172"/>
      <c r="HPU195" s="172"/>
      <c r="HPV195" s="172"/>
      <c r="HPW195" s="172"/>
      <c r="HPX195" s="172"/>
      <c r="HPY195" s="172"/>
      <c r="HPZ195" s="172"/>
      <c r="HQA195" s="172"/>
      <c r="HQB195" s="172"/>
      <c r="HQC195" s="172"/>
      <c r="HQD195" s="172"/>
      <c r="HQE195" s="172"/>
      <c r="HQF195" s="172"/>
      <c r="HQG195" s="172"/>
      <c r="HQH195" s="172"/>
      <c r="HQI195" s="172"/>
      <c r="HQJ195" s="172"/>
      <c r="HQK195" s="172"/>
      <c r="HQL195" s="172"/>
      <c r="HQM195" s="172"/>
      <c r="HQN195" s="172"/>
      <c r="HQO195" s="172"/>
      <c r="HQP195" s="172"/>
      <c r="HQQ195" s="172"/>
      <c r="HQR195" s="172"/>
      <c r="HQS195" s="172"/>
      <c r="HQT195" s="172"/>
      <c r="HQU195" s="172"/>
      <c r="HQV195" s="172"/>
      <c r="HQW195" s="172"/>
      <c r="HQX195" s="172"/>
      <c r="HQY195" s="172"/>
      <c r="HQZ195" s="172"/>
      <c r="HRA195" s="172"/>
      <c r="HRB195" s="172"/>
      <c r="HRC195" s="172"/>
      <c r="HRD195" s="172"/>
      <c r="HRE195" s="172"/>
      <c r="HRF195" s="172"/>
      <c r="HRG195" s="172"/>
      <c r="HRH195" s="172"/>
      <c r="HRI195" s="172"/>
      <c r="HRJ195" s="172"/>
      <c r="HRK195" s="172"/>
      <c r="HRL195" s="172"/>
      <c r="HRM195" s="172"/>
      <c r="HRN195" s="172"/>
      <c r="HRO195" s="172"/>
      <c r="HRP195" s="172"/>
      <c r="HRQ195" s="172"/>
      <c r="HRR195" s="172"/>
      <c r="HRS195" s="172"/>
      <c r="HRT195" s="172"/>
      <c r="HRU195" s="172"/>
      <c r="HRV195" s="172"/>
      <c r="HRW195" s="172"/>
      <c r="HRX195" s="172"/>
      <c r="HRY195" s="172"/>
      <c r="HRZ195" s="172"/>
      <c r="HSA195" s="172"/>
      <c r="HSB195" s="172"/>
      <c r="HSC195" s="172"/>
      <c r="HSD195" s="172"/>
      <c r="HSE195" s="172"/>
      <c r="HSF195" s="172"/>
      <c r="HSG195" s="172"/>
      <c r="HSH195" s="172"/>
      <c r="HSI195" s="172"/>
      <c r="HSJ195" s="172"/>
      <c r="HSK195" s="172"/>
      <c r="HSL195" s="172"/>
      <c r="HSM195" s="172"/>
      <c r="HSN195" s="172"/>
      <c r="HSO195" s="172"/>
      <c r="HSP195" s="172"/>
      <c r="HSQ195" s="172"/>
      <c r="HSR195" s="172"/>
      <c r="HSS195" s="172"/>
      <c r="HST195" s="172"/>
      <c r="HSU195" s="172"/>
      <c r="HSV195" s="172"/>
      <c r="HSW195" s="172"/>
      <c r="HSX195" s="172"/>
      <c r="HSY195" s="172"/>
      <c r="HSZ195" s="172"/>
      <c r="HTA195" s="172"/>
      <c r="HTB195" s="172"/>
      <c r="HTC195" s="172"/>
      <c r="HTD195" s="172"/>
      <c r="HTE195" s="172"/>
      <c r="HTF195" s="172"/>
      <c r="HTG195" s="172"/>
      <c r="HTH195" s="172"/>
      <c r="HTI195" s="172"/>
      <c r="HTJ195" s="172"/>
      <c r="HTK195" s="172"/>
      <c r="HTL195" s="172"/>
      <c r="HTM195" s="172"/>
      <c r="HTN195" s="172"/>
      <c r="HTO195" s="172"/>
      <c r="HTP195" s="172"/>
      <c r="HTQ195" s="172"/>
      <c r="HTR195" s="172"/>
      <c r="HTS195" s="172"/>
      <c r="HTT195" s="172"/>
      <c r="HTU195" s="172"/>
      <c r="HTV195" s="172"/>
      <c r="HTW195" s="172"/>
      <c r="HTX195" s="172"/>
      <c r="HTY195" s="172"/>
      <c r="HTZ195" s="172"/>
      <c r="HUA195" s="172"/>
      <c r="HUB195" s="172"/>
      <c r="HUC195" s="172"/>
      <c r="HUD195" s="172"/>
      <c r="HUE195" s="172"/>
      <c r="HUF195" s="172"/>
      <c r="HUG195" s="172"/>
      <c r="HUH195" s="172"/>
      <c r="HUI195" s="172"/>
      <c r="HUJ195" s="172"/>
      <c r="HUK195" s="172"/>
      <c r="HUL195" s="172"/>
      <c r="HUM195" s="172"/>
      <c r="HUN195" s="172"/>
      <c r="HUO195" s="172"/>
      <c r="HUP195" s="172"/>
      <c r="HUQ195" s="172"/>
      <c r="HUR195" s="172"/>
      <c r="HUS195" s="172"/>
      <c r="HUT195" s="172"/>
      <c r="HUU195" s="172"/>
      <c r="HUV195" s="172"/>
      <c r="HUW195" s="172"/>
      <c r="HUX195" s="172"/>
      <c r="HUY195" s="172"/>
      <c r="HUZ195" s="172"/>
      <c r="HVA195" s="172"/>
      <c r="HVB195" s="172"/>
      <c r="HVC195" s="172"/>
      <c r="HVD195" s="172"/>
      <c r="HVE195" s="172"/>
      <c r="HVF195" s="172"/>
      <c r="HVG195" s="172"/>
      <c r="HVH195" s="172"/>
      <c r="HVI195" s="172"/>
      <c r="HVJ195" s="172"/>
      <c r="HVK195" s="172"/>
      <c r="HVL195" s="172"/>
      <c r="HVM195" s="172"/>
      <c r="HVN195" s="172"/>
      <c r="HVO195" s="172"/>
      <c r="HVP195" s="172"/>
      <c r="HVQ195" s="172"/>
      <c r="HVR195" s="172"/>
      <c r="HVS195" s="172"/>
      <c r="HVT195" s="172"/>
      <c r="HVU195" s="172"/>
      <c r="HVV195" s="172"/>
      <c r="HVW195" s="172"/>
      <c r="HVX195" s="172"/>
      <c r="HVY195" s="172"/>
      <c r="HVZ195" s="172"/>
      <c r="HWA195" s="172"/>
      <c r="HWB195" s="172"/>
      <c r="HWC195" s="172"/>
      <c r="HWD195" s="172"/>
      <c r="HWE195" s="172"/>
      <c r="HWF195" s="172"/>
      <c r="HWG195" s="172"/>
      <c r="HWH195" s="172"/>
      <c r="HWI195" s="172"/>
      <c r="HWJ195" s="172"/>
      <c r="HWK195" s="172"/>
      <c r="HWL195" s="172"/>
      <c r="HWM195" s="172"/>
      <c r="HWN195" s="172"/>
      <c r="HWO195" s="172"/>
      <c r="HWP195" s="172"/>
      <c r="HWQ195" s="172"/>
      <c r="HWR195" s="172"/>
      <c r="HWS195" s="172"/>
      <c r="HWT195" s="172"/>
      <c r="HWU195" s="172"/>
      <c r="HWV195" s="172"/>
      <c r="HWW195" s="172"/>
      <c r="HWX195" s="172"/>
      <c r="HWY195" s="172"/>
      <c r="HWZ195" s="172"/>
      <c r="HXA195" s="172"/>
      <c r="HXB195" s="172"/>
      <c r="HXC195" s="172"/>
      <c r="HXD195" s="172"/>
      <c r="HXE195" s="172"/>
      <c r="HXF195" s="172"/>
      <c r="HXG195" s="172"/>
      <c r="HXH195" s="172"/>
      <c r="HXI195" s="172"/>
      <c r="HXJ195" s="172"/>
      <c r="HXK195" s="172"/>
      <c r="HXL195" s="172"/>
      <c r="HXM195" s="172"/>
      <c r="HXN195" s="172"/>
      <c r="HXO195" s="172"/>
      <c r="HXP195" s="172"/>
      <c r="HXQ195" s="172"/>
      <c r="HXR195" s="172"/>
      <c r="HXS195" s="172"/>
      <c r="HXT195" s="172"/>
      <c r="HXU195" s="172"/>
      <c r="HXV195" s="172"/>
      <c r="HXW195" s="172"/>
      <c r="HXX195" s="172"/>
      <c r="HXY195" s="172"/>
      <c r="HXZ195" s="172"/>
      <c r="HYA195" s="172"/>
      <c r="HYB195" s="172"/>
      <c r="HYC195" s="172"/>
      <c r="HYD195" s="172"/>
      <c r="HYE195" s="172"/>
      <c r="HYF195" s="172"/>
      <c r="HYG195" s="172"/>
      <c r="HYH195" s="172"/>
      <c r="HYI195" s="172"/>
      <c r="HYJ195" s="172"/>
      <c r="HYK195" s="172"/>
      <c r="HYL195" s="172"/>
      <c r="HYM195" s="172"/>
      <c r="HYN195" s="172"/>
      <c r="HYO195" s="172"/>
      <c r="HYP195" s="172"/>
      <c r="HYQ195" s="172"/>
      <c r="HYR195" s="172"/>
      <c r="HYS195" s="172"/>
      <c r="HYT195" s="172"/>
      <c r="HYU195" s="172"/>
      <c r="HYV195" s="172"/>
      <c r="HYW195" s="172"/>
      <c r="HYX195" s="172"/>
      <c r="HYY195" s="172"/>
      <c r="HYZ195" s="172"/>
      <c r="HZA195" s="172"/>
      <c r="HZB195" s="172"/>
      <c r="HZC195" s="172"/>
      <c r="HZD195" s="172"/>
      <c r="HZE195" s="172"/>
      <c r="HZF195" s="172"/>
      <c r="HZG195" s="172"/>
      <c r="HZH195" s="172"/>
      <c r="HZI195" s="172"/>
      <c r="HZJ195" s="172"/>
      <c r="HZK195" s="172"/>
      <c r="HZL195" s="172"/>
      <c r="HZM195" s="172"/>
      <c r="HZN195" s="172"/>
      <c r="HZO195" s="172"/>
      <c r="HZP195" s="172"/>
      <c r="HZQ195" s="172"/>
      <c r="HZR195" s="172"/>
      <c r="HZS195" s="172"/>
      <c r="HZT195" s="172"/>
      <c r="HZU195" s="172"/>
      <c r="HZV195" s="172"/>
      <c r="HZW195" s="172"/>
      <c r="HZX195" s="172"/>
      <c r="HZY195" s="172"/>
      <c r="HZZ195" s="172"/>
      <c r="IAA195" s="172"/>
      <c r="IAB195" s="172"/>
      <c r="IAC195" s="172"/>
      <c r="IAD195" s="172"/>
      <c r="IAE195" s="172"/>
      <c r="IAF195" s="172"/>
      <c r="IAG195" s="172"/>
      <c r="IAH195" s="172"/>
      <c r="IAI195" s="172"/>
      <c r="IAJ195" s="172"/>
      <c r="IAK195" s="172"/>
      <c r="IAL195" s="172"/>
      <c r="IAM195" s="172"/>
      <c r="IAN195" s="172"/>
      <c r="IAO195" s="172"/>
      <c r="IAP195" s="172"/>
      <c r="IAQ195" s="172"/>
      <c r="IAR195" s="172"/>
      <c r="IAS195" s="172"/>
      <c r="IAT195" s="172"/>
      <c r="IAU195" s="172"/>
      <c r="IAV195" s="172"/>
      <c r="IAW195" s="172"/>
      <c r="IAX195" s="172"/>
      <c r="IAY195" s="172"/>
      <c r="IAZ195" s="172"/>
      <c r="IBA195" s="172"/>
      <c r="IBB195" s="172"/>
      <c r="IBC195" s="172"/>
      <c r="IBD195" s="172"/>
      <c r="IBE195" s="172"/>
      <c r="IBF195" s="172"/>
      <c r="IBG195" s="172"/>
      <c r="IBH195" s="172"/>
      <c r="IBI195" s="172"/>
      <c r="IBJ195" s="172"/>
      <c r="IBK195" s="172"/>
      <c r="IBL195" s="172"/>
      <c r="IBM195" s="172"/>
      <c r="IBN195" s="172"/>
      <c r="IBO195" s="172"/>
      <c r="IBP195" s="172"/>
      <c r="IBQ195" s="172"/>
      <c r="IBR195" s="172"/>
      <c r="IBS195" s="172"/>
      <c r="IBT195" s="172"/>
      <c r="IBU195" s="172"/>
      <c r="IBV195" s="172"/>
      <c r="IBW195" s="172"/>
      <c r="IBX195" s="172"/>
      <c r="IBY195" s="172"/>
      <c r="IBZ195" s="172"/>
      <c r="ICA195" s="172"/>
      <c r="ICB195" s="172"/>
      <c r="ICC195" s="172"/>
      <c r="ICD195" s="172"/>
      <c r="ICE195" s="172"/>
      <c r="ICF195" s="172"/>
      <c r="ICG195" s="172"/>
      <c r="ICH195" s="172"/>
      <c r="ICI195" s="172"/>
      <c r="ICJ195" s="172"/>
      <c r="ICK195" s="172"/>
      <c r="ICL195" s="172"/>
      <c r="ICM195" s="172"/>
      <c r="ICN195" s="172"/>
      <c r="ICO195" s="172"/>
      <c r="ICP195" s="172"/>
      <c r="ICQ195" s="172"/>
      <c r="ICR195" s="172"/>
      <c r="ICS195" s="172"/>
      <c r="ICT195" s="172"/>
      <c r="ICU195" s="172"/>
      <c r="ICV195" s="172"/>
      <c r="ICW195" s="172"/>
      <c r="ICX195" s="172"/>
      <c r="ICY195" s="172"/>
      <c r="ICZ195" s="172"/>
      <c r="IDA195" s="172"/>
      <c r="IDB195" s="172"/>
      <c r="IDC195" s="172"/>
      <c r="IDD195" s="172"/>
      <c r="IDE195" s="172"/>
      <c r="IDF195" s="172"/>
      <c r="IDG195" s="172"/>
      <c r="IDH195" s="172"/>
      <c r="IDI195" s="172"/>
      <c r="IDJ195" s="172"/>
      <c r="IDK195" s="172"/>
      <c r="IDL195" s="172"/>
      <c r="IDM195" s="172"/>
      <c r="IDN195" s="172"/>
      <c r="IDO195" s="172"/>
      <c r="IDP195" s="172"/>
      <c r="IDQ195" s="172"/>
      <c r="IDR195" s="172"/>
      <c r="IDS195" s="172"/>
      <c r="IDT195" s="172"/>
      <c r="IDU195" s="172"/>
      <c r="IDV195" s="172"/>
      <c r="IDW195" s="172"/>
      <c r="IDX195" s="172"/>
      <c r="IDY195" s="172"/>
      <c r="IDZ195" s="172"/>
      <c r="IEA195" s="172"/>
      <c r="IEB195" s="172"/>
      <c r="IEC195" s="172"/>
      <c r="IED195" s="172"/>
      <c r="IEE195" s="172"/>
      <c r="IEF195" s="172"/>
      <c r="IEG195" s="172"/>
      <c r="IEH195" s="172"/>
      <c r="IEI195" s="172"/>
      <c r="IEJ195" s="172"/>
      <c r="IEK195" s="172"/>
      <c r="IEL195" s="172"/>
      <c r="IEM195" s="172"/>
      <c r="IEN195" s="172"/>
      <c r="IEO195" s="172"/>
      <c r="IEP195" s="172"/>
      <c r="IEQ195" s="172"/>
      <c r="IER195" s="172"/>
      <c r="IES195" s="172"/>
      <c r="IET195" s="172"/>
      <c r="IEU195" s="172"/>
      <c r="IEV195" s="172"/>
      <c r="IEW195" s="172"/>
      <c r="IEX195" s="172"/>
      <c r="IEY195" s="172"/>
      <c r="IEZ195" s="172"/>
      <c r="IFA195" s="172"/>
      <c r="IFB195" s="172"/>
      <c r="IFC195" s="172"/>
      <c r="IFD195" s="172"/>
      <c r="IFE195" s="172"/>
      <c r="IFF195" s="172"/>
      <c r="IFG195" s="172"/>
      <c r="IFH195" s="172"/>
      <c r="IFI195" s="172"/>
      <c r="IFJ195" s="172"/>
      <c r="IFK195" s="172"/>
      <c r="IFL195" s="172"/>
      <c r="IFM195" s="172"/>
      <c r="IFN195" s="172"/>
      <c r="IFO195" s="172"/>
      <c r="IFP195" s="172"/>
      <c r="IFQ195" s="172"/>
      <c r="IFR195" s="172"/>
      <c r="IFS195" s="172"/>
      <c r="IFT195" s="172"/>
      <c r="IFU195" s="172"/>
      <c r="IFV195" s="172"/>
      <c r="IFW195" s="172"/>
      <c r="IFX195" s="172"/>
      <c r="IFY195" s="172"/>
      <c r="IFZ195" s="172"/>
      <c r="IGA195" s="172"/>
      <c r="IGB195" s="172"/>
      <c r="IGC195" s="172"/>
      <c r="IGD195" s="172"/>
      <c r="IGE195" s="172"/>
      <c r="IGF195" s="172"/>
      <c r="IGG195" s="172"/>
      <c r="IGH195" s="172"/>
      <c r="IGI195" s="172"/>
      <c r="IGJ195" s="172"/>
      <c r="IGK195" s="172"/>
      <c r="IGL195" s="172"/>
      <c r="IGM195" s="172"/>
      <c r="IGN195" s="172"/>
      <c r="IGO195" s="172"/>
      <c r="IGP195" s="172"/>
      <c r="IGQ195" s="172"/>
      <c r="IGR195" s="172"/>
      <c r="IGS195" s="172"/>
      <c r="IGT195" s="172"/>
      <c r="IGU195" s="172"/>
      <c r="IGV195" s="172"/>
      <c r="IGW195" s="172"/>
      <c r="IGX195" s="172"/>
      <c r="IGY195" s="172"/>
      <c r="IGZ195" s="172"/>
      <c r="IHA195" s="172"/>
      <c r="IHB195" s="172"/>
      <c r="IHC195" s="172"/>
      <c r="IHD195" s="172"/>
      <c r="IHE195" s="172"/>
      <c r="IHF195" s="172"/>
      <c r="IHG195" s="172"/>
      <c r="IHH195" s="172"/>
      <c r="IHI195" s="172"/>
      <c r="IHJ195" s="172"/>
      <c r="IHK195" s="172"/>
      <c r="IHL195" s="172"/>
      <c r="IHM195" s="172"/>
      <c r="IHN195" s="172"/>
      <c r="IHO195" s="172"/>
      <c r="IHP195" s="172"/>
      <c r="IHQ195" s="172"/>
      <c r="IHR195" s="172"/>
      <c r="IHS195" s="172"/>
      <c r="IHT195" s="172"/>
      <c r="IHU195" s="172"/>
      <c r="IHV195" s="172"/>
      <c r="IHW195" s="172"/>
      <c r="IHX195" s="172"/>
      <c r="IHY195" s="172"/>
      <c r="IHZ195" s="172"/>
      <c r="IIA195" s="172"/>
      <c r="IIB195" s="172"/>
      <c r="IIC195" s="172"/>
      <c r="IID195" s="172"/>
      <c r="IIE195" s="172"/>
      <c r="IIF195" s="172"/>
      <c r="IIG195" s="172"/>
      <c r="IIH195" s="172"/>
      <c r="III195" s="172"/>
      <c r="IIJ195" s="172"/>
      <c r="IIK195" s="172"/>
      <c r="IIL195" s="172"/>
      <c r="IIM195" s="172"/>
      <c r="IIN195" s="172"/>
      <c r="IIO195" s="172"/>
      <c r="IIP195" s="172"/>
      <c r="IIQ195" s="172"/>
      <c r="IIR195" s="172"/>
      <c r="IIS195" s="172"/>
      <c r="IIT195" s="172"/>
      <c r="IIU195" s="172"/>
      <c r="IIV195" s="172"/>
      <c r="IIW195" s="172"/>
      <c r="IIX195" s="172"/>
      <c r="IIY195" s="172"/>
      <c r="IIZ195" s="172"/>
      <c r="IJA195" s="172"/>
      <c r="IJB195" s="172"/>
      <c r="IJC195" s="172"/>
      <c r="IJD195" s="172"/>
      <c r="IJE195" s="172"/>
      <c r="IJF195" s="172"/>
      <c r="IJG195" s="172"/>
      <c r="IJH195" s="172"/>
      <c r="IJI195" s="172"/>
      <c r="IJJ195" s="172"/>
      <c r="IJK195" s="172"/>
      <c r="IJL195" s="172"/>
      <c r="IJM195" s="172"/>
      <c r="IJN195" s="172"/>
      <c r="IJO195" s="172"/>
      <c r="IJP195" s="172"/>
      <c r="IJQ195" s="172"/>
      <c r="IJR195" s="172"/>
      <c r="IJS195" s="172"/>
      <c r="IJT195" s="172"/>
      <c r="IJU195" s="172"/>
      <c r="IJV195" s="172"/>
      <c r="IJW195" s="172"/>
      <c r="IJX195" s="172"/>
      <c r="IJY195" s="172"/>
      <c r="IJZ195" s="172"/>
      <c r="IKA195" s="172"/>
      <c r="IKB195" s="172"/>
      <c r="IKC195" s="172"/>
      <c r="IKD195" s="172"/>
      <c r="IKE195" s="172"/>
      <c r="IKF195" s="172"/>
      <c r="IKG195" s="172"/>
      <c r="IKH195" s="172"/>
      <c r="IKI195" s="172"/>
      <c r="IKJ195" s="172"/>
      <c r="IKK195" s="172"/>
      <c r="IKL195" s="172"/>
      <c r="IKM195" s="172"/>
      <c r="IKN195" s="172"/>
      <c r="IKO195" s="172"/>
      <c r="IKP195" s="172"/>
      <c r="IKQ195" s="172"/>
      <c r="IKR195" s="172"/>
      <c r="IKS195" s="172"/>
      <c r="IKT195" s="172"/>
      <c r="IKU195" s="172"/>
      <c r="IKV195" s="172"/>
      <c r="IKW195" s="172"/>
      <c r="IKX195" s="172"/>
      <c r="IKY195" s="172"/>
      <c r="IKZ195" s="172"/>
      <c r="ILA195" s="172"/>
      <c r="ILB195" s="172"/>
      <c r="ILC195" s="172"/>
      <c r="ILD195" s="172"/>
      <c r="ILE195" s="172"/>
      <c r="ILF195" s="172"/>
      <c r="ILG195" s="172"/>
      <c r="ILH195" s="172"/>
      <c r="ILI195" s="172"/>
      <c r="ILJ195" s="172"/>
      <c r="ILK195" s="172"/>
      <c r="ILL195" s="172"/>
      <c r="ILM195" s="172"/>
      <c r="ILN195" s="172"/>
      <c r="ILO195" s="172"/>
      <c r="ILP195" s="172"/>
      <c r="ILQ195" s="172"/>
      <c r="ILR195" s="172"/>
      <c r="ILS195" s="172"/>
      <c r="ILT195" s="172"/>
      <c r="ILU195" s="172"/>
      <c r="ILV195" s="172"/>
      <c r="ILW195" s="172"/>
      <c r="ILX195" s="172"/>
      <c r="ILY195" s="172"/>
      <c r="ILZ195" s="172"/>
      <c r="IMA195" s="172"/>
      <c r="IMB195" s="172"/>
      <c r="IMC195" s="172"/>
      <c r="IMD195" s="172"/>
      <c r="IME195" s="172"/>
      <c r="IMF195" s="172"/>
      <c r="IMG195" s="172"/>
      <c r="IMH195" s="172"/>
      <c r="IMI195" s="172"/>
      <c r="IMJ195" s="172"/>
      <c r="IMK195" s="172"/>
      <c r="IML195" s="172"/>
      <c r="IMM195" s="172"/>
      <c r="IMN195" s="172"/>
      <c r="IMO195" s="172"/>
      <c r="IMP195" s="172"/>
      <c r="IMQ195" s="172"/>
      <c r="IMR195" s="172"/>
      <c r="IMS195" s="172"/>
      <c r="IMT195" s="172"/>
      <c r="IMU195" s="172"/>
      <c r="IMV195" s="172"/>
      <c r="IMW195" s="172"/>
      <c r="IMX195" s="172"/>
      <c r="IMY195" s="172"/>
      <c r="IMZ195" s="172"/>
      <c r="INA195" s="172"/>
      <c r="INB195" s="172"/>
      <c r="INC195" s="172"/>
      <c r="IND195" s="172"/>
      <c r="INE195" s="172"/>
      <c r="INF195" s="172"/>
      <c r="ING195" s="172"/>
      <c r="INH195" s="172"/>
      <c r="INI195" s="172"/>
      <c r="INJ195" s="172"/>
      <c r="INK195" s="172"/>
      <c r="INL195" s="172"/>
      <c r="INM195" s="172"/>
      <c r="INN195" s="172"/>
      <c r="INO195" s="172"/>
      <c r="INP195" s="172"/>
      <c r="INQ195" s="172"/>
      <c r="INR195" s="172"/>
      <c r="INS195" s="172"/>
      <c r="INT195" s="172"/>
      <c r="INU195" s="172"/>
      <c r="INV195" s="172"/>
      <c r="INW195" s="172"/>
      <c r="INX195" s="172"/>
      <c r="INY195" s="172"/>
      <c r="INZ195" s="172"/>
      <c r="IOA195" s="172"/>
      <c r="IOB195" s="172"/>
      <c r="IOC195" s="172"/>
      <c r="IOD195" s="172"/>
      <c r="IOE195" s="172"/>
      <c r="IOF195" s="172"/>
      <c r="IOG195" s="172"/>
      <c r="IOH195" s="172"/>
      <c r="IOI195" s="172"/>
      <c r="IOJ195" s="172"/>
      <c r="IOK195" s="172"/>
      <c r="IOL195" s="172"/>
      <c r="IOM195" s="172"/>
      <c r="ION195" s="172"/>
      <c r="IOO195" s="172"/>
      <c r="IOP195" s="172"/>
      <c r="IOQ195" s="172"/>
      <c r="IOR195" s="172"/>
      <c r="IOS195" s="172"/>
      <c r="IOT195" s="172"/>
      <c r="IOU195" s="172"/>
      <c r="IOV195" s="172"/>
      <c r="IOW195" s="172"/>
      <c r="IOX195" s="172"/>
      <c r="IOY195" s="172"/>
      <c r="IOZ195" s="172"/>
      <c r="IPA195" s="172"/>
      <c r="IPB195" s="172"/>
      <c r="IPC195" s="172"/>
      <c r="IPD195" s="172"/>
      <c r="IPE195" s="172"/>
      <c r="IPF195" s="172"/>
      <c r="IPG195" s="172"/>
      <c r="IPH195" s="172"/>
      <c r="IPI195" s="172"/>
      <c r="IPJ195" s="172"/>
      <c r="IPK195" s="172"/>
      <c r="IPL195" s="172"/>
      <c r="IPM195" s="172"/>
      <c r="IPN195" s="172"/>
      <c r="IPO195" s="172"/>
      <c r="IPP195" s="172"/>
      <c r="IPQ195" s="172"/>
      <c r="IPR195" s="172"/>
      <c r="IPS195" s="172"/>
      <c r="IPT195" s="172"/>
      <c r="IPU195" s="172"/>
      <c r="IPV195" s="172"/>
      <c r="IPW195" s="172"/>
      <c r="IPX195" s="172"/>
      <c r="IPY195" s="172"/>
      <c r="IPZ195" s="172"/>
      <c r="IQA195" s="172"/>
      <c r="IQB195" s="172"/>
      <c r="IQC195" s="172"/>
      <c r="IQD195" s="172"/>
      <c r="IQE195" s="172"/>
      <c r="IQF195" s="172"/>
      <c r="IQG195" s="172"/>
      <c r="IQH195" s="172"/>
      <c r="IQI195" s="172"/>
      <c r="IQJ195" s="172"/>
      <c r="IQK195" s="172"/>
      <c r="IQL195" s="172"/>
      <c r="IQM195" s="172"/>
      <c r="IQN195" s="172"/>
      <c r="IQO195" s="172"/>
      <c r="IQP195" s="172"/>
      <c r="IQQ195" s="172"/>
      <c r="IQR195" s="172"/>
      <c r="IQS195" s="172"/>
      <c r="IQT195" s="172"/>
      <c r="IQU195" s="172"/>
      <c r="IQV195" s="172"/>
      <c r="IQW195" s="172"/>
      <c r="IQX195" s="172"/>
      <c r="IQY195" s="172"/>
      <c r="IQZ195" s="172"/>
      <c r="IRA195" s="172"/>
      <c r="IRB195" s="172"/>
      <c r="IRC195" s="172"/>
      <c r="IRD195" s="172"/>
      <c r="IRE195" s="172"/>
      <c r="IRF195" s="172"/>
      <c r="IRG195" s="172"/>
      <c r="IRH195" s="172"/>
      <c r="IRI195" s="172"/>
      <c r="IRJ195" s="172"/>
      <c r="IRK195" s="172"/>
      <c r="IRL195" s="172"/>
      <c r="IRM195" s="172"/>
      <c r="IRN195" s="172"/>
      <c r="IRO195" s="172"/>
      <c r="IRP195" s="172"/>
      <c r="IRQ195" s="172"/>
      <c r="IRR195" s="172"/>
      <c r="IRS195" s="172"/>
      <c r="IRT195" s="172"/>
      <c r="IRU195" s="172"/>
      <c r="IRV195" s="172"/>
      <c r="IRW195" s="172"/>
      <c r="IRX195" s="172"/>
      <c r="IRY195" s="172"/>
      <c r="IRZ195" s="172"/>
      <c r="ISA195" s="172"/>
      <c r="ISB195" s="172"/>
      <c r="ISC195" s="172"/>
      <c r="ISD195" s="172"/>
      <c r="ISE195" s="172"/>
      <c r="ISF195" s="172"/>
      <c r="ISG195" s="172"/>
      <c r="ISH195" s="172"/>
      <c r="ISI195" s="172"/>
      <c r="ISJ195" s="172"/>
      <c r="ISK195" s="172"/>
      <c r="ISL195" s="172"/>
      <c r="ISM195" s="172"/>
      <c r="ISN195" s="172"/>
      <c r="ISO195" s="172"/>
      <c r="ISP195" s="172"/>
      <c r="ISQ195" s="172"/>
      <c r="ISR195" s="172"/>
      <c r="ISS195" s="172"/>
      <c r="IST195" s="172"/>
      <c r="ISU195" s="172"/>
      <c r="ISV195" s="172"/>
      <c r="ISW195" s="172"/>
      <c r="ISX195" s="172"/>
      <c r="ISY195" s="172"/>
      <c r="ISZ195" s="172"/>
      <c r="ITA195" s="172"/>
      <c r="ITB195" s="172"/>
      <c r="ITC195" s="172"/>
      <c r="ITD195" s="172"/>
      <c r="ITE195" s="172"/>
      <c r="ITF195" s="172"/>
      <c r="ITG195" s="172"/>
      <c r="ITH195" s="172"/>
      <c r="ITI195" s="172"/>
      <c r="ITJ195" s="172"/>
      <c r="ITK195" s="172"/>
      <c r="ITL195" s="172"/>
      <c r="ITM195" s="172"/>
      <c r="ITN195" s="172"/>
      <c r="ITO195" s="172"/>
      <c r="ITP195" s="172"/>
      <c r="ITQ195" s="172"/>
      <c r="ITR195" s="172"/>
      <c r="ITS195" s="172"/>
      <c r="ITT195" s="172"/>
      <c r="ITU195" s="172"/>
      <c r="ITV195" s="172"/>
      <c r="ITW195" s="172"/>
      <c r="ITX195" s="172"/>
      <c r="ITY195" s="172"/>
      <c r="ITZ195" s="172"/>
      <c r="IUA195" s="172"/>
      <c r="IUB195" s="172"/>
      <c r="IUC195" s="172"/>
      <c r="IUD195" s="172"/>
      <c r="IUE195" s="172"/>
      <c r="IUF195" s="172"/>
      <c r="IUG195" s="172"/>
      <c r="IUH195" s="172"/>
      <c r="IUI195" s="172"/>
      <c r="IUJ195" s="172"/>
      <c r="IUK195" s="172"/>
      <c r="IUL195" s="172"/>
      <c r="IUM195" s="172"/>
      <c r="IUN195" s="172"/>
      <c r="IUO195" s="172"/>
      <c r="IUP195" s="172"/>
      <c r="IUQ195" s="172"/>
      <c r="IUR195" s="172"/>
      <c r="IUS195" s="172"/>
      <c r="IUT195" s="172"/>
      <c r="IUU195" s="172"/>
      <c r="IUV195" s="172"/>
      <c r="IUW195" s="172"/>
      <c r="IUX195" s="172"/>
      <c r="IUY195" s="172"/>
      <c r="IUZ195" s="172"/>
      <c r="IVA195" s="172"/>
      <c r="IVB195" s="172"/>
      <c r="IVC195" s="172"/>
      <c r="IVD195" s="172"/>
      <c r="IVE195" s="172"/>
      <c r="IVF195" s="172"/>
      <c r="IVG195" s="172"/>
      <c r="IVH195" s="172"/>
      <c r="IVI195" s="172"/>
      <c r="IVJ195" s="172"/>
      <c r="IVK195" s="172"/>
      <c r="IVL195" s="172"/>
      <c r="IVM195" s="172"/>
      <c r="IVN195" s="172"/>
      <c r="IVO195" s="172"/>
      <c r="IVP195" s="172"/>
      <c r="IVQ195" s="172"/>
      <c r="IVR195" s="172"/>
      <c r="IVS195" s="172"/>
      <c r="IVT195" s="172"/>
      <c r="IVU195" s="172"/>
      <c r="IVV195" s="172"/>
      <c r="IVW195" s="172"/>
      <c r="IVX195" s="172"/>
      <c r="IVY195" s="172"/>
      <c r="IVZ195" s="172"/>
      <c r="IWA195" s="172"/>
      <c r="IWB195" s="172"/>
      <c r="IWC195" s="172"/>
      <c r="IWD195" s="172"/>
      <c r="IWE195" s="172"/>
      <c r="IWF195" s="172"/>
      <c r="IWG195" s="172"/>
      <c r="IWH195" s="172"/>
      <c r="IWI195" s="172"/>
      <c r="IWJ195" s="172"/>
      <c r="IWK195" s="172"/>
      <c r="IWL195" s="172"/>
      <c r="IWM195" s="172"/>
      <c r="IWN195" s="172"/>
      <c r="IWO195" s="172"/>
      <c r="IWP195" s="172"/>
      <c r="IWQ195" s="172"/>
      <c r="IWR195" s="172"/>
      <c r="IWS195" s="172"/>
      <c r="IWT195" s="172"/>
      <c r="IWU195" s="172"/>
      <c r="IWV195" s="172"/>
      <c r="IWW195" s="172"/>
      <c r="IWX195" s="172"/>
      <c r="IWY195" s="172"/>
      <c r="IWZ195" s="172"/>
      <c r="IXA195" s="172"/>
      <c r="IXB195" s="172"/>
      <c r="IXC195" s="172"/>
      <c r="IXD195" s="172"/>
      <c r="IXE195" s="172"/>
      <c r="IXF195" s="172"/>
      <c r="IXG195" s="172"/>
      <c r="IXH195" s="172"/>
      <c r="IXI195" s="172"/>
      <c r="IXJ195" s="172"/>
      <c r="IXK195" s="172"/>
      <c r="IXL195" s="172"/>
      <c r="IXM195" s="172"/>
      <c r="IXN195" s="172"/>
      <c r="IXO195" s="172"/>
      <c r="IXP195" s="172"/>
      <c r="IXQ195" s="172"/>
      <c r="IXR195" s="172"/>
      <c r="IXS195" s="172"/>
      <c r="IXT195" s="172"/>
      <c r="IXU195" s="172"/>
      <c r="IXV195" s="172"/>
      <c r="IXW195" s="172"/>
      <c r="IXX195" s="172"/>
      <c r="IXY195" s="172"/>
      <c r="IXZ195" s="172"/>
      <c r="IYA195" s="172"/>
      <c r="IYB195" s="172"/>
      <c r="IYC195" s="172"/>
      <c r="IYD195" s="172"/>
      <c r="IYE195" s="172"/>
      <c r="IYF195" s="172"/>
      <c r="IYG195" s="172"/>
      <c r="IYH195" s="172"/>
      <c r="IYI195" s="172"/>
      <c r="IYJ195" s="172"/>
      <c r="IYK195" s="172"/>
      <c r="IYL195" s="172"/>
      <c r="IYM195" s="172"/>
      <c r="IYN195" s="172"/>
      <c r="IYO195" s="172"/>
      <c r="IYP195" s="172"/>
      <c r="IYQ195" s="172"/>
      <c r="IYR195" s="172"/>
      <c r="IYS195" s="172"/>
      <c r="IYT195" s="172"/>
      <c r="IYU195" s="172"/>
      <c r="IYV195" s="172"/>
      <c r="IYW195" s="172"/>
      <c r="IYX195" s="172"/>
      <c r="IYY195" s="172"/>
      <c r="IYZ195" s="172"/>
      <c r="IZA195" s="172"/>
      <c r="IZB195" s="172"/>
      <c r="IZC195" s="172"/>
      <c r="IZD195" s="172"/>
      <c r="IZE195" s="172"/>
      <c r="IZF195" s="172"/>
      <c r="IZG195" s="172"/>
      <c r="IZH195" s="172"/>
      <c r="IZI195" s="172"/>
      <c r="IZJ195" s="172"/>
      <c r="IZK195" s="172"/>
      <c r="IZL195" s="172"/>
      <c r="IZM195" s="172"/>
      <c r="IZN195" s="172"/>
      <c r="IZO195" s="172"/>
      <c r="IZP195" s="172"/>
      <c r="IZQ195" s="172"/>
      <c r="IZR195" s="172"/>
      <c r="IZS195" s="172"/>
      <c r="IZT195" s="172"/>
      <c r="IZU195" s="172"/>
      <c r="IZV195" s="172"/>
      <c r="IZW195" s="172"/>
      <c r="IZX195" s="172"/>
      <c r="IZY195" s="172"/>
      <c r="IZZ195" s="172"/>
      <c r="JAA195" s="172"/>
      <c r="JAB195" s="172"/>
      <c r="JAC195" s="172"/>
      <c r="JAD195" s="172"/>
      <c r="JAE195" s="172"/>
      <c r="JAF195" s="172"/>
      <c r="JAG195" s="172"/>
      <c r="JAH195" s="172"/>
      <c r="JAI195" s="172"/>
      <c r="JAJ195" s="172"/>
      <c r="JAK195" s="172"/>
      <c r="JAL195" s="172"/>
      <c r="JAM195" s="172"/>
      <c r="JAN195" s="172"/>
      <c r="JAO195" s="172"/>
      <c r="JAP195" s="172"/>
      <c r="JAQ195" s="172"/>
      <c r="JAR195" s="172"/>
      <c r="JAS195" s="172"/>
      <c r="JAT195" s="172"/>
      <c r="JAU195" s="172"/>
      <c r="JAV195" s="172"/>
      <c r="JAW195" s="172"/>
      <c r="JAX195" s="172"/>
      <c r="JAY195" s="172"/>
      <c r="JAZ195" s="172"/>
      <c r="JBA195" s="172"/>
      <c r="JBB195" s="172"/>
      <c r="JBC195" s="172"/>
      <c r="JBD195" s="172"/>
      <c r="JBE195" s="172"/>
      <c r="JBF195" s="172"/>
      <c r="JBG195" s="172"/>
      <c r="JBH195" s="172"/>
      <c r="JBI195" s="172"/>
      <c r="JBJ195" s="172"/>
      <c r="JBK195" s="172"/>
      <c r="JBL195" s="172"/>
      <c r="JBM195" s="172"/>
      <c r="JBN195" s="172"/>
      <c r="JBO195" s="172"/>
      <c r="JBP195" s="172"/>
      <c r="JBQ195" s="172"/>
      <c r="JBR195" s="172"/>
      <c r="JBS195" s="172"/>
      <c r="JBT195" s="172"/>
      <c r="JBU195" s="172"/>
      <c r="JBV195" s="172"/>
      <c r="JBW195" s="172"/>
      <c r="JBX195" s="172"/>
      <c r="JBY195" s="172"/>
      <c r="JBZ195" s="172"/>
      <c r="JCA195" s="172"/>
      <c r="JCB195" s="172"/>
      <c r="JCC195" s="172"/>
      <c r="JCD195" s="172"/>
      <c r="JCE195" s="172"/>
      <c r="JCF195" s="172"/>
      <c r="JCG195" s="172"/>
      <c r="JCH195" s="172"/>
      <c r="JCI195" s="172"/>
      <c r="JCJ195" s="172"/>
      <c r="JCK195" s="172"/>
      <c r="JCL195" s="172"/>
      <c r="JCM195" s="172"/>
      <c r="JCN195" s="172"/>
      <c r="JCO195" s="172"/>
      <c r="JCP195" s="172"/>
      <c r="JCQ195" s="172"/>
      <c r="JCR195" s="172"/>
      <c r="JCS195" s="172"/>
      <c r="JCT195" s="172"/>
      <c r="JCU195" s="172"/>
      <c r="JCV195" s="172"/>
      <c r="JCW195" s="172"/>
      <c r="JCX195" s="172"/>
      <c r="JCY195" s="172"/>
      <c r="JCZ195" s="172"/>
      <c r="JDA195" s="172"/>
      <c r="JDB195" s="172"/>
      <c r="JDC195" s="172"/>
      <c r="JDD195" s="172"/>
      <c r="JDE195" s="172"/>
      <c r="JDF195" s="172"/>
      <c r="JDG195" s="172"/>
      <c r="JDH195" s="172"/>
      <c r="JDI195" s="172"/>
      <c r="JDJ195" s="172"/>
      <c r="JDK195" s="172"/>
      <c r="JDL195" s="172"/>
      <c r="JDM195" s="172"/>
      <c r="JDN195" s="172"/>
      <c r="JDO195" s="172"/>
      <c r="JDP195" s="172"/>
      <c r="JDQ195" s="172"/>
      <c r="JDR195" s="172"/>
      <c r="JDS195" s="172"/>
      <c r="JDT195" s="172"/>
      <c r="JDU195" s="172"/>
      <c r="JDV195" s="172"/>
      <c r="JDW195" s="172"/>
      <c r="JDX195" s="172"/>
      <c r="JDY195" s="172"/>
      <c r="JDZ195" s="172"/>
      <c r="JEA195" s="172"/>
      <c r="JEB195" s="172"/>
      <c r="JEC195" s="172"/>
      <c r="JED195" s="172"/>
      <c r="JEE195" s="172"/>
      <c r="JEF195" s="172"/>
      <c r="JEG195" s="172"/>
      <c r="JEH195" s="172"/>
      <c r="JEI195" s="172"/>
      <c r="JEJ195" s="172"/>
      <c r="JEK195" s="172"/>
      <c r="JEL195" s="172"/>
      <c r="JEM195" s="172"/>
      <c r="JEN195" s="172"/>
      <c r="JEO195" s="172"/>
      <c r="JEP195" s="172"/>
      <c r="JEQ195" s="172"/>
      <c r="JER195" s="172"/>
      <c r="JES195" s="172"/>
      <c r="JET195" s="172"/>
      <c r="JEU195" s="172"/>
      <c r="JEV195" s="172"/>
      <c r="JEW195" s="172"/>
      <c r="JEX195" s="172"/>
      <c r="JEY195" s="172"/>
      <c r="JEZ195" s="172"/>
      <c r="JFA195" s="172"/>
      <c r="JFB195" s="172"/>
      <c r="JFC195" s="172"/>
      <c r="JFD195" s="172"/>
      <c r="JFE195" s="172"/>
      <c r="JFF195" s="172"/>
      <c r="JFG195" s="172"/>
      <c r="JFH195" s="172"/>
      <c r="JFI195" s="172"/>
      <c r="JFJ195" s="172"/>
      <c r="JFK195" s="172"/>
      <c r="JFL195" s="172"/>
      <c r="JFM195" s="172"/>
      <c r="JFN195" s="172"/>
      <c r="JFO195" s="172"/>
      <c r="JFP195" s="172"/>
      <c r="JFQ195" s="172"/>
      <c r="JFR195" s="172"/>
      <c r="JFS195" s="172"/>
      <c r="JFT195" s="172"/>
      <c r="JFU195" s="172"/>
      <c r="JFV195" s="172"/>
      <c r="JFW195" s="172"/>
      <c r="JFX195" s="172"/>
      <c r="JFY195" s="172"/>
      <c r="JFZ195" s="172"/>
      <c r="JGA195" s="172"/>
      <c r="JGB195" s="172"/>
      <c r="JGC195" s="172"/>
      <c r="JGD195" s="172"/>
      <c r="JGE195" s="172"/>
      <c r="JGF195" s="172"/>
      <c r="JGG195" s="172"/>
      <c r="JGH195" s="172"/>
      <c r="JGI195" s="172"/>
      <c r="JGJ195" s="172"/>
      <c r="JGK195" s="172"/>
      <c r="JGL195" s="172"/>
      <c r="JGM195" s="172"/>
      <c r="JGN195" s="172"/>
      <c r="JGO195" s="172"/>
      <c r="JGP195" s="172"/>
      <c r="JGQ195" s="172"/>
      <c r="JGR195" s="172"/>
      <c r="JGS195" s="172"/>
      <c r="JGT195" s="172"/>
      <c r="JGU195" s="172"/>
      <c r="JGV195" s="172"/>
      <c r="JGW195" s="172"/>
      <c r="JGX195" s="172"/>
      <c r="JGY195" s="172"/>
      <c r="JGZ195" s="172"/>
      <c r="JHA195" s="172"/>
      <c r="JHB195" s="172"/>
      <c r="JHC195" s="172"/>
      <c r="JHD195" s="172"/>
      <c r="JHE195" s="172"/>
      <c r="JHF195" s="172"/>
      <c r="JHG195" s="172"/>
      <c r="JHH195" s="172"/>
      <c r="JHI195" s="172"/>
      <c r="JHJ195" s="172"/>
      <c r="JHK195" s="172"/>
      <c r="JHL195" s="172"/>
      <c r="JHM195" s="172"/>
      <c r="JHN195" s="172"/>
      <c r="JHO195" s="172"/>
      <c r="JHP195" s="172"/>
      <c r="JHQ195" s="172"/>
      <c r="JHR195" s="172"/>
      <c r="JHS195" s="172"/>
      <c r="JHT195" s="172"/>
      <c r="JHU195" s="172"/>
      <c r="JHV195" s="172"/>
      <c r="JHW195" s="172"/>
      <c r="JHX195" s="172"/>
      <c r="JHY195" s="172"/>
      <c r="JHZ195" s="172"/>
      <c r="JIA195" s="172"/>
      <c r="JIB195" s="172"/>
      <c r="JIC195" s="172"/>
      <c r="JID195" s="172"/>
      <c r="JIE195" s="172"/>
      <c r="JIF195" s="172"/>
      <c r="JIG195" s="172"/>
      <c r="JIH195" s="172"/>
      <c r="JII195" s="172"/>
      <c r="JIJ195" s="172"/>
      <c r="JIK195" s="172"/>
      <c r="JIL195" s="172"/>
      <c r="JIM195" s="172"/>
      <c r="JIN195" s="172"/>
      <c r="JIO195" s="172"/>
      <c r="JIP195" s="172"/>
      <c r="JIQ195" s="172"/>
      <c r="JIR195" s="172"/>
      <c r="JIS195" s="172"/>
      <c r="JIT195" s="172"/>
      <c r="JIU195" s="172"/>
      <c r="JIV195" s="172"/>
      <c r="JIW195" s="172"/>
      <c r="JIX195" s="172"/>
      <c r="JIY195" s="172"/>
      <c r="JIZ195" s="172"/>
      <c r="JJA195" s="172"/>
      <c r="JJB195" s="172"/>
      <c r="JJC195" s="172"/>
      <c r="JJD195" s="172"/>
      <c r="JJE195" s="172"/>
      <c r="JJF195" s="172"/>
      <c r="JJG195" s="172"/>
      <c r="JJH195" s="172"/>
      <c r="JJI195" s="172"/>
      <c r="JJJ195" s="172"/>
      <c r="JJK195" s="172"/>
      <c r="JJL195" s="172"/>
      <c r="JJM195" s="172"/>
      <c r="JJN195" s="172"/>
      <c r="JJO195" s="172"/>
      <c r="JJP195" s="172"/>
      <c r="JJQ195" s="172"/>
      <c r="JJR195" s="172"/>
      <c r="JJS195" s="172"/>
      <c r="JJT195" s="172"/>
      <c r="JJU195" s="172"/>
      <c r="JJV195" s="172"/>
      <c r="JJW195" s="172"/>
      <c r="JJX195" s="172"/>
      <c r="JJY195" s="172"/>
      <c r="JJZ195" s="172"/>
      <c r="JKA195" s="172"/>
      <c r="JKB195" s="172"/>
      <c r="JKC195" s="172"/>
      <c r="JKD195" s="172"/>
      <c r="JKE195" s="172"/>
      <c r="JKF195" s="172"/>
      <c r="JKG195" s="172"/>
      <c r="JKH195" s="172"/>
      <c r="JKI195" s="172"/>
      <c r="JKJ195" s="172"/>
      <c r="JKK195" s="172"/>
      <c r="JKL195" s="172"/>
      <c r="JKM195" s="172"/>
      <c r="JKN195" s="172"/>
      <c r="JKO195" s="172"/>
      <c r="JKP195" s="172"/>
      <c r="JKQ195" s="172"/>
      <c r="JKR195" s="172"/>
      <c r="JKS195" s="172"/>
      <c r="JKT195" s="172"/>
      <c r="JKU195" s="172"/>
      <c r="JKV195" s="172"/>
      <c r="JKW195" s="172"/>
      <c r="JKX195" s="172"/>
      <c r="JKY195" s="172"/>
      <c r="JKZ195" s="172"/>
      <c r="JLA195" s="172"/>
      <c r="JLB195" s="172"/>
      <c r="JLC195" s="172"/>
      <c r="JLD195" s="172"/>
      <c r="JLE195" s="172"/>
      <c r="JLF195" s="172"/>
      <c r="JLG195" s="172"/>
      <c r="JLH195" s="172"/>
      <c r="JLI195" s="172"/>
      <c r="JLJ195" s="172"/>
      <c r="JLK195" s="172"/>
      <c r="JLL195" s="172"/>
      <c r="JLM195" s="172"/>
      <c r="JLN195" s="172"/>
      <c r="JLO195" s="172"/>
      <c r="JLP195" s="172"/>
      <c r="JLQ195" s="172"/>
      <c r="JLR195" s="172"/>
      <c r="JLS195" s="172"/>
      <c r="JLT195" s="172"/>
      <c r="JLU195" s="172"/>
      <c r="JLV195" s="172"/>
      <c r="JLW195" s="172"/>
      <c r="JLX195" s="172"/>
      <c r="JLY195" s="172"/>
      <c r="JLZ195" s="172"/>
      <c r="JMA195" s="172"/>
      <c r="JMB195" s="172"/>
      <c r="JMC195" s="172"/>
      <c r="JMD195" s="172"/>
      <c r="JME195" s="172"/>
      <c r="JMF195" s="172"/>
      <c r="JMG195" s="172"/>
      <c r="JMH195" s="172"/>
      <c r="JMI195" s="172"/>
      <c r="JMJ195" s="172"/>
      <c r="JMK195" s="172"/>
      <c r="JML195" s="172"/>
      <c r="JMM195" s="172"/>
      <c r="JMN195" s="172"/>
      <c r="JMO195" s="172"/>
      <c r="JMP195" s="172"/>
      <c r="JMQ195" s="172"/>
      <c r="JMR195" s="172"/>
      <c r="JMS195" s="172"/>
      <c r="JMT195" s="172"/>
      <c r="JMU195" s="172"/>
      <c r="JMV195" s="172"/>
      <c r="JMW195" s="172"/>
      <c r="JMX195" s="172"/>
      <c r="JMY195" s="172"/>
      <c r="JMZ195" s="172"/>
      <c r="JNA195" s="172"/>
      <c r="JNB195" s="172"/>
      <c r="JNC195" s="172"/>
      <c r="JND195" s="172"/>
      <c r="JNE195" s="172"/>
      <c r="JNF195" s="172"/>
      <c r="JNG195" s="172"/>
      <c r="JNH195" s="172"/>
      <c r="JNI195" s="172"/>
      <c r="JNJ195" s="172"/>
      <c r="JNK195" s="172"/>
      <c r="JNL195" s="172"/>
      <c r="JNM195" s="172"/>
      <c r="JNN195" s="172"/>
      <c r="JNO195" s="172"/>
      <c r="JNP195" s="172"/>
      <c r="JNQ195" s="172"/>
      <c r="JNR195" s="172"/>
      <c r="JNS195" s="172"/>
      <c r="JNT195" s="172"/>
      <c r="JNU195" s="172"/>
      <c r="JNV195" s="172"/>
      <c r="JNW195" s="172"/>
      <c r="JNX195" s="172"/>
      <c r="JNY195" s="172"/>
      <c r="JNZ195" s="172"/>
      <c r="JOA195" s="172"/>
      <c r="JOB195" s="172"/>
      <c r="JOC195" s="172"/>
      <c r="JOD195" s="172"/>
      <c r="JOE195" s="172"/>
      <c r="JOF195" s="172"/>
      <c r="JOG195" s="172"/>
      <c r="JOH195" s="172"/>
      <c r="JOI195" s="172"/>
      <c r="JOJ195" s="172"/>
      <c r="JOK195" s="172"/>
      <c r="JOL195" s="172"/>
      <c r="JOM195" s="172"/>
      <c r="JON195" s="172"/>
      <c r="JOO195" s="172"/>
      <c r="JOP195" s="172"/>
      <c r="JOQ195" s="172"/>
      <c r="JOR195" s="172"/>
      <c r="JOS195" s="172"/>
      <c r="JOT195" s="172"/>
      <c r="JOU195" s="172"/>
      <c r="JOV195" s="172"/>
      <c r="JOW195" s="172"/>
      <c r="JOX195" s="172"/>
      <c r="JOY195" s="172"/>
      <c r="JOZ195" s="172"/>
      <c r="JPA195" s="172"/>
      <c r="JPB195" s="172"/>
      <c r="JPC195" s="172"/>
      <c r="JPD195" s="172"/>
      <c r="JPE195" s="172"/>
      <c r="JPF195" s="172"/>
      <c r="JPG195" s="172"/>
      <c r="JPH195" s="172"/>
      <c r="JPI195" s="172"/>
      <c r="JPJ195" s="172"/>
      <c r="JPK195" s="172"/>
      <c r="JPL195" s="172"/>
      <c r="JPM195" s="172"/>
      <c r="JPN195" s="172"/>
      <c r="JPO195" s="172"/>
      <c r="JPP195" s="172"/>
      <c r="JPQ195" s="172"/>
      <c r="JPR195" s="172"/>
      <c r="JPS195" s="172"/>
      <c r="JPT195" s="172"/>
      <c r="JPU195" s="172"/>
      <c r="JPV195" s="172"/>
      <c r="JPW195" s="172"/>
      <c r="JPX195" s="172"/>
      <c r="JPY195" s="172"/>
      <c r="JPZ195" s="172"/>
      <c r="JQA195" s="172"/>
      <c r="JQB195" s="172"/>
      <c r="JQC195" s="172"/>
      <c r="JQD195" s="172"/>
      <c r="JQE195" s="172"/>
      <c r="JQF195" s="172"/>
      <c r="JQG195" s="172"/>
      <c r="JQH195" s="172"/>
      <c r="JQI195" s="172"/>
      <c r="JQJ195" s="172"/>
      <c r="JQK195" s="172"/>
      <c r="JQL195" s="172"/>
      <c r="JQM195" s="172"/>
      <c r="JQN195" s="172"/>
      <c r="JQO195" s="172"/>
      <c r="JQP195" s="172"/>
      <c r="JQQ195" s="172"/>
      <c r="JQR195" s="172"/>
      <c r="JQS195" s="172"/>
      <c r="JQT195" s="172"/>
      <c r="JQU195" s="172"/>
      <c r="JQV195" s="172"/>
      <c r="JQW195" s="172"/>
      <c r="JQX195" s="172"/>
      <c r="JQY195" s="172"/>
      <c r="JQZ195" s="172"/>
      <c r="JRA195" s="172"/>
      <c r="JRB195" s="172"/>
      <c r="JRC195" s="172"/>
      <c r="JRD195" s="172"/>
      <c r="JRE195" s="172"/>
      <c r="JRF195" s="172"/>
      <c r="JRG195" s="172"/>
      <c r="JRH195" s="172"/>
      <c r="JRI195" s="172"/>
      <c r="JRJ195" s="172"/>
      <c r="JRK195" s="172"/>
      <c r="JRL195" s="172"/>
      <c r="JRM195" s="172"/>
      <c r="JRN195" s="172"/>
      <c r="JRO195" s="172"/>
      <c r="JRP195" s="172"/>
      <c r="JRQ195" s="172"/>
      <c r="JRR195" s="172"/>
      <c r="JRS195" s="172"/>
      <c r="JRT195" s="172"/>
      <c r="JRU195" s="172"/>
      <c r="JRV195" s="172"/>
      <c r="JRW195" s="172"/>
      <c r="JRX195" s="172"/>
      <c r="JRY195" s="172"/>
      <c r="JRZ195" s="172"/>
      <c r="JSA195" s="172"/>
      <c r="JSB195" s="172"/>
      <c r="JSC195" s="172"/>
      <c r="JSD195" s="172"/>
      <c r="JSE195" s="172"/>
      <c r="JSF195" s="172"/>
      <c r="JSG195" s="172"/>
      <c r="JSH195" s="172"/>
      <c r="JSI195" s="172"/>
      <c r="JSJ195" s="172"/>
      <c r="JSK195" s="172"/>
      <c r="JSL195" s="172"/>
      <c r="JSM195" s="172"/>
      <c r="JSN195" s="172"/>
      <c r="JSO195" s="172"/>
      <c r="JSP195" s="172"/>
      <c r="JSQ195" s="172"/>
      <c r="JSR195" s="172"/>
      <c r="JSS195" s="172"/>
      <c r="JST195" s="172"/>
      <c r="JSU195" s="172"/>
      <c r="JSV195" s="172"/>
      <c r="JSW195" s="172"/>
      <c r="JSX195" s="172"/>
      <c r="JSY195" s="172"/>
      <c r="JSZ195" s="172"/>
      <c r="JTA195" s="172"/>
      <c r="JTB195" s="172"/>
      <c r="JTC195" s="172"/>
      <c r="JTD195" s="172"/>
      <c r="JTE195" s="172"/>
      <c r="JTF195" s="172"/>
      <c r="JTG195" s="172"/>
      <c r="JTH195" s="172"/>
      <c r="JTI195" s="172"/>
      <c r="JTJ195" s="172"/>
      <c r="JTK195" s="172"/>
      <c r="JTL195" s="172"/>
      <c r="JTM195" s="172"/>
      <c r="JTN195" s="172"/>
      <c r="JTO195" s="172"/>
      <c r="JTP195" s="172"/>
      <c r="JTQ195" s="172"/>
      <c r="JTR195" s="172"/>
      <c r="JTS195" s="172"/>
      <c r="JTT195" s="172"/>
      <c r="JTU195" s="172"/>
      <c r="JTV195" s="172"/>
      <c r="JTW195" s="172"/>
      <c r="JTX195" s="172"/>
      <c r="JTY195" s="172"/>
      <c r="JTZ195" s="172"/>
      <c r="JUA195" s="172"/>
      <c r="JUB195" s="172"/>
      <c r="JUC195" s="172"/>
      <c r="JUD195" s="172"/>
      <c r="JUE195" s="172"/>
      <c r="JUF195" s="172"/>
      <c r="JUG195" s="172"/>
      <c r="JUH195" s="172"/>
      <c r="JUI195" s="172"/>
      <c r="JUJ195" s="172"/>
      <c r="JUK195" s="172"/>
      <c r="JUL195" s="172"/>
      <c r="JUM195" s="172"/>
      <c r="JUN195" s="172"/>
      <c r="JUO195" s="172"/>
      <c r="JUP195" s="172"/>
      <c r="JUQ195" s="172"/>
      <c r="JUR195" s="172"/>
      <c r="JUS195" s="172"/>
      <c r="JUT195" s="172"/>
      <c r="JUU195" s="172"/>
      <c r="JUV195" s="172"/>
      <c r="JUW195" s="172"/>
      <c r="JUX195" s="172"/>
      <c r="JUY195" s="172"/>
      <c r="JUZ195" s="172"/>
      <c r="JVA195" s="172"/>
      <c r="JVB195" s="172"/>
      <c r="JVC195" s="172"/>
      <c r="JVD195" s="172"/>
      <c r="JVE195" s="172"/>
      <c r="JVF195" s="172"/>
      <c r="JVG195" s="172"/>
      <c r="JVH195" s="172"/>
      <c r="JVI195" s="172"/>
      <c r="JVJ195" s="172"/>
      <c r="JVK195" s="172"/>
      <c r="JVL195" s="172"/>
      <c r="JVM195" s="172"/>
      <c r="JVN195" s="172"/>
      <c r="JVO195" s="172"/>
      <c r="JVP195" s="172"/>
      <c r="JVQ195" s="172"/>
      <c r="JVR195" s="172"/>
      <c r="JVS195" s="172"/>
      <c r="JVT195" s="172"/>
      <c r="JVU195" s="172"/>
      <c r="JVV195" s="172"/>
      <c r="JVW195" s="172"/>
      <c r="JVX195" s="172"/>
      <c r="JVY195" s="172"/>
      <c r="JVZ195" s="172"/>
      <c r="JWA195" s="172"/>
      <c r="JWB195" s="172"/>
      <c r="JWC195" s="172"/>
      <c r="JWD195" s="172"/>
      <c r="JWE195" s="172"/>
      <c r="JWF195" s="172"/>
      <c r="JWG195" s="172"/>
      <c r="JWH195" s="172"/>
      <c r="JWI195" s="172"/>
      <c r="JWJ195" s="172"/>
      <c r="JWK195" s="172"/>
      <c r="JWL195" s="172"/>
      <c r="JWM195" s="172"/>
      <c r="JWN195" s="172"/>
      <c r="JWO195" s="172"/>
      <c r="JWP195" s="172"/>
      <c r="JWQ195" s="172"/>
      <c r="JWR195" s="172"/>
      <c r="JWS195" s="172"/>
      <c r="JWT195" s="172"/>
      <c r="JWU195" s="172"/>
      <c r="JWV195" s="172"/>
      <c r="JWW195" s="172"/>
      <c r="JWX195" s="172"/>
      <c r="JWY195" s="172"/>
      <c r="JWZ195" s="172"/>
      <c r="JXA195" s="172"/>
      <c r="JXB195" s="172"/>
      <c r="JXC195" s="172"/>
      <c r="JXD195" s="172"/>
      <c r="JXE195" s="172"/>
      <c r="JXF195" s="172"/>
      <c r="JXG195" s="172"/>
      <c r="JXH195" s="172"/>
      <c r="JXI195" s="172"/>
      <c r="JXJ195" s="172"/>
      <c r="JXK195" s="172"/>
      <c r="JXL195" s="172"/>
      <c r="JXM195" s="172"/>
      <c r="JXN195" s="172"/>
      <c r="JXO195" s="172"/>
      <c r="JXP195" s="172"/>
      <c r="JXQ195" s="172"/>
      <c r="JXR195" s="172"/>
      <c r="JXS195" s="172"/>
      <c r="JXT195" s="172"/>
      <c r="JXU195" s="172"/>
      <c r="JXV195" s="172"/>
      <c r="JXW195" s="172"/>
      <c r="JXX195" s="172"/>
      <c r="JXY195" s="172"/>
      <c r="JXZ195" s="172"/>
      <c r="JYA195" s="172"/>
      <c r="JYB195" s="172"/>
      <c r="JYC195" s="172"/>
      <c r="JYD195" s="172"/>
      <c r="JYE195" s="172"/>
      <c r="JYF195" s="172"/>
      <c r="JYG195" s="172"/>
      <c r="JYH195" s="172"/>
      <c r="JYI195" s="172"/>
      <c r="JYJ195" s="172"/>
      <c r="JYK195" s="172"/>
      <c r="JYL195" s="172"/>
      <c r="JYM195" s="172"/>
      <c r="JYN195" s="172"/>
      <c r="JYO195" s="172"/>
      <c r="JYP195" s="172"/>
      <c r="JYQ195" s="172"/>
      <c r="JYR195" s="172"/>
      <c r="JYS195" s="172"/>
      <c r="JYT195" s="172"/>
      <c r="JYU195" s="172"/>
      <c r="JYV195" s="172"/>
      <c r="JYW195" s="172"/>
      <c r="JYX195" s="172"/>
      <c r="JYY195" s="172"/>
      <c r="JYZ195" s="172"/>
      <c r="JZA195" s="172"/>
      <c r="JZB195" s="172"/>
      <c r="JZC195" s="172"/>
      <c r="JZD195" s="172"/>
      <c r="JZE195" s="172"/>
      <c r="JZF195" s="172"/>
      <c r="JZG195" s="172"/>
      <c r="JZH195" s="172"/>
      <c r="JZI195" s="172"/>
      <c r="JZJ195" s="172"/>
      <c r="JZK195" s="172"/>
      <c r="JZL195" s="172"/>
      <c r="JZM195" s="172"/>
      <c r="JZN195" s="172"/>
      <c r="JZO195" s="172"/>
      <c r="JZP195" s="172"/>
      <c r="JZQ195" s="172"/>
      <c r="JZR195" s="172"/>
      <c r="JZS195" s="172"/>
      <c r="JZT195" s="172"/>
      <c r="JZU195" s="172"/>
      <c r="JZV195" s="172"/>
      <c r="JZW195" s="172"/>
      <c r="JZX195" s="172"/>
      <c r="JZY195" s="172"/>
      <c r="JZZ195" s="172"/>
      <c r="KAA195" s="172"/>
      <c r="KAB195" s="172"/>
      <c r="KAC195" s="172"/>
      <c r="KAD195" s="172"/>
      <c r="KAE195" s="172"/>
      <c r="KAF195" s="172"/>
      <c r="KAG195" s="172"/>
      <c r="KAH195" s="172"/>
      <c r="KAI195" s="172"/>
      <c r="KAJ195" s="172"/>
      <c r="KAK195" s="172"/>
      <c r="KAL195" s="172"/>
      <c r="KAM195" s="172"/>
      <c r="KAN195" s="172"/>
      <c r="KAO195" s="172"/>
      <c r="KAP195" s="172"/>
      <c r="KAQ195" s="172"/>
      <c r="KAR195" s="172"/>
      <c r="KAS195" s="172"/>
      <c r="KAT195" s="172"/>
      <c r="KAU195" s="172"/>
      <c r="KAV195" s="172"/>
      <c r="KAW195" s="172"/>
      <c r="KAX195" s="172"/>
      <c r="KAY195" s="172"/>
      <c r="KAZ195" s="172"/>
      <c r="KBA195" s="172"/>
      <c r="KBB195" s="172"/>
      <c r="KBC195" s="172"/>
      <c r="KBD195" s="172"/>
      <c r="KBE195" s="172"/>
      <c r="KBF195" s="172"/>
      <c r="KBG195" s="172"/>
      <c r="KBH195" s="172"/>
      <c r="KBI195" s="172"/>
      <c r="KBJ195" s="172"/>
      <c r="KBK195" s="172"/>
      <c r="KBL195" s="172"/>
      <c r="KBM195" s="172"/>
      <c r="KBN195" s="172"/>
      <c r="KBO195" s="172"/>
      <c r="KBP195" s="172"/>
      <c r="KBQ195" s="172"/>
      <c r="KBR195" s="172"/>
      <c r="KBS195" s="172"/>
      <c r="KBT195" s="172"/>
      <c r="KBU195" s="172"/>
      <c r="KBV195" s="172"/>
      <c r="KBW195" s="172"/>
      <c r="KBX195" s="172"/>
      <c r="KBY195" s="172"/>
      <c r="KBZ195" s="172"/>
      <c r="KCA195" s="172"/>
      <c r="KCB195" s="172"/>
      <c r="KCC195" s="172"/>
      <c r="KCD195" s="172"/>
      <c r="KCE195" s="172"/>
      <c r="KCF195" s="172"/>
      <c r="KCG195" s="172"/>
      <c r="KCH195" s="172"/>
      <c r="KCI195" s="172"/>
      <c r="KCJ195" s="172"/>
      <c r="KCK195" s="172"/>
      <c r="KCL195" s="172"/>
      <c r="KCM195" s="172"/>
      <c r="KCN195" s="172"/>
      <c r="KCO195" s="172"/>
      <c r="KCP195" s="172"/>
      <c r="KCQ195" s="172"/>
      <c r="KCR195" s="172"/>
      <c r="KCS195" s="172"/>
      <c r="KCT195" s="172"/>
      <c r="KCU195" s="172"/>
      <c r="KCV195" s="172"/>
      <c r="KCW195" s="172"/>
      <c r="KCX195" s="172"/>
      <c r="KCY195" s="172"/>
      <c r="KCZ195" s="172"/>
      <c r="KDA195" s="172"/>
      <c r="KDB195" s="172"/>
      <c r="KDC195" s="172"/>
      <c r="KDD195" s="172"/>
      <c r="KDE195" s="172"/>
      <c r="KDF195" s="172"/>
      <c r="KDG195" s="172"/>
      <c r="KDH195" s="172"/>
      <c r="KDI195" s="172"/>
      <c r="KDJ195" s="172"/>
      <c r="KDK195" s="172"/>
      <c r="KDL195" s="172"/>
      <c r="KDM195" s="172"/>
      <c r="KDN195" s="172"/>
      <c r="KDO195" s="172"/>
      <c r="KDP195" s="172"/>
      <c r="KDQ195" s="172"/>
      <c r="KDR195" s="172"/>
      <c r="KDS195" s="172"/>
      <c r="KDT195" s="172"/>
      <c r="KDU195" s="172"/>
      <c r="KDV195" s="172"/>
      <c r="KDW195" s="172"/>
      <c r="KDX195" s="172"/>
      <c r="KDY195" s="172"/>
      <c r="KDZ195" s="172"/>
      <c r="KEA195" s="172"/>
      <c r="KEB195" s="172"/>
      <c r="KEC195" s="172"/>
      <c r="KED195" s="172"/>
      <c r="KEE195" s="172"/>
      <c r="KEF195" s="172"/>
      <c r="KEG195" s="172"/>
      <c r="KEH195" s="172"/>
      <c r="KEI195" s="172"/>
      <c r="KEJ195" s="172"/>
      <c r="KEK195" s="172"/>
      <c r="KEL195" s="172"/>
      <c r="KEM195" s="172"/>
      <c r="KEN195" s="172"/>
      <c r="KEO195" s="172"/>
      <c r="KEP195" s="172"/>
      <c r="KEQ195" s="172"/>
      <c r="KER195" s="172"/>
      <c r="KES195" s="172"/>
      <c r="KET195" s="172"/>
      <c r="KEU195" s="172"/>
      <c r="KEV195" s="172"/>
      <c r="KEW195" s="172"/>
      <c r="KEX195" s="172"/>
      <c r="KEY195" s="172"/>
      <c r="KEZ195" s="172"/>
      <c r="KFA195" s="172"/>
      <c r="KFB195" s="172"/>
      <c r="KFC195" s="172"/>
      <c r="KFD195" s="172"/>
      <c r="KFE195" s="172"/>
      <c r="KFF195" s="172"/>
      <c r="KFG195" s="172"/>
      <c r="KFH195" s="172"/>
      <c r="KFI195" s="172"/>
      <c r="KFJ195" s="172"/>
      <c r="KFK195" s="172"/>
      <c r="KFL195" s="172"/>
      <c r="KFM195" s="172"/>
      <c r="KFN195" s="172"/>
      <c r="KFO195" s="172"/>
      <c r="KFP195" s="172"/>
      <c r="KFQ195" s="172"/>
      <c r="KFR195" s="172"/>
      <c r="KFS195" s="172"/>
      <c r="KFT195" s="172"/>
      <c r="KFU195" s="172"/>
      <c r="KFV195" s="172"/>
      <c r="KFW195" s="172"/>
      <c r="KFX195" s="172"/>
      <c r="KFY195" s="172"/>
      <c r="KFZ195" s="172"/>
      <c r="KGA195" s="172"/>
      <c r="KGB195" s="172"/>
      <c r="KGC195" s="172"/>
      <c r="KGD195" s="172"/>
      <c r="KGE195" s="172"/>
      <c r="KGF195" s="172"/>
      <c r="KGG195" s="172"/>
      <c r="KGH195" s="172"/>
      <c r="KGI195" s="172"/>
      <c r="KGJ195" s="172"/>
      <c r="KGK195" s="172"/>
      <c r="KGL195" s="172"/>
      <c r="KGM195" s="172"/>
      <c r="KGN195" s="172"/>
      <c r="KGO195" s="172"/>
      <c r="KGP195" s="172"/>
      <c r="KGQ195" s="172"/>
      <c r="KGR195" s="172"/>
      <c r="KGS195" s="172"/>
      <c r="KGT195" s="172"/>
      <c r="KGU195" s="172"/>
      <c r="KGV195" s="172"/>
      <c r="KGW195" s="172"/>
      <c r="KGX195" s="172"/>
      <c r="KGY195" s="172"/>
      <c r="KGZ195" s="172"/>
      <c r="KHA195" s="172"/>
      <c r="KHB195" s="172"/>
      <c r="KHC195" s="172"/>
      <c r="KHD195" s="172"/>
      <c r="KHE195" s="172"/>
      <c r="KHF195" s="172"/>
      <c r="KHG195" s="172"/>
      <c r="KHH195" s="172"/>
      <c r="KHI195" s="172"/>
      <c r="KHJ195" s="172"/>
      <c r="KHK195" s="172"/>
      <c r="KHL195" s="172"/>
      <c r="KHM195" s="172"/>
      <c r="KHN195" s="172"/>
      <c r="KHO195" s="172"/>
      <c r="KHP195" s="172"/>
      <c r="KHQ195" s="172"/>
      <c r="KHR195" s="172"/>
      <c r="KHS195" s="172"/>
      <c r="KHT195" s="172"/>
      <c r="KHU195" s="172"/>
      <c r="KHV195" s="172"/>
      <c r="KHW195" s="172"/>
      <c r="KHX195" s="172"/>
      <c r="KHY195" s="172"/>
      <c r="KHZ195" s="172"/>
      <c r="KIA195" s="172"/>
      <c r="KIB195" s="172"/>
      <c r="KIC195" s="172"/>
      <c r="KID195" s="172"/>
      <c r="KIE195" s="172"/>
      <c r="KIF195" s="172"/>
      <c r="KIG195" s="172"/>
      <c r="KIH195" s="172"/>
      <c r="KII195" s="172"/>
      <c r="KIJ195" s="172"/>
      <c r="KIK195" s="172"/>
      <c r="KIL195" s="172"/>
      <c r="KIM195" s="172"/>
      <c r="KIN195" s="172"/>
      <c r="KIO195" s="172"/>
      <c r="KIP195" s="172"/>
      <c r="KIQ195" s="172"/>
      <c r="KIR195" s="172"/>
      <c r="KIS195" s="172"/>
      <c r="KIT195" s="172"/>
      <c r="KIU195" s="172"/>
      <c r="KIV195" s="172"/>
      <c r="KIW195" s="172"/>
      <c r="KIX195" s="172"/>
      <c r="KIY195" s="172"/>
      <c r="KIZ195" s="172"/>
      <c r="KJA195" s="172"/>
      <c r="KJB195" s="172"/>
      <c r="KJC195" s="172"/>
      <c r="KJD195" s="172"/>
      <c r="KJE195" s="172"/>
      <c r="KJF195" s="172"/>
      <c r="KJG195" s="172"/>
      <c r="KJH195" s="172"/>
      <c r="KJI195" s="172"/>
      <c r="KJJ195" s="172"/>
      <c r="KJK195" s="172"/>
      <c r="KJL195" s="172"/>
      <c r="KJM195" s="172"/>
      <c r="KJN195" s="172"/>
      <c r="KJO195" s="172"/>
      <c r="KJP195" s="172"/>
      <c r="KJQ195" s="172"/>
      <c r="KJR195" s="172"/>
      <c r="KJS195" s="172"/>
      <c r="KJT195" s="172"/>
      <c r="KJU195" s="172"/>
      <c r="KJV195" s="172"/>
      <c r="KJW195" s="172"/>
      <c r="KJX195" s="172"/>
      <c r="KJY195" s="172"/>
      <c r="KJZ195" s="172"/>
      <c r="KKA195" s="172"/>
      <c r="KKB195" s="172"/>
      <c r="KKC195" s="172"/>
      <c r="KKD195" s="172"/>
      <c r="KKE195" s="172"/>
      <c r="KKF195" s="172"/>
      <c r="KKG195" s="172"/>
      <c r="KKH195" s="172"/>
      <c r="KKI195" s="172"/>
      <c r="KKJ195" s="172"/>
      <c r="KKK195" s="172"/>
      <c r="KKL195" s="172"/>
      <c r="KKM195" s="172"/>
      <c r="KKN195" s="172"/>
      <c r="KKO195" s="172"/>
      <c r="KKP195" s="172"/>
      <c r="KKQ195" s="172"/>
      <c r="KKR195" s="172"/>
      <c r="KKS195" s="172"/>
      <c r="KKT195" s="172"/>
      <c r="KKU195" s="172"/>
      <c r="KKV195" s="172"/>
      <c r="KKW195" s="172"/>
      <c r="KKX195" s="172"/>
      <c r="KKY195" s="172"/>
      <c r="KKZ195" s="172"/>
      <c r="KLA195" s="172"/>
      <c r="KLB195" s="172"/>
      <c r="KLC195" s="172"/>
      <c r="KLD195" s="172"/>
      <c r="KLE195" s="172"/>
      <c r="KLF195" s="172"/>
      <c r="KLG195" s="172"/>
      <c r="KLH195" s="172"/>
      <c r="KLI195" s="172"/>
      <c r="KLJ195" s="172"/>
      <c r="KLK195" s="172"/>
      <c r="KLL195" s="172"/>
      <c r="KLM195" s="172"/>
      <c r="KLN195" s="172"/>
      <c r="KLO195" s="172"/>
      <c r="KLP195" s="172"/>
      <c r="KLQ195" s="172"/>
      <c r="KLR195" s="172"/>
      <c r="KLS195" s="172"/>
      <c r="KLT195" s="172"/>
      <c r="KLU195" s="172"/>
      <c r="KLV195" s="172"/>
      <c r="KLW195" s="172"/>
      <c r="KLX195" s="172"/>
      <c r="KLY195" s="172"/>
      <c r="KLZ195" s="172"/>
      <c r="KMA195" s="172"/>
      <c r="KMB195" s="172"/>
      <c r="KMC195" s="172"/>
      <c r="KMD195" s="172"/>
      <c r="KME195" s="172"/>
      <c r="KMF195" s="172"/>
      <c r="KMG195" s="172"/>
      <c r="KMH195" s="172"/>
      <c r="KMI195" s="172"/>
      <c r="KMJ195" s="172"/>
      <c r="KMK195" s="172"/>
      <c r="KML195" s="172"/>
      <c r="KMM195" s="172"/>
      <c r="KMN195" s="172"/>
      <c r="KMO195" s="172"/>
      <c r="KMP195" s="172"/>
      <c r="KMQ195" s="172"/>
      <c r="KMR195" s="172"/>
      <c r="KMS195" s="172"/>
      <c r="KMT195" s="172"/>
      <c r="KMU195" s="172"/>
      <c r="KMV195" s="172"/>
      <c r="KMW195" s="172"/>
      <c r="KMX195" s="172"/>
      <c r="KMY195" s="172"/>
      <c r="KMZ195" s="172"/>
      <c r="KNA195" s="172"/>
      <c r="KNB195" s="172"/>
      <c r="KNC195" s="172"/>
      <c r="KND195" s="172"/>
      <c r="KNE195" s="172"/>
      <c r="KNF195" s="172"/>
      <c r="KNG195" s="172"/>
      <c r="KNH195" s="172"/>
      <c r="KNI195" s="172"/>
      <c r="KNJ195" s="172"/>
      <c r="KNK195" s="172"/>
      <c r="KNL195" s="172"/>
      <c r="KNM195" s="172"/>
      <c r="KNN195" s="172"/>
      <c r="KNO195" s="172"/>
      <c r="KNP195" s="172"/>
      <c r="KNQ195" s="172"/>
      <c r="KNR195" s="172"/>
      <c r="KNS195" s="172"/>
      <c r="KNT195" s="172"/>
      <c r="KNU195" s="172"/>
      <c r="KNV195" s="172"/>
      <c r="KNW195" s="172"/>
      <c r="KNX195" s="172"/>
      <c r="KNY195" s="172"/>
      <c r="KNZ195" s="172"/>
      <c r="KOA195" s="172"/>
      <c r="KOB195" s="172"/>
      <c r="KOC195" s="172"/>
      <c r="KOD195" s="172"/>
      <c r="KOE195" s="172"/>
      <c r="KOF195" s="172"/>
      <c r="KOG195" s="172"/>
      <c r="KOH195" s="172"/>
      <c r="KOI195" s="172"/>
      <c r="KOJ195" s="172"/>
      <c r="KOK195" s="172"/>
      <c r="KOL195" s="172"/>
      <c r="KOM195" s="172"/>
      <c r="KON195" s="172"/>
      <c r="KOO195" s="172"/>
      <c r="KOP195" s="172"/>
      <c r="KOQ195" s="172"/>
      <c r="KOR195" s="172"/>
      <c r="KOS195" s="172"/>
      <c r="KOT195" s="172"/>
      <c r="KOU195" s="172"/>
      <c r="KOV195" s="172"/>
      <c r="KOW195" s="172"/>
      <c r="KOX195" s="172"/>
      <c r="KOY195" s="172"/>
      <c r="KOZ195" s="172"/>
      <c r="KPA195" s="172"/>
      <c r="KPB195" s="172"/>
      <c r="KPC195" s="172"/>
      <c r="KPD195" s="172"/>
      <c r="KPE195" s="172"/>
      <c r="KPF195" s="172"/>
      <c r="KPG195" s="172"/>
      <c r="KPH195" s="172"/>
      <c r="KPI195" s="172"/>
      <c r="KPJ195" s="172"/>
      <c r="KPK195" s="172"/>
      <c r="KPL195" s="172"/>
      <c r="KPM195" s="172"/>
      <c r="KPN195" s="172"/>
      <c r="KPO195" s="172"/>
      <c r="KPP195" s="172"/>
      <c r="KPQ195" s="172"/>
      <c r="KPR195" s="172"/>
      <c r="KPS195" s="172"/>
      <c r="KPT195" s="172"/>
      <c r="KPU195" s="172"/>
      <c r="KPV195" s="172"/>
      <c r="KPW195" s="172"/>
      <c r="KPX195" s="172"/>
      <c r="KPY195" s="172"/>
      <c r="KPZ195" s="172"/>
      <c r="KQA195" s="172"/>
      <c r="KQB195" s="172"/>
      <c r="KQC195" s="172"/>
      <c r="KQD195" s="172"/>
      <c r="KQE195" s="172"/>
      <c r="KQF195" s="172"/>
      <c r="KQG195" s="172"/>
      <c r="KQH195" s="172"/>
      <c r="KQI195" s="172"/>
      <c r="KQJ195" s="172"/>
      <c r="KQK195" s="172"/>
      <c r="KQL195" s="172"/>
      <c r="KQM195" s="172"/>
      <c r="KQN195" s="172"/>
      <c r="KQO195" s="172"/>
      <c r="KQP195" s="172"/>
      <c r="KQQ195" s="172"/>
      <c r="KQR195" s="172"/>
      <c r="KQS195" s="172"/>
      <c r="KQT195" s="172"/>
      <c r="KQU195" s="172"/>
      <c r="KQV195" s="172"/>
      <c r="KQW195" s="172"/>
      <c r="KQX195" s="172"/>
      <c r="KQY195" s="172"/>
      <c r="KQZ195" s="172"/>
      <c r="KRA195" s="172"/>
      <c r="KRB195" s="172"/>
      <c r="KRC195" s="172"/>
      <c r="KRD195" s="172"/>
      <c r="KRE195" s="172"/>
      <c r="KRF195" s="172"/>
      <c r="KRG195" s="172"/>
      <c r="KRH195" s="172"/>
      <c r="KRI195" s="172"/>
      <c r="KRJ195" s="172"/>
      <c r="KRK195" s="172"/>
      <c r="KRL195" s="172"/>
      <c r="KRM195" s="172"/>
      <c r="KRN195" s="172"/>
      <c r="KRO195" s="172"/>
      <c r="KRP195" s="172"/>
      <c r="KRQ195" s="172"/>
      <c r="KRR195" s="172"/>
      <c r="KRS195" s="172"/>
      <c r="KRT195" s="172"/>
      <c r="KRU195" s="172"/>
      <c r="KRV195" s="172"/>
      <c r="KRW195" s="172"/>
      <c r="KRX195" s="172"/>
      <c r="KRY195" s="172"/>
      <c r="KRZ195" s="172"/>
      <c r="KSA195" s="172"/>
      <c r="KSB195" s="172"/>
      <c r="KSC195" s="172"/>
      <c r="KSD195" s="172"/>
      <c r="KSE195" s="172"/>
      <c r="KSF195" s="172"/>
      <c r="KSG195" s="172"/>
      <c r="KSH195" s="172"/>
      <c r="KSI195" s="172"/>
      <c r="KSJ195" s="172"/>
      <c r="KSK195" s="172"/>
      <c r="KSL195" s="172"/>
      <c r="KSM195" s="172"/>
      <c r="KSN195" s="172"/>
      <c r="KSO195" s="172"/>
      <c r="KSP195" s="172"/>
      <c r="KSQ195" s="172"/>
      <c r="KSR195" s="172"/>
      <c r="KSS195" s="172"/>
      <c r="KST195" s="172"/>
      <c r="KSU195" s="172"/>
      <c r="KSV195" s="172"/>
      <c r="KSW195" s="172"/>
      <c r="KSX195" s="172"/>
      <c r="KSY195" s="172"/>
      <c r="KSZ195" s="172"/>
      <c r="KTA195" s="172"/>
      <c r="KTB195" s="172"/>
      <c r="KTC195" s="172"/>
      <c r="KTD195" s="172"/>
      <c r="KTE195" s="172"/>
      <c r="KTF195" s="172"/>
      <c r="KTG195" s="172"/>
      <c r="KTH195" s="172"/>
      <c r="KTI195" s="172"/>
      <c r="KTJ195" s="172"/>
      <c r="KTK195" s="172"/>
      <c r="KTL195" s="172"/>
      <c r="KTM195" s="172"/>
      <c r="KTN195" s="172"/>
      <c r="KTO195" s="172"/>
      <c r="KTP195" s="172"/>
      <c r="KTQ195" s="172"/>
      <c r="KTR195" s="172"/>
      <c r="KTS195" s="172"/>
      <c r="KTT195" s="172"/>
      <c r="KTU195" s="172"/>
      <c r="KTV195" s="172"/>
      <c r="KTW195" s="172"/>
      <c r="KTX195" s="172"/>
      <c r="KTY195" s="172"/>
      <c r="KTZ195" s="172"/>
      <c r="KUA195" s="172"/>
      <c r="KUB195" s="172"/>
      <c r="KUC195" s="172"/>
      <c r="KUD195" s="172"/>
      <c r="KUE195" s="172"/>
      <c r="KUF195" s="172"/>
      <c r="KUG195" s="172"/>
      <c r="KUH195" s="172"/>
      <c r="KUI195" s="172"/>
      <c r="KUJ195" s="172"/>
      <c r="KUK195" s="172"/>
      <c r="KUL195" s="172"/>
      <c r="KUM195" s="172"/>
      <c r="KUN195" s="172"/>
      <c r="KUO195" s="172"/>
      <c r="KUP195" s="172"/>
      <c r="KUQ195" s="172"/>
      <c r="KUR195" s="172"/>
      <c r="KUS195" s="172"/>
      <c r="KUT195" s="172"/>
      <c r="KUU195" s="172"/>
      <c r="KUV195" s="172"/>
      <c r="KUW195" s="172"/>
      <c r="KUX195" s="172"/>
      <c r="KUY195" s="172"/>
      <c r="KUZ195" s="172"/>
      <c r="KVA195" s="172"/>
      <c r="KVB195" s="172"/>
      <c r="KVC195" s="172"/>
      <c r="KVD195" s="172"/>
      <c r="KVE195" s="172"/>
      <c r="KVF195" s="172"/>
      <c r="KVG195" s="172"/>
      <c r="KVH195" s="172"/>
      <c r="KVI195" s="172"/>
      <c r="KVJ195" s="172"/>
      <c r="KVK195" s="172"/>
      <c r="KVL195" s="172"/>
      <c r="KVM195" s="172"/>
      <c r="KVN195" s="172"/>
      <c r="KVO195" s="172"/>
      <c r="KVP195" s="172"/>
      <c r="KVQ195" s="172"/>
      <c r="KVR195" s="172"/>
      <c r="KVS195" s="172"/>
      <c r="KVT195" s="172"/>
      <c r="KVU195" s="172"/>
      <c r="KVV195" s="172"/>
      <c r="KVW195" s="172"/>
      <c r="KVX195" s="172"/>
      <c r="KVY195" s="172"/>
      <c r="KVZ195" s="172"/>
      <c r="KWA195" s="172"/>
      <c r="KWB195" s="172"/>
      <c r="KWC195" s="172"/>
      <c r="KWD195" s="172"/>
      <c r="KWE195" s="172"/>
      <c r="KWF195" s="172"/>
      <c r="KWG195" s="172"/>
      <c r="KWH195" s="172"/>
      <c r="KWI195" s="172"/>
      <c r="KWJ195" s="172"/>
      <c r="KWK195" s="172"/>
      <c r="KWL195" s="172"/>
      <c r="KWM195" s="172"/>
      <c r="KWN195" s="172"/>
      <c r="KWO195" s="172"/>
      <c r="KWP195" s="172"/>
      <c r="KWQ195" s="172"/>
      <c r="KWR195" s="172"/>
      <c r="KWS195" s="172"/>
      <c r="KWT195" s="172"/>
      <c r="KWU195" s="172"/>
      <c r="KWV195" s="172"/>
      <c r="KWW195" s="172"/>
      <c r="KWX195" s="172"/>
      <c r="KWY195" s="172"/>
      <c r="KWZ195" s="172"/>
      <c r="KXA195" s="172"/>
      <c r="KXB195" s="172"/>
      <c r="KXC195" s="172"/>
      <c r="KXD195" s="172"/>
      <c r="KXE195" s="172"/>
      <c r="KXF195" s="172"/>
      <c r="KXG195" s="172"/>
      <c r="KXH195" s="172"/>
      <c r="KXI195" s="172"/>
      <c r="KXJ195" s="172"/>
      <c r="KXK195" s="172"/>
      <c r="KXL195" s="172"/>
      <c r="KXM195" s="172"/>
      <c r="KXN195" s="172"/>
      <c r="KXO195" s="172"/>
      <c r="KXP195" s="172"/>
      <c r="KXQ195" s="172"/>
      <c r="KXR195" s="172"/>
      <c r="KXS195" s="172"/>
      <c r="KXT195" s="172"/>
      <c r="KXU195" s="172"/>
      <c r="KXV195" s="172"/>
      <c r="KXW195" s="172"/>
      <c r="KXX195" s="172"/>
      <c r="KXY195" s="172"/>
      <c r="KXZ195" s="172"/>
      <c r="KYA195" s="172"/>
      <c r="KYB195" s="172"/>
      <c r="KYC195" s="172"/>
      <c r="KYD195" s="172"/>
      <c r="KYE195" s="172"/>
      <c r="KYF195" s="172"/>
      <c r="KYG195" s="172"/>
      <c r="KYH195" s="172"/>
      <c r="KYI195" s="172"/>
      <c r="KYJ195" s="172"/>
      <c r="KYK195" s="172"/>
      <c r="KYL195" s="172"/>
      <c r="KYM195" s="172"/>
      <c r="KYN195" s="172"/>
      <c r="KYO195" s="172"/>
      <c r="KYP195" s="172"/>
      <c r="KYQ195" s="172"/>
      <c r="KYR195" s="172"/>
      <c r="KYS195" s="172"/>
      <c r="KYT195" s="172"/>
      <c r="KYU195" s="172"/>
      <c r="KYV195" s="172"/>
      <c r="KYW195" s="172"/>
      <c r="KYX195" s="172"/>
      <c r="KYY195" s="172"/>
      <c r="KYZ195" s="172"/>
      <c r="KZA195" s="172"/>
      <c r="KZB195" s="172"/>
      <c r="KZC195" s="172"/>
      <c r="KZD195" s="172"/>
      <c r="KZE195" s="172"/>
      <c r="KZF195" s="172"/>
      <c r="KZG195" s="172"/>
      <c r="KZH195" s="172"/>
      <c r="KZI195" s="172"/>
      <c r="KZJ195" s="172"/>
      <c r="KZK195" s="172"/>
      <c r="KZL195" s="172"/>
      <c r="KZM195" s="172"/>
      <c r="KZN195" s="172"/>
      <c r="KZO195" s="172"/>
      <c r="KZP195" s="172"/>
      <c r="KZQ195" s="172"/>
      <c r="KZR195" s="172"/>
      <c r="KZS195" s="172"/>
      <c r="KZT195" s="172"/>
      <c r="KZU195" s="172"/>
      <c r="KZV195" s="172"/>
      <c r="KZW195" s="172"/>
      <c r="KZX195" s="172"/>
      <c r="KZY195" s="172"/>
      <c r="KZZ195" s="172"/>
      <c r="LAA195" s="172"/>
      <c r="LAB195" s="172"/>
      <c r="LAC195" s="172"/>
      <c r="LAD195" s="172"/>
      <c r="LAE195" s="172"/>
      <c r="LAF195" s="172"/>
      <c r="LAG195" s="172"/>
      <c r="LAH195" s="172"/>
      <c r="LAI195" s="172"/>
      <c r="LAJ195" s="172"/>
      <c r="LAK195" s="172"/>
      <c r="LAL195" s="172"/>
      <c r="LAM195" s="172"/>
      <c r="LAN195" s="172"/>
      <c r="LAO195" s="172"/>
      <c r="LAP195" s="172"/>
      <c r="LAQ195" s="172"/>
      <c r="LAR195" s="172"/>
      <c r="LAS195" s="172"/>
      <c r="LAT195" s="172"/>
      <c r="LAU195" s="172"/>
      <c r="LAV195" s="172"/>
      <c r="LAW195" s="172"/>
      <c r="LAX195" s="172"/>
      <c r="LAY195" s="172"/>
      <c r="LAZ195" s="172"/>
      <c r="LBA195" s="172"/>
      <c r="LBB195" s="172"/>
      <c r="LBC195" s="172"/>
      <c r="LBD195" s="172"/>
      <c r="LBE195" s="172"/>
      <c r="LBF195" s="172"/>
      <c r="LBG195" s="172"/>
      <c r="LBH195" s="172"/>
      <c r="LBI195" s="172"/>
      <c r="LBJ195" s="172"/>
      <c r="LBK195" s="172"/>
      <c r="LBL195" s="172"/>
      <c r="LBM195" s="172"/>
      <c r="LBN195" s="172"/>
      <c r="LBO195" s="172"/>
      <c r="LBP195" s="172"/>
      <c r="LBQ195" s="172"/>
      <c r="LBR195" s="172"/>
      <c r="LBS195" s="172"/>
      <c r="LBT195" s="172"/>
      <c r="LBU195" s="172"/>
      <c r="LBV195" s="172"/>
      <c r="LBW195" s="172"/>
      <c r="LBX195" s="172"/>
      <c r="LBY195" s="172"/>
      <c r="LBZ195" s="172"/>
      <c r="LCA195" s="172"/>
      <c r="LCB195" s="172"/>
      <c r="LCC195" s="172"/>
      <c r="LCD195" s="172"/>
      <c r="LCE195" s="172"/>
      <c r="LCF195" s="172"/>
      <c r="LCG195" s="172"/>
      <c r="LCH195" s="172"/>
      <c r="LCI195" s="172"/>
      <c r="LCJ195" s="172"/>
      <c r="LCK195" s="172"/>
      <c r="LCL195" s="172"/>
      <c r="LCM195" s="172"/>
      <c r="LCN195" s="172"/>
      <c r="LCO195" s="172"/>
      <c r="LCP195" s="172"/>
      <c r="LCQ195" s="172"/>
      <c r="LCR195" s="172"/>
      <c r="LCS195" s="172"/>
      <c r="LCT195" s="172"/>
      <c r="LCU195" s="172"/>
      <c r="LCV195" s="172"/>
      <c r="LCW195" s="172"/>
      <c r="LCX195" s="172"/>
      <c r="LCY195" s="172"/>
      <c r="LCZ195" s="172"/>
      <c r="LDA195" s="172"/>
      <c r="LDB195" s="172"/>
      <c r="LDC195" s="172"/>
      <c r="LDD195" s="172"/>
      <c r="LDE195" s="172"/>
      <c r="LDF195" s="172"/>
      <c r="LDG195" s="172"/>
      <c r="LDH195" s="172"/>
      <c r="LDI195" s="172"/>
      <c r="LDJ195" s="172"/>
      <c r="LDK195" s="172"/>
      <c r="LDL195" s="172"/>
      <c r="LDM195" s="172"/>
      <c r="LDN195" s="172"/>
      <c r="LDO195" s="172"/>
      <c r="LDP195" s="172"/>
      <c r="LDQ195" s="172"/>
      <c r="LDR195" s="172"/>
      <c r="LDS195" s="172"/>
      <c r="LDT195" s="172"/>
      <c r="LDU195" s="172"/>
      <c r="LDV195" s="172"/>
      <c r="LDW195" s="172"/>
      <c r="LDX195" s="172"/>
      <c r="LDY195" s="172"/>
      <c r="LDZ195" s="172"/>
      <c r="LEA195" s="172"/>
      <c r="LEB195" s="172"/>
      <c r="LEC195" s="172"/>
      <c r="LED195" s="172"/>
      <c r="LEE195" s="172"/>
      <c r="LEF195" s="172"/>
      <c r="LEG195" s="172"/>
      <c r="LEH195" s="172"/>
      <c r="LEI195" s="172"/>
      <c r="LEJ195" s="172"/>
      <c r="LEK195" s="172"/>
      <c r="LEL195" s="172"/>
      <c r="LEM195" s="172"/>
      <c r="LEN195" s="172"/>
      <c r="LEO195" s="172"/>
      <c r="LEP195" s="172"/>
      <c r="LEQ195" s="172"/>
      <c r="LER195" s="172"/>
      <c r="LES195" s="172"/>
      <c r="LET195" s="172"/>
      <c r="LEU195" s="172"/>
      <c r="LEV195" s="172"/>
      <c r="LEW195" s="172"/>
      <c r="LEX195" s="172"/>
      <c r="LEY195" s="172"/>
      <c r="LEZ195" s="172"/>
      <c r="LFA195" s="172"/>
      <c r="LFB195" s="172"/>
      <c r="LFC195" s="172"/>
      <c r="LFD195" s="172"/>
      <c r="LFE195" s="172"/>
      <c r="LFF195" s="172"/>
      <c r="LFG195" s="172"/>
      <c r="LFH195" s="172"/>
      <c r="LFI195" s="172"/>
      <c r="LFJ195" s="172"/>
      <c r="LFK195" s="172"/>
      <c r="LFL195" s="172"/>
      <c r="LFM195" s="172"/>
      <c r="LFN195" s="172"/>
      <c r="LFO195" s="172"/>
      <c r="LFP195" s="172"/>
      <c r="LFQ195" s="172"/>
      <c r="LFR195" s="172"/>
      <c r="LFS195" s="172"/>
      <c r="LFT195" s="172"/>
      <c r="LFU195" s="172"/>
      <c r="LFV195" s="172"/>
      <c r="LFW195" s="172"/>
      <c r="LFX195" s="172"/>
      <c r="LFY195" s="172"/>
      <c r="LFZ195" s="172"/>
      <c r="LGA195" s="172"/>
      <c r="LGB195" s="172"/>
      <c r="LGC195" s="172"/>
      <c r="LGD195" s="172"/>
      <c r="LGE195" s="172"/>
      <c r="LGF195" s="172"/>
      <c r="LGG195" s="172"/>
      <c r="LGH195" s="172"/>
      <c r="LGI195" s="172"/>
      <c r="LGJ195" s="172"/>
      <c r="LGK195" s="172"/>
      <c r="LGL195" s="172"/>
      <c r="LGM195" s="172"/>
      <c r="LGN195" s="172"/>
      <c r="LGO195" s="172"/>
      <c r="LGP195" s="172"/>
      <c r="LGQ195" s="172"/>
      <c r="LGR195" s="172"/>
      <c r="LGS195" s="172"/>
      <c r="LGT195" s="172"/>
      <c r="LGU195" s="172"/>
      <c r="LGV195" s="172"/>
      <c r="LGW195" s="172"/>
      <c r="LGX195" s="172"/>
      <c r="LGY195" s="172"/>
      <c r="LGZ195" s="172"/>
      <c r="LHA195" s="172"/>
      <c r="LHB195" s="172"/>
      <c r="LHC195" s="172"/>
      <c r="LHD195" s="172"/>
      <c r="LHE195" s="172"/>
      <c r="LHF195" s="172"/>
      <c r="LHG195" s="172"/>
      <c r="LHH195" s="172"/>
      <c r="LHI195" s="172"/>
      <c r="LHJ195" s="172"/>
      <c r="LHK195" s="172"/>
      <c r="LHL195" s="172"/>
      <c r="LHM195" s="172"/>
      <c r="LHN195" s="172"/>
      <c r="LHO195" s="172"/>
      <c r="LHP195" s="172"/>
      <c r="LHQ195" s="172"/>
      <c r="LHR195" s="172"/>
      <c r="LHS195" s="172"/>
      <c r="LHT195" s="172"/>
      <c r="LHU195" s="172"/>
      <c r="LHV195" s="172"/>
      <c r="LHW195" s="172"/>
      <c r="LHX195" s="172"/>
      <c r="LHY195" s="172"/>
      <c r="LHZ195" s="172"/>
      <c r="LIA195" s="172"/>
      <c r="LIB195" s="172"/>
      <c r="LIC195" s="172"/>
      <c r="LID195" s="172"/>
      <c r="LIE195" s="172"/>
      <c r="LIF195" s="172"/>
      <c r="LIG195" s="172"/>
      <c r="LIH195" s="172"/>
      <c r="LII195" s="172"/>
      <c r="LIJ195" s="172"/>
      <c r="LIK195" s="172"/>
      <c r="LIL195" s="172"/>
      <c r="LIM195" s="172"/>
      <c r="LIN195" s="172"/>
      <c r="LIO195" s="172"/>
      <c r="LIP195" s="172"/>
      <c r="LIQ195" s="172"/>
      <c r="LIR195" s="172"/>
      <c r="LIS195" s="172"/>
      <c r="LIT195" s="172"/>
      <c r="LIU195" s="172"/>
      <c r="LIV195" s="172"/>
      <c r="LIW195" s="172"/>
      <c r="LIX195" s="172"/>
      <c r="LIY195" s="172"/>
      <c r="LIZ195" s="172"/>
      <c r="LJA195" s="172"/>
      <c r="LJB195" s="172"/>
      <c r="LJC195" s="172"/>
      <c r="LJD195" s="172"/>
      <c r="LJE195" s="172"/>
      <c r="LJF195" s="172"/>
      <c r="LJG195" s="172"/>
      <c r="LJH195" s="172"/>
      <c r="LJI195" s="172"/>
      <c r="LJJ195" s="172"/>
      <c r="LJK195" s="172"/>
      <c r="LJL195" s="172"/>
      <c r="LJM195" s="172"/>
      <c r="LJN195" s="172"/>
      <c r="LJO195" s="172"/>
      <c r="LJP195" s="172"/>
      <c r="LJQ195" s="172"/>
      <c r="LJR195" s="172"/>
      <c r="LJS195" s="172"/>
      <c r="LJT195" s="172"/>
      <c r="LJU195" s="172"/>
      <c r="LJV195" s="172"/>
      <c r="LJW195" s="172"/>
      <c r="LJX195" s="172"/>
      <c r="LJY195" s="172"/>
      <c r="LJZ195" s="172"/>
      <c r="LKA195" s="172"/>
      <c r="LKB195" s="172"/>
      <c r="LKC195" s="172"/>
      <c r="LKD195" s="172"/>
      <c r="LKE195" s="172"/>
      <c r="LKF195" s="172"/>
      <c r="LKG195" s="172"/>
      <c r="LKH195" s="172"/>
      <c r="LKI195" s="172"/>
      <c r="LKJ195" s="172"/>
      <c r="LKK195" s="172"/>
      <c r="LKL195" s="172"/>
      <c r="LKM195" s="172"/>
      <c r="LKN195" s="172"/>
      <c r="LKO195" s="172"/>
      <c r="LKP195" s="172"/>
      <c r="LKQ195" s="172"/>
      <c r="LKR195" s="172"/>
      <c r="LKS195" s="172"/>
      <c r="LKT195" s="172"/>
      <c r="LKU195" s="172"/>
      <c r="LKV195" s="172"/>
      <c r="LKW195" s="172"/>
      <c r="LKX195" s="172"/>
      <c r="LKY195" s="172"/>
      <c r="LKZ195" s="172"/>
      <c r="LLA195" s="172"/>
      <c r="LLB195" s="172"/>
      <c r="LLC195" s="172"/>
      <c r="LLD195" s="172"/>
      <c r="LLE195" s="172"/>
      <c r="LLF195" s="172"/>
      <c r="LLG195" s="172"/>
      <c r="LLH195" s="172"/>
      <c r="LLI195" s="172"/>
      <c r="LLJ195" s="172"/>
      <c r="LLK195" s="172"/>
      <c r="LLL195" s="172"/>
      <c r="LLM195" s="172"/>
      <c r="LLN195" s="172"/>
      <c r="LLO195" s="172"/>
      <c r="LLP195" s="172"/>
      <c r="LLQ195" s="172"/>
      <c r="LLR195" s="172"/>
      <c r="LLS195" s="172"/>
      <c r="LLT195" s="172"/>
      <c r="LLU195" s="172"/>
      <c r="LLV195" s="172"/>
      <c r="LLW195" s="172"/>
      <c r="LLX195" s="172"/>
      <c r="LLY195" s="172"/>
      <c r="LLZ195" s="172"/>
      <c r="LMA195" s="172"/>
      <c r="LMB195" s="172"/>
      <c r="LMC195" s="172"/>
      <c r="LMD195" s="172"/>
      <c r="LME195" s="172"/>
      <c r="LMF195" s="172"/>
      <c r="LMG195" s="172"/>
      <c r="LMH195" s="172"/>
      <c r="LMI195" s="172"/>
      <c r="LMJ195" s="172"/>
      <c r="LMK195" s="172"/>
      <c r="LML195" s="172"/>
      <c r="LMM195" s="172"/>
      <c r="LMN195" s="172"/>
      <c r="LMO195" s="172"/>
      <c r="LMP195" s="172"/>
      <c r="LMQ195" s="172"/>
      <c r="LMR195" s="172"/>
      <c r="LMS195" s="172"/>
      <c r="LMT195" s="172"/>
      <c r="LMU195" s="172"/>
      <c r="LMV195" s="172"/>
      <c r="LMW195" s="172"/>
      <c r="LMX195" s="172"/>
      <c r="LMY195" s="172"/>
      <c r="LMZ195" s="172"/>
      <c r="LNA195" s="172"/>
      <c r="LNB195" s="172"/>
      <c r="LNC195" s="172"/>
      <c r="LND195" s="172"/>
      <c r="LNE195" s="172"/>
      <c r="LNF195" s="172"/>
      <c r="LNG195" s="172"/>
      <c r="LNH195" s="172"/>
      <c r="LNI195" s="172"/>
      <c r="LNJ195" s="172"/>
      <c r="LNK195" s="172"/>
      <c r="LNL195" s="172"/>
      <c r="LNM195" s="172"/>
      <c r="LNN195" s="172"/>
      <c r="LNO195" s="172"/>
      <c r="LNP195" s="172"/>
      <c r="LNQ195" s="172"/>
      <c r="LNR195" s="172"/>
      <c r="LNS195" s="172"/>
      <c r="LNT195" s="172"/>
      <c r="LNU195" s="172"/>
      <c r="LNV195" s="172"/>
      <c r="LNW195" s="172"/>
      <c r="LNX195" s="172"/>
      <c r="LNY195" s="172"/>
      <c r="LNZ195" s="172"/>
      <c r="LOA195" s="172"/>
      <c r="LOB195" s="172"/>
      <c r="LOC195" s="172"/>
      <c r="LOD195" s="172"/>
      <c r="LOE195" s="172"/>
      <c r="LOF195" s="172"/>
      <c r="LOG195" s="172"/>
      <c r="LOH195" s="172"/>
      <c r="LOI195" s="172"/>
      <c r="LOJ195" s="172"/>
      <c r="LOK195" s="172"/>
      <c r="LOL195" s="172"/>
      <c r="LOM195" s="172"/>
      <c r="LON195" s="172"/>
      <c r="LOO195" s="172"/>
      <c r="LOP195" s="172"/>
      <c r="LOQ195" s="172"/>
      <c r="LOR195" s="172"/>
      <c r="LOS195" s="172"/>
      <c r="LOT195" s="172"/>
      <c r="LOU195" s="172"/>
      <c r="LOV195" s="172"/>
      <c r="LOW195" s="172"/>
      <c r="LOX195" s="172"/>
      <c r="LOY195" s="172"/>
      <c r="LOZ195" s="172"/>
      <c r="LPA195" s="172"/>
      <c r="LPB195" s="172"/>
      <c r="LPC195" s="172"/>
      <c r="LPD195" s="172"/>
      <c r="LPE195" s="172"/>
      <c r="LPF195" s="172"/>
      <c r="LPG195" s="172"/>
      <c r="LPH195" s="172"/>
      <c r="LPI195" s="172"/>
      <c r="LPJ195" s="172"/>
      <c r="LPK195" s="172"/>
      <c r="LPL195" s="172"/>
      <c r="LPM195" s="172"/>
      <c r="LPN195" s="172"/>
      <c r="LPO195" s="172"/>
      <c r="LPP195" s="172"/>
      <c r="LPQ195" s="172"/>
      <c r="LPR195" s="172"/>
      <c r="LPS195" s="172"/>
      <c r="LPT195" s="172"/>
      <c r="LPU195" s="172"/>
      <c r="LPV195" s="172"/>
      <c r="LPW195" s="172"/>
      <c r="LPX195" s="172"/>
      <c r="LPY195" s="172"/>
      <c r="LPZ195" s="172"/>
      <c r="LQA195" s="172"/>
      <c r="LQB195" s="172"/>
      <c r="LQC195" s="172"/>
      <c r="LQD195" s="172"/>
      <c r="LQE195" s="172"/>
      <c r="LQF195" s="172"/>
      <c r="LQG195" s="172"/>
      <c r="LQH195" s="172"/>
      <c r="LQI195" s="172"/>
      <c r="LQJ195" s="172"/>
      <c r="LQK195" s="172"/>
      <c r="LQL195" s="172"/>
      <c r="LQM195" s="172"/>
      <c r="LQN195" s="172"/>
      <c r="LQO195" s="172"/>
      <c r="LQP195" s="172"/>
      <c r="LQQ195" s="172"/>
      <c r="LQR195" s="172"/>
      <c r="LQS195" s="172"/>
      <c r="LQT195" s="172"/>
      <c r="LQU195" s="172"/>
      <c r="LQV195" s="172"/>
      <c r="LQW195" s="172"/>
      <c r="LQX195" s="172"/>
      <c r="LQY195" s="172"/>
      <c r="LQZ195" s="172"/>
      <c r="LRA195" s="172"/>
      <c r="LRB195" s="172"/>
      <c r="LRC195" s="172"/>
      <c r="LRD195" s="172"/>
      <c r="LRE195" s="172"/>
      <c r="LRF195" s="172"/>
      <c r="LRG195" s="172"/>
      <c r="LRH195" s="172"/>
      <c r="LRI195" s="172"/>
      <c r="LRJ195" s="172"/>
      <c r="LRK195" s="172"/>
      <c r="LRL195" s="172"/>
      <c r="LRM195" s="172"/>
      <c r="LRN195" s="172"/>
      <c r="LRO195" s="172"/>
      <c r="LRP195" s="172"/>
      <c r="LRQ195" s="172"/>
      <c r="LRR195" s="172"/>
      <c r="LRS195" s="172"/>
      <c r="LRT195" s="172"/>
      <c r="LRU195" s="172"/>
      <c r="LRV195" s="172"/>
      <c r="LRW195" s="172"/>
      <c r="LRX195" s="172"/>
      <c r="LRY195" s="172"/>
      <c r="LRZ195" s="172"/>
      <c r="LSA195" s="172"/>
      <c r="LSB195" s="172"/>
      <c r="LSC195" s="172"/>
      <c r="LSD195" s="172"/>
      <c r="LSE195" s="172"/>
      <c r="LSF195" s="172"/>
      <c r="LSG195" s="172"/>
      <c r="LSH195" s="172"/>
      <c r="LSI195" s="172"/>
      <c r="LSJ195" s="172"/>
      <c r="LSK195" s="172"/>
      <c r="LSL195" s="172"/>
      <c r="LSM195" s="172"/>
      <c r="LSN195" s="172"/>
      <c r="LSO195" s="172"/>
      <c r="LSP195" s="172"/>
      <c r="LSQ195" s="172"/>
      <c r="LSR195" s="172"/>
      <c r="LSS195" s="172"/>
      <c r="LST195" s="172"/>
      <c r="LSU195" s="172"/>
      <c r="LSV195" s="172"/>
      <c r="LSW195" s="172"/>
      <c r="LSX195" s="172"/>
      <c r="LSY195" s="172"/>
      <c r="LSZ195" s="172"/>
      <c r="LTA195" s="172"/>
      <c r="LTB195" s="172"/>
      <c r="LTC195" s="172"/>
      <c r="LTD195" s="172"/>
      <c r="LTE195" s="172"/>
      <c r="LTF195" s="172"/>
      <c r="LTG195" s="172"/>
      <c r="LTH195" s="172"/>
      <c r="LTI195" s="172"/>
      <c r="LTJ195" s="172"/>
      <c r="LTK195" s="172"/>
      <c r="LTL195" s="172"/>
      <c r="LTM195" s="172"/>
      <c r="LTN195" s="172"/>
      <c r="LTO195" s="172"/>
      <c r="LTP195" s="172"/>
      <c r="LTQ195" s="172"/>
      <c r="LTR195" s="172"/>
      <c r="LTS195" s="172"/>
      <c r="LTT195" s="172"/>
      <c r="LTU195" s="172"/>
      <c r="LTV195" s="172"/>
      <c r="LTW195" s="172"/>
      <c r="LTX195" s="172"/>
      <c r="LTY195" s="172"/>
      <c r="LTZ195" s="172"/>
      <c r="LUA195" s="172"/>
      <c r="LUB195" s="172"/>
      <c r="LUC195" s="172"/>
      <c r="LUD195" s="172"/>
      <c r="LUE195" s="172"/>
      <c r="LUF195" s="172"/>
      <c r="LUG195" s="172"/>
      <c r="LUH195" s="172"/>
      <c r="LUI195" s="172"/>
      <c r="LUJ195" s="172"/>
      <c r="LUK195" s="172"/>
      <c r="LUL195" s="172"/>
      <c r="LUM195" s="172"/>
      <c r="LUN195" s="172"/>
      <c r="LUO195" s="172"/>
      <c r="LUP195" s="172"/>
      <c r="LUQ195" s="172"/>
      <c r="LUR195" s="172"/>
      <c r="LUS195" s="172"/>
      <c r="LUT195" s="172"/>
      <c r="LUU195" s="172"/>
      <c r="LUV195" s="172"/>
      <c r="LUW195" s="172"/>
      <c r="LUX195" s="172"/>
      <c r="LUY195" s="172"/>
      <c r="LUZ195" s="172"/>
      <c r="LVA195" s="172"/>
      <c r="LVB195" s="172"/>
      <c r="LVC195" s="172"/>
      <c r="LVD195" s="172"/>
      <c r="LVE195" s="172"/>
      <c r="LVF195" s="172"/>
      <c r="LVG195" s="172"/>
      <c r="LVH195" s="172"/>
      <c r="LVI195" s="172"/>
      <c r="LVJ195" s="172"/>
      <c r="LVK195" s="172"/>
      <c r="LVL195" s="172"/>
      <c r="LVM195" s="172"/>
      <c r="LVN195" s="172"/>
      <c r="LVO195" s="172"/>
      <c r="LVP195" s="172"/>
      <c r="LVQ195" s="172"/>
      <c r="LVR195" s="172"/>
      <c r="LVS195" s="172"/>
      <c r="LVT195" s="172"/>
      <c r="LVU195" s="172"/>
      <c r="LVV195" s="172"/>
      <c r="LVW195" s="172"/>
      <c r="LVX195" s="172"/>
      <c r="LVY195" s="172"/>
      <c r="LVZ195" s="172"/>
      <c r="LWA195" s="172"/>
      <c r="LWB195" s="172"/>
      <c r="LWC195" s="172"/>
      <c r="LWD195" s="172"/>
      <c r="LWE195" s="172"/>
      <c r="LWF195" s="172"/>
      <c r="LWG195" s="172"/>
      <c r="LWH195" s="172"/>
      <c r="LWI195" s="172"/>
      <c r="LWJ195" s="172"/>
      <c r="LWK195" s="172"/>
      <c r="LWL195" s="172"/>
      <c r="LWM195" s="172"/>
      <c r="LWN195" s="172"/>
      <c r="LWO195" s="172"/>
      <c r="LWP195" s="172"/>
      <c r="LWQ195" s="172"/>
      <c r="LWR195" s="172"/>
      <c r="LWS195" s="172"/>
      <c r="LWT195" s="172"/>
      <c r="LWU195" s="172"/>
      <c r="LWV195" s="172"/>
      <c r="LWW195" s="172"/>
      <c r="LWX195" s="172"/>
      <c r="LWY195" s="172"/>
      <c r="LWZ195" s="172"/>
      <c r="LXA195" s="172"/>
      <c r="LXB195" s="172"/>
      <c r="LXC195" s="172"/>
      <c r="LXD195" s="172"/>
      <c r="LXE195" s="172"/>
      <c r="LXF195" s="172"/>
      <c r="LXG195" s="172"/>
      <c r="LXH195" s="172"/>
      <c r="LXI195" s="172"/>
      <c r="LXJ195" s="172"/>
      <c r="LXK195" s="172"/>
      <c r="LXL195" s="172"/>
      <c r="LXM195" s="172"/>
      <c r="LXN195" s="172"/>
      <c r="LXO195" s="172"/>
      <c r="LXP195" s="172"/>
      <c r="LXQ195" s="172"/>
      <c r="LXR195" s="172"/>
      <c r="LXS195" s="172"/>
      <c r="LXT195" s="172"/>
      <c r="LXU195" s="172"/>
      <c r="LXV195" s="172"/>
      <c r="LXW195" s="172"/>
      <c r="LXX195" s="172"/>
      <c r="LXY195" s="172"/>
      <c r="LXZ195" s="172"/>
      <c r="LYA195" s="172"/>
      <c r="LYB195" s="172"/>
      <c r="LYC195" s="172"/>
      <c r="LYD195" s="172"/>
      <c r="LYE195" s="172"/>
      <c r="LYF195" s="172"/>
      <c r="LYG195" s="172"/>
      <c r="LYH195" s="172"/>
      <c r="LYI195" s="172"/>
      <c r="LYJ195" s="172"/>
      <c r="LYK195" s="172"/>
      <c r="LYL195" s="172"/>
      <c r="LYM195" s="172"/>
      <c r="LYN195" s="172"/>
      <c r="LYO195" s="172"/>
      <c r="LYP195" s="172"/>
      <c r="LYQ195" s="172"/>
      <c r="LYR195" s="172"/>
      <c r="LYS195" s="172"/>
      <c r="LYT195" s="172"/>
      <c r="LYU195" s="172"/>
      <c r="LYV195" s="172"/>
      <c r="LYW195" s="172"/>
      <c r="LYX195" s="172"/>
      <c r="LYY195" s="172"/>
      <c r="LYZ195" s="172"/>
      <c r="LZA195" s="172"/>
      <c r="LZB195" s="172"/>
      <c r="LZC195" s="172"/>
      <c r="LZD195" s="172"/>
      <c r="LZE195" s="172"/>
      <c r="LZF195" s="172"/>
      <c r="LZG195" s="172"/>
      <c r="LZH195" s="172"/>
      <c r="LZI195" s="172"/>
      <c r="LZJ195" s="172"/>
      <c r="LZK195" s="172"/>
      <c r="LZL195" s="172"/>
      <c r="LZM195" s="172"/>
      <c r="LZN195" s="172"/>
      <c r="LZO195" s="172"/>
      <c r="LZP195" s="172"/>
      <c r="LZQ195" s="172"/>
      <c r="LZR195" s="172"/>
      <c r="LZS195" s="172"/>
      <c r="LZT195" s="172"/>
      <c r="LZU195" s="172"/>
      <c r="LZV195" s="172"/>
      <c r="LZW195" s="172"/>
      <c r="LZX195" s="172"/>
      <c r="LZY195" s="172"/>
      <c r="LZZ195" s="172"/>
      <c r="MAA195" s="172"/>
      <c r="MAB195" s="172"/>
      <c r="MAC195" s="172"/>
      <c r="MAD195" s="172"/>
      <c r="MAE195" s="172"/>
      <c r="MAF195" s="172"/>
      <c r="MAG195" s="172"/>
      <c r="MAH195" s="172"/>
      <c r="MAI195" s="172"/>
      <c r="MAJ195" s="172"/>
      <c r="MAK195" s="172"/>
      <c r="MAL195" s="172"/>
      <c r="MAM195" s="172"/>
      <c r="MAN195" s="172"/>
      <c r="MAO195" s="172"/>
      <c r="MAP195" s="172"/>
      <c r="MAQ195" s="172"/>
      <c r="MAR195" s="172"/>
      <c r="MAS195" s="172"/>
      <c r="MAT195" s="172"/>
      <c r="MAU195" s="172"/>
      <c r="MAV195" s="172"/>
      <c r="MAW195" s="172"/>
      <c r="MAX195" s="172"/>
      <c r="MAY195" s="172"/>
      <c r="MAZ195" s="172"/>
      <c r="MBA195" s="172"/>
      <c r="MBB195" s="172"/>
      <c r="MBC195" s="172"/>
      <c r="MBD195" s="172"/>
      <c r="MBE195" s="172"/>
      <c r="MBF195" s="172"/>
      <c r="MBG195" s="172"/>
      <c r="MBH195" s="172"/>
      <c r="MBI195" s="172"/>
      <c r="MBJ195" s="172"/>
      <c r="MBK195" s="172"/>
      <c r="MBL195" s="172"/>
      <c r="MBM195" s="172"/>
      <c r="MBN195" s="172"/>
      <c r="MBO195" s="172"/>
      <c r="MBP195" s="172"/>
      <c r="MBQ195" s="172"/>
      <c r="MBR195" s="172"/>
      <c r="MBS195" s="172"/>
      <c r="MBT195" s="172"/>
      <c r="MBU195" s="172"/>
      <c r="MBV195" s="172"/>
      <c r="MBW195" s="172"/>
      <c r="MBX195" s="172"/>
      <c r="MBY195" s="172"/>
      <c r="MBZ195" s="172"/>
      <c r="MCA195" s="172"/>
      <c r="MCB195" s="172"/>
      <c r="MCC195" s="172"/>
      <c r="MCD195" s="172"/>
      <c r="MCE195" s="172"/>
      <c r="MCF195" s="172"/>
      <c r="MCG195" s="172"/>
      <c r="MCH195" s="172"/>
      <c r="MCI195" s="172"/>
      <c r="MCJ195" s="172"/>
      <c r="MCK195" s="172"/>
      <c r="MCL195" s="172"/>
      <c r="MCM195" s="172"/>
      <c r="MCN195" s="172"/>
      <c r="MCO195" s="172"/>
      <c r="MCP195" s="172"/>
      <c r="MCQ195" s="172"/>
      <c r="MCR195" s="172"/>
      <c r="MCS195" s="172"/>
      <c r="MCT195" s="172"/>
      <c r="MCU195" s="172"/>
      <c r="MCV195" s="172"/>
      <c r="MCW195" s="172"/>
      <c r="MCX195" s="172"/>
      <c r="MCY195" s="172"/>
      <c r="MCZ195" s="172"/>
      <c r="MDA195" s="172"/>
      <c r="MDB195" s="172"/>
      <c r="MDC195" s="172"/>
      <c r="MDD195" s="172"/>
      <c r="MDE195" s="172"/>
      <c r="MDF195" s="172"/>
      <c r="MDG195" s="172"/>
      <c r="MDH195" s="172"/>
      <c r="MDI195" s="172"/>
      <c r="MDJ195" s="172"/>
      <c r="MDK195" s="172"/>
      <c r="MDL195" s="172"/>
      <c r="MDM195" s="172"/>
      <c r="MDN195" s="172"/>
      <c r="MDO195" s="172"/>
      <c r="MDP195" s="172"/>
      <c r="MDQ195" s="172"/>
      <c r="MDR195" s="172"/>
      <c r="MDS195" s="172"/>
      <c r="MDT195" s="172"/>
      <c r="MDU195" s="172"/>
      <c r="MDV195" s="172"/>
      <c r="MDW195" s="172"/>
      <c r="MDX195" s="172"/>
      <c r="MDY195" s="172"/>
      <c r="MDZ195" s="172"/>
      <c r="MEA195" s="172"/>
      <c r="MEB195" s="172"/>
      <c r="MEC195" s="172"/>
      <c r="MED195" s="172"/>
      <c r="MEE195" s="172"/>
      <c r="MEF195" s="172"/>
      <c r="MEG195" s="172"/>
      <c r="MEH195" s="172"/>
      <c r="MEI195" s="172"/>
      <c r="MEJ195" s="172"/>
      <c r="MEK195" s="172"/>
      <c r="MEL195" s="172"/>
      <c r="MEM195" s="172"/>
      <c r="MEN195" s="172"/>
      <c r="MEO195" s="172"/>
      <c r="MEP195" s="172"/>
      <c r="MEQ195" s="172"/>
      <c r="MER195" s="172"/>
      <c r="MES195" s="172"/>
      <c r="MET195" s="172"/>
      <c r="MEU195" s="172"/>
      <c r="MEV195" s="172"/>
      <c r="MEW195" s="172"/>
      <c r="MEX195" s="172"/>
      <c r="MEY195" s="172"/>
      <c r="MEZ195" s="172"/>
      <c r="MFA195" s="172"/>
      <c r="MFB195" s="172"/>
      <c r="MFC195" s="172"/>
      <c r="MFD195" s="172"/>
      <c r="MFE195" s="172"/>
      <c r="MFF195" s="172"/>
      <c r="MFG195" s="172"/>
      <c r="MFH195" s="172"/>
      <c r="MFI195" s="172"/>
      <c r="MFJ195" s="172"/>
      <c r="MFK195" s="172"/>
      <c r="MFL195" s="172"/>
      <c r="MFM195" s="172"/>
      <c r="MFN195" s="172"/>
      <c r="MFO195" s="172"/>
      <c r="MFP195" s="172"/>
      <c r="MFQ195" s="172"/>
      <c r="MFR195" s="172"/>
      <c r="MFS195" s="172"/>
      <c r="MFT195" s="172"/>
      <c r="MFU195" s="172"/>
      <c r="MFV195" s="172"/>
      <c r="MFW195" s="172"/>
      <c r="MFX195" s="172"/>
      <c r="MFY195" s="172"/>
      <c r="MFZ195" s="172"/>
      <c r="MGA195" s="172"/>
      <c r="MGB195" s="172"/>
      <c r="MGC195" s="172"/>
      <c r="MGD195" s="172"/>
      <c r="MGE195" s="172"/>
      <c r="MGF195" s="172"/>
      <c r="MGG195" s="172"/>
      <c r="MGH195" s="172"/>
      <c r="MGI195" s="172"/>
      <c r="MGJ195" s="172"/>
      <c r="MGK195" s="172"/>
      <c r="MGL195" s="172"/>
      <c r="MGM195" s="172"/>
      <c r="MGN195" s="172"/>
      <c r="MGO195" s="172"/>
      <c r="MGP195" s="172"/>
      <c r="MGQ195" s="172"/>
      <c r="MGR195" s="172"/>
      <c r="MGS195" s="172"/>
      <c r="MGT195" s="172"/>
      <c r="MGU195" s="172"/>
      <c r="MGV195" s="172"/>
      <c r="MGW195" s="172"/>
      <c r="MGX195" s="172"/>
      <c r="MGY195" s="172"/>
      <c r="MGZ195" s="172"/>
      <c r="MHA195" s="172"/>
      <c r="MHB195" s="172"/>
      <c r="MHC195" s="172"/>
      <c r="MHD195" s="172"/>
      <c r="MHE195" s="172"/>
      <c r="MHF195" s="172"/>
      <c r="MHG195" s="172"/>
      <c r="MHH195" s="172"/>
      <c r="MHI195" s="172"/>
      <c r="MHJ195" s="172"/>
      <c r="MHK195" s="172"/>
      <c r="MHL195" s="172"/>
      <c r="MHM195" s="172"/>
      <c r="MHN195" s="172"/>
      <c r="MHO195" s="172"/>
      <c r="MHP195" s="172"/>
      <c r="MHQ195" s="172"/>
      <c r="MHR195" s="172"/>
      <c r="MHS195" s="172"/>
      <c r="MHT195" s="172"/>
      <c r="MHU195" s="172"/>
      <c r="MHV195" s="172"/>
      <c r="MHW195" s="172"/>
      <c r="MHX195" s="172"/>
      <c r="MHY195" s="172"/>
      <c r="MHZ195" s="172"/>
      <c r="MIA195" s="172"/>
      <c r="MIB195" s="172"/>
      <c r="MIC195" s="172"/>
      <c r="MID195" s="172"/>
      <c r="MIE195" s="172"/>
      <c r="MIF195" s="172"/>
      <c r="MIG195" s="172"/>
      <c r="MIH195" s="172"/>
      <c r="MII195" s="172"/>
      <c r="MIJ195" s="172"/>
      <c r="MIK195" s="172"/>
      <c r="MIL195" s="172"/>
      <c r="MIM195" s="172"/>
      <c r="MIN195" s="172"/>
      <c r="MIO195" s="172"/>
      <c r="MIP195" s="172"/>
      <c r="MIQ195" s="172"/>
      <c r="MIR195" s="172"/>
      <c r="MIS195" s="172"/>
      <c r="MIT195" s="172"/>
      <c r="MIU195" s="172"/>
      <c r="MIV195" s="172"/>
      <c r="MIW195" s="172"/>
      <c r="MIX195" s="172"/>
      <c r="MIY195" s="172"/>
      <c r="MIZ195" s="172"/>
      <c r="MJA195" s="172"/>
      <c r="MJB195" s="172"/>
      <c r="MJC195" s="172"/>
      <c r="MJD195" s="172"/>
      <c r="MJE195" s="172"/>
      <c r="MJF195" s="172"/>
      <c r="MJG195" s="172"/>
      <c r="MJH195" s="172"/>
      <c r="MJI195" s="172"/>
      <c r="MJJ195" s="172"/>
      <c r="MJK195" s="172"/>
      <c r="MJL195" s="172"/>
      <c r="MJM195" s="172"/>
      <c r="MJN195" s="172"/>
      <c r="MJO195" s="172"/>
      <c r="MJP195" s="172"/>
      <c r="MJQ195" s="172"/>
      <c r="MJR195" s="172"/>
      <c r="MJS195" s="172"/>
      <c r="MJT195" s="172"/>
      <c r="MJU195" s="172"/>
      <c r="MJV195" s="172"/>
      <c r="MJW195" s="172"/>
      <c r="MJX195" s="172"/>
      <c r="MJY195" s="172"/>
      <c r="MJZ195" s="172"/>
      <c r="MKA195" s="172"/>
      <c r="MKB195" s="172"/>
      <c r="MKC195" s="172"/>
      <c r="MKD195" s="172"/>
      <c r="MKE195" s="172"/>
      <c r="MKF195" s="172"/>
      <c r="MKG195" s="172"/>
      <c r="MKH195" s="172"/>
      <c r="MKI195" s="172"/>
      <c r="MKJ195" s="172"/>
      <c r="MKK195" s="172"/>
      <c r="MKL195" s="172"/>
      <c r="MKM195" s="172"/>
      <c r="MKN195" s="172"/>
      <c r="MKO195" s="172"/>
      <c r="MKP195" s="172"/>
      <c r="MKQ195" s="172"/>
      <c r="MKR195" s="172"/>
      <c r="MKS195" s="172"/>
      <c r="MKT195" s="172"/>
      <c r="MKU195" s="172"/>
      <c r="MKV195" s="172"/>
      <c r="MKW195" s="172"/>
      <c r="MKX195" s="172"/>
      <c r="MKY195" s="172"/>
      <c r="MKZ195" s="172"/>
      <c r="MLA195" s="172"/>
      <c r="MLB195" s="172"/>
      <c r="MLC195" s="172"/>
      <c r="MLD195" s="172"/>
      <c r="MLE195" s="172"/>
      <c r="MLF195" s="172"/>
      <c r="MLG195" s="172"/>
      <c r="MLH195" s="172"/>
      <c r="MLI195" s="172"/>
      <c r="MLJ195" s="172"/>
      <c r="MLK195" s="172"/>
      <c r="MLL195" s="172"/>
      <c r="MLM195" s="172"/>
      <c r="MLN195" s="172"/>
      <c r="MLO195" s="172"/>
      <c r="MLP195" s="172"/>
      <c r="MLQ195" s="172"/>
      <c r="MLR195" s="172"/>
      <c r="MLS195" s="172"/>
      <c r="MLT195" s="172"/>
      <c r="MLU195" s="172"/>
      <c r="MLV195" s="172"/>
      <c r="MLW195" s="172"/>
      <c r="MLX195" s="172"/>
      <c r="MLY195" s="172"/>
      <c r="MLZ195" s="172"/>
      <c r="MMA195" s="172"/>
      <c r="MMB195" s="172"/>
      <c r="MMC195" s="172"/>
      <c r="MMD195" s="172"/>
      <c r="MME195" s="172"/>
      <c r="MMF195" s="172"/>
      <c r="MMG195" s="172"/>
      <c r="MMH195" s="172"/>
      <c r="MMI195" s="172"/>
      <c r="MMJ195" s="172"/>
      <c r="MMK195" s="172"/>
      <c r="MML195" s="172"/>
      <c r="MMM195" s="172"/>
      <c r="MMN195" s="172"/>
      <c r="MMO195" s="172"/>
      <c r="MMP195" s="172"/>
      <c r="MMQ195" s="172"/>
      <c r="MMR195" s="172"/>
      <c r="MMS195" s="172"/>
      <c r="MMT195" s="172"/>
      <c r="MMU195" s="172"/>
      <c r="MMV195" s="172"/>
      <c r="MMW195" s="172"/>
      <c r="MMX195" s="172"/>
      <c r="MMY195" s="172"/>
      <c r="MMZ195" s="172"/>
      <c r="MNA195" s="172"/>
      <c r="MNB195" s="172"/>
      <c r="MNC195" s="172"/>
      <c r="MND195" s="172"/>
      <c r="MNE195" s="172"/>
      <c r="MNF195" s="172"/>
      <c r="MNG195" s="172"/>
      <c r="MNH195" s="172"/>
      <c r="MNI195" s="172"/>
      <c r="MNJ195" s="172"/>
      <c r="MNK195" s="172"/>
      <c r="MNL195" s="172"/>
      <c r="MNM195" s="172"/>
      <c r="MNN195" s="172"/>
      <c r="MNO195" s="172"/>
      <c r="MNP195" s="172"/>
      <c r="MNQ195" s="172"/>
      <c r="MNR195" s="172"/>
      <c r="MNS195" s="172"/>
      <c r="MNT195" s="172"/>
      <c r="MNU195" s="172"/>
      <c r="MNV195" s="172"/>
      <c r="MNW195" s="172"/>
      <c r="MNX195" s="172"/>
      <c r="MNY195" s="172"/>
      <c r="MNZ195" s="172"/>
      <c r="MOA195" s="172"/>
      <c r="MOB195" s="172"/>
      <c r="MOC195" s="172"/>
      <c r="MOD195" s="172"/>
      <c r="MOE195" s="172"/>
      <c r="MOF195" s="172"/>
      <c r="MOG195" s="172"/>
      <c r="MOH195" s="172"/>
      <c r="MOI195" s="172"/>
      <c r="MOJ195" s="172"/>
      <c r="MOK195" s="172"/>
      <c r="MOL195" s="172"/>
      <c r="MOM195" s="172"/>
      <c r="MON195" s="172"/>
      <c r="MOO195" s="172"/>
      <c r="MOP195" s="172"/>
      <c r="MOQ195" s="172"/>
      <c r="MOR195" s="172"/>
      <c r="MOS195" s="172"/>
      <c r="MOT195" s="172"/>
      <c r="MOU195" s="172"/>
      <c r="MOV195" s="172"/>
      <c r="MOW195" s="172"/>
      <c r="MOX195" s="172"/>
      <c r="MOY195" s="172"/>
      <c r="MOZ195" s="172"/>
      <c r="MPA195" s="172"/>
      <c r="MPB195" s="172"/>
      <c r="MPC195" s="172"/>
      <c r="MPD195" s="172"/>
      <c r="MPE195" s="172"/>
      <c r="MPF195" s="172"/>
      <c r="MPG195" s="172"/>
      <c r="MPH195" s="172"/>
      <c r="MPI195" s="172"/>
      <c r="MPJ195" s="172"/>
      <c r="MPK195" s="172"/>
      <c r="MPL195" s="172"/>
      <c r="MPM195" s="172"/>
      <c r="MPN195" s="172"/>
      <c r="MPO195" s="172"/>
      <c r="MPP195" s="172"/>
      <c r="MPQ195" s="172"/>
      <c r="MPR195" s="172"/>
      <c r="MPS195" s="172"/>
      <c r="MPT195" s="172"/>
      <c r="MPU195" s="172"/>
      <c r="MPV195" s="172"/>
      <c r="MPW195" s="172"/>
      <c r="MPX195" s="172"/>
      <c r="MPY195" s="172"/>
      <c r="MPZ195" s="172"/>
      <c r="MQA195" s="172"/>
      <c r="MQB195" s="172"/>
      <c r="MQC195" s="172"/>
      <c r="MQD195" s="172"/>
      <c r="MQE195" s="172"/>
      <c r="MQF195" s="172"/>
      <c r="MQG195" s="172"/>
      <c r="MQH195" s="172"/>
      <c r="MQI195" s="172"/>
      <c r="MQJ195" s="172"/>
      <c r="MQK195" s="172"/>
      <c r="MQL195" s="172"/>
      <c r="MQM195" s="172"/>
      <c r="MQN195" s="172"/>
      <c r="MQO195" s="172"/>
      <c r="MQP195" s="172"/>
      <c r="MQQ195" s="172"/>
      <c r="MQR195" s="172"/>
      <c r="MQS195" s="172"/>
      <c r="MQT195" s="172"/>
      <c r="MQU195" s="172"/>
      <c r="MQV195" s="172"/>
      <c r="MQW195" s="172"/>
      <c r="MQX195" s="172"/>
      <c r="MQY195" s="172"/>
      <c r="MQZ195" s="172"/>
      <c r="MRA195" s="172"/>
      <c r="MRB195" s="172"/>
      <c r="MRC195" s="172"/>
      <c r="MRD195" s="172"/>
      <c r="MRE195" s="172"/>
      <c r="MRF195" s="172"/>
      <c r="MRG195" s="172"/>
      <c r="MRH195" s="172"/>
      <c r="MRI195" s="172"/>
      <c r="MRJ195" s="172"/>
      <c r="MRK195" s="172"/>
      <c r="MRL195" s="172"/>
      <c r="MRM195" s="172"/>
      <c r="MRN195" s="172"/>
      <c r="MRO195" s="172"/>
      <c r="MRP195" s="172"/>
      <c r="MRQ195" s="172"/>
      <c r="MRR195" s="172"/>
      <c r="MRS195" s="172"/>
      <c r="MRT195" s="172"/>
      <c r="MRU195" s="172"/>
      <c r="MRV195" s="172"/>
      <c r="MRW195" s="172"/>
      <c r="MRX195" s="172"/>
      <c r="MRY195" s="172"/>
      <c r="MRZ195" s="172"/>
      <c r="MSA195" s="172"/>
      <c r="MSB195" s="172"/>
      <c r="MSC195" s="172"/>
      <c r="MSD195" s="172"/>
      <c r="MSE195" s="172"/>
      <c r="MSF195" s="172"/>
      <c r="MSG195" s="172"/>
      <c r="MSH195" s="172"/>
      <c r="MSI195" s="172"/>
      <c r="MSJ195" s="172"/>
      <c r="MSK195" s="172"/>
      <c r="MSL195" s="172"/>
      <c r="MSM195" s="172"/>
      <c r="MSN195" s="172"/>
      <c r="MSO195" s="172"/>
      <c r="MSP195" s="172"/>
      <c r="MSQ195" s="172"/>
      <c r="MSR195" s="172"/>
      <c r="MSS195" s="172"/>
      <c r="MST195" s="172"/>
      <c r="MSU195" s="172"/>
      <c r="MSV195" s="172"/>
      <c r="MSW195" s="172"/>
      <c r="MSX195" s="172"/>
      <c r="MSY195" s="172"/>
      <c r="MSZ195" s="172"/>
      <c r="MTA195" s="172"/>
      <c r="MTB195" s="172"/>
      <c r="MTC195" s="172"/>
      <c r="MTD195" s="172"/>
      <c r="MTE195" s="172"/>
      <c r="MTF195" s="172"/>
      <c r="MTG195" s="172"/>
      <c r="MTH195" s="172"/>
      <c r="MTI195" s="172"/>
      <c r="MTJ195" s="172"/>
      <c r="MTK195" s="172"/>
      <c r="MTL195" s="172"/>
      <c r="MTM195" s="172"/>
      <c r="MTN195" s="172"/>
      <c r="MTO195" s="172"/>
      <c r="MTP195" s="172"/>
      <c r="MTQ195" s="172"/>
      <c r="MTR195" s="172"/>
      <c r="MTS195" s="172"/>
      <c r="MTT195" s="172"/>
      <c r="MTU195" s="172"/>
      <c r="MTV195" s="172"/>
      <c r="MTW195" s="172"/>
      <c r="MTX195" s="172"/>
      <c r="MTY195" s="172"/>
      <c r="MTZ195" s="172"/>
      <c r="MUA195" s="172"/>
      <c r="MUB195" s="172"/>
      <c r="MUC195" s="172"/>
      <c r="MUD195" s="172"/>
      <c r="MUE195" s="172"/>
      <c r="MUF195" s="172"/>
      <c r="MUG195" s="172"/>
      <c r="MUH195" s="172"/>
      <c r="MUI195" s="172"/>
      <c r="MUJ195" s="172"/>
      <c r="MUK195" s="172"/>
      <c r="MUL195" s="172"/>
      <c r="MUM195" s="172"/>
      <c r="MUN195" s="172"/>
      <c r="MUO195" s="172"/>
      <c r="MUP195" s="172"/>
      <c r="MUQ195" s="172"/>
      <c r="MUR195" s="172"/>
      <c r="MUS195" s="172"/>
      <c r="MUT195" s="172"/>
      <c r="MUU195" s="172"/>
      <c r="MUV195" s="172"/>
      <c r="MUW195" s="172"/>
      <c r="MUX195" s="172"/>
      <c r="MUY195" s="172"/>
      <c r="MUZ195" s="172"/>
      <c r="MVA195" s="172"/>
      <c r="MVB195" s="172"/>
      <c r="MVC195" s="172"/>
      <c r="MVD195" s="172"/>
      <c r="MVE195" s="172"/>
      <c r="MVF195" s="172"/>
      <c r="MVG195" s="172"/>
      <c r="MVH195" s="172"/>
      <c r="MVI195" s="172"/>
      <c r="MVJ195" s="172"/>
      <c r="MVK195" s="172"/>
      <c r="MVL195" s="172"/>
      <c r="MVM195" s="172"/>
      <c r="MVN195" s="172"/>
      <c r="MVO195" s="172"/>
      <c r="MVP195" s="172"/>
      <c r="MVQ195" s="172"/>
      <c r="MVR195" s="172"/>
      <c r="MVS195" s="172"/>
      <c r="MVT195" s="172"/>
      <c r="MVU195" s="172"/>
      <c r="MVV195" s="172"/>
      <c r="MVW195" s="172"/>
      <c r="MVX195" s="172"/>
      <c r="MVY195" s="172"/>
      <c r="MVZ195" s="172"/>
      <c r="MWA195" s="172"/>
      <c r="MWB195" s="172"/>
      <c r="MWC195" s="172"/>
      <c r="MWD195" s="172"/>
      <c r="MWE195" s="172"/>
      <c r="MWF195" s="172"/>
      <c r="MWG195" s="172"/>
      <c r="MWH195" s="172"/>
      <c r="MWI195" s="172"/>
      <c r="MWJ195" s="172"/>
      <c r="MWK195" s="172"/>
      <c r="MWL195" s="172"/>
      <c r="MWM195" s="172"/>
      <c r="MWN195" s="172"/>
      <c r="MWO195" s="172"/>
      <c r="MWP195" s="172"/>
      <c r="MWQ195" s="172"/>
      <c r="MWR195" s="172"/>
      <c r="MWS195" s="172"/>
      <c r="MWT195" s="172"/>
      <c r="MWU195" s="172"/>
      <c r="MWV195" s="172"/>
      <c r="MWW195" s="172"/>
      <c r="MWX195" s="172"/>
      <c r="MWY195" s="172"/>
      <c r="MWZ195" s="172"/>
      <c r="MXA195" s="172"/>
      <c r="MXB195" s="172"/>
      <c r="MXC195" s="172"/>
      <c r="MXD195" s="172"/>
      <c r="MXE195" s="172"/>
      <c r="MXF195" s="172"/>
      <c r="MXG195" s="172"/>
      <c r="MXH195" s="172"/>
      <c r="MXI195" s="172"/>
      <c r="MXJ195" s="172"/>
      <c r="MXK195" s="172"/>
      <c r="MXL195" s="172"/>
      <c r="MXM195" s="172"/>
      <c r="MXN195" s="172"/>
      <c r="MXO195" s="172"/>
      <c r="MXP195" s="172"/>
      <c r="MXQ195" s="172"/>
      <c r="MXR195" s="172"/>
      <c r="MXS195" s="172"/>
      <c r="MXT195" s="172"/>
      <c r="MXU195" s="172"/>
      <c r="MXV195" s="172"/>
      <c r="MXW195" s="172"/>
      <c r="MXX195" s="172"/>
      <c r="MXY195" s="172"/>
      <c r="MXZ195" s="172"/>
      <c r="MYA195" s="172"/>
      <c r="MYB195" s="172"/>
      <c r="MYC195" s="172"/>
      <c r="MYD195" s="172"/>
      <c r="MYE195" s="172"/>
      <c r="MYF195" s="172"/>
      <c r="MYG195" s="172"/>
      <c r="MYH195" s="172"/>
      <c r="MYI195" s="172"/>
      <c r="MYJ195" s="172"/>
      <c r="MYK195" s="172"/>
      <c r="MYL195" s="172"/>
      <c r="MYM195" s="172"/>
      <c r="MYN195" s="172"/>
      <c r="MYO195" s="172"/>
      <c r="MYP195" s="172"/>
      <c r="MYQ195" s="172"/>
      <c r="MYR195" s="172"/>
      <c r="MYS195" s="172"/>
      <c r="MYT195" s="172"/>
      <c r="MYU195" s="172"/>
      <c r="MYV195" s="172"/>
      <c r="MYW195" s="172"/>
      <c r="MYX195" s="172"/>
      <c r="MYY195" s="172"/>
      <c r="MYZ195" s="172"/>
      <c r="MZA195" s="172"/>
      <c r="MZB195" s="172"/>
      <c r="MZC195" s="172"/>
      <c r="MZD195" s="172"/>
      <c r="MZE195" s="172"/>
      <c r="MZF195" s="172"/>
      <c r="MZG195" s="172"/>
      <c r="MZH195" s="172"/>
      <c r="MZI195" s="172"/>
      <c r="MZJ195" s="172"/>
      <c r="MZK195" s="172"/>
      <c r="MZL195" s="172"/>
      <c r="MZM195" s="172"/>
      <c r="MZN195" s="172"/>
      <c r="MZO195" s="172"/>
      <c r="MZP195" s="172"/>
      <c r="MZQ195" s="172"/>
      <c r="MZR195" s="172"/>
      <c r="MZS195" s="172"/>
      <c r="MZT195" s="172"/>
      <c r="MZU195" s="172"/>
      <c r="MZV195" s="172"/>
      <c r="MZW195" s="172"/>
      <c r="MZX195" s="172"/>
      <c r="MZY195" s="172"/>
      <c r="MZZ195" s="172"/>
      <c r="NAA195" s="172"/>
      <c r="NAB195" s="172"/>
      <c r="NAC195" s="172"/>
      <c r="NAD195" s="172"/>
      <c r="NAE195" s="172"/>
      <c r="NAF195" s="172"/>
      <c r="NAG195" s="172"/>
      <c r="NAH195" s="172"/>
      <c r="NAI195" s="172"/>
      <c r="NAJ195" s="172"/>
      <c r="NAK195" s="172"/>
      <c r="NAL195" s="172"/>
      <c r="NAM195" s="172"/>
      <c r="NAN195" s="172"/>
      <c r="NAO195" s="172"/>
      <c r="NAP195" s="172"/>
      <c r="NAQ195" s="172"/>
      <c r="NAR195" s="172"/>
      <c r="NAS195" s="172"/>
      <c r="NAT195" s="172"/>
      <c r="NAU195" s="172"/>
      <c r="NAV195" s="172"/>
      <c r="NAW195" s="172"/>
      <c r="NAX195" s="172"/>
      <c r="NAY195" s="172"/>
      <c r="NAZ195" s="172"/>
      <c r="NBA195" s="172"/>
      <c r="NBB195" s="172"/>
      <c r="NBC195" s="172"/>
      <c r="NBD195" s="172"/>
      <c r="NBE195" s="172"/>
      <c r="NBF195" s="172"/>
      <c r="NBG195" s="172"/>
      <c r="NBH195" s="172"/>
      <c r="NBI195" s="172"/>
      <c r="NBJ195" s="172"/>
      <c r="NBK195" s="172"/>
      <c r="NBL195" s="172"/>
      <c r="NBM195" s="172"/>
      <c r="NBN195" s="172"/>
      <c r="NBO195" s="172"/>
      <c r="NBP195" s="172"/>
      <c r="NBQ195" s="172"/>
      <c r="NBR195" s="172"/>
      <c r="NBS195" s="172"/>
      <c r="NBT195" s="172"/>
      <c r="NBU195" s="172"/>
      <c r="NBV195" s="172"/>
      <c r="NBW195" s="172"/>
      <c r="NBX195" s="172"/>
      <c r="NBY195" s="172"/>
      <c r="NBZ195" s="172"/>
      <c r="NCA195" s="172"/>
      <c r="NCB195" s="172"/>
      <c r="NCC195" s="172"/>
      <c r="NCD195" s="172"/>
      <c r="NCE195" s="172"/>
      <c r="NCF195" s="172"/>
      <c r="NCG195" s="172"/>
      <c r="NCH195" s="172"/>
      <c r="NCI195" s="172"/>
      <c r="NCJ195" s="172"/>
      <c r="NCK195" s="172"/>
      <c r="NCL195" s="172"/>
      <c r="NCM195" s="172"/>
      <c r="NCN195" s="172"/>
      <c r="NCO195" s="172"/>
      <c r="NCP195" s="172"/>
      <c r="NCQ195" s="172"/>
      <c r="NCR195" s="172"/>
      <c r="NCS195" s="172"/>
      <c r="NCT195" s="172"/>
      <c r="NCU195" s="172"/>
      <c r="NCV195" s="172"/>
      <c r="NCW195" s="172"/>
      <c r="NCX195" s="172"/>
      <c r="NCY195" s="172"/>
      <c r="NCZ195" s="172"/>
      <c r="NDA195" s="172"/>
      <c r="NDB195" s="172"/>
      <c r="NDC195" s="172"/>
      <c r="NDD195" s="172"/>
      <c r="NDE195" s="172"/>
      <c r="NDF195" s="172"/>
      <c r="NDG195" s="172"/>
      <c r="NDH195" s="172"/>
      <c r="NDI195" s="172"/>
      <c r="NDJ195" s="172"/>
      <c r="NDK195" s="172"/>
      <c r="NDL195" s="172"/>
      <c r="NDM195" s="172"/>
      <c r="NDN195" s="172"/>
      <c r="NDO195" s="172"/>
      <c r="NDP195" s="172"/>
      <c r="NDQ195" s="172"/>
      <c r="NDR195" s="172"/>
      <c r="NDS195" s="172"/>
      <c r="NDT195" s="172"/>
      <c r="NDU195" s="172"/>
      <c r="NDV195" s="172"/>
      <c r="NDW195" s="172"/>
      <c r="NDX195" s="172"/>
      <c r="NDY195" s="172"/>
      <c r="NDZ195" s="172"/>
      <c r="NEA195" s="172"/>
      <c r="NEB195" s="172"/>
      <c r="NEC195" s="172"/>
      <c r="NED195" s="172"/>
      <c r="NEE195" s="172"/>
      <c r="NEF195" s="172"/>
      <c r="NEG195" s="172"/>
      <c r="NEH195" s="172"/>
      <c r="NEI195" s="172"/>
      <c r="NEJ195" s="172"/>
      <c r="NEK195" s="172"/>
      <c r="NEL195" s="172"/>
      <c r="NEM195" s="172"/>
      <c r="NEN195" s="172"/>
      <c r="NEO195" s="172"/>
      <c r="NEP195" s="172"/>
      <c r="NEQ195" s="172"/>
      <c r="NER195" s="172"/>
      <c r="NES195" s="172"/>
      <c r="NET195" s="172"/>
      <c r="NEU195" s="172"/>
      <c r="NEV195" s="172"/>
      <c r="NEW195" s="172"/>
      <c r="NEX195" s="172"/>
      <c r="NEY195" s="172"/>
      <c r="NEZ195" s="172"/>
      <c r="NFA195" s="172"/>
      <c r="NFB195" s="172"/>
      <c r="NFC195" s="172"/>
      <c r="NFD195" s="172"/>
      <c r="NFE195" s="172"/>
      <c r="NFF195" s="172"/>
      <c r="NFG195" s="172"/>
      <c r="NFH195" s="172"/>
      <c r="NFI195" s="172"/>
      <c r="NFJ195" s="172"/>
      <c r="NFK195" s="172"/>
      <c r="NFL195" s="172"/>
      <c r="NFM195" s="172"/>
      <c r="NFN195" s="172"/>
      <c r="NFO195" s="172"/>
      <c r="NFP195" s="172"/>
      <c r="NFQ195" s="172"/>
      <c r="NFR195" s="172"/>
      <c r="NFS195" s="172"/>
      <c r="NFT195" s="172"/>
      <c r="NFU195" s="172"/>
      <c r="NFV195" s="172"/>
      <c r="NFW195" s="172"/>
      <c r="NFX195" s="172"/>
      <c r="NFY195" s="172"/>
      <c r="NFZ195" s="172"/>
      <c r="NGA195" s="172"/>
      <c r="NGB195" s="172"/>
      <c r="NGC195" s="172"/>
      <c r="NGD195" s="172"/>
      <c r="NGE195" s="172"/>
      <c r="NGF195" s="172"/>
      <c r="NGG195" s="172"/>
      <c r="NGH195" s="172"/>
      <c r="NGI195" s="172"/>
      <c r="NGJ195" s="172"/>
      <c r="NGK195" s="172"/>
      <c r="NGL195" s="172"/>
      <c r="NGM195" s="172"/>
      <c r="NGN195" s="172"/>
      <c r="NGO195" s="172"/>
      <c r="NGP195" s="172"/>
      <c r="NGQ195" s="172"/>
      <c r="NGR195" s="172"/>
      <c r="NGS195" s="172"/>
      <c r="NGT195" s="172"/>
      <c r="NGU195" s="172"/>
      <c r="NGV195" s="172"/>
      <c r="NGW195" s="172"/>
      <c r="NGX195" s="172"/>
      <c r="NGY195" s="172"/>
      <c r="NGZ195" s="172"/>
      <c r="NHA195" s="172"/>
      <c r="NHB195" s="172"/>
      <c r="NHC195" s="172"/>
      <c r="NHD195" s="172"/>
      <c r="NHE195" s="172"/>
      <c r="NHF195" s="172"/>
      <c r="NHG195" s="172"/>
      <c r="NHH195" s="172"/>
      <c r="NHI195" s="172"/>
      <c r="NHJ195" s="172"/>
      <c r="NHK195" s="172"/>
      <c r="NHL195" s="172"/>
      <c r="NHM195" s="172"/>
      <c r="NHN195" s="172"/>
      <c r="NHO195" s="172"/>
      <c r="NHP195" s="172"/>
      <c r="NHQ195" s="172"/>
      <c r="NHR195" s="172"/>
      <c r="NHS195" s="172"/>
      <c r="NHT195" s="172"/>
      <c r="NHU195" s="172"/>
      <c r="NHV195" s="172"/>
      <c r="NHW195" s="172"/>
      <c r="NHX195" s="172"/>
      <c r="NHY195" s="172"/>
      <c r="NHZ195" s="172"/>
      <c r="NIA195" s="172"/>
      <c r="NIB195" s="172"/>
      <c r="NIC195" s="172"/>
      <c r="NID195" s="172"/>
      <c r="NIE195" s="172"/>
      <c r="NIF195" s="172"/>
      <c r="NIG195" s="172"/>
      <c r="NIH195" s="172"/>
      <c r="NII195" s="172"/>
      <c r="NIJ195" s="172"/>
      <c r="NIK195" s="172"/>
      <c r="NIL195" s="172"/>
      <c r="NIM195" s="172"/>
      <c r="NIN195" s="172"/>
      <c r="NIO195" s="172"/>
      <c r="NIP195" s="172"/>
      <c r="NIQ195" s="172"/>
      <c r="NIR195" s="172"/>
      <c r="NIS195" s="172"/>
      <c r="NIT195" s="172"/>
      <c r="NIU195" s="172"/>
      <c r="NIV195" s="172"/>
      <c r="NIW195" s="172"/>
      <c r="NIX195" s="172"/>
      <c r="NIY195" s="172"/>
      <c r="NIZ195" s="172"/>
      <c r="NJA195" s="172"/>
      <c r="NJB195" s="172"/>
      <c r="NJC195" s="172"/>
      <c r="NJD195" s="172"/>
      <c r="NJE195" s="172"/>
      <c r="NJF195" s="172"/>
      <c r="NJG195" s="172"/>
      <c r="NJH195" s="172"/>
      <c r="NJI195" s="172"/>
      <c r="NJJ195" s="172"/>
      <c r="NJK195" s="172"/>
      <c r="NJL195" s="172"/>
      <c r="NJM195" s="172"/>
      <c r="NJN195" s="172"/>
      <c r="NJO195" s="172"/>
      <c r="NJP195" s="172"/>
      <c r="NJQ195" s="172"/>
      <c r="NJR195" s="172"/>
      <c r="NJS195" s="172"/>
      <c r="NJT195" s="172"/>
      <c r="NJU195" s="172"/>
      <c r="NJV195" s="172"/>
      <c r="NJW195" s="172"/>
      <c r="NJX195" s="172"/>
      <c r="NJY195" s="172"/>
      <c r="NJZ195" s="172"/>
      <c r="NKA195" s="172"/>
      <c r="NKB195" s="172"/>
      <c r="NKC195" s="172"/>
      <c r="NKD195" s="172"/>
      <c r="NKE195" s="172"/>
      <c r="NKF195" s="172"/>
      <c r="NKG195" s="172"/>
      <c r="NKH195" s="172"/>
      <c r="NKI195" s="172"/>
      <c r="NKJ195" s="172"/>
      <c r="NKK195" s="172"/>
      <c r="NKL195" s="172"/>
      <c r="NKM195" s="172"/>
      <c r="NKN195" s="172"/>
      <c r="NKO195" s="172"/>
      <c r="NKP195" s="172"/>
      <c r="NKQ195" s="172"/>
      <c r="NKR195" s="172"/>
      <c r="NKS195" s="172"/>
      <c r="NKT195" s="172"/>
      <c r="NKU195" s="172"/>
      <c r="NKV195" s="172"/>
      <c r="NKW195" s="172"/>
      <c r="NKX195" s="172"/>
      <c r="NKY195" s="172"/>
      <c r="NKZ195" s="172"/>
      <c r="NLA195" s="172"/>
      <c r="NLB195" s="172"/>
      <c r="NLC195" s="172"/>
      <c r="NLD195" s="172"/>
      <c r="NLE195" s="172"/>
      <c r="NLF195" s="172"/>
      <c r="NLG195" s="172"/>
      <c r="NLH195" s="172"/>
      <c r="NLI195" s="172"/>
      <c r="NLJ195" s="172"/>
      <c r="NLK195" s="172"/>
      <c r="NLL195" s="172"/>
      <c r="NLM195" s="172"/>
      <c r="NLN195" s="172"/>
      <c r="NLO195" s="172"/>
      <c r="NLP195" s="172"/>
      <c r="NLQ195" s="172"/>
      <c r="NLR195" s="172"/>
      <c r="NLS195" s="172"/>
      <c r="NLT195" s="172"/>
      <c r="NLU195" s="172"/>
      <c r="NLV195" s="172"/>
      <c r="NLW195" s="172"/>
      <c r="NLX195" s="172"/>
      <c r="NLY195" s="172"/>
      <c r="NLZ195" s="172"/>
      <c r="NMA195" s="172"/>
      <c r="NMB195" s="172"/>
      <c r="NMC195" s="172"/>
      <c r="NMD195" s="172"/>
      <c r="NME195" s="172"/>
      <c r="NMF195" s="172"/>
      <c r="NMG195" s="172"/>
      <c r="NMH195" s="172"/>
      <c r="NMI195" s="172"/>
      <c r="NMJ195" s="172"/>
      <c r="NMK195" s="172"/>
      <c r="NML195" s="172"/>
      <c r="NMM195" s="172"/>
      <c r="NMN195" s="172"/>
      <c r="NMO195" s="172"/>
      <c r="NMP195" s="172"/>
      <c r="NMQ195" s="172"/>
      <c r="NMR195" s="172"/>
      <c r="NMS195" s="172"/>
      <c r="NMT195" s="172"/>
      <c r="NMU195" s="172"/>
      <c r="NMV195" s="172"/>
      <c r="NMW195" s="172"/>
      <c r="NMX195" s="172"/>
      <c r="NMY195" s="172"/>
      <c r="NMZ195" s="172"/>
      <c r="NNA195" s="172"/>
      <c r="NNB195" s="172"/>
      <c r="NNC195" s="172"/>
      <c r="NND195" s="172"/>
      <c r="NNE195" s="172"/>
      <c r="NNF195" s="172"/>
      <c r="NNG195" s="172"/>
      <c r="NNH195" s="172"/>
      <c r="NNI195" s="172"/>
      <c r="NNJ195" s="172"/>
      <c r="NNK195" s="172"/>
      <c r="NNL195" s="172"/>
      <c r="NNM195" s="172"/>
      <c r="NNN195" s="172"/>
      <c r="NNO195" s="172"/>
      <c r="NNP195" s="172"/>
      <c r="NNQ195" s="172"/>
      <c r="NNR195" s="172"/>
      <c r="NNS195" s="172"/>
      <c r="NNT195" s="172"/>
      <c r="NNU195" s="172"/>
      <c r="NNV195" s="172"/>
      <c r="NNW195" s="172"/>
      <c r="NNX195" s="172"/>
      <c r="NNY195" s="172"/>
      <c r="NNZ195" s="172"/>
      <c r="NOA195" s="172"/>
      <c r="NOB195" s="172"/>
      <c r="NOC195" s="172"/>
      <c r="NOD195" s="172"/>
      <c r="NOE195" s="172"/>
      <c r="NOF195" s="172"/>
      <c r="NOG195" s="172"/>
      <c r="NOH195" s="172"/>
      <c r="NOI195" s="172"/>
      <c r="NOJ195" s="172"/>
      <c r="NOK195" s="172"/>
      <c r="NOL195" s="172"/>
      <c r="NOM195" s="172"/>
      <c r="NON195" s="172"/>
      <c r="NOO195" s="172"/>
      <c r="NOP195" s="172"/>
      <c r="NOQ195" s="172"/>
      <c r="NOR195" s="172"/>
      <c r="NOS195" s="172"/>
      <c r="NOT195" s="172"/>
      <c r="NOU195" s="172"/>
      <c r="NOV195" s="172"/>
      <c r="NOW195" s="172"/>
      <c r="NOX195" s="172"/>
      <c r="NOY195" s="172"/>
      <c r="NOZ195" s="172"/>
      <c r="NPA195" s="172"/>
      <c r="NPB195" s="172"/>
      <c r="NPC195" s="172"/>
      <c r="NPD195" s="172"/>
      <c r="NPE195" s="172"/>
      <c r="NPF195" s="172"/>
      <c r="NPG195" s="172"/>
      <c r="NPH195" s="172"/>
      <c r="NPI195" s="172"/>
      <c r="NPJ195" s="172"/>
      <c r="NPK195" s="172"/>
      <c r="NPL195" s="172"/>
      <c r="NPM195" s="172"/>
      <c r="NPN195" s="172"/>
      <c r="NPO195" s="172"/>
      <c r="NPP195" s="172"/>
      <c r="NPQ195" s="172"/>
      <c r="NPR195" s="172"/>
      <c r="NPS195" s="172"/>
      <c r="NPT195" s="172"/>
      <c r="NPU195" s="172"/>
      <c r="NPV195" s="172"/>
      <c r="NPW195" s="172"/>
      <c r="NPX195" s="172"/>
      <c r="NPY195" s="172"/>
      <c r="NPZ195" s="172"/>
      <c r="NQA195" s="172"/>
      <c r="NQB195" s="172"/>
      <c r="NQC195" s="172"/>
      <c r="NQD195" s="172"/>
      <c r="NQE195" s="172"/>
      <c r="NQF195" s="172"/>
      <c r="NQG195" s="172"/>
      <c r="NQH195" s="172"/>
      <c r="NQI195" s="172"/>
      <c r="NQJ195" s="172"/>
      <c r="NQK195" s="172"/>
      <c r="NQL195" s="172"/>
      <c r="NQM195" s="172"/>
      <c r="NQN195" s="172"/>
      <c r="NQO195" s="172"/>
      <c r="NQP195" s="172"/>
      <c r="NQQ195" s="172"/>
      <c r="NQR195" s="172"/>
      <c r="NQS195" s="172"/>
      <c r="NQT195" s="172"/>
      <c r="NQU195" s="172"/>
      <c r="NQV195" s="172"/>
      <c r="NQW195" s="172"/>
      <c r="NQX195" s="172"/>
      <c r="NQY195" s="172"/>
      <c r="NQZ195" s="172"/>
      <c r="NRA195" s="172"/>
      <c r="NRB195" s="172"/>
      <c r="NRC195" s="172"/>
      <c r="NRD195" s="172"/>
      <c r="NRE195" s="172"/>
      <c r="NRF195" s="172"/>
      <c r="NRG195" s="172"/>
      <c r="NRH195" s="172"/>
      <c r="NRI195" s="172"/>
      <c r="NRJ195" s="172"/>
      <c r="NRK195" s="172"/>
      <c r="NRL195" s="172"/>
      <c r="NRM195" s="172"/>
      <c r="NRN195" s="172"/>
      <c r="NRO195" s="172"/>
      <c r="NRP195" s="172"/>
      <c r="NRQ195" s="172"/>
      <c r="NRR195" s="172"/>
      <c r="NRS195" s="172"/>
      <c r="NRT195" s="172"/>
      <c r="NRU195" s="172"/>
      <c r="NRV195" s="172"/>
      <c r="NRW195" s="172"/>
      <c r="NRX195" s="172"/>
      <c r="NRY195" s="172"/>
      <c r="NRZ195" s="172"/>
      <c r="NSA195" s="172"/>
      <c r="NSB195" s="172"/>
      <c r="NSC195" s="172"/>
      <c r="NSD195" s="172"/>
      <c r="NSE195" s="172"/>
      <c r="NSF195" s="172"/>
      <c r="NSG195" s="172"/>
      <c r="NSH195" s="172"/>
      <c r="NSI195" s="172"/>
      <c r="NSJ195" s="172"/>
      <c r="NSK195" s="172"/>
      <c r="NSL195" s="172"/>
      <c r="NSM195" s="172"/>
      <c r="NSN195" s="172"/>
      <c r="NSO195" s="172"/>
      <c r="NSP195" s="172"/>
      <c r="NSQ195" s="172"/>
      <c r="NSR195" s="172"/>
      <c r="NSS195" s="172"/>
      <c r="NST195" s="172"/>
      <c r="NSU195" s="172"/>
      <c r="NSV195" s="172"/>
      <c r="NSW195" s="172"/>
      <c r="NSX195" s="172"/>
      <c r="NSY195" s="172"/>
      <c r="NSZ195" s="172"/>
      <c r="NTA195" s="172"/>
      <c r="NTB195" s="172"/>
      <c r="NTC195" s="172"/>
      <c r="NTD195" s="172"/>
      <c r="NTE195" s="172"/>
      <c r="NTF195" s="172"/>
      <c r="NTG195" s="172"/>
      <c r="NTH195" s="172"/>
      <c r="NTI195" s="172"/>
      <c r="NTJ195" s="172"/>
      <c r="NTK195" s="172"/>
      <c r="NTL195" s="172"/>
      <c r="NTM195" s="172"/>
      <c r="NTN195" s="172"/>
      <c r="NTO195" s="172"/>
      <c r="NTP195" s="172"/>
      <c r="NTQ195" s="172"/>
      <c r="NTR195" s="172"/>
      <c r="NTS195" s="172"/>
      <c r="NTT195" s="172"/>
      <c r="NTU195" s="172"/>
      <c r="NTV195" s="172"/>
      <c r="NTW195" s="172"/>
      <c r="NTX195" s="172"/>
      <c r="NTY195" s="172"/>
      <c r="NTZ195" s="172"/>
      <c r="NUA195" s="172"/>
      <c r="NUB195" s="172"/>
      <c r="NUC195" s="172"/>
      <c r="NUD195" s="172"/>
      <c r="NUE195" s="172"/>
      <c r="NUF195" s="172"/>
      <c r="NUG195" s="172"/>
      <c r="NUH195" s="172"/>
      <c r="NUI195" s="172"/>
      <c r="NUJ195" s="172"/>
      <c r="NUK195" s="172"/>
      <c r="NUL195" s="172"/>
      <c r="NUM195" s="172"/>
      <c r="NUN195" s="172"/>
      <c r="NUO195" s="172"/>
      <c r="NUP195" s="172"/>
      <c r="NUQ195" s="172"/>
      <c r="NUR195" s="172"/>
      <c r="NUS195" s="172"/>
      <c r="NUT195" s="172"/>
      <c r="NUU195" s="172"/>
      <c r="NUV195" s="172"/>
      <c r="NUW195" s="172"/>
      <c r="NUX195" s="172"/>
      <c r="NUY195" s="172"/>
      <c r="NUZ195" s="172"/>
      <c r="NVA195" s="172"/>
      <c r="NVB195" s="172"/>
      <c r="NVC195" s="172"/>
      <c r="NVD195" s="172"/>
      <c r="NVE195" s="172"/>
      <c r="NVF195" s="172"/>
      <c r="NVG195" s="172"/>
      <c r="NVH195" s="172"/>
      <c r="NVI195" s="172"/>
      <c r="NVJ195" s="172"/>
      <c r="NVK195" s="172"/>
      <c r="NVL195" s="172"/>
      <c r="NVM195" s="172"/>
      <c r="NVN195" s="172"/>
      <c r="NVO195" s="172"/>
      <c r="NVP195" s="172"/>
      <c r="NVQ195" s="172"/>
      <c r="NVR195" s="172"/>
      <c r="NVS195" s="172"/>
      <c r="NVT195" s="172"/>
      <c r="NVU195" s="172"/>
      <c r="NVV195" s="172"/>
      <c r="NVW195" s="172"/>
      <c r="NVX195" s="172"/>
      <c r="NVY195" s="172"/>
      <c r="NVZ195" s="172"/>
      <c r="NWA195" s="172"/>
      <c r="NWB195" s="172"/>
      <c r="NWC195" s="172"/>
      <c r="NWD195" s="172"/>
      <c r="NWE195" s="172"/>
      <c r="NWF195" s="172"/>
      <c r="NWG195" s="172"/>
      <c r="NWH195" s="172"/>
      <c r="NWI195" s="172"/>
      <c r="NWJ195" s="172"/>
      <c r="NWK195" s="172"/>
      <c r="NWL195" s="172"/>
      <c r="NWM195" s="172"/>
      <c r="NWN195" s="172"/>
      <c r="NWO195" s="172"/>
      <c r="NWP195" s="172"/>
      <c r="NWQ195" s="172"/>
      <c r="NWR195" s="172"/>
      <c r="NWS195" s="172"/>
      <c r="NWT195" s="172"/>
      <c r="NWU195" s="172"/>
      <c r="NWV195" s="172"/>
      <c r="NWW195" s="172"/>
      <c r="NWX195" s="172"/>
      <c r="NWY195" s="172"/>
      <c r="NWZ195" s="172"/>
      <c r="NXA195" s="172"/>
      <c r="NXB195" s="172"/>
      <c r="NXC195" s="172"/>
      <c r="NXD195" s="172"/>
      <c r="NXE195" s="172"/>
      <c r="NXF195" s="172"/>
      <c r="NXG195" s="172"/>
      <c r="NXH195" s="172"/>
      <c r="NXI195" s="172"/>
      <c r="NXJ195" s="172"/>
      <c r="NXK195" s="172"/>
      <c r="NXL195" s="172"/>
      <c r="NXM195" s="172"/>
      <c r="NXN195" s="172"/>
      <c r="NXO195" s="172"/>
      <c r="NXP195" s="172"/>
      <c r="NXQ195" s="172"/>
      <c r="NXR195" s="172"/>
      <c r="NXS195" s="172"/>
      <c r="NXT195" s="172"/>
      <c r="NXU195" s="172"/>
      <c r="NXV195" s="172"/>
      <c r="NXW195" s="172"/>
      <c r="NXX195" s="172"/>
      <c r="NXY195" s="172"/>
      <c r="NXZ195" s="172"/>
      <c r="NYA195" s="172"/>
      <c r="NYB195" s="172"/>
      <c r="NYC195" s="172"/>
      <c r="NYD195" s="172"/>
      <c r="NYE195" s="172"/>
      <c r="NYF195" s="172"/>
      <c r="NYG195" s="172"/>
      <c r="NYH195" s="172"/>
      <c r="NYI195" s="172"/>
      <c r="NYJ195" s="172"/>
      <c r="NYK195" s="172"/>
      <c r="NYL195" s="172"/>
      <c r="NYM195" s="172"/>
      <c r="NYN195" s="172"/>
      <c r="NYO195" s="172"/>
      <c r="NYP195" s="172"/>
      <c r="NYQ195" s="172"/>
      <c r="NYR195" s="172"/>
      <c r="NYS195" s="172"/>
      <c r="NYT195" s="172"/>
      <c r="NYU195" s="172"/>
      <c r="NYV195" s="172"/>
      <c r="NYW195" s="172"/>
      <c r="NYX195" s="172"/>
      <c r="NYY195" s="172"/>
      <c r="NYZ195" s="172"/>
      <c r="NZA195" s="172"/>
      <c r="NZB195" s="172"/>
      <c r="NZC195" s="172"/>
      <c r="NZD195" s="172"/>
      <c r="NZE195" s="172"/>
      <c r="NZF195" s="172"/>
      <c r="NZG195" s="172"/>
      <c r="NZH195" s="172"/>
      <c r="NZI195" s="172"/>
      <c r="NZJ195" s="172"/>
      <c r="NZK195" s="172"/>
      <c r="NZL195" s="172"/>
      <c r="NZM195" s="172"/>
      <c r="NZN195" s="172"/>
      <c r="NZO195" s="172"/>
      <c r="NZP195" s="172"/>
      <c r="NZQ195" s="172"/>
      <c r="NZR195" s="172"/>
      <c r="NZS195" s="172"/>
      <c r="NZT195" s="172"/>
      <c r="NZU195" s="172"/>
      <c r="NZV195" s="172"/>
      <c r="NZW195" s="172"/>
      <c r="NZX195" s="172"/>
      <c r="NZY195" s="172"/>
      <c r="NZZ195" s="172"/>
      <c r="OAA195" s="172"/>
      <c r="OAB195" s="172"/>
      <c r="OAC195" s="172"/>
      <c r="OAD195" s="172"/>
      <c r="OAE195" s="172"/>
      <c r="OAF195" s="172"/>
      <c r="OAG195" s="172"/>
      <c r="OAH195" s="172"/>
      <c r="OAI195" s="172"/>
      <c r="OAJ195" s="172"/>
      <c r="OAK195" s="172"/>
      <c r="OAL195" s="172"/>
      <c r="OAM195" s="172"/>
      <c r="OAN195" s="172"/>
      <c r="OAO195" s="172"/>
      <c r="OAP195" s="172"/>
      <c r="OAQ195" s="172"/>
      <c r="OAR195" s="172"/>
      <c r="OAS195" s="172"/>
      <c r="OAT195" s="172"/>
      <c r="OAU195" s="172"/>
      <c r="OAV195" s="172"/>
      <c r="OAW195" s="172"/>
      <c r="OAX195" s="172"/>
      <c r="OAY195" s="172"/>
      <c r="OAZ195" s="172"/>
      <c r="OBA195" s="172"/>
      <c r="OBB195" s="172"/>
      <c r="OBC195" s="172"/>
      <c r="OBD195" s="172"/>
      <c r="OBE195" s="172"/>
      <c r="OBF195" s="172"/>
      <c r="OBG195" s="172"/>
      <c r="OBH195" s="172"/>
      <c r="OBI195" s="172"/>
      <c r="OBJ195" s="172"/>
      <c r="OBK195" s="172"/>
      <c r="OBL195" s="172"/>
      <c r="OBM195" s="172"/>
      <c r="OBN195" s="172"/>
      <c r="OBO195" s="172"/>
      <c r="OBP195" s="172"/>
      <c r="OBQ195" s="172"/>
      <c r="OBR195" s="172"/>
      <c r="OBS195" s="172"/>
      <c r="OBT195" s="172"/>
      <c r="OBU195" s="172"/>
      <c r="OBV195" s="172"/>
      <c r="OBW195" s="172"/>
      <c r="OBX195" s="172"/>
      <c r="OBY195" s="172"/>
      <c r="OBZ195" s="172"/>
      <c r="OCA195" s="172"/>
      <c r="OCB195" s="172"/>
      <c r="OCC195" s="172"/>
      <c r="OCD195" s="172"/>
      <c r="OCE195" s="172"/>
      <c r="OCF195" s="172"/>
      <c r="OCG195" s="172"/>
      <c r="OCH195" s="172"/>
      <c r="OCI195" s="172"/>
      <c r="OCJ195" s="172"/>
      <c r="OCK195" s="172"/>
      <c r="OCL195" s="172"/>
      <c r="OCM195" s="172"/>
      <c r="OCN195" s="172"/>
      <c r="OCO195" s="172"/>
      <c r="OCP195" s="172"/>
      <c r="OCQ195" s="172"/>
      <c r="OCR195" s="172"/>
      <c r="OCS195" s="172"/>
      <c r="OCT195" s="172"/>
      <c r="OCU195" s="172"/>
      <c r="OCV195" s="172"/>
      <c r="OCW195" s="172"/>
      <c r="OCX195" s="172"/>
      <c r="OCY195" s="172"/>
      <c r="OCZ195" s="172"/>
      <c r="ODA195" s="172"/>
      <c r="ODB195" s="172"/>
      <c r="ODC195" s="172"/>
      <c r="ODD195" s="172"/>
      <c r="ODE195" s="172"/>
      <c r="ODF195" s="172"/>
      <c r="ODG195" s="172"/>
      <c r="ODH195" s="172"/>
      <c r="ODI195" s="172"/>
      <c r="ODJ195" s="172"/>
      <c r="ODK195" s="172"/>
      <c r="ODL195" s="172"/>
      <c r="ODM195" s="172"/>
      <c r="ODN195" s="172"/>
      <c r="ODO195" s="172"/>
      <c r="ODP195" s="172"/>
      <c r="ODQ195" s="172"/>
      <c r="ODR195" s="172"/>
      <c r="ODS195" s="172"/>
      <c r="ODT195" s="172"/>
      <c r="ODU195" s="172"/>
      <c r="ODV195" s="172"/>
      <c r="ODW195" s="172"/>
      <c r="ODX195" s="172"/>
      <c r="ODY195" s="172"/>
      <c r="ODZ195" s="172"/>
      <c r="OEA195" s="172"/>
      <c r="OEB195" s="172"/>
      <c r="OEC195" s="172"/>
      <c r="OED195" s="172"/>
      <c r="OEE195" s="172"/>
      <c r="OEF195" s="172"/>
      <c r="OEG195" s="172"/>
      <c r="OEH195" s="172"/>
      <c r="OEI195" s="172"/>
      <c r="OEJ195" s="172"/>
      <c r="OEK195" s="172"/>
      <c r="OEL195" s="172"/>
      <c r="OEM195" s="172"/>
      <c r="OEN195" s="172"/>
      <c r="OEO195" s="172"/>
      <c r="OEP195" s="172"/>
      <c r="OEQ195" s="172"/>
      <c r="OER195" s="172"/>
      <c r="OES195" s="172"/>
      <c r="OET195" s="172"/>
      <c r="OEU195" s="172"/>
      <c r="OEV195" s="172"/>
      <c r="OEW195" s="172"/>
      <c r="OEX195" s="172"/>
      <c r="OEY195" s="172"/>
      <c r="OEZ195" s="172"/>
      <c r="OFA195" s="172"/>
      <c r="OFB195" s="172"/>
      <c r="OFC195" s="172"/>
      <c r="OFD195" s="172"/>
      <c r="OFE195" s="172"/>
      <c r="OFF195" s="172"/>
      <c r="OFG195" s="172"/>
      <c r="OFH195" s="172"/>
      <c r="OFI195" s="172"/>
      <c r="OFJ195" s="172"/>
      <c r="OFK195" s="172"/>
      <c r="OFL195" s="172"/>
      <c r="OFM195" s="172"/>
      <c r="OFN195" s="172"/>
      <c r="OFO195" s="172"/>
      <c r="OFP195" s="172"/>
      <c r="OFQ195" s="172"/>
      <c r="OFR195" s="172"/>
      <c r="OFS195" s="172"/>
      <c r="OFT195" s="172"/>
      <c r="OFU195" s="172"/>
      <c r="OFV195" s="172"/>
      <c r="OFW195" s="172"/>
      <c r="OFX195" s="172"/>
      <c r="OFY195" s="172"/>
      <c r="OFZ195" s="172"/>
      <c r="OGA195" s="172"/>
      <c r="OGB195" s="172"/>
      <c r="OGC195" s="172"/>
      <c r="OGD195" s="172"/>
      <c r="OGE195" s="172"/>
      <c r="OGF195" s="172"/>
      <c r="OGG195" s="172"/>
      <c r="OGH195" s="172"/>
      <c r="OGI195" s="172"/>
      <c r="OGJ195" s="172"/>
      <c r="OGK195" s="172"/>
      <c r="OGL195" s="172"/>
      <c r="OGM195" s="172"/>
      <c r="OGN195" s="172"/>
      <c r="OGO195" s="172"/>
      <c r="OGP195" s="172"/>
      <c r="OGQ195" s="172"/>
      <c r="OGR195" s="172"/>
      <c r="OGS195" s="172"/>
      <c r="OGT195" s="172"/>
      <c r="OGU195" s="172"/>
      <c r="OGV195" s="172"/>
      <c r="OGW195" s="172"/>
      <c r="OGX195" s="172"/>
      <c r="OGY195" s="172"/>
      <c r="OGZ195" s="172"/>
      <c r="OHA195" s="172"/>
      <c r="OHB195" s="172"/>
      <c r="OHC195" s="172"/>
      <c r="OHD195" s="172"/>
      <c r="OHE195" s="172"/>
      <c r="OHF195" s="172"/>
      <c r="OHG195" s="172"/>
      <c r="OHH195" s="172"/>
      <c r="OHI195" s="172"/>
      <c r="OHJ195" s="172"/>
      <c r="OHK195" s="172"/>
      <c r="OHL195" s="172"/>
      <c r="OHM195" s="172"/>
      <c r="OHN195" s="172"/>
      <c r="OHO195" s="172"/>
      <c r="OHP195" s="172"/>
      <c r="OHQ195" s="172"/>
      <c r="OHR195" s="172"/>
      <c r="OHS195" s="172"/>
      <c r="OHT195" s="172"/>
      <c r="OHU195" s="172"/>
      <c r="OHV195" s="172"/>
      <c r="OHW195" s="172"/>
      <c r="OHX195" s="172"/>
      <c r="OHY195" s="172"/>
      <c r="OHZ195" s="172"/>
      <c r="OIA195" s="172"/>
      <c r="OIB195" s="172"/>
      <c r="OIC195" s="172"/>
      <c r="OID195" s="172"/>
      <c r="OIE195" s="172"/>
      <c r="OIF195" s="172"/>
      <c r="OIG195" s="172"/>
      <c r="OIH195" s="172"/>
      <c r="OII195" s="172"/>
      <c r="OIJ195" s="172"/>
      <c r="OIK195" s="172"/>
      <c r="OIL195" s="172"/>
      <c r="OIM195" s="172"/>
      <c r="OIN195" s="172"/>
      <c r="OIO195" s="172"/>
      <c r="OIP195" s="172"/>
      <c r="OIQ195" s="172"/>
      <c r="OIR195" s="172"/>
      <c r="OIS195" s="172"/>
      <c r="OIT195" s="172"/>
      <c r="OIU195" s="172"/>
      <c r="OIV195" s="172"/>
      <c r="OIW195" s="172"/>
      <c r="OIX195" s="172"/>
      <c r="OIY195" s="172"/>
      <c r="OIZ195" s="172"/>
      <c r="OJA195" s="172"/>
      <c r="OJB195" s="172"/>
      <c r="OJC195" s="172"/>
      <c r="OJD195" s="172"/>
      <c r="OJE195" s="172"/>
      <c r="OJF195" s="172"/>
      <c r="OJG195" s="172"/>
      <c r="OJH195" s="172"/>
      <c r="OJI195" s="172"/>
      <c r="OJJ195" s="172"/>
      <c r="OJK195" s="172"/>
      <c r="OJL195" s="172"/>
      <c r="OJM195" s="172"/>
      <c r="OJN195" s="172"/>
      <c r="OJO195" s="172"/>
      <c r="OJP195" s="172"/>
      <c r="OJQ195" s="172"/>
      <c r="OJR195" s="172"/>
      <c r="OJS195" s="172"/>
      <c r="OJT195" s="172"/>
      <c r="OJU195" s="172"/>
      <c r="OJV195" s="172"/>
      <c r="OJW195" s="172"/>
      <c r="OJX195" s="172"/>
      <c r="OJY195" s="172"/>
      <c r="OJZ195" s="172"/>
      <c r="OKA195" s="172"/>
      <c r="OKB195" s="172"/>
      <c r="OKC195" s="172"/>
      <c r="OKD195" s="172"/>
      <c r="OKE195" s="172"/>
      <c r="OKF195" s="172"/>
      <c r="OKG195" s="172"/>
      <c r="OKH195" s="172"/>
      <c r="OKI195" s="172"/>
      <c r="OKJ195" s="172"/>
      <c r="OKK195" s="172"/>
      <c r="OKL195" s="172"/>
      <c r="OKM195" s="172"/>
      <c r="OKN195" s="172"/>
      <c r="OKO195" s="172"/>
      <c r="OKP195" s="172"/>
      <c r="OKQ195" s="172"/>
      <c r="OKR195" s="172"/>
      <c r="OKS195" s="172"/>
      <c r="OKT195" s="172"/>
      <c r="OKU195" s="172"/>
      <c r="OKV195" s="172"/>
      <c r="OKW195" s="172"/>
      <c r="OKX195" s="172"/>
      <c r="OKY195" s="172"/>
      <c r="OKZ195" s="172"/>
      <c r="OLA195" s="172"/>
      <c r="OLB195" s="172"/>
      <c r="OLC195" s="172"/>
      <c r="OLD195" s="172"/>
      <c r="OLE195" s="172"/>
      <c r="OLF195" s="172"/>
      <c r="OLG195" s="172"/>
      <c r="OLH195" s="172"/>
      <c r="OLI195" s="172"/>
      <c r="OLJ195" s="172"/>
      <c r="OLK195" s="172"/>
      <c r="OLL195" s="172"/>
      <c r="OLM195" s="172"/>
      <c r="OLN195" s="172"/>
      <c r="OLO195" s="172"/>
      <c r="OLP195" s="172"/>
      <c r="OLQ195" s="172"/>
      <c r="OLR195" s="172"/>
      <c r="OLS195" s="172"/>
      <c r="OLT195" s="172"/>
      <c r="OLU195" s="172"/>
      <c r="OLV195" s="172"/>
      <c r="OLW195" s="172"/>
      <c r="OLX195" s="172"/>
      <c r="OLY195" s="172"/>
      <c r="OLZ195" s="172"/>
      <c r="OMA195" s="172"/>
      <c r="OMB195" s="172"/>
      <c r="OMC195" s="172"/>
      <c r="OMD195" s="172"/>
      <c r="OME195" s="172"/>
      <c r="OMF195" s="172"/>
      <c r="OMG195" s="172"/>
      <c r="OMH195" s="172"/>
      <c r="OMI195" s="172"/>
      <c r="OMJ195" s="172"/>
      <c r="OMK195" s="172"/>
      <c r="OML195" s="172"/>
      <c r="OMM195" s="172"/>
      <c r="OMN195" s="172"/>
      <c r="OMO195" s="172"/>
      <c r="OMP195" s="172"/>
      <c r="OMQ195" s="172"/>
      <c r="OMR195" s="172"/>
      <c r="OMS195" s="172"/>
      <c r="OMT195" s="172"/>
      <c r="OMU195" s="172"/>
      <c r="OMV195" s="172"/>
      <c r="OMW195" s="172"/>
      <c r="OMX195" s="172"/>
      <c r="OMY195" s="172"/>
      <c r="OMZ195" s="172"/>
      <c r="ONA195" s="172"/>
      <c r="ONB195" s="172"/>
      <c r="ONC195" s="172"/>
      <c r="OND195" s="172"/>
      <c r="ONE195" s="172"/>
      <c r="ONF195" s="172"/>
      <c r="ONG195" s="172"/>
      <c r="ONH195" s="172"/>
      <c r="ONI195" s="172"/>
      <c r="ONJ195" s="172"/>
      <c r="ONK195" s="172"/>
      <c r="ONL195" s="172"/>
      <c r="ONM195" s="172"/>
      <c r="ONN195" s="172"/>
      <c r="ONO195" s="172"/>
      <c r="ONP195" s="172"/>
      <c r="ONQ195" s="172"/>
      <c r="ONR195" s="172"/>
      <c r="ONS195" s="172"/>
      <c r="ONT195" s="172"/>
      <c r="ONU195" s="172"/>
      <c r="ONV195" s="172"/>
      <c r="ONW195" s="172"/>
      <c r="ONX195" s="172"/>
      <c r="ONY195" s="172"/>
      <c r="ONZ195" s="172"/>
      <c r="OOA195" s="172"/>
      <c r="OOB195" s="172"/>
      <c r="OOC195" s="172"/>
      <c r="OOD195" s="172"/>
      <c r="OOE195" s="172"/>
      <c r="OOF195" s="172"/>
      <c r="OOG195" s="172"/>
      <c r="OOH195" s="172"/>
      <c r="OOI195" s="172"/>
      <c r="OOJ195" s="172"/>
      <c r="OOK195" s="172"/>
      <c r="OOL195" s="172"/>
      <c r="OOM195" s="172"/>
      <c r="OON195" s="172"/>
      <c r="OOO195" s="172"/>
      <c r="OOP195" s="172"/>
      <c r="OOQ195" s="172"/>
      <c r="OOR195" s="172"/>
      <c r="OOS195" s="172"/>
      <c r="OOT195" s="172"/>
      <c r="OOU195" s="172"/>
      <c r="OOV195" s="172"/>
      <c r="OOW195" s="172"/>
      <c r="OOX195" s="172"/>
      <c r="OOY195" s="172"/>
      <c r="OOZ195" s="172"/>
      <c r="OPA195" s="172"/>
      <c r="OPB195" s="172"/>
      <c r="OPC195" s="172"/>
      <c r="OPD195" s="172"/>
      <c r="OPE195" s="172"/>
      <c r="OPF195" s="172"/>
      <c r="OPG195" s="172"/>
      <c r="OPH195" s="172"/>
      <c r="OPI195" s="172"/>
      <c r="OPJ195" s="172"/>
      <c r="OPK195" s="172"/>
      <c r="OPL195" s="172"/>
      <c r="OPM195" s="172"/>
      <c r="OPN195" s="172"/>
      <c r="OPO195" s="172"/>
      <c r="OPP195" s="172"/>
      <c r="OPQ195" s="172"/>
      <c r="OPR195" s="172"/>
      <c r="OPS195" s="172"/>
      <c r="OPT195" s="172"/>
      <c r="OPU195" s="172"/>
      <c r="OPV195" s="172"/>
      <c r="OPW195" s="172"/>
      <c r="OPX195" s="172"/>
      <c r="OPY195" s="172"/>
      <c r="OPZ195" s="172"/>
      <c r="OQA195" s="172"/>
      <c r="OQB195" s="172"/>
      <c r="OQC195" s="172"/>
      <c r="OQD195" s="172"/>
      <c r="OQE195" s="172"/>
      <c r="OQF195" s="172"/>
      <c r="OQG195" s="172"/>
      <c r="OQH195" s="172"/>
      <c r="OQI195" s="172"/>
      <c r="OQJ195" s="172"/>
      <c r="OQK195" s="172"/>
      <c r="OQL195" s="172"/>
      <c r="OQM195" s="172"/>
      <c r="OQN195" s="172"/>
      <c r="OQO195" s="172"/>
      <c r="OQP195" s="172"/>
      <c r="OQQ195" s="172"/>
      <c r="OQR195" s="172"/>
      <c r="OQS195" s="172"/>
      <c r="OQT195" s="172"/>
      <c r="OQU195" s="172"/>
      <c r="OQV195" s="172"/>
      <c r="OQW195" s="172"/>
      <c r="OQX195" s="172"/>
      <c r="OQY195" s="172"/>
      <c r="OQZ195" s="172"/>
      <c r="ORA195" s="172"/>
      <c r="ORB195" s="172"/>
      <c r="ORC195" s="172"/>
      <c r="ORD195" s="172"/>
      <c r="ORE195" s="172"/>
      <c r="ORF195" s="172"/>
      <c r="ORG195" s="172"/>
      <c r="ORH195" s="172"/>
      <c r="ORI195" s="172"/>
      <c r="ORJ195" s="172"/>
      <c r="ORK195" s="172"/>
      <c r="ORL195" s="172"/>
      <c r="ORM195" s="172"/>
      <c r="ORN195" s="172"/>
      <c r="ORO195" s="172"/>
      <c r="ORP195" s="172"/>
      <c r="ORQ195" s="172"/>
      <c r="ORR195" s="172"/>
      <c r="ORS195" s="172"/>
      <c r="ORT195" s="172"/>
      <c r="ORU195" s="172"/>
      <c r="ORV195" s="172"/>
      <c r="ORW195" s="172"/>
      <c r="ORX195" s="172"/>
      <c r="ORY195" s="172"/>
      <c r="ORZ195" s="172"/>
      <c r="OSA195" s="172"/>
      <c r="OSB195" s="172"/>
      <c r="OSC195" s="172"/>
      <c r="OSD195" s="172"/>
      <c r="OSE195" s="172"/>
      <c r="OSF195" s="172"/>
      <c r="OSG195" s="172"/>
      <c r="OSH195" s="172"/>
      <c r="OSI195" s="172"/>
      <c r="OSJ195" s="172"/>
      <c r="OSK195" s="172"/>
      <c r="OSL195" s="172"/>
      <c r="OSM195" s="172"/>
      <c r="OSN195" s="172"/>
      <c r="OSO195" s="172"/>
      <c r="OSP195" s="172"/>
      <c r="OSQ195" s="172"/>
      <c r="OSR195" s="172"/>
      <c r="OSS195" s="172"/>
      <c r="OST195" s="172"/>
      <c r="OSU195" s="172"/>
      <c r="OSV195" s="172"/>
      <c r="OSW195" s="172"/>
      <c r="OSX195" s="172"/>
      <c r="OSY195" s="172"/>
      <c r="OSZ195" s="172"/>
      <c r="OTA195" s="172"/>
      <c r="OTB195" s="172"/>
      <c r="OTC195" s="172"/>
      <c r="OTD195" s="172"/>
      <c r="OTE195" s="172"/>
      <c r="OTF195" s="172"/>
      <c r="OTG195" s="172"/>
      <c r="OTH195" s="172"/>
      <c r="OTI195" s="172"/>
      <c r="OTJ195" s="172"/>
      <c r="OTK195" s="172"/>
      <c r="OTL195" s="172"/>
      <c r="OTM195" s="172"/>
      <c r="OTN195" s="172"/>
      <c r="OTO195" s="172"/>
      <c r="OTP195" s="172"/>
      <c r="OTQ195" s="172"/>
      <c r="OTR195" s="172"/>
      <c r="OTS195" s="172"/>
      <c r="OTT195" s="172"/>
      <c r="OTU195" s="172"/>
      <c r="OTV195" s="172"/>
      <c r="OTW195" s="172"/>
      <c r="OTX195" s="172"/>
      <c r="OTY195" s="172"/>
      <c r="OTZ195" s="172"/>
      <c r="OUA195" s="172"/>
      <c r="OUB195" s="172"/>
      <c r="OUC195" s="172"/>
      <c r="OUD195" s="172"/>
      <c r="OUE195" s="172"/>
      <c r="OUF195" s="172"/>
      <c r="OUG195" s="172"/>
      <c r="OUH195" s="172"/>
      <c r="OUI195" s="172"/>
      <c r="OUJ195" s="172"/>
      <c r="OUK195" s="172"/>
      <c r="OUL195" s="172"/>
      <c r="OUM195" s="172"/>
      <c r="OUN195" s="172"/>
      <c r="OUO195" s="172"/>
      <c r="OUP195" s="172"/>
      <c r="OUQ195" s="172"/>
      <c r="OUR195" s="172"/>
      <c r="OUS195" s="172"/>
      <c r="OUT195" s="172"/>
      <c r="OUU195" s="172"/>
      <c r="OUV195" s="172"/>
      <c r="OUW195" s="172"/>
      <c r="OUX195" s="172"/>
      <c r="OUY195" s="172"/>
      <c r="OUZ195" s="172"/>
      <c r="OVA195" s="172"/>
      <c r="OVB195" s="172"/>
      <c r="OVC195" s="172"/>
      <c r="OVD195" s="172"/>
      <c r="OVE195" s="172"/>
      <c r="OVF195" s="172"/>
      <c r="OVG195" s="172"/>
      <c r="OVH195" s="172"/>
      <c r="OVI195" s="172"/>
      <c r="OVJ195" s="172"/>
      <c r="OVK195" s="172"/>
      <c r="OVL195" s="172"/>
      <c r="OVM195" s="172"/>
      <c r="OVN195" s="172"/>
      <c r="OVO195" s="172"/>
      <c r="OVP195" s="172"/>
      <c r="OVQ195" s="172"/>
      <c r="OVR195" s="172"/>
      <c r="OVS195" s="172"/>
      <c r="OVT195" s="172"/>
      <c r="OVU195" s="172"/>
      <c r="OVV195" s="172"/>
      <c r="OVW195" s="172"/>
      <c r="OVX195" s="172"/>
      <c r="OVY195" s="172"/>
      <c r="OVZ195" s="172"/>
      <c r="OWA195" s="172"/>
      <c r="OWB195" s="172"/>
      <c r="OWC195" s="172"/>
      <c r="OWD195" s="172"/>
      <c r="OWE195" s="172"/>
      <c r="OWF195" s="172"/>
      <c r="OWG195" s="172"/>
      <c r="OWH195" s="172"/>
      <c r="OWI195" s="172"/>
      <c r="OWJ195" s="172"/>
      <c r="OWK195" s="172"/>
      <c r="OWL195" s="172"/>
      <c r="OWM195" s="172"/>
      <c r="OWN195" s="172"/>
      <c r="OWO195" s="172"/>
      <c r="OWP195" s="172"/>
      <c r="OWQ195" s="172"/>
      <c r="OWR195" s="172"/>
      <c r="OWS195" s="172"/>
      <c r="OWT195" s="172"/>
      <c r="OWU195" s="172"/>
      <c r="OWV195" s="172"/>
      <c r="OWW195" s="172"/>
      <c r="OWX195" s="172"/>
      <c r="OWY195" s="172"/>
      <c r="OWZ195" s="172"/>
      <c r="OXA195" s="172"/>
      <c r="OXB195" s="172"/>
      <c r="OXC195" s="172"/>
      <c r="OXD195" s="172"/>
      <c r="OXE195" s="172"/>
      <c r="OXF195" s="172"/>
      <c r="OXG195" s="172"/>
      <c r="OXH195" s="172"/>
      <c r="OXI195" s="172"/>
      <c r="OXJ195" s="172"/>
      <c r="OXK195" s="172"/>
      <c r="OXL195" s="172"/>
      <c r="OXM195" s="172"/>
      <c r="OXN195" s="172"/>
      <c r="OXO195" s="172"/>
      <c r="OXP195" s="172"/>
      <c r="OXQ195" s="172"/>
      <c r="OXR195" s="172"/>
      <c r="OXS195" s="172"/>
      <c r="OXT195" s="172"/>
      <c r="OXU195" s="172"/>
      <c r="OXV195" s="172"/>
      <c r="OXW195" s="172"/>
      <c r="OXX195" s="172"/>
      <c r="OXY195" s="172"/>
      <c r="OXZ195" s="172"/>
      <c r="OYA195" s="172"/>
      <c r="OYB195" s="172"/>
      <c r="OYC195" s="172"/>
      <c r="OYD195" s="172"/>
      <c r="OYE195" s="172"/>
      <c r="OYF195" s="172"/>
      <c r="OYG195" s="172"/>
      <c r="OYH195" s="172"/>
      <c r="OYI195" s="172"/>
      <c r="OYJ195" s="172"/>
      <c r="OYK195" s="172"/>
      <c r="OYL195" s="172"/>
      <c r="OYM195" s="172"/>
      <c r="OYN195" s="172"/>
      <c r="OYO195" s="172"/>
      <c r="OYP195" s="172"/>
      <c r="OYQ195" s="172"/>
      <c r="OYR195" s="172"/>
      <c r="OYS195" s="172"/>
      <c r="OYT195" s="172"/>
      <c r="OYU195" s="172"/>
      <c r="OYV195" s="172"/>
      <c r="OYW195" s="172"/>
      <c r="OYX195" s="172"/>
      <c r="OYY195" s="172"/>
      <c r="OYZ195" s="172"/>
      <c r="OZA195" s="172"/>
      <c r="OZB195" s="172"/>
      <c r="OZC195" s="172"/>
      <c r="OZD195" s="172"/>
      <c r="OZE195" s="172"/>
      <c r="OZF195" s="172"/>
      <c r="OZG195" s="172"/>
      <c r="OZH195" s="172"/>
      <c r="OZI195" s="172"/>
      <c r="OZJ195" s="172"/>
      <c r="OZK195" s="172"/>
      <c r="OZL195" s="172"/>
      <c r="OZM195" s="172"/>
      <c r="OZN195" s="172"/>
      <c r="OZO195" s="172"/>
      <c r="OZP195" s="172"/>
      <c r="OZQ195" s="172"/>
      <c r="OZR195" s="172"/>
      <c r="OZS195" s="172"/>
      <c r="OZT195" s="172"/>
      <c r="OZU195" s="172"/>
      <c r="OZV195" s="172"/>
      <c r="OZW195" s="172"/>
      <c r="OZX195" s="172"/>
      <c r="OZY195" s="172"/>
      <c r="OZZ195" s="172"/>
      <c r="PAA195" s="172"/>
      <c r="PAB195" s="172"/>
      <c r="PAC195" s="172"/>
      <c r="PAD195" s="172"/>
      <c r="PAE195" s="172"/>
      <c r="PAF195" s="172"/>
      <c r="PAG195" s="172"/>
      <c r="PAH195" s="172"/>
      <c r="PAI195" s="172"/>
      <c r="PAJ195" s="172"/>
      <c r="PAK195" s="172"/>
      <c r="PAL195" s="172"/>
      <c r="PAM195" s="172"/>
      <c r="PAN195" s="172"/>
      <c r="PAO195" s="172"/>
      <c r="PAP195" s="172"/>
      <c r="PAQ195" s="172"/>
      <c r="PAR195" s="172"/>
      <c r="PAS195" s="172"/>
      <c r="PAT195" s="172"/>
      <c r="PAU195" s="172"/>
      <c r="PAV195" s="172"/>
      <c r="PAW195" s="172"/>
      <c r="PAX195" s="172"/>
      <c r="PAY195" s="172"/>
      <c r="PAZ195" s="172"/>
      <c r="PBA195" s="172"/>
      <c r="PBB195" s="172"/>
      <c r="PBC195" s="172"/>
      <c r="PBD195" s="172"/>
      <c r="PBE195" s="172"/>
      <c r="PBF195" s="172"/>
      <c r="PBG195" s="172"/>
      <c r="PBH195" s="172"/>
      <c r="PBI195" s="172"/>
      <c r="PBJ195" s="172"/>
      <c r="PBK195" s="172"/>
      <c r="PBL195" s="172"/>
      <c r="PBM195" s="172"/>
      <c r="PBN195" s="172"/>
      <c r="PBO195" s="172"/>
      <c r="PBP195" s="172"/>
      <c r="PBQ195" s="172"/>
      <c r="PBR195" s="172"/>
      <c r="PBS195" s="172"/>
      <c r="PBT195" s="172"/>
      <c r="PBU195" s="172"/>
      <c r="PBV195" s="172"/>
      <c r="PBW195" s="172"/>
      <c r="PBX195" s="172"/>
      <c r="PBY195" s="172"/>
      <c r="PBZ195" s="172"/>
      <c r="PCA195" s="172"/>
      <c r="PCB195" s="172"/>
      <c r="PCC195" s="172"/>
      <c r="PCD195" s="172"/>
      <c r="PCE195" s="172"/>
      <c r="PCF195" s="172"/>
      <c r="PCG195" s="172"/>
      <c r="PCH195" s="172"/>
      <c r="PCI195" s="172"/>
      <c r="PCJ195" s="172"/>
      <c r="PCK195" s="172"/>
      <c r="PCL195" s="172"/>
      <c r="PCM195" s="172"/>
      <c r="PCN195" s="172"/>
      <c r="PCO195" s="172"/>
      <c r="PCP195" s="172"/>
      <c r="PCQ195" s="172"/>
      <c r="PCR195" s="172"/>
      <c r="PCS195" s="172"/>
      <c r="PCT195" s="172"/>
      <c r="PCU195" s="172"/>
      <c r="PCV195" s="172"/>
      <c r="PCW195" s="172"/>
      <c r="PCX195" s="172"/>
      <c r="PCY195" s="172"/>
      <c r="PCZ195" s="172"/>
      <c r="PDA195" s="172"/>
      <c r="PDB195" s="172"/>
      <c r="PDC195" s="172"/>
      <c r="PDD195" s="172"/>
      <c r="PDE195" s="172"/>
      <c r="PDF195" s="172"/>
      <c r="PDG195" s="172"/>
      <c r="PDH195" s="172"/>
      <c r="PDI195" s="172"/>
      <c r="PDJ195" s="172"/>
      <c r="PDK195" s="172"/>
      <c r="PDL195" s="172"/>
      <c r="PDM195" s="172"/>
      <c r="PDN195" s="172"/>
      <c r="PDO195" s="172"/>
      <c r="PDP195" s="172"/>
      <c r="PDQ195" s="172"/>
      <c r="PDR195" s="172"/>
      <c r="PDS195" s="172"/>
      <c r="PDT195" s="172"/>
      <c r="PDU195" s="172"/>
      <c r="PDV195" s="172"/>
      <c r="PDW195" s="172"/>
      <c r="PDX195" s="172"/>
      <c r="PDY195" s="172"/>
      <c r="PDZ195" s="172"/>
      <c r="PEA195" s="172"/>
      <c r="PEB195" s="172"/>
      <c r="PEC195" s="172"/>
      <c r="PED195" s="172"/>
      <c r="PEE195" s="172"/>
      <c r="PEF195" s="172"/>
      <c r="PEG195" s="172"/>
      <c r="PEH195" s="172"/>
      <c r="PEI195" s="172"/>
      <c r="PEJ195" s="172"/>
      <c r="PEK195" s="172"/>
      <c r="PEL195" s="172"/>
      <c r="PEM195" s="172"/>
      <c r="PEN195" s="172"/>
      <c r="PEO195" s="172"/>
      <c r="PEP195" s="172"/>
      <c r="PEQ195" s="172"/>
      <c r="PER195" s="172"/>
      <c r="PES195" s="172"/>
      <c r="PET195" s="172"/>
      <c r="PEU195" s="172"/>
      <c r="PEV195" s="172"/>
      <c r="PEW195" s="172"/>
      <c r="PEX195" s="172"/>
      <c r="PEY195" s="172"/>
      <c r="PEZ195" s="172"/>
      <c r="PFA195" s="172"/>
      <c r="PFB195" s="172"/>
      <c r="PFC195" s="172"/>
      <c r="PFD195" s="172"/>
      <c r="PFE195" s="172"/>
      <c r="PFF195" s="172"/>
      <c r="PFG195" s="172"/>
      <c r="PFH195" s="172"/>
      <c r="PFI195" s="172"/>
      <c r="PFJ195" s="172"/>
      <c r="PFK195" s="172"/>
      <c r="PFL195" s="172"/>
      <c r="PFM195" s="172"/>
      <c r="PFN195" s="172"/>
      <c r="PFO195" s="172"/>
      <c r="PFP195" s="172"/>
      <c r="PFQ195" s="172"/>
      <c r="PFR195" s="172"/>
      <c r="PFS195" s="172"/>
      <c r="PFT195" s="172"/>
      <c r="PFU195" s="172"/>
      <c r="PFV195" s="172"/>
      <c r="PFW195" s="172"/>
      <c r="PFX195" s="172"/>
      <c r="PFY195" s="172"/>
      <c r="PFZ195" s="172"/>
      <c r="PGA195" s="172"/>
      <c r="PGB195" s="172"/>
      <c r="PGC195" s="172"/>
      <c r="PGD195" s="172"/>
      <c r="PGE195" s="172"/>
      <c r="PGF195" s="172"/>
      <c r="PGG195" s="172"/>
      <c r="PGH195" s="172"/>
      <c r="PGI195" s="172"/>
      <c r="PGJ195" s="172"/>
      <c r="PGK195" s="172"/>
      <c r="PGL195" s="172"/>
      <c r="PGM195" s="172"/>
      <c r="PGN195" s="172"/>
      <c r="PGO195" s="172"/>
      <c r="PGP195" s="172"/>
      <c r="PGQ195" s="172"/>
      <c r="PGR195" s="172"/>
      <c r="PGS195" s="172"/>
      <c r="PGT195" s="172"/>
      <c r="PGU195" s="172"/>
      <c r="PGV195" s="172"/>
      <c r="PGW195" s="172"/>
      <c r="PGX195" s="172"/>
      <c r="PGY195" s="172"/>
      <c r="PGZ195" s="172"/>
      <c r="PHA195" s="172"/>
      <c r="PHB195" s="172"/>
      <c r="PHC195" s="172"/>
      <c r="PHD195" s="172"/>
      <c r="PHE195" s="172"/>
      <c r="PHF195" s="172"/>
      <c r="PHG195" s="172"/>
      <c r="PHH195" s="172"/>
      <c r="PHI195" s="172"/>
      <c r="PHJ195" s="172"/>
      <c r="PHK195" s="172"/>
      <c r="PHL195" s="172"/>
      <c r="PHM195" s="172"/>
      <c r="PHN195" s="172"/>
      <c r="PHO195" s="172"/>
      <c r="PHP195" s="172"/>
      <c r="PHQ195" s="172"/>
      <c r="PHR195" s="172"/>
      <c r="PHS195" s="172"/>
      <c r="PHT195" s="172"/>
      <c r="PHU195" s="172"/>
      <c r="PHV195" s="172"/>
      <c r="PHW195" s="172"/>
      <c r="PHX195" s="172"/>
      <c r="PHY195" s="172"/>
      <c r="PHZ195" s="172"/>
      <c r="PIA195" s="172"/>
      <c r="PIB195" s="172"/>
      <c r="PIC195" s="172"/>
      <c r="PID195" s="172"/>
      <c r="PIE195" s="172"/>
      <c r="PIF195" s="172"/>
      <c r="PIG195" s="172"/>
      <c r="PIH195" s="172"/>
      <c r="PII195" s="172"/>
      <c r="PIJ195" s="172"/>
      <c r="PIK195" s="172"/>
      <c r="PIL195" s="172"/>
      <c r="PIM195" s="172"/>
      <c r="PIN195" s="172"/>
      <c r="PIO195" s="172"/>
      <c r="PIP195" s="172"/>
      <c r="PIQ195" s="172"/>
      <c r="PIR195" s="172"/>
      <c r="PIS195" s="172"/>
      <c r="PIT195" s="172"/>
      <c r="PIU195" s="172"/>
      <c r="PIV195" s="172"/>
      <c r="PIW195" s="172"/>
      <c r="PIX195" s="172"/>
      <c r="PIY195" s="172"/>
      <c r="PIZ195" s="172"/>
      <c r="PJA195" s="172"/>
      <c r="PJB195" s="172"/>
      <c r="PJC195" s="172"/>
      <c r="PJD195" s="172"/>
      <c r="PJE195" s="172"/>
      <c r="PJF195" s="172"/>
      <c r="PJG195" s="172"/>
      <c r="PJH195" s="172"/>
      <c r="PJI195" s="172"/>
      <c r="PJJ195" s="172"/>
      <c r="PJK195" s="172"/>
      <c r="PJL195" s="172"/>
      <c r="PJM195" s="172"/>
      <c r="PJN195" s="172"/>
      <c r="PJO195" s="172"/>
      <c r="PJP195" s="172"/>
      <c r="PJQ195" s="172"/>
      <c r="PJR195" s="172"/>
      <c r="PJS195" s="172"/>
      <c r="PJT195" s="172"/>
      <c r="PJU195" s="172"/>
      <c r="PJV195" s="172"/>
      <c r="PJW195" s="172"/>
      <c r="PJX195" s="172"/>
      <c r="PJY195" s="172"/>
      <c r="PJZ195" s="172"/>
      <c r="PKA195" s="172"/>
      <c r="PKB195" s="172"/>
      <c r="PKC195" s="172"/>
      <c r="PKD195" s="172"/>
      <c r="PKE195" s="172"/>
      <c r="PKF195" s="172"/>
      <c r="PKG195" s="172"/>
      <c r="PKH195" s="172"/>
      <c r="PKI195" s="172"/>
      <c r="PKJ195" s="172"/>
      <c r="PKK195" s="172"/>
      <c r="PKL195" s="172"/>
      <c r="PKM195" s="172"/>
      <c r="PKN195" s="172"/>
      <c r="PKO195" s="172"/>
      <c r="PKP195" s="172"/>
      <c r="PKQ195" s="172"/>
      <c r="PKR195" s="172"/>
      <c r="PKS195" s="172"/>
      <c r="PKT195" s="172"/>
      <c r="PKU195" s="172"/>
      <c r="PKV195" s="172"/>
      <c r="PKW195" s="172"/>
      <c r="PKX195" s="172"/>
      <c r="PKY195" s="172"/>
      <c r="PKZ195" s="172"/>
      <c r="PLA195" s="172"/>
      <c r="PLB195" s="172"/>
      <c r="PLC195" s="172"/>
      <c r="PLD195" s="172"/>
      <c r="PLE195" s="172"/>
      <c r="PLF195" s="172"/>
      <c r="PLG195" s="172"/>
      <c r="PLH195" s="172"/>
      <c r="PLI195" s="172"/>
      <c r="PLJ195" s="172"/>
      <c r="PLK195" s="172"/>
      <c r="PLL195" s="172"/>
      <c r="PLM195" s="172"/>
      <c r="PLN195" s="172"/>
      <c r="PLO195" s="172"/>
      <c r="PLP195" s="172"/>
      <c r="PLQ195" s="172"/>
      <c r="PLR195" s="172"/>
      <c r="PLS195" s="172"/>
      <c r="PLT195" s="172"/>
      <c r="PLU195" s="172"/>
      <c r="PLV195" s="172"/>
      <c r="PLW195" s="172"/>
      <c r="PLX195" s="172"/>
      <c r="PLY195" s="172"/>
      <c r="PLZ195" s="172"/>
      <c r="PMA195" s="172"/>
      <c r="PMB195" s="172"/>
      <c r="PMC195" s="172"/>
      <c r="PMD195" s="172"/>
      <c r="PME195" s="172"/>
      <c r="PMF195" s="172"/>
      <c r="PMG195" s="172"/>
      <c r="PMH195" s="172"/>
      <c r="PMI195" s="172"/>
      <c r="PMJ195" s="172"/>
      <c r="PMK195" s="172"/>
      <c r="PML195" s="172"/>
      <c r="PMM195" s="172"/>
      <c r="PMN195" s="172"/>
      <c r="PMO195" s="172"/>
      <c r="PMP195" s="172"/>
      <c r="PMQ195" s="172"/>
      <c r="PMR195" s="172"/>
      <c r="PMS195" s="172"/>
      <c r="PMT195" s="172"/>
      <c r="PMU195" s="172"/>
      <c r="PMV195" s="172"/>
      <c r="PMW195" s="172"/>
      <c r="PMX195" s="172"/>
      <c r="PMY195" s="172"/>
      <c r="PMZ195" s="172"/>
      <c r="PNA195" s="172"/>
      <c r="PNB195" s="172"/>
      <c r="PNC195" s="172"/>
      <c r="PND195" s="172"/>
      <c r="PNE195" s="172"/>
      <c r="PNF195" s="172"/>
      <c r="PNG195" s="172"/>
      <c r="PNH195" s="172"/>
      <c r="PNI195" s="172"/>
      <c r="PNJ195" s="172"/>
      <c r="PNK195" s="172"/>
      <c r="PNL195" s="172"/>
      <c r="PNM195" s="172"/>
      <c r="PNN195" s="172"/>
      <c r="PNO195" s="172"/>
      <c r="PNP195" s="172"/>
      <c r="PNQ195" s="172"/>
      <c r="PNR195" s="172"/>
      <c r="PNS195" s="172"/>
      <c r="PNT195" s="172"/>
      <c r="PNU195" s="172"/>
      <c r="PNV195" s="172"/>
      <c r="PNW195" s="172"/>
      <c r="PNX195" s="172"/>
      <c r="PNY195" s="172"/>
      <c r="PNZ195" s="172"/>
      <c r="POA195" s="172"/>
      <c r="POB195" s="172"/>
      <c r="POC195" s="172"/>
      <c r="POD195" s="172"/>
      <c r="POE195" s="172"/>
      <c r="POF195" s="172"/>
      <c r="POG195" s="172"/>
      <c r="POH195" s="172"/>
      <c r="POI195" s="172"/>
      <c r="POJ195" s="172"/>
      <c r="POK195" s="172"/>
      <c r="POL195" s="172"/>
      <c r="POM195" s="172"/>
      <c r="PON195" s="172"/>
      <c r="POO195" s="172"/>
      <c r="POP195" s="172"/>
      <c r="POQ195" s="172"/>
      <c r="POR195" s="172"/>
      <c r="POS195" s="172"/>
      <c r="POT195" s="172"/>
      <c r="POU195" s="172"/>
      <c r="POV195" s="172"/>
      <c r="POW195" s="172"/>
      <c r="POX195" s="172"/>
      <c r="POY195" s="172"/>
      <c r="POZ195" s="172"/>
      <c r="PPA195" s="172"/>
      <c r="PPB195" s="172"/>
      <c r="PPC195" s="172"/>
      <c r="PPD195" s="172"/>
      <c r="PPE195" s="172"/>
      <c r="PPF195" s="172"/>
      <c r="PPG195" s="172"/>
      <c r="PPH195" s="172"/>
      <c r="PPI195" s="172"/>
      <c r="PPJ195" s="172"/>
      <c r="PPK195" s="172"/>
      <c r="PPL195" s="172"/>
      <c r="PPM195" s="172"/>
      <c r="PPN195" s="172"/>
      <c r="PPO195" s="172"/>
      <c r="PPP195" s="172"/>
      <c r="PPQ195" s="172"/>
      <c r="PPR195" s="172"/>
      <c r="PPS195" s="172"/>
      <c r="PPT195" s="172"/>
      <c r="PPU195" s="172"/>
      <c r="PPV195" s="172"/>
      <c r="PPW195" s="172"/>
      <c r="PPX195" s="172"/>
      <c r="PPY195" s="172"/>
      <c r="PPZ195" s="172"/>
      <c r="PQA195" s="172"/>
      <c r="PQB195" s="172"/>
      <c r="PQC195" s="172"/>
      <c r="PQD195" s="172"/>
      <c r="PQE195" s="172"/>
      <c r="PQF195" s="172"/>
      <c r="PQG195" s="172"/>
      <c r="PQH195" s="172"/>
      <c r="PQI195" s="172"/>
      <c r="PQJ195" s="172"/>
      <c r="PQK195" s="172"/>
      <c r="PQL195" s="172"/>
      <c r="PQM195" s="172"/>
      <c r="PQN195" s="172"/>
      <c r="PQO195" s="172"/>
      <c r="PQP195" s="172"/>
      <c r="PQQ195" s="172"/>
      <c r="PQR195" s="172"/>
      <c r="PQS195" s="172"/>
      <c r="PQT195" s="172"/>
      <c r="PQU195" s="172"/>
      <c r="PQV195" s="172"/>
      <c r="PQW195" s="172"/>
      <c r="PQX195" s="172"/>
      <c r="PQY195" s="172"/>
      <c r="PQZ195" s="172"/>
      <c r="PRA195" s="172"/>
      <c r="PRB195" s="172"/>
      <c r="PRC195" s="172"/>
      <c r="PRD195" s="172"/>
      <c r="PRE195" s="172"/>
      <c r="PRF195" s="172"/>
      <c r="PRG195" s="172"/>
      <c r="PRH195" s="172"/>
      <c r="PRI195" s="172"/>
      <c r="PRJ195" s="172"/>
      <c r="PRK195" s="172"/>
      <c r="PRL195" s="172"/>
      <c r="PRM195" s="172"/>
      <c r="PRN195" s="172"/>
      <c r="PRO195" s="172"/>
      <c r="PRP195" s="172"/>
      <c r="PRQ195" s="172"/>
      <c r="PRR195" s="172"/>
      <c r="PRS195" s="172"/>
      <c r="PRT195" s="172"/>
      <c r="PRU195" s="172"/>
      <c r="PRV195" s="172"/>
      <c r="PRW195" s="172"/>
      <c r="PRX195" s="172"/>
      <c r="PRY195" s="172"/>
      <c r="PRZ195" s="172"/>
      <c r="PSA195" s="172"/>
      <c r="PSB195" s="172"/>
      <c r="PSC195" s="172"/>
      <c r="PSD195" s="172"/>
      <c r="PSE195" s="172"/>
      <c r="PSF195" s="172"/>
      <c r="PSG195" s="172"/>
      <c r="PSH195" s="172"/>
      <c r="PSI195" s="172"/>
      <c r="PSJ195" s="172"/>
      <c r="PSK195" s="172"/>
      <c r="PSL195" s="172"/>
      <c r="PSM195" s="172"/>
      <c r="PSN195" s="172"/>
      <c r="PSO195" s="172"/>
      <c r="PSP195" s="172"/>
      <c r="PSQ195" s="172"/>
      <c r="PSR195" s="172"/>
      <c r="PSS195" s="172"/>
      <c r="PST195" s="172"/>
      <c r="PSU195" s="172"/>
      <c r="PSV195" s="172"/>
      <c r="PSW195" s="172"/>
      <c r="PSX195" s="172"/>
      <c r="PSY195" s="172"/>
      <c r="PSZ195" s="172"/>
      <c r="PTA195" s="172"/>
      <c r="PTB195" s="172"/>
      <c r="PTC195" s="172"/>
      <c r="PTD195" s="172"/>
      <c r="PTE195" s="172"/>
      <c r="PTF195" s="172"/>
      <c r="PTG195" s="172"/>
      <c r="PTH195" s="172"/>
      <c r="PTI195" s="172"/>
      <c r="PTJ195" s="172"/>
      <c r="PTK195" s="172"/>
      <c r="PTL195" s="172"/>
      <c r="PTM195" s="172"/>
      <c r="PTN195" s="172"/>
      <c r="PTO195" s="172"/>
      <c r="PTP195" s="172"/>
      <c r="PTQ195" s="172"/>
      <c r="PTR195" s="172"/>
      <c r="PTS195" s="172"/>
      <c r="PTT195" s="172"/>
      <c r="PTU195" s="172"/>
      <c r="PTV195" s="172"/>
      <c r="PTW195" s="172"/>
      <c r="PTX195" s="172"/>
      <c r="PTY195" s="172"/>
      <c r="PTZ195" s="172"/>
      <c r="PUA195" s="172"/>
      <c r="PUB195" s="172"/>
      <c r="PUC195" s="172"/>
      <c r="PUD195" s="172"/>
      <c r="PUE195" s="172"/>
      <c r="PUF195" s="172"/>
      <c r="PUG195" s="172"/>
      <c r="PUH195" s="172"/>
      <c r="PUI195" s="172"/>
      <c r="PUJ195" s="172"/>
      <c r="PUK195" s="172"/>
      <c r="PUL195" s="172"/>
      <c r="PUM195" s="172"/>
      <c r="PUN195" s="172"/>
      <c r="PUO195" s="172"/>
      <c r="PUP195" s="172"/>
      <c r="PUQ195" s="172"/>
      <c r="PUR195" s="172"/>
      <c r="PUS195" s="172"/>
      <c r="PUT195" s="172"/>
      <c r="PUU195" s="172"/>
      <c r="PUV195" s="172"/>
      <c r="PUW195" s="172"/>
      <c r="PUX195" s="172"/>
      <c r="PUY195" s="172"/>
      <c r="PUZ195" s="172"/>
      <c r="PVA195" s="172"/>
      <c r="PVB195" s="172"/>
      <c r="PVC195" s="172"/>
      <c r="PVD195" s="172"/>
      <c r="PVE195" s="172"/>
      <c r="PVF195" s="172"/>
      <c r="PVG195" s="172"/>
      <c r="PVH195" s="172"/>
      <c r="PVI195" s="172"/>
      <c r="PVJ195" s="172"/>
      <c r="PVK195" s="172"/>
      <c r="PVL195" s="172"/>
      <c r="PVM195" s="172"/>
      <c r="PVN195" s="172"/>
      <c r="PVO195" s="172"/>
      <c r="PVP195" s="172"/>
      <c r="PVQ195" s="172"/>
      <c r="PVR195" s="172"/>
      <c r="PVS195" s="172"/>
      <c r="PVT195" s="172"/>
      <c r="PVU195" s="172"/>
      <c r="PVV195" s="172"/>
      <c r="PVW195" s="172"/>
      <c r="PVX195" s="172"/>
      <c r="PVY195" s="172"/>
      <c r="PVZ195" s="172"/>
      <c r="PWA195" s="172"/>
      <c r="PWB195" s="172"/>
      <c r="PWC195" s="172"/>
      <c r="PWD195" s="172"/>
      <c r="PWE195" s="172"/>
      <c r="PWF195" s="172"/>
      <c r="PWG195" s="172"/>
      <c r="PWH195" s="172"/>
      <c r="PWI195" s="172"/>
      <c r="PWJ195" s="172"/>
      <c r="PWK195" s="172"/>
      <c r="PWL195" s="172"/>
      <c r="PWM195" s="172"/>
      <c r="PWN195" s="172"/>
      <c r="PWO195" s="172"/>
      <c r="PWP195" s="172"/>
      <c r="PWQ195" s="172"/>
      <c r="PWR195" s="172"/>
      <c r="PWS195" s="172"/>
      <c r="PWT195" s="172"/>
      <c r="PWU195" s="172"/>
      <c r="PWV195" s="172"/>
      <c r="PWW195" s="172"/>
      <c r="PWX195" s="172"/>
      <c r="PWY195" s="172"/>
      <c r="PWZ195" s="172"/>
      <c r="PXA195" s="172"/>
      <c r="PXB195" s="172"/>
      <c r="PXC195" s="172"/>
      <c r="PXD195" s="172"/>
      <c r="PXE195" s="172"/>
      <c r="PXF195" s="172"/>
      <c r="PXG195" s="172"/>
      <c r="PXH195" s="172"/>
      <c r="PXI195" s="172"/>
      <c r="PXJ195" s="172"/>
      <c r="PXK195" s="172"/>
      <c r="PXL195" s="172"/>
      <c r="PXM195" s="172"/>
      <c r="PXN195" s="172"/>
      <c r="PXO195" s="172"/>
      <c r="PXP195" s="172"/>
      <c r="PXQ195" s="172"/>
      <c r="PXR195" s="172"/>
      <c r="PXS195" s="172"/>
      <c r="PXT195" s="172"/>
      <c r="PXU195" s="172"/>
      <c r="PXV195" s="172"/>
      <c r="PXW195" s="172"/>
      <c r="PXX195" s="172"/>
      <c r="PXY195" s="172"/>
      <c r="PXZ195" s="172"/>
      <c r="PYA195" s="172"/>
      <c r="PYB195" s="172"/>
      <c r="PYC195" s="172"/>
      <c r="PYD195" s="172"/>
      <c r="PYE195" s="172"/>
      <c r="PYF195" s="172"/>
      <c r="PYG195" s="172"/>
      <c r="PYH195" s="172"/>
      <c r="PYI195" s="172"/>
      <c r="PYJ195" s="172"/>
      <c r="PYK195" s="172"/>
      <c r="PYL195" s="172"/>
      <c r="PYM195" s="172"/>
      <c r="PYN195" s="172"/>
      <c r="PYO195" s="172"/>
      <c r="PYP195" s="172"/>
      <c r="PYQ195" s="172"/>
      <c r="PYR195" s="172"/>
      <c r="PYS195" s="172"/>
      <c r="PYT195" s="172"/>
      <c r="PYU195" s="172"/>
      <c r="PYV195" s="172"/>
      <c r="PYW195" s="172"/>
      <c r="PYX195" s="172"/>
      <c r="PYY195" s="172"/>
      <c r="PYZ195" s="172"/>
      <c r="PZA195" s="172"/>
      <c r="PZB195" s="172"/>
      <c r="PZC195" s="172"/>
      <c r="PZD195" s="172"/>
      <c r="PZE195" s="172"/>
      <c r="PZF195" s="172"/>
      <c r="PZG195" s="172"/>
      <c r="PZH195" s="172"/>
      <c r="PZI195" s="172"/>
      <c r="PZJ195" s="172"/>
      <c r="PZK195" s="172"/>
      <c r="PZL195" s="172"/>
      <c r="PZM195" s="172"/>
      <c r="PZN195" s="172"/>
      <c r="PZO195" s="172"/>
      <c r="PZP195" s="172"/>
      <c r="PZQ195" s="172"/>
      <c r="PZR195" s="172"/>
      <c r="PZS195" s="172"/>
      <c r="PZT195" s="172"/>
      <c r="PZU195" s="172"/>
      <c r="PZV195" s="172"/>
      <c r="PZW195" s="172"/>
      <c r="PZX195" s="172"/>
      <c r="PZY195" s="172"/>
      <c r="PZZ195" s="172"/>
      <c r="QAA195" s="172"/>
      <c r="QAB195" s="172"/>
      <c r="QAC195" s="172"/>
      <c r="QAD195" s="172"/>
      <c r="QAE195" s="172"/>
      <c r="QAF195" s="172"/>
      <c r="QAG195" s="172"/>
      <c r="QAH195" s="172"/>
      <c r="QAI195" s="172"/>
      <c r="QAJ195" s="172"/>
      <c r="QAK195" s="172"/>
      <c r="QAL195" s="172"/>
      <c r="QAM195" s="172"/>
      <c r="QAN195" s="172"/>
      <c r="QAO195" s="172"/>
      <c r="QAP195" s="172"/>
      <c r="QAQ195" s="172"/>
      <c r="QAR195" s="172"/>
      <c r="QAS195" s="172"/>
      <c r="QAT195" s="172"/>
      <c r="QAU195" s="172"/>
      <c r="QAV195" s="172"/>
      <c r="QAW195" s="172"/>
      <c r="QAX195" s="172"/>
      <c r="QAY195" s="172"/>
      <c r="QAZ195" s="172"/>
      <c r="QBA195" s="172"/>
      <c r="QBB195" s="172"/>
      <c r="QBC195" s="172"/>
      <c r="QBD195" s="172"/>
      <c r="QBE195" s="172"/>
      <c r="QBF195" s="172"/>
      <c r="QBG195" s="172"/>
      <c r="QBH195" s="172"/>
      <c r="QBI195" s="172"/>
      <c r="QBJ195" s="172"/>
      <c r="QBK195" s="172"/>
      <c r="QBL195" s="172"/>
      <c r="QBM195" s="172"/>
      <c r="QBN195" s="172"/>
      <c r="QBO195" s="172"/>
      <c r="QBP195" s="172"/>
      <c r="QBQ195" s="172"/>
      <c r="QBR195" s="172"/>
      <c r="QBS195" s="172"/>
      <c r="QBT195" s="172"/>
      <c r="QBU195" s="172"/>
      <c r="QBV195" s="172"/>
      <c r="QBW195" s="172"/>
      <c r="QBX195" s="172"/>
      <c r="QBY195" s="172"/>
      <c r="QBZ195" s="172"/>
      <c r="QCA195" s="172"/>
      <c r="QCB195" s="172"/>
      <c r="QCC195" s="172"/>
      <c r="QCD195" s="172"/>
      <c r="QCE195" s="172"/>
      <c r="QCF195" s="172"/>
      <c r="QCG195" s="172"/>
      <c r="QCH195" s="172"/>
      <c r="QCI195" s="172"/>
      <c r="QCJ195" s="172"/>
      <c r="QCK195" s="172"/>
      <c r="QCL195" s="172"/>
      <c r="QCM195" s="172"/>
      <c r="QCN195" s="172"/>
      <c r="QCO195" s="172"/>
      <c r="QCP195" s="172"/>
      <c r="QCQ195" s="172"/>
      <c r="QCR195" s="172"/>
      <c r="QCS195" s="172"/>
      <c r="QCT195" s="172"/>
      <c r="QCU195" s="172"/>
      <c r="QCV195" s="172"/>
      <c r="QCW195" s="172"/>
      <c r="QCX195" s="172"/>
      <c r="QCY195" s="172"/>
      <c r="QCZ195" s="172"/>
      <c r="QDA195" s="172"/>
      <c r="QDB195" s="172"/>
      <c r="QDC195" s="172"/>
      <c r="QDD195" s="172"/>
      <c r="QDE195" s="172"/>
      <c r="QDF195" s="172"/>
      <c r="QDG195" s="172"/>
      <c r="QDH195" s="172"/>
      <c r="QDI195" s="172"/>
      <c r="QDJ195" s="172"/>
      <c r="QDK195" s="172"/>
      <c r="QDL195" s="172"/>
      <c r="QDM195" s="172"/>
      <c r="QDN195" s="172"/>
      <c r="QDO195" s="172"/>
      <c r="QDP195" s="172"/>
      <c r="QDQ195" s="172"/>
      <c r="QDR195" s="172"/>
      <c r="QDS195" s="172"/>
      <c r="QDT195" s="172"/>
      <c r="QDU195" s="172"/>
      <c r="QDV195" s="172"/>
      <c r="QDW195" s="172"/>
      <c r="QDX195" s="172"/>
      <c r="QDY195" s="172"/>
      <c r="QDZ195" s="172"/>
      <c r="QEA195" s="172"/>
      <c r="QEB195" s="172"/>
      <c r="QEC195" s="172"/>
      <c r="QED195" s="172"/>
      <c r="QEE195" s="172"/>
      <c r="QEF195" s="172"/>
      <c r="QEG195" s="172"/>
      <c r="QEH195" s="172"/>
      <c r="QEI195" s="172"/>
      <c r="QEJ195" s="172"/>
      <c r="QEK195" s="172"/>
      <c r="QEL195" s="172"/>
      <c r="QEM195" s="172"/>
      <c r="QEN195" s="172"/>
      <c r="QEO195" s="172"/>
      <c r="QEP195" s="172"/>
      <c r="QEQ195" s="172"/>
      <c r="QER195" s="172"/>
      <c r="QES195" s="172"/>
      <c r="QET195" s="172"/>
      <c r="QEU195" s="172"/>
      <c r="QEV195" s="172"/>
      <c r="QEW195" s="172"/>
      <c r="QEX195" s="172"/>
      <c r="QEY195" s="172"/>
      <c r="QEZ195" s="172"/>
      <c r="QFA195" s="172"/>
      <c r="QFB195" s="172"/>
      <c r="QFC195" s="172"/>
      <c r="QFD195" s="172"/>
      <c r="QFE195" s="172"/>
      <c r="QFF195" s="172"/>
      <c r="QFG195" s="172"/>
      <c r="QFH195" s="172"/>
      <c r="QFI195" s="172"/>
      <c r="QFJ195" s="172"/>
      <c r="QFK195" s="172"/>
      <c r="QFL195" s="172"/>
      <c r="QFM195" s="172"/>
      <c r="QFN195" s="172"/>
      <c r="QFO195" s="172"/>
      <c r="QFP195" s="172"/>
      <c r="QFQ195" s="172"/>
      <c r="QFR195" s="172"/>
      <c r="QFS195" s="172"/>
      <c r="QFT195" s="172"/>
      <c r="QFU195" s="172"/>
      <c r="QFV195" s="172"/>
      <c r="QFW195" s="172"/>
      <c r="QFX195" s="172"/>
      <c r="QFY195" s="172"/>
      <c r="QFZ195" s="172"/>
      <c r="QGA195" s="172"/>
      <c r="QGB195" s="172"/>
      <c r="QGC195" s="172"/>
      <c r="QGD195" s="172"/>
      <c r="QGE195" s="172"/>
      <c r="QGF195" s="172"/>
      <c r="QGG195" s="172"/>
      <c r="QGH195" s="172"/>
      <c r="QGI195" s="172"/>
      <c r="QGJ195" s="172"/>
      <c r="QGK195" s="172"/>
      <c r="QGL195" s="172"/>
      <c r="QGM195" s="172"/>
      <c r="QGN195" s="172"/>
      <c r="QGO195" s="172"/>
      <c r="QGP195" s="172"/>
      <c r="QGQ195" s="172"/>
      <c r="QGR195" s="172"/>
      <c r="QGS195" s="172"/>
      <c r="QGT195" s="172"/>
      <c r="QGU195" s="172"/>
      <c r="QGV195" s="172"/>
      <c r="QGW195" s="172"/>
      <c r="QGX195" s="172"/>
      <c r="QGY195" s="172"/>
      <c r="QGZ195" s="172"/>
      <c r="QHA195" s="172"/>
      <c r="QHB195" s="172"/>
      <c r="QHC195" s="172"/>
      <c r="QHD195" s="172"/>
      <c r="QHE195" s="172"/>
      <c r="QHF195" s="172"/>
      <c r="QHG195" s="172"/>
      <c r="QHH195" s="172"/>
      <c r="QHI195" s="172"/>
      <c r="QHJ195" s="172"/>
      <c r="QHK195" s="172"/>
      <c r="QHL195" s="172"/>
      <c r="QHM195" s="172"/>
      <c r="QHN195" s="172"/>
      <c r="QHO195" s="172"/>
      <c r="QHP195" s="172"/>
      <c r="QHQ195" s="172"/>
      <c r="QHR195" s="172"/>
      <c r="QHS195" s="172"/>
      <c r="QHT195" s="172"/>
      <c r="QHU195" s="172"/>
      <c r="QHV195" s="172"/>
      <c r="QHW195" s="172"/>
      <c r="QHX195" s="172"/>
      <c r="QHY195" s="172"/>
      <c r="QHZ195" s="172"/>
      <c r="QIA195" s="172"/>
      <c r="QIB195" s="172"/>
      <c r="QIC195" s="172"/>
      <c r="QID195" s="172"/>
      <c r="QIE195" s="172"/>
      <c r="QIF195" s="172"/>
      <c r="QIG195" s="172"/>
      <c r="QIH195" s="172"/>
      <c r="QII195" s="172"/>
      <c r="QIJ195" s="172"/>
      <c r="QIK195" s="172"/>
      <c r="QIL195" s="172"/>
      <c r="QIM195" s="172"/>
      <c r="QIN195" s="172"/>
      <c r="QIO195" s="172"/>
      <c r="QIP195" s="172"/>
      <c r="QIQ195" s="172"/>
      <c r="QIR195" s="172"/>
      <c r="QIS195" s="172"/>
      <c r="QIT195" s="172"/>
      <c r="QIU195" s="172"/>
      <c r="QIV195" s="172"/>
      <c r="QIW195" s="172"/>
      <c r="QIX195" s="172"/>
      <c r="QIY195" s="172"/>
      <c r="QIZ195" s="172"/>
      <c r="QJA195" s="172"/>
      <c r="QJB195" s="172"/>
      <c r="QJC195" s="172"/>
      <c r="QJD195" s="172"/>
      <c r="QJE195" s="172"/>
      <c r="QJF195" s="172"/>
      <c r="QJG195" s="172"/>
      <c r="QJH195" s="172"/>
      <c r="QJI195" s="172"/>
      <c r="QJJ195" s="172"/>
      <c r="QJK195" s="172"/>
      <c r="QJL195" s="172"/>
      <c r="QJM195" s="172"/>
      <c r="QJN195" s="172"/>
      <c r="QJO195" s="172"/>
      <c r="QJP195" s="172"/>
      <c r="QJQ195" s="172"/>
      <c r="QJR195" s="172"/>
      <c r="QJS195" s="172"/>
      <c r="QJT195" s="172"/>
      <c r="QJU195" s="172"/>
      <c r="QJV195" s="172"/>
      <c r="QJW195" s="172"/>
      <c r="QJX195" s="172"/>
      <c r="QJY195" s="172"/>
      <c r="QJZ195" s="172"/>
      <c r="QKA195" s="172"/>
      <c r="QKB195" s="172"/>
      <c r="QKC195" s="172"/>
      <c r="QKD195" s="172"/>
      <c r="QKE195" s="172"/>
      <c r="QKF195" s="172"/>
      <c r="QKG195" s="172"/>
      <c r="QKH195" s="172"/>
      <c r="QKI195" s="172"/>
      <c r="QKJ195" s="172"/>
      <c r="QKK195" s="172"/>
      <c r="QKL195" s="172"/>
      <c r="QKM195" s="172"/>
      <c r="QKN195" s="172"/>
      <c r="QKO195" s="172"/>
      <c r="QKP195" s="172"/>
      <c r="QKQ195" s="172"/>
      <c r="QKR195" s="172"/>
      <c r="QKS195" s="172"/>
      <c r="QKT195" s="172"/>
      <c r="QKU195" s="172"/>
      <c r="QKV195" s="172"/>
      <c r="QKW195" s="172"/>
      <c r="QKX195" s="172"/>
      <c r="QKY195" s="172"/>
      <c r="QKZ195" s="172"/>
      <c r="QLA195" s="172"/>
      <c r="QLB195" s="172"/>
      <c r="QLC195" s="172"/>
      <c r="QLD195" s="172"/>
      <c r="QLE195" s="172"/>
      <c r="QLF195" s="172"/>
      <c r="QLG195" s="172"/>
      <c r="QLH195" s="172"/>
      <c r="QLI195" s="172"/>
      <c r="QLJ195" s="172"/>
      <c r="QLK195" s="172"/>
      <c r="QLL195" s="172"/>
      <c r="QLM195" s="172"/>
      <c r="QLN195" s="172"/>
      <c r="QLO195" s="172"/>
      <c r="QLP195" s="172"/>
      <c r="QLQ195" s="172"/>
      <c r="QLR195" s="172"/>
      <c r="QLS195" s="172"/>
      <c r="QLT195" s="172"/>
      <c r="QLU195" s="172"/>
      <c r="QLV195" s="172"/>
      <c r="QLW195" s="172"/>
      <c r="QLX195" s="172"/>
      <c r="QLY195" s="172"/>
      <c r="QLZ195" s="172"/>
      <c r="QMA195" s="172"/>
      <c r="QMB195" s="172"/>
      <c r="QMC195" s="172"/>
      <c r="QMD195" s="172"/>
      <c r="QME195" s="172"/>
      <c r="QMF195" s="172"/>
      <c r="QMG195" s="172"/>
      <c r="QMH195" s="172"/>
      <c r="QMI195" s="172"/>
      <c r="QMJ195" s="172"/>
      <c r="QMK195" s="172"/>
      <c r="QML195" s="172"/>
      <c r="QMM195" s="172"/>
      <c r="QMN195" s="172"/>
      <c r="QMO195" s="172"/>
      <c r="QMP195" s="172"/>
      <c r="QMQ195" s="172"/>
      <c r="QMR195" s="172"/>
      <c r="QMS195" s="172"/>
      <c r="QMT195" s="172"/>
      <c r="QMU195" s="172"/>
      <c r="QMV195" s="172"/>
      <c r="QMW195" s="172"/>
      <c r="QMX195" s="172"/>
      <c r="QMY195" s="172"/>
      <c r="QMZ195" s="172"/>
      <c r="QNA195" s="172"/>
      <c r="QNB195" s="172"/>
      <c r="QNC195" s="172"/>
      <c r="QND195" s="172"/>
      <c r="QNE195" s="172"/>
      <c r="QNF195" s="172"/>
      <c r="QNG195" s="172"/>
      <c r="QNH195" s="172"/>
      <c r="QNI195" s="172"/>
      <c r="QNJ195" s="172"/>
      <c r="QNK195" s="172"/>
      <c r="QNL195" s="172"/>
      <c r="QNM195" s="172"/>
      <c r="QNN195" s="172"/>
      <c r="QNO195" s="172"/>
      <c r="QNP195" s="172"/>
      <c r="QNQ195" s="172"/>
      <c r="QNR195" s="172"/>
      <c r="QNS195" s="172"/>
      <c r="QNT195" s="172"/>
      <c r="QNU195" s="172"/>
      <c r="QNV195" s="172"/>
      <c r="QNW195" s="172"/>
      <c r="QNX195" s="172"/>
      <c r="QNY195" s="172"/>
      <c r="QNZ195" s="172"/>
      <c r="QOA195" s="172"/>
      <c r="QOB195" s="172"/>
      <c r="QOC195" s="172"/>
      <c r="QOD195" s="172"/>
      <c r="QOE195" s="172"/>
      <c r="QOF195" s="172"/>
      <c r="QOG195" s="172"/>
      <c r="QOH195" s="172"/>
      <c r="QOI195" s="172"/>
      <c r="QOJ195" s="172"/>
      <c r="QOK195" s="172"/>
      <c r="QOL195" s="172"/>
      <c r="QOM195" s="172"/>
      <c r="QON195" s="172"/>
      <c r="QOO195" s="172"/>
      <c r="QOP195" s="172"/>
      <c r="QOQ195" s="172"/>
      <c r="QOR195" s="172"/>
      <c r="QOS195" s="172"/>
      <c r="QOT195" s="172"/>
      <c r="QOU195" s="172"/>
      <c r="QOV195" s="172"/>
      <c r="QOW195" s="172"/>
      <c r="QOX195" s="172"/>
      <c r="QOY195" s="172"/>
      <c r="QOZ195" s="172"/>
      <c r="QPA195" s="172"/>
      <c r="QPB195" s="172"/>
      <c r="QPC195" s="172"/>
      <c r="QPD195" s="172"/>
      <c r="QPE195" s="172"/>
      <c r="QPF195" s="172"/>
      <c r="QPG195" s="172"/>
      <c r="QPH195" s="172"/>
      <c r="QPI195" s="172"/>
      <c r="QPJ195" s="172"/>
      <c r="QPK195" s="172"/>
      <c r="QPL195" s="172"/>
      <c r="QPM195" s="172"/>
      <c r="QPN195" s="172"/>
      <c r="QPO195" s="172"/>
      <c r="QPP195" s="172"/>
      <c r="QPQ195" s="172"/>
      <c r="QPR195" s="172"/>
      <c r="QPS195" s="172"/>
      <c r="QPT195" s="172"/>
      <c r="QPU195" s="172"/>
      <c r="QPV195" s="172"/>
      <c r="QPW195" s="172"/>
      <c r="QPX195" s="172"/>
      <c r="QPY195" s="172"/>
      <c r="QPZ195" s="172"/>
      <c r="QQA195" s="172"/>
      <c r="QQB195" s="172"/>
      <c r="QQC195" s="172"/>
      <c r="QQD195" s="172"/>
      <c r="QQE195" s="172"/>
      <c r="QQF195" s="172"/>
      <c r="QQG195" s="172"/>
      <c r="QQH195" s="172"/>
      <c r="QQI195" s="172"/>
      <c r="QQJ195" s="172"/>
      <c r="QQK195" s="172"/>
      <c r="QQL195" s="172"/>
      <c r="QQM195" s="172"/>
      <c r="QQN195" s="172"/>
      <c r="QQO195" s="172"/>
      <c r="QQP195" s="172"/>
      <c r="QQQ195" s="172"/>
      <c r="QQR195" s="172"/>
      <c r="QQS195" s="172"/>
      <c r="QQT195" s="172"/>
      <c r="QQU195" s="172"/>
      <c r="QQV195" s="172"/>
      <c r="QQW195" s="172"/>
      <c r="QQX195" s="172"/>
      <c r="QQY195" s="172"/>
      <c r="QQZ195" s="172"/>
      <c r="QRA195" s="172"/>
      <c r="QRB195" s="172"/>
      <c r="QRC195" s="172"/>
      <c r="QRD195" s="172"/>
      <c r="QRE195" s="172"/>
      <c r="QRF195" s="172"/>
      <c r="QRG195" s="172"/>
      <c r="QRH195" s="172"/>
      <c r="QRI195" s="172"/>
      <c r="QRJ195" s="172"/>
      <c r="QRK195" s="172"/>
      <c r="QRL195" s="172"/>
      <c r="QRM195" s="172"/>
      <c r="QRN195" s="172"/>
      <c r="QRO195" s="172"/>
      <c r="QRP195" s="172"/>
      <c r="QRQ195" s="172"/>
      <c r="QRR195" s="172"/>
      <c r="QRS195" s="172"/>
      <c r="QRT195" s="172"/>
      <c r="QRU195" s="172"/>
      <c r="QRV195" s="172"/>
      <c r="QRW195" s="172"/>
      <c r="QRX195" s="172"/>
      <c r="QRY195" s="172"/>
      <c r="QRZ195" s="172"/>
      <c r="QSA195" s="172"/>
      <c r="QSB195" s="172"/>
      <c r="QSC195" s="172"/>
      <c r="QSD195" s="172"/>
      <c r="QSE195" s="172"/>
      <c r="QSF195" s="172"/>
      <c r="QSG195" s="172"/>
      <c r="QSH195" s="172"/>
      <c r="QSI195" s="172"/>
      <c r="QSJ195" s="172"/>
      <c r="QSK195" s="172"/>
      <c r="QSL195" s="172"/>
      <c r="QSM195" s="172"/>
      <c r="QSN195" s="172"/>
      <c r="QSO195" s="172"/>
      <c r="QSP195" s="172"/>
      <c r="QSQ195" s="172"/>
      <c r="QSR195" s="172"/>
      <c r="QSS195" s="172"/>
      <c r="QST195" s="172"/>
      <c r="QSU195" s="172"/>
      <c r="QSV195" s="172"/>
      <c r="QSW195" s="172"/>
      <c r="QSX195" s="172"/>
      <c r="QSY195" s="172"/>
      <c r="QSZ195" s="172"/>
      <c r="QTA195" s="172"/>
      <c r="QTB195" s="172"/>
      <c r="QTC195" s="172"/>
      <c r="QTD195" s="172"/>
      <c r="QTE195" s="172"/>
      <c r="QTF195" s="172"/>
      <c r="QTG195" s="172"/>
      <c r="QTH195" s="172"/>
      <c r="QTI195" s="172"/>
      <c r="QTJ195" s="172"/>
      <c r="QTK195" s="172"/>
      <c r="QTL195" s="172"/>
      <c r="QTM195" s="172"/>
      <c r="QTN195" s="172"/>
      <c r="QTO195" s="172"/>
      <c r="QTP195" s="172"/>
      <c r="QTQ195" s="172"/>
      <c r="QTR195" s="172"/>
      <c r="QTS195" s="172"/>
      <c r="QTT195" s="172"/>
      <c r="QTU195" s="172"/>
      <c r="QTV195" s="172"/>
      <c r="QTW195" s="172"/>
      <c r="QTX195" s="172"/>
      <c r="QTY195" s="172"/>
      <c r="QTZ195" s="172"/>
      <c r="QUA195" s="172"/>
      <c r="QUB195" s="172"/>
      <c r="QUC195" s="172"/>
      <c r="QUD195" s="172"/>
      <c r="QUE195" s="172"/>
      <c r="QUF195" s="172"/>
      <c r="QUG195" s="172"/>
      <c r="QUH195" s="172"/>
      <c r="QUI195" s="172"/>
      <c r="QUJ195" s="172"/>
      <c r="QUK195" s="172"/>
      <c r="QUL195" s="172"/>
      <c r="QUM195" s="172"/>
      <c r="QUN195" s="172"/>
      <c r="QUO195" s="172"/>
      <c r="QUP195" s="172"/>
      <c r="QUQ195" s="172"/>
      <c r="QUR195" s="172"/>
      <c r="QUS195" s="172"/>
      <c r="QUT195" s="172"/>
      <c r="QUU195" s="172"/>
      <c r="QUV195" s="172"/>
      <c r="QUW195" s="172"/>
      <c r="QUX195" s="172"/>
      <c r="QUY195" s="172"/>
      <c r="QUZ195" s="172"/>
      <c r="QVA195" s="172"/>
      <c r="QVB195" s="172"/>
      <c r="QVC195" s="172"/>
      <c r="QVD195" s="172"/>
      <c r="QVE195" s="172"/>
      <c r="QVF195" s="172"/>
      <c r="QVG195" s="172"/>
      <c r="QVH195" s="172"/>
      <c r="QVI195" s="172"/>
      <c r="QVJ195" s="172"/>
      <c r="QVK195" s="172"/>
      <c r="QVL195" s="172"/>
      <c r="QVM195" s="172"/>
      <c r="QVN195" s="172"/>
      <c r="QVO195" s="172"/>
      <c r="QVP195" s="172"/>
      <c r="QVQ195" s="172"/>
      <c r="QVR195" s="172"/>
      <c r="QVS195" s="172"/>
      <c r="QVT195" s="172"/>
      <c r="QVU195" s="172"/>
      <c r="QVV195" s="172"/>
      <c r="QVW195" s="172"/>
      <c r="QVX195" s="172"/>
      <c r="QVY195" s="172"/>
      <c r="QVZ195" s="172"/>
      <c r="QWA195" s="172"/>
      <c r="QWB195" s="172"/>
      <c r="QWC195" s="172"/>
      <c r="QWD195" s="172"/>
      <c r="QWE195" s="172"/>
      <c r="QWF195" s="172"/>
      <c r="QWG195" s="172"/>
      <c r="QWH195" s="172"/>
      <c r="QWI195" s="172"/>
      <c r="QWJ195" s="172"/>
      <c r="QWK195" s="172"/>
      <c r="QWL195" s="172"/>
      <c r="QWM195" s="172"/>
      <c r="QWN195" s="172"/>
      <c r="QWO195" s="172"/>
      <c r="QWP195" s="172"/>
      <c r="QWQ195" s="172"/>
      <c r="QWR195" s="172"/>
      <c r="QWS195" s="172"/>
      <c r="QWT195" s="172"/>
      <c r="QWU195" s="172"/>
      <c r="QWV195" s="172"/>
      <c r="QWW195" s="172"/>
      <c r="QWX195" s="172"/>
      <c r="QWY195" s="172"/>
      <c r="QWZ195" s="172"/>
      <c r="QXA195" s="172"/>
      <c r="QXB195" s="172"/>
      <c r="QXC195" s="172"/>
      <c r="QXD195" s="172"/>
      <c r="QXE195" s="172"/>
      <c r="QXF195" s="172"/>
      <c r="QXG195" s="172"/>
      <c r="QXH195" s="172"/>
      <c r="QXI195" s="172"/>
      <c r="QXJ195" s="172"/>
      <c r="QXK195" s="172"/>
      <c r="QXL195" s="172"/>
      <c r="QXM195" s="172"/>
      <c r="QXN195" s="172"/>
      <c r="QXO195" s="172"/>
      <c r="QXP195" s="172"/>
      <c r="QXQ195" s="172"/>
      <c r="QXR195" s="172"/>
      <c r="QXS195" s="172"/>
      <c r="QXT195" s="172"/>
      <c r="QXU195" s="172"/>
      <c r="QXV195" s="172"/>
      <c r="QXW195" s="172"/>
      <c r="QXX195" s="172"/>
      <c r="QXY195" s="172"/>
      <c r="QXZ195" s="172"/>
      <c r="QYA195" s="172"/>
      <c r="QYB195" s="172"/>
      <c r="QYC195" s="172"/>
      <c r="QYD195" s="172"/>
      <c r="QYE195" s="172"/>
      <c r="QYF195" s="172"/>
      <c r="QYG195" s="172"/>
      <c r="QYH195" s="172"/>
      <c r="QYI195" s="172"/>
      <c r="QYJ195" s="172"/>
      <c r="QYK195" s="172"/>
      <c r="QYL195" s="172"/>
      <c r="QYM195" s="172"/>
      <c r="QYN195" s="172"/>
      <c r="QYO195" s="172"/>
      <c r="QYP195" s="172"/>
      <c r="QYQ195" s="172"/>
      <c r="QYR195" s="172"/>
      <c r="QYS195" s="172"/>
      <c r="QYT195" s="172"/>
      <c r="QYU195" s="172"/>
      <c r="QYV195" s="172"/>
      <c r="QYW195" s="172"/>
      <c r="QYX195" s="172"/>
      <c r="QYY195" s="172"/>
      <c r="QYZ195" s="172"/>
      <c r="QZA195" s="172"/>
      <c r="QZB195" s="172"/>
      <c r="QZC195" s="172"/>
      <c r="QZD195" s="172"/>
      <c r="QZE195" s="172"/>
      <c r="QZF195" s="172"/>
      <c r="QZG195" s="172"/>
      <c r="QZH195" s="172"/>
      <c r="QZI195" s="172"/>
      <c r="QZJ195" s="172"/>
      <c r="QZK195" s="172"/>
      <c r="QZL195" s="172"/>
      <c r="QZM195" s="172"/>
      <c r="QZN195" s="172"/>
      <c r="QZO195" s="172"/>
      <c r="QZP195" s="172"/>
      <c r="QZQ195" s="172"/>
      <c r="QZR195" s="172"/>
      <c r="QZS195" s="172"/>
      <c r="QZT195" s="172"/>
      <c r="QZU195" s="172"/>
      <c r="QZV195" s="172"/>
      <c r="QZW195" s="172"/>
      <c r="QZX195" s="172"/>
      <c r="QZY195" s="172"/>
      <c r="QZZ195" s="172"/>
      <c r="RAA195" s="172"/>
      <c r="RAB195" s="172"/>
      <c r="RAC195" s="172"/>
      <c r="RAD195" s="172"/>
      <c r="RAE195" s="172"/>
      <c r="RAF195" s="172"/>
      <c r="RAG195" s="172"/>
      <c r="RAH195" s="172"/>
      <c r="RAI195" s="172"/>
      <c r="RAJ195" s="172"/>
      <c r="RAK195" s="172"/>
      <c r="RAL195" s="172"/>
      <c r="RAM195" s="172"/>
      <c r="RAN195" s="172"/>
      <c r="RAO195" s="172"/>
      <c r="RAP195" s="172"/>
      <c r="RAQ195" s="172"/>
      <c r="RAR195" s="172"/>
      <c r="RAS195" s="172"/>
      <c r="RAT195" s="172"/>
      <c r="RAU195" s="172"/>
      <c r="RAV195" s="172"/>
      <c r="RAW195" s="172"/>
      <c r="RAX195" s="172"/>
      <c r="RAY195" s="172"/>
      <c r="RAZ195" s="172"/>
      <c r="RBA195" s="172"/>
      <c r="RBB195" s="172"/>
      <c r="RBC195" s="172"/>
      <c r="RBD195" s="172"/>
      <c r="RBE195" s="172"/>
      <c r="RBF195" s="172"/>
      <c r="RBG195" s="172"/>
      <c r="RBH195" s="172"/>
      <c r="RBI195" s="172"/>
      <c r="RBJ195" s="172"/>
      <c r="RBK195" s="172"/>
      <c r="RBL195" s="172"/>
      <c r="RBM195" s="172"/>
      <c r="RBN195" s="172"/>
      <c r="RBO195" s="172"/>
      <c r="RBP195" s="172"/>
      <c r="RBQ195" s="172"/>
      <c r="RBR195" s="172"/>
      <c r="RBS195" s="172"/>
      <c r="RBT195" s="172"/>
      <c r="RBU195" s="172"/>
      <c r="RBV195" s="172"/>
      <c r="RBW195" s="172"/>
      <c r="RBX195" s="172"/>
      <c r="RBY195" s="172"/>
      <c r="RBZ195" s="172"/>
      <c r="RCA195" s="172"/>
      <c r="RCB195" s="172"/>
      <c r="RCC195" s="172"/>
      <c r="RCD195" s="172"/>
      <c r="RCE195" s="172"/>
      <c r="RCF195" s="172"/>
      <c r="RCG195" s="172"/>
      <c r="RCH195" s="172"/>
      <c r="RCI195" s="172"/>
      <c r="RCJ195" s="172"/>
      <c r="RCK195" s="172"/>
      <c r="RCL195" s="172"/>
      <c r="RCM195" s="172"/>
      <c r="RCN195" s="172"/>
      <c r="RCO195" s="172"/>
      <c r="RCP195" s="172"/>
      <c r="RCQ195" s="172"/>
      <c r="RCR195" s="172"/>
      <c r="RCS195" s="172"/>
      <c r="RCT195" s="172"/>
      <c r="RCU195" s="172"/>
      <c r="RCV195" s="172"/>
      <c r="RCW195" s="172"/>
      <c r="RCX195" s="172"/>
      <c r="RCY195" s="172"/>
      <c r="RCZ195" s="172"/>
      <c r="RDA195" s="172"/>
      <c r="RDB195" s="172"/>
      <c r="RDC195" s="172"/>
      <c r="RDD195" s="172"/>
      <c r="RDE195" s="172"/>
      <c r="RDF195" s="172"/>
      <c r="RDG195" s="172"/>
      <c r="RDH195" s="172"/>
      <c r="RDI195" s="172"/>
      <c r="RDJ195" s="172"/>
      <c r="RDK195" s="172"/>
      <c r="RDL195" s="172"/>
      <c r="RDM195" s="172"/>
      <c r="RDN195" s="172"/>
      <c r="RDO195" s="172"/>
      <c r="RDP195" s="172"/>
      <c r="RDQ195" s="172"/>
      <c r="RDR195" s="172"/>
      <c r="RDS195" s="172"/>
      <c r="RDT195" s="172"/>
      <c r="RDU195" s="172"/>
      <c r="RDV195" s="172"/>
      <c r="RDW195" s="172"/>
      <c r="RDX195" s="172"/>
      <c r="RDY195" s="172"/>
      <c r="RDZ195" s="172"/>
      <c r="REA195" s="172"/>
      <c r="REB195" s="172"/>
      <c r="REC195" s="172"/>
      <c r="RED195" s="172"/>
      <c r="REE195" s="172"/>
      <c r="REF195" s="172"/>
      <c r="REG195" s="172"/>
      <c r="REH195" s="172"/>
      <c r="REI195" s="172"/>
      <c r="REJ195" s="172"/>
      <c r="REK195" s="172"/>
      <c r="REL195" s="172"/>
      <c r="REM195" s="172"/>
      <c r="REN195" s="172"/>
      <c r="REO195" s="172"/>
      <c r="REP195" s="172"/>
      <c r="REQ195" s="172"/>
      <c r="RER195" s="172"/>
      <c r="RES195" s="172"/>
      <c r="RET195" s="172"/>
      <c r="REU195" s="172"/>
      <c r="REV195" s="172"/>
      <c r="REW195" s="172"/>
      <c r="REX195" s="172"/>
      <c r="REY195" s="172"/>
      <c r="REZ195" s="172"/>
      <c r="RFA195" s="172"/>
      <c r="RFB195" s="172"/>
      <c r="RFC195" s="172"/>
      <c r="RFD195" s="172"/>
      <c r="RFE195" s="172"/>
      <c r="RFF195" s="172"/>
      <c r="RFG195" s="172"/>
      <c r="RFH195" s="172"/>
      <c r="RFI195" s="172"/>
      <c r="RFJ195" s="172"/>
      <c r="RFK195" s="172"/>
      <c r="RFL195" s="172"/>
      <c r="RFM195" s="172"/>
      <c r="RFN195" s="172"/>
      <c r="RFO195" s="172"/>
      <c r="RFP195" s="172"/>
      <c r="RFQ195" s="172"/>
      <c r="RFR195" s="172"/>
      <c r="RFS195" s="172"/>
      <c r="RFT195" s="172"/>
      <c r="RFU195" s="172"/>
      <c r="RFV195" s="172"/>
      <c r="RFW195" s="172"/>
      <c r="RFX195" s="172"/>
      <c r="RFY195" s="172"/>
      <c r="RFZ195" s="172"/>
      <c r="RGA195" s="172"/>
      <c r="RGB195" s="172"/>
      <c r="RGC195" s="172"/>
      <c r="RGD195" s="172"/>
      <c r="RGE195" s="172"/>
      <c r="RGF195" s="172"/>
      <c r="RGG195" s="172"/>
      <c r="RGH195" s="172"/>
      <c r="RGI195" s="172"/>
      <c r="RGJ195" s="172"/>
      <c r="RGK195" s="172"/>
      <c r="RGL195" s="172"/>
      <c r="RGM195" s="172"/>
      <c r="RGN195" s="172"/>
      <c r="RGO195" s="172"/>
      <c r="RGP195" s="172"/>
      <c r="RGQ195" s="172"/>
      <c r="RGR195" s="172"/>
      <c r="RGS195" s="172"/>
      <c r="RGT195" s="172"/>
      <c r="RGU195" s="172"/>
      <c r="RGV195" s="172"/>
      <c r="RGW195" s="172"/>
      <c r="RGX195" s="172"/>
      <c r="RGY195" s="172"/>
      <c r="RGZ195" s="172"/>
      <c r="RHA195" s="172"/>
      <c r="RHB195" s="172"/>
      <c r="RHC195" s="172"/>
      <c r="RHD195" s="172"/>
      <c r="RHE195" s="172"/>
      <c r="RHF195" s="172"/>
      <c r="RHG195" s="172"/>
      <c r="RHH195" s="172"/>
      <c r="RHI195" s="172"/>
      <c r="RHJ195" s="172"/>
      <c r="RHK195" s="172"/>
      <c r="RHL195" s="172"/>
      <c r="RHM195" s="172"/>
      <c r="RHN195" s="172"/>
      <c r="RHO195" s="172"/>
      <c r="RHP195" s="172"/>
      <c r="RHQ195" s="172"/>
      <c r="RHR195" s="172"/>
      <c r="RHS195" s="172"/>
      <c r="RHT195" s="172"/>
      <c r="RHU195" s="172"/>
      <c r="RHV195" s="172"/>
      <c r="RHW195" s="172"/>
      <c r="RHX195" s="172"/>
      <c r="RHY195" s="172"/>
      <c r="RHZ195" s="172"/>
      <c r="RIA195" s="172"/>
      <c r="RIB195" s="172"/>
      <c r="RIC195" s="172"/>
      <c r="RID195" s="172"/>
      <c r="RIE195" s="172"/>
      <c r="RIF195" s="172"/>
      <c r="RIG195" s="172"/>
      <c r="RIH195" s="172"/>
      <c r="RII195" s="172"/>
      <c r="RIJ195" s="172"/>
      <c r="RIK195" s="172"/>
      <c r="RIL195" s="172"/>
      <c r="RIM195" s="172"/>
      <c r="RIN195" s="172"/>
      <c r="RIO195" s="172"/>
      <c r="RIP195" s="172"/>
      <c r="RIQ195" s="172"/>
      <c r="RIR195" s="172"/>
      <c r="RIS195" s="172"/>
      <c r="RIT195" s="172"/>
      <c r="RIU195" s="172"/>
      <c r="RIV195" s="172"/>
      <c r="RIW195" s="172"/>
      <c r="RIX195" s="172"/>
      <c r="RIY195" s="172"/>
      <c r="RIZ195" s="172"/>
      <c r="RJA195" s="172"/>
      <c r="RJB195" s="172"/>
      <c r="RJC195" s="172"/>
      <c r="RJD195" s="172"/>
      <c r="RJE195" s="172"/>
      <c r="RJF195" s="172"/>
      <c r="RJG195" s="172"/>
      <c r="RJH195" s="172"/>
      <c r="RJI195" s="172"/>
      <c r="RJJ195" s="172"/>
      <c r="RJK195" s="172"/>
      <c r="RJL195" s="172"/>
      <c r="RJM195" s="172"/>
      <c r="RJN195" s="172"/>
      <c r="RJO195" s="172"/>
      <c r="RJP195" s="172"/>
      <c r="RJQ195" s="172"/>
      <c r="RJR195" s="172"/>
      <c r="RJS195" s="172"/>
      <c r="RJT195" s="172"/>
      <c r="RJU195" s="172"/>
      <c r="RJV195" s="172"/>
      <c r="RJW195" s="172"/>
      <c r="RJX195" s="172"/>
      <c r="RJY195" s="172"/>
      <c r="RJZ195" s="172"/>
      <c r="RKA195" s="172"/>
      <c r="RKB195" s="172"/>
      <c r="RKC195" s="172"/>
      <c r="RKD195" s="172"/>
      <c r="RKE195" s="172"/>
      <c r="RKF195" s="172"/>
      <c r="RKG195" s="172"/>
      <c r="RKH195" s="172"/>
      <c r="RKI195" s="172"/>
      <c r="RKJ195" s="172"/>
      <c r="RKK195" s="172"/>
      <c r="RKL195" s="172"/>
      <c r="RKM195" s="172"/>
      <c r="RKN195" s="172"/>
      <c r="RKO195" s="172"/>
      <c r="RKP195" s="172"/>
      <c r="RKQ195" s="172"/>
      <c r="RKR195" s="172"/>
      <c r="RKS195" s="172"/>
      <c r="RKT195" s="172"/>
      <c r="RKU195" s="172"/>
      <c r="RKV195" s="172"/>
      <c r="RKW195" s="172"/>
      <c r="RKX195" s="172"/>
      <c r="RKY195" s="172"/>
      <c r="RKZ195" s="172"/>
      <c r="RLA195" s="172"/>
      <c r="RLB195" s="172"/>
      <c r="RLC195" s="172"/>
      <c r="RLD195" s="172"/>
      <c r="RLE195" s="172"/>
      <c r="RLF195" s="172"/>
      <c r="RLG195" s="172"/>
      <c r="RLH195" s="172"/>
      <c r="RLI195" s="172"/>
      <c r="RLJ195" s="172"/>
      <c r="RLK195" s="172"/>
      <c r="RLL195" s="172"/>
      <c r="RLM195" s="172"/>
      <c r="RLN195" s="172"/>
      <c r="RLO195" s="172"/>
      <c r="RLP195" s="172"/>
      <c r="RLQ195" s="172"/>
      <c r="RLR195" s="172"/>
      <c r="RLS195" s="172"/>
      <c r="RLT195" s="172"/>
      <c r="RLU195" s="172"/>
      <c r="RLV195" s="172"/>
      <c r="RLW195" s="172"/>
      <c r="RLX195" s="172"/>
      <c r="RLY195" s="172"/>
      <c r="RLZ195" s="172"/>
      <c r="RMA195" s="172"/>
      <c r="RMB195" s="172"/>
      <c r="RMC195" s="172"/>
      <c r="RMD195" s="172"/>
      <c r="RME195" s="172"/>
      <c r="RMF195" s="172"/>
      <c r="RMG195" s="172"/>
      <c r="RMH195" s="172"/>
      <c r="RMI195" s="172"/>
      <c r="RMJ195" s="172"/>
      <c r="RMK195" s="172"/>
      <c r="RML195" s="172"/>
      <c r="RMM195" s="172"/>
      <c r="RMN195" s="172"/>
      <c r="RMO195" s="172"/>
      <c r="RMP195" s="172"/>
      <c r="RMQ195" s="172"/>
      <c r="RMR195" s="172"/>
      <c r="RMS195" s="172"/>
      <c r="RMT195" s="172"/>
      <c r="RMU195" s="172"/>
      <c r="RMV195" s="172"/>
      <c r="RMW195" s="172"/>
      <c r="RMX195" s="172"/>
      <c r="RMY195" s="172"/>
      <c r="RMZ195" s="172"/>
      <c r="RNA195" s="172"/>
      <c r="RNB195" s="172"/>
      <c r="RNC195" s="172"/>
      <c r="RND195" s="172"/>
      <c r="RNE195" s="172"/>
      <c r="RNF195" s="172"/>
      <c r="RNG195" s="172"/>
      <c r="RNH195" s="172"/>
      <c r="RNI195" s="172"/>
      <c r="RNJ195" s="172"/>
      <c r="RNK195" s="172"/>
      <c r="RNL195" s="172"/>
      <c r="RNM195" s="172"/>
      <c r="RNN195" s="172"/>
      <c r="RNO195" s="172"/>
      <c r="RNP195" s="172"/>
      <c r="RNQ195" s="172"/>
      <c r="RNR195" s="172"/>
      <c r="RNS195" s="172"/>
      <c r="RNT195" s="172"/>
      <c r="RNU195" s="172"/>
      <c r="RNV195" s="172"/>
      <c r="RNW195" s="172"/>
      <c r="RNX195" s="172"/>
      <c r="RNY195" s="172"/>
      <c r="RNZ195" s="172"/>
      <c r="ROA195" s="172"/>
      <c r="ROB195" s="172"/>
      <c r="ROC195" s="172"/>
      <c r="ROD195" s="172"/>
      <c r="ROE195" s="172"/>
      <c r="ROF195" s="172"/>
      <c r="ROG195" s="172"/>
      <c r="ROH195" s="172"/>
      <c r="ROI195" s="172"/>
      <c r="ROJ195" s="172"/>
      <c r="ROK195" s="172"/>
      <c r="ROL195" s="172"/>
      <c r="ROM195" s="172"/>
      <c r="RON195" s="172"/>
      <c r="ROO195" s="172"/>
      <c r="ROP195" s="172"/>
      <c r="ROQ195" s="172"/>
      <c r="ROR195" s="172"/>
      <c r="ROS195" s="172"/>
      <c r="ROT195" s="172"/>
      <c r="ROU195" s="172"/>
      <c r="ROV195" s="172"/>
      <c r="ROW195" s="172"/>
      <c r="ROX195" s="172"/>
      <c r="ROY195" s="172"/>
      <c r="ROZ195" s="172"/>
      <c r="RPA195" s="172"/>
      <c r="RPB195" s="172"/>
      <c r="RPC195" s="172"/>
      <c r="RPD195" s="172"/>
      <c r="RPE195" s="172"/>
      <c r="RPF195" s="172"/>
      <c r="RPG195" s="172"/>
      <c r="RPH195" s="172"/>
      <c r="RPI195" s="172"/>
      <c r="RPJ195" s="172"/>
      <c r="RPK195" s="172"/>
      <c r="RPL195" s="172"/>
      <c r="RPM195" s="172"/>
      <c r="RPN195" s="172"/>
      <c r="RPO195" s="172"/>
      <c r="RPP195" s="172"/>
      <c r="RPQ195" s="172"/>
      <c r="RPR195" s="172"/>
      <c r="RPS195" s="172"/>
      <c r="RPT195" s="172"/>
      <c r="RPU195" s="172"/>
      <c r="RPV195" s="172"/>
      <c r="RPW195" s="172"/>
      <c r="RPX195" s="172"/>
      <c r="RPY195" s="172"/>
      <c r="RPZ195" s="172"/>
      <c r="RQA195" s="172"/>
      <c r="RQB195" s="172"/>
      <c r="RQC195" s="172"/>
      <c r="RQD195" s="172"/>
      <c r="RQE195" s="172"/>
      <c r="RQF195" s="172"/>
      <c r="RQG195" s="172"/>
      <c r="RQH195" s="172"/>
      <c r="RQI195" s="172"/>
      <c r="RQJ195" s="172"/>
      <c r="RQK195" s="172"/>
      <c r="RQL195" s="172"/>
      <c r="RQM195" s="172"/>
      <c r="RQN195" s="172"/>
      <c r="RQO195" s="172"/>
      <c r="RQP195" s="172"/>
      <c r="RQQ195" s="172"/>
      <c r="RQR195" s="172"/>
      <c r="RQS195" s="172"/>
      <c r="RQT195" s="172"/>
      <c r="RQU195" s="172"/>
      <c r="RQV195" s="172"/>
      <c r="RQW195" s="172"/>
      <c r="RQX195" s="172"/>
      <c r="RQY195" s="172"/>
      <c r="RQZ195" s="172"/>
      <c r="RRA195" s="172"/>
      <c r="RRB195" s="172"/>
      <c r="RRC195" s="172"/>
      <c r="RRD195" s="172"/>
      <c r="RRE195" s="172"/>
      <c r="RRF195" s="172"/>
      <c r="RRG195" s="172"/>
      <c r="RRH195" s="172"/>
      <c r="RRI195" s="172"/>
      <c r="RRJ195" s="172"/>
      <c r="RRK195" s="172"/>
      <c r="RRL195" s="172"/>
      <c r="RRM195" s="172"/>
      <c r="RRN195" s="172"/>
      <c r="RRO195" s="172"/>
      <c r="RRP195" s="172"/>
      <c r="RRQ195" s="172"/>
      <c r="RRR195" s="172"/>
      <c r="RRS195" s="172"/>
      <c r="RRT195" s="172"/>
      <c r="RRU195" s="172"/>
      <c r="RRV195" s="172"/>
      <c r="RRW195" s="172"/>
      <c r="RRX195" s="172"/>
      <c r="RRY195" s="172"/>
      <c r="RRZ195" s="172"/>
      <c r="RSA195" s="172"/>
      <c r="RSB195" s="172"/>
      <c r="RSC195" s="172"/>
      <c r="RSD195" s="172"/>
      <c r="RSE195" s="172"/>
      <c r="RSF195" s="172"/>
      <c r="RSG195" s="172"/>
      <c r="RSH195" s="172"/>
      <c r="RSI195" s="172"/>
      <c r="RSJ195" s="172"/>
      <c r="RSK195" s="172"/>
      <c r="RSL195" s="172"/>
      <c r="RSM195" s="172"/>
      <c r="RSN195" s="172"/>
      <c r="RSO195" s="172"/>
      <c r="RSP195" s="172"/>
      <c r="RSQ195" s="172"/>
      <c r="RSR195" s="172"/>
      <c r="RSS195" s="172"/>
      <c r="RST195" s="172"/>
      <c r="RSU195" s="172"/>
      <c r="RSV195" s="172"/>
      <c r="RSW195" s="172"/>
      <c r="RSX195" s="172"/>
      <c r="RSY195" s="172"/>
      <c r="RSZ195" s="172"/>
      <c r="RTA195" s="172"/>
      <c r="RTB195" s="172"/>
      <c r="RTC195" s="172"/>
      <c r="RTD195" s="172"/>
      <c r="RTE195" s="172"/>
      <c r="RTF195" s="172"/>
      <c r="RTG195" s="172"/>
      <c r="RTH195" s="172"/>
      <c r="RTI195" s="172"/>
      <c r="RTJ195" s="172"/>
      <c r="RTK195" s="172"/>
      <c r="RTL195" s="172"/>
      <c r="RTM195" s="172"/>
      <c r="RTN195" s="172"/>
      <c r="RTO195" s="172"/>
      <c r="RTP195" s="172"/>
      <c r="RTQ195" s="172"/>
      <c r="RTR195" s="172"/>
      <c r="RTS195" s="172"/>
      <c r="RTT195" s="172"/>
      <c r="RTU195" s="172"/>
      <c r="RTV195" s="172"/>
      <c r="RTW195" s="172"/>
      <c r="RTX195" s="172"/>
      <c r="RTY195" s="172"/>
      <c r="RTZ195" s="172"/>
      <c r="RUA195" s="172"/>
      <c r="RUB195" s="172"/>
      <c r="RUC195" s="172"/>
      <c r="RUD195" s="172"/>
      <c r="RUE195" s="172"/>
      <c r="RUF195" s="172"/>
      <c r="RUG195" s="172"/>
      <c r="RUH195" s="172"/>
      <c r="RUI195" s="172"/>
      <c r="RUJ195" s="172"/>
      <c r="RUK195" s="172"/>
      <c r="RUL195" s="172"/>
      <c r="RUM195" s="172"/>
      <c r="RUN195" s="172"/>
      <c r="RUO195" s="172"/>
      <c r="RUP195" s="172"/>
      <c r="RUQ195" s="172"/>
      <c r="RUR195" s="172"/>
      <c r="RUS195" s="172"/>
      <c r="RUT195" s="172"/>
      <c r="RUU195" s="172"/>
      <c r="RUV195" s="172"/>
      <c r="RUW195" s="172"/>
      <c r="RUX195" s="172"/>
      <c r="RUY195" s="172"/>
      <c r="RUZ195" s="172"/>
      <c r="RVA195" s="172"/>
      <c r="RVB195" s="172"/>
      <c r="RVC195" s="172"/>
      <c r="RVD195" s="172"/>
      <c r="RVE195" s="172"/>
      <c r="RVF195" s="172"/>
      <c r="RVG195" s="172"/>
      <c r="RVH195" s="172"/>
      <c r="RVI195" s="172"/>
      <c r="RVJ195" s="172"/>
      <c r="RVK195" s="172"/>
      <c r="RVL195" s="172"/>
      <c r="RVM195" s="172"/>
      <c r="RVN195" s="172"/>
      <c r="RVO195" s="172"/>
      <c r="RVP195" s="172"/>
      <c r="RVQ195" s="172"/>
      <c r="RVR195" s="172"/>
      <c r="RVS195" s="172"/>
      <c r="RVT195" s="172"/>
      <c r="RVU195" s="172"/>
      <c r="RVV195" s="172"/>
      <c r="RVW195" s="172"/>
      <c r="RVX195" s="172"/>
      <c r="RVY195" s="172"/>
      <c r="RVZ195" s="172"/>
      <c r="RWA195" s="172"/>
      <c r="RWB195" s="172"/>
      <c r="RWC195" s="172"/>
      <c r="RWD195" s="172"/>
      <c r="RWE195" s="172"/>
      <c r="RWF195" s="172"/>
      <c r="RWG195" s="172"/>
      <c r="RWH195" s="172"/>
      <c r="RWI195" s="172"/>
      <c r="RWJ195" s="172"/>
      <c r="RWK195" s="172"/>
      <c r="RWL195" s="172"/>
      <c r="RWM195" s="172"/>
      <c r="RWN195" s="172"/>
      <c r="RWO195" s="172"/>
      <c r="RWP195" s="172"/>
      <c r="RWQ195" s="172"/>
      <c r="RWR195" s="172"/>
      <c r="RWS195" s="172"/>
      <c r="RWT195" s="172"/>
      <c r="RWU195" s="172"/>
      <c r="RWV195" s="172"/>
      <c r="RWW195" s="172"/>
      <c r="RWX195" s="172"/>
      <c r="RWY195" s="172"/>
      <c r="RWZ195" s="172"/>
      <c r="RXA195" s="172"/>
      <c r="RXB195" s="172"/>
      <c r="RXC195" s="172"/>
      <c r="RXD195" s="172"/>
      <c r="RXE195" s="172"/>
      <c r="RXF195" s="172"/>
      <c r="RXG195" s="172"/>
      <c r="RXH195" s="172"/>
      <c r="RXI195" s="172"/>
      <c r="RXJ195" s="172"/>
      <c r="RXK195" s="172"/>
      <c r="RXL195" s="172"/>
      <c r="RXM195" s="172"/>
      <c r="RXN195" s="172"/>
      <c r="RXO195" s="172"/>
      <c r="RXP195" s="172"/>
      <c r="RXQ195" s="172"/>
      <c r="RXR195" s="172"/>
      <c r="RXS195" s="172"/>
      <c r="RXT195" s="172"/>
      <c r="RXU195" s="172"/>
      <c r="RXV195" s="172"/>
      <c r="RXW195" s="172"/>
      <c r="RXX195" s="172"/>
      <c r="RXY195" s="172"/>
      <c r="RXZ195" s="172"/>
      <c r="RYA195" s="172"/>
      <c r="RYB195" s="172"/>
      <c r="RYC195" s="172"/>
      <c r="RYD195" s="172"/>
      <c r="RYE195" s="172"/>
      <c r="RYF195" s="172"/>
      <c r="RYG195" s="172"/>
      <c r="RYH195" s="172"/>
      <c r="RYI195" s="172"/>
      <c r="RYJ195" s="172"/>
      <c r="RYK195" s="172"/>
      <c r="RYL195" s="172"/>
      <c r="RYM195" s="172"/>
      <c r="RYN195" s="172"/>
      <c r="RYO195" s="172"/>
      <c r="RYP195" s="172"/>
      <c r="RYQ195" s="172"/>
      <c r="RYR195" s="172"/>
      <c r="RYS195" s="172"/>
      <c r="RYT195" s="172"/>
      <c r="RYU195" s="172"/>
      <c r="RYV195" s="172"/>
      <c r="RYW195" s="172"/>
      <c r="RYX195" s="172"/>
      <c r="RYY195" s="172"/>
      <c r="RYZ195" s="172"/>
      <c r="RZA195" s="172"/>
      <c r="RZB195" s="172"/>
      <c r="RZC195" s="172"/>
      <c r="RZD195" s="172"/>
      <c r="RZE195" s="172"/>
      <c r="RZF195" s="172"/>
      <c r="RZG195" s="172"/>
      <c r="RZH195" s="172"/>
      <c r="RZI195" s="172"/>
      <c r="RZJ195" s="172"/>
      <c r="RZK195" s="172"/>
      <c r="RZL195" s="172"/>
      <c r="RZM195" s="172"/>
      <c r="RZN195" s="172"/>
      <c r="RZO195" s="172"/>
      <c r="RZP195" s="172"/>
      <c r="RZQ195" s="172"/>
      <c r="RZR195" s="172"/>
      <c r="RZS195" s="172"/>
      <c r="RZT195" s="172"/>
      <c r="RZU195" s="172"/>
      <c r="RZV195" s="172"/>
      <c r="RZW195" s="172"/>
      <c r="RZX195" s="172"/>
      <c r="RZY195" s="172"/>
      <c r="RZZ195" s="172"/>
      <c r="SAA195" s="172"/>
      <c r="SAB195" s="172"/>
      <c r="SAC195" s="172"/>
      <c r="SAD195" s="172"/>
      <c r="SAE195" s="172"/>
      <c r="SAF195" s="172"/>
      <c r="SAG195" s="172"/>
      <c r="SAH195" s="172"/>
      <c r="SAI195" s="172"/>
      <c r="SAJ195" s="172"/>
      <c r="SAK195" s="172"/>
      <c r="SAL195" s="172"/>
      <c r="SAM195" s="172"/>
      <c r="SAN195" s="172"/>
      <c r="SAO195" s="172"/>
      <c r="SAP195" s="172"/>
      <c r="SAQ195" s="172"/>
      <c r="SAR195" s="172"/>
      <c r="SAS195" s="172"/>
      <c r="SAT195" s="172"/>
      <c r="SAU195" s="172"/>
      <c r="SAV195" s="172"/>
      <c r="SAW195" s="172"/>
      <c r="SAX195" s="172"/>
      <c r="SAY195" s="172"/>
      <c r="SAZ195" s="172"/>
      <c r="SBA195" s="172"/>
      <c r="SBB195" s="172"/>
      <c r="SBC195" s="172"/>
      <c r="SBD195" s="172"/>
      <c r="SBE195" s="172"/>
      <c r="SBF195" s="172"/>
      <c r="SBG195" s="172"/>
      <c r="SBH195" s="172"/>
      <c r="SBI195" s="172"/>
      <c r="SBJ195" s="172"/>
      <c r="SBK195" s="172"/>
      <c r="SBL195" s="172"/>
      <c r="SBM195" s="172"/>
      <c r="SBN195" s="172"/>
      <c r="SBO195" s="172"/>
      <c r="SBP195" s="172"/>
      <c r="SBQ195" s="172"/>
      <c r="SBR195" s="172"/>
      <c r="SBS195" s="172"/>
      <c r="SBT195" s="172"/>
      <c r="SBU195" s="172"/>
      <c r="SBV195" s="172"/>
      <c r="SBW195" s="172"/>
      <c r="SBX195" s="172"/>
      <c r="SBY195" s="172"/>
      <c r="SBZ195" s="172"/>
      <c r="SCA195" s="172"/>
      <c r="SCB195" s="172"/>
      <c r="SCC195" s="172"/>
      <c r="SCD195" s="172"/>
      <c r="SCE195" s="172"/>
      <c r="SCF195" s="172"/>
      <c r="SCG195" s="172"/>
      <c r="SCH195" s="172"/>
      <c r="SCI195" s="172"/>
      <c r="SCJ195" s="172"/>
      <c r="SCK195" s="172"/>
      <c r="SCL195" s="172"/>
      <c r="SCM195" s="172"/>
      <c r="SCN195" s="172"/>
      <c r="SCO195" s="172"/>
      <c r="SCP195" s="172"/>
      <c r="SCQ195" s="172"/>
      <c r="SCR195" s="172"/>
      <c r="SCS195" s="172"/>
      <c r="SCT195" s="172"/>
      <c r="SCU195" s="172"/>
      <c r="SCV195" s="172"/>
      <c r="SCW195" s="172"/>
      <c r="SCX195" s="172"/>
      <c r="SCY195" s="172"/>
      <c r="SCZ195" s="172"/>
      <c r="SDA195" s="172"/>
      <c r="SDB195" s="172"/>
      <c r="SDC195" s="172"/>
      <c r="SDD195" s="172"/>
      <c r="SDE195" s="172"/>
      <c r="SDF195" s="172"/>
      <c r="SDG195" s="172"/>
      <c r="SDH195" s="172"/>
      <c r="SDI195" s="172"/>
      <c r="SDJ195" s="172"/>
      <c r="SDK195" s="172"/>
      <c r="SDL195" s="172"/>
      <c r="SDM195" s="172"/>
      <c r="SDN195" s="172"/>
      <c r="SDO195" s="172"/>
      <c r="SDP195" s="172"/>
      <c r="SDQ195" s="172"/>
      <c r="SDR195" s="172"/>
      <c r="SDS195" s="172"/>
      <c r="SDT195" s="172"/>
      <c r="SDU195" s="172"/>
      <c r="SDV195" s="172"/>
      <c r="SDW195" s="172"/>
      <c r="SDX195" s="172"/>
      <c r="SDY195" s="172"/>
      <c r="SDZ195" s="172"/>
      <c r="SEA195" s="172"/>
      <c r="SEB195" s="172"/>
      <c r="SEC195" s="172"/>
      <c r="SED195" s="172"/>
      <c r="SEE195" s="172"/>
      <c r="SEF195" s="172"/>
      <c r="SEG195" s="172"/>
      <c r="SEH195" s="172"/>
      <c r="SEI195" s="172"/>
      <c r="SEJ195" s="172"/>
      <c r="SEK195" s="172"/>
      <c r="SEL195" s="172"/>
      <c r="SEM195" s="172"/>
      <c r="SEN195" s="172"/>
      <c r="SEO195" s="172"/>
      <c r="SEP195" s="172"/>
      <c r="SEQ195" s="172"/>
      <c r="SER195" s="172"/>
      <c r="SES195" s="172"/>
      <c r="SET195" s="172"/>
      <c r="SEU195" s="172"/>
      <c r="SEV195" s="172"/>
      <c r="SEW195" s="172"/>
      <c r="SEX195" s="172"/>
      <c r="SEY195" s="172"/>
      <c r="SEZ195" s="172"/>
      <c r="SFA195" s="172"/>
      <c r="SFB195" s="172"/>
      <c r="SFC195" s="172"/>
      <c r="SFD195" s="172"/>
      <c r="SFE195" s="172"/>
      <c r="SFF195" s="172"/>
      <c r="SFG195" s="172"/>
      <c r="SFH195" s="172"/>
      <c r="SFI195" s="172"/>
      <c r="SFJ195" s="172"/>
      <c r="SFK195" s="172"/>
      <c r="SFL195" s="172"/>
      <c r="SFM195" s="172"/>
      <c r="SFN195" s="172"/>
      <c r="SFO195" s="172"/>
      <c r="SFP195" s="172"/>
      <c r="SFQ195" s="172"/>
      <c r="SFR195" s="172"/>
      <c r="SFS195" s="172"/>
      <c r="SFT195" s="172"/>
      <c r="SFU195" s="172"/>
      <c r="SFV195" s="172"/>
      <c r="SFW195" s="172"/>
      <c r="SFX195" s="172"/>
      <c r="SFY195" s="172"/>
      <c r="SFZ195" s="172"/>
      <c r="SGA195" s="172"/>
      <c r="SGB195" s="172"/>
      <c r="SGC195" s="172"/>
      <c r="SGD195" s="172"/>
      <c r="SGE195" s="172"/>
      <c r="SGF195" s="172"/>
      <c r="SGG195" s="172"/>
      <c r="SGH195" s="172"/>
      <c r="SGI195" s="172"/>
      <c r="SGJ195" s="172"/>
      <c r="SGK195" s="172"/>
      <c r="SGL195" s="172"/>
      <c r="SGM195" s="172"/>
      <c r="SGN195" s="172"/>
      <c r="SGO195" s="172"/>
      <c r="SGP195" s="172"/>
      <c r="SGQ195" s="172"/>
      <c r="SGR195" s="172"/>
      <c r="SGS195" s="172"/>
      <c r="SGT195" s="172"/>
      <c r="SGU195" s="172"/>
      <c r="SGV195" s="172"/>
      <c r="SGW195" s="172"/>
      <c r="SGX195" s="172"/>
      <c r="SGY195" s="172"/>
      <c r="SGZ195" s="172"/>
      <c r="SHA195" s="172"/>
      <c r="SHB195" s="172"/>
      <c r="SHC195" s="172"/>
      <c r="SHD195" s="172"/>
      <c r="SHE195" s="172"/>
      <c r="SHF195" s="172"/>
      <c r="SHG195" s="172"/>
      <c r="SHH195" s="172"/>
      <c r="SHI195" s="172"/>
      <c r="SHJ195" s="172"/>
      <c r="SHK195" s="172"/>
      <c r="SHL195" s="172"/>
      <c r="SHM195" s="172"/>
      <c r="SHN195" s="172"/>
      <c r="SHO195" s="172"/>
      <c r="SHP195" s="172"/>
      <c r="SHQ195" s="172"/>
      <c r="SHR195" s="172"/>
      <c r="SHS195" s="172"/>
      <c r="SHT195" s="172"/>
      <c r="SHU195" s="172"/>
      <c r="SHV195" s="172"/>
      <c r="SHW195" s="172"/>
      <c r="SHX195" s="172"/>
      <c r="SHY195" s="172"/>
      <c r="SHZ195" s="172"/>
      <c r="SIA195" s="172"/>
      <c r="SIB195" s="172"/>
      <c r="SIC195" s="172"/>
      <c r="SID195" s="172"/>
      <c r="SIE195" s="172"/>
      <c r="SIF195" s="172"/>
      <c r="SIG195" s="172"/>
      <c r="SIH195" s="172"/>
      <c r="SII195" s="172"/>
      <c r="SIJ195" s="172"/>
      <c r="SIK195" s="172"/>
      <c r="SIL195" s="172"/>
      <c r="SIM195" s="172"/>
      <c r="SIN195" s="172"/>
      <c r="SIO195" s="172"/>
      <c r="SIP195" s="172"/>
      <c r="SIQ195" s="172"/>
      <c r="SIR195" s="172"/>
      <c r="SIS195" s="172"/>
      <c r="SIT195" s="172"/>
      <c r="SIU195" s="172"/>
      <c r="SIV195" s="172"/>
      <c r="SIW195" s="172"/>
      <c r="SIX195" s="172"/>
      <c r="SIY195" s="172"/>
      <c r="SIZ195" s="172"/>
      <c r="SJA195" s="172"/>
      <c r="SJB195" s="172"/>
      <c r="SJC195" s="172"/>
      <c r="SJD195" s="172"/>
      <c r="SJE195" s="172"/>
      <c r="SJF195" s="172"/>
      <c r="SJG195" s="172"/>
      <c r="SJH195" s="172"/>
      <c r="SJI195" s="172"/>
      <c r="SJJ195" s="172"/>
      <c r="SJK195" s="172"/>
      <c r="SJL195" s="172"/>
      <c r="SJM195" s="172"/>
      <c r="SJN195" s="172"/>
      <c r="SJO195" s="172"/>
      <c r="SJP195" s="172"/>
      <c r="SJQ195" s="172"/>
      <c r="SJR195" s="172"/>
      <c r="SJS195" s="172"/>
      <c r="SJT195" s="172"/>
      <c r="SJU195" s="172"/>
      <c r="SJV195" s="172"/>
      <c r="SJW195" s="172"/>
      <c r="SJX195" s="172"/>
      <c r="SJY195" s="172"/>
      <c r="SJZ195" s="172"/>
      <c r="SKA195" s="172"/>
      <c r="SKB195" s="172"/>
      <c r="SKC195" s="172"/>
      <c r="SKD195" s="172"/>
      <c r="SKE195" s="172"/>
      <c r="SKF195" s="172"/>
      <c r="SKG195" s="172"/>
      <c r="SKH195" s="172"/>
      <c r="SKI195" s="172"/>
      <c r="SKJ195" s="172"/>
      <c r="SKK195" s="172"/>
      <c r="SKL195" s="172"/>
      <c r="SKM195" s="172"/>
      <c r="SKN195" s="172"/>
      <c r="SKO195" s="172"/>
      <c r="SKP195" s="172"/>
      <c r="SKQ195" s="172"/>
      <c r="SKR195" s="172"/>
      <c r="SKS195" s="172"/>
      <c r="SKT195" s="172"/>
      <c r="SKU195" s="172"/>
      <c r="SKV195" s="172"/>
      <c r="SKW195" s="172"/>
      <c r="SKX195" s="172"/>
      <c r="SKY195" s="172"/>
      <c r="SKZ195" s="172"/>
      <c r="SLA195" s="172"/>
      <c r="SLB195" s="172"/>
      <c r="SLC195" s="172"/>
      <c r="SLD195" s="172"/>
      <c r="SLE195" s="172"/>
      <c r="SLF195" s="172"/>
      <c r="SLG195" s="172"/>
      <c r="SLH195" s="172"/>
      <c r="SLI195" s="172"/>
      <c r="SLJ195" s="172"/>
      <c r="SLK195" s="172"/>
      <c r="SLL195" s="172"/>
      <c r="SLM195" s="172"/>
      <c r="SLN195" s="172"/>
      <c r="SLO195" s="172"/>
      <c r="SLP195" s="172"/>
      <c r="SLQ195" s="172"/>
      <c r="SLR195" s="172"/>
      <c r="SLS195" s="172"/>
      <c r="SLT195" s="172"/>
      <c r="SLU195" s="172"/>
      <c r="SLV195" s="172"/>
      <c r="SLW195" s="172"/>
      <c r="SLX195" s="172"/>
      <c r="SLY195" s="172"/>
      <c r="SLZ195" s="172"/>
      <c r="SMA195" s="172"/>
      <c r="SMB195" s="172"/>
      <c r="SMC195" s="172"/>
      <c r="SMD195" s="172"/>
      <c r="SME195" s="172"/>
      <c r="SMF195" s="172"/>
      <c r="SMG195" s="172"/>
      <c r="SMH195" s="172"/>
      <c r="SMI195" s="172"/>
      <c r="SMJ195" s="172"/>
      <c r="SMK195" s="172"/>
      <c r="SML195" s="172"/>
      <c r="SMM195" s="172"/>
      <c r="SMN195" s="172"/>
      <c r="SMO195" s="172"/>
      <c r="SMP195" s="172"/>
      <c r="SMQ195" s="172"/>
      <c r="SMR195" s="172"/>
      <c r="SMS195" s="172"/>
      <c r="SMT195" s="172"/>
      <c r="SMU195" s="172"/>
      <c r="SMV195" s="172"/>
      <c r="SMW195" s="172"/>
      <c r="SMX195" s="172"/>
      <c r="SMY195" s="172"/>
      <c r="SMZ195" s="172"/>
      <c r="SNA195" s="172"/>
      <c r="SNB195" s="172"/>
      <c r="SNC195" s="172"/>
      <c r="SND195" s="172"/>
      <c r="SNE195" s="172"/>
      <c r="SNF195" s="172"/>
      <c r="SNG195" s="172"/>
      <c r="SNH195" s="172"/>
      <c r="SNI195" s="172"/>
      <c r="SNJ195" s="172"/>
      <c r="SNK195" s="172"/>
      <c r="SNL195" s="172"/>
      <c r="SNM195" s="172"/>
      <c r="SNN195" s="172"/>
      <c r="SNO195" s="172"/>
      <c r="SNP195" s="172"/>
      <c r="SNQ195" s="172"/>
      <c r="SNR195" s="172"/>
      <c r="SNS195" s="172"/>
      <c r="SNT195" s="172"/>
      <c r="SNU195" s="172"/>
      <c r="SNV195" s="172"/>
      <c r="SNW195" s="172"/>
      <c r="SNX195" s="172"/>
      <c r="SNY195" s="172"/>
      <c r="SNZ195" s="172"/>
      <c r="SOA195" s="172"/>
      <c r="SOB195" s="172"/>
      <c r="SOC195" s="172"/>
      <c r="SOD195" s="172"/>
      <c r="SOE195" s="172"/>
      <c r="SOF195" s="172"/>
      <c r="SOG195" s="172"/>
      <c r="SOH195" s="172"/>
      <c r="SOI195" s="172"/>
      <c r="SOJ195" s="172"/>
      <c r="SOK195" s="172"/>
      <c r="SOL195" s="172"/>
      <c r="SOM195" s="172"/>
      <c r="SON195" s="172"/>
      <c r="SOO195" s="172"/>
      <c r="SOP195" s="172"/>
      <c r="SOQ195" s="172"/>
      <c r="SOR195" s="172"/>
      <c r="SOS195" s="172"/>
      <c r="SOT195" s="172"/>
      <c r="SOU195" s="172"/>
      <c r="SOV195" s="172"/>
      <c r="SOW195" s="172"/>
      <c r="SOX195" s="172"/>
      <c r="SOY195" s="172"/>
      <c r="SOZ195" s="172"/>
      <c r="SPA195" s="172"/>
      <c r="SPB195" s="172"/>
      <c r="SPC195" s="172"/>
      <c r="SPD195" s="172"/>
      <c r="SPE195" s="172"/>
      <c r="SPF195" s="172"/>
      <c r="SPG195" s="172"/>
      <c r="SPH195" s="172"/>
      <c r="SPI195" s="172"/>
      <c r="SPJ195" s="172"/>
      <c r="SPK195" s="172"/>
      <c r="SPL195" s="172"/>
      <c r="SPM195" s="172"/>
      <c r="SPN195" s="172"/>
      <c r="SPO195" s="172"/>
      <c r="SPP195" s="172"/>
      <c r="SPQ195" s="172"/>
      <c r="SPR195" s="172"/>
      <c r="SPS195" s="172"/>
      <c r="SPT195" s="172"/>
      <c r="SPU195" s="172"/>
      <c r="SPV195" s="172"/>
      <c r="SPW195" s="172"/>
      <c r="SPX195" s="172"/>
      <c r="SPY195" s="172"/>
      <c r="SPZ195" s="172"/>
      <c r="SQA195" s="172"/>
      <c r="SQB195" s="172"/>
      <c r="SQC195" s="172"/>
      <c r="SQD195" s="172"/>
      <c r="SQE195" s="172"/>
      <c r="SQF195" s="172"/>
      <c r="SQG195" s="172"/>
      <c r="SQH195" s="172"/>
      <c r="SQI195" s="172"/>
      <c r="SQJ195" s="172"/>
      <c r="SQK195" s="172"/>
      <c r="SQL195" s="172"/>
      <c r="SQM195" s="172"/>
      <c r="SQN195" s="172"/>
      <c r="SQO195" s="172"/>
      <c r="SQP195" s="172"/>
      <c r="SQQ195" s="172"/>
      <c r="SQR195" s="172"/>
      <c r="SQS195" s="172"/>
      <c r="SQT195" s="172"/>
      <c r="SQU195" s="172"/>
      <c r="SQV195" s="172"/>
      <c r="SQW195" s="172"/>
      <c r="SQX195" s="172"/>
      <c r="SQY195" s="172"/>
      <c r="SQZ195" s="172"/>
      <c r="SRA195" s="172"/>
      <c r="SRB195" s="172"/>
      <c r="SRC195" s="172"/>
      <c r="SRD195" s="172"/>
      <c r="SRE195" s="172"/>
      <c r="SRF195" s="172"/>
      <c r="SRG195" s="172"/>
      <c r="SRH195" s="172"/>
      <c r="SRI195" s="172"/>
      <c r="SRJ195" s="172"/>
      <c r="SRK195" s="172"/>
      <c r="SRL195" s="172"/>
      <c r="SRM195" s="172"/>
      <c r="SRN195" s="172"/>
      <c r="SRO195" s="172"/>
      <c r="SRP195" s="172"/>
      <c r="SRQ195" s="172"/>
      <c r="SRR195" s="172"/>
      <c r="SRS195" s="172"/>
      <c r="SRT195" s="172"/>
      <c r="SRU195" s="172"/>
      <c r="SRV195" s="172"/>
      <c r="SRW195" s="172"/>
      <c r="SRX195" s="172"/>
      <c r="SRY195" s="172"/>
      <c r="SRZ195" s="172"/>
      <c r="SSA195" s="172"/>
      <c r="SSB195" s="172"/>
      <c r="SSC195" s="172"/>
      <c r="SSD195" s="172"/>
      <c r="SSE195" s="172"/>
      <c r="SSF195" s="172"/>
      <c r="SSG195" s="172"/>
      <c r="SSH195" s="172"/>
      <c r="SSI195" s="172"/>
      <c r="SSJ195" s="172"/>
      <c r="SSK195" s="172"/>
      <c r="SSL195" s="172"/>
      <c r="SSM195" s="172"/>
      <c r="SSN195" s="172"/>
      <c r="SSO195" s="172"/>
      <c r="SSP195" s="172"/>
      <c r="SSQ195" s="172"/>
      <c r="SSR195" s="172"/>
      <c r="SSS195" s="172"/>
      <c r="SST195" s="172"/>
      <c r="SSU195" s="172"/>
      <c r="SSV195" s="172"/>
      <c r="SSW195" s="172"/>
      <c r="SSX195" s="172"/>
      <c r="SSY195" s="172"/>
      <c r="SSZ195" s="172"/>
      <c r="STA195" s="172"/>
      <c r="STB195" s="172"/>
      <c r="STC195" s="172"/>
      <c r="STD195" s="172"/>
      <c r="STE195" s="172"/>
      <c r="STF195" s="172"/>
      <c r="STG195" s="172"/>
      <c r="STH195" s="172"/>
      <c r="STI195" s="172"/>
      <c r="STJ195" s="172"/>
      <c r="STK195" s="172"/>
      <c r="STL195" s="172"/>
      <c r="STM195" s="172"/>
      <c r="STN195" s="172"/>
      <c r="STO195" s="172"/>
      <c r="STP195" s="172"/>
      <c r="STQ195" s="172"/>
      <c r="STR195" s="172"/>
      <c r="STS195" s="172"/>
      <c r="STT195" s="172"/>
      <c r="STU195" s="172"/>
      <c r="STV195" s="172"/>
      <c r="STW195" s="172"/>
      <c r="STX195" s="172"/>
      <c r="STY195" s="172"/>
      <c r="STZ195" s="172"/>
      <c r="SUA195" s="172"/>
      <c r="SUB195" s="172"/>
      <c r="SUC195" s="172"/>
      <c r="SUD195" s="172"/>
      <c r="SUE195" s="172"/>
      <c r="SUF195" s="172"/>
      <c r="SUG195" s="172"/>
      <c r="SUH195" s="172"/>
      <c r="SUI195" s="172"/>
      <c r="SUJ195" s="172"/>
      <c r="SUK195" s="172"/>
      <c r="SUL195" s="172"/>
      <c r="SUM195" s="172"/>
      <c r="SUN195" s="172"/>
      <c r="SUO195" s="172"/>
      <c r="SUP195" s="172"/>
      <c r="SUQ195" s="172"/>
      <c r="SUR195" s="172"/>
      <c r="SUS195" s="172"/>
      <c r="SUT195" s="172"/>
      <c r="SUU195" s="172"/>
      <c r="SUV195" s="172"/>
      <c r="SUW195" s="172"/>
      <c r="SUX195" s="172"/>
      <c r="SUY195" s="172"/>
      <c r="SUZ195" s="172"/>
      <c r="SVA195" s="172"/>
      <c r="SVB195" s="172"/>
      <c r="SVC195" s="172"/>
      <c r="SVD195" s="172"/>
      <c r="SVE195" s="172"/>
      <c r="SVF195" s="172"/>
      <c r="SVG195" s="172"/>
      <c r="SVH195" s="172"/>
      <c r="SVI195" s="172"/>
      <c r="SVJ195" s="172"/>
      <c r="SVK195" s="172"/>
      <c r="SVL195" s="172"/>
      <c r="SVM195" s="172"/>
      <c r="SVN195" s="172"/>
      <c r="SVO195" s="172"/>
      <c r="SVP195" s="172"/>
      <c r="SVQ195" s="172"/>
      <c r="SVR195" s="172"/>
      <c r="SVS195" s="172"/>
      <c r="SVT195" s="172"/>
      <c r="SVU195" s="172"/>
      <c r="SVV195" s="172"/>
      <c r="SVW195" s="172"/>
      <c r="SVX195" s="172"/>
      <c r="SVY195" s="172"/>
      <c r="SVZ195" s="172"/>
      <c r="SWA195" s="172"/>
      <c r="SWB195" s="172"/>
      <c r="SWC195" s="172"/>
      <c r="SWD195" s="172"/>
      <c r="SWE195" s="172"/>
      <c r="SWF195" s="172"/>
      <c r="SWG195" s="172"/>
      <c r="SWH195" s="172"/>
      <c r="SWI195" s="172"/>
      <c r="SWJ195" s="172"/>
      <c r="SWK195" s="172"/>
      <c r="SWL195" s="172"/>
      <c r="SWM195" s="172"/>
      <c r="SWN195" s="172"/>
      <c r="SWO195" s="172"/>
      <c r="SWP195" s="172"/>
      <c r="SWQ195" s="172"/>
      <c r="SWR195" s="172"/>
      <c r="SWS195" s="172"/>
      <c r="SWT195" s="172"/>
      <c r="SWU195" s="172"/>
      <c r="SWV195" s="172"/>
      <c r="SWW195" s="172"/>
      <c r="SWX195" s="172"/>
      <c r="SWY195" s="172"/>
      <c r="SWZ195" s="172"/>
      <c r="SXA195" s="172"/>
      <c r="SXB195" s="172"/>
      <c r="SXC195" s="172"/>
      <c r="SXD195" s="172"/>
      <c r="SXE195" s="172"/>
      <c r="SXF195" s="172"/>
      <c r="SXG195" s="172"/>
      <c r="SXH195" s="172"/>
      <c r="SXI195" s="172"/>
      <c r="SXJ195" s="172"/>
      <c r="SXK195" s="172"/>
      <c r="SXL195" s="172"/>
      <c r="SXM195" s="172"/>
      <c r="SXN195" s="172"/>
      <c r="SXO195" s="172"/>
      <c r="SXP195" s="172"/>
      <c r="SXQ195" s="172"/>
      <c r="SXR195" s="172"/>
      <c r="SXS195" s="172"/>
      <c r="SXT195" s="172"/>
      <c r="SXU195" s="172"/>
      <c r="SXV195" s="172"/>
      <c r="SXW195" s="172"/>
      <c r="SXX195" s="172"/>
      <c r="SXY195" s="172"/>
      <c r="SXZ195" s="172"/>
      <c r="SYA195" s="172"/>
      <c r="SYB195" s="172"/>
      <c r="SYC195" s="172"/>
      <c r="SYD195" s="172"/>
      <c r="SYE195" s="172"/>
      <c r="SYF195" s="172"/>
      <c r="SYG195" s="172"/>
      <c r="SYH195" s="172"/>
      <c r="SYI195" s="172"/>
      <c r="SYJ195" s="172"/>
      <c r="SYK195" s="172"/>
      <c r="SYL195" s="172"/>
      <c r="SYM195" s="172"/>
      <c r="SYN195" s="172"/>
      <c r="SYO195" s="172"/>
      <c r="SYP195" s="172"/>
      <c r="SYQ195" s="172"/>
      <c r="SYR195" s="172"/>
      <c r="SYS195" s="172"/>
      <c r="SYT195" s="172"/>
      <c r="SYU195" s="172"/>
      <c r="SYV195" s="172"/>
      <c r="SYW195" s="172"/>
      <c r="SYX195" s="172"/>
      <c r="SYY195" s="172"/>
      <c r="SYZ195" s="172"/>
      <c r="SZA195" s="172"/>
      <c r="SZB195" s="172"/>
      <c r="SZC195" s="172"/>
      <c r="SZD195" s="172"/>
      <c r="SZE195" s="172"/>
      <c r="SZF195" s="172"/>
      <c r="SZG195" s="172"/>
      <c r="SZH195" s="172"/>
      <c r="SZI195" s="172"/>
      <c r="SZJ195" s="172"/>
      <c r="SZK195" s="172"/>
      <c r="SZL195" s="172"/>
      <c r="SZM195" s="172"/>
      <c r="SZN195" s="172"/>
      <c r="SZO195" s="172"/>
      <c r="SZP195" s="172"/>
      <c r="SZQ195" s="172"/>
      <c r="SZR195" s="172"/>
      <c r="SZS195" s="172"/>
      <c r="SZT195" s="172"/>
      <c r="SZU195" s="172"/>
      <c r="SZV195" s="172"/>
      <c r="SZW195" s="172"/>
      <c r="SZX195" s="172"/>
      <c r="SZY195" s="172"/>
      <c r="SZZ195" s="172"/>
      <c r="TAA195" s="172"/>
      <c r="TAB195" s="172"/>
      <c r="TAC195" s="172"/>
      <c r="TAD195" s="172"/>
      <c r="TAE195" s="172"/>
      <c r="TAF195" s="172"/>
      <c r="TAG195" s="172"/>
      <c r="TAH195" s="172"/>
      <c r="TAI195" s="172"/>
      <c r="TAJ195" s="172"/>
      <c r="TAK195" s="172"/>
      <c r="TAL195" s="172"/>
      <c r="TAM195" s="172"/>
      <c r="TAN195" s="172"/>
      <c r="TAO195" s="172"/>
      <c r="TAP195" s="172"/>
      <c r="TAQ195" s="172"/>
      <c r="TAR195" s="172"/>
      <c r="TAS195" s="172"/>
      <c r="TAT195" s="172"/>
      <c r="TAU195" s="172"/>
      <c r="TAV195" s="172"/>
      <c r="TAW195" s="172"/>
      <c r="TAX195" s="172"/>
      <c r="TAY195" s="172"/>
      <c r="TAZ195" s="172"/>
      <c r="TBA195" s="172"/>
      <c r="TBB195" s="172"/>
      <c r="TBC195" s="172"/>
      <c r="TBD195" s="172"/>
      <c r="TBE195" s="172"/>
      <c r="TBF195" s="172"/>
      <c r="TBG195" s="172"/>
      <c r="TBH195" s="172"/>
      <c r="TBI195" s="172"/>
      <c r="TBJ195" s="172"/>
      <c r="TBK195" s="172"/>
      <c r="TBL195" s="172"/>
      <c r="TBM195" s="172"/>
      <c r="TBN195" s="172"/>
      <c r="TBO195" s="172"/>
      <c r="TBP195" s="172"/>
      <c r="TBQ195" s="172"/>
      <c r="TBR195" s="172"/>
      <c r="TBS195" s="172"/>
      <c r="TBT195" s="172"/>
      <c r="TBU195" s="172"/>
      <c r="TBV195" s="172"/>
      <c r="TBW195" s="172"/>
      <c r="TBX195" s="172"/>
      <c r="TBY195" s="172"/>
      <c r="TBZ195" s="172"/>
      <c r="TCA195" s="172"/>
      <c r="TCB195" s="172"/>
      <c r="TCC195" s="172"/>
      <c r="TCD195" s="172"/>
      <c r="TCE195" s="172"/>
      <c r="TCF195" s="172"/>
      <c r="TCG195" s="172"/>
      <c r="TCH195" s="172"/>
      <c r="TCI195" s="172"/>
      <c r="TCJ195" s="172"/>
      <c r="TCK195" s="172"/>
      <c r="TCL195" s="172"/>
      <c r="TCM195" s="172"/>
      <c r="TCN195" s="172"/>
      <c r="TCO195" s="172"/>
      <c r="TCP195" s="172"/>
      <c r="TCQ195" s="172"/>
      <c r="TCR195" s="172"/>
      <c r="TCS195" s="172"/>
      <c r="TCT195" s="172"/>
      <c r="TCU195" s="172"/>
      <c r="TCV195" s="172"/>
      <c r="TCW195" s="172"/>
      <c r="TCX195" s="172"/>
      <c r="TCY195" s="172"/>
      <c r="TCZ195" s="172"/>
      <c r="TDA195" s="172"/>
      <c r="TDB195" s="172"/>
      <c r="TDC195" s="172"/>
      <c r="TDD195" s="172"/>
      <c r="TDE195" s="172"/>
      <c r="TDF195" s="172"/>
      <c r="TDG195" s="172"/>
      <c r="TDH195" s="172"/>
      <c r="TDI195" s="172"/>
      <c r="TDJ195" s="172"/>
      <c r="TDK195" s="172"/>
      <c r="TDL195" s="172"/>
      <c r="TDM195" s="172"/>
      <c r="TDN195" s="172"/>
      <c r="TDO195" s="172"/>
      <c r="TDP195" s="172"/>
      <c r="TDQ195" s="172"/>
      <c r="TDR195" s="172"/>
      <c r="TDS195" s="172"/>
      <c r="TDT195" s="172"/>
      <c r="TDU195" s="172"/>
      <c r="TDV195" s="172"/>
      <c r="TDW195" s="172"/>
      <c r="TDX195" s="172"/>
      <c r="TDY195" s="172"/>
      <c r="TDZ195" s="172"/>
      <c r="TEA195" s="172"/>
      <c r="TEB195" s="172"/>
      <c r="TEC195" s="172"/>
      <c r="TED195" s="172"/>
      <c r="TEE195" s="172"/>
      <c r="TEF195" s="172"/>
      <c r="TEG195" s="172"/>
      <c r="TEH195" s="172"/>
      <c r="TEI195" s="172"/>
      <c r="TEJ195" s="172"/>
      <c r="TEK195" s="172"/>
      <c r="TEL195" s="172"/>
      <c r="TEM195" s="172"/>
      <c r="TEN195" s="172"/>
      <c r="TEO195" s="172"/>
      <c r="TEP195" s="172"/>
      <c r="TEQ195" s="172"/>
      <c r="TER195" s="172"/>
      <c r="TES195" s="172"/>
      <c r="TET195" s="172"/>
      <c r="TEU195" s="172"/>
      <c r="TEV195" s="172"/>
      <c r="TEW195" s="172"/>
      <c r="TEX195" s="172"/>
      <c r="TEY195" s="172"/>
      <c r="TEZ195" s="172"/>
      <c r="TFA195" s="172"/>
      <c r="TFB195" s="172"/>
      <c r="TFC195" s="172"/>
      <c r="TFD195" s="172"/>
      <c r="TFE195" s="172"/>
      <c r="TFF195" s="172"/>
      <c r="TFG195" s="172"/>
      <c r="TFH195" s="172"/>
      <c r="TFI195" s="172"/>
      <c r="TFJ195" s="172"/>
      <c r="TFK195" s="172"/>
      <c r="TFL195" s="172"/>
      <c r="TFM195" s="172"/>
      <c r="TFN195" s="172"/>
      <c r="TFO195" s="172"/>
      <c r="TFP195" s="172"/>
      <c r="TFQ195" s="172"/>
      <c r="TFR195" s="172"/>
      <c r="TFS195" s="172"/>
      <c r="TFT195" s="172"/>
      <c r="TFU195" s="172"/>
      <c r="TFV195" s="172"/>
      <c r="TFW195" s="172"/>
      <c r="TFX195" s="172"/>
      <c r="TFY195" s="172"/>
      <c r="TFZ195" s="172"/>
      <c r="TGA195" s="172"/>
      <c r="TGB195" s="172"/>
      <c r="TGC195" s="172"/>
      <c r="TGD195" s="172"/>
      <c r="TGE195" s="172"/>
      <c r="TGF195" s="172"/>
      <c r="TGG195" s="172"/>
      <c r="TGH195" s="172"/>
      <c r="TGI195" s="172"/>
      <c r="TGJ195" s="172"/>
      <c r="TGK195" s="172"/>
      <c r="TGL195" s="172"/>
      <c r="TGM195" s="172"/>
      <c r="TGN195" s="172"/>
      <c r="TGO195" s="172"/>
      <c r="TGP195" s="172"/>
      <c r="TGQ195" s="172"/>
      <c r="TGR195" s="172"/>
      <c r="TGS195" s="172"/>
      <c r="TGT195" s="172"/>
      <c r="TGU195" s="172"/>
      <c r="TGV195" s="172"/>
      <c r="TGW195" s="172"/>
      <c r="TGX195" s="172"/>
      <c r="TGY195" s="172"/>
      <c r="TGZ195" s="172"/>
      <c r="THA195" s="172"/>
      <c r="THB195" s="172"/>
      <c r="THC195" s="172"/>
      <c r="THD195" s="172"/>
      <c r="THE195" s="172"/>
      <c r="THF195" s="172"/>
      <c r="THG195" s="172"/>
      <c r="THH195" s="172"/>
      <c r="THI195" s="172"/>
      <c r="THJ195" s="172"/>
      <c r="THK195" s="172"/>
      <c r="THL195" s="172"/>
      <c r="THM195" s="172"/>
      <c r="THN195" s="172"/>
      <c r="THO195" s="172"/>
      <c r="THP195" s="172"/>
      <c r="THQ195" s="172"/>
      <c r="THR195" s="172"/>
      <c r="THS195" s="172"/>
      <c r="THT195" s="172"/>
      <c r="THU195" s="172"/>
      <c r="THV195" s="172"/>
      <c r="THW195" s="172"/>
      <c r="THX195" s="172"/>
      <c r="THY195" s="172"/>
      <c r="THZ195" s="172"/>
      <c r="TIA195" s="172"/>
      <c r="TIB195" s="172"/>
      <c r="TIC195" s="172"/>
      <c r="TID195" s="172"/>
      <c r="TIE195" s="172"/>
      <c r="TIF195" s="172"/>
      <c r="TIG195" s="172"/>
      <c r="TIH195" s="172"/>
      <c r="TII195" s="172"/>
      <c r="TIJ195" s="172"/>
      <c r="TIK195" s="172"/>
      <c r="TIL195" s="172"/>
      <c r="TIM195" s="172"/>
      <c r="TIN195" s="172"/>
      <c r="TIO195" s="172"/>
      <c r="TIP195" s="172"/>
      <c r="TIQ195" s="172"/>
      <c r="TIR195" s="172"/>
      <c r="TIS195" s="172"/>
      <c r="TIT195" s="172"/>
      <c r="TIU195" s="172"/>
      <c r="TIV195" s="172"/>
      <c r="TIW195" s="172"/>
      <c r="TIX195" s="172"/>
      <c r="TIY195" s="172"/>
      <c r="TIZ195" s="172"/>
      <c r="TJA195" s="172"/>
      <c r="TJB195" s="172"/>
      <c r="TJC195" s="172"/>
      <c r="TJD195" s="172"/>
      <c r="TJE195" s="172"/>
      <c r="TJF195" s="172"/>
      <c r="TJG195" s="172"/>
      <c r="TJH195" s="172"/>
      <c r="TJI195" s="172"/>
      <c r="TJJ195" s="172"/>
      <c r="TJK195" s="172"/>
      <c r="TJL195" s="172"/>
      <c r="TJM195" s="172"/>
      <c r="TJN195" s="172"/>
      <c r="TJO195" s="172"/>
      <c r="TJP195" s="172"/>
      <c r="TJQ195" s="172"/>
      <c r="TJR195" s="172"/>
      <c r="TJS195" s="172"/>
      <c r="TJT195" s="172"/>
      <c r="TJU195" s="172"/>
      <c r="TJV195" s="172"/>
      <c r="TJW195" s="172"/>
      <c r="TJX195" s="172"/>
      <c r="TJY195" s="172"/>
      <c r="TJZ195" s="172"/>
      <c r="TKA195" s="172"/>
      <c r="TKB195" s="172"/>
      <c r="TKC195" s="172"/>
      <c r="TKD195" s="172"/>
      <c r="TKE195" s="172"/>
      <c r="TKF195" s="172"/>
      <c r="TKG195" s="172"/>
      <c r="TKH195" s="172"/>
      <c r="TKI195" s="172"/>
      <c r="TKJ195" s="172"/>
      <c r="TKK195" s="172"/>
      <c r="TKL195" s="172"/>
      <c r="TKM195" s="172"/>
      <c r="TKN195" s="172"/>
      <c r="TKO195" s="172"/>
      <c r="TKP195" s="172"/>
      <c r="TKQ195" s="172"/>
      <c r="TKR195" s="172"/>
      <c r="TKS195" s="172"/>
      <c r="TKT195" s="172"/>
      <c r="TKU195" s="172"/>
      <c r="TKV195" s="172"/>
      <c r="TKW195" s="172"/>
      <c r="TKX195" s="172"/>
      <c r="TKY195" s="172"/>
      <c r="TKZ195" s="172"/>
      <c r="TLA195" s="172"/>
      <c r="TLB195" s="172"/>
      <c r="TLC195" s="172"/>
      <c r="TLD195" s="172"/>
      <c r="TLE195" s="172"/>
      <c r="TLF195" s="172"/>
      <c r="TLG195" s="172"/>
      <c r="TLH195" s="172"/>
      <c r="TLI195" s="172"/>
      <c r="TLJ195" s="172"/>
      <c r="TLK195" s="172"/>
      <c r="TLL195" s="172"/>
      <c r="TLM195" s="172"/>
      <c r="TLN195" s="172"/>
      <c r="TLO195" s="172"/>
      <c r="TLP195" s="172"/>
      <c r="TLQ195" s="172"/>
      <c r="TLR195" s="172"/>
      <c r="TLS195" s="172"/>
      <c r="TLT195" s="172"/>
      <c r="TLU195" s="172"/>
      <c r="TLV195" s="172"/>
      <c r="TLW195" s="172"/>
      <c r="TLX195" s="172"/>
      <c r="TLY195" s="172"/>
      <c r="TLZ195" s="172"/>
      <c r="TMA195" s="172"/>
      <c r="TMB195" s="172"/>
      <c r="TMC195" s="172"/>
      <c r="TMD195" s="172"/>
      <c r="TME195" s="172"/>
      <c r="TMF195" s="172"/>
      <c r="TMG195" s="172"/>
      <c r="TMH195" s="172"/>
      <c r="TMI195" s="172"/>
      <c r="TMJ195" s="172"/>
      <c r="TMK195" s="172"/>
      <c r="TML195" s="172"/>
      <c r="TMM195" s="172"/>
      <c r="TMN195" s="172"/>
      <c r="TMO195" s="172"/>
      <c r="TMP195" s="172"/>
      <c r="TMQ195" s="172"/>
      <c r="TMR195" s="172"/>
      <c r="TMS195" s="172"/>
      <c r="TMT195" s="172"/>
      <c r="TMU195" s="172"/>
      <c r="TMV195" s="172"/>
      <c r="TMW195" s="172"/>
      <c r="TMX195" s="172"/>
      <c r="TMY195" s="172"/>
      <c r="TMZ195" s="172"/>
      <c r="TNA195" s="172"/>
      <c r="TNB195" s="172"/>
      <c r="TNC195" s="172"/>
      <c r="TND195" s="172"/>
      <c r="TNE195" s="172"/>
      <c r="TNF195" s="172"/>
      <c r="TNG195" s="172"/>
      <c r="TNH195" s="172"/>
      <c r="TNI195" s="172"/>
      <c r="TNJ195" s="172"/>
      <c r="TNK195" s="172"/>
      <c r="TNL195" s="172"/>
      <c r="TNM195" s="172"/>
      <c r="TNN195" s="172"/>
      <c r="TNO195" s="172"/>
      <c r="TNP195" s="172"/>
      <c r="TNQ195" s="172"/>
      <c r="TNR195" s="172"/>
      <c r="TNS195" s="172"/>
      <c r="TNT195" s="172"/>
      <c r="TNU195" s="172"/>
      <c r="TNV195" s="172"/>
      <c r="TNW195" s="172"/>
      <c r="TNX195" s="172"/>
      <c r="TNY195" s="172"/>
      <c r="TNZ195" s="172"/>
      <c r="TOA195" s="172"/>
      <c r="TOB195" s="172"/>
      <c r="TOC195" s="172"/>
      <c r="TOD195" s="172"/>
      <c r="TOE195" s="172"/>
      <c r="TOF195" s="172"/>
      <c r="TOG195" s="172"/>
      <c r="TOH195" s="172"/>
      <c r="TOI195" s="172"/>
      <c r="TOJ195" s="172"/>
      <c r="TOK195" s="172"/>
      <c r="TOL195" s="172"/>
      <c r="TOM195" s="172"/>
      <c r="TON195" s="172"/>
      <c r="TOO195" s="172"/>
      <c r="TOP195" s="172"/>
      <c r="TOQ195" s="172"/>
      <c r="TOR195" s="172"/>
      <c r="TOS195" s="172"/>
      <c r="TOT195" s="172"/>
      <c r="TOU195" s="172"/>
      <c r="TOV195" s="172"/>
      <c r="TOW195" s="172"/>
      <c r="TOX195" s="172"/>
      <c r="TOY195" s="172"/>
      <c r="TOZ195" s="172"/>
      <c r="TPA195" s="172"/>
      <c r="TPB195" s="172"/>
      <c r="TPC195" s="172"/>
      <c r="TPD195" s="172"/>
      <c r="TPE195" s="172"/>
      <c r="TPF195" s="172"/>
      <c r="TPG195" s="172"/>
      <c r="TPH195" s="172"/>
      <c r="TPI195" s="172"/>
      <c r="TPJ195" s="172"/>
      <c r="TPK195" s="172"/>
      <c r="TPL195" s="172"/>
      <c r="TPM195" s="172"/>
      <c r="TPN195" s="172"/>
      <c r="TPO195" s="172"/>
      <c r="TPP195" s="172"/>
      <c r="TPQ195" s="172"/>
      <c r="TPR195" s="172"/>
      <c r="TPS195" s="172"/>
      <c r="TPT195" s="172"/>
      <c r="TPU195" s="172"/>
      <c r="TPV195" s="172"/>
      <c r="TPW195" s="172"/>
      <c r="TPX195" s="172"/>
      <c r="TPY195" s="172"/>
      <c r="TPZ195" s="172"/>
      <c r="TQA195" s="172"/>
      <c r="TQB195" s="172"/>
      <c r="TQC195" s="172"/>
      <c r="TQD195" s="172"/>
      <c r="TQE195" s="172"/>
      <c r="TQF195" s="172"/>
      <c r="TQG195" s="172"/>
      <c r="TQH195" s="172"/>
      <c r="TQI195" s="172"/>
      <c r="TQJ195" s="172"/>
      <c r="TQK195" s="172"/>
      <c r="TQL195" s="172"/>
      <c r="TQM195" s="172"/>
      <c r="TQN195" s="172"/>
      <c r="TQO195" s="172"/>
      <c r="TQP195" s="172"/>
      <c r="TQQ195" s="172"/>
      <c r="TQR195" s="172"/>
      <c r="TQS195" s="172"/>
      <c r="TQT195" s="172"/>
      <c r="TQU195" s="172"/>
      <c r="TQV195" s="172"/>
      <c r="TQW195" s="172"/>
      <c r="TQX195" s="172"/>
      <c r="TQY195" s="172"/>
      <c r="TQZ195" s="172"/>
      <c r="TRA195" s="172"/>
      <c r="TRB195" s="172"/>
      <c r="TRC195" s="172"/>
      <c r="TRD195" s="172"/>
      <c r="TRE195" s="172"/>
      <c r="TRF195" s="172"/>
      <c r="TRG195" s="172"/>
      <c r="TRH195" s="172"/>
      <c r="TRI195" s="172"/>
      <c r="TRJ195" s="172"/>
      <c r="TRK195" s="172"/>
      <c r="TRL195" s="172"/>
      <c r="TRM195" s="172"/>
      <c r="TRN195" s="172"/>
      <c r="TRO195" s="172"/>
      <c r="TRP195" s="172"/>
      <c r="TRQ195" s="172"/>
      <c r="TRR195" s="172"/>
      <c r="TRS195" s="172"/>
      <c r="TRT195" s="172"/>
      <c r="TRU195" s="172"/>
      <c r="TRV195" s="172"/>
      <c r="TRW195" s="172"/>
      <c r="TRX195" s="172"/>
      <c r="TRY195" s="172"/>
      <c r="TRZ195" s="172"/>
      <c r="TSA195" s="172"/>
      <c r="TSB195" s="172"/>
      <c r="TSC195" s="172"/>
      <c r="TSD195" s="172"/>
      <c r="TSE195" s="172"/>
      <c r="TSF195" s="172"/>
      <c r="TSG195" s="172"/>
      <c r="TSH195" s="172"/>
      <c r="TSI195" s="172"/>
      <c r="TSJ195" s="172"/>
      <c r="TSK195" s="172"/>
      <c r="TSL195" s="172"/>
      <c r="TSM195" s="172"/>
      <c r="TSN195" s="172"/>
      <c r="TSO195" s="172"/>
      <c r="TSP195" s="172"/>
      <c r="TSQ195" s="172"/>
      <c r="TSR195" s="172"/>
      <c r="TSS195" s="172"/>
      <c r="TST195" s="172"/>
      <c r="TSU195" s="172"/>
      <c r="TSV195" s="172"/>
      <c r="TSW195" s="172"/>
      <c r="TSX195" s="172"/>
      <c r="TSY195" s="172"/>
      <c r="TSZ195" s="172"/>
      <c r="TTA195" s="172"/>
      <c r="TTB195" s="172"/>
      <c r="TTC195" s="172"/>
      <c r="TTD195" s="172"/>
      <c r="TTE195" s="172"/>
      <c r="TTF195" s="172"/>
      <c r="TTG195" s="172"/>
      <c r="TTH195" s="172"/>
      <c r="TTI195" s="172"/>
      <c r="TTJ195" s="172"/>
      <c r="TTK195" s="172"/>
      <c r="TTL195" s="172"/>
      <c r="TTM195" s="172"/>
      <c r="TTN195" s="172"/>
      <c r="TTO195" s="172"/>
      <c r="TTP195" s="172"/>
      <c r="TTQ195" s="172"/>
      <c r="TTR195" s="172"/>
      <c r="TTS195" s="172"/>
      <c r="TTT195" s="172"/>
      <c r="TTU195" s="172"/>
      <c r="TTV195" s="172"/>
      <c r="TTW195" s="172"/>
      <c r="TTX195" s="172"/>
      <c r="TTY195" s="172"/>
      <c r="TTZ195" s="172"/>
      <c r="TUA195" s="172"/>
      <c r="TUB195" s="172"/>
      <c r="TUC195" s="172"/>
      <c r="TUD195" s="172"/>
      <c r="TUE195" s="172"/>
      <c r="TUF195" s="172"/>
      <c r="TUG195" s="172"/>
      <c r="TUH195" s="172"/>
      <c r="TUI195" s="172"/>
      <c r="TUJ195" s="172"/>
      <c r="TUK195" s="172"/>
      <c r="TUL195" s="172"/>
      <c r="TUM195" s="172"/>
      <c r="TUN195" s="172"/>
      <c r="TUO195" s="172"/>
      <c r="TUP195" s="172"/>
      <c r="TUQ195" s="172"/>
      <c r="TUR195" s="172"/>
      <c r="TUS195" s="172"/>
      <c r="TUT195" s="172"/>
      <c r="TUU195" s="172"/>
      <c r="TUV195" s="172"/>
      <c r="TUW195" s="172"/>
      <c r="TUX195" s="172"/>
      <c r="TUY195" s="172"/>
      <c r="TUZ195" s="172"/>
      <c r="TVA195" s="172"/>
      <c r="TVB195" s="172"/>
      <c r="TVC195" s="172"/>
      <c r="TVD195" s="172"/>
      <c r="TVE195" s="172"/>
      <c r="TVF195" s="172"/>
      <c r="TVG195" s="172"/>
      <c r="TVH195" s="172"/>
      <c r="TVI195" s="172"/>
      <c r="TVJ195" s="172"/>
      <c r="TVK195" s="172"/>
      <c r="TVL195" s="172"/>
      <c r="TVM195" s="172"/>
      <c r="TVN195" s="172"/>
      <c r="TVO195" s="172"/>
      <c r="TVP195" s="172"/>
      <c r="TVQ195" s="172"/>
      <c r="TVR195" s="172"/>
      <c r="TVS195" s="172"/>
      <c r="TVT195" s="172"/>
      <c r="TVU195" s="172"/>
      <c r="TVV195" s="172"/>
      <c r="TVW195" s="172"/>
      <c r="TVX195" s="172"/>
      <c r="TVY195" s="172"/>
      <c r="TVZ195" s="172"/>
      <c r="TWA195" s="172"/>
      <c r="TWB195" s="172"/>
      <c r="TWC195" s="172"/>
      <c r="TWD195" s="172"/>
      <c r="TWE195" s="172"/>
      <c r="TWF195" s="172"/>
      <c r="TWG195" s="172"/>
      <c r="TWH195" s="172"/>
      <c r="TWI195" s="172"/>
      <c r="TWJ195" s="172"/>
      <c r="TWK195" s="172"/>
      <c r="TWL195" s="172"/>
      <c r="TWM195" s="172"/>
      <c r="TWN195" s="172"/>
      <c r="TWO195" s="172"/>
      <c r="TWP195" s="172"/>
      <c r="TWQ195" s="172"/>
      <c r="TWR195" s="172"/>
      <c r="TWS195" s="172"/>
      <c r="TWT195" s="172"/>
      <c r="TWU195" s="172"/>
      <c r="TWV195" s="172"/>
      <c r="TWW195" s="172"/>
      <c r="TWX195" s="172"/>
      <c r="TWY195" s="172"/>
      <c r="TWZ195" s="172"/>
      <c r="TXA195" s="172"/>
      <c r="TXB195" s="172"/>
      <c r="TXC195" s="172"/>
      <c r="TXD195" s="172"/>
      <c r="TXE195" s="172"/>
      <c r="TXF195" s="172"/>
      <c r="TXG195" s="172"/>
      <c r="TXH195" s="172"/>
      <c r="TXI195" s="172"/>
      <c r="TXJ195" s="172"/>
      <c r="TXK195" s="172"/>
      <c r="TXL195" s="172"/>
      <c r="TXM195" s="172"/>
      <c r="TXN195" s="172"/>
      <c r="TXO195" s="172"/>
      <c r="TXP195" s="172"/>
      <c r="TXQ195" s="172"/>
      <c r="TXR195" s="172"/>
      <c r="TXS195" s="172"/>
      <c r="TXT195" s="172"/>
      <c r="TXU195" s="172"/>
      <c r="TXV195" s="172"/>
      <c r="TXW195" s="172"/>
      <c r="TXX195" s="172"/>
      <c r="TXY195" s="172"/>
      <c r="TXZ195" s="172"/>
      <c r="TYA195" s="172"/>
      <c r="TYB195" s="172"/>
      <c r="TYC195" s="172"/>
      <c r="TYD195" s="172"/>
      <c r="TYE195" s="172"/>
      <c r="TYF195" s="172"/>
      <c r="TYG195" s="172"/>
      <c r="TYH195" s="172"/>
      <c r="TYI195" s="172"/>
      <c r="TYJ195" s="172"/>
      <c r="TYK195" s="172"/>
      <c r="TYL195" s="172"/>
      <c r="TYM195" s="172"/>
      <c r="TYN195" s="172"/>
      <c r="TYO195" s="172"/>
      <c r="TYP195" s="172"/>
      <c r="TYQ195" s="172"/>
      <c r="TYR195" s="172"/>
      <c r="TYS195" s="172"/>
      <c r="TYT195" s="172"/>
      <c r="TYU195" s="172"/>
      <c r="TYV195" s="172"/>
      <c r="TYW195" s="172"/>
      <c r="TYX195" s="172"/>
      <c r="TYY195" s="172"/>
      <c r="TYZ195" s="172"/>
      <c r="TZA195" s="172"/>
      <c r="TZB195" s="172"/>
      <c r="TZC195" s="172"/>
      <c r="TZD195" s="172"/>
      <c r="TZE195" s="172"/>
      <c r="TZF195" s="172"/>
      <c r="TZG195" s="172"/>
      <c r="TZH195" s="172"/>
      <c r="TZI195" s="172"/>
      <c r="TZJ195" s="172"/>
      <c r="TZK195" s="172"/>
      <c r="TZL195" s="172"/>
      <c r="TZM195" s="172"/>
      <c r="TZN195" s="172"/>
      <c r="TZO195" s="172"/>
      <c r="TZP195" s="172"/>
      <c r="TZQ195" s="172"/>
      <c r="TZR195" s="172"/>
      <c r="TZS195" s="172"/>
      <c r="TZT195" s="172"/>
      <c r="TZU195" s="172"/>
      <c r="TZV195" s="172"/>
      <c r="TZW195" s="172"/>
      <c r="TZX195" s="172"/>
      <c r="TZY195" s="172"/>
      <c r="TZZ195" s="172"/>
      <c r="UAA195" s="172"/>
      <c r="UAB195" s="172"/>
      <c r="UAC195" s="172"/>
      <c r="UAD195" s="172"/>
      <c r="UAE195" s="172"/>
      <c r="UAF195" s="172"/>
      <c r="UAG195" s="172"/>
      <c r="UAH195" s="172"/>
      <c r="UAI195" s="172"/>
      <c r="UAJ195" s="172"/>
      <c r="UAK195" s="172"/>
      <c r="UAL195" s="172"/>
      <c r="UAM195" s="172"/>
      <c r="UAN195" s="172"/>
      <c r="UAO195" s="172"/>
      <c r="UAP195" s="172"/>
      <c r="UAQ195" s="172"/>
      <c r="UAR195" s="172"/>
      <c r="UAS195" s="172"/>
      <c r="UAT195" s="172"/>
      <c r="UAU195" s="172"/>
      <c r="UAV195" s="172"/>
      <c r="UAW195" s="172"/>
      <c r="UAX195" s="172"/>
      <c r="UAY195" s="172"/>
      <c r="UAZ195" s="172"/>
      <c r="UBA195" s="172"/>
      <c r="UBB195" s="172"/>
      <c r="UBC195" s="172"/>
      <c r="UBD195" s="172"/>
      <c r="UBE195" s="172"/>
      <c r="UBF195" s="172"/>
      <c r="UBG195" s="172"/>
      <c r="UBH195" s="172"/>
      <c r="UBI195" s="172"/>
      <c r="UBJ195" s="172"/>
      <c r="UBK195" s="172"/>
      <c r="UBL195" s="172"/>
      <c r="UBM195" s="172"/>
      <c r="UBN195" s="172"/>
      <c r="UBO195" s="172"/>
      <c r="UBP195" s="172"/>
      <c r="UBQ195" s="172"/>
      <c r="UBR195" s="172"/>
      <c r="UBS195" s="172"/>
      <c r="UBT195" s="172"/>
      <c r="UBU195" s="172"/>
      <c r="UBV195" s="172"/>
      <c r="UBW195" s="172"/>
      <c r="UBX195" s="172"/>
      <c r="UBY195" s="172"/>
      <c r="UBZ195" s="172"/>
      <c r="UCA195" s="172"/>
      <c r="UCB195" s="172"/>
      <c r="UCC195" s="172"/>
      <c r="UCD195" s="172"/>
      <c r="UCE195" s="172"/>
      <c r="UCF195" s="172"/>
      <c r="UCG195" s="172"/>
      <c r="UCH195" s="172"/>
      <c r="UCI195" s="172"/>
      <c r="UCJ195" s="172"/>
      <c r="UCK195" s="172"/>
      <c r="UCL195" s="172"/>
      <c r="UCM195" s="172"/>
      <c r="UCN195" s="172"/>
      <c r="UCO195" s="172"/>
      <c r="UCP195" s="172"/>
      <c r="UCQ195" s="172"/>
      <c r="UCR195" s="172"/>
      <c r="UCS195" s="172"/>
      <c r="UCT195" s="172"/>
      <c r="UCU195" s="172"/>
      <c r="UCV195" s="172"/>
      <c r="UCW195" s="172"/>
      <c r="UCX195" s="172"/>
      <c r="UCY195" s="172"/>
      <c r="UCZ195" s="172"/>
      <c r="UDA195" s="172"/>
      <c r="UDB195" s="172"/>
      <c r="UDC195" s="172"/>
      <c r="UDD195" s="172"/>
      <c r="UDE195" s="172"/>
      <c r="UDF195" s="172"/>
      <c r="UDG195" s="172"/>
      <c r="UDH195" s="172"/>
      <c r="UDI195" s="172"/>
      <c r="UDJ195" s="172"/>
      <c r="UDK195" s="172"/>
      <c r="UDL195" s="172"/>
      <c r="UDM195" s="172"/>
      <c r="UDN195" s="172"/>
      <c r="UDO195" s="172"/>
      <c r="UDP195" s="172"/>
      <c r="UDQ195" s="172"/>
      <c r="UDR195" s="172"/>
      <c r="UDS195" s="172"/>
      <c r="UDT195" s="172"/>
      <c r="UDU195" s="172"/>
      <c r="UDV195" s="172"/>
      <c r="UDW195" s="172"/>
      <c r="UDX195" s="172"/>
      <c r="UDY195" s="172"/>
      <c r="UDZ195" s="172"/>
      <c r="UEA195" s="172"/>
      <c r="UEB195" s="172"/>
      <c r="UEC195" s="172"/>
      <c r="UED195" s="172"/>
      <c r="UEE195" s="172"/>
      <c r="UEF195" s="172"/>
      <c r="UEG195" s="172"/>
      <c r="UEH195" s="172"/>
      <c r="UEI195" s="172"/>
      <c r="UEJ195" s="172"/>
      <c r="UEK195" s="172"/>
      <c r="UEL195" s="172"/>
      <c r="UEM195" s="172"/>
      <c r="UEN195" s="172"/>
      <c r="UEO195" s="172"/>
      <c r="UEP195" s="172"/>
      <c r="UEQ195" s="172"/>
      <c r="UER195" s="172"/>
      <c r="UES195" s="172"/>
      <c r="UET195" s="172"/>
      <c r="UEU195" s="172"/>
      <c r="UEV195" s="172"/>
      <c r="UEW195" s="172"/>
      <c r="UEX195" s="172"/>
      <c r="UEY195" s="172"/>
      <c r="UEZ195" s="172"/>
      <c r="UFA195" s="172"/>
      <c r="UFB195" s="172"/>
      <c r="UFC195" s="172"/>
      <c r="UFD195" s="172"/>
      <c r="UFE195" s="172"/>
      <c r="UFF195" s="172"/>
      <c r="UFG195" s="172"/>
      <c r="UFH195" s="172"/>
      <c r="UFI195" s="172"/>
      <c r="UFJ195" s="172"/>
      <c r="UFK195" s="172"/>
      <c r="UFL195" s="172"/>
      <c r="UFM195" s="172"/>
      <c r="UFN195" s="172"/>
      <c r="UFO195" s="172"/>
      <c r="UFP195" s="172"/>
      <c r="UFQ195" s="172"/>
      <c r="UFR195" s="172"/>
      <c r="UFS195" s="172"/>
      <c r="UFT195" s="172"/>
      <c r="UFU195" s="172"/>
      <c r="UFV195" s="172"/>
      <c r="UFW195" s="172"/>
      <c r="UFX195" s="172"/>
      <c r="UFY195" s="172"/>
      <c r="UFZ195" s="172"/>
      <c r="UGA195" s="172"/>
      <c r="UGB195" s="172"/>
      <c r="UGC195" s="172"/>
      <c r="UGD195" s="172"/>
      <c r="UGE195" s="172"/>
      <c r="UGF195" s="172"/>
      <c r="UGG195" s="172"/>
      <c r="UGH195" s="172"/>
      <c r="UGI195" s="172"/>
      <c r="UGJ195" s="172"/>
      <c r="UGK195" s="172"/>
      <c r="UGL195" s="172"/>
      <c r="UGM195" s="172"/>
      <c r="UGN195" s="172"/>
      <c r="UGO195" s="172"/>
      <c r="UGP195" s="172"/>
      <c r="UGQ195" s="172"/>
      <c r="UGR195" s="172"/>
      <c r="UGS195" s="172"/>
      <c r="UGT195" s="172"/>
      <c r="UGU195" s="172"/>
      <c r="UGV195" s="172"/>
      <c r="UGW195" s="172"/>
      <c r="UGX195" s="172"/>
      <c r="UGY195" s="172"/>
      <c r="UGZ195" s="172"/>
      <c r="UHA195" s="172"/>
      <c r="UHB195" s="172"/>
      <c r="UHC195" s="172"/>
      <c r="UHD195" s="172"/>
      <c r="UHE195" s="172"/>
      <c r="UHF195" s="172"/>
      <c r="UHG195" s="172"/>
      <c r="UHH195" s="172"/>
      <c r="UHI195" s="172"/>
      <c r="UHJ195" s="172"/>
      <c r="UHK195" s="172"/>
      <c r="UHL195" s="172"/>
      <c r="UHM195" s="172"/>
      <c r="UHN195" s="172"/>
      <c r="UHO195" s="172"/>
      <c r="UHP195" s="172"/>
      <c r="UHQ195" s="172"/>
      <c r="UHR195" s="172"/>
      <c r="UHS195" s="172"/>
      <c r="UHT195" s="172"/>
      <c r="UHU195" s="172"/>
      <c r="UHV195" s="172"/>
      <c r="UHW195" s="172"/>
      <c r="UHX195" s="172"/>
      <c r="UHY195" s="172"/>
      <c r="UHZ195" s="172"/>
      <c r="UIA195" s="172"/>
      <c r="UIB195" s="172"/>
      <c r="UIC195" s="172"/>
      <c r="UID195" s="172"/>
      <c r="UIE195" s="172"/>
      <c r="UIF195" s="172"/>
      <c r="UIG195" s="172"/>
      <c r="UIH195" s="172"/>
      <c r="UII195" s="172"/>
      <c r="UIJ195" s="172"/>
      <c r="UIK195" s="172"/>
      <c r="UIL195" s="172"/>
      <c r="UIM195" s="172"/>
      <c r="UIN195" s="172"/>
      <c r="UIO195" s="172"/>
      <c r="UIP195" s="172"/>
      <c r="UIQ195" s="172"/>
      <c r="UIR195" s="172"/>
      <c r="UIS195" s="172"/>
      <c r="UIT195" s="172"/>
      <c r="UIU195" s="172"/>
      <c r="UIV195" s="172"/>
      <c r="UIW195" s="172"/>
      <c r="UIX195" s="172"/>
      <c r="UIY195" s="172"/>
      <c r="UIZ195" s="172"/>
      <c r="UJA195" s="172"/>
      <c r="UJB195" s="172"/>
      <c r="UJC195" s="172"/>
      <c r="UJD195" s="172"/>
      <c r="UJE195" s="172"/>
      <c r="UJF195" s="172"/>
      <c r="UJG195" s="172"/>
      <c r="UJH195" s="172"/>
      <c r="UJI195" s="172"/>
      <c r="UJJ195" s="172"/>
      <c r="UJK195" s="172"/>
      <c r="UJL195" s="172"/>
      <c r="UJM195" s="172"/>
      <c r="UJN195" s="172"/>
      <c r="UJO195" s="172"/>
      <c r="UJP195" s="172"/>
      <c r="UJQ195" s="172"/>
      <c r="UJR195" s="172"/>
      <c r="UJS195" s="172"/>
      <c r="UJT195" s="172"/>
      <c r="UJU195" s="172"/>
      <c r="UJV195" s="172"/>
      <c r="UJW195" s="172"/>
      <c r="UJX195" s="172"/>
      <c r="UJY195" s="172"/>
      <c r="UJZ195" s="172"/>
      <c r="UKA195" s="172"/>
      <c r="UKB195" s="172"/>
      <c r="UKC195" s="172"/>
      <c r="UKD195" s="172"/>
      <c r="UKE195" s="172"/>
      <c r="UKF195" s="172"/>
      <c r="UKG195" s="172"/>
      <c r="UKH195" s="172"/>
      <c r="UKI195" s="172"/>
      <c r="UKJ195" s="172"/>
      <c r="UKK195" s="172"/>
      <c r="UKL195" s="172"/>
      <c r="UKM195" s="172"/>
      <c r="UKN195" s="172"/>
      <c r="UKO195" s="172"/>
      <c r="UKP195" s="172"/>
      <c r="UKQ195" s="172"/>
      <c r="UKR195" s="172"/>
      <c r="UKS195" s="172"/>
      <c r="UKT195" s="172"/>
      <c r="UKU195" s="172"/>
      <c r="UKV195" s="172"/>
      <c r="UKW195" s="172"/>
      <c r="UKX195" s="172"/>
      <c r="UKY195" s="172"/>
      <c r="UKZ195" s="172"/>
      <c r="ULA195" s="172"/>
      <c r="ULB195" s="172"/>
      <c r="ULC195" s="172"/>
      <c r="ULD195" s="172"/>
      <c r="ULE195" s="172"/>
      <c r="ULF195" s="172"/>
      <c r="ULG195" s="172"/>
      <c r="ULH195" s="172"/>
      <c r="ULI195" s="172"/>
      <c r="ULJ195" s="172"/>
      <c r="ULK195" s="172"/>
      <c r="ULL195" s="172"/>
      <c r="ULM195" s="172"/>
      <c r="ULN195" s="172"/>
      <c r="ULO195" s="172"/>
      <c r="ULP195" s="172"/>
      <c r="ULQ195" s="172"/>
      <c r="ULR195" s="172"/>
      <c r="ULS195" s="172"/>
      <c r="ULT195" s="172"/>
      <c r="ULU195" s="172"/>
      <c r="ULV195" s="172"/>
      <c r="ULW195" s="172"/>
      <c r="ULX195" s="172"/>
      <c r="ULY195" s="172"/>
      <c r="ULZ195" s="172"/>
      <c r="UMA195" s="172"/>
      <c r="UMB195" s="172"/>
      <c r="UMC195" s="172"/>
      <c r="UMD195" s="172"/>
      <c r="UME195" s="172"/>
      <c r="UMF195" s="172"/>
      <c r="UMG195" s="172"/>
      <c r="UMH195" s="172"/>
      <c r="UMI195" s="172"/>
      <c r="UMJ195" s="172"/>
      <c r="UMK195" s="172"/>
      <c r="UML195" s="172"/>
      <c r="UMM195" s="172"/>
      <c r="UMN195" s="172"/>
      <c r="UMO195" s="172"/>
      <c r="UMP195" s="172"/>
      <c r="UMQ195" s="172"/>
      <c r="UMR195" s="172"/>
      <c r="UMS195" s="172"/>
      <c r="UMT195" s="172"/>
      <c r="UMU195" s="172"/>
      <c r="UMV195" s="172"/>
      <c r="UMW195" s="172"/>
      <c r="UMX195" s="172"/>
      <c r="UMY195" s="172"/>
      <c r="UMZ195" s="172"/>
      <c r="UNA195" s="172"/>
      <c r="UNB195" s="172"/>
      <c r="UNC195" s="172"/>
      <c r="UND195" s="172"/>
      <c r="UNE195" s="172"/>
      <c r="UNF195" s="172"/>
      <c r="UNG195" s="172"/>
      <c r="UNH195" s="172"/>
      <c r="UNI195" s="172"/>
      <c r="UNJ195" s="172"/>
      <c r="UNK195" s="172"/>
      <c r="UNL195" s="172"/>
      <c r="UNM195" s="172"/>
      <c r="UNN195" s="172"/>
      <c r="UNO195" s="172"/>
      <c r="UNP195" s="172"/>
      <c r="UNQ195" s="172"/>
      <c r="UNR195" s="172"/>
      <c r="UNS195" s="172"/>
      <c r="UNT195" s="172"/>
      <c r="UNU195" s="172"/>
      <c r="UNV195" s="172"/>
      <c r="UNW195" s="172"/>
      <c r="UNX195" s="172"/>
      <c r="UNY195" s="172"/>
      <c r="UNZ195" s="172"/>
      <c r="UOA195" s="172"/>
      <c r="UOB195" s="172"/>
      <c r="UOC195" s="172"/>
      <c r="UOD195" s="172"/>
      <c r="UOE195" s="172"/>
      <c r="UOF195" s="172"/>
      <c r="UOG195" s="172"/>
      <c r="UOH195" s="172"/>
      <c r="UOI195" s="172"/>
      <c r="UOJ195" s="172"/>
      <c r="UOK195" s="172"/>
      <c r="UOL195" s="172"/>
      <c r="UOM195" s="172"/>
      <c r="UON195" s="172"/>
      <c r="UOO195" s="172"/>
      <c r="UOP195" s="172"/>
      <c r="UOQ195" s="172"/>
      <c r="UOR195" s="172"/>
      <c r="UOS195" s="172"/>
      <c r="UOT195" s="172"/>
      <c r="UOU195" s="172"/>
      <c r="UOV195" s="172"/>
      <c r="UOW195" s="172"/>
      <c r="UOX195" s="172"/>
      <c r="UOY195" s="172"/>
      <c r="UOZ195" s="172"/>
      <c r="UPA195" s="172"/>
      <c r="UPB195" s="172"/>
      <c r="UPC195" s="172"/>
      <c r="UPD195" s="172"/>
      <c r="UPE195" s="172"/>
      <c r="UPF195" s="172"/>
      <c r="UPG195" s="172"/>
      <c r="UPH195" s="172"/>
      <c r="UPI195" s="172"/>
      <c r="UPJ195" s="172"/>
      <c r="UPK195" s="172"/>
      <c r="UPL195" s="172"/>
      <c r="UPM195" s="172"/>
      <c r="UPN195" s="172"/>
      <c r="UPO195" s="172"/>
      <c r="UPP195" s="172"/>
      <c r="UPQ195" s="172"/>
      <c r="UPR195" s="172"/>
      <c r="UPS195" s="172"/>
      <c r="UPT195" s="172"/>
      <c r="UPU195" s="172"/>
      <c r="UPV195" s="172"/>
      <c r="UPW195" s="172"/>
      <c r="UPX195" s="172"/>
      <c r="UPY195" s="172"/>
      <c r="UPZ195" s="172"/>
      <c r="UQA195" s="172"/>
      <c r="UQB195" s="172"/>
      <c r="UQC195" s="172"/>
      <c r="UQD195" s="172"/>
      <c r="UQE195" s="172"/>
      <c r="UQF195" s="172"/>
      <c r="UQG195" s="172"/>
      <c r="UQH195" s="172"/>
      <c r="UQI195" s="172"/>
      <c r="UQJ195" s="172"/>
      <c r="UQK195" s="172"/>
      <c r="UQL195" s="172"/>
      <c r="UQM195" s="172"/>
      <c r="UQN195" s="172"/>
      <c r="UQO195" s="172"/>
      <c r="UQP195" s="172"/>
      <c r="UQQ195" s="172"/>
      <c r="UQR195" s="172"/>
      <c r="UQS195" s="172"/>
      <c r="UQT195" s="172"/>
      <c r="UQU195" s="172"/>
      <c r="UQV195" s="172"/>
      <c r="UQW195" s="172"/>
      <c r="UQX195" s="172"/>
      <c r="UQY195" s="172"/>
      <c r="UQZ195" s="172"/>
      <c r="URA195" s="172"/>
      <c r="URB195" s="172"/>
      <c r="URC195" s="172"/>
      <c r="URD195" s="172"/>
      <c r="URE195" s="172"/>
      <c r="URF195" s="172"/>
      <c r="URG195" s="172"/>
      <c r="URH195" s="172"/>
      <c r="URI195" s="172"/>
      <c r="URJ195" s="172"/>
      <c r="URK195" s="172"/>
      <c r="URL195" s="172"/>
      <c r="URM195" s="172"/>
      <c r="URN195" s="172"/>
      <c r="URO195" s="172"/>
      <c r="URP195" s="172"/>
      <c r="URQ195" s="172"/>
      <c r="URR195" s="172"/>
      <c r="URS195" s="172"/>
      <c r="URT195" s="172"/>
      <c r="URU195" s="172"/>
      <c r="URV195" s="172"/>
      <c r="URW195" s="172"/>
      <c r="URX195" s="172"/>
      <c r="URY195" s="172"/>
      <c r="URZ195" s="172"/>
      <c r="USA195" s="172"/>
      <c r="USB195" s="172"/>
      <c r="USC195" s="172"/>
      <c r="USD195" s="172"/>
      <c r="USE195" s="172"/>
      <c r="USF195" s="172"/>
      <c r="USG195" s="172"/>
      <c r="USH195" s="172"/>
      <c r="USI195" s="172"/>
      <c r="USJ195" s="172"/>
      <c r="USK195" s="172"/>
      <c r="USL195" s="172"/>
      <c r="USM195" s="172"/>
      <c r="USN195" s="172"/>
      <c r="USO195" s="172"/>
      <c r="USP195" s="172"/>
      <c r="USQ195" s="172"/>
      <c r="USR195" s="172"/>
      <c r="USS195" s="172"/>
      <c r="UST195" s="172"/>
      <c r="USU195" s="172"/>
      <c r="USV195" s="172"/>
      <c r="USW195" s="172"/>
      <c r="USX195" s="172"/>
      <c r="USY195" s="172"/>
      <c r="USZ195" s="172"/>
      <c r="UTA195" s="172"/>
      <c r="UTB195" s="172"/>
      <c r="UTC195" s="172"/>
      <c r="UTD195" s="172"/>
      <c r="UTE195" s="172"/>
      <c r="UTF195" s="172"/>
      <c r="UTG195" s="172"/>
      <c r="UTH195" s="172"/>
      <c r="UTI195" s="172"/>
      <c r="UTJ195" s="172"/>
      <c r="UTK195" s="172"/>
      <c r="UTL195" s="172"/>
      <c r="UTM195" s="172"/>
      <c r="UTN195" s="172"/>
      <c r="UTO195" s="172"/>
      <c r="UTP195" s="172"/>
      <c r="UTQ195" s="172"/>
      <c r="UTR195" s="172"/>
      <c r="UTS195" s="172"/>
      <c r="UTT195" s="172"/>
      <c r="UTU195" s="172"/>
      <c r="UTV195" s="172"/>
      <c r="UTW195" s="172"/>
      <c r="UTX195" s="172"/>
      <c r="UTY195" s="172"/>
      <c r="UTZ195" s="172"/>
      <c r="UUA195" s="172"/>
      <c r="UUB195" s="172"/>
      <c r="UUC195" s="172"/>
      <c r="UUD195" s="172"/>
      <c r="UUE195" s="172"/>
      <c r="UUF195" s="172"/>
      <c r="UUG195" s="172"/>
      <c r="UUH195" s="172"/>
      <c r="UUI195" s="172"/>
      <c r="UUJ195" s="172"/>
      <c r="UUK195" s="172"/>
      <c r="UUL195" s="172"/>
      <c r="UUM195" s="172"/>
      <c r="UUN195" s="172"/>
      <c r="UUO195" s="172"/>
      <c r="UUP195" s="172"/>
      <c r="UUQ195" s="172"/>
      <c r="UUR195" s="172"/>
      <c r="UUS195" s="172"/>
      <c r="UUT195" s="172"/>
      <c r="UUU195" s="172"/>
      <c r="UUV195" s="172"/>
      <c r="UUW195" s="172"/>
      <c r="UUX195" s="172"/>
      <c r="UUY195" s="172"/>
      <c r="UUZ195" s="172"/>
      <c r="UVA195" s="172"/>
      <c r="UVB195" s="172"/>
      <c r="UVC195" s="172"/>
      <c r="UVD195" s="172"/>
      <c r="UVE195" s="172"/>
      <c r="UVF195" s="172"/>
      <c r="UVG195" s="172"/>
      <c r="UVH195" s="172"/>
      <c r="UVI195" s="172"/>
      <c r="UVJ195" s="172"/>
      <c r="UVK195" s="172"/>
      <c r="UVL195" s="172"/>
      <c r="UVM195" s="172"/>
      <c r="UVN195" s="172"/>
      <c r="UVO195" s="172"/>
      <c r="UVP195" s="172"/>
      <c r="UVQ195" s="172"/>
      <c r="UVR195" s="172"/>
      <c r="UVS195" s="172"/>
      <c r="UVT195" s="172"/>
      <c r="UVU195" s="172"/>
      <c r="UVV195" s="172"/>
      <c r="UVW195" s="172"/>
      <c r="UVX195" s="172"/>
      <c r="UVY195" s="172"/>
      <c r="UVZ195" s="172"/>
      <c r="UWA195" s="172"/>
      <c r="UWB195" s="172"/>
      <c r="UWC195" s="172"/>
      <c r="UWD195" s="172"/>
      <c r="UWE195" s="172"/>
      <c r="UWF195" s="172"/>
      <c r="UWG195" s="172"/>
      <c r="UWH195" s="172"/>
      <c r="UWI195" s="172"/>
      <c r="UWJ195" s="172"/>
      <c r="UWK195" s="172"/>
      <c r="UWL195" s="172"/>
      <c r="UWM195" s="172"/>
      <c r="UWN195" s="172"/>
      <c r="UWO195" s="172"/>
      <c r="UWP195" s="172"/>
      <c r="UWQ195" s="172"/>
      <c r="UWR195" s="172"/>
      <c r="UWS195" s="172"/>
      <c r="UWT195" s="172"/>
      <c r="UWU195" s="172"/>
      <c r="UWV195" s="172"/>
      <c r="UWW195" s="172"/>
      <c r="UWX195" s="172"/>
      <c r="UWY195" s="172"/>
      <c r="UWZ195" s="172"/>
      <c r="UXA195" s="172"/>
      <c r="UXB195" s="172"/>
      <c r="UXC195" s="172"/>
      <c r="UXD195" s="172"/>
      <c r="UXE195" s="172"/>
      <c r="UXF195" s="172"/>
      <c r="UXG195" s="172"/>
      <c r="UXH195" s="172"/>
      <c r="UXI195" s="172"/>
      <c r="UXJ195" s="172"/>
      <c r="UXK195" s="172"/>
      <c r="UXL195" s="172"/>
      <c r="UXM195" s="172"/>
      <c r="UXN195" s="172"/>
      <c r="UXO195" s="172"/>
      <c r="UXP195" s="172"/>
      <c r="UXQ195" s="172"/>
      <c r="UXR195" s="172"/>
      <c r="UXS195" s="172"/>
      <c r="UXT195" s="172"/>
      <c r="UXU195" s="172"/>
      <c r="UXV195" s="172"/>
      <c r="UXW195" s="172"/>
      <c r="UXX195" s="172"/>
      <c r="UXY195" s="172"/>
      <c r="UXZ195" s="172"/>
      <c r="UYA195" s="172"/>
      <c r="UYB195" s="172"/>
      <c r="UYC195" s="172"/>
      <c r="UYD195" s="172"/>
      <c r="UYE195" s="172"/>
      <c r="UYF195" s="172"/>
      <c r="UYG195" s="172"/>
      <c r="UYH195" s="172"/>
      <c r="UYI195" s="172"/>
      <c r="UYJ195" s="172"/>
      <c r="UYK195" s="172"/>
      <c r="UYL195" s="172"/>
      <c r="UYM195" s="172"/>
      <c r="UYN195" s="172"/>
      <c r="UYO195" s="172"/>
      <c r="UYP195" s="172"/>
      <c r="UYQ195" s="172"/>
      <c r="UYR195" s="172"/>
      <c r="UYS195" s="172"/>
      <c r="UYT195" s="172"/>
      <c r="UYU195" s="172"/>
      <c r="UYV195" s="172"/>
      <c r="UYW195" s="172"/>
      <c r="UYX195" s="172"/>
      <c r="UYY195" s="172"/>
      <c r="UYZ195" s="172"/>
      <c r="UZA195" s="172"/>
      <c r="UZB195" s="172"/>
      <c r="UZC195" s="172"/>
      <c r="UZD195" s="172"/>
      <c r="UZE195" s="172"/>
      <c r="UZF195" s="172"/>
      <c r="UZG195" s="172"/>
      <c r="UZH195" s="172"/>
      <c r="UZI195" s="172"/>
      <c r="UZJ195" s="172"/>
      <c r="UZK195" s="172"/>
      <c r="UZL195" s="172"/>
      <c r="UZM195" s="172"/>
      <c r="UZN195" s="172"/>
      <c r="UZO195" s="172"/>
      <c r="UZP195" s="172"/>
      <c r="UZQ195" s="172"/>
      <c r="UZR195" s="172"/>
      <c r="UZS195" s="172"/>
      <c r="UZT195" s="172"/>
      <c r="UZU195" s="172"/>
      <c r="UZV195" s="172"/>
      <c r="UZW195" s="172"/>
      <c r="UZX195" s="172"/>
      <c r="UZY195" s="172"/>
      <c r="UZZ195" s="172"/>
      <c r="VAA195" s="172"/>
      <c r="VAB195" s="172"/>
      <c r="VAC195" s="172"/>
      <c r="VAD195" s="172"/>
      <c r="VAE195" s="172"/>
      <c r="VAF195" s="172"/>
      <c r="VAG195" s="172"/>
      <c r="VAH195" s="172"/>
      <c r="VAI195" s="172"/>
      <c r="VAJ195" s="172"/>
      <c r="VAK195" s="172"/>
      <c r="VAL195" s="172"/>
      <c r="VAM195" s="172"/>
      <c r="VAN195" s="172"/>
      <c r="VAO195" s="172"/>
      <c r="VAP195" s="172"/>
      <c r="VAQ195" s="172"/>
      <c r="VAR195" s="172"/>
      <c r="VAS195" s="172"/>
      <c r="VAT195" s="172"/>
      <c r="VAU195" s="172"/>
      <c r="VAV195" s="172"/>
      <c r="VAW195" s="172"/>
      <c r="VAX195" s="172"/>
      <c r="VAY195" s="172"/>
      <c r="VAZ195" s="172"/>
      <c r="VBA195" s="172"/>
      <c r="VBB195" s="172"/>
      <c r="VBC195" s="172"/>
      <c r="VBD195" s="172"/>
      <c r="VBE195" s="172"/>
      <c r="VBF195" s="172"/>
      <c r="VBG195" s="172"/>
      <c r="VBH195" s="172"/>
      <c r="VBI195" s="172"/>
      <c r="VBJ195" s="172"/>
      <c r="VBK195" s="172"/>
      <c r="VBL195" s="172"/>
      <c r="VBM195" s="172"/>
      <c r="VBN195" s="172"/>
      <c r="VBO195" s="172"/>
      <c r="VBP195" s="172"/>
      <c r="VBQ195" s="172"/>
      <c r="VBR195" s="172"/>
      <c r="VBS195" s="172"/>
      <c r="VBT195" s="172"/>
      <c r="VBU195" s="172"/>
      <c r="VBV195" s="172"/>
      <c r="VBW195" s="172"/>
      <c r="VBX195" s="172"/>
      <c r="VBY195" s="172"/>
      <c r="VBZ195" s="172"/>
      <c r="VCA195" s="172"/>
      <c r="VCB195" s="172"/>
      <c r="VCC195" s="172"/>
      <c r="VCD195" s="172"/>
      <c r="VCE195" s="172"/>
      <c r="VCF195" s="172"/>
      <c r="VCG195" s="172"/>
      <c r="VCH195" s="172"/>
      <c r="VCI195" s="172"/>
      <c r="VCJ195" s="172"/>
      <c r="VCK195" s="172"/>
      <c r="VCL195" s="172"/>
      <c r="VCM195" s="172"/>
      <c r="VCN195" s="172"/>
      <c r="VCO195" s="172"/>
      <c r="VCP195" s="172"/>
      <c r="VCQ195" s="172"/>
      <c r="VCR195" s="172"/>
      <c r="VCS195" s="172"/>
      <c r="VCT195" s="172"/>
      <c r="VCU195" s="172"/>
      <c r="VCV195" s="172"/>
      <c r="VCW195" s="172"/>
      <c r="VCX195" s="172"/>
      <c r="VCY195" s="172"/>
      <c r="VCZ195" s="172"/>
      <c r="VDA195" s="172"/>
      <c r="VDB195" s="172"/>
      <c r="VDC195" s="172"/>
      <c r="VDD195" s="172"/>
      <c r="VDE195" s="172"/>
      <c r="VDF195" s="172"/>
      <c r="VDG195" s="172"/>
      <c r="VDH195" s="172"/>
      <c r="VDI195" s="172"/>
      <c r="VDJ195" s="172"/>
      <c r="VDK195" s="172"/>
      <c r="VDL195" s="172"/>
      <c r="VDM195" s="172"/>
      <c r="VDN195" s="172"/>
      <c r="VDO195" s="172"/>
      <c r="VDP195" s="172"/>
      <c r="VDQ195" s="172"/>
      <c r="VDR195" s="172"/>
      <c r="VDS195" s="172"/>
      <c r="VDT195" s="172"/>
      <c r="VDU195" s="172"/>
      <c r="VDV195" s="172"/>
      <c r="VDW195" s="172"/>
      <c r="VDX195" s="172"/>
      <c r="VDY195" s="172"/>
      <c r="VDZ195" s="172"/>
      <c r="VEA195" s="172"/>
      <c r="VEB195" s="172"/>
      <c r="VEC195" s="172"/>
      <c r="VED195" s="172"/>
      <c r="VEE195" s="172"/>
      <c r="VEF195" s="172"/>
      <c r="VEG195" s="172"/>
      <c r="VEH195" s="172"/>
      <c r="VEI195" s="172"/>
      <c r="VEJ195" s="172"/>
      <c r="VEK195" s="172"/>
      <c r="VEL195" s="172"/>
      <c r="VEM195" s="172"/>
      <c r="VEN195" s="172"/>
      <c r="VEO195" s="172"/>
      <c r="VEP195" s="172"/>
      <c r="VEQ195" s="172"/>
      <c r="VER195" s="172"/>
      <c r="VES195" s="172"/>
      <c r="VET195" s="172"/>
      <c r="VEU195" s="172"/>
      <c r="VEV195" s="172"/>
      <c r="VEW195" s="172"/>
      <c r="VEX195" s="172"/>
      <c r="VEY195" s="172"/>
      <c r="VEZ195" s="172"/>
      <c r="VFA195" s="172"/>
      <c r="VFB195" s="172"/>
      <c r="VFC195" s="172"/>
      <c r="VFD195" s="172"/>
      <c r="VFE195" s="172"/>
      <c r="VFF195" s="172"/>
      <c r="VFG195" s="172"/>
      <c r="VFH195" s="172"/>
      <c r="VFI195" s="172"/>
      <c r="VFJ195" s="172"/>
      <c r="VFK195" s="172"/>
      <c r="VFL195" s="172"/>
      <c r="VFM195" s="172"/>
      <c r="VFN195" s="172"/>
      <c r="VFO195" s="172"/>
      <c r="VFP195" s="172"/>
      <c r="VFQ195" s="172"/>
      <c r="VFR195" s="172"/>
      <c r="VFS195" s="172"/>
      <c r="VFT195" s="172"/>
      <c r="VFU195" s="172"/>
      <c r="VFV195" s="172"/>
      <c r="VFW195" s="172"/>
      <c r="VFX195" s="172"/>
      <c r="VFY195" s="172"/>
      <c r="VFZ195" s="172"/>
      <c r="VGA195" s="172"/>
      <c r="VGB195" s="172"/>
      <c r="VGC195" s="172"/>
      <c r="VGD195" s="172"/>
      <c r="VGE195" s="172"/>
      <c r="VGF195" s="172"/>
      <c r="VGG195" s="172"/>
      <c r="VGH195" s="172"/>
      <c r="VGI195" s="172"/>
      <c r="VGJ195" s="172"/>
      <c r="VGK195" s="172"/>
      <c r="VGL195" s="172"/>
      <c r="VGM195" s="172"/>
      <c r="VGN195" s="172"/>
      <c r="VGO195" s="172"/>
      <c r="VGP195" s="172"/>
      <c r="VGQ195" s="172"/>
      <c r="VGR195" s="172"/>
      <c r="VGS195" s="172"/>
      <c r="VGT195" s="172"/>
      <c r="VGU195" s="172"/>
      <c r="VGV195" s="172"/>
      <c r="VGW195" s="172"/>
      <c r="VGX195" s="172"/>
      <c r="VGY195" s="172"/>
      <c r="VGZ195" s="172"/>
      <c r="VHA195" s="172"/>
      <c r="VHB195" s="172"/>
      <c r="VHC195" s="172"/>
      <c r="VHD195" s="172"/>
      <c r="VHE195" s="172"/>
      <c r="VHF195" s="172"/>
      <c r="VHG195" s="172"/>
      <c r="VHH195" s="172"/>
      <c r="VHI195" s="172"/>
      <c r="VHJ195" s="172"/>
      <c r="VHK195" s="172"/>
      <c r="VHL195" s="172"/>
      <c r="VHM195" s="172"/>
      <c r="VHN195" s="172"/>
      <c r="VHO195" s="172"/>
      <c r="VHP195" s="172"/>
      <c r="VHQ195" s="172"/>
      <c r="VHR195" s="172"/>
      <c r="VHS195" s="172"/>
      <c r="VHT195" s="172"/>
      <c r="VHU195" s="172"/>
      <c r="VHV195" s="172"/>
      <c r="VHW195" s="172"/>
      <c r="VHX195" s="172"/>
      <c r="VHY195" s="172"/>
      <c r="VHZ195" s="172"/>
      <c r="VIA195" s="172"/>
      <c r="VIB195" s="172"/>
      <c r="VIC195" s="172"/>
      <c r="VID195" s="172"/>
      <c r="VIE195" s="172"/>
      <c r="VIF195" s="172"/>
      <c r="VIG195" s="172"/>
      <c r="VIH195" s="172"/>
      <c r="VII195" s="172"/>
      <c r="VIJ195" s="172"/>
      <c r="VIK195" s="172"/>
      <c r="VIL195" s="172"/>
      <c r="VIM195" s="172"/>
      <c r="VIN195" s="172"/>
      <c r="VIO195" s="172"/>
      <c r="VIP195" s="172"/>
      <c r="VIQ195" s="172"/>
      <c r="VIR195" s="172"/>
      <c r="VIS195" s="172"/>
      <c r="VIT195" s="172"/>
      <c r="VIU195" s="172"/>
      <c r="VIV195" s="172"/>
      <c r="VIW195" s="172"/>
      <c r="VIX195" s="172"/>
      <c r="VIY195" s="172"/>
      <c r="VIZ195" s="172"/>
      <c r="VJA195" s="172"/>
      <c r="VJB195" s="172"/>
      <c r="VJC195" s="172"/>
      <c r="VJD195" s="172"/>
      <c r="VJE195" s="172"/>
      <c r="VJF195" s="172"/>
      <c r="VJG195" s="172"/>
      <c r="VJH195" s="172"/>
      <c r="VJI195" s="172"/>
      <c r="VJJ195" s="172"/>
      <c r="VJK195" s="172"/>
      <c r="VJL195" s="172"/>
      <c r="VJM195" s="172"/>
      <c r="VJN195" s="172"/>
      <c r="VJO195" s="172"/>
      <c r="VJP195" s="172"/>
      <c r="VJQ195" s="172"/>
      <c r="VJR195" s="172"/>
      <c r="VJS195" s="172"/>
      <c r="VJT195" s="172"/>
      <c r="VJU195" s="172"/>
      <c r="VJV195" s="172"/>
      <c r="VJW195" s="172"/>
      <c r="VJX195" s="172"/>
      <c r="VJY195" s="172"/>
      <c r="VJZ195" s="172"/>
      <c r="VKA195" s="172"/>
      <c r="VKB195" s="172"/>
      <c r="VKC195" s="172"/>
      <c r="VKD195" s="172"/>
      <c r="VKE195" s="172"/>
      <c r="VKF195" s="172"/>
      <c r="VKG195" s="172"/>
      <c r="VKH195" s="172"/>
      <c r="VKI195" s="172"/>
      <c r="VKJ195" s="172"/>
      <c r="VKK195" s="172"/>
      <c r="VKL195" s="172"/>
      <c r="VKM195" s="172"/>
      <c r="VKN195" s="172"/>
      <c r="VKO195" s="172"/>
      <c r="VKP195" s="172"/>
      <c r="VKQ195" s="172"/>
      <c r="VKR195" s="172"/>
      <c r="VKS195" s="172"/>
      <c r="VKT195" s="172"/>
      <c r="VKU195" s="172"/>
      <c r="VKV195" s="172"/>
      <c r="VKW195" s="172"/>
      <c r="VKX195" s="172"/>
      <c r="VKY195" s="172"/>
      <c r="VKZ195" s="172"/>
      <c r="VLA195" s="172"/>
      <c r="VLB195" s="172"/>
      <c r="VLC195" s="172"/>
      <c r="VLD195" s="172"/>
      <c r="VLE195" s="172"/>
      <c r="VLF195" s="172"/>
      <c r="VLG195" s="172"/>
      <c r="VLH195" s="172"/>
      <c r="VLI195" s="172"/>
      <c r="VLJ195" s="172"/>
      <c r="VLK195" s="172"/>
      <c r="VLL195" s="172"/>
      <c r="VLM195" s="172"/>
      <c r="VLN195" s="172"/>
      <c r="VLO195" s="172"/>
      <c r="VLP195" s="172"/>
      <c r="VLQ195" s="172"/>
      <c r="VLR195" s="172"/>
      <c r="VLS195" s="172"/>
      <c r="VLT195" s="172"/>
      <c r="VLU195" s="172"/>
      <c r="VLV195" s="172"/>
      <c r="VLW195" s="172"/>
      <c r="VLX195" s="172"/>
      <c r="VLY195" s="172"/>
      <c r="VLZ195" s="172"/>
      <c r="VMA195" s="172"/>
      <c r="VMB195" s="172"/>
      <c r="VMC195" s="172"/>
      <c r="VMD195" s="172"/>
      <c r="VME195" s="172"/>
      <c r="VMF195" s="172"/>
      <c r="VMG195" s="172"/>
      <c r="VMH195" s="172"/>
      <c r="VMI195" s="172"/>
      <c r="VMJ195" s="172"/>
      <c r="VMK195" s="172"/>
      <c r="VML195" s="172"/>
      <c r="VMM195" s="172"/>
      <c r="VMN195" s="172"/>
      <c r="VMO195" s="172"/>
      <c r="VMP195" s="172"/>
      <c r="VMQ195" s="172"/>
      <c r="VMR195" s="172"/>
      <c r="VMS195" s="172"/>
      <c r="VMT195" s="172"/>
      <c r="VMU195" s="172"/>
      <c r="VMV195" s="172"/>
      <c r="VMW195" s="172"/>
      <c r="VMX195" s="172"/>
      <c r="VMY195" s="172"/>
      <c r="VMZ195" s="172"/>
      <c r="VNA195" s="172"/>
      <c r="VNB195" s="172"/>
      <c r="VNC195" s="172"/>
      <c r="VND195" s="172"/>
      <c r="VNE195" s="172"/>
      <c r="VNF195" s="172"/>
      <c r="VNG195" s="172"/>
      <c r="VNH195" s="172"/>
      <c r="VNI195" s="172"/>
      <c r="VNJ195" s="172"/>
      <c r="VNK195" s="172"/>
      <c r="VNL195" s="172"/>
      <c r="VNM195" s="172"/>
      <c r="VNN195" s="172"/>
      <c r="VNO195" s="172"/>
      <c r="VNP195" s="172"/>
      <c r="VNQ195" s="172"/>
      <c r="VNR195" s="172"/>
      <c r="VNS195" s="172"/>
      <c r="VNT195" s="172"/>
      <c r="VNU195" s="172"/>
      <c r="VNV195" s="172"/>
      <c r="VNW195" s="172"/>
      <c r="VNX195" s="172"/>
      <c r="VNY195" s="172"/>
      <c r="VNZ195" s="172"/>
      <c r="VOA195" s="172"/>
      <c r="VOB195" s="172"/>
      <c r="VOC195" s="172"/>
      <c r="VOD195" s="172"/>
      <c r="VOE195" s="172"/>
      <c r="VOF195" s="172"/>
      <c r="VOG195" s="172"/>
      <c r="VOH195" s="172"/>
      <c r="VOI195" s="172"/>
      <c r="VOJ195" s="172"/>
      <c r="VOK195" s="172"/>
      <c r="VOL195" s="172"/>
      <c r="VOM195" s="172"/>
      <c r="VON195" s="172"/>
      <c r="VOO195" s="172"/>
      <c r="VOP195" s="172"/>
      <c r="VOQ195" s="172"/>
      <c r="VOR195" s="172"/>
      <c r="VOS195" s="172"/>
      <c r="VOT195" s="172"/>
      <c r="VOU195" s="172"/>
      <c r="VOV195" s="172"/>
      <c r="VOW195" s="172"/>
      <c r="VOX195" s="172"/>
      <c r="VOY195" s="172"/>
      <c r="VOZ195" s="172"/>
      <c r="VPA195" s="172"/>
      <c r="VPB195" s="172"/>
      <c r="VPC195" s="172"/>
      <c r="VPD195" s="172"/>
      <c r="VPE195" s="172"/>
      <c r="VPF195" s="172"/>
      <c r="VPG195" s="172"/>
      <c r="VPH195" s="172"/>
      <c r="VPI195" s="172"/>
      <c r="VPJ195" s="172"/>
      <c r="VPK195" s="172"/>
      <c r="VPL195" s="172"/>
      <c r="VPM195" s="172"/>
      <c r="VPN195" s="172"/>
      <c r="VPO195" s="172"/>
      <c r="VPP195" s="172"/>
      <c r="VPQ195" s="172"/>
      <c r="VPR195" s="172"/>
      <c r="VPS195" s="172"/>
      <c r="VPT195" s="172"/>
      <c r="VPU195" s="172"/>
      <c r="VPV195" s="172"/>
      <c r="VPW195" s="172"/>
      <c r="VPX195" s="172"/>
      <c r="VPY195" s="172"/>
      <c r="VPZ195" s="172"/>
      <c r="VQA195" s="172"/>
      <c r="VQB195" s="172"/>
      <c r="VQC195" s="172"/>
      <c r="VQD195" s="172"/>
      <c r="VQE195" s="172"/>
      <c r="VQF195" s="172"/>
      <c r="VQG195" s="172"/>
      <c r="VQH195" s="172"/>
      <c r="VQI195" s="172"/>
      <c r="VQJ195" s="172"/>
      <c r="VQK195" s="172"/>
      <c r="VQL195" s="172"/>
      <c r="VQM195" s="172"/>
      <c r="VQN195" s="172"/>
      <c r="VQO195" s="172"/>
      <c r="VQP195" s="172"/>
      <c r="VQQ195" s="172"/>
      <c r="VQR195" s="172"/>
      <c r="VQS195" s="172"/>
      <c r="VQT195" s="172"/>
      <c r="VQU195" s="172"/>
      <c r="VQV195" s="172"/>
      <c r="VQW195" s="172"/>
      <c r="VQX195" s="172"/>
      <c r="VQY195" s="172"/>
      <c r="VQZ195" s="172"/>
      <c r="VRA195" s="172"/>
      <c r="VRB195" s="172"/>
      <c r="VRC195" s="172"/>
      <c r="VRD195" s="172"/>
      <c r="VRE195" s="172"/>
      <c r="VRF195" s="172"/>
      <c r="VRG195" s="172"/>
      <c r="VRH195" s="172"/>
      <c r="VRI195" s="172"/>
      <c r="VRJ195" s="172"/>
      <c r="VRK195" s="172"/>
      <c r="VRL195" s="172"/>
      <c r="VRM195" s="172"/>
      <c r="VRN195" s="172"/>
      <c r="VRO195" s="172"/>
      <c r="VRP195" s="172"/>
      <c r="VRQ195" s="172"/>
      <c r="VRR195" s="172"/>
      <c r="VRS195" s="172"/>
      <c r="VRT195" s="172"/>
      <c r="VRU195" s="172"/>
      <c r="VRV195" s="172"/>
      <c r="VRW195" s="172"/>
      <c r="VRX195" s="172"/>
      <c r="VRY195" s="172"/>
      <c r="VRZ195" s="172"/>
      <c r="VSA195" s="172"/>
      <c r="VSB195" s="172"/>
      <c r="VSC195" s="172"/>
      <c r="VSD195" s="172"/>
      <c r="VSE195" s="172"/>
      <c r="VSF195" s="172"/>
      <c r="VSG195" s="172"/>
      <c r="VSH195" s="172"/>
      <c r="VSI195" s="172"/>
      <c r="VSJ195" s="172"/>
      <c r="VSK195" s="172"/>
      <c r="VSL195" s="172"/>
      <c r="VSM195" s="172"/>
      <c r="VSN195" s="172"/>
      <c r="VSO195" s="172"/>
      <c r="VSP195" s="172"/>
      <c r="VSQ195" s="172"/>
      <c r="VSR195" s="172"/>
      <c r="VSS195" s="172"/>
      <c r="VST195" s="172"/>
      <c r="VSU195" s="172"/>
      <c r="VSV195" s="172"/>
      <c r="VSW195" s="172"/>
      <c r="VSX195" s="172"/>
      <c r="VSY195" s="172"/>
      <c r="VSZ195" s="172"/>
      <c r="VTA195" s="172"/>
      <c r="VTB195" s="172"/>
      <c r="VTC195" s="172"/>
      <c r="VTD195" s="172"/>
      <c r="VTE195" s="172"/>
      <c r="VTF195" s="172"/>
      <c r="VTG195" s="172"/>
      <c r="VTH195" s="172"/>
      <c r="VTI195" s="172"/>
      <c r="VTJ195" s="172"/>
      <c r="VTK195" s="172"/>
      <c r="VTL195" s="172"/>
      <c r="VTM195" s="172"/>
      <c r="VTN195" s="172"/>
      <c r="VTO195" s="172"/>
      <c r="VTP195" s="172"/>
      <c r="VTQ195" s="172"/>
      <c r="VTR195" s="172"/>
      <c r="VTS195" s="172"/>
      <c r="VTT195" s="172"/>
      <c r="VTU195" s="172"/>
      <c r="VTV195" s="172"/>
      <c r="VTW195" s="172"/>
      <c r="VTX195" s="172"/>
      <c r="VTY195" s="172"/>
      <c r="VTZ195" s="172"/>
      <c r="VUA195" s="172"/>
      <c r="VUB195" s="172"/>
      <c r="VUC195" s="172"/>
      <c r="VUD195" s="172"/>
      <c r="VUE195" s="172"/>
      <c r="VUF195" s="172"/>
      <c r="VUG195" s="172"/>
      <c r="VUH195" s="172"/>
      <c r="VUI195" s="172"/>
      <c r="VUJ195" s="172"/>
      <c r="VUK195" s="172"/>
      <c r="VUL195" s="172"/>
      <c r="VUM195" s="172"/>
      <c r="VUN195" s="172"/>
      <c r="VUO195" s="172"/>
      <c r="VUP195" s="172"/>
      <c r="VUQ195" s="172"/>
      <c r="VUR195" s="172"/>
      <c r="VUS195" s="172"/>
      <c r="VUT195" s="172"/>
      <c r="VUU195" s="172"/>
      <c r="VUV195" s="172"/>
      <c r="VUW195" s="172"/>
      <c r="VUX195" s="172"/>
      <c r="VUY195" s="172"/>
      <c r="VUZ195" s="172"/>
      <c r="VVA195" s="172"/>
      <c r="VVB195" s="172"/>
      <c r="VVC195" s="172"/>
      <c r="VVD195" s="172"/>
      <c r="VVE195" s="172"/>
      <c r="VVF195" s="172"/>
      <c r="VVG195" s="172"/>
      <c r="VVH195" s="172"/>
      <c r="VVI195" s="172"/>
      <c r="VVJ195" s="172"/>
      <c r="VVK195" s="172"/>
      <c r="VVL195" s="172"/>
      <c r="VVM195" s="172"/>
      <c r="VVN195" s="172"/>
      <c r="VVO195" s="172"/>
      <c r="VVP195" s="172"/>
      <c r="VVQ195" s="172"/>
      <c r="VVR195" s="172"/>
      <c r="VVS195" s="172"/>
      <c r="VVT195" s="172"/>
      <c r="VVU195" s="172"/>
      <c r="VVV195" s="172"/>
      <c r="VVW195" s="172"/>
      <c r="VVX195" s="172"/>
      <c r="VVY195" s="172"/>
      <c r="VVZ195" s="172"/>
      <c r="VWA195" s="172"/>
      <c r="VWB195" s="172"/>
      <c r="VWC195" s="172"/>
      <c r="VWD195" s="172"/>
      <c r="VWE195" s="172"/>
      <c r="VWF195" s="172"/>
      <c r="VWG195" s="172"/>
      <c r="VWH195" s="172"/>
      <c r="VWI195" s="172"/>
      <c r="VWJ195" s="172"/>
      <c r="VWK195" s="172"/>
      <c r="VWL195" s="172"/>
      <c r="VWM195" s="172"/>
      <c r="VWN195" s="172"/>
      <c r="VWO195" s="172"/>
      <c r="VWP195" s="172"/>
      <c r="VWQ195" s="172"/>
      <c r="VWR195" s="172"/>
      <c r="VWS195" s="172"/>
      <c r="VWT195" s="172"/>
      <c r="VWU195" s="172"/>
      <c r="VWV195" s="172"/>
      <c r="VWW195" s="172"/>
      <c r="VWX195" s="172"/>
      <c r="VWY195" s="172"/>
      <c r="VWZ195" s="172"/>
      <c r="VXA195" s="172"/>
      <c r="VXB195" s="172"/>
      <c r="VXC195" s="172"/>
      <c r="VXD195" s="172"/>
      <c r="VXE195" s="172"/>
      <c r="VXF195" s="172"/>
      <c r="VXG195" s="172"/>
      <c r="VXH195" s="172"/>
      <c r="VXI195" s="172"/>
      <c r="VXJ195" s="172"/>
      <c r="VXK195" s="172"/>
      <c r="VXL195" s="172"/>
      <c r="VXM195" s="172"/>
      <c r="VXN195" s="172"/>
      <c r="VXO195" s="172"/>
      <c r="VXP195" s="172"/>
      <c r="VXQ195" s="172"/>
      <c r="VXR195" s="172"/>
      <c r="VXS195" s="172"/>
      <c r="VXT195" s="172"/>
      <c r="VXU195" s="172"/>
      <c r="VXV195" s="172"/>
      <c r="VXW195" s="172"/>
      <c r="VXX195" s="172"/>
      <c r="VXY195" s="172"/>
      <c r="VXZ195" s="172"/>
      <c r="VYA195" s="172"/>
      <c r="VYB195" s="172"/>
      <c r="VYC195" s="172"/>
      <c r="VYD195" s="172"/>
      <c r="VYE195" s="172"/>
      <c r="VYF195" s="172"/>
      <c r="VYG195" s="172"/>
      <c r="VYH195" s="172"/>
      <c r="VYI195" s="172"/>
      <c r="VYJ195" s="172"/>
      <c r="VYK195" s="172"/>
      <c r="VYL195" s="172"/>
      <c r="VYM195" s="172"/>
      <c r="VYN195" s="172"/>
      <c r="VYO195" s="172"/>
      <c r="VYP195" s="172"/>
      <c r="VYQ195" s="172"/>
      <c r="VYR195" s="172"/>
      <c r="VYS195" s="172"/>
      <c r="VYT195" s="172"/>
      <c r="VYU195" s="172"/>
      <c r="VYV195" s="172"/>
      <c r="VYW195" s="172"/>
      <c r="VYX195" s="172"/>
      <c r="VYY195" s="172"/>
      <c r="VYZ195" s="172"/>
      <c r="VZA195" s="172"/>
      <c r="VZB195" s="172"/>
      <c r="VZC195" s="172"/>
      <c r="VZD195" s="172"/>
      <c r="VZE195" s="172"/>
      <c r="VZF195" s="172"/>
      <c r="VZG195" s="172"/>
      <c r="VZH195" s="172"/>
      <c r="VZI195" s="172"/>
      <c r="VZJ195" s="172"/>
      <c r="VZK195" s="172"/>
      <c r="VZL195" s="172"/>
      <c r="VZM195" s="172"/>
      <c r="VZN195" s="172"/>
      <c r="VZO195" s="172"/>
      <c r="VZP195" s="172"/>
      <c r="VZQ195" s="172"/>
      <c r="VZR195" s="172"/>
      <c r="VZS195" s="172"/>
      <c r="VZT195" s="172"/>
      <c r="VZU195" s="172"/>
      <c r="VZV195" s="172"/>
      <c r="VZW195" s="172"/>
      <c r="VZX195" s="172"/>
      <c r="VZY195" s="172"/>
      <c r="VZZ195" s="172"/>
      <c r="WAA195" s="172"/>
      <c r="WAB195" s="172"/>
      <c r="WAC195" s="172"/>
      <c r="WAD195" s="172"/>
      <c r="WAE195" s="172"/>
      <c r="WAF195" s="172"/>
      <c r="WAG195" s="172"/>
      <c r="WAH195" s="172"/>
      <c r="WAI195" s="172"/>
      <c r="WAJ195" s="172"/>
      <c r="WAK195" s="172"/>
      <c r="WAL195" s="172"/>
      <c r="WAM195" s="172"/>
      <c r="WAN195" s="172"/>
      <c r="WAO195" s="172"/>
      <c r="WAP195" s="172"/>
      <c r="WAQ195" s="172"/>
      <c r="WAR195" s="172"/>
      <c r="WAS195" s="172"/>
      <c r="WAT195" s="172"/>
      <c r="WAU195" s="172"/>
      <c r="WAV195" s="172"/>
      <c r="WAW195" s="172"/>
      <c r="WAX195" s="172"/>
      <c r="WAY195" s="172"/>
      <c r="WAZ195" s="172"/>
      <c r="WBA195" s="172"/>
      <c r="WBB195" s="172"/>
      <c r="WBC195" s="172"/>
      <c r="WBD195" s="172"/>
      <c r="WBE195" s="172"/>
      <c r="WBF195" s="172"/>
      <c r="WBG195" s="172"/>
      <c r="WBH195" s="172"/>
      <c r="WBI195" s="172"/>
      <c r="WBJ195" s="172"/>
      <c r="WBK195" s="172"/>
      <c r="WBL195" s="172"/>
      <c r="WBM195" s="172"/>
      <c r="WBN195" s="172"/>
      <c r="WBO195" s="172"/>
      <c r="WBP195" s="172"/>
      <c r="WBQ195" s="172"/>
      <c r="WBR195" s="172"/>
      <c r="WBS195" s="172"/>
      <c r="WBT195" s="172"/>
      <c r="WBU195" s="172"/>
      <c r="WBV195" s="172"/>
      <c r="WBW195" s="172"/>
      <c r="WBX195" s="172"/>
      <c r="WBY195" s="172"/>
      <c r="WBZ195" s="172"/>
      <c r="WCA195" s="172"/>
      <c r="WCB195" s="172"/>
      <c r="WCC195" s="172"/>
      <c r="WCD195" s="172"/>
      <c r="WCE195" s="172"/>
      <c r="WCF195" s="172"/>
      <c r="WCG195" s="172"/>
      <c r="WCH195" s="172"/>
      <c r="WCI195" s="172"/>
      <c r="WCJ195" s="172"/>
      <c r="WCK195" s="172"/>
      <c r="WCL195" s="172"/>
      <c r="WCM195" s="172"/>
      <c r="WCN195" s="172"/>
      <c r="WCO195" s="172"/>
      <c r="WCP195" s="172"/>
      <c r="WCQ195" s="172"/>
      <c r="WCR195" s="172"/>
      <c r="WCS195" s="172"/>
      <c r="WCT195" s="172"/>
      <c r="WCU195" s="172"/>
      <c r="WCV195" s="172"/>
      <c r="WCW195" s="172"/>
      <c r="WCX195" s="172"/>
      <c r="WCY195" s="172"/>
      <c r="WCZ195" s="172"/>
      <c r="WDA195" s="172"/>
      <c r="WDB195" s="172"/>
      <c r="WDC195" s="172"/>
      <c r="WDD195" s="172"/>
      <c r="WDE195" s="172"/>
      <c r="WDF195" s="172"/>
      <c r="WDG195" s="172"/>
      <c r="WDH195" s="172"/>
      <c r="WDI195" s="172"/>
      <c r="WDJ195" s="172"/>
      <c r="WDK195" s="172"/>
      <c r="WDL195" s="172"/>
      <c r="WDM195" s="172"/>
      <c r="WDN195" s="172"/>
      <c r="WDO195" s="172"/>
      <c r="WDP195" s="172"/>
      <c r="WDQ195" s="172"/>
      <c r="WDR195" s="172"/>
      <c r="WDS195" s="172"/>
      <c r="WDT195" s="172"/>
      <c r="WDU195" s="172"/>
      <c r="WDV195" s="172"/>
      <c r="WDW195" s="172"/>
      <c r="WDX195" s="172"/>
      <c r="WDY195" s="172"/>
      <c r="WDZ195" s="172"/>
      <c r="WEA195" s="172"/>
      <c r="WEB195" s="172"/>
      <c r="WEC195" s="172"/>
      <c r="WED195" s="172"/>
      <c r="WEE195" s="172"/>
      <c r="WEF195" s="172"/>
      <c r="WEG195" s="172"/>
      <c r="WEH195" s="172"/>
      <c r="WEI195" s="172"/>
      <c r="WEJ195" s="172"/>
      <c r="WEK195" s="172"/>
      <c r="WEL195" s="172"/>
      <c r="WEM195" s="172"/>
      <c r="WEN195" s="172"/>
      <c r="WEO195" s="172"/>
      <c r="WEP195" s="172"/>
      <c r="WEQ195" s="172"/>
      <c r="WER195" s="172"/>
      <c r="WES195" s="172"/>
      <c r="WET195" s="172"/>
      <c r="WEU195" s="172"/>
      <c r="WEV195" s="172"/>
      <c r="WEW195" s="172"/>
      <c r="WEX195" s="172"/>
      <c r="WEY195" s="172"/>
      <c r="WEZ195" s="172"/>
      <c r="WFA195" s="172"/>
      <c r="WFB195" s="172"/>
      <c r="WFC195" s="172"/>
      <c r="WFD195" s="172"/>
      <c r="WFE195" s="172"/>
      <c r="WFF195" s="172"/>
      <c r="WFG195" s="172"/>
      <c r="WFH195" s="172"/>
      <c r="WFI195" s="172"/>
      <c r="WFJ195" s="172"/>
      <c r="WFK195" s="172"/>
      <c r="WFL195" s="172"/>
      <c r="WFM195" s="172"/>
      <c r="WFN195" s="172"/>
      <c r="WFO195" s="172"/>
      <c r="WFP195" s="172"/>
      <c r="WFQ195" s="172"/>
      <c r="WFR195" s="172"/>
      <c r="WFS195" s="172"/>
      <c r="WFT195" s="172"/>
      <c r="WFU195" s="172"/>
      <c r="WFV195" s="172"/>
      <c r="WFW195" s="172"/>
      <c r="WFX195" s="172"/>
      <c r="WFY195" s="172"/>
      <c r="WFZ195" s="172"/>
      <c r="WGA195" s="172"/>
      <c r="WGB195" s="172"/>
      <c r="WGC195" s="172"/>
      <c r="WGD195" s="172"/>
      <c r="WGE195" s="172"/>
      <c r="WGF195" s="172"/>
      <c r="WGG195" s="172"/>
      <c r="WGH195" s="172"/>
      <c r="WGI195" s="172"/>
      <c r="WGJ195" s="172"/>
      <c r="WGK195" s="172"/>
      <c r="WGL195" s="172"/>
      <c r="WGM195" s="172"/>
      <c r="WGN195" s="172"/>
      <c r="WGO195" s="172"/>
      <c r="WGP195" s="172"/>
      <c r="WGQ195" s="172"/>
      <c r="WGR195" s="172"/>
      <c r="WGS195" s="172"/>
      <c r="WGT195" s="172"/>
      <c r="WGU195" s="172"/>
      <c r="WGV195" s="172"/>
      <c r="WGW195" s="172"/>
      <c r="WGX195" s="172"/>
      <c r="WGY195" s="172"/>
      <c r="WGZ195" s="172"/>
      <c r="WHA195" s="172"/>
      <c r="WHB195" s="172"/>
      <c r="WHC195" s="172"/>
      <c r="WHD195" s="172"/>
      <c r="WHE195" s="172"/>
      <c r="WHF195" s="172"/>
      <c r="WHG195" s="172"/>
      <c r="WHH195" s="172"/>
      <c r="WHI195" s="172"/>
      <c r="WHJ195" s="172"/>
      <c r="WHK195" s="172"/>
      <c r="WHL195" s="172"/>
      <c r="WHM195" s="172"/>
      <c r="WHN195" s="172"/>
      <c r="WHO195" s="172"/>
      <c r="WHP195" s="172"/>
      <c r="WHQ195" s="172"/>
      <c r="WHR195" s="172"/>
      <c r="WHS195" s="172"/>
      <c r="WHT195" s="172"/>
      <c r="WHU195" s="172"/>
      <c r="WHV195" s="172"/>
      <c r="WHW195" s="172"/>
      <c r="WHX195" s="172"/>
      <c r="WHY195" s="172"/>
      <c r="WHZ195" s="172"/>
      <c r="WIA195" s="172"/>
      <c r="WIB195" s="172"/>
      <c r="WIC195" s="172"/>
      <c r="WID195" s="172"/>
      <c r="WIE195" s="172"/>
      <c r="WIF195" s="172"/>
      <c r="WIG195" s="172"/>
      <c r="WIH195" s="172"/>
      <c r="WII195" s="172"/>
      <c r="WIJ195" s="172"/>
      <c r="WIK195" s="172"/>
      <c r="WIL195" s="172"/>
      <c r="WIM195" s="172"/>
      <c r="WIN195" s="172"/>
      <c r="WIO195" s="172"/>
      <c r="WIP195" s="172"/>
      <c r="WIQ195" s="172"/>
      <c r="WIR195" s="172"/>
      <c r="WIS195" s="172"/>
      <c r="WIT195" s="172"/>
      <c r="WIU195" s="172"/>
      <c r="WIV195" s="172"/>
      <c r="WIW195" s="172"/>
      <c r="WIX195" s="172"/>
      <c r="WIY195" s="172"/>
      <c r="WIZ195" s="172"/>
      <c r="WJA195" s="172"/>
      <c r="WJB195" s="172"/>
      <c r="WJC195" s="172"/>
      <c r="WJD195" s="172"/>
      <c r="WJE195" s="172"/>
      <c r="WJF195" s="172"/>
      <c r="WJG195" s="172"/>
      <c r="WJH195" s="172"/>
      <c r="WJI195" s="172"/>
      <c r="WJJ195" s="172"/>
      <c r="WJK195" s="172"/>
      <c r="WJL195" s="172"/>
      <c r="WJM195" s="172"/>
      <c r="WJN195" s="172"/>
      <c r="WJO195" s="172"/>
      <c r="WJP195" s="172"/>
      <c r="WJQ195" s="172"/>
      <c r="WJR195" s="172"/>
      <c r="WJS195" s="172"/>
      <c r="WJT195" s="172"/>
      <c r="WJU195" s="172"/>
      <c r="WJV195" s="172"/>
      <c r="WJW195" s="172"/>
      <c r="WJX195" s="172"/>
      <c r="WJY195" s="172"/>
      <c r="WJZ195" s="172"/>
      <c r="WKA195" s="172"/>
      <c r="WKB195" s="172"/>
      <c r="WKC195" s="172"/>
      <c r="WKD195" s="172"/>
      <c r="WKE195" s="172"/>
      <c r="WKF195" s="172"/>
      <c r="WKG195" s="172"/>
      <c r="WKH195" s="172"/>
      <c r="WKI195" s="172"/>
      <c r="WKJ195" s="172"/>
      <c r="WKK195" s="172"/>
      <c r="WKL195" s="172"/>
      <c r="WKM195" s="172"/>
      <c r="WKN195" s="172"/>
      <c r="WKO195" s="172"/>
      <c r="WKP195" s="172"/>
      <c r="WKQ195" s="172"/>
      <c r="WKR195" s="172"/>
      <c r="WKS195" s="172"/>
      <c r="WKT195" s="172"/>
      <c r="WKU195" s="172"/>
      <c r="WKV195" s="172"/>
      <c r="WKW195" s="172"/>
      <c r="WKX195" s="172"/>
      <c r="WKY195" s="172"/>
      <c r="WKZ195" s="172"/>
      <c r="WLA195" s="172"/>
      <c r="WLB195" s="172"/>
      <c r="WLC195" s="172"/>
      <c r="WLD195" s="172"/>
      <c r="WLE195" s="172"/>
      <c r="WLF195" s="172"/>
      <c r="WLG195" s="172"/>
      <c r="WLH195" s="172"/>
      <c r="WLI195" s="172"/>
      <c r="WLJ195" s="172"/>
      <c r="WLK195" s="172"/>
      <c r="WLL195" s="172"/>
      <c r="WLM195" s="172"/>
      <c r="WLN195" s="172"/>
      <c r="WLO195" s="172"/>
      <c r="WLP195" s="172"/>
      <c r="WLQ195" s="172"/>
      <c r="WLR195" s="172"/>
      <c r="WLS195" s="172"/>
      <c r="WLT195" s="172"/>
      <c r="WLU195" s="172"/>
      <c r="WLV195" s="172"/>
      <c r="WLW195" s="172"/>
      <c r="WLX195" s="172"/>
      <c r="WLY195" s="172"/>
      <c r="WLZ195" s="172"/>
      <c r="WMA195" s="172"/>
      <c r="WMB195" s="172"/>
      <c r="WMC195" s="172"/>
      <c r="WMD195" s="172"/>
      <c r="WME195" s="172"/>
      <c r="WMF195" s="172"/>
      <c r="WMG195" s="172"/>
      <c r="WMH195" s="172"/>
      <c r="WMI195" s="172"/>
      <c r="WMJ195" s="172"/>
      <c r="WMK195" s="172"/>
      <c r="WML195" s="172"/>
      <c r="WMM195" s="172"/>
      <c r="WMN195" s="172"/>
      <c r="WMO195" s="172"/>
      <c r="WMP195" s="172"/>
      <c r="WMQ195" s="172"/>
      <c r="WMR195" s="172"/>
      <c r="WMS195" s="172"/>
      <c r="WMT195" s="172"/>
      <c r="WMU195" s="172"/>
      <c r="WMV195" s="172"/>
      <c r="WMW195" s="172"/>
      <c r="WMX195" s="172"/>
      <c r="WMY195" s="172"/>
      <c r="WMZ195" s="172"/>
      <c r="WNA195" s="172"/>
      <c r="WNB195" s="172"/>
      <c r="WNC195" s="172"/>
      <c r="WND195" s="172"/>
      <c r="WNE195" s="172"/>
      <c r="WNF195" s="172"/>
      <c r="WNG195" s="172"/>
      <c r="WNH195" s="172"/>
      <c r="WNI195" s="172"/>
      <c r="WNJ195" s="172"/>
      <c r="WNK195" s="172"/>
      <c r="WNL195" s="172"/>
      <c r="WNM195" s="172"/>
      <c r="WNN195" s="172"/>
      <c r="WNO195" s="172"/>
      <c r="WNP195" s="172"/>
      <c r="WNQ195" s="172"/>
      <c r="WNR195" s="172"/>
      <c r="WNS195" s="172"/>
      <c r="WNT195" s="172"/>
      <c r="WNU195" s="172"/>
      <c r="WNV195" s="172"/>
      <c r="WNW195" s="172"/>
      <c r="WNX195" s="172"/>
      <c r="WNY195" s="172"/>
      <c r="WNZ195" s="172"/>
      <c r="WOA195" s="172"/>
      <c r="WOB195" s="172"/>
      <c r="WOC195" s="172"/>
      <c r="WOD195" s="172"/>
      <c r="WOE195" s="172"/>
      <c r="WOF195" s="172"/>
      <c r="WOG195" s="172"/>
      <c r="WOH195" s="172"/>
      <c r="WOI195" s="172"/>
      <c r="WOJ195" s="172"/>
      <c r="WOK195" s="172"/>
      <c r="WOL195" s="172"/>
      <c r="WOM195" s="172"/>
      <c r="WON195" s="172"/>
      <c r="WOO195" s="172"/>
      <c r="WOP195" s="172"/>
      <c r="WOQ195" s="172"/>
      <c r="WOR195" s="172"/>
      <c r="WOS195" s="172"/>
      <c r="WOT195" s="172"/>
      <c r="WOU195" s="172"/>
      <c r="WOV195" s="172"/>
      <c r="WOW195" s="172"/>
      <c r="WOX195" s="172"/>
      <c r="WOY195" s="172"/>
      <c r="WOZ195" s="172"/>
      <c r="WPA195" s="172"/>
      <c r="WPB195" s="172"/>
      <c r="WPC195" s="172"/>
      <c r="WPD195" s="172"/>
      <c r="WPE195" s="172"/>
      <c r="WPF195" s="172"/>
      <c r="WPG195" s="172"/>
      <c r="WPH195" s="172"/>
      <c r="WPI195" s="172"/>
      <c r="WPJ195" s="172"/>
      <c r="WPK195" s="172"/>
      <c r="WPL195" s="172"/>
      <c r="WPM195" s="172"/>
      <c r="WPN195" s="172"/>
      <c r="WPO195" s="172"/>
      <c r="WPP195" s="172"/>
      <c r="WPQ195" s="172"/>
      <c r="WPR195" s="172"/>
      <c r="WPS195" s="172"/>
      <c r="WPT195" s="172"/>
      <c r="WPU195" s="172"/>
      <c r="WPV195" s="172"/>
      <c r="WPW195" s="172"/>
      <c r="WPX195" s="172"/>
      <c r="WPY195" s="172"/>
      <c r="WPZ195" s="172"/>
      <c r="WQA195" s="172"/>
      <c r="WQB195" s="172"/>
      <c r="WQC195" s="172"/>
      <c r="WQD195" s="172"/>
      <c r="WQE195" s="172"/>
      <c r="WQF195" s="172"/>
      <c r="WQG195" s="172"/>
      <c r="WQH195" s="172"/>
      <c r="WQI195" s="172"/>
      <c r="WQJ195" s="172"/>
      <c r="WQK195" s="172"/>
      <c r="WQL195" s="172"/>
      <c r="WQM195" s="172"/>
      <c r="WQN195" s="172"/>
      <c r="WQO195" s="172"/>
      <c r="WQP195" s="172"/>
      <c r="WQQ195" s="172"/>
      <c r="WQR195" s="172"/>
      <c r="WQS195" s="172"/>
      <c r="WQT195" s="172"/>
      <c r="WQU195" s="172"/>
      <c r="WQV195" s="172"/>
      <c r="WQW195" s="172"/>
      <c r="WQX195" s="172"/>
      <c r="WQY195" s="172"/>
      <c r="WQZ195" s="172"/>
      <c r="WRA195" s="172"/>
      <c r="WRB195" s="172"/>
      <c r="WRC195" s="172"/>
      <c r="WRD195" s="172"/>
      <c r="WRE195" s="172"/>
      <c r="WRF195" s="172"/>
      <c r="WRG195" s="172"/>
      <c r="WRH195" s="172"/>
      <c r="WRI195" s="172"/>
      <c r="WRJ195" s="172"/>
      <c r="WRK195" s="172"/>
      <c r="WRL195" s="172"/>
      <c r="WRM195" s="172"/>
      <c r="WRN195" s="172"/>
      <c r="WRO195" s="172"/>
      <c r="WRP195" s="172"/>
      <c r="WRQ195" s="172"/>
      <c r="WRR195" s="172"/>
      <c r="WRS195" s="172"/>
      <c r="WRT195" s="172"/>
      <c r="WRU195" s="172"/>
      <c r="WRV195" s="172"/>
      <c r="WRW195" s="172"/>
      <c r="WRX195" s="172"/>
      <c r="WRY195" s="172"/>
      <c r="WRZ195" s="172"/>
      <c r="WSA195" s="172"/>
      <c r="WSB195" s="172"/>
      <c r="WSC195" s="172"/>
      <c r="WSD195" s="172"/>
      <c r="WSE195" s="172"/>
      <c r="WSF195" s="172"/>
      <c r="WSG195" s="172"/>
      <c r="WSH195" s="172"/>
      <c r="WSI195" s="172"/>
      <c r="WSJ195" s="172"/>
      <c r="WSK195" s="172"/>
      <c r="WSL195" s="172"/>
      <c r="WSM195" s="172"/>
      <c r="WSN195" s="172"/>
      <c r="WSO195" s="172"/>
      <c r="WSP195" s="172"/>
      <c r="WSQ195" s="172"/>
      <c r="WSR195" s="172"/>
      <c r="WSS195" s="172"/>
      <c r="WST195" s="172"/>
      <c r="WSU195" s="172"/>
      <c r="WSV195" s="172"/>
      <c r="WSW195" s="172"/>
      <c r="WSX195" s="172"/>
      <c r="WSY195" s="172"/>
      <c r="WSZ195" s="172"/>
      <c r="WTA195" s="172"/>
      <c r="WTB195" s="172"/>
      <c r="WTC195" s="172"/>
      <c r="WTD195" s="172"/>
      <c r="WTE195" s="172"/>
      <c r="WTF195" s="172"/>
      <c r="WTG195" s="172"/>
      <c r="WTH195" s="172"/>
      <c r="WTI195" s="172"/>
      <c r="WTJ195" s="172"/>
      <c r="WTK195" s="172"/>
      <c r="WTL195" s="172"/>
      <c r="WTM195" s="172"/>
      <c r="WTN195" s="172"/>
      <c r="WTO195" s="172"/>
      <c r="WTP195" s="172"/>
      <c r="WTQ195" s="172"/>
      <c r="WTR195" s="172"/>
      <c r="WTS195" s="172"/>
      <c r="WTT195" s="172"/>
      <c r="WTU195" s="172"/>
      <c r="WTV195" s="172"/>
      <c r="WTW195" s="172"/>
      <c r="WTX195" s="172"/>
      <c r="WTY195" s="172"/>
      <c r="WTZ195" s="172"/>
      <c r="WUA195" s="172"/>
      <c r="WUB195" s="172"/>
      <c r="WUC195" s="172"/>
      <c r="WUD195" s="172"/>
      <c r="WUE195" s="172"/>
      <c r="WUF195" s="172"/>
      <c r="WUG195" s="172"/>
      <c r="WUH195" s="172"/>
      <c r="WUI195" s="172"/>
      <c r="WUJ195" s="172"/>
      <c r="WUK195" s="172"/>
      <c r="WUL195" s="172"/>
      <c r="WUM195" s="172"/>
      <c r="WUN195" s="172"/>
      <c r="WUO195" s="172"/>
      <c r="WUP195" s="172"/>
      <c r="WUQ195" s="172"/>
      <c r="WUR195" s="172"/>
      <c r="WUS195" s="172"/>
      <c r="WUT195" s="172"/>
      <c r="WUU195" s="172"/>
      <c r="WUV195" s="172"/>
      <c r="WUW195" s="172"/>
      <c r="WUX195" s="172"/>
      <c r="WUY195" s="172"/>
      <c r="WUZ195" s="172"/>
      <c r="WVA195" s="172"/>
      <c r="WVB195" s="172"/>
      <c r="WVC195" s="172"/>
      <c r="WVD195" s="172"/>
      <c r="WVE195" s="172"/>
      <c r="WVF195" s="172"/>
      <c r="WVG195" s="172"/>
      <c r="WVH195" s="172"/>
      <c r="WVI195" s="172"/>
      <c r="WVJ195" s="172"/>
      <c r="WVK195" s="172"/>
      <c r="WVL195" s="172"/>
      <c r="WVM195" s="172"/>
      <c r="WVN195" s="172"/>
      <c r="WVO195" s="172"/>
      <c r="WVP195" s="172"/>
      <c r="WVQ195" s="172"/>
      <c r="WVR195" s="172"/>
      <c r="WVS195" s="172"/>
      <c r="WVT195" s="172"/>
      <c r="WVU195" s="172"/>
      <c r="WVV195" s="172"/>
      <c r="WVW195" s="172"/>
      <c r="WVX195" s="172"/>
      <c r="WVY195" s="172"/>
      <c r="WVZ195" s="172"/>
      <c r="WWA195" s="172"/>
      <c r="WWB195" s="172"/>
      <c r="WWC195" s="172"/>
      <c r="WWD195" s="172"/>
      <c r="WWE195" s="172"/>
      <c r="WWF195" s="172"/>
      <c r="WWG195" s="172"/>
      <c r="WWH195" s="172"/>
      <c r="WWI195" s="172"/>
      <c r="WWJ195" s="172"/>
      <c r="WWK195" s="172"/>
      <c r="WWL195" s="172"/>
      <c r="WWM195" s="172"/>
      <c r="WWN195" s="172"/>
      <c r="WWO195" s="172"/>
      <c r="WWP195" s="172"/>
      <c r="WWQ195" s="172"/>
      <c r="WWR195" s="172"/>
      <c r="WWS195" s="172"/>
      <c r="WWT195" s="172"/>
      <c r="WWU195" s="172"/>
      <c r="WWV195" s="172"/>
      <c r="WWW195" s="172"/>
      <c r="WWX195" s="172"/>
      <c r="WWY195" s="172"/>
      <c r="WWZ195" s="172"/>
      <c r="WXA195" s="172"/>
      <c r="WXB195" s="172"/>
      <c r="WXC195" s="172"/>
      <c r="WXD195" s="172"/>
      <c r="WXE195" s="172"/>
      <c r="WXF195" s="172"/>
      <c r="WXG195" s="172"/>
      <c r="WXH195" s="172"/>
      <c r="WXI195" s="172"/>
      <c r="WXJ195" s="172"/>
      <c r="WXK195" s="172"/>
      <c r="WXL195" s="172"/>
      <c r="WXM195" s="172"/>
      <c r="WXN195" s="172"/>
      <c r="WXO195" s="172"/>
      <c r="WXP195" s="172"/>
      <c r="WXQ195" s="172"/>
      <c r="WXR195" s="172"/>
      <c r="WXS195" s="172"/>
      <c r="WXT195" s="172"/>
      <c r="WXU195" s="172"/>
      <c r="WXV195" s="172"/>
      <c r="WXW195" s="172"/>
      <c r="WXX195" s="172"/>
      <c r="WXY195" s="172"/>
      <c r="WXZ195" s="172"/>
      <c r="WYA195" s="172"/>
      <c r="WYB195" s="172"/>
      <c r="WYC195" s="172"/>
      <c r="WYD195" s="172"/>
      <c r="WYE195" s="172"/>
      <c r="WYF195" s="172"/>
      <c r="WYG195" s="172"/>
      <c r="WYH195" s="172"/>
      <c r="WYI195" s="172"/>
      <c r="WYJ195" s="172"/>
      <c r="WYK195" s="172"/>
      <c r="WYL195" s="172"/>
      <c r="WYM195" s="172"/>
      <c r="WYN195" s="172"/>
      <c r="WYO195" s="172"/>
      <c r="WYP195" s="172"/>
      <c r="WYQ195" s="172"/>
      <c r="WYR195" s="172"/>
      <c r="WYS195" s="172"/>
      <c r="WYT195" s="172"/>
      <c r="WYU195" s="172"/>
      <c r="WYV195" s="172"/>
      <c r="WYW195" s="172"/>
      <c r="WYX195" s="172"/>
      <c r="WYY195" s="172"/>
      <c r="WYZ195" s="172"/>
      <c r="WZA195" s="172"/>
      <c r="WZB195" s="172"/>
      <c r="WZC195" s="172"/>
      <c r="WZD195" s="172"/>
      <c r="WZE195" s="172"/>
      <c r="WZF195" s="172"/>
      <c r="WZG195" s="172"/>
      <c r="WZH195" s="172"/>
      <c r="WZI195" s="172"/>
      <c r="WZJ195" s="172"/>
      <c r="WZK195" s="172"/>
      <c r="WZL195" s="172"/>
      <c r="WZM195" s="172"/>
      <c r="WZN195" s="172"/>
      <c r="WZO195" s="172"/>
      <c r="WZP195" s="172"/>
      <c r="WZQ195" s="172"/>
      <c r="WZR195" s="172"/>
      <c r="WZS195" s="172"/>
      <c r="WZT195" s="172"/>
      <c r="WZU195" s="172"/>
      <c r="WZV195" s="172"/>
      <c r="WZW195" s="172"/>
      <c r="WZX195" s="172"/>
      <c r="WZY195" s="172"/>
      <c r="WZZ195" s="172"/>
      <c r="XAA195" s="172"/>
      <c r="XAB195" s="172"/>
      <c r="XAC195" s="172"/>
      <c r="XAD195" s="172"/>
      <c r="XAE195" s="172"/>
      <c r="XAF195" s="172"/>
      <c r="XAG195" s="172"/>
      <c r="XAH195" s="172"/>
      <c r="XAI195" s="172"/>
      <c r="XAJ195" s="172"/>
      <c r="XAK195" s="172"/>
      <c r="XAL195" s="172"/>
      <c r="XAM195" s="172"/>
      <c r="XAN195" s="172"/>
      <c r="XAO195" s="172"/>
      <c r="XAP195" s="172"/>
      <c r="XAQ195" s="172"/>
      <c r="XAR195" s="172"/>
      <c r="XAS195" s="172"/>
      <c r="XAT195" s="172"/>
      <c r="XAU195" s="172"/>
      <c r="XAV195" s="172"/>
      <c r="XAW195" s="172"/>
      <c r="XAX195" s="172"/>
      <c r="XAY195" s="172"/>
      <c r="XAZ195" s="172"/>
      <c r="XBA195" s="172"/>
      <c r="XBB195" s="172"/>
      <c r="XBC195" s="172"/>
      <c r="XBD195" s="172"/>
      <c r="XBE195" s="172"/>
      <c r="XBF195" s="172"/>
      <c r="XBG195" s="172"/>
      <c r="XBH195" s="172"/>
      <c r="XBI195" s="172"/>
      <c r="XBJ195" s="172"/>
      <c r="XBK195" s="172"/>
      <c r="XBL195" s="172"/>
      <c r="XBM195" s="172"/>
      <c r="XBN195" s="172"/>
      <c r="XBO195" s="172"/>
      <c r="XBP195" s="172"/>
      <c r="XBQ195" s="172"/>
      <c r="XBR195" s="172"/>
      <c r="XBS195" s="172"/>
      <c r="XBT195" s="172"/>
      <c r="XBU195" s="172"/>
      <c r="XBV195" s="172"/>
      <c r="XBW195" s="172"/>
      <c r="XBX195" s="172"/>
      <c r="XBY195" s="172"/>
      <c r="XBZ195" s="172"/>
      <c r="XCA195" s="172"/>
      <c r="XCB195" s="172"/>
      <c r="XCC195" s="172"/>
      <c r="XCD195" s="172"/>
      <c r="XCE195" s="172"/>
      <c r="XCF195" s="172"/>
      <c r="XCG195" s="172"/>
      <c r="XCH195" s="172"/>
      <c r="XCI195" s="172"/>
      <c r="XCJ195" s="172"/>
      <c r="XCK195" s="172"/>
      <c r="XCL195" s="172"/>
      <c r="XCM195" s="172"/>
      <c r="XCN195" s="172"/>
      <c r="XCO195" s="172"/>
      <c r="XCP195" s="172"/>
      <c r="XCQ195" s="172"/>
      <c r="XCR195" s="172"/>
      <c r="XCS195" s="172"/>
      <c r="XCT195" s="172"/>
      <c r="XCU195" s="172"/>
      <c r="XCV195" s="172"/>
      <c r="XCW195" s="172"/>
      <c r="XCX195" s="172"/>
      <c r="XCY195" s="172"/>
      <c r="XCZ195" s="172"/>
      <c r="XDA195" s="172"/>
      <c r="XDB195" s="172"/>
      <c r="XDC195" s="172"/>
      <c r="XDD195" s="172"/>
      <c r="XDE195" s="172"/>
      <c r="XDF195" s="172"/>
      <c r="XDG195" s="172"/>
      <c r="XDH195" s="172"/>
      <c r="XDI195" s="172"/>
      <c r="XDJ195" s="172"/>
      <c r="XDK195" s="172"/>
      <c r="XDL195" s="172"/>
      <c r="XDM195" s="172"/>
      <c r="XDN195" s="172"/>
      <c r="XDO195" s="172"/>
      <c r="XDP195" s="172"/>
      <c r="XDQ195" s="172"/>
      <c r="XDR195" s="172"/>
      <c r="XDS195" s="172"/>
      <c r="XDT195" s="172"/>
      <c r="XDU195" s="172"/>
      <c r="XDV195" s="172"/>
      <c r="XDW195" s="172"/>
      <c r="XDX195" s="172"/>
      <c r="XDY195" s="172"/>
      <c r="XDZ195" s="172"/>
      <c r="XEA195" s="172"/>
      <c r="XEB195" s="172"/>
      <c r="XEC195" s="172"/>
      <c r="XED195" s="172"/>
      <c r="XEE195" s="172"/>
      <c r="XEF195" s="172"/>
      <c r="XEG195" s="172"/>
      <c r="XEH195" s="172"/>
      <c r="XEI195" s="172"/>
      <c r="XEJ195" s="172"/>
      <c r="XEK195" s="172"/>
      <c r="XEL195" s="172"/>
      <c r="XEM195" s="172"/>
      <c r="XEN195" s="172"/>
      <c r="XEO195" s="172"/>
      <c r="XEP195" s="172"/>
      <c r="XEQ195" s="172"/>
      <c r="XER195" s="172"/>
      <c r="XES195" s="172"/>
      <c r="XET195" s="172"/>
      <c r="XEU195" s="172"/>
      <c r="XEV195" s="172"/>
      <c r="XEW195" s="172"/>
      <c r="XEX195" s="172"/>
      <c r="XEY195" s="172"/>
      <c r="XEZ195" s="172"/>
      <c r="XFA195" s="172"/>
      <c r="XFB195" s="172"/>
      <c r="XFC195" s="172"/>
    </row>
    <row r="196" spans="1:16383" s="8" customFormat="1">
      <c r="A196" s="84"/>
      <c r="B196" s="3" t="s">
        <v>348</v>
      </c>
      <c r="C196" s="1"/>
      <c r="D196" s="1"/>
      <c r="E196" s="98"/>
      <c r="F196" s="172"/>
      <c r="G196" s="172"/>
      <c r="H196" s="172"/>
      <c r="I196" s="172"/>
      <c r="J196" s="1"/>
      <c r="K196" s="106"/>
      <c r="L196" s="1"/>
      <c r="M196" s="1"/>
      <c r="N196" s="1"/>
    </row>
    <row r="197" spans="1:16383" s="8" customFormat="1">
      <c r="A197" s="84"/>
      <c r="B197" s="3" t="s">
        <v>323</v>
      </c>
      <c r="C197" s="3" t="s">
        <v>68</v>
      </c>
      <c r="D197" s="1"/>
      <c r="E197" s="96">
        <f>PRODUCT(E215,E224,E233,E242)</f>
        <v>1</v>
      </c>
      <c r="F197" s="98"/>
      <c r="G197" s="98"/>
      <c r="H197" s="98"/>
      <c r="I197" s="98"/>
      <c r="J197" s="1"/>
      <c r="K197" s="106"/>
      <c r="L197" s="1"/>
      <c r="M197" s="1"/>
      <c r="N197" s="1"/>
    </row>
    <row r="198" spans="1:16383" s="8" customFormat="1">
      <c r="A198" s="84"/>
      <c r="B198" s="3" t="s">
        <v>114</v>
      </c>
      <c r="C198" s="3" t="s">
        <v>68</v>
      </c>
      <c r="D198" s="1"/>
      <c r="E198" s="96">
        <f t="shared" ref="E198:E203" si="13">PRODUCT(E216,E225,E234,E243)</f>
        <v>1</v>
      </c>
      <c r="F198" s="98"/>
      <c r="G198" s="98"/>
      <c r="H198" s="98"/>
      <c r="I198" s="98"/>
      <c r="J198" s="1"/>
      <c r="K198" s="106"/>
      <c r="L198" s="1"/>
      <c r="M198" s="1"/>
      <c r="N198" s="1"/>
    </row>
    <row r="199" spans="1:16383" s="8" customFormat="1">
      <c r="A199" s="84"/>
      <c r="B199" s="3" t="s">
        <v>115</v>
      </c>
      <c r="C199" s="3" t="s">
        <v>68</v>
      </c>
      <c r="D199" s="1"/>
      <c r="E199" s="96">
        <f t="shared" si="13"/>
        <v>1</v>
      </c>
      <c r="F199" s="98"/>
      <c r="G199" s="98"/>
      <c r="H199" s="98"/>
      <c r="I199" s="98"/>
      <c r="J199" s="1"/>
      <c r="K199" s="106"/>
      <c r="L199" s="1"/>
      <c r="M199" s="1"/>
      <c r="N199" s="1"/>
    </row>
    <row r="200" spans="1:16383" s="8" customFormat="1">
      <c r="A200" s="84"/>
      <c r="B200" s="3" t="s">
        <v>116</v>
      </c>
      <c r="C200" s="3" t="s">
        <v>68</v>
      </c>
      <c r="D200" s="1"/>
      <c r="E200" s="96">
        <f t="shared" si="13"/>
        <v>1</v>
      </c>
      <c r="F200" s="98"/>
      <c r="G200" s="98"/>
      <c r="H200" s="98"/>
      <c r="I200" s="98"/>
      <c r="J200" s="1"/>
      <c r="K200" s="106"/>
      <c r="L200" s="1"/>
      <c r="M200" s="1"/>
      <c r="N200" s="1"/>
    </row>
    <row r="201" spans="1:16383" s="8" customFormat="1">
      <c r="A201" s="84"/>
      <c r="B201" s="3" t="s">
        <v>117</v>
      </c>
      <c r="C201" s="3" t="s">
        <v>68</v>
      </c>
      <c r="D201" s="1"/>
      <c r="E201" s="96">
        <f t="shared" si="13"/>
        <v>1</v>
      </c>
      <c r="F201" s="98"/>
      <c r="G201" s="98"/>
      <c r="H201" s="98"/>
      <c r="I201" s="98"/>
      <c r="J201" s="1"/>
      <c r="K201" s="106"/>
      <c r="L201" s="1"/>
      <c r="M201" s="1"/>
      <c r="N201" s="1"/>
    </row>
    <row r="202" spans="1:16383" s="8" customFormat="1">
      <c r="A202" s="84"/>
      <c r="B202" s="3" t="s">
        <v>134</v>
      </c>
      <c r="C202" s="3" t="s">
        <v>68</v>
      </c>
      <c r="D202" s="1"/>
      <c r="E202" s="96">
        <f t="shared" si="13"/>
        <v>0</v>
      </c>
      <c r="F202" s="98"/>
      <c r="G202" s="98"/>
      <c r="H202" s="98"/>
      <c r="I202" s="98"/>
      <c r="J202" s="1"/>
      <c r="K202" s="106"/>
      <c r="L202" s="1"/>
      <c r="M202" s="1"/>
      <c r="N202" s="1"/>
    </row>
    <row r="203" spans="1:16383" s="8" customFormat="1">
      <c r="A203" s="84"/>
      <c r="B203" s="3" t="s">
        <v>135</v>
      </c>
      <c r="C203" s="3" t="s">
        <v>68</v>
      </c>
      <c r="D203" s="1"/>
      <c r="E203" s="96">
        <f t="shared" si="13"/>
        <v>0</v>
      </c>
      <c r="F203" s="98"/>
      <c r="G203" s="98"/>
      <c r="H203" s="98"/>
      <c r="I203" s="98"/>
      <c r="J203" s="1"/>
      <c r="K203" s="106"/>
      <c r="L203" s="1"/>
      <c r="M203" s="1"/>
      <c r="N203" s="1"/>
    </row>
    <row r="204" spans="1:16383">
      <c r="A204" s="172"/>
      <c r="B204" s="172"/>
      <c r="C204" s="172"/>
      <c r="D204" s="172"/>
      <c r="E204" s="184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  <c r="CH204" s="172"/>
      <c r="CI204" s="172"/>
      <c r="CJ204" s="172"/>
      <c r="CK204" s="172"/>
      <c r="CL204" s="172"/>
      <c r="CM204" s="172"/>
      <c r="CN204" s="172"/>
      <c r="CO204" s="172"/>
      <c r="CP204" s="172"/>
      <c r="CQ204" s="172"/>
      <c r="CR204" s="172"/>
      <c r="CS204" s="172"/>
      <c r="CT204" s="172"/>
      <c r="CU204" s="172"/>
      <c r="CV204" s="172"/>
      <c r="CW204" s="172"/>
      <c r="CX204" s="172"/>
      <c r="CY204" s="172"/>
      <c r="CZ204" s="172"/>
      <c r="DA204" s="172"/>
      <c r="DB204" s="172"/>
      <c r="DC204" s="172"/>
      <c r="DD204" s="172"/>
      <c r="DE204" s="172"/>
      <c r="DF204" s="172"/>
      <c r="DG204" s="172"/>
      <c r="DH204" s="172"/>
      <c r="DI204" s="172"/>
      <c r="DJ204" s="172"/>
      <c r="DK204" s="172"/>
      <c r="DL204" s="172"/>
      <c r="DM204" s="172"/>
      <c r="DN204" s="172"/>
      <c r="DO204" s="172"/>
      <c r="DP204" s="172"/>
      <c r="DQ204" s="172"/>
      <c r="DR204" s="172"/>
      <c r="DS204" s="172"/>
      <c r="DT204" s="172"/>
      <c r="DU204" s="172"/>
      <c r="DV204" s="172"/>
      <c r="DW204" s="172"/>
      <c r="DX204" s="172"/>
      <c r="DY204" s="172"/>
      <c r="DZ204" s="172"/>
      <c r="EA204" s="172"/>
      <c r="EB204" s="172"/>
      <c r="EC204" s="172"/>
      <c r="ED204" s="172"/>
      <c r="EE204" s="172"/>
      <c r="EF204" s="172"/>
      <c r="EG204" s="172"/>
      <c r="EH204" s="172"/>
      <c r="EI204" s="172"/>
      <c r="EJ204" s="172"/>
      <c r="EK204" s="172"/>
      <c r="EL204" s="172"/>
      <c r="EM204" s="172"/>
      <c r="EN204" s="172"/>
      <c r="EO204" s="172"/>
      <c r="EP204" s="172"/>
      <c r="EQ204" s="172"/>
      <c r="ER204" s="172"/>
      <c r="ES204" s="172"/>
      <c r="ET204" s="172"/>
      <c r="EU204" s="172"/>
      <c r="EV204" s="172"/>
      <c r="EW204" s="172"/>
      <c r="EX204" s="172"/>
      <c r="EY204" s="172"/>
      <c r="EZ204" s="172"/>
      <c r="FA204" s="172"/>
      <c r="FB204" s="172"/>
      <c r="FC204" s="172"/>
      <c r="FD204" s="172"/>
      <c r="FE204" s="172"/>
      <c r="FF204" s="172"/>
      <c r="FG204" s="172"/>
      <c r="FH204" s="172"/>
      <c r="FI204" s="172"/>
      <c r="FJ204" s="172"/>
      <c r="FK204" s="172"/>
      <c r="FL204" s="172"/>
      <c r="FM204" s="172"/>
      <c r="FN204" s="172"/>
      <c r="FO204" s="172"/>
      <c r="FP204" s="172"/>
      <c r="FQ204" s="172"/>
      <c r="FR204" s="172"/>
      <c r="FS204" s="172"/>
      <c r="FT204" s="172"/>
      <c r="FU204" s="172"/>
      <c r="FV204" s="172"/>
      <c r="FW204" s="172"/>
      <c r="FX204" s="172"/>
      <c r="FY204" s="172"/>
      <c r="FZ204" s="172"/>
      <c r="GA204" s="172"/>
      <c r="GB204" s="172"/>
      <c r="GC204" s="172"/>
      <c r="GD204" s="172"/>
      <c r="GE204" s="172"/>
      <c r="GF204" s="172"/>
      <c r="GG204" s="172"/>
      <c r="GH204" s="172"/>
      <c r="GI204" s="172"/>
      <c r="GJ204" s="172"/>
      <c r="GK204" s="172"/>
      <c r="GL204" s="172"/>
      <c r="GM204" s="172"/>
      <c r="GN204" s="172"/>
      <c r="GO204" s="172"/>
      <c r="GP204" s="172"/>
      <c r="GQ204" s="172"/>
      <c r="GR204" s="172"/>
      <c r="GS204" s="172"/>
      <c r="GT204" s="172"/>
      <c r="GU204" s="172"/>
      <c r="GV204" s="172"/>
      <c r="GW204" s="172"/>
      <c r="GX204" s="172"/>
      <c r="GY204" s="172"/>
      <c r="GZ204" s="172"/>
      <c r="HA204" s="172"/>
      <c r="HB204" s="172"/>
      <c r="HC204" s="172"/>
      <c r="HD204" s="172"/>
      <c r="HE204" s="172"/>
      <c r="HF204" s="172"/>
      <c r="HG204" s="172"/>
      <c r="HH204" s="172"/>
      <c r="HI204" s="172"/>
      <c r="HJ204" s="172"/>
      <c r="HK204" s="172"/>
      <c r="HL204" s="172"/>
      <c r="HM204" s="172"/>
      <c r="HN204" s="172"/>
      <c r="HO204" s="172"/>
      <c r="HP204" s="172"/>
      <c r="HQ204" s="172"/>
      <c r="HR204" s="172"/>
      <c r="HS204" s="172"/>
      <c r="HT204" s="172"/>
      <c r="HU204" s="172"/>
      <c r="HV204" s="172"/>
      <c r="HW204" s="172"/>
      <c r="HX204" s="172"/>
      <c r="HY204" s="172"/>
      <c r="HZ204" s="172"/>
      <c r="IA204" s="172"/>
      <c r="IB204" s="172"/>
      <c r="IC204" s="172"/>
      <c r="ID204" s="172"/>
      <c r="IE204" s="172"/>
      <c r="IF204" s="172"/>
      <c r="IG204" s="172"/>
      <c r="IH204" s="172"/>
      <c r="II204" s="172"/>
      <c r="IJ204" s="172"/>
      <c r="IK204" s="172"/>
      <c r="IL204" s="172"/>
      <c r="IM204" s="172"/>
      <c r="IN204" s="172"/>
      <c r="IO204" s="172"/>
      <c r="IP204" s="172"/>
      <c r="IQ204" s="172"/>
      <c r="IR204" s="172"/>
      <c r="IS204" s="172"/>
      <c r="IT204" s="172"/>
      <c r="IU204" s="172"/>
      <c r="IV204" s="172"/>
      <c r="IW204" s="172"/>
      <c r="IX204" s="172"/>
      <c r="IY204" s="172"/>
      <c r="IZ204" s="172"/>
      <c r="JA204" s="172"/>
      <c r="JB204" s="172"/>
      <c r="JC204" s="172"/>
      <c r="JD204" s="172"/>
      <c r="JE204" s="172"/>
      <c r="JF204" s="172"/>
      <c r="JG204" s="172"/>
      <c r="JH204" s="172"/>
      <c r="JI204" s="172"/>
      <c r="JJ204" s="172"/>
      <c r="JK204" s="172"/>
      <c r="JL204" s="172"/>
      <c r="JM204" s="172"/>
      <c r="JN204" s="172"/>
      <c r="JO204" s="172"/>
      <c r="JP204" s="172"/>
      <c r="JQ204" s="172"/>
      <c r="JR204" s="172"/>
      <c r="JS204" s="172"/>
      <c r="JT204" s="172"/>
      <c r="JU204" s="172"/>
      <c r="JV204" s="172"/>
      <c r="JW204" s="172"/>
      <c r="JX204" s="172"/>
      <c r="JY204" s="172"/>
      <c r="JZ204" s="172"/>
      <c r="KA204" s="172"/>
      <c r="KB204" s="172"/>
      <c r="KC204" s="172"/>
      <c r="KD204" s="172"/>
      <c r="KE204" s="172"/>
      <c r="KF204" s="172"/>
      <c r="KG204" s="172"/>
      <c r="KH204" s="172"/>
      <c r="KI204" s="172"/>
      <c r="KJ204" s="172"/>
      <c r="KK204" s="172"/>
      <c r="KL204" s="172"/>
      <c r="KM204" s="172"/>
      <c r="KN204" s="172"/>
      <c r="KO204" s="172"/>
      <c r="KP204" s="172"/>
      <c r="KQ204" s="172"/>
      <c r="KR204" s="172"/>
      <c r="KS204" s="172"/>
      <c r="KT204" s="172"/>
      <c r="KU204" s="172"/>
      <c r="KV204" s="172"/>
      <c r="KW204" s="172"/>
      <c r="KX204" s="172"/>
      <c r="KY204" s="172"/>
      <c r="KZ204" s="172"/>
      <c r="LA204" s="172"/>
      <c r="LB204" s="172"/>
      <c r="LC204" s="172"/>
      <c r="LD204" s="172"/>
      <c r="LE204" s="172"/>
      <c r="LF204" s="172"/>
      <c r="LG204" s="172"/>
      <c r="LH204" s="172"/>
      <c r="LI204" s="172"/>
      <c r="LJ204" s="172"/>
      <c r="LK204" s="172"/>
      <c r="LL204" s="172"/>
      <c r="LM204" s="172"/>
      <c r="LN204" s="172"/>
      <c r="LO204" s="172"/>
      <c r="LP204" s="172"/>
      <c r="LQ204" s="172"/>
      <c r="LR204" s="172"/>
      <c r="LS204" s="172"/>
      <c r="LT204" s="172"/>
      <c r="LU204" s="172"/>
      <c r="LV204" s="172"/>
      <c r="LW204" s="172"/>
      <c r="LX204" s="172"/>
      <c r="LY204" s="172"/>
      <c r="LZ204" s="172"/>
      <c r="MA204" s="172"/>
      <c r="MB204" s="172"/>
      <c r="MC204" s="172"/>
      <c r="MD204" s="172"/>
      <c r="ME204" s="172"/>
      <c r="MF204" s="172"/>
      <c r="MG204" s="172"/>
      <c r="MH204" s="172"/>
      <c r="MI204" s="172"/>
      <c r="MJ204" s="172"/>
      <c r="MK204" s="172"/>
      <c r="ML204" s="172"/>
      <c r="MM204" s="172"/>
      <c r="MN204" s="172"/>
      <c r="MO204" s="172"/>
      <c r="MP204" s="172"/>
      <c r="MQ204" s="172"/>
      <c r="MR204" s="172"/>
      <c r="MS204" s="172"/>
      <c r="MT204" s="172"/>
      <c r="MU204" s="172"/>
      <c r="MV204" s="172"/>
      <c r="MW204" s="172"/>
      <c r="MX204" s="172"/>
      <c r="MY204" s="172"/>
      <c r="MZ204" s="172"/>
      <c r="NA204" s="172"/>
      <c r="NB204" s="172"/>
      <c r="NC204" s="172"/>
      <c r="ND204" s="172"/>
      <c r="NE204" s="172"/>
      <c r="NF204" s="172"/>
      <c r="NG204" s="172"/>
      <c r="NH204" s="172"/>
      <c r="NI204" s="172"/>
      <c r="NJ204" s="172"/>
      <c r="NK204" s="172"/>
      <c r="NL204" s="172"/>
      <c r="NM204" s="172"/>
      <c r="NN204" s="172"/>
      <c r="NO204" s="172"/>
      <c r="NP204" s="172"/>
      <c r="NQ204" s="172"/>
      <c r="NR204" s="172"/>
      <c r="NS204" s="172"/>
      <c r="NT204" s="172"/>
      <c r="NU204" s="172"/>
      <c r="NV204" s="172"/>
      <c r="NW204" s="172"/>
      <c r="NX204" s="172"/>
      <c r="NY204" s="172"/>
      <c r="NZ204" s="172"/>
      <c r="OA204" s="172"/>
      <c r="OB204" s="172"/>
      <c r="OC204" s="172"/>
      <c r="OD204" s="172"/>
      <c r="OE204" s="172"/>
      <c r="OF204" s="172"/>
      <c r="OG204" s="172"/>
      <c r="OH204" s="172"/>
      <c r="OI204" s="172"/>
      <c r="OJ204" s="172"/>
      <c r="OK204" s="172"/>
      <c r="OL204" s="172"/>
      <c r="OM204" s="172"/>
      <c r="ON204" s="172"/>
      <c r="OO204" s="172"/>
      <c r="OP204" s="172"/>
      <c r="OQ204" s="172"/>
      <c r="OR204" s="172"/>
      <c r="OS204" s="172"/>
      <c r="OT204" s="172"/>
      <c r="OU204" s="172"/>
      <c r="OV204" s="172"/>
      <c r="OW204" s="172"/>
      <c r="OX204" s="172"/>
      <c r="OY204" s="172"/>
      <c r="OZ204" s="172"/>
      <c r="PA204" s="172"/>
      <c r="PB204" s="172"/>
      <c r="PC204" s="172"/>
      <c r="PD204" s="172"/>
      <c r="PE204" s="172"/>
      <c r="PF204" s="172"/>
      <c r="PG204" s="172"/>
      <c r="PH204" s="172"/>
      <c r="PI204" s="172"/>
      <c r="PJ204" s="172"/>
      <c r="PK204" s="172"/>
      <c r="PL204" s="172"/>
      <c r="PM204" s="172"/>
      <c r="PN204" s="172"/>
      <c r="PO204" s="172"/>
      <c r="PP204" s="172"/>
      <c r="PQ204" s="172"/>
      <c r="PR204" s="172"/>
      <c r="PS204" s="172"/>
      <c r="PT204" s="172"/>
      <c r="PU204" s="172"/>
      <c r="PV204" s="172"/>
      <c r="PW204" s="172"/>
      <c r="PX204" s="172"/>
      <c r="PY204" s="172"/>
      <c r="PZ204" s="172"/>
      <c r="QA204" s="172"/>
      <c r="QB204" s="172"/>
      <c r="QC204" s="172"/>
      <c r="QD204" s="172"/>
      <c r="QE204" s="172"/>
      <c r="QF204" s="172"/>
      <c r="QG204" s="172"/>
      <c r="QH204" s="172"/>
      <c r="QI204" s="172"/>
      <c r="QJ204" s="172"/>
      <c r="QK204" s="172"/>
      <c r="QL204" s="172"/>
      <c r="QM204" s="172"/>
      <c r="QN204" s="172"/>
      <c r="QO204" s="172"/>
      <c r="QP204" s="172"/>
      <c r="QQ204" s="172"/>
      <c r="QR204" s="172"/>
      <c r="QS204" s="172"/>
      <c r="QT204" s="172"/>
      <c r="QU204" s="172"/>
      <c r="QV204" s="172"/>
      <c r="QW204" s="172"/>
      <c r="QX204" s="172"/>
      <c r="QY204" s="172"/>
      <c r="QZ204" s="172"/>
      <c r="RA204" s="172"/>
      <c r="RB204" s="172"/>
      <c r="RC204" s="172"/>
      <c r="RD204" s="172"/>
      <c r="RE204" s="172"/>
      <c r="RF204" s="172"/>
      <c r="RG204" s="172"/>
      <c r="RH204" s="172"/>
      <c r="RI204" s="172"/>
      <c r="RJ204" s="172"/>
      <c r="RK204" s="172"/>
      <c r="RL204" s="172"/>
      <c r="RM204" s="172"/>
      <c r="RN204" s="172"/>
      <c r="RO204" s="172"/>
      <c r="RP204" s="172"/>
      <c r="RQ204" s="172"/>
      <c r="RR204" s="172"/>
      <c r="RS204" s="172"/>
      <c r="RT204" s="172"/>
      <c r="RU204" s="172"/>
      <c r="RV204" s="172"/>
      <c r="RW204" s="172"/>
      <c r="RX204" s="172"/>
      <c r="RY204" s="172"/>
      <c r="RZ204" s="172"/>
      <c r="SA204" s="172"/>
      <c r="SB204" s="172"/>
      <c r="SC204" s="172"/>
      <c r="SD204" s="172"/>
      <c r="SE204" s="172"/>
      <c r="SF204" s="172"/>
      <c r="SG204" s="172"/>
      <c r="SH204" s="172"/>
      <c r="SI204" s="172"/>
      <c r="SJ204" s="172"/>
      <c r="SK204" s="172"/>
      <c r="SL204" s="172"/>
      <c r="SM204" s="172"/>
      <c r="SN204" s="172"/>
      <c r="SO204" s="172"/>
      <c r="SP204" s="172"/>
      <c r="SQ204" s="172"/>
      <c r="SR204" s="172"/>
      <c r="SS204" s="172"/>
      <c r="ST204" s="172"/>
      <c r="SU204" s="172"/>
      <c r="SV204" s="172"/>
      <c r="SW204" s="172"/>
      <c r="SX204" s="172"/>
      <c r="SY204" s="172"/>
      <c r="SZ204" s="172"/>
      <c r="TA204" s="172"/>
      <c r="TB204" s="172"/>
      <c r="TC204" s="172"/>
      <c r="TD204" s="172"/>
      <c r="TE204" s="172"/>
      <c r="TF204" s="172"/>
      <c r="TG204" s="172"/>
      <c r="TH204" s="172"/>
      <c r="TI204" s="172"/>
      <c r="TJ204" s="172"/>
      <c r="TK204" s="172"/>
      <c r="TL204" s="172"/>
      <c r="TM204" s="172"/>
      <c r="TN204" s="172"/>
      <c r="TO204" s="172"/>
      <c r="TP204" s="172"/>
      <c r="TQ204" s="172"/>
      <c r="TR204" s="172"/>
      <c r="TS204" s="172"/>
      <c r="TT204" s="172"/>
      <c r="TU204" s="172"/>
      <c r="TV204" s="172"/>
      <c r="TW204" s="172"/>
      <c r="TX204" s="172"/>
      <c r="TY204" s="172"/>
      <c r="TZ204" s="172"/>
      <c r="UA204" s="172"/>
      <c r="UB204" s="172"/>
      <c r="UC204" s="172"/>
      <c r="UD204" s="172"/>
      <c r="UE204" s="172"/>
      <c r="UF204" s="172"/>
      <c r="UG204" s="172"/>
      <c r="UH204" s="172"/>
      <c r="UI204" s="172"/>
      <c r="UJ204" s="172"/>
      <c r="UK204" s="172"/>
      <c r="UL204" s="172"/>
      <c r="UM204" s="172"/>
      <c r="UN204" s="172"/>
      <c r="UO204" s="172"/>
      <c r="UP204" s="172"/>
      <c r="UQ204" s="172"/>
      <c r="UR204" s="172"/>
      <c r="US204" s="172"/>
      <c r="UT204" s="172"/>
      <c r="UU204" s="172"/>
      <c r="UV204" s="172"/>
      <c r="UW204" s="172"/>
      <c r="UX204" s="172"/>
      <c r="UY204" s="172"/>
      <c r="UZ204" s="172"/>
      <c r="VA204" s="172"/>
      <c r="VB204" s="172"/>
      <c r="VC204" s="172"/>
      <c r="VD204" s="172"/>
      <c r="VE204" s="172"/>
      <c r="VF204" s="172"/>
      <c r="VG204" s="172"/>
      <c r="VH204" s="172"/>
      <c r="VI204" s="172"/>
      <c r="VJ204" s="172"/>
      <c r="VK204" s="172"/>
      <c r="VL204" s="172"/>
      <c r="VM204" s="172"/>
      <c r="VN204" s="172"/>
      <c r="VO204" s="172"/>
      <c r="VP204" s="172"/>
      <c r="VQ204" s="172"/>
      <c r="VR204" s="172"/>
      <c r="VS204" s="172"/>
      <c r="VT204" s="172"/>
      <c r="VU204" s="172"/>
      <c r="VV204" s="172"/>
      <c r="VW204" s="172"/>
      <c r="VX204" s="172"/>
      <c r="VY204" s="172"/>
      <c r="VZ204" s="172"/>
      <c r="WA204" s="172"/>
      <c r="WB204" s="172"/>
      <c r="WC204" s="172"/>
      <c r="WD204" s="172"/>
      <c r="WE204" s="172"/>
      <c r="WF204" s="172"/>
      <c r="WG204" s="172"/>
      <c r="WH204" s="172"/>
      <c r="WI204" s="172"/>
      <c r="WJ204" s="172"/>
      <c r="WK204" s="172"/>
      <c r="WL204" s="172"/>
      <c r="WM204" s="172"/>
      <c r="WN204" s="172"/>
      <c r="WO204" s="172"/>
      <c r="WP204" s="172"/>
      <c r="WQ204" s="172"/>
      <c r="WR204" s="172"/>
      <c r="WS204" s="172"/>
      <c r="WT204" s="172"/>
      <c r="WU204" s="172"/>
      <c r="WV204" s="172"/>
      <c r="WW204" s="172"/>
      <c r="WX204" s="172"/>
      <c r="WY204" s="172"/>
      <c r="WZ204" s="172"/>
      <c r="XA204" s="172"/>
      <c r="XB204" s="172"/>
      <c r="XC204" s="172"/>
      <c r="XD204" s="172"/>
      <c r="XE204" s="172"/>
      <c r="XF204" s="172"/>
      <c r="XG204" s="172"/>
      <c r="XH204" s="172"/>
      <c r="XI204" s="172"/>
      <c r="XJ204" s="172"/>
      <c r="XK204" s="172"/>
      <c r="XL204" s="172"/>
      <c r="XM204" s="172"/>
      <c r="XN204" s="172"/>
      <c r="XO204" s="172"/>
      <c r="XP204" s="172"/>
      <c r="XQ204" s="172"/>
      <c r="XR204" s="172"/>
      <c r="XS204" s="172"/>
      <c r="XT204" s="172"/>
      <c r="XU204" s="172"/>
      <c r="XV204" s="172"/>
      <c r="XW204" s="172"/>
      <c r="XX204" s="172"/>
      <c r="XY204" s="172"/>
      <c r="XZ204" s="172"/>
      <c r="YA204" s="172"/>
      <c r="YB204" s="172"/>
      <c r="YC204" s="172"/>
      <c r="YD204" s="172"/>
      <c r="YE204" s="172"/>
      <c r="YF204" s="172"/>
      <c r="YG204" s="172"/>
      <c r="YH204" s="172"/>
      <c r="YI204" s="172"/>
      <c r="YJ204" s="172"/>
      <c r="YK204" s="172"/>
      <c r="YL204" s="172"/>
      <c r="YM204" s="172"/>
      <c r="YN204" s="172"/>
      <c r="YO204" s="172"/>
      <c r="YP204" s="172"/>
      <c r="YQ204" s="172"/>
      <c r="YR204" s="172"/>
      <c r="YS204" s="172"/>
      <c r="YT204" s="172"/>
      <c r="YU204" s="172"/>
      <c r="YV204" s="172"/>
      <c r="YW204" s="172"/>
      <c r="YX204" s="172"/>
      <c r="YY204" s="172"/>
      <c r="YZ204" s="172"/>
      <c r="ZA204" s="172"/>
      <c r="ZB204" s="172"/>
      <c r="ZC204" s="172"/>
      <c r="ZD204" s="172"/>
      <c r="ZE204" s="172"/>
      <c r="ZF204" s="172"/>
      <c r="ZG204" s="172"/>
      <c r="ZH204" s="172"/>
      <c r="ZI204" s="172"/>
      <c r="ZJ204" s="172"/>
      <c r="ZK204" s="172"/>
      <c r="ZL204" s="172"/>
      <c r="ZM204" s="172"/>
      <c r="ZN204" s="172"/>
      <c r="ZO204" s="172"/>
      <c r="ZP204" s="172"/>
      <c r="ZQ204" s="172"/>
      <c r="ZR204" s="172"/>
      <c r="ZS204" s="172"/>
      <c r="ZT204" s="172"/>
      <c r="ZU204" s="172"/>
      <c r="ZV204" s="172"/>
      <c r="ZW204" s="172"/>
      <c r="ZX204" s="172"/>
      <c r="ZY204" s="172"/>
      <c r="ZZ204" s="172"/>
      <c r="AAA204" s="172"/>
      <c r="AAB204" s="172"/>
      <c r="AAC204" s="172"/>
      <c r="AAD204" s="172"/>
      <c r="AAE204" s="172"/>
      <c r="AAF204" s="172"/>
      <c r="AAG204" s="172"/>
      <c r="AAH204" s="172"/>
      <c r="AAI204" s="172"/>
      <c r="AAJ204" s="172"/>
      <c r="AAK204" s="172"/>
      <c r="AAL204" s="172"/>
      <c r="AAM204" s="172"/>
      <c r="AAN204" s="172"/>
      <c r="AAO204" s="172"/>
      <c r="AAP204" s="172"/>
      <c r="AAQ204" s="172"/>
      <c r="AAR204" s="172"/>
      <c r="AAS204" s="172"/>
      <c r="AAT204" s="172"/>
      <c r="AAU204" s="172"/>
      <c r="AAV204" s="172"/>
      <c r="AAW204" s="172"/>
      <c r="AAX204" s="172"/>
      <c r="AAY204" s="172"/>
      <c r="AAZ204" s="172"/>
      <c r="ABA204" s="172"/>
      <c r="ABB204" s="172"/>
      <c r="ABC204" s="172"/>
      <c r="ABD204" s="172"/>
      <c r="ABE204" s="172"/>
      <c r="ABF204" s="172"/>
      <c r="ABG204" s="172"/>
      <c r="ABH204" s="172"/>
      <c r="ABI204" s="172"/>
      <c r="ABJ204" s="172"/>
      <c r="ABK204" s="172"/>
      <c r="ABL204" s="172"/>
      <c r="ABM204" s="172"/>
      <c r="ABN204" s="172"/>
      <c r="ABO204" s="172"/>
      <c r="ABP204" s="172"/>
      <c r="ABQ204" s="172"/>
      <c r="ABR204" s="172"/>
      <c r="ABS204" s="172"/>
      <c r="ABT204" s="172"/>
      <c r="ABU204" s="172"/>
      <c r="ABV204" s="172"/>
      <c r="ABW204" s="172"/>
      <c r="ABX204" s="172"/>
      <c r="ABY204" s="172"/>
      <c r="ABZ204" s="172"/>
      <c r="ACA204" s="172"/>
      <c r="ACB204" s="172"/>
      <c r="ACC204" s="172"/>
      <c r="ACD204" s="172"/>
      <c r="ACE204" s="172"/>
      <c r="ACF204" s="172"/>
      <c r="ACG204" s="172"/>
      <c r="ACH204" s="172"/>
      <c r="ACI204" s="172"/>
      <c r="ACJ204" s="172"/>
      <c r="ACK204" s="172"/>
      <c r="ACL204" s="172"/>
      <c r="ACM204" s="172"/>
      <c r="ACN204" s="172"/>
      <c r="ACO204" s="172"/>
      <c r="ACP204" s="172"/>
      <c r="ACQ204" s="172"/>
      <c r="ACR204" s="172"/>
      <c r="ACS204" s="172"/>
      <c r="ACT204" s="172"/>
      <c r="ACU204" s="172"/>
      <c r="ACV204" s="172"/>
      <c r="ACW204" s="172"/>
      <c r="ACX204" s="172"/>
      <c r="ACY204" s="172"/>
      <c r="ACZ204" s="172"/>
      <c r="ADA204" s="172"/>
      <c r="ADB204" s="172"/>
      <c r="ADC204" s="172"/>
      <c r="ADD204" s="172"/>
      <c r="ADE204" s="172"/>
      <c r="ADF204" s="172"/>
      <c r="ADG204" s="172"/>
      <c r="ADH204" s="172"/>
      <c r="ADI204" s="172"/>
      <c r="ADJ204" s="172"/>
      <c r="ADK204" s="172"/>
      <c r="ADL204" s="172"/>
      <c r="ADM204" s="172"/>
      <c r="ADN204" s="172"/>
      <c r="ADO204" s="172"/>
      <c r="ADP204" s="172"/>
      <c r="ADQ204" s="172"/>
      <c r="ADR204" s="172"/>
      <c r="ADS204" s="172"/>
      <c r="ADT204" s="172"/>
      <c r="ADU204" s="172"/>
      <c r="ADV204" s="172"/>
      <c r="ADW204" s="172"/>
      <c r="ADX204" s="172"/>
      <c r="ADY204" s="172"/>
      <c r="ADZ204" s="172"/>
      <c r="AEA204" s="172"/>
      <c r="AEB204" s="172"/>
      <c r="AEC204" s="172"/>
      <c r="AED204" s="172"/>
      <c r="AEE204" s="172"/>
      <c r="AEF204" s="172"/>
      <c r="AEG204" s="172"/>
      <c r="AEH204" s="172"/>
      <c r="AEI204" s="172"/>
      <c r="AEJ204" s="172"/>
      <c r="AEK204" s="172"/>
      <c r="AEL204" s="172"/>
      <c r="AEM204" s="172"/>
      <c r="AEN204" s="172"/>
      <c r="AEO204" s="172"/>
      <c r="AEP204" s="172"/>
      <c r="AEQ204" s="172"/>
      <c r="AER204" s="172"/>
      <c r="AES204" s="172"/>
      <c r="AET204" s="172"/>
      <c r="AEU204" s="172"/>
      <c r="AEV204" s="172"/>
      <c r="AEW204" s="172"/>
      <c r="AEX204" s="172"/>
      <c r="AEY204" s="172"/>
      <c r="AEZ204" s="172"/>
      <c r="AFA204" s="172"/>
      <c r="AFB204" s="172"/>
      <c r="AFC204" s="172"/>
      <c r="AFD204" s="172"/>
      <c r="AFE204" s="172"/>
      <c r="AFF204" s="172"/>
      <c r="AFG204" s="172"/>
      <c r="AFH204" s="172"/>
      <c r="AFI204" s="172"/>
      <c r="AFJ204" s="172"/>
      <c r="AFK204" s="172"/>
      <c r="AFL204" s="172"/>
      <c r="AFM204" s="172"/>
      <c r="AFN204" s="172"/>
      <c r="AFO204" s="172"/>
      <c r="AFP204" s="172"/>
      <c r="AFQ204" s="172"/>
      <c r="AFR204" s="172"/>
      <c r="AFS204" s="172"/>
      <c r="AFT204" s="172"/>
      <c r="AFU204" s="172"/>
      <c r="AFV204" s="172"/>
      <c r="AFW204" s="172"/>
      <c r="AFX204" s="172"/>
      <c r="AFY204" s="172"/>
      <c r="AFZ204" s="172"/>
      <c r="AGA204" s="172"/>
      <c r="AGB204" s="172"/>
      <c r="AGC204" s="172"/>
      <c r="AGD204" s="172"/>
      <c r="AGE204" s="172"/>
      <c r="AGF204" s="172"/>
      <c r="AGG204" s="172"/>
      <c r="AGH204" s="172"/>
      <c r="AGI204" s="172"/>
      <c r="AGJ204" s="172"/>
      <c r="AGK204" s="172"/>
      <c r="AGL204" s="172"/>
      <c r="AGM204" s="172"/>
      <c r="AGN204" s="172"/>
      <c r="AGO204" s="172"/>
      <c r="AGP204" s="172"/>
      <c r="AGQ204" s="172"/>
      <c r="AGR204" s="172"/>
      <c r="AGS204" s="172"/>
      <c r="AGT204" s="172"/>
      <c r="AGU204" s="172"/>
      <c r="AGV204" s="172"/>
      <c r="AGW204" s="172"/>
      <c r="AGX204" s="172"/>
      <c r="AGY204" s="172"/>
      <c r="AGZ204" s="172"/>
      <c r="AHA204" s="172"/>
      <c r="AHB204" s="172"/>
      <c r="AHC204" s="172"/>
      <c r="AHD204" s="172"/>
      <c r="AHE204" s="172"/>
      <c r="AHF204" s="172"/>
      <c r="AHG204" s="172"/>
      <c r="AHH204" s="172"/>
      <c r="AHI204" s="172"/>
      <c r="AHJ204" s="172"/>
      <c r="AHK204" s="172"/>
      <c r="AHL204" s="172"/>
      <c r="AHM204" s="172"/>
      <c r="AHN204" s="172"/>
      <c r="AHO204" s="172"/>
      <c r="AHP204" s="172"/>
      <c r="AHQ204" s="172"/>
      <c r="AHR204" s="172"/>
      <c r="AHS204" s="172"/>
      <c r="AHT204" s="172"/>
      <c r="AHU204" s="172"/>
      <c r="AHV204" s="172"/>
      <c r="AHW204" s="172"/>
      <c r="AHX204" s="172"/>
      <c r="AHY204" s="172"/>
      <c r="AHZ204" s="172"/>
      <c r="AIA204" s="172"/>
      <c r="AIB204" s="172"/>
      <c r="AIC204" s="172"/>
      <c r="AID204" s="172"/>
      <c r="AIE204" s="172"/>
      <c r="AIF204" s="172"/>
      <c r="AIG204" s="172"/>
      <c r="AIH204" s="172"/>
      <c r="AII204" s="172"/>
      <c r="AIJ204" s="172"/>
      <c r="AIK204" s="172"/>
      <c r="AIL204" s="172"/>
      <c r="AIM204" s="172"/>
      <c r="AIN204" s="172"/>
      <c r="AIO204" s="172"/>
      <c r="AIP204" s="172"/>
      <c r="AIQ204" s="172"/>
      <c r="AIR204" s="172"/>
      <c r="AIS204" s="172"/>
      <c r="AIT204" s="172"/>
      <c r="AIU204" s="172"/>
      <c r="AIV204" s="172"/>
      <c r="AIW204" s="172"/>
      <c r="AIX204" s="172"/>
      <c r="AIY204" s="172"/>
      <c r="AIZ204" s="172"/>
      <c r="AJA204" s="172"/>
      <c r="AJB204" s="172"/>
      <c r="AJC204" s="172"/>
      <c r="AJD204" s="172"/>
      <c r="AJE204" s="172"/>
      <c r="AJF204" s="172"/>
      <c r="AJG204" s="172"/>
      <c r="AJH204" s="172"/>
      <c r="AJI204" s="172"/>
      <c r="AJJ204" s="172"/>
      <c r="AJK204" s="172"/>
      <c r="AJL204" s="172"/>
      <c r="AJM204" s="172"/>
      <c r="AJN204" s="172"/>
      <c r="AJO204" s="172"/>
      <c r="AJP204" s="172"/>
      <c r="AJQ204" s="172"/>
      <c r="AJR204" s="172"/>
      <c r="AJS204" s="172"/>
      <c r="AJT204" s="172"/>
      <c r="AJU204" s="172"/>
      <c r="AJV204" s="172"/>
      <c r="AJW204" s="172"/>
      <c r="AJX204" s="172"/>
      <c r="AJY204" s="172"/>
      <c r="AJZ204" s="172"/>
      <c r="AKA204" s="172"/>
      <c r="AKB204" s="172"/>
      <c r="AKC204" s="172"/>
      <c r="AKD204" s="172"/>
      <c r="AKE204" s="172"/>
      <c r="AKF204" s="172"/>
      <c r="AKG204" s="172"/>
      <c r="AKH204" s="172"/>
      <c r="AKI204" s="172"/>
      <c r="AKJ204" s="172"/>
      <c r="AKK204" s="172"/>
      <c r="AKL204" s="172"/>
      <c r="AKM204" s="172"/>
      <c r="AKN204" s="172"/>
      <c r="AKO204" s="172"/>
      <c r="AKP204" s="172"/>
      <c r="AKQ204" s="172"/>
      <c r="AKR204" s="172"/>
      <c r="AKS204" s="172"/>
      <c r="AKT204" s="172"/>
      <c r="AKU204" s="172"/>
      <c r="AKV204" s="172"/>
      <c r="AKW204" s="172"/>
      <c r="AKX204" s="172"/>
      <c r="AKY204" s="172"/>
      <c r="AKZ204" s="172"/>
      <c r="ALA204" s="172"/>
      <c r="ALB204" s="172"/>
      <c r="ALC204" s="172"/>
      <c r="ALD204" s="172"/>
      <c r="ALE204" s="172"/>
      <c r="ALF204" s="172"/>
      <c r="ALG204" s="172"/>
      <c r="ALH204" s="172"/>
      <c r="ALI204" s="172"/>
      <c r="ALJ204" s="172"/>
      <c r="ALK204" s="172"/>
      <c r="ALL204" s="172"/>
      <c r="ALM204" s="172"/>
      <c r="ALN204" s="172"/>
      <c r="ALO204" s="172"/>
      <c r="ALP204" s="172"/>
      <c r="ALQ204" s="172"/>
      <c r="ALR204" s="172"/>
      <c r="ALS204" s="172"/>
      <c r="ALT204" s="172"/>
      <c r="ALU204" s="172"/>
      <c r="ALV204" s="172"/>
      <c r="ALW204" s="172"/>
      <c r="ALX204" s="172"/>
      <c r="ALY204" s="172"/>
      <c r="ALZ204" s="172"/>
      <c r="AMA204" s="172"/>
      <c r="AMB204" s="172"/>
      <c r="AMC204" s="172"/>
      <c r="AMD204" s="172"/>
      <c r="AME204" s="172"/>
      <c r="AMF204" s="172"/>
      <c r="AMG204" s="172"/>
      <c r="AMH204" s="172"/>
      <c r="AMI204" s="172"/>
      <c r="AMJ204" s="172"/>
      <c r="AMK204" s="172"/>
      <c r="AML204" s="172"/>
      <c r="AMM204" s="172"/>
      <c r="AMN204" s="172"/>
      <c r="AMO204" s="172"/>
      <c r="AMP204" s="172"/>
      <c r="AMQ204" s="172"/>
      <c r="AMR204" s="172"/>
      <c r="AMS204" s="172"/>
      <c r="AMT204" s="172"/>
      <c r="AMU204" s="172"/>
      <c r="AMV204" s="172"/>
      <c r="AMW204" s="172"/>
      <c r="AMX204" s="172"/>
      <c r="AMY204" s="172"/>
      <c r="AMZ204" s="172"/>
      <c r="ANA204" s="172"/>
      <c r="ANB204" s="172"/>
      <c r="ANC204" s="172"/>
      <c r="AND204" s="172"/>
      <c r="ANE204" s="172"/>
      <c r="ANF204" s="172"/>
      <c r="ANG204" s="172"/>
      <c r="ANH204" s="172"/>
      <c r="ANI204" s="172"/>
      <c r="ANJ204" s="172"/>
      <c r="ANK204" s="172"/>
      <c r="ANL204" s="172"/>
      <c r="ANM204" s="172"/>
      <c r="ANN204" s="172"/>
      <c r="ANO204" s="172"/>
      <c r="ANP204" s="172"/>
      <c r="ANQ204" s="172"/>
      <c r="ANR204" s="172"/>
      <c r="ANS204" s="172"/>
      <c r="ANT204" s="172"/>
      <c r="ANU204" s="172"/>
      <c r="ANV204" s="172"/>
      <c r="ANW204" s="172"/>
      <c r="ANX204" s="172"/>
      <c r="ANY204" s="172"/>
      <c r="ANZ204" s="172"/>
      <c r="AOA204" s="172"/>
      <c r="AOB204" s="172"/>
      <c r="AOC204" s="172"/>
      <c r="AOD204" s="172"/>
      <c r="AOE204" s="172"/>
      <c r="AOF204" s="172"/>
      <c r="AOG204" s="172"/>
      <c r="AOH204" s="172"/>
      <c r="AOI204" s="172"/>
      <c r="AOJ204" s="172"/>
      <c r="AOK204" s="172"/>
      <c r="AOL204" s="172"/>
      <c r="AOM204" s="172"/>
      <c r="AON204" s="172"/>
      <c r="AOO204" s="172"/>
      <c r="AOP204" s="172"/>
      <c r="AOQ204" s="172"/>
      <c r="AOR204" s="172"/>
      <c r="AOS204" s="172"/>
      <c r="AOT204" s="172"/>
      <c r="AOU204" s="172"/>
      <c r="AOV204" s="172"/>
      <c r="AOW204" s="172"/>
      <c r="AOX204" s="172"/>
      <c r="AOY204" s="172"/>
      <c r="AOZ204" s="172"/>
      <c r="APA204" s="172"/>
      <c r="APB204" s="172"/>
      <c r="APC204" s="172"/>
      <c r="APD204" s="172"/>
      <c r="APE204" s="172"/>
      <c r="APF204" s="172"/>
      <c r="APG204" s="172"/>
      <c r="APH204" s="172"/>
      <c r="API204" s="172"/>
      <c r="APJ204" s="172"/>
      <c r="APK204" s="172"/>
      <c r="APL204" s="172"/>
      <c r="APM204" s="172"/>
      <c r="APN204" s="172"/>
      <c r="APO204" s="172"/>
      <c r="APP204" s="172"/>
      <c r="APQ204" s="172"/>
      <c r="APR204" s="172"/>
      <c r="APS204" s="172"/>
      <c r="APT204" s="172"/>
      <c r="APU204" s="172"/>
      <c r="APV204" s="172"/>
      <c r="APW204" s="172"/>
      <c r="APX204" s="172"/>
      <c r="APY204" s="172"/>
      <c r="APZ204" s="172"/>
      <c r="AQA204" s="172"/>
      <c r="AQB204" s="172"/>
      <c r="AQC204" s="172"/>
      <c r="AQD204" s="172"/>
      <c r="AQE204" s="172"/>
      <c r="AQF204" s="172"/>
      <c r="AQG204" s="172"/>
      <c r="AQH204" s="172"/>
      <c r="AQI204" s="172"/>
      <c r="AQJ204" s="172"/>
      <c r="AQK204" s="172"/>
      <c r="AQL204" s="172"/>
      <c r="AQM204" s="172"/>
      <c r="AQN204" s="172"/>
      <c r="AQO204" s="172"/>
      <c r="AQP204" s="172"/>
      <c r="AQQ204" s="172"/>
      <c r="AQR204" s="172"/>
      <c r="AQS204" s="172"/>
      <c r="AQT204" s="172"/>
      <c r="AQU204" s="172"/>
      <c r="AQV204" s="172"/>
      <c r="AQW204" s="172"/>
      <c r="AQX204" s="172"/>
      <c r="AQY204" s="172"/>
      <c r="AQZ204" s="172"/>
      <c r="ARA204" s="172"/>
      <c r="ARB204" s="172"/>
      <c r="ARC204" s="172"/>
      <c r="ARD204" s="172"/>
      <c r="ARE204" s="172"/>
      <c r="ARF204" s="172"/>
      <c r="ARG204" s="172"/>
      <c r="ARH204" s="172"/>
      <c r="ARI204" s="172"/>
      <c r="ARJ204" s="172"/>
      <c r="ARK204" s="172"/>
      <c r="ARL204" s="172"/>
      <c r="ARM204" s="172"/>
      <c r="ARN204" s="172"/>
      <c r="ARO204" s="172"/>
      <c r="ARP204" s="172"/>
      <c r="ARQ204" s="172"/>
      <c r="ARR204" s="172"/>
      <c r="ARS204" s="172"/>
      <c r="ART204" s="172"/>
      <c r="ARU204" s="172"/>
      <c r="ARV204" s="172"/>
      <c r="ARW204" s="172"/>
      <c r="ARX204" s="172"/>
      <c r="ARY204" s="172"/>
      <c r="ARZ204" s="172"/>
      <c r="ASA204" s="172"/>
      <c r="ASB204" s="172"/>
      <c r="ASC204" s="172"/>
      <c r="ASD204" s="172"/>
      <c r="ASE204" s="172"/>
      <c r="ASF204" s="172"/>
      <c r="ASG204" s="172"/>
      <c r="ASH204" s="172"/>
      <c r="ASI204" s="172"/>
      <c r="ASJ204" s="172"/>
      <c r="ASK204" s="172"/>
      <c r="ASL204" s="172"/>
      <c r="ASM204" s="172"/>
      <c r="ASN204" s="172"/>
      <c r="ASO204" s="172"/>
      <c r="ASP204" s="172"/>
      <c r="ASQ204" s="172"/>
      <c r="ASR204" s="172"/>
      <c r="ASS204" s="172"/>
      <c r="AST204" s="172"/>
      <c r="ASU204" s="172"/>
      <c r="ASV204" s="172"/>
      <c r="ASW204" s="172"/>
      <c r="ASX204" s="172"/>
      <c r="ASY204" s="172"/>
      <c r="ASZ204" s="172"/>
      <c r="ATA204" s="172"/>
      <c r="ATB204" s="172"/>
      <c r="ATC204" s="172"/>
      <c r="ATD204" s="172"/>
      <c r="ATE204" s="172"/>
      <c r="ATF204" s="172"/>
      <c r="ATG204" s="172"/>
      <c r="ATH204" s="172"/>
      <c r="ATI204" s="172"/>
      <c r="ATJ204" s="172"/>
      <c r="ATK204" s="172"/>
      <c r="ATL204" s="172"/>
      <c r="ATM204" s="172"/>
      <c r="ATN204" s="172"/>
      <c r="ATO204" s="172"/>
      <c r="ATP204" s="172"/>
      <c r="ATQ204" s="172"/>
      <c r="ATR204" s="172"/>
      <c r="ATS204" s="172"/>
      <c r="ATT204" s="172"/>
      <c r="ATU204" s="172"/>
      <c r="ATV204" s="172"/>
      <c r="ATW204" s="172"/>
      <c r="ATX204" s="172"/>
      <c r="ATY204" s="172"/>
      <c r="ATZ204" s="172"/>
      <c r="AUA204" s="172"/>
      <c r="AUB204" s="172"/>
      <c r="AUC204" s="172"/>
      <c r="AUD204" s="172"/>
      <c r="AUE204" s="172"/>
      <c r="AUF204" s="172"/>
      <c r="AUG204" s="172"/>
      <c r="AUH204" s="172"/>
      <c r="AUI204" s="172"/>
      <c r="AUJ204" s="172"/>
      <c r="AUK204" s="172"/>
      <c r="AUL204" s="172"/>
      <c r="AUM204" s="172"/>
      <c r="AUN204" s="172"/>
      <c r="AUO204" s="172"/>
      <c r="AUP204" s="172"/>
      <c r="AUQ204" s="172"/>
      <c r="AUR204" s="172"/>
      <c r="AUS204" s="172"/>
      <c r="AUT204" s="172"/>
      <c r="AUU204" s="172"/>
      <c r="AUV204" s="172"/>
      <c r="AUW204" s="172"/>
      <c r="AUX204" s="172"/>
      <c r="AUY204" s="172"/>
      <c r="AUZ204" s="172"/>
      <c r="AVA204" s="172"/>
      <c r="AVB204" s="172"/>
      <c r="AVC204" s="172"/>
      <c r="AVD204" s="172"/>
      <c r="AVE204" s="172"/>
      <c r="AVF204" s="172"/>
      <c r="AVG204" s="172"/>
      <c r="AVH204" s="172"/>
      <c r="AVI204" s="172"/>
      <c r="AVJ204" s="172"/>
      <c r="AVK204" s="172"/>
      <c r="AVL204" s="172"/>
      <c r="AVM204" s="172"/>
      <c r="AVN204" s="172"/>
      <c r="AVO204" s="172"/>
      <c r="AVP204" s="172"/>
      <c r="AVQ204" s="172"/>
      <c r="AVR204" s="172"/>
      <c r="AVS204" s="172"/>
      <c r="AVT204" s="172"/>
      <c r="AVU204" s="172"/>
      <c r="AVV204" s="172"/>
      <c r="AVW204" s="172"/>
      <c r="AVX204" s="172"/>
      <c r="AVY204" s="172"/>
      <c r="AVZ204" s="172"/>
      <c r="AWA204" s="172"/>
      <c r="AWB204" s="172"/>
      <c r="AWC204" s="172"/>
      <c r="AWD204" s="172"/>
      <c r="AWE204" s="172"/>
      <c r="AWF204" s="172"/>
      <c r="AWG204" s="172"/>
      <c r="AWH204" s="172"/>
      <c r="AWI204" s="172"/>
      <c r="AWJ204" s="172"/>
      <c r="AWK204" s="172"/>
      <c r="AWL204" s="172"/>
      <c r="AWM204" s="172"/>
      <c r="AWN204" s="172"/>
      <c r="AWO204" s="172"/>
      <c r="AWP204" s="172"/>
      <c r="AWQ204" s="172"/>
      <c r="AWR204" s="172"/>
      <c r="AWS204" s="172"/>
      <c r="AWT204" s="172"/>
      <c r="AWU204" s="172"/>
      <c r="AWV204" s="172"/>
      <c r="AWW204" s="172"/>
      <c r="AWX204" s="172"/>
      <c r="AWY204" s="172"/>
      <c r="AWZ204" s="172"/>
      <c r="AXA204" s="172"/>
      <c r="AXB204" s="172"/>
      <c r="AXC204" s="172"/>
      <c r="AXD204" s="172"/>
      <c r="AXE204" s="172"/>
      <c r="AXF204" s="172"/>
      <c r="AXG204" s="172"/>
      <c r="AXH204" s="172"/>
      <c r="AXI204" s="172"/>
      <c r="AXJ204" s="172"/>
      <c r="AXK204" s="172"/>
      <c r="AXL204" s="172"/>
      <c r="AXM204" s="172"/>
      <c r="AXN204" s="172"/>
      <c r="AXO204" s="172"/>
      <c r="AXP204" s="172"/>
      <c r="AXQ204" s="172"/>
      <c r="AXR204" s="172"/>
      <c r="AXS204" s="172"/>
      <c r="AXT204" s="172"/>
      <c r="AXU204" s="172"/>
      <c r="AXV204" s="172"/>
      <c r="AXW204" s="172"/>
      <c r="AXX204" s="172"/>
      <c r="AXY204" s="172"/>
      <c r="AXZ204" s="172"/>
      <c r="AYA204" s="172"/>
      <c r="AYB204" s="172"/>
      <c r="AYC204" s="172"/>
      <c r="AYD204" s="172"/>
      <c r="AYE204" s="172"/>
      <c r="AYF204" s="172"/>
      <c r="AYG204" s="172"/>
      <c r="AYH204" s="172"/>
      <c r="AYI204" s="172"/>
      <c r="AYJ204" s="172"/>
      <c r="AYK204" s="172"/>
      <c r="AYL204" s="172"/>
      <c r="AYM204" s="172"/>
      <c r="AYN204" s="172"/>
      <c r="AYO204" s="172"/>
      <c r="AYP204" s="172"/>
      <c r="AYQ204" s="172"/>
      <c r="AYR204" s="172"/>
      <c r="AYS204" s="172"/>
      <c r="AYT204" s="172"/>
      <c r="AYU204" s="172"/>
      <c r="AYV204" s="172"/>
      <c r="AYW204" s="172"/>
      <c r="AYX204" s="172"/>
      <c r="AYY204" s="172"/>
      <c r="AYZ204" s="172"/>
      <c r="AZA204" s="172"/>
      <c r="AZB204" s="172"/>
      <c r="AZC204" s="172"/>
      <c r="AZD204" s="172"/>
      <c r="AZE204" s="172"/>
      <c r="AZF204" s="172"/>
      <c r="AZG204" s="172"/>
      <c r="AZH204" s="172"/>
      <c r="AZI204" s="172"/>
      <c r="AZJ204" s="172"/>
      <c r="AZK204" s="172"/>
      <c r="AZL204" s="172"/>
      <c r="AZM204" s="172"/>
      <c r="AZN204" s="172"/>
      <c r="AZO204" s="172"/>
      <c r="AZP204" s="172"/>
      <c r="AZQ204" s="172"/>
      <c r="AZR204" s="172"/>
      <c r="AZS204" s="172"/>
      <c r="AZT204" s="172"/>
      <c r="AZU204" s="172"/>
      <c r="AZV204" s="172"/>
      <c r="AZW204" s="172"/>
      <c r="AZX204" s="172"/>
      <c r="AZY204" s="172"/>
      <c r="AZZ204" s="172"/>
      <c r="BAA204" s="172"/>
      <c r="BAB204" s="172"/>
      <c r="BAC204" s="172"/>
      <c r="BAD204" s="172"/>
      <c r="BAE204" s="172"/>
      <c r="BAF204" s="172"/>
      <c r="BAG204" s="172"/>
      <c r="BAH204" s="172"/>
      <c r="BAI204" s="172"/>
      <c r="BAJ204" s="172"/>
      <c r="BAK204" s="172"/>
      <c r="BAL204" s="172"/>
      <c r="BAM204" s="172"/>
      <c r="BAN204" s="172"/>
      <c r="BAO204" s="172"/>
      <c r="BAP204" s="172"/>
      <c r="BAQ204" s="172"/>
      <c r="BAR204" s="172"/>
      <c r="BAS204" s="172"/>
      <c r="BAT204" s="172"/>
      <c r="BAU204" s="172"/>
      <c r="BAV204" s="172"/>
      <c r="BAW204" s="172"/>
      <c r="BAX204" s="172"/>
      <c r="BAY204" s="172"/>
      <c r="BAZ204" s="172"/>
      <c r="BBA204" s="172"/>
      <c r="BBB204" s="172"/>
      <c r="BBC204" s="172"/>
      <c r="BBD204" s="172"/>
      <c r="BBE204" s="172"/>
      <c r="BBF204" s="172"/>
      <c r="BBG204" s="172"/>
      <c r="BBH204" s="172"/>
      <c r="BBI204" s="172"/>
      <c r="BBJ204" s="172"/>
      <c r="BBK204" s="172"/>
      <c r="BBL204" s="172"/>
      <c r="BBM204" s="172"/>
      <c r="BBN204" s="172"/>
      <c r="BBO204" s="172"/>
      <c r="BBP204" s="172"/>
      <c r="BBQ204" s="172"/>
      <c r="BBR204" s="172"/>
      <c r="BBS204" s="172"/>
      <c r="BBT204" s="172"/>
      <c r="BBU204" s="172"/>
      <c r="BBV204" s="172"/>
      <c r="BBW204" s="172"/>
      <c r="BBX204" s="172"/>
      <c r="BBY204" s="172"/>
      <c r="BBZ204" s="172"/>
      <c r="BCA204" s="172"/>
      <c r="BCB204" s="172"/>
      <c r="BCC204" s="172"/>
      <c r="BCD204" s="172"/>
      <c r="BCE204" s="172"/>
      <c r="BCF204" s="172"/>
      <c r="BCG204" s="172"/>
      <c r="BCH204" s="172"/>
      <c r="BCI204" s="172"/>
      <c r="BCJ204" s="172"/>
      <c r="BCK204" s="172"/>
      <c r="BCL204" s="172"/>
      <c r="BCM204" s="172"/>
      <c r="BCN204" s="172"/>
      <c r="BCO204" s="172"/>
      <c r="BCP204" s="172"/>
      <c r="BCQ204" s="172"/>
      <c r="BCR204" s="172"/>
      <c r="BCS204" s="172"/>
      <c r="BCT204" s="172"/>
      <c r="BCU204" s="172"/>
      <c r="BCV204" s="172"/>
      <c r="BCW204" s="172"/>
      <c r="BCX204" s="172"/>
      <c r="BCY204" s="172"/>
      <c r="BCZ204" s="172"/>
      <c r="BDA204" s="172"/>
      <c r="BDB204" s="172"/>
      <c r="BDC204" s="172"/>
      <c r="BDD204" s="172"/>
      <c r="BDE204" s="172"/>
      <c r="BDF204" s="172"/>
      <c r="BDG204" s="172"/>
      <c r="BDH204" s="172"/>
      <c r="BDI204" s="172"/>
      <c r="BDJ204" s="172"/>
      <c r="BDK204" s="172"/>
      <c r="BDL204" s="172"/>
      <c r="BDM204" s="172"/>
      <c r="BDN204" s="172"/>
      <c r="BDO204" s="172"/>
      <c r="BDP204" s="172"/>
      <c r="BDQ204" s="172"/>
      <c r="BDR204" s="172"/>
      <c r="BDS204" s="172"/>
      <c r="BDT204" s="172"/>
      <c r="BDU204" s="172"/>
      <c r="BDV204" s="172"/>
      <c r="BDW204" s="172"/>
      <c r="BDX204" s="172"/>
      <c r="BDY204" s="172"/>
      <c r="BDZ204" s="172"/>
      <c r="BEA204" s="172"/>
      <c r="BEB204" s="172"/>
      <c r="BEC204" s="172"/>
      <c r="BED204" s="172"/>
      <c r="BEE204" s="172"/>
      <c r="BEF204" s="172"/>
      <c r="BEG204" s="172"/>
      <c r="BEH204" s="172"/>
      <c r="BEI204" s="172"/>
      <c r="BEJ204" s="172"/>
      <c r="BEK204" s="172"/>
      <c r="BEL204" s="172"/>
      <c r="BEM204" s="172"/>
      <c r="BEN204" s="172"/>
      <c r="BEO204" s="172"/>
      <c r="BEP204" s="172"/>
      <c r="BEQ204" s="172"/>
      <c r="BER204" s="172"/>
      <c r="BES204" s="172"/>
      <c r="BET204" s="172"/>
      <c r="BEU204" s="172"/>
      <c r="BEV204" s="172"/>
      <c r="BEW204" s="172"/>
      <c r="BEX204" s="172"/>
      <c r="BEY204" s="172"/>
      <c r="BEZ204" s="172"/>
      <c r="BFA204" s="172"/>
      <c r="BFB204" s="172"/>
      <c r="BFC204" s="172"/>
      <c r="BFD204" s="172"/>
      <c r="BFE204" s="172"/>
      <c r="BFF204" s="172"/>
      <c r="BFG204" s="172"/>
      <c r="BFH204" s="172"/>
      <c r="BFI204" s="172"/>
      <c r="BFJ204" s="172"/>
      <c r="BFK204" s="172"/>
      <c r="BFL204" s="172"/>
      <c r="BFM204" s="172"/>
      <c r="BFN204" s="172"/>
      <c r="BFO204" s="172"/>
      <c r="BFP204" s="172"/>
      <c r="BFQ204" s="172"/>
      <c r="BFR204" s="172"/>
      <c r="BFS204" s="172"/>
      <c r="BFT204" s="172"/>
      <c r="BFU204" s="172"/>
      <c r="BFV204" s="172"/>
      <c r="BFW204" s="172"/>
      <c r="BFX204" s="172"/>
      <c r="BFY204" s="172"/>
      <c r="BFZ204" s="172"/>
      <c r="BGA204" s="172"/>
      <c r="BGB204" s="172"/>
      <c r="BGC204" s="172"/>
      <c r="BGD204" s="172"/>
      <c r="BGE204" s="172"/>
      <c r="BGF204" s="172"/>
      <c r="BGG204" s="172"/>
      <c r="BGH204" s="172"/>
      <c r="BGI204" s="172"/>
      <c r="BGJ204" s="172"/>
      <c r="BGK204" s="172"/>
      <c r="BGL204" s="172"/>
      <c r="BGM204" s="172"/>
      <c r="BGN204" s="172"/>
      <c r="BGO204" s="172"/>
      <c r="BGP204" s="172"/>
      <c r="BGQ204" s="172"/>
      <c r="BGR204" s="172"/>
      <c r="BGS204" s="172"/>
      <c r="BGT204" s="172"/>
      <c r="BGU204" s="172"/>
      <c r="BGV204" s="172"/>
      <c r="BGW204" s="172"/>
      <c r="BGX204" s="172"/>
      <c r="BGY204" s="172"/>
      <c r="BGZ204" s="172"/>
      <c r="BHA204" s="172"/>
      <c r="BHB204" s="172"/>
      <c r="BHC204" s="172"/>
      <c r="BHD204" s="172"/>
      <c r="BHE204" s="172"/>
      <c r="BHF204" s="172"/>
      <c r="BHG204" s="172"/>
      <c r="BHH204" s="172"/>
      <c r="BHI204" s="172"/>
      <c r="BHJ204" s="172"/>
      <c r="BHK204" s="172"/>
      <c r="BHL204" s="172"/>
      <c r="BHM204" s="172"/>
      <c r="BHN204" s="172"/>
      <c r="BHO204" s="172"/>
      <c r="BHP204" s="172"/>
      <c r="BHQ204" s="172"/>
      <c r="BHR204" s="172"/>
      <c r="BHS204" s="172"/>
      <c r="BHT204" s="172"/>
      <c r="BHU204" s="172"/>
      <c r="BHV204" s="172"/>
      <c r="BHW204" s="172"/>
      <c r="BHX204" s="172"/>
      <c r="BHY204" s="172"/>
      <c r="BHZ204" s="172"/>
      <c r="BIA204" s="172"/>
      <c r="BIB204" s="172"/>
      <c r="BIC204" s="172"/>
      <c r="BID204" s="172"/>
      <c r="BIE204" s="172"/>
      <c r="BIF204" s="172"/>
      <c r="BIG204" s="172"/>
      <c r="BIH204" s="172"/>
      <c r="BII204" s="172"/>
      <c r="BIJ204" s="172"/>
      <c r="BIK204" s="172"/>
      <c r="BIL204" s="172"/>
      <c r="BIM204" s="172"/>
      <c r="BIN204" s="172"/>
      <c r="BIO204" s="172"/>
      <c r="BIP204" s="172"/>
      <c r="BIQ204" s="172"/>
      <c r="BIR204" s="172"/>
      <c r="BIS204" s="172"/>
      <c r="BIT204" s="172"/>
      <c r="BIU204" s="172"/>
      <c r="BIV204" s="172"/>
      <c r="BIW204" s="172"/>
      <c r="BIX204" s="172"/>
      <c r="BIY204" s="172"/>
      <c r="BIZ204" s="172"/>
      <c r="BJA204" s="172"/>
      <c r="BJB204" s="172"/>
      <c r="BJC204" s="172"/>
      <c r="BJD204" s="172"/>
      <c r="BJE204" s="172"/>
      <c r="BJF204" s="172"/>
      <c r="BJG204" s="172"/>
      <c r="BJH204" s="172"/>
      <c r="BJI204" s="172"/>
      <c r="BJJ204" s="172"/>
      <c r="BJK204" s="172"/>
      <c r="BJL204" s="172"/>
      <c r="BJM204" s="172"/>
      <c r="BJN204" s="172"/>
      <c r="BJO204" s="172"/>
      <c r="BJP204" s="172"/>
      <c r="BJQ204" s="172"/>
      <c r="BJR204" s="172"/>
      <c r="BJS204" s="172"/>
      <c r="BJT204" s="172"/>
      <c r="BJU204" s="172"/>
      <c r="BJV204" s="172"/>
      <c r="BJW204" s="172"/>
      <c r="BJX204" s="172"/>
      <c r="BJY204" s="172"/>
      <c r="BJZ204" s="172"/>
      <c r="BKA204" s="172"/>
      <c r="BKB204" s="172"/>
      <c r="BKC204" s="172"/>
      <c r="BKD204" s="172"/>
      <c r="BKE204" s="172"/>
      <c r="BKF204" s="172"/>
      <c r="BKG204" s="172"/>
      <c r="BKH204" s="172"/>
      <c r="BKI204" s="172"/>
      <c r="BKJ204" s="172"/>
      <c r="BKK204" s="172"/>
      <c r="BKL204" s="172"/>
      <c r="BKM204" s="172"/>
      <c r="BKN204" s="172"/>
      <c r="BKO204" s="172"/>
      <c r="BKP204" s="172"/>
      <c r="BKQ204" s="172"/>
      <c r="BKR204" s="172"/>
      <c r="BKS204" s="172"/>
      <c r="BKT204" s="172"/>
      <c r="BKU204" s="172"/>
      <c r="BKV204" s="172"/>
      <c r="BKW204" s="172"/>
      <c r="BKX204" s="172"/>
      <c r="BKY204" s="172"/>
      <c r="BKZ204" s="172"/>
      <c r="BLA204" s="172"/>
      <c r="BLB204" s="172"/>
      <c r="BLC204" s="172"/>
      <c r="BLD204" s="172"/>
      <c r="BLE204" s="172"/>
      <c r="BLF204" s="172"/>
      <c r="BLG204" s="172"/>
      <c r="BLH204" s="172"/>
      <c r="BLI204" s="172"/>
      <c r="BLJ204" s="172"/>
      <c r="BLK204" s="172"/>
      <c r="BLL204" s="172"/>
      <c r="BLM204" s="172"/>
      <c r="BLN204" s="172"/>
      <c r="BLO204" s="172"/>
      <c r="BLP204" s="172"/>
      <c r="BLQ204" s="172"/>
      <c r="BLR204" s="172"/>
      <c r="BLS204" s="172"/>
      <c r="BLT204" s="172"/>
      <c r="BLU204" s="172"/>
      <c r="BLV204" s="172"/>
      <c r="BLW204" s="172"/>
      <c r="BLX204" s="172"/>
      <c r="BLY204" s="172"/>
      <c r="BLZ204" s="172"/>
      <c r="BMA204" s="172"/>
      <c r="BMB204" s="172"/>
      <c r="BMC204" s="172"/>
      <c r="BMD204" s="172"/>
      <c r="BME204" s="172"/>
      <c r="BMF204" s="172"/>
      <c r="BMG204" s="172"/>
      <c r="BMH204" s="172"/>
      <c r="BMI204" s="172"/>
      <c r="BMJ204" s="172"/>
      <c r="BMK204" s="172"/>
      <c r="BML204" s="172"/>
      <c r="BMM204" s="172"/>
      <c r="BMN204" s="172"/>
      <c r="BMO204" s="172"/>
      <c r="BMP204" s="172"/>
      <c r="BMQ204" s="172"/>
      <c r="BMR204" s="172"/>
      <c r="BMS204" s="172"/>
      <c r="BMT204" s="172"/>
      <c r="BMU204" s="172"/>
      <c r="BMV204" s="172"/>
      <c r="BMW204" s="172"/>
      <c r="BMX204" s="172"/>
      <c r="BMY204" s="172"/>
      <c r="BMZ204" s="172"/>
      <c r="BNA204" s="172"/>
      <c r="BNB204" s="172"/>
      <c r="BNC204" s="172"/>
      <c r="BND204" s="172"/>
      <c r="BNE204" s="172"/>
      <c r="BNF204" s="172"/>
      <c r="BNG204" s="172"/>
      <c r="BNH204" s="172"/>
      <c r="BNI204" s="172"/>
      <c r="BNJ204" s="172"/>
      <c r="BNK204" s="172"/>
      <c r="BNL204" s="172"/>
      <c r="BNM204" s="172"/>
      <c r="BNN204" s="172"/>
      <c r="BNO204" s="172"/>
      <c r="BNP204" s="172"/>
      <c r="BNQ204" s="172"/>
      <c r="BNR204" s="172"/>
      <c r="BNS204" s="172"/>
      <c r="BNT204" s="172"/>
      <c r="BNU204" s="172"/>
      <c r="BNV204" s="172"/>
      <c r="BNW204" s="172"/>
      <c r="BNX204" s="172"/>
      <c r="BNY204" s="172"/>
      <c r="BNZ204" s="172"/>
      <c r="BOA204" s="172"/>
      <c r="BOB204" s="172"/>
      <c r="BOC204" s="172"/>
      <c r="BOD204" s="172"/>
      <c r="BOE204" s="172"/>
      <c r="BOF204" s="172"/>
      <c r="BOG204" s="172"/>
      <c r="BOH204" s="172"/>
      <c r="BOI204" s="172"/>
      <c r="BOJ204" s="172"/>
      <c r="BOK204" s="172"/>
      <c r="BOL204" s="172"/>
      <c r="BOM204" s="172"/>
      <c r="BON204" s="172"/>
      <c r="BOO204" s="172"/>
      <c r="BOP204" s="172"/>
      <c r="BOQ204" s="172"/>
      <c r="BOR204" s="172"/>
      <c r="BOS204" s="172"/>
      <c r="BOT204" s="172"/>
      <c r="BOU204" s="172"/>
      <c r="BOV204" s="172"/>
      <c r="BOW204" s="172"/>
      <c r="BOX204" s="172"/>
      <c r="BOY204" s="172"/>
      <c r="BOZ204" s="172"/>
      <c r="BPA204" s="172"/>
      <c r="BPB204" s="172"/>
      <c r="BPC204" s="172"/>
      <c r="BPD204" s="172"/>
      <c r="BPE204" s="172"/>
      <c r="BPF204" s="172"/>
      <c r="BPG204" s="172"/>
      <c r="BPH204" s="172"/>
      <c r="BPI204" s="172"/>
      <c r="BPJ204" s="172"/>
      <c r="BPK204" s="172"/>
      <c r="BPL204" s="172"/>
      <c r="BPM204" s="172"/>
      <c r="BPN204" s="172"/>
      <c r="BPO204" s="172"/>
      <c r="BPP204" s="172"/>
      <c r="BPQ204" s="172"/>
      <c r="BPR204" s="172"/>
      <c r="BPS204" s="172"/>
      <c r="BPT204" s="172"/>
      <c r="BPU204" s="172"/>
      <c r="BPV204" s="172"/>
      <c r="BPW204" s="172"/>
      <c r="BPX204" s="172"/>
      <c r="BPY204" s="172"/>
      <c r="BPZ204" s="172"/>
      <c r="BQA204" s="172"/>
      <c r="BQB204" s="172"/>
      <c r="BQC204" s="172"/>
      <c r="BQD204" s="172"/>
      <c r="BQE204" s="172"/>
      <c r="BQF204" s="172"/>
      <c r="BQG204" s="172"/>
      <c r="BQH204" s="172"/>
      <c r="BQI204" s="172"/>
      <c r="BQJ204" s="172"/>
      <c r="BQK204" s="172"/>
      <c r="BQL204" s="172"/>
      <c r="BQM204" s="172"/>
      <c r="BQN204" s="172"/>
      <c r="BQO204" s="172"/>
      <c r="BQP204" s="172"/>
      <c r="BQQ204" s="172"/>
      <c r="BQR204" s="172"/>
      <c r="BQS204" s="172"/>
      <c r="BQT204" s="172"/>
      <c r="BQU204" s="172"/>
      <c r="BQV204" s="172"/>
      <c r="BQW204" s="172"/>
      <c r="BQX204" s="172"/>
      <c r="BQY204" s="172"/>
      <c r="BQZ204" s="172"/>
      <c r="BRA204" s="172"/>
      <c r="BRB204" s="172"/>
      <c r="BRC204" s="172"/>
      <c r="BRD204" s="172"/>
      <c r="BRE204" s="172"/>
      <c r="BRF204" s="172"/>
      <c r="BRG204" s="172"/>
      <c r="BRH204" s="172"/>
      <c r="BRI204" s="172"/>
      <c r="BRJ204" s="172"/>
      <c r="BRK204" s="172"/>
      <c r="BRL204" s="172"/>
      <c r="BRM204" s="172"/>
      <c r="BRN204" s="172"/>
      <c r="BRO204" s="172"/>
      <c r="BRP204" s="172"/>
      <c r="BRQ204" s="172"/>
      <c r="BRR204" s="172"/>
      <c r="BRS204" s="172"/>
      <c r="BRT204" s="172"/>
      <c r="BRU204" s="172"/>
      <c r="BRV204" s="172"/>
      <c r="BRW204" s="172"/>
      <c r="BRX204" s="172"/>
      <c r="BRY204" s="172"/>
      <c r="BRZ204" s="172"/>
      <c r="BSA204" s="172"/>
      <c r="BSB204" s="172"/>
      <c r="BSC204" s="172"/>
      <c r="BSD204" s="172"/>
      <c r="BSE204" s="172"/>
      <c r="BSF204" s="172"/>
      <c r="BSG204" s="172"/>
      <c r="BSH204" s="172"/>
      <c r="BSI204" s="172"/>
      <c r="BSJ204" s="172"/>
      <c r="BSK204" s="172"/>
      <c r="BSL204" s="172"/>
      <c r="BSM204" s="172"/>
      <c r="BSN204" s="172"/>
      <c r="BSO204" s="172"/>
      <c r="BSP204" s="172"/>
      <c r="BSQ204" s="172"/>
      <c r="BSR204" s="172"/>
      <c r="BSS204" s="172"/>
      <c r="BST204" s="172"/>
      <c r="BSU204" s="172"/>
      <c r="BSV204" s="172"/>
      <c r="BSW204" s="172"/>
      <c r="BSX204" s="172"/>
      <c r="BSY204" s="172"/>
      <c r="BSZ204" s="172"/>
      <c r="BTA204" s="172"/>
      <c r="BTB204" s="172"/>
      <c r="BTC204" s="172"/>
      <c r="BTD204" s="172"/>
      <c r="BTE204" s="172"/>
      <c r="BTF204" s="172"/>
      <c r="BTG204" s="172"/>
      <c r="BTH204" s="172"/>
      <c r="BTI204" s="172"/>
      <c r="BTJ204" s="172"/>
      <c r="BTK204" s="172"/>
      <c r="BTL204" s="172"/>
      <c r="BTM204" s="172"/>
      <c r="BTN204" s="172"/>
      <c r="BTO204" s="172"/>
      <c r="BTP204" s="172"/>
      <c r="BTQ204" s="172"/>
      <c r="BTR204" s="172"/>
      <c r="BTS204" s="172"/>
      <c r="BTT204" s="172"/>
      <c r="BTU204" s="172"/>
      <c r="BTV204" s="172"/>
      <c r="BTW204" s="172"/>
      <c r="BTX204" s="172"/>
      <c r="BTY204" s="172"/>
      <c r="BTZ204" s="172"/>
      <c r="BUA204" s="172"/>
      <c r="BUB204" s="172"/>
      <c r="BUC204" s="172"/>
      <c r="BUD204" s="172"/>
      <c r="BUE204" s="172"/>
      <c r="BUF204" s="172"/>
      <c r="BUG204" s="172"/>
      <c r="BUH204" s="172"/>
      <c r="BUI204" s="172"/>
      <c r="BUJ204" s="172"/>
      <c r="BUK204" s="172"/>
      <c r="BUL204" s="172"/>
      <c r="BUM204" s="172"/>
      <c r="BUN204" s="172"/>
      <c r="BUO204" s="172"/>
      <c r="BUP204" s="172"/>
      <c r="BUQ204" s="172"/>
      <c r="BUR204" s="172"/>
      <c r="BUS204" s="172"/>
      <c r="BUT204" s="172"/>
      <c r="BUU204" s="172"/>
      <c r="BUV204" s="172"/>
      <c r="BUW204" s="172"/>
      <c r="BUX204" s="172"/>
      <c r="BUY204" s="172"/>
      <c r="BUZ204" s="172"/>
      <c r="BVA204" s="172"/>
      <c r="BVB204" s="172"/>
      <c r="BVC204" s="172"/>
      <c r="BVD204" s="172"/>
      <c r="BVE204" s="172"/>
      <c r="BVF204" s="172"/>
      <c r="BVG204" s="172"/>
      <c r="BVH204" s="172"/>
      <c r="BVI204" s="172"/>
      <c r="BVJ204" s="172"/>
      <c r="BVK204" s="172"/>
      <c r="BVL204" s="172"/>
      <c r="BVM204" s="172"/>
      <c r="BVN204" s="172"/>
      <c r="BVO204" s="172"/>
      <c r="BVP204" s="172"/>
      <c r="BVQ204" s="172"/>
      <c r="BVR204" s="172"/>
      <c r="BVS204" s="172"/>
      <c r="BVT204" s="172"/>
      <c r="BVU204" s="172"/>
      <c r="BVV204" s="172"/>
      <c r="BVW204" s="172"/>
      <c r="BVX204" s="172"/>
      <c r="BVY204" s="172"/>
      <c r="BVZ204" s="172"/>
      <c r="BWA204" s="172"/>
      <c r="BWB204" s="172"/>
      <c r="BWC204" s="172"/>
      <c r="BWD204" s="172"/>
      <c r="BWE204" s="172"/>
      <c r="BWF204" s="172"/>
      <c r="BWG204" s="172"/>
      <c r="BWH204" s="172"/>
      <c r="BWI204" s="172"/>
      <c r="BWJ204" s="172"/>
      <c r="BWK204" s="172"/>
      <c r="BWL204" s="172"/>
      <c r="BWM204" s="172"/>
      <c r="BWN204" s="172"/>
      <c r="BWO204" s="172"/>
      <c r="BWP204" s="172"/>
      <c r="BWQ204" s="172"/>
      <c r="BWR204" s="172"/>
      <c r="BWS204" s="172"/>
      <c r="BWT204" s="172"/>
      <c r="BWU204" s="172"/>
      <c r="BWV204" s="172"/>
      <c r="BWW204" s="172"/>
      <c r="BWX204" s="172"/>
      <c r="BWY204" s="172"/>
      <c r="BWZ204" s="172"/>
      <c r="BXA204" s="172"/>
      <c r="BXB204" s="172"/>
      <c r="BXC204" s="172"/>
      <c r="BXD204" s="172"/>
      <c r="BXE204" s="172"/>
      <c r="BXF204" s="172"/>
      <c r="BXG204" s="172"/>
      <c r="BXH204" s="172"/>
      <c r="BXI204" s="172"/>
      <c r="BXJ204" s="172"/>
      <c r="BXK204" s="172"/>
      <c r="BXL204" s="172"/>
      <c r="BXM204" s="172"/>
      <c r="BXN204" s="172"/>
      <c r="BXO204" s="172"/>
      <c r="BXP204" s="172"/>
      <c r="BXQ204" s="172"/>
      <c r="BXR204" s="172"/>
      <c r="BXS204" s="172"/>
      <c r="BXT204" s="172"/>
      <c r="BXU204" s="172"/>
      <c r="BXV204" s="172"/>
      <c r="BXW204" s="172"/>
      <c r="BXX204" s="172"/>
      <c r="BXY204" s="172"/>
      <c r="BXZ204" s="172"/>
      <c r="BYA204" s="172"/>
      <c r="BYB204" s="172"/>
      <c r="BYC204" s="172"/>
      <c r="BYD204" s="172"/>
      <c r="BYE204" s="172"/>
      <c r="BYF204" s="172"/>
      <c r="BYG204" s="172"/>
      <c r="BYH204" s="172"/>
      <c r="BYI204" s="172"/>
      <c r="BYJ204" s="172"/>
      <c r="BYK204" s="172"/>
      <c r="BYL204" s="172"/>
      <c r="BYM204" s="172"/>
      <c r="BYN204" s="172"/>
      <c r="BYO204" s="172"/>
      <c r="BYP204" s="172"/>
      <c r="BYQ204" s="172"/>
      <c r="BYR204" s="172"/>
      <c r="BYS204" s="172"/>
      <c r="BYT204" s="172"/>
      <c r="BYU204" s="172"/>
      <c r="BYV204" s="172"/>
      <c r="BYW204" s="172"/>
      <c r="BYX204" s="172"/>
      <c r="BYY204" s="172"/>
      <c r="BYZ204" s="172"/>
      <c r="BZA204" s="172"/>
      <c r="BZB204" s="172"/>
      <c r="BZC204" s="172"/>
      <c r="BZD204" s="172"/>
      <c r="BZE204" s="172"/>
      <c r="BZF204" s="172"/>
      <c r="BZG204" s="172"/>
      <c r="BZH204" s="172"/>
      <c r="BZI204" s="172"/>
      <c r="BZJ204" s="172"/>
      <c r="BZK204" s="172"/>
      <c r="BZL204" s="172"/>
      <c r="BZM204" s="172"/>
      <c r="BZN204" s="172"/>
      <c r="BZO204" s="172"/>
      <c r="BZP204" s="172"/>
      <c r="BZQ204" s="172"/>
      <c r="BZR204" s="172"/>
      <c r="BZS204" s="172"/>
      <c r="BZT204" s="172"/>
      <c r="BZU204" s="172"/>
      <c r="BZV204" s="172"/>
      <c r="BZW204" s="172"/>
      <c r="BZX204" s="172"/>
      <c r="BZY204" s="172"/>
      <c r="BZZ204" s="172"/>
      <c r="CAA204" s="172"/>
      <c r="CAB204" s="172"/>
      <c r="CAC204" s="172"/>
      <c r="CAD204" s="172"/>
      <c r="CAE204" s="172"/>
      <c r="CAF204" s="172"/>
      <c r="CAG204" s="172"/>
      <c r="CAH204" s="172"/>
      <c r="CAI204" s="172"/>
      <c r="CAJ204" s="172"/>
      <c r="CAK204" s="172"/>
      <c r="CAL204" s="172"/>
      <c r="CAM204" s="172"/>
      <c r="CAN204" s="172"/>
      <c r="CAO204" s="172"/>
      <c r="CAP204" s="172"/>
      <c r="CAQ204" s="172"/>
      <c r="CAR204" s="172"/>
      <c r="CAS204" s="172"/>
      <c r="CAT204" s="172"/>
      <c r="CAU204" s="172"/>
      <c r="CAV204" s="172"/>
      <c r="CAW204" s="172"/>
      <c r="CAX204" s="172"/>
      <c r="CAY204" s="172"/>
      <c r="CAZ204" s="172"/>
      <c r="CBA204" s="172"/>
      <c r="CBB204" s="172"/>
      <c r="CBC204" s="172"/>
      <c r="CBD204" s="172"/>
      <c r="CBE204" s="172"/>
      <c r="CBF204" s="172"/>
      <c r="CBG204" s="172"/>
      <c r="CBH204" s="172"/>
      <c r="CBI204" s="172"/>
      <c r="CBJ204" s="172"/>
      <c r="CBK204" s="172"/>
      <c r="CBL204" s="172"/>
      <c r="CBM204" s="172"/>
      <c r="CBN204" s="172"/>
      <c r="CBO204" s="172"/>
      <c r="CBP204" s="172"/>
      <c r="CBQ204" s="172"/>
      <c r="CBR204" s="172"/>
      <c r="CBS204" s="172"/>
      <c r="CBT204" s="172"/>
      <c r="CBU204" s="172"/>
      <c r="CBV204" s="172"/>
      <c r="CBW204" s="172"/>
      <c r="CBX204" s="172"/>
      <c r="CBY204" s="172"/>
      <c r="CBZ204" s="172"/>
      <c r="CCA204" s="172"/>
      <c r="CCB204" s="172"/>
      <c r="CCC204" s="172"/>
      <c r="CCD204" s="172"/>
      <c r="CCE204" s="172"/>
      <c r="CCF204" s="172"/>
      <c r="CCG204" s="172"/>
      <c r="CCH204" s="172"/>
      <c r="CCI204" s="172"/>
      <c r="CCJ204" s="172"/>
      <c r="CCK204" s="172"/>
      <c r="CCL204" s="172"/>
      <c r="CCM204" s="172"/>
      <c r="CCN204" s="172"/>
      <c r="CCO204" s="172"/>
      <c r="CCP204" s="172"/>
      <c r="CCQ204" s="172"/>
      <c r="CCR204" s="172"/>
      <c r="CCS204" s="172"/>
      <c r="CCT204" s="172"/>
      <c r="CCU204" s="172"/>
      <c r="CCV204" s="172"/>
      <c r="CCW204" s="172"/>
      <c r="CCX204" s="172"/>
      <c r="CCY204" s="172"/>
      <c r="CCZ204" s="172"/>
      <c r="CDA204" s="172"/>
      <c r="CDB204" s="172"/>
      <c r="CDC204" s="172"/>
      <c r="CDD204" s="172"/>
      <c r="CDE204" s="172"/>
      <c r="CDF204" s="172"/>
      <c r="CDG204" s="172"/>
      <c r="CDH204" s="172"/>
      <c r="CDI204" s="172"/>
      <c r="CDJ204" s="172"/>
      <c r="CDK204" s="172"/>
      <c r="CDL204" s="172"/>
      <c r="CDM204" s="172"/>
      <c r="CDN204" s="172"/>
      <c r="CDO204" s="172"/>
      <c r="CDP204" s="172"/>
      <c r="CDQ204" s="172"/>
      <c r="CDR204" s="172"/>
      <c r="CDS204" s="172"/>
      <c r="CDT204" s="172"/>
      <c r="CDU204" s="172"/>
      <c r="CDV204" s="172"/>
      <c r="CDW204" s="172"/>
      <c r="CDX204" s="172"/>
      <c r="CDY204" s="172"/>
      <c r="CDZ204" s="172"/>
      <c r="CEA204" s="172"/>
      <c r="CEB204" s="172"/>
      <c r="CEC204" s="172"/>
      <c r="CED204" s="172"/>
      <c r="CEE204" s="172"/>
      <c r="CEF204" s="172"/>
      <c r="CEG204" s="172"/>
      <c r="CEH204" s="172"/>
      <c r="CEI204" s="172"/>
      <c r="CEJ204" s="172"/>
      <c r="CEK204" s="172"/>
      <c r="CEL204" s="172"/>
      <c r="CEM204" s="172"/>
      <c r="CEN204" s="172"/>
      <c r="CEO204" s="172"/>
      <c r="CEP204" s="172"/>
      <c r="CEQ204" s="172"/>
      <c r="CER204" s="172"/>
      <c r="CES204" s="172"/>
      <c r="CET204" s="172"/>
      <c r="CEU204" s="172"/>
      <c r="CEV204" s="172"/>
      <c r="CEW204" s="172"/>
      <c r="CEX204" s="172"/>
      <c r="CEY204" s="172"/>
      <c r="CEZ204" s="172"/>
      <c r="CFA204" s="172"/>
      <c r="CFB204" s="172"/>
      <c r="CFC204" s="172"/>
      <c r="CFD204" s="172"/>
      <c r="CFE204" s="172"/>
      <c r="CFF204" s="172"/>
      <c r="CFG204" s="172"/>
      <c r="CFH204" s="172"/>
      <c r="CFI204" s="172"/>
      <c r="CFJ204" s="172"/>
      <c r="CFK204" s="172"/>
      <c r="CFL204" s="172"/>
      <c r="CFM204" s="172"/>
      <c r="CFN204" s="172"/>
      <c r="CFO204" s="172"/>
      <c r="CFP204" s="172"/>
      <c r="CFQ204" s="172"/>
      <c r="CFR204" s="172"/>
      <c r="CFS204" s="172"/>
      <c r="CFT204" s="172"/>
      <c r="CFU204" s="172"/>
      <c r="CFV204" s="172"/>
      <c r="CFW204" s="172"/>
      <c r="CFX204" s="172"/>
      <c r="CFY204" s="172"/>
      <c r="CFZ204" s="172"/>
      <c r="CGA204" s="172"/>
      <c r="CGB204" s="172"/>
      <c r="CGC204" s="172"/>
      <c r="CGD204" s="172"/>
      <c r="CGE204" s="172"/>
      <c r="CGF204" s="172"/>
      <c r="CGG204" s="172"/>
      <c r="CGH204" s="172"/>
      <c r="CGI204" s="172"/>
      <c r="CGJ204" s="172"/>
      <c r="CGK204" s="172"/>
      <c r="CGL204" s="172"/>
      <c r="CGM204" s="172"/>
      <c r="CGN204" s="172"/>
      <c r="CGO204" s="172"/>
      <c r="CGP204" s="172"/>
      <c r="CGQ204" s="172"/>
      <c r="CGR204" s="172"/>
      <c r="CGS204" s="172"/>
      <c r="CGT204" s="172"/>
      <c r="CGU204" s="172"/>
      <c r="CGV204" s="172"/>
      <c r="CGW204" s="172"/>
      <c r="CGX204" s="172"/>
      <c r="CGY204" s="172"/>
      <c r="CGZ204" s="172"/>
      <c r="CHA204" s="172"/>
      <c r="CHB204" s="172"/>
      <c r="CHC204" s="172"/>
      <c r="CHD204" s="172"/>
      <c r="CHE204" s="172"/>
      <c r="CHF204" s="172"/>
      <c r="CHG204" s="172"/>
      <c r="CHH204" s="172"/>
      <c r="CHI204" s="172"/>
      <c r="CHJ204" s="172"/>
      <c r="CHK204" s="172"/>
      <c r="CHL204" s="172"/>
      <c r="CHM204" s="172"/>
      <c r="CHN204" s="172"/>
      <c r="CHO204" s="172"/>
      <c r="CHP204" s="172"/>
      <c r="CHQ204" s="172"/>
      <c r="CHR204" s="172"/>
      <c r="CHS204" s="172"/>
      <c r="CHT204" s="172"/>
      <c r="CHU204" s="172"/>
      <c r="CHV204" s="172"/>
      <c r="CHW204" s="172"/>
      <c r="CHX204" s="172"/>
      <c r="CHY204" s="172"/>
      <c r="CHZ204" s="172"/>
      <c r="CIA204" s="172"/>
      <c r="CIB204" s="172"/>
      <c r="CIC204" s="172"/>
      <c r="CID204" s="172"/>
      <c r="CIE204" s="172"/>
      <c r="CIF204" s="172"/>
      <c r="CIG204" s="172"/>
      <c r="CIH204" s="172"/>
      <c r="CII204" s="172"/>
      <c r="CIJ204" s="172"/>
      <c r="CIK204" s="172"/>
      <c r="CIL204" s="172"/>
      <c r="CIM204" s="172"/>
      <c r="CIN204" s="172"/>
      <c r="CIO204" s="172"/>
      <c r="CIP204" s="172"/>
      <c r="CIQ204" s="172"/>
      <c r="CIR204" s="172"/>
      <c r="CIS204" s="172"/>
      <c r="CIT204" s="172"/>
      <c r="CIU204" s="172"/>
      <c r="CIV204" s="172"/>
      <c r="CIW204" s="172"/>
      <c r="CIX204" s="172"/>
      <c r="CIY204" s="172"/>
      <c r="CIZ204" s="172"/>
      <c r="CJA204" s="172"/>
      <c r="CJB204" s="172"/>
      <c r="CJC204" s="172"/>
      <c r="CJD204" s="172"/>
      <c r="CJE204" s="172"/>
      <c r="CJF204" s="172"/>
      <c r="CJG204" s="172"/>
      <c r="CJH204" s="172"/>
      <c r="CJI204" s="172"/>
      <c r="CJJ204" s="172"/>
      <c r="CJK204" s="172"/>
      <c r="CJL204" s="172"/>
      <c r="CJM204" s="172"/>
      <c r="CJN204" s="172"/>
      <c r="CJO204" s="172"/>
      <c r="CJP204" s="172"/>
      <c r="CJQ204" s="172"/>
      <c r="CJR204" s="172"/>
      <c r="CJS204" s="172"/>
      <c r="CJT204" s="172"/>
      <c r="CJU204" s="172"/>
      <c r="CJV204" s="172"/>
      <c r="CJW204" s="172"/>
      <c r="CJX204" s="172"/>
      <c r="CJY204" s="172"/>
      <c r="CJZ204" s="172"/>
      <c r="CKA204" s="172"/>
      <c r="CKB204" s="172"/>
      <c r="CKC204" s="172"/>
      <c r="CKD204" s="172"/>
      <c r="CKE204" s="172"/>
      <c r="CKF204" s="172"/>
      <c r="CKG204" s="172"/>
      <c r="CKH204" s="172"/>
      <c r="CKI204" s="172"/>
      <c r="CKJ204" s="172"/>
      <c r="CKK204" s="172"/>
      <c r="CKL204" s="172"/>
      <c r="CKM204" s="172"/>
      <c r="CKN204" s="172"/>
      <c r="CKO204" s="172"/>
      <c r="CKP204" s="172"/>
      <c r="CKQ204" s="172"/>
      <c r="CKR204" s="172"/>
      <c r="CKS204" s="172"/>
      <c r="CKT204" s="172"/>
      <c r="CKU204" s="172"/>
      <c r="CKV204" s="172"/>
      <c r="CKW204" s="172"/>
      <c r="CKX204" s="172"/>
      <c r="CKY204" s="172"/>
      <c r="CKZ204" s="172"/>
      <c r="CLA204" s="172"/>
      <c r="CLB204" s="172"/>
      <c r="CLC204" s="172"/>
      <c r="CLD204" s="172"/>
      <c r="CLE204" s="172"/>
      <c r="CLF204" s="172"/>
      <c r="CLG204" s="172"/>
      <c r="CLH204" s="172"/>
      <c r="CLI204" s="172"/>
      <c r="CLJ204" s="172"/>
      <c r="CLK204" s="172"/>
      <c r="CLL204" s="172"/>
      <c r="CLM204" s="172"/>
      <c r="CLN204" s="172"/>
      <c r="CLO204" s="172"/>
      <c r="CLP204" s="172"/>
      <c r="CLQ204" s="172"/>
      <c r="CLR204" s="172"/>
      <c r="CLS204" s="172"/>
      <c r="CLT204" s="172"/>
      <c r="CLU204" s="172"/>
      <c r="CLV204" s="172"/>
      <c r="CLW204" s="172"/>
      <c r="CLX204" s="172"/>
      <c r="CLY204" s="172"/>
      <c r="CLZ204" s="172"/>
      <c r="CMA204" s="172"/>
      <c r="CMB204" s="172"/>
      <c r="CMC204" s="172"/>
      <c r="CMD204" s="172"/>
      <c r="CME204" s="172"/>
      <c r="CMF204" s="172"/>
      <c r="CMG204" s="172"/>
      <c r="CMH204" s="172"/>
      <c r="CMI204" s="172"/>
      <c r="CMJ204" s="172"/>
      <c r="CMK204" s="172"/>
      <c r="CML204" s="172"/>
      <c r="CMM204" s="172"/>
      <c r="CMN204" s="172"/>
      <c r="CMO204" s="172"/>
      <c r="CMP204" s="172"/>
      <c r="CMQ204" s="172"/>
      <c r="CMR204" s="172"/>
      <c r="CMS204" s="172"/>
      <c r="CMT204" s="172"/>
      <c r="CMU204" s="172"/>
      <c r="CMV204" s="172"/>
      <c r="CMW204" s="172"/>
      <c r="CMX204" s="172"/>
      <c r="CMY204" s="172"/>
      <c r="CMZ204" s="172"/>
      <c r="CNA204" s="172"/>
      <c r="CNB204" s="172"/>
      <c r="CNC204" s="172"/>
      <c r="CND204" s="172"/>
      <c r="CNE204" s="172"/>
      <c r="CNF204" s="172"/>
      <c r="CNG204" s="172"/>
      <c r="CNH204" s="172"/>
      <c r="CNI204" s="172"/>
      <c r="CNJ204" s="172"/>
      <c r="CNK204" s="172"/>
      <c r="CNL204" s="172"/>
      <c r="CNM204" s="172"/>
      <c r="CNN204" s="172"/>
      <c r="CNO204" s="172"/>
      <c r="CNP204" s="172"/>
      <c r="CNQ204" s="172"/>
      <c r="CNR204" s="172"/>
      <c r="CNS204" s="172"/>
      <c r="CNT204" s="172"/>
      <c r="CNU204" s="172"/>
      <c r="CNV204" s="172"/>
      <c r="CNW204" s="172"/>
      <c r="CNX204" s="172"/>
      <c r="CNY204" s="172"/>
      <c r="CNZ204" s="172"/>
      <c r="COA204" s="172"/>
      <c r="COB204" s="172"/>
      <c r="COC204" s="172"/>
      <c r="COD204" s="172"/>
      <c r="COE204" s="172"/>
      <c r="COF204" s="172"/>
      <c r="COG204" s="172"/>
      <c r="COH204" s="172"/>
      <c r="COI204" s="172"/>
      <c r="COJ204" s="172"/>
      <c r="COK204" s="172"/>
      <c r="COL204" s="172"/>
      <c r="COM204" s="172"/>
      <c r="CON204" s="172"/>
      <c r="COO204" s="172"/>
      <c r="COP204" s="172"/>
      <c r="COQ204" s="172"/>
      <c r="COR204" s="172"/>
      <c r="COS204" s="172"/>
      <c r="COT204" s="172"/>
      <c r="COU204" s="172"/>
      <c r="COV204" s="172"/>
      <c r="COW204" s="172"/>
      <c r="COX204" s="172"/>
      <c r="COY204" s="172"/>
      <c r="COZ204" s="172"/>
      <c r="CPA204" s="172"/>
      <c r="CPB204" s="172"/>
      <c r="CPC204" s="172"/>
      <c r="CPD204" s="172"/>
      <c r="CPE204" s="172"/>
      <c r="CPF204" s="172"/>
      <c r="CPG204" s="172"/>
      <c r="CPH204" s="172"/>
      <c r="CPI204" s="172"/>
      <c r="CPJ204" s="172"/>
      <c r="CPK204" s="172"/>
      <c r="CPL204" s="172"/>
      <c r="CPM204" s="172"/>
      <c r="CPN204" s="172"/>
      <c r="CPO204" s="172"/>
      <c r="CPP204" s="172"/>
      <c r="CPQ204" s="172"/>
      <c r="CPR204" s="172"/>
      <c r="CPS204" s="172"/>
      <c r="CPT204" s="172"/>
      <c r="CPU204" s="172"/>
      <c r="CPV204" s="172"/>
      <c r="CPW204" s="172"/>
      <c r="CPX204" s="172"/>
      <c r="CPY204" s="172"/>
      <c r="CPZ204" s="172"/>
      <c r="CQA204" s="172"/>
      <c r="CQB204" s="172"/>
      <c r="CQC204" s="172"/>
      <c r="CQD204" s="172"/>
      <c r="CQE204" s="172"/>
      <c r="CQF204" s="172"/>
      <c r="CQG204" s="172"/>
      <c r="CQH204" s="172"/>
      <c r="CQI204" s="172"/>
      <c r="CQJ204" s="172"/>
      <c r="CQK204" s="172"/>
      <c r="CQL204" s="172"/>
      <c r="CQM204" s="172"/>
      <c r="CQN204" s="172"/>
      <c r="CQO204" s="172"/>
      <c r="CQP204" s="172"/>
      <c r="CQQ204" s="172"/>
      <c r="CQR204" s="172"/>
      <c r="CQS204" s="172"/>
      <c r="CQT204" s="172"/>
      <c r="CQU204" s="172"/>
      <c r="CQV204" s="172"/>
      <c r="CQW204" s="172"/>
      <c r="CQX204" s="172"/>
      <c r="CQY204" s="172"/>
      <c r="CQZ204" s="172"/>
      <c r="CRA204" s="172"/>
      <c r="CRB204" s="172"/>
      <c r="CRC204" s="172"/>
      <c r="CRD204" s="172"/>
      <c r="CRE204" s="172"/>
      <c r="CRF204" s="172"/>
      <c r="CRG204" s="172"/>
      <c r="CRH204" s="172"/>
      <c r="CRI204" s="172"/>
      <c r="CRJ204" s="172"/>
      <c r="CRK204" s="172"/>
      <c r="CRL204" s="172"/>
      <c r="CRM204" s="172"/>
      <c r="CRN204" s="172"/>
      <c r="CRO204" s="172"/>
      <c r="CRP204" s="172"/>
      <c r="CRQ204" s="172"/>
      <c r="CRR204" s="172"/>
      <c r="CRS204" s="172"/>
      <c r="CRT204" s="172"/>
      <c r="CRU204" s="172"/>
      <c r="CRV204" s="172"/>
      <c r="CRW204" s="172"/>
      <c r="CRX204" s="172"/>
      <c r="CRY204" s="172"/>
      <c r="CRZ204" s="172"/>
      <c r="CSA204" s="172"/>
      <c r="CSB204" s="172"/>
      <c r="CSC204" s="172"/>
      <c r="CSD204" s="172"/>
      <c r="CSE204" s="172"/>
      <c r="CSF204" s="172"/>
      <c r="CSG204" s="172"/>
      <c r="CSH204" s="172"/>
      <c r="CSI204" s="172"/>
      <c r="CSJ204" s="172"/>
      <c r="CSK204" s="172"/>
      <c r="CSL204" s="172"/>
      <c r="CSM204" s="172"/>
      <c r="CSN204" s="172"/>
      <c r="CSO204" s="172"/>
      <c r="CSP204" s="172"/>
      <c r="CSQ204" s="172"/>
      <c r="CSR204" s="172"/>
      <c r="CSS204" s="172"/>
      <c r="CST204" s="172"/>
      <c r="CSU204" s="172"/>
      <c r="CSV204" s="172"/>
      <c r="CSW204" s="172"/>
      <c r="CSX204" s="172"/>
      <c r="CSY204" s="172"/>
      <c r="CSZ204" s="172"/>
      <c r="CTA204" s="172"/>
      <c r="CTB204" s="172"/>
      <c r="CTC204" s="172"/>
      <c r="CTD204" s="172"/>
      <c r="CTE204" s="172"/>
      <c r="CTF204" s="172"/>
      <c r="CTG204" s="172"/>
      <c r="CTH204" s="172"/>
      <c r="CTI204" s="172"/>
      <c r="CTJ204" s="172"/>
      <c r="CTK204" s="172"/>
      <c r="CTL204" s="172"/>
      <c r="CTM204" s="172"/>
      <c r="CTN204" s="172"/>
      <c r="CTO204" s="172"/>
      <c r="CTP204" s="172"/>
      <c r="CTQ204" s="172"/>
      <c r="CTR204" s="172"/>
      <c r="CTS204" s="172"/>
      <c r="CTT204" s="172"/>
      <c r="CTU204" s="172"/>
      <c r="CTV204" s="172"/>
      <c r="CTW204" s="172"/>
      <c r="CTX204" s="172"/>
      <c r="CTY204" s="172"/>
      <c r="CTZ204" s="172"/>
      <c r="CUA204" s="172"/>
      <c r="CUB204" s="172"/>
      <c r="CUC204" s="172"/>
      <c r="CUD204" s="172"/>
      <c r="CUE204" s="172"/>
      <c r="CUF204" s="172"/>
      <c r="CUG204" s="172"/>
      <c r="CUH204" s="172"/>
      <c r="CUI204" s="172"/>
      <c r="CUJ204" s="172"/>
      <c r="CUK204" s="172"/>
      <c r="CUL204" s="172"/>
      <c r="CUM204" s="172"/>
      <c r="CUN204" s="172"/>
      <c r="CUO204" s="172"/>
      <c r="CUP204" s="172"/>
      <c r="CUQ204" s="172"/>
      <c r="CUR204" s="172"/>
      <c r="CUS204" s="172"/>
      <c r="CUT204" s="172"/>
      <c r="CUU204" s="172"/>
      <c r="CUV204" s="172"/>
      <c r="CUW204" s="172"/>
      <c r="CUX204" s="172"/>
      <c r="CUY204" s="172"/>
      <c r="CUZ204" s="172"/>
      <c r="CVA204" s="172"/>
      <c r="CVB204" s="172"/>
      <c r="CVC204" s="172"/>
      <c r="CVD204" s="172"/>
      <c r="CVE204" s="172"/>
      <c r="CVF204" s="172"/>
      <c r="CVG204" s="172"/>
      <c r="CVH204" s="172"/>
      <c r="CVI204" s="172"/>
      <c r="CVJ204" s="172"/>
      <c r="CVK204" s="172"/>
      <c r="CVL204" s="172"/>
      <c r="CVM204" s="172"/>
      <c r="CVN204" s="172"/>
      <c r="CVO204" s="172"/>
      <c r="CVP204" s="172"/>
      <c r="CVQ204" s="172"/>
      <c r="CVR204" s="172"/>
      <c r="CVS204" s="172"/>
      <c r="CVT204" s="172"/>
      <c r="CVU204" s="172"/>
      <c r="CVV204" s="172"/>
      <c r="CVW204" s="172"/>
      <c r="CVX204" s="172"/>
      <c r="CVY204" s="172"/>
      <c r="CVZ204" s="172"/>
      <c r="CWA204" s="172"/>
      <c r="CWB204" s="172"/>
      <c r="CWC204" s="172"/>
      <c r="CWD204" s="172"/>
      <c r="CWE204" s="172"/>
      <c r="CWF204" s="172"/>
      <c r="CWG204" s="172"/>
      <c r="CWH204" s="172"/>
      <c r="CWI204" s="172"/>
      <c r="CWJ204" s="172"/>
      <c r="CWK204" s="172"/>
      <c r="CWL204" s="172"/>
      <c r="CWM204" s="172"/>
      <c r="CWN204" s="172"/>
      <c r="CWO204" s="172"/>
      <c r="CWP204" s="172"/>
      <c r="CWQ204" s="172"/>
      <c r="CWR204" s="172"/>
      <c r="CWS204" s="172"/>
      <c r="CWT204" s="172"/>
      <c r="CWU204" s="172"/>
      <c r="CWV204" s="172"/>
      <c r="CWW204" s="172"/>
      <c r="CWX204" s="172"/>
      <c r="CWY204" s="172"/>
      <c r="CWZ204" s="172"/>
      <c r="CXA204" s="172"/>
      <c r="CXB204" s="172"/>
      <c r="CXC204" s="172"/>
      <c r="CXD204" s="172"/>
      <c r="CXE204" s="172"/>
      <c r="CXF204" s="172"/>
      <c r="CXG204" s="172"/>
      <c r="CXH204" s="172"/>
      <c r="CXI204" s="172"/>
      <c r="CXJ204" s="172"/>
      <c r="CXK204" s="172"/>
      <c r="CXL204" s="172"/>
      <c r="CXM204" s="172"/>
      <c r="CXN204" s="172"/>
      <c r="CXO204" s="172"/>
      <c r="CXP204" s="172"/>
      <c r="CXQ204" s="172"/>
      <c r="CXR204" s="172"/>
      <c r="CXS204" s="172"/>
      <c r="CXT204" s="172"/>
      <c r="CXU204" s="172"/>
      <c r="CXV204" s="172"/>
      <c r="CXW204" s="172"/>
      <c r="CXX204" s="172"/>
      <c r="CXY204" s="172"/>
      <c r="CXZ204" s="172"/>
      <c r="CYA204" s="172"/>
      <c r="CYB204" s="172"/>
      <c r="CYC204" s="172"/>
      <c r="CYD204" s="172"/>
      <c r="CYE204" s="172"/>
      <c r="CYF204" s="172"/>
      <c r="CYG204" s="172"/>
      <c r="CYH204" s="172"/>
      <c r="CYI204" s="172"/>
      <c r="CYJ204" s="172"/>
      <c r="CYK204" s="172"/>
      <c r="CYL204" s="172"/>
      <c r="CYM204" s="172"/>
      <c r="CYN204" s="172"/>
      <c r="CYO204" s="172"/>
      <c r="CYP204" s="172"/>
      <c r="CYQ204" s="172"/>
      <c r="CYR204" s="172"/>
      <c r="CYS204" s="172"/>
      <c r="CYT204" s="172"/>
      <c r="CYU204" s="172"/>
      <c r="CYV204" s="172"/>
      <c r="CYW204" s="172"/>
      <c r="CYX204" s="172"/>
      <c r="CYY204" s="172"/>
      <c r="CYZ204" s="172"/>
      <c r="CZA204" s="172"/>
      <c r="CZB204" s="172"/>
      <c r="CZC204" s="172"/>
      <c r="CZD204" s="172"/>
      <c r="CZE204" s="172"/>
      <c r="CZF204" s="172"/>
      <c r="CZG204" s="172"/>
      <c r="CZH204" s="172"/>
      <c r="CZI204" s="172"/>
      <c r="CZJ204" s="172"/>
      <c r="CZK204" s="172"/>
      <c r="CZL204" s="172"/>
      <c r="CZM204" s="172"/>
      <c r="CZN204" s="172"/>
      <c r="CZO204" s="172"/>
      <c r="CZP204" s="172"/>
      <c r="CZQ204" s="172"/>
      <c r="CZR204" s="172"/>
      <c r="CZS204" s="172"/>
      <c r="CZT204" s="172"/>
      <c r="CZU204" s="172"/>
      <c r="CZV204" s="172"/>
      <c r="CZW204" s="172"/>
      <c r="CZX204" s="172"/>
      <c r="CZY204" s="172"/>
      <c r="CZZ204" s="172"/>
      <c r="DAA204" s="172"/>
      <c r="DAB204" s="172"/>
      <c r="DAC204" s="172"/>
      <c r="DAD204" s="172"/>
      <c r="DAE204" s="172"/>
      <c r="DAF204" s="172"/>
      <c r="DAG204" s="172"/>
      <c r="DAH204" s="172"/>
      <c r="DAI204" s="172"/>
      <c r="DAJ204" s="172"/>
      <c r="DAK204" s="172"/>
      <c r="DAL204" s="172"/>
      <c r="DAM204" s="172"/>
      <c r="DAN204" s="172"/>
      <c r="DAO204" s="172"/>
      <c r="DAP204" s="172"/>
      <c r="DAQ204" s="172"/>
      <c r="DAR204" s="172"/>
      <c r="DAS204" s="172"/>
      <c r="DAT204" s="172"/>
      <c r="DAU204" s="172"/>
      <c r="DAV204" s="172"/>
      <c r="DAW204" s="172"/>
      <c r="DAX204" s="172"/>
      <c r="DAY204" s="172"/>
      <c r="DAZ204" s="172"/>
      <c r="DBA204" s="172"/>
      <c r="DBB204" s="172"/>
      <c r="DBC204" s="172"/>
      <c r="DBD204" s="172"/>
      <c r="DBE204" s="172"/>
      <c r="DBF204" s="172"/>
      <c r="DBG204" s="172"/>
      <c r="DBH204" s="172"/>
      <c r="DBI204" s="172"/>
      <c r="DBJ204" s="172"/>
      <c r="DBK204" s="172"/>
      <c r="DBL204" s="172"/>
      <c r="DBM204" s="172"/>
      <c r="DBN204" s="172"/>
      <c r="DBO204" s="172"/>
      <c r="DBP204" s="172"/>
      <c r="DBQ204" s="172"/>
      <c r="DBR204" s="172"/>
      <c r="DBS204" s="172"/>
      <c r="DBT204" s="172"/>
      <c r="DBU204" s="172"/>
      <c r="DBV204" s="172"/>
      <c r="DBW204" s="172"/>
      <c r="DBX204" s="172"/>
      <c r="DBY204" s="172"/>
      <c r="DBZ204" s="172"/>
      <c r="DCA204" s="172"/>
      <c r="DCB204" s="172"/>
      <c r="DCC204" s="172"/>
      <c r="DCD204" s="172"/>
      <c r="DCE204" s="172"/>
      <c r="DCF204" s="172"/>
      <c r="DCG204" s="172"/>
      <c r="DCH204" s="172"/>
      <c r="DCI204" s="172"/>
      <c r="DCJ204" s="172"/>
      <c r="DCK204" s="172"/>
      <c r="DCL204" s="172"/>
      <c r="DCM204" s="172"/>
      <c r="DCN204" s="172"/>
      <c r="DCO204" s="172"/>
      <c r="DCP204" s="172"/>
      <c r="DCQ204" s="172"/>
      <c r="DCR204" s="172"/>
      <c r="DCS204" s="172"/>
      <c r="DCT204" s="172"/>
      <c r="DCU204" s="172"/>
      <c r="DCV204" s="172"/>
      <c r="DCW204" s="172"/>
      <c r="DCX204" s="172"/>
      <c r="DCY204" s="172"/>
      <c r="DCZ204" s="172"/>
      <c r="DDA204" s="172"/>
      <c r="DDB204" s="172"/>
      <c r="DDC204" s="172"/>
      <c r="DDD204" s="172"/>
      <c r="DDE204" s="172"/>
      <c r="DDF204" s="172"/>
      <c r="DDG204" s="172"/>
      <c r="DDH204" s="172"/>
      <c r="DDI204" s="172"/>
      <c r="DDJ204" s="172"/>
      <c r="DDK204" s="172"/>
      <c r="DDL204" s="172"/>
      <c r="DDM204" s="172"/>
      <c r="DDN204" s="172"/>
      <c r="DDO204" s="172"/>
      <c r="DDP204" s="172"/>
      <c r="DDQ204" s="172"/>
      <c r="DDR204" s="172"/>
      <c r="DDS204" s="172"/>
      <c r="DDT204" s="172"/>
      <c r="DDU204" s="172"/>
      <c r="DDV204" s="172"/>
      <c r="DDW204" s="172"/>
      <c r="DDX204" s="172"/>
      <c r="DDY204" s="172"/>
      <c r="DDZ204" s="172"/>
      <c r="DEA204" s="172"/>
      <c r="DEB204" s="172"/>
      <c r="DEC204" s="172"/>
      <c r="DED204" s="172"/>
      <c r="DEE204" s="172"/>
      <c r="DEF204" s="172"/>
      <c r="DEG204" s="172"/>
      <c r="DEH204" s="172"/>
      <c r="DEI204" s="172"/>
      <c r="DEJ204" s="172"/>
      <c r="DEK204" s="172"/>
      <c r="DEL204" s="172"/>
      <c r="DEM204" s="172"/>
      <c r="DEN204" s="172"/>
      <c r="DEO204" s="172"/>
      <c r="DEP204" s="172"/>
      <c r="DEQ204" s="172"/>
      <c r="DER204" s="172"/>
      <c r="DES204" s="172"/>
      <c r="DET204" s="172"/>
      <c r="DEU204" s="172"/>
      <c r="DEV204" s="172"/>
      <c r="DEW204" s="172"/>
      <c r="DEX204" s="172"/>
      <c r="DEY204" s="172"/>
      <c r="DEZ204" s="172"/>
      <c r="DFA204" s="172"/>
      <c r="DFB204" s="172"/>
      <c r="DFC204" s="172"/>
      <c r="DFD204" s="172"/>
      <c r="DFE204" s="172"/>
      <c r="DFF204" s="172"/>
      <c r="DFG204" s="172"/>
      <c r="DFH204" s="172"/>
      <c r="DFI204" s="172"/>
      <c r="DFJ204" s="172"/>
      <c r="DFK204" s="172"/>
      <c r="DFL204" s="172"/>
      <c r="DFM204" s="172"/>
      <c r="DFN204" s="172"/>
      <c r="DFO204" s="172"/>
      <c r="DFP204" s="172"/>
      <c r="DFQ204" s="172"/>
      <c r="DFR204" s="172"/>
      <c r="DFS204" s="172"/>
      <c r="DFT204" s="172"/>
      <c r="DFU204" s="172"/>
      <c r="DFV204" s="172"/>
      <c r="DFW204" s="172"/>
      <c r="DFX204" s="172"/>
      <c r="DFY204" s="172"/>
      <c r="DFZ204" s="172"/>
      <c r="DGA204" s="172"/>
      <c r="DGB204" s="172"/>
      <c r="DGC204" s="172"/>
      <c r="DGD204" s="172"/>
      <c r="DGE204" s="172"/>
      <c r="DGF204" s="172"/>
      <c r="DGG204" s="172"/>
      <c r="DGH204" s="172"/>
      <c r="DGI204" s="172"/>
      <c r="DGJ204" s="172"/>
      <c r="DGK204" s="172"/>
      <c r="DGL204" s="172"/>
      <c r="DGM204" s="172"/>
      <c r="DGN204" s="172"/>
      <c r="DGO204" s="172"/>
      <c r="DGP204" s="172"/>
      <c r="DGQ204" s="172"/>
      <c r="DGR204" s="172"/>
      <c r="DGS204" s="172"/>
      <c r="DGT204" s="172"/>
      <c r="DGU204" s="172"/>
      <c r="DGV204" s="172"/>
      <c r="DGW204" s="172"/>
      <c r="DGX204" s="172"/>
      <c r="DGY204" s="172"/>
      <c r="DGZ204" s="172"/>
      <c r="DHA204" s="172"/>
      <c r="DHB204" s="172"/>
      <c r="DHC204" s="172"/>
      <c r="DHD204" s="172"/>
      <c r="DHE204" s="172"/>
      <c r="DHF204" s="172"/>
      <c r="DHG204" s="172"/>
      <c r="DHH204" s="172"/>
      <c r="DHI204" s="172"/>
      <c r="DHJ204" s="172"/>
      <c r="DHK204" s="172"/>
      <c r="DHL204" s="172"/>
      <c r="DHM204" s="172"/>
      <c r="DHN204" s="172"/>
      <c r="DHO204" s="172"/>
      <c r="DHP204" s="172"/>
      <c r="DHQ204" s="172"/>
      <c r="DHR204" s="172"/>
      <c r="DHS204" s="172"/>
      <c r="DHT204" s="172"/>
      <c r="DHU204" s="172"/>
      <c r="DHV204" s="172"/>
      <c r="DHW204" s="172"/>
      <c r="DHX204" s="172"/>
      <c r="DHY204" s="172"/>
      <c r="DHZ204" s="172"/>
      <c r="DIA204" s="172"/>
      <c r="DIB204" s="172"/>
      <c r="DIC204" s="172"/>
      <c r="DID204" s="172"/>
      <c r="DIE204" s="172"/>
      <c r="DIF204" s="172"/>
      <c r="DIG204" s="172"/>
      <c r="DIH204" s="172"/>
      <c r="DII204" s="172"/>
      <c r="DIJ204" s="172"/>
      <c r="DIK204" s="172"/>
      <c r="DIL204" s="172"/>
      <c r="DIM204" s="172"/>
      <c r="DIN204" s="172"/>
      <c r="DIO204" s="172"/>
      <c r="DIP204" s="172"/>
      <c r="DIQ204" s="172"/>
      <c r="DIR204" s="172"/>
      <c r="DIS204" s="172"/>
      <c r="DIT204" s="172"/>
      <c r="DIU204" s="172"/>
      <c r="DIV204" s="172"/>
      <c r="DIW204" s="172"/>
      <c r="DIX204" s="172"/>
      <c r="DIY204" s="172"/>
      <c r="DIZ204" s="172"/>
      <c r="DJA204" s="172"/>
      <c r="DJB204" s="172"/>
      <c r="DJC204" s="172"/>
      <c r="DJD204" s="172"/>
      <c r="DJE204" s="172"/>
      <c r="DJF204" s="172"/>
      <c r="DJG204" s="172"/>
      <c r="DJH204" s="172"/>
      <c r="DJI204" s="172"/>
      <c r="DJJ204" s="172"/>
      <c r="DJK204" s="172"/>
      <c r="DJL204" s="172"/>
      <c r="DJM204" s="172"/>
      <c r="DJN204" s="172"/>
      <c r="DJO204" s="172"/>
      <c r="DJP204" s="172"/>
      <c r="DJQ204" s="172"/>
      <c r="DJR204" s="172"/>
      <c r="DJS204" s="172"/>
      <c r="DJT204" s="172"/>
      <c r="DJU204" s="172"/>
      <c r="DJV204" s="172"/>
      <c r="DJW204" s="172"/>
      <c r="DJX204" s="172"/>
      <c r="DJY204" s="172"/>
      <c r="DJZ204" s="172"/>
      <c r="DKA204" s="172"/>
      <c r="DKB204" s="172"/>
      <c r="DKC204" s="172"/>
      <c r="DKD204" s="172"/>
      <c r="DKE204" s="172"/>
      <c r="DKF204" s="172"/>
      <c r="DKG204" s="172"/>
      <c r="DKH204" s="172"/>
      <c r="DKI204" s="172"/>
      <c r="DKJ204" s="172"/>
      <c r="DKK204" s="172"/>
      <c r="DKL204" s="172"/>
      <c r="DKM204" s="172"/>
      <c r="DKN204" s="172"/>
      <c r="DKO204" s="172"/>
      <c r="DKP204" s="172"/>
      <c r="DKQ204" s="172"/>
      <c r="DKR204" s="172"/>
      <c r="DKS204" s="172"/>
      <c r="DKT204" s="172"/>
      <c r="DKU204" s="172"/>
      <c r="DKV204" s="172"/>
      <c r="DKW204" s="172"/>
      <c r="DKX204" s="172"/>
      <c r="DKY204" s="172"/>
      <c r="DKZ204" s="172"/>
      <c r="DLA204" s="172"/>
      <c r="DLB204" s="172"/>
      <c r="DLC204" s="172"/>
      <c r="DLD204" s="172"/>
      <c r="DLE204" s="172"/>
      <c r="DLF204" s="172"/>
      <c r="DLG204" s="172"/>
      <c r="DLH204" s="172"/>
      <c r="DLI204" s="172"/>
      <c r="DLJ204" s="172"/>
      <c r="DLK204" s="172"/>
      <c r="DLL204" s="172"/>
      <c r="DLM204" s="172"/>
      <c r="DLN204" s="172"/>
      <c r="DLO204" s="172"/>
      <c r="DLP204" s="172"/>
      <c r="DLQ204" s="172"/>
      <c r="DLR204" s="172"/>
      <c r="DLS204" s="172"/>
      <c r="DLT204" s="172"/>
      <c r="DLU204" s="172"/>
      <c r="DLV204" s="172"/>
      <c r="DLW204" s="172"/>
      <c r="DLX204" s="172"/>
      <c r="DLY204" s="172"/>
      <c r="DLZ204" s="172"/>
      <c r="DMA204" s="172"/>
      <c r="DMB204" s="172"/>
      <c r="DMC204" s="172"/>
      <c r="DMD204" s="172"/>
      <c r="DME204" s="172"/>
      <c r="DMF204" s="172"/>
      <c r="DMG204" s="172"/>
      <c r="DMH204" s="172"/>
      <c r="DMI204" s="172"/>
      <c r="DMJ204" s="172"/>
      <c r="DMK204" s="172"/>
      <c r="DML204" s="172"/>
      <c r="DMM204" s="172"/>
      <c r="DMN204" s="172"/>
      <c r="DMO204" s="172"/>
      <c r="DMP204" s="172"/>
      <c r="DMQ204" s="172"/>
      <c r="DMR204" s="172"/>
      <c r="DMS204" s="172"/>
      <c r="DMT204" s="172"/>
      <c r="DMU204" s="172"/>
      <c r="DMV204" s="172"/>
      <c r="DMW204" s="172"/>
      <c r="DMX204" s="172"/>
      <c r="DMY204" s="172"/>
      <c r="DMZ204" s="172"/>
      <c r="DNA204" s="172"/>
      <c r="DNB204" s="172"/>
      <c r="DNC204" s="172"/>
      <c r="DND204" s="172"/>
      <c r="DNE204" s="172"/>
      <c r="DNF204" s="172"/>
      <c r="DNG204" s="172"/>
      <c r="DNH204" s="172"/>
      <c r="DNI204" s="172"/>
      <c r="DNJ204" s="172"/>
      <c r="DNK204" s="172"/>
      <c r="DNL204" s="172"/>
      <c r="DNM204" s="172"/>
      <c r="DNN204" s="172"/>
      <c r="DNO204" s="172"/>
      <c r="DNP204" s="172"/>
      <c r="DNQ204" s="172"/>
      <c r="DNR204" s="172"/>
      <c r="DNS204" s="172"/>
      <c r="DNT204" s="172"/>
      <c r="DNU204" s="172"/>
      <c r="DNV204" s="172"/>
      <c r="DNW204" s="172"/>
      <c r="DNX204" s="172"/>
      <c r="DNY204" s="172"/>
      <c r="DNZ204" s="172"/>
      <c r="DOA204" s="172"/>
      <c r="DOB204" s="172"/>
      <c r="DOC204" s="172"/>
      <c r="DOD204" s="172"/>
      <c r="DOE204" s="172"/>
      <c r="DOF204" s="172"/>
      <c r="DOG204" s="172"/>
      <c r="DOH204" s="172"/>
      <c r="DOI204" s="172"/>
      <c r="DOJ204" s="172"/>
      <c r="DOK204" s="172"/>
      <c r="DOL204" s="172"/>
      <c r="DOM204" s="172"/>
      <c r="DON204" s="172"/>
      <c r="DOO204" s="172"/>
      <c r="DOP204" s="172"/>
      <c r="DOQ204" s="172"/>
      <c r="DOR204" s="172"/>
      <c r="DOS204" s="172"/>
      <c r="DOT204" s="172"/>
      <c r="DOU204" s="172"/>
      <c r="DOV204" s="172"/>
      <c r="DOW204" s="172"/>
      <c r="DOX204" s="172"/>
      <c r="DOY204" s="172"/>
      <c r="DOZ204" s="172"/>
      <c r="DPA204" s="172"/>
      <c r="DPB204" s="172"/>
      <c r="DPC204" s="172"/>
      <c r="DPD204" s="172"/>
      <c r="DPE204" s="172"/>
      <c r="DPF204" s="172"/>
      <c r="DPG204" s="172"/>
      <c r="DPH204" s="172"/>
      <c r="DPI204" s="172"/>
      <c r="DPJ204" s="172"/>
      <c r="DPK204" s="172"/>
      <c r="DPL204" s="172"/>
      <c r="DPM204" s="172"/>
      <c r="DPN204" s="172"/>
      <c r="DPO204" s="172"/>
      <c r="DPP204" s="172"/>
      <c r="DPQ204" s="172"/>
      <c r="DPR204" s="172"/>
      <c r="DPS204" s="172"/>
      <c r="DPT204" s="172"/>
      <c r="DPU204" s="172"/>
      <c r="DPV204" s="172"/>
      <c r="DPW204" s="172"/>
      <c r="DPX204" s="172"/>
      <c r="DPY204" s="172"/>
      <c r="DPZ204" s="172"/>
      <c r="DQA204" s="172"/>
      <c r="DQB204" s="172"/>
      <c r="DQC204" s="172"/>
      <c r="DQD204" s="172"/>
      <c r="DQE204" s="172"/>
      <c r="DQF204" s="172"/>
      <c r="DQG204" s="172"/>
      <c r="DQH204" s="172"/>
      <c r="DQI204" s="172"/>
      <c r="DQJ204" s="172"/>
      <c r="DQK204" s="172"/>
      <c r="DQL204" s="172"/>
      <c r="DQM204" s="172"/>
      <c r="DQN204" s="172"/>
      <c r="DQO204" s="172"/>
      <c r="DQP204" s="172"/>
      <c r="DQQ204" s="172"/>
      <c r="DQR204" s="172"/>
      <c r="DQS204" s="172"/>
      <c r="DQT204" s="172"/>
      <c r="DQU204" s="172"/>
      <c r="DQV204" s="172"/>
      <c r="DQW204" s="172"/>
      <c r="DQX204" s="172"/>
      <c r="DQY204" s="172"/>
      <c r="DQZ204" s="172"/>
      <c r="DRA204" s="172"/>
      <c r="DRB204" s="172"/>
      <c r="DRC204" s="172"/>
      <c r="DRD204" s="172"/>
      <c r="DRE204" s="172"/>
      <c r="DRF204" s="172"/>
      <c r="DRG204" s="172"/>
      <c r="DRH204" s="172"/>
      <c r="DRI204" s="172"/>
      <c r="DRJ204" s="172"/>
      <c r="DRK204" s="172"/>
      <c r="DRL204" s="172"/>
      <c r="DRM204" s="172"/>
      <c r="DRN204" s="172"/>
      <c r="DRO204" s="172"/>
      <c r="DRP204" s="172"/>
      <c r="DRQ204" s="172"/>
      <c r="DRR204" s="172"/>
      <c r="DRS204" s="172"/>
      <c r="DRT204" s="172"/>
      <c r="DRU204" s="172"/>
      <c r="DRV204" s="172"/>
      <c r="DRW204" s="172"/>
      <c r="DRX204" s="172"/>
      <c r="DRY204" s="172"/>
      <c r="DRZ204" s="172"/>
      <c r="DSA204" s="172"/>
      <c r="DSB204" s="172"/>
      <c r="DSC204" s="172"/>
      <c r="DSD204" s="172"/>
      <c r="DSE204" s="172"/>
      <c r="DSF204" s="172"/>
      <c r="DSG204" s="172"/>
      <c r="DSH204" s="172"/>
      <c r="DSI204" s="172"/>
      <c r="DSJ204" s="172"/>
      <c r="DSK204" s="172"/>
      <c r="DSL204" s="172"/>
      <c r="DSM204" s="172"/>
      <c r="DSN204" s="172"/>
      <c r="DSO204" s="172"/>
      <c r="DSP204" s="172"/>
      <c r="DSQ204" s="172"/>
      <c r="DSR204" s="172"/>
      <c r="DSS204" s="172"/>
      <c r="DST204" s="172"/>
      <c r="DSU204" s="172"/>
      <c r="DSV204" s="172"/>
      <c r="DSW204" s="172"/>
      <c r="DSX204" s="172"/>
      <c r="DSY204" s="172"/>
      <c r="DSZ204" s="172"/>
      <c r="DTA204" s="172"/>
      <c r="DTB204" s="172"/>
      <c r="DTC204" s="172"/>
      <c r="DTD204" s="172"/>
      <c r="DTE204" s="172"/>
      <c r="DTF204" s="172"/>
      <c r="DTG204" s="172"/>
      <c r="DTH204" s="172"/>
      <c r="DTI204" s="172"/>
      <c r="DTJ204" s="172"/>
      <c r="DTK204" s="172"/>
      <c r="DTL204" s="172"/>
      <c r="DTM204" s="172"/>
      <c r="DTN204" s="172"/>
      <c r="DTO204" s="172"/>
      <c r="DTP204" s="172"/>
      <c r="DTQ204" s="172"/>
      <c r="DTR204" s="172"/>
      <c r="DTS204" s="172"/>
      <c r="DTT204" s="172"/>
      <c r="DTU204" s="172"/>
      <c r="DTV204" s="172"/>
      <c r="DTW204" s="172"/>
      <c r="DTX204" s="172"/>
      <c r="DTY204" s="172"/>
      <c r="DTZ204" s="172"/>
      <c r="DUA204" s="172"/>
      <c r="DUB204" s="172"/>
      <c r="DUC204" s="172"/>
      <c r="DUD204" s="172"/>
      <c r="DUE204" s="172"/>
      <c r="DUF204" s="172"/>
      <c r="DUG204" s="172"/>
      <c r="DUH204" s="172"/>
      <c r="DUI204" s="172"/>
      <c r="DUJ204" s="172"/>
      <c r="DUK204" s="172"/>
      <c r="DUL204" s="172"/>
      <c r="DUM204" s="172"/>
      <c r="DUN204" s="172"/>
      <c r="DUO204" s="172"/>
      <c r="DUP204" s="172"/>
      <c r="DUQ204" s="172"/>
      <c r="DUR204" s="172"/>
      <c r="DUS204" s="172"/>
      <c r="DUT204" s="172"/>
      <c r="DUU204" s="172"/>
      <c r="DUV204" s="172"/>
      <c r="DUW204" s="172"/>
      <c r="DUX204" s="172"/>
      <c r="DUY204" s="172"/>
      <c r="DUZ204" s="172"/>
      <c r="DVA204" s="172"/>
      <c r="DVB204" s="172"/>
      <c r="DVC204" s="172"/>
      <c r="DVD204" s="172"/>
      <c r="DVE204" s="172"/>
      <c r="DVF204" s="172"/>
      <c r="DVG204" s="172"/>
      <c r="DVH204" s="172"/>
      <c r="DVI204" s="172"/>
      <c r="DVJ204" s="172"/>
      <c r="DVK204" s="172"/>
      <c r="DVL204" s="172"/>
      <c r="DVM204" s="172"/>
      <c r="DVN204" s="172"/>
      <c r="DVO204" s="172"/>
      <c r="DVP204" s="172"/>
      <c r="DVQ204" s="172"/>
      <c r="DVR204" s="172"/>
      <c r="DVS204" s="172"/>
      <c r="DVT204" s="172"/>
      <c r="DVU204" s="172"/>
      <c r="DVV204" s="172"/>
      <c r="DVW204" s="172"/>
      <c r="DVX204" s="172"/>
      <c r="DVY204" s="172"/>
      <c r="DVZ204" s="172"/>
      <c r="DWA204" s="172"/>
      <c r="DWB204" s="172"/>
      <c r="DWC204" s="172"/>
      <c r="DWD204" s="172"/>
      <c r="DWE204" s="172"/>
      <c r="DWF204" s="172"/>
      <c r="DWG204" s="172"/>
      <c r="DWH204" s="172"/>
      <c r="DWI204" s="172"/>
      <c r="DWJ204" s="172"/>
      <c r="DWK204" s="172"/>
      <c r="DWL204" s="172"/>
      <c r="DWM204" s="172"/>
      <c r="DWN204" s="172"/>
      <c r="DWO204" s="172"/>
      <c r="DWP204" s="172"/>
      <c r="DWQ204" s="172"/>
      <c r="DWR204" s="172"/>
      <c r="DWS204" s="172"/>
      <c r="DWT204" s="172"/>
      <c r="DWU204" s="172"/>
      <c r="DWV204" s="172"/>
      <c r="DWW204" s="172"/>
      <c r="DWX204" s="172"/>
      <c r="DWY204" s="172"/>
      <c r="DWZ204" s="172"/>
      <c r="DXA204" s="172"/>
      <c r="DXB204" s="172"/>
      <c r="DXC204" s="172"/>
      <c r="DXD204" s="172"/>
      <c r="DXE204" s="172"/>
      <c r="DXF204" s="172"/>
      <c r="DXG204" s="172"/>
      <c r="DXH204" s="172"/>
      <c r="DXI204" s="172"/>
      <c r="DXJ204" s="172"/>
      <c r="DXK204" s="172"/>
      <c r="DXL204" s="172"/>
      <c r="DXM204" s="172"/>
      <c r="DXN204" s="172"/>
      <c r="DXO204" s="172"/>
      <c r="DXP204" s="172"/>
      <c r="DXQ204" s="172"/>
      <c r="DXR204" s="172"/>
      <c r="DXS204" s="172"/>
      <c r="DXT204" s="172"/>
      <c r="DXU204" s="172"/>
      <c r="DXV204" s="172"/>
      <c r="DXW204" s="172"/>
      <c r="DXX204" s="172"/>
      <c r="DXY204" s="172"/>
      <c r="DXZ204" s="172"/>
      <c r="DYA204" s="172"/>
      <c r="DYB204" s="172"/>
      <c r="DYC204" s="172"/>
      <c r="DYD204" s="172"/>
      <c r="DYE204" s="172"/>
      <c r="DYF204" s="172"/>
      <c r="DYG204" s="172"/>
      <c r="DYH204" s="172"/>
      <c r="DYI204" s="172"/>
      <c r="DYJ204" s="172"/>
      <c r="DYK204" s="172"/>
      <c r="DYL204" s="172"/>
      <c r="DYM204" s="172"/>
      <c r="DYN204" s="172"/>
      <c r="DYO204" s="172"/>
      <c r="DYP204" s="172"/>
      <c r="DYQ204" s="172"/>
      <c r="DYR204" s="172"/>
      <c r="DYS204" s="172"/>
      <c r="DYT204" s="172"/>
      <c r="DYU204" s="172"/>
      <c r="DYV204" s="172"/>
      <c r="DYW204" s="172"/>
      <c r="DYX204" s="172"/>
      <c r="DYY204" s="172"/>
      <c r="DYZ204" s="172"/>
      <c r="DZA204" s="172"/>
      <c r="DZB204" s="172"/>
      <c r="DZC204" s="172"/>
      <c r="DZD204" s="172"/>
      <c r="DZE204" s="172"/>
      <c r="DZF204" s="172"/>
      <c r="DZG204" s="172"/>
      <c r="DZH204" s="172"/>
      <c r="DZI204" s="172"/>
      <c r="DZJ204" s="172"/>
      <c r="DZK204" s="172"/>
      <c r="DZL204" s="172"/>
      <c r="DZM204" s="172"/>
      <c r="DZN204" s="172"/>
      <c r="DZO204" s="172"/>
      <c r="DZP204" s="172"/>
      <c r="DZQ204" s="172"/>
      <c r="DZR204" s="172"/>
      <c r="DZS204" s="172"/>
      <c r="DZT204" s="172"/>
      <c r="DZU204" s="172"/>
      <c r="DZV204" s="172"/>
      <c r="DZW204" s="172"/>
      <c r="DZX204" s="172"/>
      <c r="DZY204" s="172"/>
      <c r="DZZ204" s="172"/>
      <c r="EAA204" s="172"/>
      <c r="EAB204" s="172"/>
      <c r="EAC204" s="172"/>
      <c r="EAD204" s="172"/>
      <c r="EAE204" s="172"/>
      <c r="EAF204" s="172"/>
      <c r="EAG204" s="172"/>
      <c r="EAH204" s="172"/>
      <c r="EAI204" s="172"/>
      <c r="EAJ204" s="172"/>
      <c r="EAK204" s="172"/>
      <c r="EAL204" s="172"/>
      <c r="EAM204" s="172"/>
      <c r="EAN204" s="172"/>
      <c r="EAO204" s="172"/>
      <c r="EAP204" s="172"/>
      <c r="EAQ204" s="172"/>
      <c r="EAR204" s="172"/>
      <c r="EAS204" s="172"/>
      <c r="EAT204" s="172"/>
      <c r="EAU204" s="172"/>
      <c r="EAV204" s="172"/>
      <c r="EAW204" s="172"/>
      <c r="EAX204" s="172"/>
      <c r="EAY204" s="172"/>
      <c r="EAZ204" s="172"/>
      <c r="EBA204" s="172"/>
      <c r="EBB204" s="172"/>
      <c r="EBC204" s="172"/>
      <c r="EBD204" s="172"/>
      <c r="EBE204" s="172"/>
      <c r="EBF204" s="172"/>
      <c r="EBG204" s="172"/>
      <c r="EBH204" s="172"/>
      <c r="EBI204" s="172"/>
      <c r="EBJ204" s="172"/>
      <c r="EBK204" s="172"/>
      <c r="EBL204" s="172"/>
      <c r="EBM204" s="172"/>
      <c r="EBN204" s="172"/>
      <c r="EBO204" s="172"/>
      <c r="EBP204" s="172"/>
      <c r="EBQ204" s="172"/>
      <c r="EBR204" s="172"/>
      <c r="EBS204" s="172"/>
      <c r="EBT204" s="172"/>
      <c r="EBU204" s="172"/>
      <c r="EBV204" s="172"/>
      <c r="EBW204" s="172"/>
      <c r="EBX204" s="172"/>
      <c r="EBY204" s="172"/>
      <c r="EBZ204" s="172"/>
      <c r="ECA204" s="172"/>
      <c r="ECB204" s="172"/>
      <c r="ECC204" s="172"/>
      <c r="ECD204" s="172"/>
      <c r="ECE204" s="172"/>
      <c r="ECF204" s="172"/>
      <c r="ECG204" s="172"/>
      <c r="ECH204" s="172"/>
      <c r="ECI204" s="172"/>
      <c r="ECJ204" s="172"/>
      <c r="ECK204" s="172"/>
      <c r="ECL204" s="172"/>
      <c r="ECM204" s="172"/>
      <c r="ECN204" s="172"/>
      <c r="ECO204" s="172"/>
      <c r="ECP204" s="172"/>
      <c r="ECQ204" s="172"/>
      <c r="ECR204" s="172"/>
      <c r="ECS204" s="172"/>
      <c r="ECT204" s="172"/>
      <c r="ECU204" s="172"/>
      <c r="ECV204" s="172"/>
      <c r="ECW204" s="172"/>
      <c r="ECX204" s="172"/>
      <c r="ECY204" s="172"/>
      <c r="ECZ204" s="172"/>
      <c r="EDA204" s="172"/>
      <c r="EDB204" s="172"/>
      <c r="EDC204" s="172"/>
      <c r="EDD204" s="172"/>
      <c r="EDE204" s="172"/>
      <c r="EDF204" s="172"/>
      <c r="EDG204" s="172"/>
      <c r="EDH204" s="172"/>
      <c r="EDI204" s="172"/>
      <c r="EDJ204" s="172"/>
      <c r="EDK204" s="172"/>
      <c r="EDL204" s="172"/>
      <c r="EDM204" s="172"/>
      <c r="EDN204" s="172"/>
      <c r="EDO204" s="172"/>
      <c r="EDP204" s="172"/>
      <c r="EDQ204" s="172"/>
      <c r="EDR204" s="172"/>
      <c r="EDS204" s="172"/>
      <c r="EDT204" s="172"/>
      <c r="EDU204" s="172"/>
      <c r="EDV204" s="172"/>
      <c r="EDW204" s="172"/>
      <c r="EDX204" s="172"/>
      <c r="EDY204" s="172"/>
      <c r="EDZ204" s="172"/>
      <c r="EEA204" s="172"/>
      <c r="EEB204" s="172"/>
      <c r="EEC204" s="172"/>
      <c r="EED204" s="172"/>
      <c r="EEE204" s="172"/>
      <c r="EEF204" s="172"/>
      <c r="EEG204" s="172"/>
      <c r="EEH204" s="172"/>
      <c r="EEI204" s="172"/>
      <c r="EEJ204" s="172"/>
      <c r="EEK204" s="172"/>
      <c r="EEL204" s="172"/>
      <c r="EEM204" s="172"/>
      <c r="EEN204" s="172"/>
      <c r="EEO204" s="172"/>
      <c r="EEP204" s="172"/>
      <c r="EEQ204" s="172"/>
      <c r="EER204" s="172"/>
      <c r="EES204" s="172"/>
      <c r="EET204" s="172"/>
      <c r="EEU204" s="172"/>
      <c r="EEV204" s="172"/>
      <c r="EEW204" s="172"/>
      <c r="EEX204" s="172"/>
      <c r="EEY204" s="172"/>
      <c r="EEZ204" s="172"/>
      <c r="EFA204" s="172"/>
      <c r="EFB204" s="172"/>
      <c r="EFC204" s="172"/>
      <c r="EFD204" s="172"/>
      <c r="EFE204" s="172"/>
      <c r="EFF204" s="172"/>
      <c r="EFG204" s="172"/>
      <c r="EFH204" s="172"/>
      <c r="EFI204" s="172"/>
      <c r="EFJ204" s="172"/>
      <c r="EFK204" s="172"/>
      <c r="EFL204" s="172"/>
      <c r="EFM204" s="172"/>
      <c r="EFN204" s="172"/>
      <c r="EFO204" s="172"/>
      <c r="EFP204" s="172"/>
      <c r="EFQ204" s="172"/>
      <c r="EFR204" s="172"/>
      <c r="EFS204" s="172"/>
      <c r="EFT204" s="172"/>
      <c r="EFU204" s="172"/>
      <c r="EFV204" s="172"/>
      <c r="EFW204" s="172"/>
      <c r="EFX204" s="172"/>
      <c r="EFY204" s="172"/>
      <c r="EFZ204" s="172"/>
      <c r="EGA204" s="172"/>
      <c r="EGB204" s="172"/>
      <c r="EGC204" s="172"/>
      <c r="EGD204" s="172"/>
      <c r="EGE204" s="172"/>
      <c r="EGF204" s="172"/>
      <c r="EGG204" s="172"/>
      <c r="EGH204" s="172"/>
      <c r="EGI204" s="172"/>
      <c r="EGJ204" s="172"/>
      <c r="EGK204" s="172"/>
      <c r="EGL204" s="172"/>
      <c r="EGM204" s="172"/>
      <c r="EGN204" s="172"/>
      <c r="EGO204" s="172"/>
      <c r="EGP204" s="172"/>
      <c r="EGQ204" s="172"/>
      <c r="EGR204" s="172"/>
      <c r="EGS204" s="172"/>
      <c r="EGT204" s="172"/>
      <c r="EGU204" s="172"/>
      <c r="EGV204" s="172"/>
      <c r="EGW204" s="172"/>
      <c r="EGX204" s="172"/>
      <c r="EGY204" s="172"/>
      <c r="EGZ204" s="172"/>
      <c r="EHA204" s="172"/>
      <c r="EHB204" s="172"/>
      <c r="EHC204" s="172"/>
      <c r="EHD204" s="172"/>
      <c r="EHE204" s="172"/>
      <c r="EHF204" s="172"/>
      <c r="EHG204" s="172"/>
      <c r="EHH204" s="172"/>
      <c r="EHI204" s="172"/>
      <c r="EHJ204" s="172"/>
      <c r="EHK204" s="172"/>
      <c r="EHL204" s="172"/>
      <c r="EHM204" s="172"/>
      <c r="EHN204" s="172"/>
      <c r="EHO204" s="172"/>
      <c r="EHP204" s="172"/>
      <c r="EHQ204" s="172"/>
      <c r="EHR204" s="172"/>
      <c r="EHS204" s="172"/>
      <c r="EHT204" s="172"/>
      <c r="EHU204" s="172"/>
      <c r="EHV204" s="172"/>
      <c r="EHW204" s="172"/>
      <c r="EHX204" s="172"/>
      <c r="EHY204" s="172"/>
      <c r="EHZ204" s="172"/>
      <c r="EIA204" s="172"/>
      <c r="EIB204" s="172"/>
      <c r="EIC204" s="172"/>
      <c r="EID204" s="172"/>
      <c r="EIE204" s="172"/>
      <c r="EIF204" s="172"/>
      <c r="EIG204" s="172"/>
      <c r="EIH204" s="172"/>
      <c r="EII204" s="172"/>
      <c r="EIJ204" s="172"/>
      <c r="EIK204" s="172"/>
      <c r="EIL204" s="172"/>
      <c r="EIM204" s="172"/>
      <c r="EIN204" s="172"/>
      <c r="EIO204" s="172"/>
      <c r="EIP204" s="172"/>
      <c r="EIQ204" s="172"/>
      <c r="EIR204" s="172"/>
      <c r="EIS204" s="172"/>
      <c r="EIT204" s="172"/>
      <c r="EIU204" s="172"/>
      <c r="EIV204" s="172"/>
      <c r="EIW204" s="172"/>
      <c r="EIX204" s="172"/>
      <c r="EIY204" s="172"/>
      <c r="EIZ204" s="172"/>
      <c r="EJA204" s="172"/>
      <c r="EJB204" s="172"/>
      <c r="EJC204" s="172"/>
      <c r="EJD204" s="172"/>
      <c r="EJE204" s="172"/>
      <c r="EJF204" s="172"/>
      <c r="EJG204" s="172"/>
      <c r="EJH204" s="172"/>
      <c r="EJI204" s="172"/>
      <c r="EJJ204" s="172"/>
      <c r="EJK204" s="172"/>
      <c r="EJL204" s="172"/>
      <c r="EJM204" s="172"/>
      <c r="EJN204" s="172"/>
      <c r="EJO204" s="172"/>
      <c r="EJP204" s="172"/>
      <c r="EJQ204" s="172"/>
      <c r="EJR204" s="172"/>
      <c r="EJS204" s="172"/>
      <c r="EJT204" s="172"/>
      <c r="EJU204" s="172"/>
      <c r="EJV204" s="172"/>
      <c r="EJW204" s="172"/>
      <c r="EJX204" s="172"/>
      <c r="EJY204" s="172"/>
      <c r="EJZ204" s="172"/>
      <c r="EKA204" s="172"/>
      <c r="EKB204" s="172"/>
      <c r="EKC204" s="172"/>
      <c r="EKD204" s="172"/>
      <c r="EKE204" s="172"/>
      <c r="EKF204" s="172"/>
      <c r="EKG204" s="172"/>
      <c r="EKH204" s="172"/>
      <c r="EKI204" s="172"/>
      <c r="EKJ204" s="172"/>
      <c r="EKK204" s="172"/>
      <c r="EKL204" s="172"/>
      <c r="EKM204" s="172"/>
      <c r="EKN204" s="172"/>
      <c r="EKO204" s="172"/>
      <c r="EKP204" s="172"/>
      <c r="EKQ204" s="172"/>
      <c r="EKR204" s="172"/>
      <c r="EKS204" s="172"/>
      <c r="EKT204" s="172"/>
      <c r="EKU204" s="172"/>
      <c r="EKV204" s="172"/>
      <c r="EKW204" s="172"/>
      <c r="EKX204" s="172"/>
      <c r="EKY204" s="172"/>
      <c r="EKZ204" s="172"/>
      <c r="ELA204" s="172"/>
      <c r="ELB204" s="172"/>
      <c r="ELC204" s="172"/>
      <c r="ELD204" s="172"/>
      <c r="ELE204" s="172"/>
      <c r="ELF204" s="172"/>
      <c r="ELG204" s="172"/>
      <c r="ELH204" s="172"/>
      <c r="ELI204" s="172"/>
      <c r="ELJ204" s="172"/>
      <c r="ELK204" s="172"/>
      <c r="ELL204" s="172"/>
      <c r="ELM204" s="172"/>
      <c r="ELN204" s="172"/>
      <c r="ELO204" s="172"/>
      <c r="ELP204" s="172"/>
      <c r="ELQ204" s="172"/>
      <c r="ELR204" s="172"/>
      <c r="ELS204" s="172"/>
      <c r="ELT204" s="172"/>
      <c r="ELU204" s="172"/>
      <c r="ELV204" s="172"/>
      <c r="ELW204" s="172"/>
      <c r="ELX204" s="172"/>
      <c r="ELY204" s="172"/>
      <c r="ELZ204" s="172"/>
      <c r="EMA204" s="172"/>
      <c r="EMB204" s="172"/>
      <c r="EMC204" s="172"/>
      <c r="EMD204" s="172"/>
      <c r="EME204" s="172"/>
      <c r="EMF204" s="172"/>
      <c r="EMG204" s="172"/>
      <c r="EMH204" s="172"/>
      <c r="EMI204" s="172"/>
      <c r="EMJ204" s="172"/>
      <c r="EMK204" s="172"/>
      <c r="EML204" s="172"/>
      <c r="EMM204" s="172"/>
      <c r="EMN204" s="172"/>
      <c r="EMO204" s="172"/>
      <c r="EMP204" s="172"/>
      <c r="EMQ204" s="172"/>
      <c r="EMR204" s="172"/>
      <c r="EMS204" s="172"/>
      <c r="EMT204" s="172"/>
      <c r="EMU204" s="172"/>
      <c r="EMV204" s="172"/>
      <c r="EMW204" s="172"/>
      <c r="EMX204" s="172"/>
      <c r="EMY204" s="172"/>
      <c r="EMZ204" s="172"/>
      <c r="ENA204" s="172"/>
      <c r="ENB204" s="172"/>
      <c r="ENC204" s="172"/>
      <c r="END204" s="172"/>
      <c r="ENE204" s="172"/>
      <c r="ENF204" s="172"/>
      <c r="ENG204" s="172"/>
      <c r="ENH204" s="172"/>
      <c r="ENI204" s="172"/>
      <c r="ENJ204" s="172"/>
      <c r="ENK204" s="172"/>
      <c r="ENL204" s="172"/>
      <c r="ENM204" s="172"/>
      <c r="ENN204" s="172"/>
      <c r="ENO204" s="172"/>
      <c r="ENP204" s="172"/>
      <c r="ENQ204" s="172"/>
      <c r="ENR204" s="172"/>
      <c r="ENS204" s="172"/>
      <c r="ENT204" s="172"/>
      <c r="ENU204" s="172"/>
      <c r="ENV204" s="172"/>
      <c r="ENW204" s="172"/>
      <c r="ENX204" s="172"/>
      <c r="ENY204" s="172"/>
      <c r="ENZ204" s="172"/>
      <c r="EOA204" s="172"/>
      <c r="EOB204" s="172"/>
      <c r="EOC204" s="172"/>
      <c r="EOD204" s="172"/>
      <c r="EOE204" s="172"/>
      <c r="EOF204" s="172"/>
      <c r="EOG204" s="172"/>
      <c r="EOH204" s="172"/>
      <c r="EOI204" s="172"/>
      <c r="EOJ204" s="172"/>
      <c r="EOK204" s="172"/>
      <c r="EOL204" s="172"/>
      <c r="EOM204" s="172"/>
      <c r="EON204" s="172"/>
      <c r="EOO204" s="172"/>
      <c r="EOP204" s="172"/>
      <c r="EOQ204" s="172"/>
      <c r="EOR204" s="172"/>
      <c r="EOS204" s="172"/>
      <c r="EOT204" s="172"/>
      <c r="EOU204" s="172"/>
      <c r="EOV204" s="172"/>
      <c r="EOW204" s="172"/>
      <c r="EOX204" s="172"/>
      <c r="EOY204" s="172"/>
      <c r="EOZ204" s="172"/>
      <c r="EPA204" s="172"/>
      <c r="EPB204" s="172"/>
      <c r="EPC204" s="172"/>
      <c r="EPD204" s="172"/>
      <c r="EPE204" s="172"/>
      <c r="EPF204" s="172"/>
      <c r="EPG204" s="172"/>
      <c r="EPH204" s="172"/>
      <c r="EPI204" s="172"/>
      <c r="EPJ204" s="172"/>
      <c r="EPK204" s="172"/>
      <c r="EPL204" s="172"/>
      <c r="EPM204" s="172"/>
      <c r="EPN204" s="172"/>
      <c r="EPO204" s="172"/>
      <c r="EPP204" s="172"/>
      <c r="EPQ204" s="172"/>
      <c r="EPR204" s="172"/>
      <c r="EPS204" s="172"/>
      <c r="EPT204" s="172"/>
      <c r="EPU204" s="172"/>
      <c r="EPV204" s="172"/>
      <c r="EPW204" s="172"/>
      <c r="EPX204" s="172"/>
      <c r="EPY204" s="172"/>
      <c r="EPZ204" s="172"/>
      <c r="EQA204" s="172"/>
      <c r="EQB204" s="172"/>
      <c r="EQC204" s="172"/>
      <c r="EQD204" s="172"/>
      <c r="EQE204" s="172"/>
      <c r="EQF204" s="172"/>
      <c r="EQG204" s="172"/>
      <c r="EQH204" s="172"/>
      <c r="EQI204" s="172"/>
      <c r="EQJ204" s="172"/>
      <c r="EQK204" s="172"/>
      <c r="EQL204" s="172"/>
      <c r="EQM204" s="172"/>
      <c r="EQN204" s="172"/>
      <c r="EQO204" s="172"/>
      <c r="EQP204" s="172"/>
      <c r="EQQ204" s="172"/>
      <c r="EQR204" s="172"/>
      <c r="EQS204" s="172"/>
      <c r="EQT204" s="172"/>
      <c r="EQU204" s="172"/>
      <c r="EQV204" s="172"/>
      <c r="EQW204" s="172"/>
      <c r="EQX204" s="172"/>
      <c r="EQY204" s="172"/>
      <c r="EQZ204" s="172"/>
      <c r="ERA204" s="172"/>
      <c r="ERB204" s="172"/>
      <c r="ERC204" s="172"/>
      <c r="ERD204" s="172"/>
      <c r="ERE204" s="172"/>
      <c r="ERF204" s="172"/>
      <c r="ERG204" s="172"/>
      <c r="ERH204" s="172"/>
      <c r="ERI204" s="172"/>
      <c r="ERJ204" s="172"/>
      <c r="ERK204" s="172"/>
      <c r="ERL204" s="172"/>
      <c r="ERM204" s="172"/>
      <c r="ERN204" s="172"/>
      <c r="ERO204" s="172"/>
      <c r="ERP204" s="172"/>
      <c r="ERQ204" s="172"/>
      <c r="ERR204" s="172"/>
      <c r="ERS204" s="172"/>
      <c r="ERT204" s="172"/>
      <c r="ERU204" s="172"/>
      <c r="ERV204" s="172"/>
      <c r="ERW204" s="172"/>
      <c r="ERX204" s="172"/>
      <c r="ERY204" s="172"/>
      <c r="ERZ204" s="172"/>
      <c r="ESA204" s="172"/>
      <c r="ESB204" s="172"/>
      <c r="ESC204" s="172"/>
      <c r="ESD204" s="172"/>
      <c r="ESE204" s="172"/>
      <c r="ESF204" s="172"/>
      <c r="ESG204" s="172"/>
      <c r="ESH204" s="172"/>
      <c r="ESI204" s="172"/>
      <c r="ESJ204" s="172"/>
      <c r="ESK204" s="172"/>
      <c r="ESL204" s="172"/>
      <c r="ESM204" s="172"/>
      <c r="ESN204" s="172"/>
      <c r="ESO204" s="172"/>
      <c r="ESP204" s="172"/>
      <c r="ESQ204" s="172"/>
      <c r="ESR204" s="172"/>
      <c r="ESS204" s="172"/>
      <c r="EST204" s="172"/>
      <c r="ESU204" s="172"/>
      <c r="ESV204" s="172"/>
      <c r="ESW204" s="172"/>
      <c r="ESX204" s="172"/>
      <c r="ESY204" s="172"/>
      <c r="ESZ204" s="172"/>
      <c r="ETA204" s="172"/>
      <c r="ETB204" s="172"/>
      <c r="ETC204" s="172"/>
      <c r="ETD204" s="172"/>
      <c r="ETE204" s="172"/>
      <c r="ETF204" s="172"/>
      <c r="ETG204" s="172"/>
      <c r="ETH204" s="172"/>
      <c r="ETI204" s="172"/>
      <c r="ETJ204" s="172"/>
      <c r="ETK204" s="172"/>
      <c r="ETL204" s="172"/>
      <c r="ETM204" s="172"/>
      <c r="ETN204" s="172"/>
      <c r="ETO204" s="172"/>
      <c r="ETP204" s="172"/>
      <c r="ETQ204" s="172"/>
      <c r="ETR204" s="172"/>
      <c r="ETS204" s="172"/>
      <c r="ETT204" s="172"/>
      <c r="ETU204" s="172"/>
      <c r="ETV204" s="172"/>
      <c r="ETW204" s="172"/>
      <c r="ETX204" s="172"/>
      <c r="ETY204" s="172"/>
      <c r="ETZ204" s="172"/>
      <c r="EUA204" s="172"/>
      <c r="EUB204" s="172"/>
      <c r="EUC204" s="172"/>
      <c r="EUD204" s="172"/>
      <c r="EUE204" s="172"/>
      <c r="EUF204" s="172"/>
      <c r="EUG204" s="172"/>
      <c r="EUH204" s="172"/>
      <c r="EUI204" s="172"/>
      <c r="EUJ204" s="172"/>
      <c r="EUK204" s="172"/>
      <c r="EUL204" s="172"/>
      <c r="EUM204" s="172"/>
      <c r="EUN204" s="172"/>
      <c r="EUO204" s="172"/>
      <c r="EUP204" s="172"/>
      <c r="EUQ204" s="172"/>
      <c r="EUR204" s="172"/>
      <c r="EUS204" s="172"/>
      <c r="EUT204" s="172"/>
      <c r="EUU204" s="172"/>
      <c r="EUV204" s="172"/>
      <c r="EUW204" s="172"/>
      <c r="EUX204" s="172"/>
      <c r="EUY204" s="172"/>
      <c r="EUZ204" s="172"/>
      <c r="EVA204" s="172"/>
      <c r="EVB204" s="172"/>
      <c r="EVC204" s="172"/>
      <c r="EVD204" s="172"/>
      <c r="EVE204" s="172"/>
      <c r="EVF204" s="172"/>
      <c r="EVG204" s="172"/>
      <c r="EVH204" s="172"/>
      <c r="EVI204" s="172"/>
      <c r="EVJ204" s="172"/>
      <c r="EVK204" s="172"/>
      <c r="EVL204" s="172"/>
      <c r="EVM204" s="172"/>
      <c r="EVN204" s="172"/>
      <c r="EVO204" s="172"/>
      <c r="EVP204" s="172"/>
      <c r="EVQ204" s="172"/>
      <c r="EVR204" s="172"/>
      <c r="EVS204" s="172"/>
      <c r="EVT204" s="172"/>
      <c r="EVU204" s="172"/>
      <c r="EVV204" s="172"/>
      <c r="EVW204" s="172"/>
      <c r="EVX204" s="172"/>
      <c r="EVY204" s="172"/>
      <c r="EVZ204" s="172"/>
      <c r="EWA204" s="172"/>
      <c r="EWB204" s="172"/>
      <c r="EWC204" s="172"/>
      <c r="EWD204" s="172"/>
      <c r="EWE204" s="172"/>
      <c r="EWF204" s="172"/>
      <c r="EWG204" s="172"/>
      <c r="EWH204" s="172"/>
      <c r="EWI204" s="172"/>
      <c r="EWJ204" s="172"/>
      <c r="EWK204" s="172"/>
      <c r="EWL204" s="172"/>
      <c r="EWM204" s="172"/>
      <c r="EWN204" s="172"/>
      <c r="EWO204" s="172"/>
      <c r="EWP204" s="172"/>
      <c r="EWQ204" s="172"/>
      <c r="EWR204" s="172"/>
      <c r="EWS204" s="172"/>
      <c r="EWT204" s="172"/>
      <c r="EWU204" s="172"/>
      <c r="EWV204" s="172"/>
      <c r="EWW204" s="172"/>
      <c r="EWX204" s="172"/>
      <c r="EWY204" s="172"/>
      <c r="EWZ204" s="172"/>
      <c r="EXA204" s="172"/>
      <c r="EXB204" s="172"/>
      <c r="EXC204" s="172"/>
      <c r="EXD204" s="172"/>
      <c r="EXE204" s="172"/>
      <c r="EXF204" s="172"/>
      <c r="EXG204" s="172"/>
      <c r="EXH204" s="172"/>
      <c r="EXI204" s="172"/>
      <c r="EXJ204" s="172"/>
      <c r="EXK204" s="172"/>
      <c r="EXL204" s="172"/>
      <c r="EXM204" s="172"/>
      <c r="EXN204" s="172"/>
      <c r="EXO204" s="172"/>
      <c r="EXP204" s="172"/>
      <c r="EXQ204" s="172"/>
      <c r="EXR204" s="172"/>
      <c r="EXS204" s="172"/>
      <c r="EXT204" s="172"/>
      <c r="EXU204" s="172"/>
      <c r="EXV204" s="172"/>
      <c r="EXW204" s="172"/>
      <c r="EXX204" s="172"/>
      <c r="EXY204" s="172"/>
      <c r="EXZ204" s="172"/>
      <c r="EYA204" s="172"/>
      <c r="EYB204" s="172"/>
      <c r="EYC204" s="172"/>
      <c r="EYD204" s="172"/>
      <c r="EYE204" s="172"/>
      <c r="EYF204" s="172"/>
      <c r="EYG204" s="172"/>
      <c r="EYH204" s="172"/>
      <c r="EYI204" s="172"/>
      <c r="EYJ204" s="172"/>
      <c r="EYK204" s="172"/>
      <c r="EYL204" s="172"/>
      <c r="EYM204" s="172"/>
      <c r="EYN204" s="172"/>
      <c r="EYO204" s="172"/>
      <c r="EYP204" s="172"/>
      <c r="EYQ204" s="172"/>
      <c r="EYR204" s="172"/>
      <c r="EYS204" s="172"/>
      <c r="EYT204" s="172"/>
      <c r="EYU204" s="172"/>
      <c r="EYV204" s="172"/>
      <c r="EYW204" s="172"/>
      <c r="EYX204" s="172"/>
      <c r="EYY204" s="172"/>
      <c r="EYZ204" s="172"/>
      <c r="EZA204" s="172"/>
      <c r="EZB204" s="172"/>
      <c r="EZC204" s="172"/>
      <c r="EZD204" s="172"/>
      <c r="EZE204" s="172"/>
      <c r="EZF204" s="172"/>
      <c r="EZG204" s="172"/>
      <c r="EZH204" s="172"/>
      <c r="EZI204" s="172"/>
      <c r="EZJ204" s="172"/>
      <c r="EZK204" s="172"/>
      <c r="EZL204" s="172"/>
      <c r="EZM204" s="172"/>
      <c r="EZN204" s="172"/>
      <c r="EZO204" s="172"/>
      <c r="EZP204" s="172"/>
      <c r="EZQ204" s="172"/>
      <c r="EZR204" s="172"/>
      <c r="EZS204" s="172"/>
      <c r="EZT204" s="172"/>
      <c r="EZU204" s="172"/>
      <c r="EZV204" s="172"/>
      <c r="EZW204" s="172"/>
      <c r="EZX204" s="172"/>
      <c r="EZY204" s="172"/>
      <c r="EZZ204" s="172"/>
      <c r="FAA204" s="172"/>
      <c r="FAB204" s="172"/>
      <c r="FAC204" s="172"/>
      <c r="FAD204" s="172"/>
      <c r="FAE204" s="172"/>
      <c r="FAF204" s="172"/>
      <c r="FAG204" s="172"/>
      <c r="FAH204" s="172"/>
      <c r="FAI204" s="172"/>
      <c r="FAJ204" s="172"/>
      <c r="FAK204" s="172"/>
      <c r="FAL204" s="172"/>
      <c r="FAM204" s="172"/>
      <c r="FAN204" s="172"/>
      <c r="FAO204" s="172"/>
      <c r="FAP204" s="172"/>
      <c r="FAQ204" s="172"/>
      <c r="FAR204" s="172"/>
      <c r="FAS204" s="172"/>
      <c r="FAT204" s="172"/>
      <c r="FAU204" s="172"/>
      <c r="FAV204" s="172"/>
      <c r="FAW204" s="172"/>
      <c r="FAX204" s="172"/>
      <c r="FAY204" s="172"/>
      <c r="FAZ204" s="172"/>
      <c r="FBA204" s="172"/>
      <c r="FBB204" s="172"/>
      <c r="FBC204" s="172"/>
      <c r="FBD204" s="172"/>
      <c r="FBE204" s="172"/>
      <c r="FBF204" s="172"/>
      <c r="FBG204" s="172"/>
      <c r="FBH204" s="172"/>
      <c r="FBI204" s="172"/>
      <c r="FBJ204" s="172"/>
      <c r="FBK204" s="172"/>
      <c r="FBL204" s="172"/>
      <c r="FBM204" s="172"/>
      <c r="FBN204" s="172"/>
      <c r="FBO204" s="172"/>
      <c r="FBP204" s="172"/>
      <c r="FBQ204" s="172"/>
      <c r="FBR204" s="172"/>
      <c r="FBS204" s="172"/>
      <c r="FBT204" s="172"/>
      <c r="FBU204" s="172"/>
      <c r="FBV204" s="172"/>
      <c r="FBW204" s="172"/>
      <c r="FBX204" s="172"/>
      <c r="FBY204" s="172"/>
      <c r="FBZ204" s="172"/>
      <c r="FCA204" s="172"/>
      <c r="FCB204" s="172"/>
      <c r="FCC204" s="172"/>
      <c r="FCD204" s="172"/>
      <c r="FCE204" s="172"/>
      <c r="FCF204" s="172"/>
      <c r="FCG204" s="172"/>
      <c r="FCH204" s="172"/>
      <c r="FCI204" s="172"/>
      <c r="FCJ204" s="172"/>
      <c r="FCK204" s="172"/>
      <c r="FCL204" s="172"/>
      <c r="FCM204" s="172"/>
      <c r="FCN204" s="172"/>
      <c r="FCO204" s="172"/>
      <c r="FCP204" s="172"/>
      <c r="FCQ204" s="172"/>
      <c r="FCR204" s="172"/>
      <c r="FCS204" s="172"/>
      <c r="FCT204" s="172"/>
      <c r="FCU204" s="172"/>
      <c r="FCV204" s="172"/>
      <c r="FCW204" s="172"/>
      <c r="FCX204" s="172"/>
      <c r="FCY204" s="172"/>
      <c r="FCZ204" s="172"/>
      <c r="FDA204" s="172"/>
      <c r="FDB204" s="172"/>
      <c r="FDC204" s="172"/>
      <c r="FDD204" s="172"/>
      <c r="FDE204" s="172"/>
      <c r="FDF204" s="172"/>
      <c r="FDG204" s="172"/>
      <c r="FDH204" s="172"/>
      <c r="FDI204" s="172"/>
      <c r="FDJ204" s="172"/>
      <c r="FDK204" s="172"/>
      <c r="FDL204" s="172"/>
      <c r="FDM204" s="172"/>
      <c r="FDN204" s="172"/>
      <c r="FDO204" s="172"/>
      <c r="FDP204" s="172"/>
      <c r="FDQ204" s="172"/>
      <c r="FDR204" s="172"/>
      <c r="FDS204" s="172"/>
      <c r="FDT204" s="172"/>
      <c r="FDU204" s="172"/>
      <c r="FDV204" s="172"/>
      <c r="FDW204" s="172"/>
      <c r="FDX204" s="172"/>
      <c r="FDY204" s="172"/>
      <c r="FDZ204" s="172"/>
      <c r="FEA204" s="172"/>
      <c r="FEB204" s="172"/>
      <c r="FEC204" s="172"/>
      <c r="FED204" s="172"/>
      <c r="FEE204" s="172"/>
      <c r="FEF204" s="172"/>
      <c r="FEG204" s="172"/>
      <c r="FEH204" s="172"/>
      <c r="FEI204" s="172"/>
      <c r="FEJ204" s="172"/>
      <c r="FEK204" s="172"/>
      <c r="FEL204" s="172"/>
      <c r="FEM204" s="172"/>
      <c r="FEN204" s="172"/>
      <c r="FEO204" s="172"/>
      <c r="FEP204" s="172"/>
      <c r="FEQ204" s="172"/>
      <c r="FER204" s="172"/>
      <c r="FES204" s="172"/>
      <c r="FET204" s="172"/>
      <c r="FEU204" s="172"/>
      <c r="FEV204" s="172"/>
      <c r="FEW204" s="172"/>
      <c r="FEX204" s="172"/>
      <c r="FEY204" s="172"/>
      <c r="FEZ204" s="172"/>
      <c r="FFA204" s="172"/>
      <c r="FFB204" s="172"/>
      <c r="FFC204" s="172"/>
      <c r="FFD204" s="172"/>
      <c r="FFE204" s="172"/>
      <c r="FFF204" s="172"/>
      <c r="FFG204" s="172"/>
      <c r="FFH204" s="172"/>
      <c r="FFI204" s="172"/>
      <c r="FFJ204" s="172"/>
      <c r="FFK204" s="172"/>
      <c r="FFL204" s="172"/>
      <c r="FFM204" s="172"/>
      <c r="FFN204" s="172"/>
      <c r="FFO204" s="172"/>
      <c r="FFP204" s="172"/>
      <c r="FFQ204" s="172"/>
      <c r="FFR204" s="172"/>
      <c r="FFS204" s="172"/>
      <c r="FFT204" s="172"/>
      <c r="FFU204" s="172"/>
      <c r="FFV204" s="172"/>
      <c r="FFW204" s="172"/>
      <c r="FFX204" s="172"/>
      <c r="FFY204" s="172"/>
      <c r="FFZ204" s="172"/>
      <c r="FGA204" s="172"/>
      <c r="FGB204" s="172"/>
      <c r="FGC204" s="172"/>
      <c r="FGD204" s="172"/>
      <c r="FGE204" s="172"/>
      <c r="FGF204" s="172"/>
      <c r="FGG204" s="172"/>
      <c r="FGH204" s="172"/>
      <c r="FGI204" s="172"/>
      <c r="FGJ204" s="172"/>
      <c r="FGK204" s="172"/>
      <c r="FGL204" s="172"/>
      <c r="FGM204" s="172"/>
      <c r="FGN204" s="172"/>
      <c r="FGO204" s="172"/>
      <c r="FGP204" s="172"/>
      <c r="FGQ204" s="172"/>
      <c r="FGR204" s="172"/>
      <c r="FGS204" s="172"/>
      <c r="FGT204" s="172"/>
      <c r="FGU204" s="172"/>
      <c r="FGV204" s="172"/>
      <c r="FGW204" s="172"/>
      <c r="FGX204" s="172"/>
      <c r="FGY204" s="172"/>
      <c r="FGZ204" s="172"/>
      <c r="FHA204" s="172"/>
      <c r="FHB204" s="172"/>
      <c r="FHC204" s="172"/>
      <c r="FHD204" s="172"/>
      <c r="FHE204" s="172"/>
      <c r="FHF204" s="172"/>
      <c r="FHG204" s="172"/>
      <c r="FHH204" s="172"/>
      <c r="FHI204" s="172"/>
      <c r="FHJ204" s="172"/>
      <c r="FHK204" s="172"/>
      <c r="FHL204" s="172"/>
      <c r="FHM204" s="172"/>
      <c r="FHN204" s="172"/>
      <c r="FHO204" s="172"/>
      <c r="FHP204" s="172"/>
      <c r="FHQ204" s="172"/>
      <c r="FHR204" s="172"/>
      <c r="FHS204" s="172"/>
      <c r="FHT204" s="172"/>
      <c r="FHU204" s="172"/>
      <c r="FHV204" s="172"/>
      <c r="FHW204" s="172"/>
      <c r="FHX204" s="172"/>
      <c r="FHY204" s="172"/>
      <c r="FHZ204" s="172"/>
      <c r="FIA204" s="172"/>
      <c r="FIB204" s="172"/>
      <c r="FIC204" s="172"/>
      <c r="FID204" s="172"/>
      <c r="FIE204" s="172"/>
      <c r="FIF204" s="172"/>
      <c r="FIG204" s="172"/>
      <c r="FIH204" s="172"/>
      <c r="FII204" s="172"/>
      <c r="FIJ204" s="172"/>
      <c r="FIK204" s="172"/>
      <c r="FIL204" s="172"/>
      <c r="FIM204" s="172"/>
      <c r="FIN204" s="172"/>
      <c r="FIO204" s="172"/>
      <c r="FIP204" s="172"/>
      <c r="FIQ204" s="172"/>
      <c r="FIR204" s="172"/>
      <c r="FIS204" s="172"/>
      <c r="FIT204" s="172"/>
      <c r="FIU204" s="172"/>
      <c r="FIV204" s="172"/>
      <c r="FIW204" s="172"/>
      <c r="FIX204" s="172"/>
      <c r="FIY204" s="172"/>
      <c r="FIZ204" s="172"/>
      <c r="FJA204" s="172"/>
      <c r="FJB204" s="172"/>
      <c r="FJC204" s="172"/>
      <c r="FJD204" s="172"/>
      <c r="FJE204" s="172"/>
      <c r="FJF204" s="172"/>
      <c r="FJG204" s="172"/>
      <c r="FJH204" s="172"/>
      <c r="FJI204" s="172"/>
      <c r="FJJ204" s="172"/>
      <c r="FJK204" s="172"/>
      <c r="FJL204" s="172"/>
      <c r="FJM204" s="172"/>
      <c r="FJN204" s="172"/>
      <c r="FJO204" s="172"/>
      <c r="FJP204" s="172"/>
      <c r="FJQ204" s="172"/>
      <c r="FJR204" s="172"/>
      <c r="FJS204" s="172"/>
      <c r="FJT204" s="172"/>
      <c r="FJU204" s="172"/>
      <c r="FJV204" s="172"/>
      <c r="FJW204" s="172"/>
      <c r="FJX204" s="172"/>
      <c r="FJY204" s="172"/>
      <c r="FJZ204" s="172"/>
      <c r="FKA204" s="172"/>
      <c r="FKB204" s="172"/>
      <c r="FKC204" s="172"/>
      <c r="FKD204" s="172"/>
      <c r="FKE204" s="172"/>
      <c r="FKF204" s="172"/>
      <c r="FKG204" s="172"/>
      <c r="FKH204" s="172"/>
      <c r="FKI204" s="172"/>
      <c r="FKJ204" s="172"/>
      <c r="FKK204" s="172"/>
      <c r="FKL204" s="172"/>
      <c r="FKM204" s="172"/>
      <c r="FKN204" s="172"/>
      <c r="FKO204" s="172"/>
      <c r="FKP204" s="172"/>
      <c r="FKQ204" s="172"/>
      <c r="FKR204" s="172"/>
      <c r="FKS204" s="172"/>
      <c r="FKT204" s="172"/>
      <c r="FKU204" s="172"/>
      <c r="FKV204" s="172"/>
      <c r="FKW204" s="172"/>
      <c r="FKX204" s="172"/>
      <c r="FKY204" s="172"/>
      <c r="FKZ204" s="172"/>
      <c r="FLA204" s="172"/>
      <c r="FLB204" s="172"/>
      <c r="FLC204" s="172"/>
      <c r="FLD204" s="172"/>
      <c r="FLE204" s="172"/>
      <c r="FLF204" s="172"/>
      <c r="FLG204" s="172"/>
      <c r="FLH204" s="172"/>
      <c r="FLI204" s="172"/>
      <c r="FLJ204" s="172"/>
      <c r="FLK204" s="172"/>
      <c r="FLL204" s="172"/>
      <c r="FLM204" s="172"/>
      <c r="FLN204" s="172"/>
      <c r="FLO204" s="172"/>
      <c r="FLP204" s="172"/>
      <c r="FLQ204" s="172"/>
      <c r="FLR204" s="172"/>
      <c r="FLS204" s="172"/>
      <c r="FLT204" s="172"/>
      <c r="FLU204" s="172"/>
      <c r="FLV204" s="172"/>
      <c r="FLW204" s="172"/>
      <c r="FLX204" s="172"/>
      <c r="FLY204" s="172"/>
      <c r="FLZ204" s="172"/>
      <c r="FMA204" s="172"/>
      <c r="FMB204" s="172"/>
      <c r="FMC204" s="172"/>
      <c r="FMD204" s="172"/>
      <c r="FME204" s="172"/>
      <c r="FMF204" s="172"/>
      <c r="FMG204" s="172"/>
      <c r="FMH204" s="172"/>
      <c r="FMI204" s="172"/>
      <c r="FMJ204" s="172"/>
      <c r="FMK204" s="172"/>
      <c r="FML204" s="172"/>
      <c r="FMM204" s="172"/>
      <c r="FMN204" s="172"/>
      <c r="FMO204" s="172"/>
      <c r="FMP204" s="172"/>
      <c r="FMQ204" s="172"/>
      <c r="FMR204" s="172"/>
      <c r="FMS204" s="172"/>
      <c r="FMT204" s="172"/>
      <c r="FMU204" s="172"/>
      <c r="FMV204" s="172"/>
      <c r="FMW204" s="172"/>
      <c r="FMX204" s="172"/>
      <c r="FMY204" s="172"/>
      <c r="FMZ204" s="172"/>
      <c r="FNA204" s="172"/>
      <c r="FNB204" s="172"/>
      <c r="FNC204" s="172"/>
      <c r="FND204" s="172"/>
      <c r="FNE204" s="172"/>
      <c r="FNF204" s="172"/>
      <c r="FNG204" s="172"/>
      <c r="FNH204" s="172"/>
      <c r="FNI204" s="172"/>
      <c r="FNJ204" s="172"/>
      <c r="FNK204" s="172"/>
      <c r="FNL204" s="172"/>
      <c r="FNM204" s="172"/>
      <c r="FNN204" s="172"/>
      <c r="FNO204" s="172"/>
      <c r="FNP204" s="172"/>
      <c r="FNQ204" s="172"/>
      <c r="FNR204" s="172"/>
      <c r="FNS204" s="172"/>
      <c r="FNT204" s="172"/>
      <c r="FNU204" s="172"/>
      <c r="FNV204" s="172"/>
      <c r="FNW204" s="172"/>
      <c r="FNX204" s="172"/>
      <c r="FNY204" s="172"/>
      <c r="FNZ204" s="172"/>
      <c r="FOA204" s="172"/>
      <c r="FOB204" s="172"/>
      <c r="FOC204" s="172"/>
      <c r="FOD204" s="172"/>
      <c r="FOE204" s="172"/>
      <c r="FOF204" s="172"/>
      <c r="FOG204" s="172"/>
      <c r="FOH204" s="172"/>
      <c r="FOI204" s="172"/>
      <c r="FOJ204" s="172"/>
      <c r="FOK204" s="172"/>
      <c r="FOL204" s="172"/>
      <c r="FOM204" s="172"/>
      <c r="FON204" s="172"/>
      <c r="FOO204" s="172"/>
      <c r="FOP204" s="172"/>
      <c r="FOQ204" s="172"/>
      <c r="FOR204" s="172"/>
      <c r="FOS204" s="172"/>
      <c r="FOT204" s="172"/>
      <c r="FOU204" s="172"/>
      <c r="FOV204" s="172"/>
      <c r="FOW204" s="172"/>
      <c r="FOX204" s="172"/>
      <c r="FOY204" s="172"/>
      <c r="FOZ204" s="172"/>
      <c r="FPA204" s="172"/>
      <c r="FPB204" s="172"/>
      <c r="FPC204" s="172"/>
      <c r="FPD204" s="172"/>
      <c r="FPE204" s="172"/>
      <c r="FPF204" s="172"/>
      <c r="FPG204" s="172"/>
      <c r="FPH204" s="172"/>
      <c r="FPI204" s="172"/>
      <c r="FPJ204" s="172"/>
      <c r="FPK204" s="172"/>
      <c r="FPL204" s="172"/>
      <c r="FPM204" s="172"/>
      <c r="FPN204" s="172"/>
      <c r="FPO204" s="172"/>
      <c r="FPP204" s="172"/>
      <c r="FPQ204" s="172"/>
      <c r="FPR204" s="172"/>
      <c r="FPS204" s="172"/>
      <c r="FPT204" s="172"/>
      <c r="FPU204" s="172"/>
      <c r="FPV204" s="172"/>
      <c r="FPW204" s="172"/>
      <c r="FPX204" s="172"/>
      <c r="FPY204" s="172"/>
      <c r="FPZ204" s="172"/>
      <c r="FQA204" s="172"/>
      <c r="FQB204" s="172"/>
      <c r="FQC204" s="172"/>
      <c r="FQD204" s="172"/>
      <c r="FQE204" s="172"/>
      <c r="FQF204" s="172"/>
      <c r="FQG204" s="172"/>
      <c r="FQH204" s="172"/>
      <c r="FQI204" s="172"/>
      <c r="FQJ204" s="172"/>
      <c r="FQK204" s="172"/>
      <c r="FQL204" s="172"/>
      <c r="FQM204" s="172"/>
      <c r="FQN204" s="172"/>
      <c r="FQO204" s="172"/>
      <c r="FQP204" s="172"/>
      <c r="FQQ204" s="172"/>
      <c r="FQR204" s="172"/>
      <c r="FQS204" s="172"/>
      <c r="FQT204" s="172"/>
      <c r="FQU204" s="172"/>
      <c r="FQV204" s="172"/>
      <c r="FQW204" s="172"/>
      <c r="FQX204" s="172"/>
      <c r="FQY204" s="172"/>
      <c r="FQZ204" s="172"/>
      <c r="FRA204" s="172"/>
      <c r="FRB204" s="172"/>
      <c r="FRC204" s="172"/>
      <c r="FRD204" s="172"/>
      <c r="FRE204" s="172"/>
      <c r="FRF204" s="172"/>
      <c r="FRG204" s="172"/>
      <c r="FRH204" s="172"/>
      <c r="FRI204" s="172"/>
      <c r="FRJ204" s="172"/>
      <c r="FRK204" s="172"/>
      <c r="FRL204" s="172"/>
      <c r="FRM204" s="172"/>
      <c r="FRN204" s="172"/>
      <c r="FRO204" s="172"/>
      <c r="FRP204" s="172"/>
      <c r="FRQ204" s="172"/>
      <c r="FRR204" s="172"/>
      <c r="FRS204" s="172"/>
      <c r="FRT204" s="172"/>
      <c r="FRU204" s="172"/>
      <c r="FRV204" s="172"/>
      <c r="FRW204" s="172"/>
      <c r="FRX204" s="172"/>
      <c r="FRY204" s="172"/>
      <c r="FRZ204" s="172"/>
      <c r="FSA204" s="172"/>
      <c r="FSB204" s="172"/>
      <c r="FSC204" s="172"/>
      <c r="FSD204" s="172"/>
      <c r="FSE204" s="172"/>
      <c r="FSF204" s="172"/>
      <c r="FSG204" s="172"/>
      <c r="FSH204" s="172"/>
      <c r="FSI204" s="172"/>
      <c r="FSJ204" s="172"/>
      <c r="FSK204" s="172"/>
      <c r="FSL204" s="172"/>
      <c r="FSM204" s="172"/>
      <c r="FSN204" s="172"/>
      <c r="FSO204" s="172"/>
      <c r="FSP204" s="172"/>
      <c r="FSQ204" s="172"/>
      <c r="FSR204" s="172"/>
      <c r="FSS204" s="172"/>
      <c r="FST204" s="172"/>
      <c r="FSU204" s="172"/>
      <c r="FSV204" s="172"/>
      <c r="FSW204" s="172"/>
      <c r="FSX204" s="172"/>
      <c r="FSY204" s="172"/>
      <c r="FSZ204" s="172"/>
      <c r="FTA204" s="172"/>
      <c r="FTB204" s="172"/>
      <c r="FTC204" s="172"/>
      <c r="FTD204" s="172"/>
      <c r="FTE204" s="172"/>
      <c r="FTF204" s="172"/>
      <c r="FTG204" s="172"/>
      <c r="FTH204" s="172"/>
      <c r="FTI204" s="172"/>
      <c r="FTJ204" s="172"/>
      <c r="FTK204" s="172"/>
      <c r="FTL204" s="172"/>
      <c r="FTM204" s="172"/>
      <c r="FTN204" s="172"/>
      <c r="FTO204" s="172"/>
      <c r="FTP204" s="172"/>
      <c r="FTQ204" s="172"/>
      <c r="FTR204" s="172"/>
      <c r="FTS204" s="172"/>
      <c r="FTT204" s="172"/>
      <c r="FTU204" s="172"/>
      <c r="FTV204" s="172"/>
      <c r="FTW204" s="172"/>
      <c r="FTX204" s="172"/>
      <c r="FTY204" s="172"/>
      <c r="FTZ204" s="172"/>
      <c r="FUA204" s="172"/>
      <c r="FUB204" s="172"/>
      <c r="FUC204" s="172"/>
      <c r="FUD204" s="172"/>
      <c r="FUE204" s="172"/>
      <c r="FUF204" s="172"/>
      <c r="FUG204" s="172"/>
      <c r="FUH204" s="172"/>
      <c r="FUI204" s="172"/>
      <c r="FUJ204" s="172"/>
      <c r="FUK204" s="172"/>
      <c r="FUL204" s="172"/>
      <c r="FUM204" s="172"/>
      <c r="FUN204" s="172"/>
      <c r="FUO204" s="172"/>
      <c r="FUP204" s="172"/>
      <c r="FUQ204" s="172"/>
      <c r="FUR204" s="172"/>
      <c r="FUS204" s="172"/>
      <c r="FUT204" s="172"/>
      <c r="FUU204" s="172"/>
      <c r="FUV204" s="172"/>
      <c r="FUW204" s="172"/>
      <c r="FUX204" s="172"/>
      <c r="FUY204" s="172"/>
      <c r="FUZ204" s="172"/>
      <c r="FVA204" s="172"/>
      <c r="FVB204" s="172"/>
      <c r="FVC204" s="172"/>
      <c r="FVD204" s="172"/>
      <c r="FVE204" s="172"/>
      <c r="FVF204" s="172"/>
      <c r="FVG204" s="172"/>
      <c r="FVH204" s="172"/>
      <c r="FVI204" s="172"/>
      <c r="FVJ204" s="172"/>
      <c r="FVK204" s="172"/>
      <c r="FVL204" s="172"/>
      <c r="FVM204" s="172"/>
      <c r="FVN204" s="172"/>
      <c r="FVO204" s="172"/>
      <c r="FVP204" s="172"/>
      <c r="FVQ204" s="172"/>
      <c r="FVR204" s="172"/>
      <c r="FVS204" s="172"/>
      <c r="FVT204" s="172"/>
      <c r="FVU204" s="172"/>
      <c r="FVV204" s="172"/>
      <c r="FVW204" s="172"/>
      <c r="FVX204" s="172"/>
      <c r="FVY204" s="172"/>
      <c r="FVZ204" s="172"/>
      <c r="FWA204" s="172"/>
      <c r="FWB204" s="172"/>
      <c r="FWC204" s="172"/>
      <c r="FWD204" s="172"/>
      <c r="FWE204" s="172"/>
      <c r="FWF204" s="172"/>
      <c r="FWG204" s="172"/>
      <c r="FWH204" s="172"/>
      <c r="FWI204" s="172"/>
      <c r="FWJ204" s="172"/>
      <c r="FWK204" s="172"/>
      <c r="FWL204" s="172"/>
      <c r="FWM204" s="172"/>
      <c r="FWN204" s="172"/>
      <c r="FWO204" s="172"/>
      <c r="FWP204" s="172"/>
      <c r="FWQ204" s="172"/>
      <c r="FWR204" s="172"/>
      <c r="FWS204" s="172"/>
      <c r="FWT204" s="172"/>
      <c r="FWU204" s="172"/>
      <c r="FWV204" s="172"/>
      <c r="FWW204" s="172"/>
      <c r="FWX204" s="172"/>
      <c r="FWY204" s="172"/>
      <c r="FWZ204" s="172"/>
      <c r="FXA204" s="172"/>
      <c r="FXB204" s="172"/>
      <c r="FXC204" s="172"/>
      <c r="FXD204" s="172"/>
      <c r="FXE204" s="172"/>
      <c r="FXF204" s="172"/>
      <c r="FXG204" s="172"/>
      <c r="FXH204" s="172"/>
      <c r="FXI204" s="172"/>
      <c r="FXJ204" s="172"/>
      <c r="FXK204" s="172"/>
      <c r="FXL204" s="172"/>
      <c r="FXM204" s="172"/>
      <c r="FXN204" s="172"/>
      <c r="FXO204" s="172"/>
      <c r="FXP204" s="172"/>
      <c r="FXQ204" s="172"/>
      <c r="FXR204" s="172"/>
      <c r="FXS204" s="172"/>
      <c r="FXT204" s="172"/>
      <c r="FXU204" s="172"/>
      <c r="FXV204" s="172"/>
      <c r="FXW204" s="172"/>
      <c r="FXX204" s="172"/>
      <c r="FXY204" s="172"/>
      <c r="FXZ204" s="172"/>
      <c r="FYA204" s="172"/>
      <c r="FYB204" s="172"/>
      <c r="FYC204" s="172"/>
      <c r="FYD204" s="172"/>
      <c r="FYE204" s="172"/>
      <c r="FYF204" s="172"/>
      <c r="FYG204" s="172"/>
      <c r="FYH204" s="172"/>
      <c r="FYI204" s="172"/>
      <c r="FYJ204" s="172"/>
      <c r="FYK204" s="172"/>
      <c r="FYL204" s="172"/>
      <c r="FYM204" s="172"/>
      <c r="FYN204" s="172"/>
      <c r="FYO204" s="172"/>
      <c r="FYP204" s="172"/>
      <c r="FYQ204" s="172"/>
      <c r="FYR204" s="172"/>
      <c r="FYS204" s="172"/>
      <c r="FYT204" s="172"/>
      <c r="FYU204" s="172"/>
      <c r="FYV204" s="172"/>
      <c r="FYW204" s="172"/>
      <c r="FYX204" s="172"/>
      <c r="FYY204" s="172"/>
      <c r="FYZ204" s="172"/>
      <c r="FZA204" s="172"/>
      <c r="FZB204" s="172"/>
      <c r="FZC204" s="172"/>
      <c r="FZD204" s="172"/>
      <c r="FZE204" s="172"/>
      <c r="FZF204" s="172"/>
      <c r="FZG204" s="172"/>
      <c r="FZH204" s="172"/>
      <c r="FZI204" s="172"/>
      <c r="FZJ204" s="172"/>
      <c r="FZK204" s="172"/>
      <c r="FZL204" s="172"/>
      <c r="FZM204" s="172"/>
      <c r="FZN204" s="172"/>
      <c r="FZO204" s="172"/>
      <c r="FZP204" s="172"/>
      <c r="FZQ204" s="172"/>
      <c r="FZR204" s="172"/>
      <c r="FZS204" s="172"/>
      <c r="FZT204" s="172"/>
      <c r="FZU204" s="172"/>
      <c r="FZV204" s="172"/>
      <c r="FZW204" s="172"/>
      <c r="FZX204" s="172"/>
      <c r="FZY204" s="172"/>
      <c r="FZZ204" s="172"/>
      <c r="GAA204" s="172"/>
      <c r="GAB204" s="172"/>
      <c r="GAC204" s="172"/>
      <c r="GAD204" s="172"/>
      <c r="GAE204" s="172"/>
      <c r="GAF204" s="172"/>
      <c r="GAG204" s="172"/>
      <c r="GAH204" s="172"/>
      <c r="GAI204" s="172"/>
      <c r="GAJ204" s="172"/>
      <c r="GAK204" s="172"/>
      <c r="GAL204" s="172"/>
      <c r="GAM204" s="172"/>
      <c r="GAN204" s="172"/>
      <c r="GAO204" s="172"/>
      <c r="GAP204" s="172"/>
      <c r="GAQ204" s="172"/>
      <c r="GAR204" s="172"/>
      <c r="GAS204" s="172"/>
      <c r="GAT204" s="172"/>
      <c r="GAU204" s="172"/>
      <c r="GAV204" s="172"/>
      <c r="GAW204" s="172"/>
      <c r="GAX204" s="172"/>
      <c r="GAY204" s="172"/>
      <c r="GAZ204" s="172"/>
      <c r="GBA204" s="172"/>
      <c r="GBB204" s="172"/>
      <c r="GBC204" s="172"/>
      <c r="GBD204" s="172"/>
      <c r="GBE204" s="172"/>
      <c r="GBF204" s="172"/>
      <c r="GBG204" s="172"/>
      <c r="GBH204" s="172"/>
      <c r="GBI204" s="172"/>
      <c r="GBJ204" s="172"/>
      <c r="GBK204" s="172"/>
      <c r="GBL204" s="172"/>
      <c r="GBM204" s="172"/>
      <c r="GBN204" s="172"/>
      <c r="GBO204" s="172"/>
      <c r="GBP204" s="172"/>
      <c r="GBQ204" s="172"/>
      <c r="GBR204" s="172"/>
      <c r="GBS204" s="172"/>
      <c r="GBT204" s="172"/>
      <c r="GBU204" s="172"/>
      <c r="GBV204" s="172"/>
      <c r="GBW204" s="172"/>
      <c r="GBX204" s="172"/>
      <c r="GBY204" s="172"/>
      <c r="GBZ204" s="172"/>
      <c r="GCA204" s="172"/>
      <c r="GCB204" s="172"/>
      <c r="GCC204" s="172"/>
      <c r="GCD204" s="172"/>
      <c r="GCE204" s="172"/>
      <c r="GCF204" s="172"/>
      <c r="GCG204" s="172"/>
      <c r="GCH204" s="172"/>
      <c r="GCI204" s="172"/>
      <c r="GCJ204" s="172"/>
      <c r="GCK204" s="172"/>
      <c r="GCL204" s="172"/>
      <c r="GCM204" s="172"/>
      <c r="GCN204" s="172"/>
      <c r="GCO204" s="172"/>
      <c r="GCP204" s="172"/>
      <c r="GCQ204" s="172"/>
      <c r="GCR204" s="172"/>
      <c r="GCS204" s="172"/>
      <c r="GCT204" s="172"/>
      <c r="GCU204" s="172"/>
      <c r="GCV204" s="172"/>
      <c r="GCW204" s="172"/>
      <c r="GCX204" s="172"/>
      <c r="GCY204" s="172"/>
      <c r="GCZ204" s="172"/>
      <c r="GDA204" s="172"/>
      <c r="GDB204" s="172"/>
      <c r="GDC204" s="172"/>
      <c r="GDD204" s="172"/>
      <c r="GDE204" s="172"/>
      <c r="GDF204" s="172"/>
      <c r="GDG204" s="172"/>
      <c r="GDH204" s="172"/>
      <c r="GDI204" s="172"/>
      <c r="GDJ204" s="172"/>
      <c r="GDK204" s="172"/>
      <c r="GDL204" s="172"/>
      <c r="GDM204" s="172"/>
      <c r="GDN204" s="172"/>
      <c r="GDO204" s="172"/>
      <c r="GDP204" s="172"/>
      <c r="GDQ204" s="172"/>
      <c r="GDR204" s="172"/>
      <c r="GDS204" s="172"/>
      <c r="GDT204" s="172"/>
      <c r="GDU204" s="172"/>
      <c r="GDV204" s="172"/>
      <c r="GDW204" s="172"/>
      <c r="GDX204" s="172"/>
      <c r="GDY204" s="172"/>
      <c r="GDZ204" s="172"/>
      <c r="GEA204" s="172"/>
      <c r="GEB204" s="172"/>
      <c r="GEC204" s="172"/>
      <c r="GED204" s="172"/>
      <c r="GEE204" s="172"/>
      <c r="GEF204" s="172"/>
      <c r="GEG204" s="172"/>
      <c r="GEH204" s="172"/>
      <c r="GEI204" s="172"/>
      <c r="GEJ204" s="172"/>
      <c r="GEK204" s="172"/>
      <c r="GEL204" s="172"/>
      <c r="GEM204" s="172"/>
      <c r="GEN204" s="172"/>
      <c r="GEO204" s="172"/>
      <c r="GEP204" s="172"/>
      <c r="GEQ204" s="172"/>
      <c r="GER204" s="172"/>
      <c r="GES204" s="172"/>
      <c r="GET204" s="172"/>
      <c r="GEU204" s="172"/>
      <c r="GEV204" s="172"/>
      <c r="GEW204" s="172"/>
      <c r="GEX204" s="172"/>
      <c r="GEY204" s="172"/>
      <c r="GEZ204" s="172"/>
      <c r="GFA204" s="172"/>
      <c r="GFB204" s="172"/>
      <c r="GFC204" s="172"/>
      <c r="GFD204" s="172"/>
      <c r="GFE204" s="172"/>
      <c r="GFF204" s="172"/>
      <c r="GFG204" s="172"/>
      <c r="GFH204" s="172"/>
      <c r="GFI204" s="172"/>
      <c r="GFJ204" s="172"/>
      <c r="GFK204" s="172"/>
      <c r="GFL204" s="172"/>
      <c r="GFM204" s="172"/>
      <c r="GFN204" s="172"/>
      <c r="GFO204" s="172"/>
      <c r="GFP204" s="172"/>
      <c r="GFQ204" s="172"/>
      <c r="GFR204" s="172"/>
      <c r="GFS204" s="172"/>
      <c r="GFT204" s="172"/>
      <c r="GFU204" s="172"/>
      <c r="GFV204" s="172"/>
      <c r="GFW204" s="172"/>
      <c r="GFX204" s="172"/>
      <c r="GFY204" s="172"/>
      <c r="GFZ204" s="172"/>
      <c r="GGA204" s="172"/>
      <c r="GGB204" s="172"/>
      <c r="GGC204" s="172"/>
      <c r="GGD204" s="172"/>
      <c r="GGE204" s="172"/>
      <c r="GGF204" s="172"/>
      <c r="GGG204" s="172"/>
      <c r="GGH204" s="172"/>
      <c r="GGI204" s="172"/>
      <c r="GGJ204" s="172"/>
      <c r="GGK204" s="172"/>
      <c r="GGL204" s="172"/>
      <c r="GGM204" s="172"/>
      <c r="GGN204" s="172"/>
      <c r="GGO204" s="172"/>
      <c r="GGP204" s="172"/>
      <c r="GGQ204" s="172"/>
      <c r="GGR204" s="172"/>
      <c r="GGS204" s="172"/>
      <c r="GGT204" s="172"/>
      <c r="GGU204" s="172"/>
      <c r="GGV204" s="172"/>
      <c r="GGW204" s="172"/>
      <c r="GGX204" s="172"/>
      <c r="GGY204" s="172"/>
      <c r="GGZ204" s="172"/>
      <c r="GHA204" s="172"/>
      <c r="GHB204" s="172"/>
      <c r="GHC204" s="172"/>
      <c r="GHD204" s="172"/>
      <c r="GHE204" s="172"/>
      <c r="GHF204" s="172"/>
      <c r="GHG204" s="172"/>
      <c r="GHH204" s="172"/>
      <c r="GHI204" s="172"/>
      <c r="GHJ204" s="172"/>
      <c r="GHK204" s="172"/>
      <c r="GHL204" s="172"/>
      <c r="GHM204" s="172"/>
      <c r="GHN204" s="172"/>
      <c r="GHO204" s="172"/>
      <c r="GHP204" s="172"/>
      <c r="GHQ204" s="172"/>
      <c r="GHR204" s="172"/>
      <c r="GHS204" s="172"/>
      <c r="GHT204" s="172"/>
      <c r="GHU204" s="172"/>
      <c r="GHV204" s="172"/>
      <c r="GHW204" s="172"/>
      <c r="GHX204" s="172"/>
      <c r="GHY204" s="172"/>
      <c r="GHZ204" s="172"/>
      <c r="GIA204" s="172"/>
      <c r="GIB204" s="172"/>
      <c r="GIC204" s="172"/>
      <c r="GID204" s="172"/>
      <c r="GIE204" s="172"/>
      <c r="GIF204" s="172"/>
      <c r="GIG204" s="172"/>
      <c r="GIH204" s="172"/>
      <c r="GII204" s="172"/>
      <c r="GIJ204" s="172"/>
      <c r="GIK204" s="172"/>
      <c r="GIL204" s="172"/>
      <c r="GIM204" s="172"/>
      <c r="GIN204" s="172"/>
      <c r="GIO204" s="172"/>
      <c r="GIP204" s="172"/>
      <c r="GIQ204" s="172"/>
      <c r="GIR204" s="172"/>
      <c r="GIS204" s="172"/>
      <c r="GIT204" s="172"/>
      <c r="GIU204" s="172"/>
      <c r="GIV204" s="172"/>
      <c r="GIW204" s="172"/>
      <c r="GIX204" s="172"/>
      <c r="GIY204" s="172"/>
      <c r="GIZ204" s="172"/>
      <c r="GJA204" s="172"/>
      <c r="GJB204" s="172"/>
      <c r="GJC204" s="172"/>
      <c r="GJD204" s="172"/>
      <c r="GJE204" s="172"/>
      <c r="GJF204" s="172"/>
      <c r="GJG204" s="172"/>
      <c r="GJH204" s="172"/>
      <c r="GJI204" s="172"/>
      <c r="GJJ204" s="172"/>
      <c r="GJK204" s="172"/>
      <c r="GJL204" s="172"/>
      <c r="GJM204" s="172"/>
      <c r="GJN204" s="172"/>
      <c r="GJO204" s="172"/>
      <c r="GJP204" s="172"/>
      <c r="GJQ204" s="172"/>
      <c r="GJR204" s="172"/>
      <c r="GJS204" s="172"/>
      <c r="GJT204" s="172"/>
      <c r="GJU204" s="172"/>
      <c r="GJV204" s="172"/>
      <c r="GJW204" s="172"/>
      <c r="GJX204" s="172"/>
      <c r="GJY204" s="172"/>
      <c r="GJZ204" s="172"/>
      <c r="GKA204" s="172"/>
      <c r="GKB204" s="172"/>
      <c r="GKC204" s="172"/>
      <c r="GKD204" s="172"/>
      <c r="GKE204" s="172"/>
      <c r="GKF204" s="172"/>
      <c r="GKG204" s="172"/>
      <c r="GKH204" s="172"/>
      <c r="GKI204" s="172"/>
      <c r="GKJ204" s="172"/>
      <c r="GKK204" s="172"/>
      <c r="GKL204" s="172"/>
      <c r="GKM204" s="172"/>
      <c r="GKN204" s="172"/>
      <c r="GKO204" s="172"/>
      <c r="GKP204" s="172"/>
      <c r="GKQ204" s="172"/>
      <c r="GKR204" s="172"/>
      <c r="GKS204" s="172"/>
      <c r="GKT204" s="172"/>
      <c r="GKU204" s="172"/>
      <c r="GKV204" s="172"/>
      <c r="GKW204" s="172"/>
      <c r="GKX204" s="172"/>
      <c r="GKY204" s="172"/>
      <c r="GKZ204" s="172"/>
      <c r="GLA204" s="172"/>
      <c r="GLB204" s="172"/>
      <c r="GLC204" s="172"/>
      <c r="GLD204" s="172"/>
      <c r="GLE204" s="172"/>
      <c r="GLF204" s="172"/>
      <c r="GLG204" s="172"/>
      <c r="GLH204" s="172"/>
      <c r="GLI204" s="172"/>
      <c r="GLJ204" s="172"/>
      <c r="GLK204" s="172"/>
      <c r="GLL204" s="172"/>
      <c r="GLM204" s="172"/>
      <c r="GLN204" s="172"/>
      <c r="GLO204" s="172"/>
      <c r="GLP204" s="172"/>
      <c r="GLQ204" s="172"/>
      <c r="GLR204" s="172"/>
      <c r="GLS204" s="172"/>
      <c r="GLT204" s="172"/>
      <c r="GLU204" s="172"/>
      <c r="GLV204" s="172"/>
      <c r="GLW204" s="172"/>
      <c r="GLX204" s="172"/>
      <c r="GLY204" s="172"/>
      <c r="GLZ204" s="172"/>
      <c r="GMA204" s="172"/>
      <c r="GMB204" s="172"/>
      <c r="GMC204" s="172"/>
      <c r="GMD204" s="172"/>
      <c r="GME204" s="172"/>
      <c r="GMF204" s="172"/>
      <c r="GMG204" s="172"/>
      <c r="GMH204" s="172"/>
      <c r="GMI204" s="172"/>
      <c r="GMJ204" s="172"/>
      <c r="GMK204" s="172"/>
      <c r="GML204" s="172"/>
      <c r="GMM204" s="172"/>
      <c r="GMN204" s="172"/>
      <c r="GMO204" s="172"/>
      <c r="GMP204" s="172"/>
      <c r="GMQ204" s="172"/>
      <c r="GMR204" s="172"/>
      <c r="GMS204" s="172"/>
      <c r="GMT204" s="172"/>
      <c r="GMU204" s="172"/>
      <c r="GMV204" s="172"/>
      <c r="GMW204" s="172"/>
      <c r="GMX204" s="172"/>
      <c r="GMY204" s="172"/>
      <c r="GMZ204" s="172"/>
      <c r="GNA204" s="172"/>
      <c r="GNB204" s="172"/>
      <c r="GNC204" s="172"/>
      <c r="GND204" s="172"/>
      <c r="GNE204" s="172"/>
      <c r="GNF204" s="172"/>
      <c r="GNG204" s="172"/>
      <c r="GNH204" s="172"/>
      <c r="GNI204" s="172"/>
      <c r="GNJ204" s="172"/>
      <c r="GNK204" s="172"/>
      <c r="GNL204" s="172"/>
      <c r="GNM204" s="172"/>
      <c r="GNN204" s="172"/>
      <c r="GNO204" s="172"/>
      <c r="GNP204" s="172"/>
      <c r="GNQ204" s="172"/>
      <c r="GNR204" s="172"/>
      <c r="GNS204" s="172"/>
      <c r="GNT204" s="172"/>
      <c r="GNU204" s="172"/>
      <c r="GNV204" s="172"/>
      <c r="GNW204" s="172"/>
      <c r="GNX204" s="172"/>
      <c r="GNY204" s="172"/>
      <c r="GNZ204" s="172"/>
      <c r="GOA204" s="172"/>
      <c r="GOB204" s="172"/>
      <c r="GOC204" s="172"/>
      <c r="GOD204" s="172"/>
      <c r="GOE204" s="172"/>
      <c r="GOF204" s="172"/>
      <c r="GOG204" s="172"/>
      <c r="GOH204" s="172"/>
      <c r="GOI204" s="172"/>
      <c r="GOJ204" s="172"/>
      <c r="GOK204" s="172"/>
      <c r="GOL204" s="172"/>
      <c r="GOM204" s="172"/>
      <c r="GON204" s="172"/>
      <c r="GOO204" s="172"/>
      <c r="GOP204" s="172"/>
      <c r="GOQ204" s="172"/>
      <c r="GOR204" s="172"/>
      <c r="GOS204" s="172"/>
      <c r="GOT204" s="172"/>
      <c r="GOU204" s="172"/>
      <c r="GOV204" s="172"/>
      <c r="GOW204" s="172"/>
      <c r="GOX204" s="172"/>
      <c r="GOY204" s="172"/>
      <c r="GOZ204" s="172"/>
      <c r="GPA204" s="172"/>
      <c r="GPB204" s="172"/>
      <c r="GPC204" s="172"/>
      <c r="GPD204" s="172"/>
      <c r="GPE204" s="172"/>
      <c r="GPF204" s="172"/>
      <c r="GPG204" s="172"/>
      <c r="GPH204" s="172"/>
      <c r="GPI204" s="172"/>
      <c r="GPJ204" s="172"/>
      <c r="GPK204" s="172"/>
      <c r="GPL204" s="172"/>
      <c r="GPM204" s="172"/>
      <c r="GPN204" s="172"/>
      <c r="GPO204" s="172"/>
      <c r="GPP204" s="172"/>
      <c r="GPQ204" s="172"/>
      <c r="GPR204" s="172"/>
      <c r="GPS204" s="172"/>
      <c r="GPT204" s="172"/>
      <c r="GPU204" s="172"/>
      <c r="GPV204" s="172"/>
      <c r="GPW204" s="172"/>
      <c r="GPX204" s="172"/>
      <c r="GPY204" s="172"/>
      <c r="GPZ204" s="172"/>
      <c r="GQA204" s="172"/>
      <c r="GQB204" s="172"/>
      <c r="GQC204" s="172"/>
      <c r="GQD204" s="172"/>
      <c r="GQE204" s="172"/>
      <c r="GQF204" s="172"/>
      <c r="GQG204" s="172"/>
      <c r="GQH204" s="172"/>
      <c r="GQI204" s="172"/>
      <c r="GQJ204" s="172"/>
      <c r="GQK204" s="172"/>
      <c r="GQL204" s="172"/>
      <c r="GQM204" s="172"/>
      <c r="GQN204" s="172"/>
      <c r="GQO204" s="172"/>
      <c r="GQP204" s="172"/>
      <c r="GQQ204" s="172"/>
      <c r="GQR204" s="172"/>
      <c r="GQS204" s="172"/>
      <c r="GQT204" s="172"/>
      <c r="GQU204" s="172"/>
      <c r="GQV204" s="172"/>
      <c r="GQW204" s="172"/>
      <c r="GQX204" s="172"/>
      <c r="GQY204" s="172"/>
      <c r="GQZ204" s="172"/>
      <c r="GRA204" s="172"/>
      <c r="GRB204" s="172"/>
      <c r="GRC204" s="172"/>
      <c r="GRD204" s="172"/>
      <c r="GRE204" s="172"/>
      <c r="GRF204" s="172"/>
      <c r="GRG204" s="172"/>
      <c r="GRH204" s="172"/>
      <c r="GRI204" s="172"/>
      <c r="GRJ204" s="172"/>
      <c r="GRK204" s="172"/>
      <c r="GRL204" s="172"/>
      <c r="GRM204" s="172"/>
      <c r="GRN204" s="172"/>
      <c r="GRO204" s="172"/>
      <c r="GRP204" s="172"/>
      <c r="GRQ204" s="172"/>
      <c r="GRR204" s="172"/>
      <c r="GRS204" s="172"/>
      <c r="GRT204" s="172"/>
      <c r="GRU204" s="172"/>
      <c r="GRV204" s="172"/>
      <c r="GRW204" s="172"/>
      <c r="GRX204" s="172"/>
      <c r="GRY204" s="172"/>
      <c r="GRZ204" s="172"/>
      <c r="GSA204" s="172"/>
      <c r="GSB204" s="172"/>
      <c r="GSC204" s="172"/>
      <c r="GSD204" s="172"/>
      <c r="GSE204" s="172"/>
      <c r="GSF204" s="172"/>
      <c r="GSG204" s="172"/>
      <c r="GSH204" s="172"/>
      <c r="GSI204" s="172"/>
      <c r="GSJ204" s="172"/>
      <c r="GSK204" s="172"/>
      <c r="GSL204" s="172"/>
      <c r="GSM204" s="172"/>
      <c r="GSN204" s="172"/>
      <c r="GSO204" s="172"/>
      <c r="GSP204" s="172"/>
      <c r="GSQ204" s="172"/>
      <c r="GSR204" s="172"/>
      <c r="GSS204" s="172"/>
      <c r="GST204" s="172"/>
      <c r="GSU204" s="172"/>
      <c r="GSV204" s="172"/>
      <c r="GSW204" s="172"/>
      <c r="GSX204" s="172"/>
      <c r="GSY204" s="172"/>
      <c r="GSZ204" s="172"/>
      <c r="GTA204" s="172"/>
      <c r="GTB204" s="172"/>
      <c r="GTC204" s="172"/>
      <c r="GTD204" s="172"/>
      <c r="GTE204" s="172"/>
      <c r="GTF204" s="172"/>
      <c r="GTG204" s="172"/>
      <c r="GTH204" s="172"/>
      <c r="GTI204" s="172"/>
      <c r="GTJ204" s="172"/>
      <c r="GTK204" s="172"/>
      <c r="GTL204" s="172"/>
      <c r="GTM204" s="172"/>
      <c r="GTN204" s="172"/>
      <c r="GTO204" s="172"/>
      <c r="GTP204" s="172"/>
      <c r="GTQ204" s="172"/>
      <c r="GTR204" s="172"/>
      <c r="GTS204" s="172"/>
      <c r="GTT204" s="172"/>
      <c r="GTU204" s="172"/>
      <c r="GTV204" s="172"/>
      <c r="GTW204" s="172"/>
      <c r="GTX204" s="172"/>
      <c r="GTY204" s="172"/>
      <c r="GTZ204" s="172"/>
      <c r="GUA204" s="172"/>
      <c r="GUB204" s="172"/>
      <c r="GUC204" s="172"/>
      <c r="GUD204" s="172"/>
      <c r="GUE204" s="172"/>
      <c r="GUF204" s="172"/>
      <c r="GUG204" s="172"/>
      <c r="GUH204" s="172"/>
      <c r="GUI204" s="172"/>
      <c r="GUJ204" s="172"/>
      <c r="GUK204" s="172"/>
      <c r="GUL204" s="172"/>
      <c r="GUM204" s="172"/>
      <c r="GUN204" s="172"/>
      <c r="GUO204" s="172"/>
      <c r="GUP204" s="172"/>
      <c r="GUQ204" s="172"/>
      <c r="GUR204" s="172"/>
      <c r="GUS204" s="172"/>
      <c r="GUT204" s="172"/>
      <c r="GUU204" s="172"/>
      <c r="GUV204" s="172"/>
      <c r="GUW204" s="172"/>
      <c r="GUX204" s="172"/>
      <c r="GUY204" s="172"/>
      <c r="GUZ204" s="172"/>
      <c r="GVA204" s="172"/>
      <c r="GVB204" s="172"/>
      <c r="GVC204" s="172"/>
      <c r="GVD204" s="172"/>
      <c r="GVE204" s="172"/>
      <c r="GVF204" s="172"/>
      <c r="GVG204" s="172"/>
      <c r="GVH204" s="172"/>
      <c r="GVI204" s="172"/>
      <c r="GVJ204" s="172"/>
      <c r="GVK204" s="172"/>
      <c r="GVL204" s="172"/>
      <c r="GVM204" s="172"/>
      <c r="GVN204" s="172"/>
      <c r="GVO204" s="172"/>
      <c r="GVP204" s="172"/>
      <c r="GVQ204" s="172"/>
      <c r="GVR204" s="172"/>
      <c r="GVS204" s="172"/>
      <c r="GVT204" s="172"/>
      <c r="GVU204" s="172"/>
      <c r="GVV204" s="172"/>
      <c r="GVW204" s="172"/>
      <c r="GVX204" s="172"/>
      <c r="GVY204" s="172"/>
      <c r="GVZ204" s="172"/>
      <c r="GWA204" s="172"/>
      <c r="GWB204" s="172"/>
      <c r="GWC204" s="172"/>
      <c r="GWD204" s="172"/>
      <c r="GWE204" s="172"/>
      <c r="GWF204" s="172"/>
      <c r="GWG204" s="172"/>
      <c r="GWH204" s="172"/>
      <c r="GWI204" s="172"/>
      <c r="GWJ204" s="172"/>
      <c r="GWK204" s="172"/>
      <c r="GWL204" s="172"/>
      <c r="GWM204" s="172"/>
      <c r="GWN204" s="172"/>
      <c r="GWO204" s="172"/>
      <c r="GWP204" s="172"/>
      <c r="GWQ204" s="172"/>
      <c r="GWR204" s="172"/>
      <c r="GWS204" s="172"/>
      <c r="GWT204" s="172"/>
      <c r="GWU204" s="172"/>
      <c r="GWV204" s="172"/>
      <c r="GWW204" s="172"/>
      <c r="GWX204" s="172"/>
      <c r="GWY204" s="172"/>
      <c r="GWZ204" s="172"/>
      <c r="GXA204" s="172"/>
      <c r="GXB204" s="172"/>
      <c r="GXC204" s="172"/>
      <c r="GXD204" s="172"/>
      <c r="GXE204" s="172"/>
      <c r="GXF204" s="172"/>
      <c r="GXG204" s="172"/>
      <c r="GXH204" s="172"/>
      <c r="GXI204" s="172"/>
      <c r="GXJ204" s="172"/>
      <c r="GXK204" s="172"/>
      <c r="GXL204" s="172"/>
      <c r="GXM204" s="172"/>
      <c r="GXN204" s="172"/>
      <c r="GXO204" s="172"/>
      <c r="GXP204" s="172"/>
      <c r="GXQ204" s="172"/>
      <c r="GXR204" s="172"/>
      <c r="GXS204" s="172"/>
      <c r="GXT204" s="172"/>
      <c r="GXU204" s="172"/>
      <c r="GXV204" s="172"/>
      <c r="GXW204" s="172"/>
      <c r="GXX204" s="172"/>
      <c r="GXY204" s="172"/>
      <c r="GXZ204" s="172"/>
      <c r="GYA204" s="172"/>
      <c r="GYB204" s="172"/>
      <c r="GYC204" s="172"/>
      <c r="GYD204" s="172"/>
      <c r="GYE204" s="172"/>
      <c r="GYF204" s="172"/>
      <c r="GYG204" s="172"/>
      <c r="GYH204" s="172"/>
      <c r="GYI204" s="172"/>
      <c r="GYJ204" s="172"/>
      <c r="GYK204" s="172"/>
      <c r="GYL204" s="172"/>
      <c r="GYM204" s="172"/>
      <c r="GYN204" s="172"/>
      <c r="GYO204" s="172"/>
      <c r="GYP204" s="172"/>
      <c r="GYQ204" s="172"/>
      <c r="GYR204" s="172"/>
      <c r="GYS204" s="172"/>
      <c r="GYT204" s="172"/>
      <c r="GYU204" s="172"/>
      <c r="GYV204" s="172"/>
      <c r="GYW204" s="172"/>
      <c r="GYX204" s="172"/>
      <c r="GYY204" s="172"/>
      <c r="GYZ204" s="172"/>
      <c r="GZA204" s="172"/>
      <c r="GZB204" s="172"/>
      <c r="GZC204" s="172"/>
      <c r="GZD204" s="172"/>
      <c r="GZE204" s="172"/>
      <c r="GZF204" s="172"/>
      <c r="GZG204" s="172"/>
      <c r="GZH204" s="172"/>
      <c r="GZI204" s="172"/>
      <c r="GZJ204" s="172"/>
      <c r="GZK204" s="172"/>
      <c r="GZL204" s="172"/>
      <c r="GZM204" s="172"/>
      <c r="GZN204" s="172"/>
      <c r="GZO204" s="172"/>
      <c r="GZP204" s="172"/>
      <c r="GZQ204" s="172"/>
      <c r="GZR204" s="172"/>
      <c r="GZS204" s="172"/>
      <c r="GZT204" s="172"/>
      <c r="GZU204" s="172"/>
      <c r="GZV204" s="172"/>
      <c r="GZW204" s="172"/>
      <c r="GZX204" s="172"/>
      <c r="GZY204" s="172"/>
      <c r="GZZ204" s="172"/>
      <c r="HAA204" s="172"/>
      <c r="HAB204" s="172"/>
      <c r="HAC204" s="172"/>
      <c r="HAD204" s="172"/>
      <c r="HAE204" s="172"/>
      <c r="HAF204" s="172"/>
      <c r="HAG204" s="172"/>
      <c r="HAH204" s="172"/>
      <c r="HAI204" s="172"/>
      <c r="HAJ204" s="172"/>
      <c r="HAK204" s="172"/>
      <c r="HAL204" s="172"/>
      <c r="HAM204" s="172"/>
      <c r="HAN204" s="172"/>
      <c r="HAO204" s="172"/>
      <c r="HAP204" s="172"/>
      <c r="HAQ204" s="172"/>
      <c r="HAR204" s="172"/>
      <c r="HAS204" s="172"/>
      <c r="HAT204" s="172"/>
      <c r="HAU204" s="172"/>
      <c r="HAV204" s="172"/>
      <c r="HAW204" s="172"/>
      <c r="HAX204" s="172"/>
      <c r="HAY204" s="172"/>
      <c r="HAZ204" s="172"/>
      <c r="HBA204" s="172"/>
      <c r="HBB204" s="172"/>
      <c r="HBC204" s="172"/>
      <c r="HBD204" s="172"/>
      <c r="HBE204" s="172"/>
      <c r="HBF204" s="172"/>
      <c r="HBG204" s="172"/>
      <c r="HBH204" s="172"/>
      <c r="HBI204" s="172"/>
      <c r="HBJ204" s="172"/>
      <c r="HBK204" s="172"/>
      <c r="HBL204" s="172"/>
      <c r="HBM204" s="172"/>
      <c r="HBN204" s="172"/>
      <c r="HBO204" s="172"/>
      <c r="HBP204" s="172"/>
      <c r="HBQ204" s="172"/>
      <c r="HBR204" s="172"/>
      <c r="HBS204" s="172"/>
      <c r="HBT204" s="172"/>
      <c r="HBU204" s="172"/>
      <c r="HBV204" s="172"/>
      <c r="HBW204" s="172"/>
      <c r="HBX204" s="172"/>
      <c r="HBY204" s="172"/>
      <c r="HBZ204" s="172"/>
      <c r="HCA204" s="172"/>
      <c r="HCB204" s="172"/>
      <c r="HCC204" s="172"/>
      <c r="HCD204" s="172"/>
      <c r="HCE204" s="172"/>
      <c r="HCF204" s="172"/>
      <c r="HCG204" s="172"/>
      <c r="HCH204" s="172"/>
      <c r="HCI204" s="172"/>
      <c r="HCJ204" s="172"/>
      <c r="HCK204" s="172"/>
      <c r="HCL204" s="172"/>
      <c r="HCM204" s="172"/>
      <c r="HCN204" s="172"/>
      <c r="HCO204" s="172"/>
      <c r="HCP204" s="172"/>
      <c r="HCQ204" s="172"/>
      <c r="HCR204" s="172"/>
      <c r="HCS204" s="172"/>
      <c r="HCT204" s="172"/>
      <c r="HCU204" s="172"/>
      <c r="HCV204" s="172"/>
      <c r="HCW204" s="172"/>
      <c r="HCX204" s="172"/>
      <c r="HCY204" s="172"/>
      <c r="HCZ204" s="172"/>
      <c r="HDA204" s="172"/>
      <c r="HDB204" s="172"/>
      <c r="HDC204" s="172"/>
      <c r="HDD204" s="172"/>
      <c r="HDE204" s="172"/>
      <c r="HDF204" s="172"/>
      <c r="HDG204" s="172"/>
      <c r="HDH204" s="172"/>
      <c r="HDI204" s="172"/>
      <c r="HDJ204" s="172"/>
      <c r="HDK204" s="172"/>
      <c r="HDL204" s="172"/>
      <c r="HDM204" s="172"/>
      <c r="HDN204" s="172"/>
      <c r="HDO204" s="172"/>
      <c r="HDP204" s="172"/>
      <c r="HDQ204" s="172"/>
      <c r="HDR204" s="172"/>
      <c r="HDS204" s="172"/>
      <c r="HDT204" s="172"/>
      <c r="HDU204" s="172"/>
      <c r="HDV204" s="172"/>
      <c r="HDW204" s="172"/>
      <c r="HDX204" s="172"/>
      <c r="HDY204" s="172"/>
      <c r="HDZ204" s="172"/>
      <c r="HEA204" s="172"/>
      <c r="HEB204" s="172"/>
      <c r="HEC204" s="172"/>
      <c r="HED204" s="172"/>
      <c r="HEE204" s="172"/>
      <c r="HEF204" s="172"/>
      <c r="HEG204" s="172"/>
      <c r="HEH204" s="172"/>
      <c r="HEI204" s="172"/>
      <c r="HEJ204" s="172"/>
      <c r="HEK204" s="172"/>
      <c r="HEL204" s="172"/>
      <c r="HEM204" s="172"/>
      <c r="HEN204" s="172"/>
      <c r="HEO204" s="172"/>
      <c r="HEP204" s="172"/>
      <c r="HEQ204" s="172"/>
      <c r="HER204" s="172"/>
      <c r="HES204" s="172"/>
      <c r="HET204" s="172"/>
      <c r="HEU204" s="172"/>
      <c r="HEV204" s="172"/>
      <c r="HEW204" s="172"/>
      <c r="HEX204" s="172"/>
      <c r="HEY204" s="172"/>
      <c r="HEZ204" s="172"/>
      <c r="HFA204" s="172"/>
      <c r="HFB204" s="172"/>
      <c r="HFC204" s="172"/>
      <c r="HFD204" s="172"/>
      <c r="HFE204" s="172"/>
      <c r="HFF204" s="172"/>
      <c r="HFG204" s="172"/>
      <c r="HFH204" s="172"/>
      <c r="HFI204" s="172"/>
      <c r="HFJ204" s="172"/>
      <c r="HFK204" s="172"/>
      <c r="HFL204" s="172"/>
      <c r="HFM204" s="172"/>
      <c r="HFN204" s="172"/>
      <c r="HFO204" s="172"/>
      <c r="HFP204" s="172"/>
      <c r="HFQ204" s="172"/>
      <c r="HFR204" s="172"/>
      <c r="HFS204" s="172"/>
      <c r="HFT204" s="172"/>
      <c r="HFU204" s="172"/>
      <c r="HFV204" s="172"/>
      <c r="HFW204" s="172"/>
      <c r="HFX204" s="172"/>
      <c r="HFY204" s="172"/>
      <c r="HFZ204" s="172"/>
      <c r="HGA204" s="172"/>
      <c r="HGB204" s="172"/>
      <c r="HGC204" s="172"/>
      <c r="HGD204" s="172"/>
      <c r="HGE204" s="172"/>
      <c r="HGF204" s="172"/>
      <c r="HGG204" s="172"/>
      <c r="HGH204" s="172"/>
      <c r="HGI204" s="172"/>
      <c r="HGJ204" s="172"/>
      <c r="HGK204" s="172"/>
      <c r="HGL204" s="172"/>
      <c r="HGM204" s="172"/>
      <c r="HGN204" s="172"/>
      <c r="HGO204" s="172"/>
      <c r="HGP204" s="172"/>
      <c r="HGQ204" s="172"/>
      <c r="HGR204" s="172"/>
      <c r="HGS204" s="172"/>
      <c r="HGT204" s="172"/>
      <c r="HGU204" s="172"/>
      <c r="HGV204" s="172"/>
      <c r="HGW204" s="172"/>
      <c r="HGX204" s="172"/>
      <c r="HGY204" s="172"/>
      <c r="HGZ204" s="172"/>
      <c r="HHA204" s="172"/>
      <c r="HHB204" s="172"/>
      <c r="HHC204" s="172"/>
      <c r="HHD204" s="172"/>
      <c r="HHE204" s="172"/>
      <c r="HHF204" s="172"/>
      <c r="HHG204" s="172"/>
      <c r="HHH204" s="172"/>
      <c r="HHI204" s="172"/>
      <c r="HHJ204" s="172"/>
      <c r="HHK204" s="172"/>
      <c r="HHL204" s="172"/>
      <c r="HHM204" s="172"/>
      <c r="HHN204" s="172"/>
      <c r="HHO204" s="172"/>
      <c r="HHP204" s="172"/>
      <c r="HHQ204" s="172"/>
      <c r="HHR204" s="172"/>
      <c r="HHS204" s="172"/>
      <c r="HHT204" s="172"/>
      <c r="HHU204" s="172"/>
      <c r="HHV204" s="172"/>
      <c r="HHW204" s="172"/>
      <c r="HHX204" s="172"/>
      <c r="HHY204" s="172"/>
      <c r="HHZ204" s="172"/>
      <c r="HIA204" s="172"/>
      <c r="HIB204" s="172"/>
      <c r="HIC204" s="172"/>
      <c r="HID204" s="172"/>
      <c r="HIE204" s="172"/>
      <c r="HIF204" s="172"/>
      <c r="HIG204" s="172"/>
      <c r="HIH204" s="172"/>
      <c r="HII204" s="172"/>
      <c r="HIJ204" s="172"/>
      <c r="HIK204" s="172"/>
      <c r="HIL204" s="172"/>
      <c r="HIM204" s="172"/>
      <c r="HIN204" s="172"/>
      <c r="HIO204" s="172"/>
      <c r="HIP204" s="172"/>
      <c r="HIQ204" s="172"/>
      <c r="HIR204" s="172"/>
      <c r="HIS204" s="172"/>
      <c r="HIT204" s="172"/>
      <c r="HIU204" s="172"/>
      <c r="HIV204" s="172"/>
      <c r="HIW204" s="172"/>
      <c r="HIX204" s="172"/>
      <c r="HIY204" s="172"/>
      <c r="HIZ204" s="172"/>
      <c r="HJA204" s="172"/>
      <c r="HJB204" s="172"/>
      <c r="HJC204" s="172"/>
      <c r="HJD204" s="172"/>
      <c r="HJE204" s="172"/>
      <c r="HJF204" s="172"/>
      <c r="HJG204" s="172"/>
      <c r="HJH204" s="172"/>
      <c r="HJI204" s="172"/>
      <c r="HJJ204" s="172"/>
      <c r="HJK204" s="172"/>
      <c r="HJL204" s="172"/>
      <c r="HJM204" s="172"/>
      <c r="HJN204" s="172"/>
      <c r="HJO204" s="172"/>
      <c r="HJP204" s="172"/>
      <c r="HJQ204" s="172"/>
      <c r="HJR204" s="172"/>
      <c r="HJS204" s="172"/>
      <c r="HJT204" s="172"/>
      <c r="HJU204" s="172"/>
      <c r="HJV204" s="172"/>
      <c r="HJW204" s="172"/>
      <c r="HJX204" s="172"/>
      <c r="HJY204" s="172"/>
      <c r="HJZ204" s="172"/>
      <c r="HKA204" s="172"/>
      <c r="HKB204" s="172"/>
      <c r="HKC204" s="172"/>
      <c r="HKD204" s="172"/>
      <c r="HKE204" s="172"/>
      <c r="HKF204" s="172"/>
      <c r="HKG204" s="172"/>
      <c r="HKH204" s="172"/>
      <c r="HKI204" s="172"/>
      <c r="HKJ204" s="172"/>
      <c r="HKK204" s="172"/>
      <c r="HKL204" s="172"/>
      <c r="HKM204" s="172"/>
      <c r="HKN204" s="172"/>
      <c r="HKO204" s="172"/>
      <c r="HKP204" s="172"/>
      <c r="HKQ204" s="172"/>
      <c r="HKR204" s="172"/>
      <c r="HKS204" s="172"/>
      <c r="HKT204" s="172"/>
      <c r="HKU204" s="172"/>
      <c r="HKV204" s="172"/>
      <c r="HKW204" s="172"/>
      <c r="HKX204" s="172"/>
      <c r="HKY204" s="172"/>
      <c r="HKZ204" s="172"/>
      <c r="HLA204" s="172"/>
      <c r="HLB204" s="172"/>
      <c r="HLC204" s="172"/>
      <c r="HLD204" s="172"/>
      <c r="HLE204" s="172"/>
      <c r="HLF204" s="172"/>
      <c r="HLG204" s="172"/>
      <c r="HLH204" s="172"/>
      <c r="HLI204" s="172"/>
      <c r="HLJ204" s="172"/>
      <c r="HLK204" s="172"/>
      <c r="HLL204" s="172"/>
      <c r="HLM204" s="172"/>
      <c r="HLN204" s="172"/>
      <c r="HLO204" s="172"/>
      <c r="HLP204" s="172"/>
      <c r="HLQ204" s="172"/>
      <c r="HLR204" s="172"/>
      <c r="HLS204" s="172"/>
      <c r="HLT204" s="172"/>
      <c r="HLU204" s="172"/>
      <c r="HLV204" s="172"/>
      <c r="HLW204" s="172"/>
      <c r="HLX204" s="172"/>
      <c r="HLY204" s="172"/>
      <c r="HLZ204" s="172"/>
      <c r="HMA204" s="172"/>
      <c r="HMB204" s="172"/>
      <c r="HMC204" s="172"/>
      <c r="HMD204" s="172"/>
      <c r="HME204" s="172"/>
      <c r="HMF204" s="172"/>
      <c r="HMG204" s="172"/>
      <c r="HMH204" s="172"/>
      <c r="HMI204" s="172"/>
      <c r="HMJ204" s="172"/>
      <c r="HMK204" s="172"/>
      <c r="HML204" s="172"/>
      <c r="HMM204" s="172"/>
      <c r="HMN204" s="172"/>
      <c r="HMO204" s="172"/>
      <c r="HMP204" s="172"/>
      <c r="HMQ204" s="172"/>
      <c r="HMR204" s="172"/>
      <c r="HMS204" s="172"/>
      <c r="HMT204" s="172"/>
      <c r="HMU204" s="172"/>
      <c r="HMV204" s="172"/>
      <c r="HMW204" s="172"/>
      <c r="HMX204" s="172"/>
      <c r="HMY204" s="172"/>
      <c r="HMZ204" s="172"/>
      <c r="HNA204" s="172"/>
      <c r="HNB204" s="172"/>
      <c r="HNC204" s="172"/>
      <c r="HND204" s="172"/>
      <c r="HNE204" s="172"/>
      <c r="HNF204" s="172"/>
      <c r="HNG204" s="172"/>
      <c r="HNH204" s="172"/>
      <c r="HNI204" s="172"/>
      <c r="HNJ204" s="172"/>
      <c r="HNK204" s="172"/>
      <c r="HNL204" s="172"/>
      <c r="HNM204" s="172"/>
      <c r="HNN204" s="172"/>
      <c r="HNO204" s="172"/>
      <c r="HNP204" s="172"/>
      <c r="HNQ204" s="172"/>
      <c r="HNR204" s="172"/>
      <c r="HNS204" s="172"/>
      <c r="HNT204" s="172"/>
      <c r="HNU204" s="172"/>
      <c r="HNV204" s="172"/>
      <c r="HNW204" s="172"/>
      <c r="HNX204" s="172"/>
      <c r="HNY204" s="172"/>
      <c r="HNZ204" s="172"/>
      <c r="HOA204" s="172"/>
      <c r="HOB204" s="172"/>
      <c r="HOC204" s="172"/>
      <c r="HOD204" s="172"/>
      <c r="HOE204" s="172"/>
      <c r="HOF204" s="172"/>
      <c r="HOG204" s="172"/>
      <c r="HOH204" s="172"/>
      <c r="HOI204" s="172"/>
      <c r="HOJ204" s="172"/>
      <c r="HOK204" s="172"/>
      <c r="HOL204" s="172"/>
      <c r="HOM204" s="172"/>
      <c r="HON204" s="172"/>
      <c r="HOO204" s="172"/>
      <c r="HOP204" s="172"/>
      <c r="HOQ204" s="172"/>
      <c r="HOR204" s="172"/>
      <c r="HOS204" s="172"/>
      <c r="HOT204" s="172"/>
      <c r="HOU204" s="172"/>
      <c r="HOV204" s="172"/>
      <c r="HOW204" s="172"/>
      <c r="HOX204" s="172"/>
      <c r="HOY204" s="172"/>
      <c r="HOZ204" s="172"/>
      <c r="HPA204" s="172"/>
      <c r="HPB204" s="172"/>
      <c r="HPC204" s="172"/>
      <c r="HPD204" s="172"/>
      <c r="HPE204" s="172"/>
      <c r="HPF204" s="172"/>
      <c r="HPG204" s="172"/>
      <c r="HPH204" s="172"/>
      <c r="HPI204" s="172"/>
      <c r="HPJ204" s="172"/>
      <c r="HPK204" s="172"/>
      <c r="HPL204" s="172"/>
      <c r="HPM204" s="172"/>
      <c r="HPN204" s="172"/>
      <c r="HPO204" s="172"/>
      <c r="HPP204" s="172"/>
      <c r="HPQ204" s="172"/>
      <c r="HPR204" s="172"/>
      <c r="HPS204" s="172"/>
      <c r="HPT204" s="172"/>
      <c r="HPU204" s="172"/>
      <c r="HPV204" s="172"/>
      <c r="HPW204" s="172"/>
      <c r="HPX204" s="172"/>
      <c r="HPY204" s="172"/>
      <c r="HPZ204" s="172"/>
      <c r="HQA204" s="172"/>
      <c r="HQB204" s="172"/>
      <c r="HQC204" s="172"/>
      <c r="HQD204" s="172"/>
      <c r="HQE204" s="172"/>
      <c r="HQF204" s="172"/>
      <c r="HQG204" s="172"/>
      <c r="HQH204" s="172"/>
      <c r="HQI204" s="172"/>
      <c r="HQJ204" s="172"/>
      <c r="HQK204" s="172"/>
      <c r="HQL204" s="172"/>
      <c r="HQM204" s="172"/>
      <c r="HQN204" s="172"/>
      <c r="HQO204" s="172"/>
      <c r="HQP204" s="172"/>
      <c r="HQQ204" s="172"/>
      <c r="HQR204" s="172"/>
      <c r="HQS204" s="172"/>
      <c r="HQT204" s="172"/>
      <c r="HQU204" s="172"/>
      <c r="HQV204" s="172"/>
      <c r="HQW204" s="172"/>
      <c r="HQX204" s="172"/>
      <c r="HQY204" s="172"/>
      <c r="HQZ204" s="172"/>
      <c r="HRA204" s="172"/>
      <c r="HRB204" s="172"/>
      <c r="HRC204" s="172"/>
      <c r="HRD204" s="172"/>
      <c r="HRE204" s="172"/>
      <c r="HRF204" s="172"/>
      <c r="HRG204" s="172"/>
      <c r="HRH204" s="172"/>
      <c r="HRI204" s="172"/>
      <c r="HRJ204" s="172"/>
      <c r="HRK204" s="172"/>
      <c r="HRL204" s="172"/>
      <c r="HRM204" s="172"/>
      <c r="HRN204" s="172"/>
      <c r="HRO204" s="172"/>
      <c r="HRP204" s="172"/>
      <c r="HRQ204" s="172"/>
      <c r="HRR204" s="172"/>
      <c r="HRS204" s="172"/>
      <c r="HRT204" s="172"/>
      <c r="HRU204" s="172"/>
      <c r="HRV204" s="172"/>
      <c r="HRW204" s="172"/>
      <c r="HRX204" s="172"/>
      <c r="HRY204" s="172"/>
      <c r="HRZ204" s="172"/>
      <c r="HSA204" s="172"/>
      <c r="HSB204" s="172"/>
      <c r="HSC204" s="172"/>
      <c r="HSD204" s="172"/>
      <c r="HSE204" s="172"/>
      <c r="HSF204" s="172"/>
      <c r="HSG204" s="172"/>
      <c r="HSH204" s="172"/>
      <c r="HSI204" s="172"/>
      <c r="HSJ204" s="172"/>
      <c r="HSK204" s="172"/>
      <c r="HSL204" s="172"/>
      <c r="HSM204" s="172"/>
      <c r="HSN204" s="172"/>
      <c r="HSO204" s="172"/>
      <c r="HSP204" s="172"/>
      <c r="HSQ204" s="172"/>
      <c r="HSR204" s="172"/>
      <c r="HSS204" s="172"/>
      <c r="HST204" s="172"/>
      <c r="HSU204" s="172"/>
      <c r="HSV204" s="172"/>
      <c r="HSW204" s="172"/>
      <c r="HSX204" s="172"/>
      <c r="HSY204" s="172"/>
      <c r="HSZ204" s="172"/>
      <c r="HTA204" s="172"/>
      <c r="HTB204" s="172"/>
      <c r="HTC204" s="172"/>
      <c r="HTD204" s="172"/>
      <c r="HTE204" s="172"/>
      <c r="HTF204" s="172"/>
      <c r="HTG204" s="172"/>
      <c r="HTH204" s="172"/>
      <c r="HTI204" s="172"/>
      <c r="HTJ204" s="172"/>
      <c r="HTK204" s="172"/>
      <c r="HTL204" s="172"/>
      <c r="HTM204" s="172"/>
      <c r="HTN204" s="172"/>
      <c r="HTO204" s="172"/>
      <c r="HTP204" s="172"/>
      <c r="HTQ204" s="172"/>
      <c r="HTR204" s="172"/>
      <c r="HTS204" s="172"/>
      <c r="HTT204" s="172"/>
      <c r="HTU204" s="172"/>
      <c r="HTV204" s="172"/>
      <c r="HTW204" s="172"/>
      <c r="HTX204" s="172"/>
      <c r="HTY204" s="172"/>
      <c r="HTZ204" s="172"/>
      <c r="HUA204" s="172"/>
      <c r="HUB204" s="172"/>
      <c r="HUC204" s="172"/>
      <c r="HUD204" s="172"/>
      <c r="HUE204" s="172"/>
      <c r="HUF204" s="172"/>
      <c r="HUG204" s="172"/>
      <c r="HUH204" s="172"/>
      <c r="HUI204" s="172"/>
      <c r="HUJ204" s="172"/>
      <c r="HUK204" s="172"/>
      <c r="HUL204" s="172"/>
      <c r="HUM204" s="172"/>
      <c r="HUN204" s="172"/>
      <c r="HUO204" s="172"/>
      <c r="HUP204" s="172"/>
      <c r="HUQ204" s="172"/>
      <c r="HUR204" s="172"/>
      <c r="HUS204" s="172"/>
      <c r="HUT204" s="172"/>
      <c r="HUU204" s="172"/>
      <c r="HUV204" s="172"/>
      <c r="HUW204" s="172"/>
      <c r="HUX204" s="172"/>
      <c r="HUY204" s="172"/>
      <c r="HUZ204" s="172"/>
      <c r="HVA204" s="172"/>
      <c r="HVB204" s="172"/>
      <c r="HVC204" s="172"/>
      <c r="HVD204" s="172"/>
      <c r="HVE204" s="172"/>
      <c r="HVF204" s="172"/>
      <c r="HVG204" s="172"/>
      <c r="HVH204" s="172"/>
      <c r="HVI204" s="172"/>
      <c r="HVJ204" s="172"/>
      <c r="HVK204" s="172"/>
      <c r="HVL204" s="172"/>
      <c r="HVM204" s="172"/>
      <c r="HVN204" s="172"/>
      <c r="HVO204" s="172"/>
      <c r="HVP204" s="172"/>
      <c r="HVQ204" s="172"/>
      <c r="HVR204" s="172"/>
      <c r="HVS204" s="172"/>
      <c r="HVT204" s="172"/>
      <c r="HVU204" s="172"/>
      <c r="HVV204" s="172"/>
      <c r="HVW204" s="172"/>
      <c r="HVX204" s="172"/>
      <c r="HVY204" s="172"/>
      <c r="HVZ204" s="172"/>
      <c r="HWA204" s="172"/>
      <c r="HWB204" s="172"/>
      <c r="HWC204" s="172"/>
      <c r="HWD204" s="172"/>
      <c r="HWE204" s="172"/>
      <c r="HWF204" s="172"/>
      <c r="HWG204" s="172"/>
      <c r="HWH204" s="172"/>
      <c r="HWI204" s="172"/>
      <c r="HWJ204" s="172"/>
      <c r="HWK204" s="172"/>
      <c r="HWL204" s="172"/>
      <c r="HWM204" s="172"/>
      <c r="HWN204" s="172"/>
      <c r="HWO204" s="172"/>
      <c r="HWP204" s="172"/>
      <c r="HWQ204" s="172"/>
      <c r="HWR204" s="172"/>
      <c r="HWS204" s="172"/>
      <c r="HWT204" s="172"/>
      <c r="HWU204" s="172"/>
      <c r="HWV204" s="172"/>
      <c r="HWW204" s="172"/>
      <c r="HWX204" s="172"/>
      <c r="HWY204" s="172"/>
      <c r="HWZ204" s="172"/>
      <c r="HXA204" s="172"/>
      <c r="HXB204" s="172"/>
      <c r="HXC204" s="172"/>
      <c r="HXD204" s="172"/>
      <c r="HXE204" s="172"/>
      <c r="HXF204" s="172"/>
      <c r="HXG204" s="172"/>
      <c r="HXH204" s="172"/>
      <c r="HXI204" s="172"/>
      <c r="HXJ204" s="172"/>
      <c r="HXK204" s="172"/>
      <c r="HXL204" s="172"/>
      <c r="HXM204" s="172"/>
      <c r="HXN204" s="172"/>
      <c r="HXO204" s="172"/>
      <c r="HXP204" s="172"/>
      <c r="HXQ204" s="172"/>
      <c r="HXR204" s="172"/>
      <c r="HXS204" s="172"/>
      <c r="HXT204" s="172"/>
      <c r="HXU204" s="172"/>
      <c r="HXV204" s="172"/>
      <c r="HXW204" s="172"/>
      <c r="HXX204" s="172"/>
      <c r="HXY204" s="172"/>
      <c r="HXZ204" s="172"/>
      <c r="HYA204" s="172"/>
      <c r="HYB204" s="172"/>
      <c r="HYC204" s="172"/>
      <c r="HYD204" s="172"/>
      <c r="HYE204" s="172"/>
      <c r="HYF204" s="172"/>
      <c r="HYG204" s="172"/>
      <c r="HYH204" s="172"/>
      <c r="HYI204" s="172"/>
      <c r="HYJ204" s="172"/>
      <c r="HYK204" s="172"/>
      <c r="HYL204" s="172"/>
      <c r="HYM204" s="172"/>
      <c r="HYN204" s="172"/>
      <c r="HYO204" s="172"/>
      <c r="HYP204" s="172"/>
      <c r="HYQ204" s="172"/>
      <c r="HYR204" s="172"/>
      <c r="HYS204" s="172"/>
      <c r="HYT204" s="172"/>
      <c r="HYU204" s="172"/>
      <c r="HYV204" s="172"/>
      <c r="HYW204" s="172"/>
      <c r="HYX204" s="172"/>
      <c r="HYY204" s="172"/>
      <c r="HYZ204" s="172"/>
      <c r="HZA204" s="172"/>
      <c r="HZB204" s="172"/>
      <c r="HZC204" s="172"/>
      <c r="HZD204" s="172"/>
      <c r="HZE204" s="172"/>
      <c r="HZF204" s="172"/>
      <c r="HZG204" s="172"/>
      <c r="HZH204" s="172"/>
      <c r="HZI204" s="172"/>
      <c r="HZJ204" s="172"/>
      <c r="HZK204" s="172"/>
      <c r="HZL204" s="172"/>
      <c r="HZM204" s="172"/>
      <c r="HZN204" s="172"/>
      <c r="HZO204" s="172"/>
      <c r="HZP204" s="172"/>
      <c r="HZQ204" s="172"/>
      <c r="HZR204" s="172"/>
      <c r="HZS204" s="172"/>
      <c r="HZT204" s="172"/>
      <c r="HZU204" s="172"/>
      <c r="HZV204" s="172"/>
      <c r="HZW204" s="172"/>
      <c r="HZX204" s="172"/>
      <c r="HZY204" s="172"/>
      <c r="HZZ204" s="172"/>
      <c r="IAA204" s="172"/>
      <c r="IAB204" s="172"/>
      <c r="IAC204" s="172"/>
      <c r="IAD204" s="172"/>
      <c r="IAE204" s="172"/>
      <c r="IAF204" s="172"/>
      <c r="IAG204" s="172"/>
      <c r="IAH204" s="172"/>
      <c r="IAI204" s="172"/>
      <c r="IAJ204" s="172"/>
      <c r="IAK204" s="172"/>
      <c r="IAL204" s="172"/>
      <c r="IAM204" s="172"/>
      <c r="IAN204" s="172"/>
      <c r="IAO204" s="172"/>
      <c r="IAP204" s="172"/>
      <c r="IAQ204" s="172"/>
      <c r="IAR204" s="172"/>
      <c r="IAS204" s="172"/>
      <c r="IAT204" s="172"/>
      <c r="IAU204" s="172"/>
      <c r="IAV204" s="172"/>
      <c r="IAW204" s="172"/>
      <c r="IAX204" s="172"/>
      <c r="IAY204" s="172"/>
      <c r="IAZ204" s="172"/>
      <c r="IBA204" s="172"/>
      <c r="IBB204" s="172"/>
      <c r="IBC204" s="172"/>
      <c r="IBD204" s="172"/>
      <c r="IBE204" s="172"/>
      <c r="IBF204" s="172"/>
      <c r="IBG204" s="172"/>
      <c r="IBH204" s="172"/>
      <c r="IBI204" s="172"/>
      <c r="IBJ204" s="172"/>
      <c r="IBK204" s="172"/>
      <c r="IBL204" s="172"/>
      <c r="IBM204" s="172"/>
      <c r="IBN204" s="172"/>
      <c r="IBO204" s="172"/>
      <c r="IBP204" s="172"/>
      <c r="IBQ204" s="172"/>
      <c r="IBR204" s="172"/>
      <c r="IBS204" s="172"/>
      <c r="IBT204" s="172"/>
      <c r="IBU204" s="172"/>
      <c r="IBV204" s="172"/>
      <c r="IBW204" s="172"/>
      <c r="IBX204" s="172"/>
      <c r="IBY204" s="172"/>
      <c r="IBZ204" s="172"/>
      <c r="ICA204" s="172"/>
      <c r="ICB204" s="172"/>
      <c r="ICC204" s="172"/>
      <c r="ICD204" s="172"/>
      <c r="ICE204" s="172"/>
      <c r="ICF204" s="172"/>
      <c r="ICG204" s="172"/>
      <c r="ICH204" s="172"/>
      <c r="ICI204" s="172"/>
      <c r="ICJ204" s="172"/>
      <c r="ICK204" s="172"/>
      <c r="ICL204" s="172"/>
      <c r="ICM204" s="172"/>
      <c r="ICN204" s="172"/>
      <c r="ICO204" s="172"/>
      <c r="ICP204" s="172"/>
      <c r="ICQ204" s="172"/>
      <c r="ICR204" s="172"/>
      <c r="ICS204" s="172"/>
      <c r="ICT204" s="172"/>
      <c r="ICU204" s="172"/>
      <c r="ICV204" s="172"/>
      <c r="ICW204" s="172"/>
      <c r="ICX204" s="172"/>
      <c r="ICY204" s="172"/>
      <c r="ICZ204" s="172"/>
      <c r="IDA204" s="172"/>
      <c r="IDB204" s="172"/>
      <c r="IDC204" s="172"/>
      <c r="IDD204" s="172"/>
      <c r="IDE204" s="172"/>
      <c r="IDF204" s="172"/>
      <c r="IDG204" s="172"/>
      <c r="IDH204" s="172"/>
      <c r="IDI204" s="172"/>
      <c r="IDJ204" s="172"/>
      <c r="IDK204" s="172"/>
      <c r="IDL204" s="172"/>
      <c r="IDM204" s="172"/>
      <c r="IDN204" s="172"/>
      <c r="IDO204" s="172"/>
      <c r="IDP204" s="172"/>
      <c r="IDQ204" s="172"/>
      <c r="IDR204" s="172"/>
      <c r="IDS204" s="172"/>
      <c r="IDT204" s="172"/>
      <c r="IDU204" s="172"/>
      <c r="IDV204" s="172"/>
      <c r="IDW204" s="172"/>
      <c r="IDX204" s="172"/>
      <c r="IDY204" s="172"/>
      <c r="IDZ204" s="172"/>
      <c r="IEA204" s="172"/>
      <c r="IEB204" s="172"/>
      <c r="IEC204" s="172"/>
      <c r="IED204" s="172"/>
      <c r="IEE204" s="172"/>
      <c r="IEF204" s="172"/>
      <c r="IEG204" s="172"/>
      <c r="IEH204" s="172"/>
      <c r="IEI204" s="172"/>
      <c r="IEJ204" s="172"/>
      <c r="IEK204" s="172"/>
      <c r="IEL204" s="172"/>
      <c r="IEM204" s="172"/>
      <c r="IEN204" s="172"/>
      <c r="IEO204" s="172"/>
      <c r="IEP204" s="172"/>
      <c r="IEQ204" s="172"/>
      <c r="IER204" s="172"/>
      <c r="IES204" s="172"/>
      <c r="IET204" s="172"/>
      <c r="IEU204" s="172"/>
      <c r="IEV204" s="172"/>
      <c r="IEW204" s="172"/>
      <c r="IEX204" s="172"/>
      <c r="IEY204" s="172"/>
      <c r="IEZ204" s="172"/>
      <c r="IFA204" s="172"/>
      <c r="IFB204" s="172"/>
      <c r="IFC204" s="172"/>
      <c r="IFD204" s="172"/>
      <c r="IFE204" s="172"/>
      <c r="IFF204" s="172"/>
      <c r="IFG204" s="172"/>
      <c r="IFH204" s="172"/>
      <c r="IFI204" s="172"/>
      <c r="IFJ204" s="172"/>
      <c r="IFK204" s="172"/>
      <c r="IFL204" s="172"/>
      <c r="IFM204" s="172"/>
      <c r="IFN204" s="172"/>
      <c r="IFO204" s="172"/>
      <c r="IFP204" s="172"/>
      <c r="IFQ204" s="172"/>
      <c r="IFR204" s="172"/>
      <c r="IFS204" s="172"/>
      <c r="IFT204" s="172"/>
      <c r="IFU204" s="172"/>
      <c r="IFV204" s="172"/>
      <c r="IFW204" s="172"/>
      <c r="IFX204" s="172"/>
      <c r="IFY204" s="172"/>
      <c r="IFZ204" s="172"/>
      <c r="IGA204" s="172"/>
      <c r="IGB204" s="172"/>
      <c r="IGC204" s="172"/>
      <c r="IGD204" s="172"/>
      <c r="IGE204" s="172"/>
      <c r="IGF204" s="172"/>
      <c r="IGG204" s="172"/>
      <c r="IGH204" s="172"/>
      <c r="IGI204" s="172"/>
      <c r="IGJ204" s="172"/>
      <c r="IGK204" s="172"/>
      <c r="IGL204" s="172"/>
      <c r="IGM204" s="172"/>
      <c r="IGN204" s="172"/>
      <c r="IGO204" s="172"/>
      <c r="IGP204" s="172"/>
      <c r="IGQ204" s="172"/>
      <c r="IGR204" s="172"/>
      <c r="IGS204" s="172"/>
      <c r="IGT204" s="172"/>
      <c r="IGU204" s="172"/>
      <c r="IGV204" s="172"/>
      <c r="IGW204" s="172"/>
      <c r="IGX204" s="172"/>
      <c r="IGY204" s="172"/>
      <c r="IGZ204" s="172"/>
      <c r="IHA204" s="172"/>
      <c r="IHB204" s="172"/>
      <c r="IHC204" s="172"/>
      <c r="IHD204" s="172"/>
      <c r="IHE204" s="172"/>
      <c r="IHF204" s="172"/>
      <c r="IHG204" s="172"/>
      <c r="IHH204" s="172"/>
      <c r="IHI204" s="172"/>
      <c r="IHJ204" s="172"/>
      <c r="IHK204" s="172"/>
      <c r="IHL204" s="172"/>
      <c r="IHM204" s="172"/>
      <c r="IHN204" s="172"/>
      <c r="IHO204" s="172"/>
      <c r="IHP204" s="172"/>
      <c r="IHQ204" s="172"/>
      <c r="IHR204" s="172"/>
      <c r="IHS204" s="172"/>
      <c r="IHT204" s="172"/>
      <c r="IHU204" s="172"/>
      <c r="IHV204" s="172"/>
      <c r="IHW204" s="172"/>
      <c r="IHX204" s="172"/>
      <c r="IHY204" s="172"/>
      <c r="IHZ204" s="172"/>
      <c r="IIA204" s="172"/>
      <c r="IIB204" s="172"/>
      <c r="IIC204" s="172"/>
      <c r="IID204" s="172"/>
      <c r="IIE204" s="172"/>
      <c r="IIF204" s="172"/>
      <c r="IIG204" s="172"/>
      <c r="IIH204" s="172"/>
      <c r="III204" s="172"/>
      <c r="IIJ204" s="172"/>
      <c r="IIK204" s="172"/>
      <c r="IIL204" s="172"/>
      <c r="IIM204" s="172"/>
      <c r="IIN204" s="172"/>
      <c r="IIO204" s="172"/>
      <c r="IIP204" s="172"/>
      <c r="IIQ204" s="172"/>
      <c r="IIR204" s="172"/>
      <c r="IIS204" s="172"/>
      <c r="IIT204" s="172"/>
      <c r="IIU204" s="172"/>
      <c r="IIV204" s="172"/>
      <c r="IIW204" s="172"/>
      <c r="IIX204" s="172"/>
      <c r="IIY204" s="172"/>
      <c r="IIZ204" s="172"/>
      <c r="IJA204" s="172"/>
      <c r="IJB204" s="172"/>
      <c r="IJC204" s="172"/>
      <c r="IJD204" s="172"/>
      <c r="IJE204" s="172"/>
      <c r="IJF204" s="172"/>
      <c r="IJG204" s="172"/>
      <c r="IJH204" s="172"/>
      <c r="IJI204" s="172"/>
      <c r="IJJ204" s="172"/>
      <c r="IJK204" s="172"/>
      <c r="IJL204" s="172"/>
      <c r="IJM204" s="172"/>
      <c r="IJN204" s="172"/>
      <c r="IJO204" s="172"/>
      <c r="IJP204" s="172"/>
      <c r="IJQ204" s="172"/>
      <c r="IJR204" s="172"/>
      <c r="IJS204" s="172"/>
      <c r="IJT204" s="172"/>
      <c r="IJU204" s="172"/>
      <c r="IJV204" s="172"/>
      <c r="IJW204" s="172"/>
      <c r="IJX204" s="172"/>
      <c r="IJY204" s="172"/>
      <c r="IJZ204" s="172"/>
      <c r="IKA204" s="172"/>
      <c r="IKB204" s="172"/>
      <c r="IKC204" s="172"/>
      <c r="IKD204" s="172"/>
      <c r="IKE204" s="172"/>
      <c r="IKF204" s="172"/>
      <c r="IKG204" s="172"/>
      <c r="IKH204" s="172"/>
      <c r="IKI204" s="172"/>
      <c r="IKJ204" s="172"/>
      <c r="IKK204" s="172"/>
      <c r="IKL204" s="172"/>
      <c r="IKM204" s="172"/>
      <c r="IKN204" s="172"/>
      <c r="IKO204" s="172"/>
      <c r="IKP204" s="172"/>
      <c r="IKQ204" s="172"/>
      <c r="IKR204" s="172"/>
      <c r="IKS204" s="172"/>
      <c r="IKT204" s="172"/>
      <c r="IKU204" s="172"/>
      <c r="IKV204" s="172"/>
      <c r="IKW204" s="172"/>
      <c r="IKX204" s="172"/>
      <c r="IKY204" s="172"/>
      <c r="IKZ204" s="172"/>
      <c r="ILA204" s="172"/>
      <c r="ILB204" s="172"/>
      <c r="ILC204" s="172"/>
      <c r="ILD204" s="172"/>
      <c r="ILE204" s="172"/>
      <c r="ILF204" s="172"/>
      <c r="ILG204" s="172"/>
      <c r="ILH204" s="172"/>
      <c r="ILI204" s="172"/>
      <c r="ILJ204" s="172"/>
      <c r="ILK204" s="172"/>
      <c r="ILL204" s="172"/>
      <c r="ILM204" s="172"/>
      <c r="ILN204" s="172"/>
      <c r="ILO204" s="172"/>
      <c r="ILP204" s="172"/>
      <c r="ILQ204" s="172"/>
      <c r="ILR204" s="172"/>
      <c r="ILS204" s="172"/>
      <c r="ILT204" s="172"/>
      <c r="ILU204" s="172"/>
      <c r="ILV204" s="172"/>
      <c r="ILW204" s="172"/>
      <c r="ILX204" s="172"/>
      <c r="ILY204" s="172"/>
      <c r="ILZ204" s="172"/>
      <c r="IMA204" s="172"/>
      <c r="IMB204" s="172"/>
      <c r="IMC204" s="172"/>
      <c r="IMD204" s="172"/>
      <c r="IME204" s="172"/>
      <c r="IMF204" s="172"/>
      <c r="IMG204" s="172"/>
      <c r="IMH204" s="172"/>
      <c r="IMI204" s="172"/>
      <c r="IMJ204" s="172"/>
      <c r="IMK204" s="172"/>
      <c r="IML204" s="172"/>
      <c r="IMM204" s="172"/>
      <c r="IMN204" s="172"/>
      <c r="IMO204" s="172"/>
      <c r="IMP204" s="172"/>
      <c r="IMQ204" s="172"/>
      <c r="IMR204" s="172"/>
      <c r="IMS204" s="172"/>
      <c r="IMT204" s="172"/>
      <c r="IMU204" s="172"/>
      <c r="IMV204" s="172"/>
      <c r="IMW204" s="172"/>
      <c r="IMX204" s="172"/>
      <c r="IMY204" s="172"/>
      <c r="IMZ204" s="172"/>
      <c r="INA204" s="172"/>
      <c r="INB204" s="172"/>
      <c r="INC204" s="172"/>
      <c r="IND204" s="172"/>
      <c r="INE204" s="172"/>
      <c r="INF204" s="172"/>
      <c r="ING204" s="172"/>
      <c r="INH204" s="172"/>
      <c r="INI204" s="172"/>
      <c r="INJ204" s="172"/>
      <c r="INK204" s="172"/>
      <c r="INL204" s="172"/>
      <c r="INM204" s="172"/>
      <c r="INN204" s="172"/>
      <c r="INO204" s="172"/>
      <c r="INP204" s="172"/>
      <c r="INQ204" s="172"/>
      <c r="INR204" s="172"/>
      <c r="INS204" s="172"/>
      <c r="INT204" s="172"/>
      <c r="INU204" s="172"/>
      <c r="INV204" s="172"/>
      <c r="INW204" s="172"/>
      <c r="INX204" s="172"/>
      <c r="INY204" s="172"/>
      <c r="INZ204" s="172"/>
      <c r="IOA204" s="172"/>
      <c r="IOB204" s="172"/>
      <c r="IOC204" s="172"/>
      <c r="IOD204" s="172"/>
      <c r="IOE204" s="172"/>
      <c r="IOF204" s="172"/>
      <c r="IOG204" s="172"/>
      <c r="IOH204" s="172"/>
      <c r="IOI204" s="172"/>
      <c r="IOJ204" s="172"/>
      <c r="IOK204" s="172"/>
      <c r="IOL204" s="172"/>
      <c r="IOM204" s="172"/>
      <c r="ION204" s="172"/>
      <c r="IOO204" s="172"/>
      <c r="IOP204" s="172"/>
      <c r="IOQ204" s="172"/>
      <c r="IOR204" s="172"/>
      <c r="IOS204" s="172"/>
      <c r="IOT204" s="172"/>
      <c r="IOU204" s="172"/>
      <c r="IOV204" s="172"/>
      <c r="IOW204" s="172"/>
      <c r="IOX204" s="172"/>
      <c r="IOY204" s="172"/>
      <c r="IOZ204" s="172"/>
      <c r="IPA204" s="172"/>
      <c r="IPB204" s="172"/>
      <c r="IPC204" s="172"/>
      <c r="IPD204" s="172"/>
      <c r="IPE204" s="172"/>
      <c r="IPF204" s="172"/>
      <c r="IPG204" s="172"/>
      <c r="IPH204" s="172"/>
      <c r="IPI204" s="172"/>
      <c r="IPJ204" s="172"/>
      <c r="IPK204" s="172"/>
      <c r="IPL204" s="172"/>
      <c r="IPM204" s="172"/>
      <c r="IPN204" s="172"/>
      <c r="IPO204" s="172"/>
      <c r="IPP204" s="172"/>
      <c r="IPQ204" s="172"/>
      <c r="IPR204" s="172"/>
      <c r="IPS204" s="172"/>
      <c r="IPT204" s="172"/>
      <c r="IPU204" s="172"/>
      <c r="IPV204" s="172"/>
      <c r="IPW204" s="172"/>
      <c r="IPX204" s="172"/>
      <c r="IPY204" s="172"/>
      <c r="IPZ204" s="172"/>
      <c r="IQA204" s="172"/>
      <c r="IQB204" s="172"/>
      <c r="IQC204" s="172"/>
      <c r="IQD204" s="172"/>
      <c r="IQE204" s="172"/>
      <c r="IQF204" s="172"/>
      <c r="IQG204" s="172"/>
      <c r="IQH204" s="172"/>
      <c r="IQI204" s="172"/>
      <c r="IQJ204" s="172"/>
      <c r="IQK204" s="172"/>
      <c r="IQL204" s="172"/>
      <c r="IQM204" s="172"/>
      <c r="IQN204" s="172"/>
      <c r="IQO204" s="172"/>
      <c r="IQP204" s="172"/>
      <c r="IQQ204" s="172"/>
      <c r="IQR204" s="172"/>
      <c r="IQS204" s="172"/>
      <c r="IQT204" s="172"/>
      <c r="IQU204" s="172"/>
      <c r="IQV204" s="172"/>
      <c r="IQW204" s="172"/>
      <c r="IQX204" s="172"/>
      <c r="IQY204" s="172"/>
      <c r="IQZ204" s="172"/>
      <c r="IRA204" s="172"/>
      <c r="IRB204" s="172"/>
      <c r="IRC204" s="172"/>
      <c r="IRD204" s="172"/>
      <c r="IRE204" s="172"/>
      <c r="IRF204" s="172"/>
      <c r="IRG204" s="172"/>
      <c r="IRH204" s="172"/>
      <c r="IRI204" s="172"/>
      <c r="IRJ204" s="172"/>
      <c r="IRK204" s="172"/>
      <c r="IRL204" s="172"/>
      <c r="IRM204" s="172"/>
      <c r="IRN204" s="172"/>
      <c r="IRO204" s="172"/>
      <c r="IRP204" s="172"/>
      <c r="IRQ204" s="172"/>
      <c r="IRR204" s="172"/>
      <c r="IRS204" s="172"/>
      <c r="IRT204" s="172"/>
      <c r="IRU204" s="172"/>
      <c r="IRV204" s="172"/>
      <c r="IRW204" s="172"/>
      <c r="IRX204" s="172"/>
      <c r="IRY204" s="172"/>
      <c r="IRZ204" s="172"/>
      <c r="ISA204" s="172"/>
      <c r="ISB204" s="172"/>
      <c r="ISC204" s="172"/>
      <c r="ISD204" s="172"/>
      <c r="ISE204" s="172"/>
      <c r="ISF204" s="172"/>
      <c r="ISG204" s="172"/>
      <c r="ISH204" s="172"/>
      <c r="ISI204" s="172"/>
      <c r="ISJ204" s="172"/>
      <c r="ISK204" s="172"/>
      <c r="ISL204" s="172"/>
      <c r="ISM204" s="172"/>
      <c r="ISN204" s="172"/>
      <c r="ISO204" s="172"/>
      <c r="ISP204" s="172"/>
      <c r="ISQ204" s="172"/>
      <c r="ISR204" s="172"/>
      <c r="ISS204" s="172"/>
      <c r="IST204" s="172"/>
      <c r="ISU204" s="172"/>
      <c r="ISV204" s="172"/>
      <c r="ISW204" s="172"/>
      <c r="ISX204" s="172"/>
      <c r="ISY204" s="172"/>
      <c r="ISZ204" s="172"/>
      <c r="ITA204" s="172"/>
      <c r="ITB204" s="172"/>
      <c r="ITC204" s="172"/>
      <c r="ITD204" s="172"/>
      <c r="ITE204" s="172"/>
      <c r="ITF204" s="172"/>
      <c r="ITG204" s="172"/>
      <c r="ITH204" s="172"/>
      <c r="ITI204" s="172"/>
      <c r="ITJ204" s="172"/>
      <c r="ITK204" s="172"/>
      <c r="ITL204" s="172"/>
      <c r="ITM204" s="172"/>
      <c r="ITN204" s="172"/>
      <c r="ITO204" s="172"/>
      <c r="ITP204" s="172"/>
      <c r="ITQ204" s="172"/>
      <c r="ITR204" s="172"/>
      <c r="ITS204" s="172"/>
      <c r="ITT204" s="172"/>
      <c r="ITU204" s="172"/>
      <c r="ITV204" s="172"/>
      <c r="ITW204" s="172"/>
      <c r="ITX204" s="172"/>
      <c r="ITY204" s="172"/>
      <c r="ITZ204" s="172"/>
      <c r="IUA204" s="172"/>
      <c r="IUB204" s="172"/>
      <c r="IUC204" s="172"/>
      <c r="IUD204" s="172"/>
      <c r="IUE204" s="172"/>
      <c r="IUF204" s="172"/>
      <c r="IUG204" s="172"/>
      <c r="IUH204" s="172"/>
      <c r="IUI204" s="172"/>
      <c r="IUJ204" s="172"/>
      <c r="IUK204" s="172"/>
      <c r="IUL204" s="172"/>
      <c r="IUM204" s="172"/>
      <c r="IUN204" s="172"/>
      <c r="IUO204" s="172"/>
      <c r="IUP204" s="172"/>
      <c r="IUQ204" s="172"/>
      <c r="IUR204" s="172"/>
      <c r="IUS204" s="172"/>
      <c r="IUT204" s="172"/>
      <c r="IUU204" s="172"/>
      <c r="IUV204" s="172"/>
      <c r="IUW204" s="172"/>
      <c r="IUX204" s="172"/>
      <c r="IUY204" s="172"/>
      <c r="IUZ204" s="172"/>
      <c r="IVA204" s="172"/>
      <c r="IVB204" s="172"/>
      <c r="IVC204" s="172"/>
      <c r="IVD204" s="172"/>
      <c r="IVE204" s="172"/>
      <c r="IVF204" s="172"/>
      <c r="IVG204" s="172"/>
      <c r="IVH204" s="172"/>
      <c r="IVI204" s="172"/>
      <c r="IVJ204" s="172"/>
      <c r="IVK204" s="172"/>
      <c r="IVL204" s="172"/>
      <c r="IVM204" s="172"/>
      <c r="IVN204" s="172"/>
      <c r="IVO204" s="172"/>
      <c r="IVP204" s="172"/>
      <c r="IVQ204" s="172"/>
      <c r="IVR204" s="172"/>
      <c r="IVS204" s="172"/>
      <c r="IVT204" s="172"/>
      <c r="IVU204" s="172"/>
      <c r="IVV204" s="172"/>
      <c r="IVW204" s="172"/>
      <c r="IVX204" s="172"/>
      <c r="IVY204" s="172"/>
      <c r="IVZ204" s="172"/>
      <c r="IWA204" s="172"/>
      <c r="IWB204" s="172"/>
      <c r="IWC204" s="172"/>
      <c r="IWD204" s="172"/>
      <c r="IWE204" s="172"/>
      <c r="IWF204" s="172"/>
      <c r="IWG204" s="172"/>
      <c r="IWH204" s="172"/>
      <c r="IWI204" s="172"/>
      <c r="IWJ204" s="172"/>
      <c r="IWK204" s="172"/>
      <c r="IWL204" s="172"/>
      <c r="IWM204" s="172"/>
      <c r="IWN204" s="172"/>
      <c r="IWO204" s="172"/>
      <c r="IWP204" s="172"/>
      <c r="IWQ204" s="172"/>
      <c r="IWR204" s="172"/>
      <c r="IWS204" s="172"/>
      <c r="IWT204" s="172"/>
      <c r="IWU204" s="172"/>
      <c r="IWV204" s="172"/>
      <c r="IWW204" s="172"/>
      <c r="IWX204" s="172"/>
      <c r="IWY204" s="172"/>
      <c r="IWZ204" s="172"/>
      <c r="IXA204" s="172"/>
      <c r="IXB204" s="172"/>
      <c r="IXC204" s="172"/>
      <c r="IXD204" s="172"/>
      <c r="IXE204" s="172"/>
      <c r="IXF204" s="172"/>
      <c r="IXG204" s="172"/>
      <c r="IXH204" s="172"/>
      <c r="IXI204" s="172"/>
      <c r="IXJ204" s="172"/>
      <c r="IXK204" s="172"/>
      <c r="IXL204" s="172"/>
      <c r="IXM204" s="172"/>
      <c r="IXN204" s="172"/>
      <c r="IXO204" s="172"/>
      <c r="IXP204" s="172"/>
      <c r="IXQ204" s="172"/>
      <c r="IXR204" s="172"/>
      <c r="IXS204" s="172"/>
      <c r="IXT204" s="172"/>
      <c r="IXU204" s="172"/>
      <c r="IXV204" s="172"/>
      <c r="IXW204" s="172"/>
      <c r="IXX204" s="172"/>
      <c r="IXY204" s="172"/>
      <c r="IXZ204" s="172"/>
      <c r="IYA204" s="172"/>
      <c r="IYB204" s="172"/>
      <c r="IYC204" s="172"/>
      <c r="IYD204" s="172"/>
      <c r="IYE204" s="172"/>
      <c r="IYF204" s="172"/>
      <c r="IYG204" s="172"/>
      <c r="IYH204" s="172"/>
      <c r="IYI204" s="172"/>
      <c r="IYJ204" s="172"/>
      <c r="IYK204" s="172"/>
      <c r="IYL204" s="172"/>
      <c r="IYM204" s="172"/>
      <c r="IYN204" s="172"/>
      <c r="IYO204" s="172"/>
      <c r="IYP204" s="172"/>
      <c r="IYQ204" s="172"/>
      <c r="IYR204" s="172"/>
      <c r="IYS204" s="172"/>
      <c r="IYT204" s="172"/>
      <c r="IYU204" s="172"/>
      <c r="IYV204" s="172"/>
      <c r="IYW204" s="172"/>
      <c r="IYX204" s="172"/>
      <c r="IYY204" s="172"/>
      <c r="IYZ204" s="172"/>
      <c r="IZA204" s="172"/>
      <c r="IZB204" s="172"/>
      <c r="IZC204" s="172"/>
      <c r="IZD204" s="172"/>
      <c r="IZE204" s="172"/>
      <c r="IZF204" s="172"/>
      <c r="IZG204" s="172"/>
      <c r="IZH204" s="172"/>
      <c r="IZI204" s="172"/>
      <c r="IZJ204" s="172"/>
      <c r="IZK204" s="172"/>
      <c r="IZL204" s="172"/>
      <c r="IZM204" s="172"/>
      <c r="IZN204" s="172"/>
      <c r="IZO204" s="172"/>
      <c r="IZP204" s="172"/>
      <c r="IZQ204" s="172"/>
      <c r="IZR204" s="172"/>
      <c r="IZS204" s="172"/>
      <c r="IZT204" s="172"/>
      <c r="IZU204" s="172"/>
      <c r="IZV204" s="172"/>
      <c r="IZW204" s="172"/>
      <c r="IZX204" s="172"/>
      <c r="IZY204" s="172"/>
      <c r="IZZ204" s="172"/>
      <c r="JAA204" s="172"/>
      <c r="JAB204" s="172"/>
      <c r="JAC204" s="172"/>
      <c r="JAD204" s="172"/>
      <c r="JAE204" s="172"/>
      <c r="JAF204" s="172"/>
      <c r="JAG204" s="172"/>
      <c r="JAH204" s="172"/>
      <c r="JAI204" s="172"/>
      <c r="JAJ204" s="172"/>
      <c r="JAK204" s="172"/>
      <c r="JAL204" s="172"/>
      <c r="JAM204" s="172"/>
      <c r="JAN204" s="172"/>
      <c r="JAO204" s="172"/>
      <c r="JAP204" s="172"/>
      <c r="JAQ204" s="172"/>
      <c r="JAR204" s="172"/>
      <c r="JAS204" s="172"/>
      <c r="JAT204" s="172"/>
      <c r="JAU204" s="172"/>
      <c r="JAV204" s="172"/>
      <c r="JAW204" s="172"/>
      <c r="JAX204" s="172"/>
      <c r="JAY204" s="172"/>
      <c r="JAZ204" s="172"/>
      <c r="JBA204" s="172"/>
      <c r="JBB204" s="172"/>
      <c r="JBC204" s="172"/>
      <c r="JBD204" s="172"/>
      <c r="JBE204" s="172"/>
      <c r="JBF204" s="172"/>
      <c r="JBG204" s="172"/>
      <c r="JBH204" s="172"/>
      <c r="JBI204" s="172"/>
      <c r="JBJ204" s="172"/>
      <c r="JBK204" s="172"/>
      <c r="JBL204" s="172"/>
      <c r="JBM204" s="172"/>
      <c r="JBN204" s="172"/>
      <c r="JBO204" s="172"/>
      <c r="JBP204" s="172"/>
      <c r="JBQ204" s="172"/>
      <c r="JBR204" s="172"/>
      <c r="JBS204" s="172"/>
      <c r="JBT204" s="172"/>
      <c r="JBU204" s="172"/>
      <c r="JBV204" s="172"/>
      <c r="JBW204" s="172"/>
      <c r="JBX204" s="172"/>
      <c r="JBY204" s="172"/>
      <c r="JBZ204" s="172"/>
      <c r="JCA204" s="172"/>
      <c r="JCB204" s="172"/>
      <c r="JCC204" s="172"/>
      <c r="JCD204" s="172"/>
      <c r="JCE204" s="172"/>
      <c r="JCF204" s="172"/>
      <c r="JCG204" s="172"/>
      <c r="JCH204" s="172"/>
      <c r="JCI204" s="172"/>
      <c r="JCJ204" s="172"/>
      <c r="JCK204" s="172"/>
      <c r="JCL204" s="172"/>
      <c r="JCM204" s="172"/>
      <c r="JCN204" s="172"/>
      <c r="JCO204" s="172"/>
      <c r="JCP204" s="172"/>
      <c r="JCQ204" s="172"/>
      <c r="JCR204" s="172"/>
      <c r="JCS204" s="172"/>
      <c r="JCT204" s="172"/>
      <c r="JCU204" s="172"/>
      <c r="JCV204" s="172"/>
      <c r="JCW204" s="172"/>
      <c r="JCX204" s="172"/>
      <c r="JCY204" s="172"/>
      <c r="JCZ204" s="172"/>
      <c r="JDA204" s="172"/>
      <c r="JDB204" s="172"/>
      <c r="JDC204" s="172"/>
      <c r="JDD204" s="172"/>
      <c r="JDE204" s="172"/>
      <c r="JDF204" s="172"/>
      <c r="JDG204" s="172"/>
      <c r="JDH204" s="172"/>
      <c r="JDI204" s="172"/>
      <c r="JDJ204" s="172"/>
      <c r="JDK204" s="172"/>
      <c r="JDL204" s="172"/>
      <c r="JDM204" s="172"/>
      <c r="JDN204" s="172"/>
      <c r="JDO204" s="172"/>
      <c r="JDP204" s="172"/>
      <c r="JDQ204" s="172"/>
      <c r="JDR204" s="172"/>
      <c r="JDS204" s="172"/>
      <c r="JDT204" s="172"/>
      <c r="JDU204" s="172"/>
      <c r="JDV204" s="172"/>
      <c r="JDW204" s="172"/>
      <c r="JDX204" s="172"/>
      <c r="JDY204" s="172"/>
      <c r="JDZ204" s="172"/>
      <c r="JEA204" s="172"/>
      <c r="JEB204" s="172"/>
      <c r="JEC204" s="172"/>
      <c r="JED204" s="172"/>
      <c r="JEE204" s="172"/>
      <c r="JEF204" s="172"/>
      <c r="JEG204" s="172"/>
      <c r="JEH204" s="172"/>
      <c r="JEI204" s="172"/>
      <c r="JEJ204" s="172"/>
      <c r="JEK204" s="172"/>
      <c r="JEL204" s="172"/>
      <c r="JEM204" s="172"/>
      <c r="JEN204" s="172"/>
      <c r="JEO204" s="172"/>
      <c r="JEP204" s="172"/>
      <c r="JEQ204" s="172"/>
      <c r="JER204" s="172"/>
      <c r="JES204" s="172"/>
      <c r="JET204" s="172"/>
      <c r="JEU204" s="172"/>
      <c r="JEV204" s="172"/>
      <c r="JEW204" s="172"/>
      <c r="JEX204" s="172"/>
      <c r="JEY204" s="172"/>
      <c r="JEZ204" s="172"/>
      <c r="JFA204" s="172"/>
      <c r="JFB204" s="172"/>
      <c r="JFC204" s="172"/>
      <c r="JFD204" s="172"/>
      <c r="JFE204" s="172"/>
      <c r="JFF204" s="172"/>
      <c r="JFG204" s="172"/>
      <c r="JFH204" s="172"/>
      <c r="JFI204" s="172"/>
      <c r="JFJ204" s="172"/>
      <c r="JFK204" s="172"/>
      <c r="JFL204" s="172"/>
      <c r="JFM204" s="172"/>
      <c r="JFN204" s="172"/>
      <c r="JFO204" s="172"/>
      <c r="JFP204" s="172"/>
      <c r="JFQ204" s="172"/>
      <c r="JFR204" s="172"/>
      <c r="JFS204" s="172"/>
      <c r="JFT204" s="172"/>
      <c r="JFU204" s="172"/>
      <c r="JFV204" s="172"/>
      <c r="JFW204" s="172"/>
      <c r="JFX204" s="172"/>
      <c r="JFY204" s="172"/>
      <c r="JFZ204" s="172"/>
      <c r="JGA204" s="172"/>
      <c r="JGB204" s="172"/>
      <c r="JGC204" s="172"/>
      <c r="JGD204" s="172"/>
      <c r="JGE204" s="172"/>
      <c r="JGF204" s="172"/>
      <c r="JGG204" s="172"/>
      <c r="JGH204" s="172"/>
      <c r="JGI204" s="172"/>
      <c r="JGJ204" s="172"/>
      <c r="JGK204" s="172"/>
      <c r="JGL204" s="172"/>
      <c r="JGM204" s="172"/>
      <c r="JGN204" s="172"/>
      <c r="JGO204" s="172"/>
      <c r="JGP204" s="172"/>
      <c r="JGQ204" s="172"/>
      <c r="JGR204" s="172"/>
      <c r="JGS204" s="172"/>
      <c r="JGT204" s="172"/>
      <c r="JGU204" s="172"/>
      <c r="JGV204" s="172"/>
      <c r="JGW204" s="172"/>
      <c r="JGX204" s="172"/>
      <c r="JGY204" s="172"/>
      <c r="JGZ204" s="172"/>
      <c r="JHA204" s="172"/>
      <c r="JHB204" s="172"/>
      <c r="JHC204" s="172"/>
      <c r="JHD204" s="172"/>
      <c r="JHE204" s="172"/>
      <c r="JHF204" s="172"/>
      <c r="JHG204" s="172"/>
      <c r="JHH204" s="172"/>
      <c r="JHI204" s="172"/>
      <c r="JHJ204" s="172"/>
      <c r="JHK204" s="172"/>
      <c r="JHL204" s="172"/>
      <c r="JHM204" s="172"/>
      <c r="JHN204" s="172"/>
      <c r="JHO204" s="172"/>
      <c r="JHP204" s="172"/>
      <c r="JHQ204" s="172"/>
      <c r="JHR204" s="172"/>
      <c r="JHS204" s="172"/>
      <c r="JHT204" s="172"/>
      <c r="JHU204" s="172"/>
      <c r="JHV204" s="172"/>
      <c r="JHW204" s="172"/>
      <c r="JHX204" s="172"/>
      <c r="JHY204" s="172"/>
      <c r="JHZ204" s="172"/>
      <c r="JIA204" s="172"/>
      <c r="JIB204" s="172"/>
      <c r="JIC204" s="172"/>
      <c r="JID204" s="172"/>
      <c r="JIE204" s="172"/>
      <c r="JIF204" s="172"/>
      <c r="JIG204" s="172"/>
      <c r="JIH204" s="172"/>
      <c r="JII204" s="172"/>
      <c r="JIJ204" s="172"/>
      <c r="JIK204" s="172"/>
      <c r="JIL204" s="172"/>
      <c r="JIM204" s="172"/>
      <c r="JIN204" s="172"/>
      <c r="JIO204" s="172"/>
      <c r="JIP204" s="172"/>
      <c r="JIQ204" s="172"/>
      <c r="JIR204" s="172"/>
      <c r="JIS204" s="172"/>
      <c r="JIT204" s="172"/>
      <c r="JIU204" s="172"/>
      <c r="JIV204" s="172"/>
      <c r="JIW204" s="172"/>
      <c r="JIX204" s="172"/>
      <c r="JIY204" s="172"/>
      <c r="JIZ204" s="172"/>
      <c r="JJA204" s="172"/>
      <c r="JJB204" s="172"/>
      <c r="JJC204" s="172"/>
      <c r="JJD204" s="172"/>
      <c r="JJE204" s="172"/>
      <c r="JJF204" s="172"/>
      <c r="JJG204" s="172"/>
      <c r="JJH204" s="172"/>
      <c r="JJI204" s="172"/>
      <c r="JJJ204" s="172"/>
      <c r="JJK204" s="172"/>
      <c r="JJL204" s="172"/>
      <c r="JJM204" s="172"/>
      <c r="JJN204" s="172"/>
      <c r="JJO204" s="172"/>
      <c r="JJP204" s="172"/>
      <c r="JJQ204" s="172"/>
      <c r="JJR204" s="172"/>
      <c r="JJS204" s="172"/>
      <c r="JJT204" s="172"/>
      <c r="JJU204" s="172"/>
      <c r="JJV204" s="172"/>
      <c r="JJW204" s="172"/>
      <c r="JJX204" s="172"/>
      <c r="JJY204" s="172"/>
      <c r="JJZ204" s="172"/>
      <c r="JKA204" s="172"/>
      <c r="JKB204" s="172"/>
      <c r="JKC204" s="172"/>
      <c r="JKD204" s="172"/>
      <c r="JKE204" s="172"/>
      <c r="JKF204" s="172"/>
      <c r="JKG204" s="172"/>
      <c r="JKH204" s="172"/>
      <c r="JKI204" s="172"/>
      <c r="JKJ204" s="172"/>
      <c r="JKK204" s="172"/>
      <c r="JKL204" s="172"/>
      <c r="JKM204" s="172"/>
      <c r="JKN204" s="172"/>
      <c r="JKO204" s="172"/>
      <c r="JKP204" s="172"/>
      <c r="JKQ204" s="172"/>
      <c r="JKR204" s="172"/>
      <c r="JKS204" s="172"/>
      <c r="JKT204" s="172"/>
      <c r="JKU204" s="172"/>
      <c r="JKV204" s="172"/>
      <c r="JKW204" s="172"/>
      <c r="JKX204" s="172"/>
      <c r="JKY204" s="172"/>
      <c r="JKZ204" s="172"/>
      <c r="JLA204" s="172"/>
      <c r="JLB204" s="172"/>
      <c r="JLC204" s="172"/>
      <c r="JLD204" s="172"/>
      <c r="JLE204" s="172"/>
      <c r="JLF204" s="172"/>
      <c r="JLG204" s="172"/>
      <c r="JLH204" s="172"/>
      <c r="JLI204" s="172"/>
      <c r="JLJ204" s="172"/>
      <c r="JLK204" s="172"/>
      <c r="JLL204" s="172"/>
      <c r="JLM204" s="172"/>
      <c r="JLN204" s="172"/>
      <c r="JLO204" s="172"/>
      <c r="JLP204" s="172"/>
      <c r="JLQ204" s="172"/>
      <c r="JLR204" s="172"/>
      <c r="JLS204" s="172"/>
      <c r="JLT204" s="172"/>
      <c r="JLU204" s="172"/>
      <c r="JLV204" s="172"/>
      <c r="JLW204" s="172"/>
      <c r="JLX204" s="172"/>
      <c r="JLY204" s="172"/>
      <c r="JLZ204" s="172"/>
      <c r="JMA204" s="172"/>
      <c r="JMB204" s="172"/>
      <c r="JMC204" s="172"/>
      <c r="JMD204" s="172"/>
      <c r="JME204" s="172"/>
      <c r="JMF204" s="172"/>
      <c r="JMG204" s="172"/>
      <c r="JMH204" s="172"/>
      <c r="JMI204" s="172"/>
      <c r="JMJ204" s="172"/>
      <c r="JMK204" s="172"/>
      <c r="JML204" s="172"/>
      <c r="JMM204" s="172"/>
      <c r="JMN204" s="172"/>
      <c r="JMO204" s="172"/>
      <c r="JMP204" s="172"/>
      <c r="JMQ204" s="172"/>
      <c r="JMR204" s="172"/>
      <c r="JMS204" s="172"/>
      <c r="JMT204" s="172"/>
      <c r="JMU204" s="172"/>
      <c r="JMV204" s="172"/>
      <c r="JMW204" s="172"/>
      <c r="JMX204" s="172"/>
      <c r="JMY204" s="172"/>
      <c r="JMZ204" s="172"/>
      <c r="JNA204" s="172"/>
      <c r="JNB204" s="172"/>
      <c r="JNC204" s="172"/>
      <c r="JND204" s="172"/>
      <c r="JNE204" s="172"/>
      <c r="JNF204" s="172"/>
      <c r="JNG204" s="172"/>
      <c r="JNH204" s="172"/>
      <c r="JNI204" s="172"/>
      <c r="JNJ204" s="172"/>
      <c r="JNK204" s="172"/>
      <c r="JNL204" s="172"/>
      <c r="JNM204" s="172"/>
      <c r="JNN204" s="172"/>
      <c r="JNO204" s="172"/>
      <c r="JNP204" s="172"/>
      <c r="JNQ204" s="172"/>
      <c r="JNR204" s="172"/>
      <c r="JNS204" s="172"/>
      <c r="JNT204" s="172"/>
      <c r="JNU204" s="172"/>
      <c r="JNV204" s="172"/>
      <c r="JNW204" s="172"/>
      <c r="JNX204" s="172"/>
      <c r="JNY204" s="172"/>
      <c r="JNZ204" s="172"/>
      <c r="JOA204" s="172"/>
      <c r="JOB204" s="172"/>
      <c r="JOC204" s="172"/>
      <c r="JOD204" s="172"/>
      <c r="JOE204" s="172"/>
      <c r="JOF204" s="172"/>
      <c r="JOG204" s="172"/>
      <c r="JOH204" s="172"/>
      <c r="JOI204" s="172"/>
      <c r="JOJ204" s="172"/>
      <c r="JOK204" s="172"/>
      <c r="JOL204" s="172"/>
      <c r="JOM204" s="172"/>
      <c r="JON204" s="172"/>
      <c r="JOO204" s="172"/>
      <c r="JOP204" s="172"/>
      <c r="JOQ204" s="172"/>
      <c r="JOR204" s="172"/>
      <c r="JOS204" s="172"/>
      <c r="JOT204" s="172"/>
      <c r="JOU204" s="172"/>
      <c r="JOV204" s="172"/>
      <c r="JOW204" s="172"/>
      <c r="JOX204" s="172"/>
      <c r="JOY204" s="172"/>
      <c r="JOZ204" s="172"/>
      <c r="JPA204" s="172"/>
      <c r="JPB204" s="172"/>
      <c r="JPC204" s="172"/>
      <c r="JPD204" s="172"/>
      <c r="JPE204" s="172"/>
      <c r="JPF204" s="172"/>
      <c r="JPG204" s="172"/>
      <c r="JPH204" s="172"/>
      <c r="JPI204" s="172"/>
      <c r="JPJ204" s="172"/>
      <c r="JPK204" s="172"/>
      <c r="JPL204" s="172"/>
      <c r="JPM204" s="172"/>
      <c r="JPN204" s="172"/>
      <c r="JPO204" s="172"/>
      <c r="JPP204" s="172"/>
      <c r="JPQ204" s="172"/>
      <c r="JPR204" s="172"/>
      <c r="JPS204" s="172"/>
      <c r="JPT204" s="172"/>
      <c r="JPU204" s="172"/>
      <c r="JPV204" s="172"/>
      <c r="JPW204" s="172"/>
      <c r="JPX204" s="172"/>
      <c r="JPY204" s="172"/>
      <c r="JPZ204" s="172"/>
      <c r="JQA204" s="172"/>
      <c r="JQB204" s="172"/>
      <c r="JQC204" s="172"/>
      <c r="JQD204" s="172"/>
      <c r="JQE204" s="172"/>
      <c r="JQF204" s="172"/>
      <c r="JQG204" s="172"/>
      <c r="JQH204" s="172"/>
      <c r="JQI204" s="172"/>
      <c r="JQJ204" s="172"/>
      <c r="JQK204" s="172"/>
      <c r="JQL204" s="172"/>
      <c r="JQM204" s="172"/>
      <c r="JQN204" s="172"/>
      <c r="JQO204" s="172"/>
      <c r="JQP204" s="172"/>
      <c r="JQQ204" s="172"/>
      <c r="JQR204" s="172"/>
      <c r="JQS204" s="172"/>
      <c r="JQT204" s="172"/>
      <c r="JQU204" s="172"/>
      <c r="JQV204" s="172"/>
      <c r="JQW204" s="172"/>
      <c r="JQX204" s="172"/>
      <c r="JQY204" s="172"/>
      <c r="JQZ204" s="172"/>
      <c r="JRA204" s="172"/>
      <c r="JRB204" s="172"/>
      <c r="JRC204" s="172"/>
      <c r="JRD204" s="172"/>
      <c r="JRE204" s="172"/>
      <c r="JRF204" s="172"/>
      <c r="JRG204" s="172"/>
      <c r="JRH204" s="172"/>
      <c r="JRI204" s="172"/>
      <c r="JRJ204" s="172"/>
      <c r="JRK204" s="172"/>
      <c r="JRL204" s="172"/>
      <c r="JRM204" s="172"/>
      <c r="JRN204" s="172"/>
      <c r="JRO204" s="172"/>
      <c r="JRP204" s="172"/>
      <c r="JRQ204" s="172"/>
      <c r="JRR204" s="172"/>
      <c r="JRS204" s="172"/>
      <c r="JRT204" s="172"/>
      <c r="JRU204" s="172"/>
      <c r="JRV204" s="172"/>
      <c r="JRW204" s="172"/>
      <c r="JRX204" s="172"/>
      <c r="JRY204" s="172"/>
      <c r="JRZ204" s="172"/>
      <c r="JSA204" s="172"/>
      <c r="JSB204" s="172"/>
      <c r="JSC204" s="172"/>
      <c r="JSD204" s="172"/>
      <c r="JSE204" s="172"/>
      <c r="JSF204" s="172"/>
      <c r="JSG204" s="172"/>
      <c r="JSH204" s="172"/>
      <c r="JSI204" s="172"/>
      <c r="JSJ204" s="172"/>
      <c r="JSK204" s="172"/>
      <c r="JSL204" s="172"/>
      <c r="JSM204" s="172"/>
      <c r="JSN204" s="172"/>
      <c r="JSO204" s="172"/>
      <c r="JSP204" s="172"/>
      <c r="JSQ204" s="172"/>
      <c r="JSR204" s="172"/>
      <c r="JSS204" s="172"/>
      <c r="JST204" s="172"/>
      <c r="JSU204" s="172"/>
      <c r="JSV204" s="172"/>
      <c r="JSW204" s="172"/>
      <c r="JSX204" s="172"/>
      <c r="JSY204" s="172"/>
      <c r="JSZ204" s="172"/>
      <c r="JTA204" s="172"/>
      <c r="JTB204" s="172"/>
      <c r="JTC204" s="172"/>
      <c r="JTD204" s="172"/>
      <c r="JTE204" s="172"/>
      <c r="JTF204" s="172"/>
      <c r="JTG204" s="172"/>
      <c r="JTH204" s="172"/>
      <c r="JTI204" s="172"/>
      <c r="JTJ204" s="172"/>
      <c r="JTK204" s="172"/>
      <c r="JTL204" s="172"/>
      <c r="JTM204" s="172"/>
      <c r="JTN204" s="172"/>
      <c r="JTO204" s="172"/>
      <c r="JTP204" s="172"/>
      <c r="JTQ204" s="172"/>
      <c r="JTR204" s="172"/>
      <c r="JTS204" s="172"/>
      <c r="JTT204" s="172"/>
      <c r="JTU204" s="172"/>
      <c r="JTV204" s="172"/>
      <c r="JTW204" s="172"/>
      <c r="JTX204" s="172"/>
      <c r="JTY204" s="172"/>
      <c r="JTZ204" s="172"/>
      <c r="JUA204" s="172"/>
      <c r="JUB204" s="172"/>
      <c r="JUC204" s="172"/>
      <c r="JUD204" s="172"/>
      <c r="JUE204" s="172"/>
      <c r="JUF204" s="172"/>
      <c r="JUG204" s="172"/>
      <c r="JUH204" s="172"/>
      <c r="JUI204" s="172"/>
      <c r="JUJ204" s="172"/>
      <c r="JUK204" s="172"/>
      <c r="JUL204" s="172"/>
      <c r="JUM204" s="172"/>
      <c r="JUN204" s="172"/>
      <c r="JUO204" s="172"/>
      <c r="JUP204" s="172"/>
      <c r="JUQ204" s="172"/>
      <c r="JUR204" s="172"/>
      <c r="JUS204" s="172"/>
      <c r="JUT204" s="172"/>
      <c r="JUU204" s="172"/>
      <c r="JUV204" s="172"/>
      <c r="JUW204" s="172"/>
      <c r="JUX204" s="172"/>
      <c r="JUY204" s="172"/>
      <c r="JUZ204" s="172"/>
      <c r="JVA204" s="172"/>
      <c r="JVB204" s="172"/>
      <c r="JVC204" s="172"/>
      <c r="JVD204" s="172"/>
      <c r="JVE204" s="172"/>
      <c r="JVF204" s="172"/>
      <c r="JVG204" s="172"/>
      <c r="JVH204" s="172"/>
      <c r="JVI204" s="172"/>
      <c r="JVJ204" s="172"/>
      <c r="JVK204" s="172"/>
      <c r="JVL204" s="172"/>
      <c r="JVM204" s="172"/>
      <c r="JVN204" s="172"/>
      <c r="JVO204" s="172"/>
      <c r="JVP204" s="172"/>
      <c r="JVQ204" s="172"/>
      <c r="JVR204" s="172"/>
      <c r="JVS204" s="172"/>
      <c r="JVT204" s="172"/>
      <c r="JVU204" s="172"/>
      <c r="JVV204" s="172"/>
      <c r="JVW204" s="172"/>
      <c r="JVX204" s="172"/>
      <c r="JVY204" s="172"/>
      <c r="JVZ204" s="172"/>
      <c r="JWA204" s="172"/>
      <c r="JWB204" s="172"/>
      <c r="JWC204" s="172"/>
      <c r="JWD204" s="172"/>
      <c r="JWE204" s="172"/>
      <c r="JWF204" s="172"/>
      <c r="JWG204" s="172"/>
      <c r="JWH204" s="172"/>
      <c r="JWI204" s="172"/>
      <c r="JWJ204" s="172"/>
      <c r="JWK204" s="172"/>
      <c r="JWL204" s="172"/>
      <c r="JWM204" s="172"/>
      <c r="JWN204" s="172"/>
      <c r="JWO204" s="172"/>
      <c r="JWP204" s="172"/>
      <c r="JWQ204" s="172"/>
      <c r="JWR204" s="172"/>
      <c r="JWS204" s="172"/>
      <c r="JWT204" s="172"/>
      <c r="JWU204" s="172"/>
      <c r="JWV204" s="172"/>
      <c r="JWW204" s="172"/>
      <c r="JWX204" s="172"/>
      <c r="JWY204" s="172"/>
      <c r="JWZ204" s="172"/>
      <c r="JXA204" s="172"/>
      <c r="JXB204" s="172"/>
      <c r="JXC204" s="172"/>
      <c r="JXD204" s="172"/>
      <c r="JXE204" s="172"/>
      <c r="JXF204" s="172"/>
      <c r="JXG204" s="172"/>
      <c r="JXH204" s="172"/>
      <c r="JXI204" s="172"/>
      <c r="JXJ204" s="172"/>
      <c r="JXK204" s="172"/>
      <c r="JXL204" s="172"/>
      <c r="JXM204" s="172"/>
      <c r="JXN204" s="172"/>
      <c r="JXO204" s="172"/>
      <c r="JXP204" s="172"/>
      <c r="JXQ204" s="172"/>
      <c r="JXR204" s="172"/>
      <c r="JXS204" s="172"/>
      <c r="JXT204" s="172"/>
      <c r="JXU204" s="172"/>
      <c r="JXV204" s="172"/>
      <c r="JXW204" s="172"/>
      <c r="JXX204" s="172"/>
      <c r="JXY204" s="172"/>
      <c r="JXZ204" s="172"/>
      <c r="JYA204" s="172"/>
      <c r="JYB204" s="172"/>
      <c r="JYC204" s="172"/>
      <c r="JYD204" s="172"/>
      <c r="JYE204" s="172"/>
      <c r="JYF204" s="172"/>
      <c r="JYG204" s="172"/>
      <c r="JYH204" s="172"/>
      <c r="JYI204" s="172"/>
      <c r="JYJ204" s="172"/>
      <c r="JYK204" s="172"/>
      <c r="JYL204" s="172"/>
      <c r="JYM204" s="172"/>
      <c r="JYN204" s="172"/>
      <c r="JYO204" s="172"/>
      <c r="JYP204" s="172"/>
      <c r="JYQ204" s="172"/>
      <c r="JYR204" s="172"/>
      <c r="JYS204" s="172"/>
      <c r="JYT204" s="172"/>
      <c r="JYU204" s="172"/>
      <c r="JYV204" s="172"/>
      <c r="JYW204" s="172"/>
      <c r="JYX204" s="172"/>
      <c r="JYY204" s="172"/>
      <c r="JYZ204" s="172"/>
      <c r="JZA204" s="172"/>
      <c r="JZB204" s="172"/>
      <c r="JZC204" s="172"/>
      <c r="JZD204" s="172"/>
      <c r="JZE204" s="172"/>
      <c r="JZF204" s="172"/>
      <c r="JZG204" s="172"/>
      <c r="JZH204" s="172"/>
      <c r="JZI204" s="172"/>
      <c r="JZJ204" s="172"/>
      <c r="JZK204" s="172"/>
      <c r="JZL204" s="172"/>
      <c r="JZM204" s="172"/>
      <c r="JZN204" s="172"/>
      <c r="JZO204" s="172"/>
      <c r="JZP204" s="172"/>
      <c r="JZQ204" s="172"/>
      <c r="JZR204" s="172"/>
      <c r="JZS204" s="172"/>
      <c r="JZT204" s="172"/>
      <c r="JZU204" s="172"/>
      <c r="JZV204" s="172"/>
      <c r="JZW204" s="172"/>
      <c r="JZX204" s="172"/>
      <c r="JZY204" s="172"/>
      <c r="JZZ204" s="172"/>
      <c r="KAA204" s="172"/>
      <c r="KAB204" s="172"/>
      <c r="KAC204" s="172"/>
      <c r="KAD204" s="172"/>
      <c r="KAE204" s="172"/>
      <c r="KAF204" s="172"/>
      <c r="KAG204" s="172"/>
      <c r="KAH204" s="172"/>
      <c r="KAI204" s="172"/>
      <c r="KAJ204" s="172"/>
      <c r="KAK204" s="172"/>
      <c r="KAL204" s="172"/>
      <c r="KAM204" s="172"/>
      <c r="KAN204" s="172"/>
      <c r="KAO204" s="172"/>
      <c r="KAP204" s="172"/>
      <c r="KAQ204" s="172"/>
      <c r="KAR204" s="172"/>
      <c r="KAS204" s="172"/>
      <c r="KAT204" s="172"/>
      <c r="KAU204" s="172"/>
      <c r="KAV204" s="172"/>
      <c r="KAW204" s="172"/>
      <c r="KAX204" s="172"/>
      <c r="KAY204" s="172"/>
      <c r="KAZ204" s="172"/>
      <c r="KBA204" s="172"/>
      <c r="KBB204" s="172"/>
      <c r="KBC204" s="172"/>
      <c r="KBD204" s="172"/>
      <c r="KBE204" s="172"/>
      <c r="KBF204" s="172"/>
      <c r="KBG204" s="172"/>
      <c r="KBH204" s="172"/>
      <c r="KBI204" s="172"/>
      <c r="KBJ204" s="172"/>
      <c r="KBK204" s="172"/>
      <c r="KBL204" s="172"/>
      <c r="KBM204" s="172"/>
      <c r="KBN204" s="172"/>
      <c r="KBO204" s="172"/>
      <c r="KBP204" s="172"/>
      <c r="KBQ204" s="172"/>
      <c r="KBR204" s="172"/>
      <c r="KBS204" s="172"/>
      <c r="KBT204" s="172"/>
      <c r="KBU204" s="172"/>
      <c r="KBV204" s="172"/>
      <c r="KBW204" s="172"/>
      <c r="KBX204" s="172"/>
      <c r="KBY204" s="172"/>
      <c r="KBZ204" s="172"/>
      <c r="KCA204" s="172"/>
      <c r="KCB204" s="172"/>
      <c r="KCC204" s="172"/>
      <c r="KCD204" s="172"/>
      <c r="KCE204" s="172"/>
      <c r="KCF204" s="172"/>
      <c r="KCG204" s="172"/>
      <c r="KCH204" s="172"/>
      <c r="KCI204" s="172"/>
      <c r="KCJ204" s="172"/>
      <c r="KCK204" s="172"/>
      <c r="KCL204" s="172"/>
      <c r="KCM204" s="172"/>
      <c r="KCN204" s="172"/>
      <c r="KCO204" s="172"/>
      <c r="KCP204" s="172"/>
      <c r="KCQ204" s="172"/>
      <c r="KCR204" s="172"/>
      <c r="KCS204" s="172"/>
      <c r="KCT204" s="172"/>
      <c r="KCU204" s="172"/>
      <c r="KCV204" s="172"/>
      <c r="KCW204" s="172"/>
      <c r="KCX204" s="172"/>
      <c r="KCY204" s="172"/>
      <c r="KCZ204" s="172"/>
      <c r="KDA204" s="172"/>
      <c r="KDB204" s="172"/>
      <c r="KDC204" s="172"/>
      <c r="KDD204" s="172"/>
      <c r="KDE204" s="172"/>
      <c r="KDF204" s="172"/>
      <c r="KDG204" s="172"/>
      <c r="KDH204" s="172"/>
      <c r="KDI204" s="172"/>
      <c r="KDJ204" s="172"/>
      <c r="KDK204" s="172"/>
      <c r="KDL204" s="172"/>
      <c r="KDM204" s="172"/>
      <c r="KDN204" s="172"/>
      <c r="KDO204" s="172"/>
      <c r="KDP204" s="172"/>
      <c r="KDQ204" s="172"/>
      <c r="KDR204" s="172"/>
      <c r="KDS204" s="172"/>
      <c r="KDT204" s="172"/>
      <c r="KDU204" s="172"/>
      <c r="KDV204" s="172"/>
      <c r="KDW204" s="172"/>
      <c r="KDX204" s="172"/>
      <c r="KDY204" s="172"/>
      <c r="KDZ204" s="172"/>
      <c r="KEA204" s="172"/>
      <c r="KEB204" s="172"/>
      <c r="KEC204" s="172"/>
      <c r="KED204" s="172"/>
      <c r="KEE204" s="172"/>
      <c r="KEF204" s="172"/>
      <c r="KEG204" s="172"/>
      <c r="KEH204" s="172"/>
      <c r="KEI204" s="172"/>
      <c r="KEJ204" s="172"/>
      <c r="KEK204" s="172"/>
      <c r="KEL204" s="172"/>
      <c r="KEM204" s="172"/>
      <c r="KEN204" s="172"/>
      <c r="KEO204" s="172"/>
      <c r="KEP204" s="172"/>
      <c r="KEQ204" s="172"/>
      <c r="KER204" s="172"/>
      <c r="KES204" s="172"/>
      <c r="KET204" s="172"/>
      <c r="KEU204" s="172"/>
      <c r="KEV204" s="172"/>
      <c r="KEW204" s="172"/>
      <c r="KEX204" s="172"/>
      <c r="KEY204" s="172"/>
      <c r="KEZ204" s="172"/>
      <c r="KFA204" s="172"/>
      <c r="KFB204" s="172"/>
      <c r="KFC204" s="172"/>
      <c r="KFD204" s="172"/>
      <c r="KFE204" s="172"/>
      <c r="KFF204" s="172"/>
      <c r="KFG204" s="172"/>
      <c r="KFH204" s="172"/>
      <c r="KFI204" s="172"/>
      <c r="KFJ204" s="172"/>
      <c r="KFK204" s="172"/>
      <c r="KFL204" s="172"/>
      <c r="KFM204" s="172"/>
      <c r="KFN204" s="172"/>
      <c r="KFO204" s="172"/>
      <c r="KFP204" s="172"/>
      <c r="KFQ204" s="172"/>
      <c r="KFR204" s="172"/>
      <c r="KFS204" s="172"/>
      <c r="KFT204" s="172"/>
      <c r="KFU204" s="172"/>
      <c r="KFV204" s="172"/>
      <c r="KFW204" s="172"/>
      <c r="KFX204" s="172"/>
      <c r="KFY204" s="172"/>
      <c r="KFZ204" s="172"/>
      <c r="KGA204" s="172"/>
      <c r="KGB204" s="172"/>
      <c r="KGC204" s="172"/>
      <c r="KGD204" s="172"/>
      <c r="KGE204" s="172"/>
      <c r="KGF204" s="172"/>
      <c r="KGG204" s="172"/>
      <c r="KGH204" s="172"/>
      <c r="KGI204" s="172"/>
      <c r="KGJ204" s="172"/>
      <c r="KGK204" s="172"/>
      <c r="KGL204" s="172"/>
      <c r="KGM204" s="172"/>
      <c r="KGN204" s="172"/>
      <c r="KGO204" s="172"/>
      <c r="KGP204" s="172"/>
      <c r="KGQ204" s="172"/>
      <c r="KGR204" s="172"/>
      <c r="KGS204" s="172"/>
      <c r="KGT204" s="172"/>
      <c r="KGU204" s="172"/>
      <c r="KGV204" s="172"/>
      <c r="KGW204" s="172"/>
      <c r="KGX204" s="172"/>
      <c r="KGY204" s="172"/>
      <c r="KGZ204" s="172"/>
      <c r="KHA204" s="172"/>
      <c r="KHB204" s="172"/>
      <c r="KHC204" s="172"/>
      <c r="KHD204" s="172"/>
      <c r="KHE204" s="172"/>
      <c r="KHF204" s="172"/>
      <c r="KHG204" s="172"/>
      <c r="KHH204" s="172"/>
      <c r="KHI204" s="172"/>
      <c r="KHJ204" s="172"/>
      <c r="KHK204" s="172"/>
      <c r="KHL204" s="172"/>
      <c r="KHM204" s="172"/>
      <c r="KHN204" s="172"/>
      <c r="KHO204" s="172"/>
      <c r="KHP204" s="172"/>
      <c r="KHQ204" s="172"/>
      <c r="KHR204" s="172"/>
      <c r="KHS204" s="172"/>
      <c r="KHT204" s="172"/>
      <c r="KHU204" s="172"/>
      <c r="KHV204" s="172"/>
      <c r="KHW204" s="172"/>
      <c r="KHX204" s="172"/>
      <c r="KHY204" s="172"/>
      <c r="KHZ204" s="172"/>
      <c r="KIA204" s="172"/>
      <c r="KIB204" s="172"/>
      <c r="KIC204" s="172"/>
      <c r="KID204" s="172"/>
      <c r="KIE204" s="172"/>
      <c r="KIF204" s="172"/>
      <c r="KIG204" s="172"/>
      <c r="KIH204" s="172"/>
      <c r="KII204" s="172"/>
      <c r="KIJ204" s="172"/>
      <c r="KIK204" s="172"/>
      <c r="KIL204" s="172"/>
      <c r="KIM204" s="172"/>
      <c r="KIN204" s="172"/>
      <c r="KIO204" s="172"/>
      <c r="KIP204" s="172"/>
      <c r="KIQ204" s="172"/>
      <c r="KIR204" s="172"/>
      <c r="KIS204" s="172"/>
      <c r="KIT204" s="172"/>
      <c r="KIU204" s="172"/>
      <c r="KIV204" s="172"/>
      <c r="KIW204" s="172"/>
      <c r="KIX204" s="172"/>
      <c r="KIY204" s="172"/>
      <c r="KIZ204" s="172"/>
      <c r="KJA204" s="172"/>
      <c r="KJB204" s="172"/>
      <c r="KJC204" s="172"/>
      <c r="KJD204" s="172"/>
      <c r="KJE204" s="172"/>
      <c r="KJF204" s="172"/>
      <c r="KJG204" s="172"/>
      <c r="KJH204" s="172"/>
      <c r="KJI204" s="172"/>
      <c r="KJJ204" s="172"/>
      <c r="KJK204" s="172"/>
      <c r="KJL204" s="172"/>
      <c r="KJM204" s="172"/>
      <c r="KJN204" s="172"/>
      <c r="KJO204" s="172"/>
      <c r="KJP204" s="172"/>
      <c r="KJQ204" s="172"/>
      <c r="KJR204" s="172"/>
      <c r="KJS204" s="172"/>
      <c r="KJT204" s="172"/>
      <c r="KJU204" s="172"/>
      <c r="KJV204" s="172"/>
      <c r="KJW204" s="172"/>
      <c r="KJX204" s="172"/>
      <c r="KJY204" s="172"/>
      <c r="KJZ204" s="172"/>
      <c r="KKA204" s="172"/>
      <c r="KKB204" s="172"/>
      <c r="KKC204" s="172"/>
      <c r="KKD204" s="172"/>
      <c r="KKE204" s="172"/>
      <c r="KKF204" s="172"/>
      <c r="KKG204" s="172"/>
      <c r="KKH204" s="172"/>
      <c r="KKI204" s="172"/>
      <c r="KKJ204" s="172"/>
      <c r="KKK204" s="172"/>
      <c r="KKL204" s="172"/>
      <c r="KKM204" s="172"/>
      <c r="KKN204" s="172"/>
      <c r="KKO204" s="172"/>
      <c r="KKP204" s="172"/>
      <c r="KKQ204" s="172"/>
      <c r="KKR204" s="172"/>
      <c r="KKS204" s="172"/>
      <c r="KKT204" s="172"/>
      <c r="KKU204" s="172"/>
      <c r="KKV204" s="172"/>
      <c r="KKW204" s="172"/>
      <c r="KKX204" s="172"/>
      <c r="KKY204" s="172"/>
      <c r="KKZ204" s="172"/>
      <c r="KLA204" s="172"/>
      <c r="KLB204" s="172"/>
      <c r="KLC204" s="172"/>
      <c r="KLD204" s="172"/>
      <c r="KLE204" s="172"/>
      <c r="KLF204" s="172"/>
      <c r="KLG204" s="172"/>
      <c r="KLH204" s="172"/>
      <c r="KLI204" s="172"/>
      <c r="KLJ204" s="172"/>
      <c r="KLK204" s="172"/>
      <c r="KLL204" s="172"/>
      <c r="KLM204" s="172"/>
      <c r="KLN204" s="172"/>
      <c r="KLO204" s="172"/>
      <c r="KLP204" s="172"/>
      <c r="KLQ204" s="172"/>
      <c r="KLR204" s="172"/>
      <c r="KLS204" s="172"/>
      <c r="KLT204" s="172"/>
      <c r="KLU204" s="172"/>
      <c r="KLV204" s="172"/>
      <c r="KLW204" s="172"/>
      <c r="KLX204" s="172"/>
      <c r="KLY204" s="172"/>
      <c r="KLZ204" s="172"/>
      <c r="KMA204" s="172"/>
      <c r="KMB204" s="172"/>
      <c r="KMC204" s="172"/>
      <c r="KMD204" s="172"/>
      <c r="KME204" s="172"/>
      <c r="KMF204" s="172"/>
      <c r="KMG204" s="172"/>
      <c r="KMH204" s="172"/>
      <c r="KMI204" s="172"/>
      <c r="KMJ204" s="172"/>
      <c r="KMK204" s="172"/>
      <c r="KML204" s="172"/>
      <c r="KMM204" s="172"/>
      <c r="KMN204" s="172"/>
      <c r="KMO204" s="172"/>
      <c r="KMP204" s="172"/>
      <c r="KMQ204" s="172"/>
      <c r="KMR204" s="172"/>
      <c r="KMS204" s="172"/>
      <c r="KMT204" s="172"/>
      <c r="KMU204" s="172"/>
      <c r="KMV204" s="172"/>
      <c r="KMW204" s="172"/>
      <c r="KMX204" s="172"/>
      <c r="KMY204" s="172"/>
      <c r="KMZ204" s="172"/>
      <c r="KNA204" s="172"/>
      <c r="KNB204" s="172"/>
      <c r="KNC204" s="172"/>
      <c r="KND204" s="172"/>
      <c r="KNE204" s="172"/>
      <c r="KNF204" s="172"/>
      <c r="KNG204" s="172"/>
      <c r="KNH204" s="172"/>
      <c r="KNI204" s="172"/>
      <c r="KNJ204" s="172"/>
      <c r="KNK204" s="172"/>
      <c r="KNL204" s="172"/>
      <c r="KNM204" s="172"/>
      <c r="KNN204" s="172"/>
      <c r="KNO204" s="172"/>
      <c r="KNP204" s="172"/>
      <c r="KNQ204" s="172"/>
      <c r="KNR204" s="172"/>
      <c r="KNS204" s="172"/>
      <c r="KNT204" s="172"/>
      <c r="KNU204" s="172"/>
      <c r="KNV204" s="172"/>
      <c r="KNW204" s="172"/>
      <c r="KNX204" s="172"/>
      <c r="KNY204" s="172"/>
      <c r="KNZ204" s="172"/>
      <c r="KOA204" s="172"/>
      <c r="KOB204" s="172"/>
      <c r="KOC204" s="172"/>
      <c r="KOD204" s="172"/>
      <c r="KOE204" s="172"/>
      <c r="KOF204" s="172"/>
      <c r="KOG204" s="172"/>
      <c r="KOH204" s="172"/>
      <c r="KOI204" s="172"/>
      <c r="KOJ204" s="172"/>
      <c r="KOK204" s="172"/>
      <c r="KOL204" s="172"/>
      <c r="KOM204" s="172"/>
      <c r="KON204" s="172"/>
      <c r="KOO204" s="172"/>
      <c r="KOP204" s="172"/>
      <c r="KOQ204" s="172"/>
      <c r="KOR204" s="172"/>
      <c r="KOS204" s="172"/>
      <c r="KOT204" s="172"/>
      <c r="KOU204" s="172"/>
      <c r="KOV204" s="172"/>
      <c r="KOW204" s="172"/>
      <c r="KOX204" s="172"/>
      <c r="KOY204" s="172"/>
      <c r="KOZ204" s="172"/>
      <c r="KPA204" s="172"/>
      <c r="KPB204" s="172"/>
      <c r="KPC204" s="172"/>
      <c r="KPD204" s="172"/>
      <c r="KPE204" s="172"/>
      <c r="KPF204" s="172"/>
      <c r="KPG204" s="172"/>
      <c r="KPH204" s="172"/>
      <c r="KPI204" s="172"/>
      <c r="KPJ204" s="172"/>
      <c r="KPK204" s="172"/>
      <c r="KPL204" s="172"/>
      <c r="KPM204" s="172"/>
      <c r="KPN204" s="172"/>
      <c r="KPO204" s="172"/>
      <c r="KPP204" s="172"/>
      <c r="KPQ204" s="172"/>
      <c r="KPR204" s="172"/>
      <c r="KPS204" s="172"/>
      <c r="KPT204" s="172"/>
      <c r="KPU204" s="172"/>
      <c r="KPV204" s="172"/>
      <c r="KPW204" s="172"/>
      <c r="KPX204" s="172"/>
      <c r="KPY204" s="172"/>
      <c r="KPZ204" s="172"/>
      <c r="KQA204" s="172"/>
      <c r="KQB204" s="172"/>
      <c r="KQC204" s="172"/>
      <c r="KQD204" s="172"/>
      <c r="KQE204" s="172"/>
      <c r="KQF204" s="172"/>
      <c r="KQG204" s="172"/>
      <c r="KQH204" s="172"/>
      <c r="KQI204" s="172"/>
      <c r="KQJ204" s="172"/>
      <c r="KQK204" s="172"/>
      <c r="KQL204" s="172"/>
      <c r="KQM204" s="172"/>
      <c r="KQN204" s="172"/>
      <c r="KQO204" s="172"/>
      <c r="KQP204" s="172"/>
      <c r="KQQ204" s="172"/>
      <c r="KQR204" s="172"/>
      <c r="KQS204" s="172"/>
      <c r="KQT204" s="172"/>
      <c r="KQU204" s="172"/>
      <c r="KQV204" s="172"/>
      <c r="KQW204" s="172"/>
      <c r="KQX204" s="172"/>
      <c r="KQY204" s="172"/>
      <c r="KQZ204" s="172"/>
      <c r="KRA204" s="172"/>
      <c r="KRB204" s="172"/>
      <c r="KRC204" s="172"/>
      <c r="KRD204" s="172"/>
      <c r="KRE204" s="172"/>
      <c r="KRF204" s="172"/>
      <c r="KRG204" s="172"/>
      <c r="KRH204" s="172"/>
      <c r="KRI204" s="172"/>
      <c r="KRJ204" s="172"/>
      <c r="KRK204" s="172"/>
      <c r="KRL204" s="172"/>
      <c r="KRM204" s="172"/>
      <c r="KRN204" s="172"/>
      <c r="KRO204" s="172"/>
      <c r="KRP204" s="172"/>
      <c r="KRQ204" s="172"/>
      <c r="KRR204" s="172"/>
      <c r="KRS204" s="172"/>
      <c r="KRT204" s="172"/>
      <c r="KRU204" s="172"/>
      <c r="KRV204" s="172"/>
      <c r="KRW204" s="172"/>
      <c r="KRX204" s="172"/>
      <c r="KRY204" s="172"/>
      <c r="KRZ204" s="172"/>
      <c r="KSA204" s="172"/>
      <c r="KSB204" s="172"/>
      <c r="KSC204" s="172"/>
      <c r="KSD204" s="172"/>
      <c r="KSE204" s="172"/>
      <c r="KSF204" s="172"/>
      <c r="KSG204" s="172"/>
      <c r="KSH204" s="172"/>
      <c r="KSI204" s="172"/>
      <c r="KSJ204" s="172"/>
      <c r="KSK204" s="172"/>
      <c r="KSL204" s="172"/>
      <c r="KSM204" s="172"/>
      <c r="KSN204" s="172"/>
      <c r="KSO204" s="172"/>
      <c r="KSP204" s="172"/>
      <c r="KSQ204" s="172"/>
      <c r="KSR204" s="172"/>
      <c r="KSS204" s="172"/>
      <c r="KST204" s="172"/>
      <c r="KSU204" s="172"/>
      <c r="KSV204" s="172"/>
      <c r="KSW204" s="172"/>
      <c r="KSX204" s="172"/>
      <c r="KSY204" s="172"/>
      <c r="KSZ204" s="172"/>
      <c r="KTA204" s="172"/>
      <c r="KTB204" s="172"/>
      <c r="KTC204" s="172"/>
      <c r="KTD204" s="172"/>
      <c r="KTE204" s="172"/>
      <c r="KTF204" s="172"/>
      <c r="KTG204" s="172"/>
      <c r="KTH204" s="172"/>
      <c r="KTI204" s="172"/>
      <c r="KTJ204" s="172"/>
      <c r="KTK204" s="172"/>
      <c r="KTL204" s="172"/>
      <c r="KTM204" s="172"/>
      <c r="KTN204" s="172"/>
      <c r="KTO204" s="172"/>
      <c r="KTP204" s="172"/>
      <c r="KTQ204" s="172"/>
      <c r="KTR204" s="172"/>
      <c r="KTS204" s="172"/>
      <c r="KTT204" s="172"/>
      <c r="KTU204" s="172"/>
      <c r="KTV204" s="172"/>
      <c r="KTW204" s="172"/>
      <c r="KTX204" s="172"/>
      <c r="KTY204" s="172"/>
      <c r="KTZ204" s="172"/>
      <c r="KUA204" s="172"/>
      <c r="KUB204" s="172"/>
      <c r="KUC204" s="172"/>
      <c r="KUD204" s="172"/>
      <c r="KUE204" s="172"/>
      <c r="KUF204" s="172"/>
      <c r="KUG204" s="172"/>
      <c r="KUH204" s="172"/>
      <c r="KUI204" s="172"/>
      <c r="KUJ204" s="172"/>
      <c r="KUK204" s="172"/>
      <c r="KUL204" s="172"/>
      <c r="KUM204" s="172"/>
      <c r="KUN204" s="172"/>
      <c r="KUO204" s="172"/>
      <c r="KUP204" s="172"/>
      <c r="KUQ204" s="172"/>
      <c r="KUR204" s="172"/>
      <c r="KUS204" s="172"/>
      <c r="KUT204" s="172"/>
      <c r="KUU204" s="172"/>
      <c r="KUV204" s="172"/>
      <c r="KUW204" s="172"/>
      <c r="KUX204" s="172"/>
      <c r="KUY204" s="172"/>
      <c r="KUZ204" s="172"/>
      <c r="KVA204" s="172"/>
      <c r="KVB204" s="172"/>
      <c r="KVC204" s="172"/>
      <c r="KVD204" s="172"/>
      <c r="KVE204" s="172"/>
      <c r="KVF204" s="172"/>
      <c r="KVG204" s="172"/>
      <c r="KVH204" s="172"/>
      <c r="KVI204" s="172"/>
      <c r="KVJ204" s="172"/>
      <c r="KVK204" s="172"/>
      <c r="KVL204" s="172"/>
      <c r="KVM204" s="172"/>
      <c r="KVN204" s="172"/>
      <c r="KVO204" s="172"/>
      <c r="KVP204" s="172"/>
      <c r="KVQ204" s="172"/>
      <c r="KVR204" s="172"/>
      <c r="KVS204" s="172"/>
      <c r="KVT204" s="172"/>
      <c r="KVU204" s="172"/>
      <c r="KVV204" s="172"/>
      <c r="KVW204" s="172"/>
      <c r="KVX204" s="172"/>
      <c r="KVY204" s="172"/>
      <c r="KVZ204" s="172"/>
      <c r="KWA204" s="172"/>
      <c r="KWB204" s="172"/>
      <c r="KWC204" s="172"/>
      <c r="KWD204" s="172"/>
      <c r="KWE204" s="172"/>
      <c r="KWF204" s="172"/>
      <c r="KWG204" s="172"/>
      <c r="KWH204" s="172"/>
      <c r="KWI204" s="172"/>
      <c r="KWJ204" s="172"/>
      <c r="KWK204" s="172"/>
      <c r="KWL204" s="172"/>
      <c r="KWM204" s="172"/>
      <c r="KWN204" s="172"/>
      <c r="KWO204" s="172"/>
      <c r="KWP204" s="172"/>
      <c r="KWQ204" s="172"/>
      <c r="KWR204" s="172"/>
      <c r="KWS204" s="172"/>
      <c r="KWT204" s="172"/>
      <c r="KWU204" s="172"/>
      <c r="KWV204" s="172"/>
      <c r="KWW204" s="172"/>
      <c r="KWX204" s="172"/>
      <c r="KWY204" s="172"/>
      <c r="KWZ204" s="172"/>
      <c r="KXA204" s="172"/>
      <c r="KXB204" s="172"/>
      <c r="KXC204" s="172"/>
      <c r="KXD204" s="172"/>
      <c r="KXE204" s="172"/>
      <c r="KXF204" s="172"/>
      <c r="KXG204" s="172"/>
      <c r="KXH204" s="172"/>
      <c r="KXI204" s="172"/>
      <c r="KXJ204" s="172"/>
      <c r="KXK204" s="172"/>
      <c r="KXL204" s="172"/>
      <c r="KXM204" s="172"/>
      <c r="KXN204" s="172"/>
      <c r="KXO204" s="172"/>
      <c r="KXP204" s="172"/>
      <c r="KXQ204" s="172"/>
      <c r="KXR204" s="172"/>
      <c r="KXS204" s="172"/>
      <c r="KXT204" s="172"/>
      <c r="KXU204" s="172"/>
      <c r="KXV204" s="172"/>
      <c r="KXW204" s="172"/>
      <c r="KXX204" s="172"/>
      <c r="KXY204" s="172"/>
      <c r="KXZ204" s="172"/>
      <c r="KYA204" s="172"/>
      <c r="KYB204" s="172"/>
      <c r="KYC204" s="172"/>
      <c r="KYD204" s="172"/>
      <c r="KYE204" s="172"/>
      <c r="KYF204" s="172"/>
      <c r="KYG204" s="172"/>
      <c r="KYH204" s="172"/>
      <c r="KYI204" s="172"/>
      <c r="KYJ204" s="172"/>
      <c r="KYK204" s="172"/>
      <c r="KYL204" s="172"/>
      <c r="KYM204" s="172"/>
      <c r="KYN204" s="172"/>
      <c r="KYO204" s="172"/>
      <c r="KYP204" s="172"/>
      <c r="KYQ204" s="172"/>
      <c r="KYR204" s="172"/>
      <c r="KYS204" s="172"/>
      <c r="KYT204" s="172"/>
      <c r="KYU204" s="172"/>
      <c r="KYV204" s="172"/>
      <c r="KYW204" s="172"/>
      <c r="KYX204" s="172"/>
      <c r="KYY204" s="172"/>
      <c r="KYZ204" s="172"/>
      <c r="KZA204" s="172"/>
      <c r="KZB204" s="172"/>
      <c r="KZC204" s="172"/>
      <c r="KZD204" s="172"/>
      <c r="KZE204" s="172"/>
      <c r="KZF204" s="172"/>
      <c r="KZG204" s="172"/>
      <c r="KZH204" s="172"/>
      <c r="KZI204" s="172"/>
      <c r="KZJ204" s="172"/>
      <c r="KZK204" s="172"/>
      <c r="KZL204" s="172"/>
      <c r="KZM204" s="172"/>
      <c r="KZN204" s="172"/>
      <c r="KZO204" s="172"/>
      <c r="KZP204" s="172"/>
      <c r="KZQ204" s="172"/>
      <c r="KZR204" s="172"/>
      <c r="KZS204" s="172"/>
      <c r="KZT204" s="172"/>
      <c r="KZU204" s="172"/>
      <c r="KZV204" s="172"/>
      <c r="KZW204" s="172"/>
      <c r="KZX204" s="172"/>
      <c r="KZY204" s="172"/>
      <c r="KZZ204" s="172"/>
      <c r="LAA204" s="172"/>
      <c r="LAB204" s="172"/>
      <c r="LAC204" s="172"/>
      <c r="LAD204" s="172"/>
      <c r="LAE204" s="172"/>
      <c r="LAF204" s="172"/>
      <c r="LAG204" s="172"/>
      <c r="LAH204" s="172"/>
      <c r="LAI204" s="172"/>
      <c r="LAJ204" s="172"/>
      <c r="LAK204" s="172"/>
      <c r="LAL204" s="172"/>
      <c r="LAM204" s="172"/>
      <c r="LAN204" s="172"/>
      <c r="LAO204" s="172"/>
      <c r="LAP204" s="172"/>
      <c r="LAQ204" s="172"/>
      <c r="LAR204" s="172"/>
      <c r="LAS204" s="172"/>
      <c r="LAT204" s="172"/>
      <c r="LAU204" s="172"/>
      <c r="LAV204" s="172"/>
      <c r="LAW204" s="172"/>
      <c r="LAX204" s="172"/>
      <c r="LAY204" s="172"/>
      <c r="LAZ204" s="172"/>
      <c r="LBA204" s="172"/>
      <c r="LBB204" s="172"/>
      <c r="LBC204" s="172"/>
      <c r="LBD204" s="172"/>
      <c r="LBE204" s="172"/>
      <c r="LBF204" s="172"/>
      <c r="LBG204" s="172"/>
      <c r="LBH204" s="172"/>
      <c r="LBI204" s="172"/>
      <c r="LBJ204" s="172"/>
      <c r="LBK204" s="172"/>
      <c r="LBL204" s="172"/>
      <c r="LBM204" s="172"/>
      <c r="LBN204" s="172"/>
      <c r="LBO204" s="172"/>
      <c r="LBP204" s="172"/>
      <c r="LBQ204" s="172"/>
      <c r="LBR204" s="172"/>
      <c r="LBS204" s="172"/>
      <c r="LBT204" s="172"/>
      <c r="LBU204" s="172"/>
      <c r="LBV204" s="172"/>
      <c r="LBW204" s="172"/>
      <c r="LBX204" s="172"/>
      <c r="LBY204" s="172"/>
      <c r="LBZ204" s="172"/>
      <c r="LCA204" s="172"/>
      <c r="LCB204" s="172"/>
      <c r="LCC204" s="172"/>
      <c r="LCD204" s="172"/>
      <c r="LCE204" s="172"/>
      <c r="LCF204" s="172"/>
      <c r="LCG204" s="172"/>
      <c r="LCH204" s="172"/>
      <c r="LCI204" s="172"/>
      <c r="LCJ204" s="172"/>
      <c r="LCK204" s="172"/>
      <c r="LCL204" s="172"/>
      <c r="LCM204" s="172"/>
      <c r="LCN204" s="172"/>
      <c r="LCO204" s="172"/>
      <c r="LCP204" s="172"/>
      <c r="LCQ204" s="172"/>
      <c r="LCR204" s="172"/>
      <c r="LCS204" s="172"/>
      <c r="LCT204" s="172"/>
      <c r="LCU204" s="172"/>
      <c r="LCV204" s="172"/>
      <c r="LCW204" s="172"/>
      <c r="LCX204" s="172"/>
      <c r="LCY204" s="172"/>
      <c r="LCZ204" s="172"/>
      <c r="LDA204" s="172"/>
      <c r="LDB204" s="172"/>
      <c r="LDC204" s="172"/>
      <c r="LDD204" s="172"/>
      <c r="LDE204" s="172"/>
      <c r="LDF204" s="172"/>
      <c r="LDG204" s="172"/>
      <c r="LDH204" s="172"/>
      <c r="LDI204" s="172"/>
      <c r="LDJ204" s="172"/>
      <c r="LDK204" s="172"/>
      <c r="LDL204" s="172"/>
      <c r="LDM204" s="172"/>
      <c r="LDN204" s="172"/>
      <c r="LDO204" s="172"/>
      <c r="LDP204" s="172"/>
      <c r="LDQ204" s="172"/>
      <c r="LDR204" s="172"/>
      <c r="LDS204" s="172"/>
      <c r="LDT204" s="172"/>
      <c r="LDU204" s="172"/>
      <c r="LDV204" s="172"/>
      <c r="LDW204" s="172"/>
      <c r="LDX204" s="172"/>
      <c r="LDY204" s="172"/>
      <c r="LDZ204" s="172"/>
      <c r="LEA204" s="172"/>
      <c r="LEB204" s="172"/>
      <c r="LEC204" s="172"/>
      <c r="LED204" s="172"/>
      <c r="LEE204" s="172"/>
      <c r="LEF204" s="172"/>
      <c r="LEG204" s="172"/>
      <c r="LEH204" s="172"/>
      <c r="LEI204" s="172"/>
      <c r="LEJ204" s="172"/>
      <c r="LEK204" s="172"/>
      <c r="LEL204" s="172"/>
      <c r="LEM204" s="172"/>
      <c r="LEN204" s="172"/>
      <c r="LEO204" s="172"/>
      <c r="LEP204" s="172"/>
      <c r="LEQ204" s="172"/>
      <c r="LER204" s="172"/>
      <c r="LES204" s="172"/>
      <c r="LET204" s="172"/>
      <c r="LEU204" s="172"/>
      <c r="LEV204" s="172"/>
      <c r="LEW204" s="172"/>
      <c r="LEX204" s="172"/>
      <c r="LEY204" s="172"/>
      <c r="LEZ204" s="172"/>
      <c r="LFA204" s="172"/>
      <c r="LFB204" s="172"/>
      <c r="LFC204" s="172"/>
      <c r="LFD204" s="172"/>
      <c r="LFE204" s="172"/>
      <c r="LFF204" s="172"/>
      <c r="LFG204" s="172"/>
      <c r="LFH204" s="172"/>
      <c r="LFI204" s="172"/>
      <c r="LFJ204" s="172"/>
      <c r="LFK204" s="172"/>
      <c r="LFL204" s="172"/>
      <c r="LFM204" s="172"/>
      <c r="LFN204" s="172"/>
      <c r="LFO204" s="172"/>
      <c r="LFP204" s="172"/>
      <c r="LFQ204" s="172"/>
      <c r="LFR204" s="172"/>
      <c r="LFS204" s="172"/>
      <c r="LFT204" s="172"/>
      <c r="LFU204" s="172"/>
      <c r="LFV204" s="172"/>
      <c r="LFW204" s="172"/>
      <c r="LFX204" s="172"/>
      <c r="LFY204" s="172"/>
      <c r="LFZ204" s="172"/>
      <c r="LGA204" s="172"/>
      <c r="LGB204" s="172"/>
      <c r="LGC204" s="172"/>
      <c r="LGD204" s="172"/>
      <c r="LGE204" s="172"/>
      <c r="LGF204" s="172"/>
      <c r="LGG204" s="172"/>
      <c r="LGH204" s="172"/>
      <c r="LGI204" s="172"/>
      <c r="LGJ204" s="172"/>
      <c r="LGK204" s="172"/>
      <c r="LGL204" s="172"/>
      <c r="LGM204" s="172"/>
      <c r="LGN204" s="172"/>
      <c r="LGO204" s="172"/>
      <c r="LGP204" s="172"/>
      <c r="LGQ204" s="172"/>
      <c r="LGR204" s="172"/>
      <c r="LGS204" s="172"/>
      <c r="LGT204" s="172"/>
      <c r="LGU204" s="172"/>
      <c r="LGV204" s="172"/>
      <c r="LGW204" s="172"/>
      <c r="LGX204" s="172"/>
      <c r="LGY204" s="172"/>
      <c r="LGZ204" s="172"/>
      <c r="LHA204" s="172"/>
      <c r="LHB204" s="172"/>
      <c r="LHC204" s="172"/>
      <c r="LHD204" s="172"/>
      <c r="LHE204" s="172"/>
      <c r="LHF204" s="172"/>
      <c r="LHG204" s="172"/>
      <c r="LHH204" s="172"/>
      <c r="LHI204" s="172"/>
      <c r="LHJ204" s="172"/>
      <c r="LHK204" s="172"/>
      <c r="LHL204" s="172"/>
      <c r="LHM204" s="172"/>
      <c r="LHN204" s="172"/>
      <c r="LHO204" s="172"/>
      <c r="LHP204" s="172"/>
      <c r="LHQ204" s="172"/>
      <c r="LHR204" s="172"/>
      <c r="LHS204" s="172"/>
      <c r="LHT204" s="172"/>
      <c r="LHU204" s="172"/>
      <c r="LHV204" s="172"/>
      <c r="LHW204" s="172"/>
      <c r="LHX204" s="172"/>
      <c r="LHY204" s="172"/>
      <c r="LHZ204" s="172"/>
      <c r="LIA204" s="172"/>
      <c r="LIB204" s="172"/>
      <c r="LIC204" s="172"/>
      <c r="LID204" s="172"/>
      <c r="LIE204" s="172"/>
      <c r="LIF204" s="172"/>
      <c r="LIG204" s="172"/>
      <c r="LIH204" s="172"/>
      <c r="LII204" s="172"/>
      <c r="LIJ204" s="172"/>
      <c r="LIK204" s="172"/>
      <c r="LIL204" s="172"/>
      <c r="LIM204" s="172"/>
      <c r="LIN204" s="172"/>
      <c r="LIO204" s="172"/>
      <c r="LIP204" s="172"/>
      <c r="LIQ204" s="172"/>
      <c r="LIR204" s="172"/>
      <c r="LIS204" s="172"/>
      <c r="LIT204" s="172"/>
      <c r="LIU204" s="172"/>
      <c r="LIV204" s="172"/>
      <c r="LIW204" s="172"/>
      <c r="LIX204" s="172"/>
      <c r="LIY204" s="172"/>
      <c r="LIZ204" s="172"/>
      <c r="LJA204" s="172"/>
      <c r="LJB204" s="172"/>
      <c r="LJC204" s="172"/>
      <c r="LJD204" s="172"/>
      <c r="LJE204" s="172"/>
      <c r="LJF204" s="172"/>
      <c r="LJG204" s="172"/>
      <c r="LJH204" s="172"/>
      <c r="LJI204" s="172"/>
      <c r="LJJ204" s="172"/>
      <c r="LJK204" s="172"/>
      <c r="LJL204" s="172"/>
      <c r="LJM204" s="172"/>
      <c r="LJN204" s="172"/>
      <c r="LJO204" s="172"/>
      <c r="LJP204" s="172"/>
      <c r="LJQ204" s="172"/>
      <c r="LJR204" s="172"/>
      <c r="LJS204" s="172"/>
      <c r="LJT204" s="172"/>
      <c r="LJU204" s="172"/>
      <c r="LJV204" s="172"/>
      <c r="LJW204" s="172"/>
      <c r="LJX204" s="172"/>
      <c r="LJY204" s="172"/>
      <c r="LJZ204" s="172"/>
      <c r="LKA204" s="172"/>
      <c r="LKB204" s="172"/>
      <c r="LKC204" s="172"/>
      <c r="LKD204" s="172"/>
      <c r="LKE204" s="172"/>
      <c r="LKF204" s="172"/>
      <c r="LKG204" s="172"/>
      <c r="LKH204" s="172"/>
      <c r="LKI204" s="172"/>
      <c r="LKJ204" s="172"/>
      <c r="LKK204" s="172"/>
      <c r="LKL204" s="172"/>
      <c r="LKM204" s="172"/>
      <c r="LKN204" s="172"/>
      <c r="LKO204" s="172"/>
      <c r="LKP204" s="172"/>
      <c r="LKQ204" s="172"/>
      <c r="LKR204" s="172"/>
      <c r="LKS204" s="172"/>
      <c r="LKT204" s="172"/>
      <c r="LKU204" s="172"/>
      <c r="LKV204" s="172"/>
      <c r="LKW204" s="172"/>
      <c r="LKX204" s="172"/>
      <c r="LKY204" s="172"/>
      <c r="LKZ204" s="172"/>
      <c r="LLA204" s="172"/>
      <c r="LLB204" s="172"/>
      <c r="LLC204" s="172"/>
      <c r="LLD204" s="172"/>
      <c r="LLE204" s="172"/>
      <c r="LLF204" s="172"/>
      <c r="LLG204" s="172"/>
      <c r="LLH204" s="172"/>
      <c r="LLI204" s="172"/>
      <c r="LLJ204" s="172"/>
      <c r="LLK204" s="172"/>
      <c r="LLL204" s="172"/>
      <c r="LLM204" s="172"/>
      <c r="LLN204" s="172"/>
      <c r="LLO204" s="172"/>
      <c r="LLP204" s="172"/>
      <c r="LLQ204" s="172"/>
      <c r="LLR204" s="172"/>
      <c r="LLS204" s="172"/>
      <c r="LLT204" s="172"/>
      <c r="LLU204" s="172"/>
      <c r="LLV204" s="172"/>
      <c r="LLW204" s="172"/>
      <c r="LLX204" s="172"/>
      <c r="LLY204" s="172"/>
      <c r="LLZ204" s="172"/>
      <c r="LMA204" s="172"/>
      <c r="LMB204" s="172"/>
      <c r="LMC204" s="172"/>
      <c r="LMD204" s="172"/>
      <c r="LME204" s="172"/>
      <c r="LMF204" s="172"/>
      <c r="LMG204" s="172"/>
      <c r="LMH204" s="172"/>
      <c r="LMI204" s="172"/>
      <c r="LMJ204" s="172"/>
      <c r="LMK204" s="172"/>
      <c r="LML204" s="172"/>
      <c r="LMM204" s="172"/>
      <c r="LMN204" s="172"/>
      <c r="LMO204" s="172"/>
      <c r="LMP204" s="172"/>
      <c r="LMQ204" s="172"/>
      <c r="LMR204" s="172"/>
      <c r="LMS204" s="172"/>
      <c r="LMT204" s="172"/>
      <c r="LMU204" s="172"/>
      <c r="LMV204" s="172"/>
      <c r="LMW204" s="172"/>
      <c r="LMX204" s="172"/>
      <c r="LMY204" s="172"/>
      <c r="LMZ204" s="172"/>
      <c r="LNA204" s="172"/>
      <c r="LNB204" s="172"/>
      <c r="LNC204" s="172"/>
      <c r="LND204" s="172"/>
      <c r="LNE204" s="172"/>
      <c r="LNF204" s="172"/>
      <c r="LNG204" s="172"/>
      <c r="LNH204" s="172"/>
      <c r="LNI204" s="172"/>
      <c r="LNJ204" s="172"/>
      <c r="LNK204" s="172"/>
      <c r="LNL204" s="172"/>
      <c r="LNM204" s="172"/>
      <c r="LNN204" s="172"/>
      <c r="LNO204" s="172"/>
      <c r="LNP204" s="172"/>
      <c r="LNQ204" s="172"/>
      <c r="LNR204" s="172"/>
      <c r="LNS204" s="172"/>
      <c r="LNT204" s="172"/>
      <c r="LNU204" s="172"/>
      <c r="LNV204" s="172"/>
      <c r="LNW204" s="172"/>
      <c r="LNX204" s="172"/>
      <c r="LNY204" s="172"/>
      <c r="LNZ204" s="172"/>
      <c r="LOA204" s="172"/>
      <c r="LOB204" s="172"/>
      <c r="LOC204" s="172"/>
      <c r="LOD204" s="172"/>
      <c r="LOE204" s="172"/>
      <c r="LOF204" s="172"/>
      <c r="LOG204" s="172"/>
      <c r="LOH204" s="172"/>
      <c r="LOI204" s="172"/>
      <c r="LOJ204" s="172"/>
      <c r="LOK204" s="172"/>
      <c r="LOL204" s="172"/>
      <c r="LOM204" s="172"/>
      <c r="LON204" s="172"/>
      <c r="LOO204" s="172"/>
      <c r="LOP204" s="172"/>
      <c r="LOQ204" s="172"/>
      <c r="LOR204" s="172"/>
      <c r="LOS204" s="172"/>
      <c r="LOT204" s="172"/>
      <c r="LOU204" s="172"/>
      <c r="LOV204" s="172"/>
      <c r="LOW204" s="172"/>
      <c r="LOX204" s="172"/>
      <c r="LOY204" s="172"/>
      <c r="LOZ204" s="172"/>
      <c r="LPA204" s="172"/>
      <c r="LPB204" s="172"/>
      <c r="LPC204" s="172"/>
      <c r="LPD204" s="172"/>
      <c r="LPE204" s="172"/>
      <c r="LPF204" s="172"/>
      <c r="LPG204" s="172"/>
      <c r="LPH204" s="172"/>
      <c r="LPI204" s="172"/>
      <c r="LPJ204" s="172"/>
      <c r="LPK204" s="172"/>
      <c r="LPL204" s="172"/>
      <c r="LPM204" s="172"/>
      <c r="LPN204" s="172"/>
      <c r="LPO204" s="172"/>
      <c r="LPP204" s="172"/>
      <c r="LPQ204" s="172"/>
      <c r="LPR204" s="172"/>
      <c r="LPS204" s="172"/>
      <c r="LPT204" s="172"/>
      <c r="LPU204" s="172"/>
      <c r="LPV204" s="172"/>
      <c r="LPW204" s="172"/>
      <c r="LPX204" s="172"/>
      <c r="LPY204" s="172"/>
      <c r="LPZ204" s="172"/>
      <c r="LQA204" s="172"/>
      <c r="LQB204" s="172"/>
      <c r="LQC204" s="172"/>
      <c r="LQD204" s="172"/>
      <c r="LQE204" s="172"/>
      <c r="LQF204" s="172"/>
      <c r="LQG204" s="172"/>
      <c r="LQH204" s="172"/>
      <c r="LQI204" s="172"/>
      <c r="LQJ204" s="172"/>
      <c r="LQK204" s="172"/>
      <c r="LQL204" s="172"/>
      <c r="LQM204" s="172"/>
      <c r="LQN204" s="172"/>
      <c r="LQO204" s="172"/>
      <c r="LQP204" s="172"/>
      <c r="LQQ204" s="172"/>
      <c r="LQR204" s="172"/>
      <c r="LQS204" s="172"/>
      <c r="LQT204" s="172"/>
      <c r="LQU204" s="172"/>
      <c r="LQV204" s="172"/>
      <c r="LQW204" s="172"/>
      <c r="LQX204" s="172"/>
      <c r="LQY204" s="172"/>
      <c r="LQZ204" s="172"/>
      <c r="LRA204" s="172"/>
      <c r="LRB204" s="172"/>
      <c r="LRC204" s="172"/>
      <c r="LRD204" s="172"/>
      <c r="LRE204" s="172"/>
      <c r="LRF204" s="172"/>
      <c r="LRG204" s="172"/>
      <c r="LRH204" s="172"/>
      <c r="LRI204" s="172"/>
      <c r="LRJ204" s="172"/>
      <c r="LRK204" s="172"/>
      <c r="LRL204" s="172"/>
      <c r="LRM204" s="172"/>
      <c r="LRN204" s="172"/>
      <c r="LRO204" s="172"/>
      <c r="LRP204" s="172"/>
      <c r="LRQ204" s="172"/>
      <c r="LRR204" s="172"/>
      <c r="LRS204" s="172"/>
      <c r="LRT204" s="172"/>
      <c r="LRU204" s="172"/>
      <c r="LRV204" s="172"/>
      <c r="LRW204" s="172"/>
      <c r="LRX204" s="172"/>
      <c r="LRY204" s="172"/>
      <c r="LRZ204" s="172"/>
      <c r="LSA204" s="172"/>
      <c r="LSB204" s="172"/>
      <c r="LSC204" s="172"/>
      <c r="LSD204" s="172"/>
      <c r="LSE204" s="172"/>
      <c r="LSF204" s="172"/>
      <c r="LSG204" s="172"/>
      <c r="LSH204" s="172"/>
      <c r="LSI204" s="172"/>
      <c r="LSJ204" s="172"/>
      <c r="LSK204" s="172"/>
      <c r="LSL204" s="172"/>
      <c r="LSM204" s="172"/>
      <c r="LSN204" s="172"/>
      <c r="LSO204" s="172"/>
      <c r="LSP204" s="172"/>
      <c r="LSQ204" s="172"/>
      <c r="LSR204" s="172"/>
      <c r="LSS204" s="172"/>
      <c r="LST204" s="172"/>
      <c r="LSU204" s="172"/>
      <c r="LSV204" s="172"/>
      <c r="LSW204" s="172"/>
      <c r="LSX204" s="172"/>
      <c r="LSY204" s="172"/>
      <c r="LSZ204" s="172"/>
      <c r="LTA204" s="172"/>
      <c r="LTB204" s="172"/>
      <c r="LTC204" s="172"/>
      <c r="LTD204" s="172"/>
      <c r="LTE204" s="172"/>
      <c r="LTF204" s="172"/>
      <c r="LTG204" s="172"/>
      <c r="LTH204" s="172"/>
      <c r="LTI204" s="172"/>
      <c r="LTJ204" s="172"/>
      <c r="LTK204" s="172"/>
      <c r="LTL204" s="172"/>
      <c r="LTM204" s="172"/>
      <c r="LTN204" s="172"/>
      <c r="LTO204" s="172"/>
      <c r="LTP204" s="172"/>
      <c r="LTQ204" s="172"/>
      <c r="LTR204" s="172"/>
      <c r="LTS204" s="172"/>
      <c r="LTT204" s="172"/>
      <c r="LTU204" s="172"/>
      <c r="LTV204" s="172"/>
      <c r="LTW204" s="172"/>
      <c r="LTX204" s="172"/>
      <c r="LTY204" s="172"/>
      <c r="LTZ204" s="172"/>
      <c r="LUA204" s="172"/>
      <c r="LUB204" s="172"/>
      <c r="LUC204" s="172"/>
      <c r="LUD204" s="172"/>
      <c r="LUE204" s="172"/>
      <c r="LUF204" s="172"/>
      <c r="LUG204" s="172"/>
      <c r="LUH204" s="172"/>
      <c r="LUI204" s="172"/>
      <c r="LUJ204" s="172"/>
      <c r="LUK204" s="172"/>
      <c r="LUL204" s="172"/>
      <c r="LUM204" s="172"/>
      <c r="LUN204" s="172"/>
      <c r="LUO204" s="172"/>
      <c r="LUP204" s="172"/>
      <c r="LUQ204" s="172"/>
      <c r="LUR204" s="172"/>
      <c r="LUS204" s="172"/>
      <c r="LUT204" s="172"/>
      <c r="LUU204" s="172"/>
      <c r="LUV204" s="172"/>
      <c r="LUW204" s="172"/>
      <c r="LUX204" s="172"/>
      <c r="LUY204" s="172"/>
      <c r="LUZ204" s="172"/>
      <c r="LVA204" s="172"/>
      <c r="LVB204" s="172"/>
      <c r="LVC204" s="172"/>
      <c r="LVD204" s="172"/>
      <c r="LVE204" s="172"/>
      <c r="LVF204" s="172"/>
      <c r="LVG204" s="172"/>
      <c r="LVH204" s="172"/>
      <c r="LVI204" s="172"/>
      <c r="LVJ204" s="172"/>
      <c r="LVK204" s="172"/>
      <c r="LVL204" s="172"/>
      <c r="LVM204" s="172"/>
      <c r="LVN204" s="172"/>
      <c r="LVO204" s="172"/>
      <c r="LVP204" s="172"/>
      <c r="LVQ204" s="172"/>
      <c r="LVR204" s="172"/>
      <c r="LVS204" s="172"/>
      <c r="LVT204" s="172"/>
      <c r="LVU204" s="172"/>
      <c r="LVV204" s="172"/>
      <c r="LVW204" s="172"/>
      <c r="LVX204" s="172"/>
      <c r="LVY204" s="172"/>
      <c r="LVZ204" s="172"/>
      <c r="LWA204" s="172"/>
      <c r="LWB204" s="172"/>
      <c r="LWC204" s="172"/>
      <c r="LWD204" s="172"/>
      <c r="LWE204" s="172"/>
      <c r="LWF204" s="172"/>
      <c r="LWG204" s="172"/>
      <c r="LWH204" s="172"/>
      <c r="LWI204" s="172"/>
      <c r="LWJ204" s="172"/>
      <c r="LWK204" s="172"/>
      <c r="LWL204" s="172"/>
      <c r="LWM204" s="172"/>
      <c r="LWN204" s="172"/>
      <c r="LWO204" s="172"/>
      <c r="LWP204" s="172"/>
      <c r="LWQ204" s="172"/>
      <c r="LWR204" s="172"/>
      <c r="LWS204" s="172"/>
      <c r="LWT204" s="172"/>
      <c r="LWU204" s="172"/>
      <c r="LWV204" s="172"/>
      <c r="LWW204" s="172"/>
      <c r="LWX204" s="172"/>
      <c r="LWY204" s="172"/>
      <c r="LWZ204" s="172"/>
      <c r="LXA204" s="172"/>
      <c r="LXB204" s="172"/>
      <c r="LXC204" s="172"/>
      <c r="LXD204" s="172"/>
      <c r="LXE204" s="172"/>
      <c r="LXF204" s="172"/>
      <c r="LXG204" s="172"/>
      <c r="LXH204" s="172"/>
      <c r="LXI204" s="172"/>
      <c r="LXJ204" s="172"/>
      <c r="LXK204" s="172"/>
      <c r="LXL204" s="172"/>
      <c r="LXM204" s="172"/>
      <c r="LXN204" s="172"/>
      <c r="LXO204" s="172"/>
      <c r="LXP204" s="172"/>
      <c r="LXQ204" s="172"/>
      <c r="LXR204" s="172"/>
      <c r="LXS204" s="172"/>
      <c r="LXT204" s="172"/>
      <c r="LXU204" s="172"/>
      <c r="LXV204" s="172"/>
      <c r="LXW204" s="172"/>
      <c r="LXX204" s="172"/>
      <c r="LXY204" s="172"/>
      <c r="LXZ204" s="172"/>
      <c r="LYA204" s="172"/>
      <c r="LYB204" s="172"/>
      <c r="LYC204" s="172"/>
      <c r="LYD204" s="172"/>
      <c r="LYE204" s="172"/>
      <c r="LYF204" s="172"/>
      <c r="LYG204" s="172"/>
      <c r="LYH204" s="172"/>
      <c r="LYI204" s="172"/>
      <c r="LYJ204" s="172"/>
      <c r="LYK204" s="172"/>
      <c r="LYL204" s="172"/>
      <c r="LYM204" s="172"/>
      <c r="LYN204" s="172"/>
      <c r="LYO204" s="172"/>
      <c r="LYP204" s="172"/>
      <c r="LYQ204" s="172"/>
      <c r="LYR204" s="172"/>
      <c r="LYS204" s="172"/>
      <c r="LYT204" s="172"/>
      <c r="LYU204" s="172"/>
      <c r="LYV204" s="172"/>
      <c r="LYW204" s="172"/>
      <c r="LYX204" s="172"/>
      <c r="LYY204" s="172"/>
      <c r="LYZ204" s="172"/>
      <c r="LZA204" s="172"/>
      <c r="LZB204" s="172"/>
      <c r="LZC204" s="172"/>
      <c r="LZD204" s="172"/>
      <c r="LZE204" s="172"/>
      <c r="LZF204" s="172"/>
      <c r="LZG204" s="172"/>
      <c r="LZH204" s="172"/>
      <c r="LZI204" s="172"/>
      <c r="LZJ204" s="172"/>
      <c r="LZK204" s="172"/>
      <c r="LZL204" s="172"/>
      <c r="LZM204" s="172"/>
      <c r="LZN204" s="172"/>
      <c r="LZO204" s="172"/>
      <c r="LZP204" s="172"/>
      <c r="LZQ204" s="172"/>
      <c r="LZR204" s="172"/>
      <c r="LZS204" s="172"/>
      <c r="LZT204" s="172"/>
      <c r="LZU204" s="172"/>
      <c r="LZV204" s="172"/>
      <c r="LZW204" s="172"/>
      <c r="LZX204" s="172"/>
      <c r="LZY204" s="172"/>
      <c r="LZZ204" s="172"/>
      <c r="MAA204" s="172"/>
      <c r="MAB204" s="172"/>
      <c r="MAC204" s="172"/>
      <c r="MAD204" s="172"/>
      <c r="MAE204" s="172"/>
      <c r="MAF204" s="172"/>
      <c r="MAG204" s="172"/>
      <c r="MAH204" s="172"/>
      <c r="MAI204" s="172"/>
      <c r="MAJ204" s="172"/>
      <c r="MAK204" s="172"/>
      <c r="MAL204" s="172"/>
      <c r="MAM204" s="172"/>
      <c r="MAN204" s="172"/>
      <c r="MAO204" s="172"/>
      <c r="MAP204" s="172"/>
      <c r="MAQ204" s="172"/>
      <c r="MAR204" s="172"/>
      <c r="MAS204" s="172"/>
      <c r="MAT204" s="172"/>
      <c r="MAU204" s="172"/>
      <c r="MAV204" s="172"/>
      <c r="MAW204" s="172"/>
      <c r="MAX204" s="172"/>
      <c r="MAY204" s="172"/>
      <c r="MAZ204" s="172"/>
      <c r="MBA204" s="172"/>
      <c r="MBB204" s="172"/>
      <c r="MBC204" s="172"/>
      <c r="MBD204" s="172"/>
      <c r="MBE204" s="172"/>
      <c r="MBF204" s="172"/>
      <c r="MBG204" s="172"/>
      <c r="MBH204" s="172"/>
      <c r="MBI204" s="172"/>
      <c r="MBJ204" s="172"/>
      <c r="MBK204" s="172"/>
      <c r="MBL204" s="172"/>
      <c r="MBM204" s="172"/>
      <c r="MBN204" s="172"/>
      <c r="MBO204" s="172"/>
      <c r="MBP204" s="172"/>
      <c r="MBQ204" s="172"/>
      <c r="MBR204" s="172"/>
      <c r="MBS204" s="172"/>
      <c r="MBT204" s="172"/>
      <c r="MBU204" s="172"/>
      <c r="MBV204" s="172"/>
      <c r="MBW204" s="172"/>
      <c r="MBX204" s="172"/>
      <c r="MBY204" s="172"/>
      <c r="MBZ204" s="172"/>
      <c r="MCA204" s="172"/>
      <c r="MCB204" s="172"/>
      <c r="MCC204" s="172"/>
      <c r="MCD204" s="172"/>
      <c r="MCE204" s="172"/>
      <c r="MCF204" s="172"/>
      <c r="MCG204" s="172"/>
      <c r="MCH204" s="172"/>
      <c r="MCI204" s="172"/>
      <c r="MCJ204" s="172"/>
      <c r="MCK204" s="172"/>
      <c r="MCL204" s="172"/>
      <c r="MCM204" s="172"/>
      <c r="MCN204" s="172"/>
      <c r="MCO204" s="172"/>
      <c r="MCP204" s="172"/>
      <c r="MCQ204" s="172"/>
      <c r="MCR204" s="172"/>
      <c r="MCS204" s="172"/>
      <c r="MCT204" s="172"/>
      <c r="MCU204" s="172"/>
      <c r="MCV204" s="172"/>
      <c r="MCW204" s="172"/>
      <c r="MCX204" s="172"/>
      <c r="MCY204" s="172"/>
      <c r="MCZ204" s="172"/>
      <c r="MDA204" s="172"/>
      <c r="MDB204" s="172"/>
      <c r="MDC204" s="172"/>
      <c r="MDD204" s="172"/>
      <c r="MDE204" s="172"/>
      <c r="MDF204" s="172"/>
      <c r="MDG204" s="172"/>
      <c r="MDH204" s="172"/>
      <c r="MDI204" s="172"/>
      <c r="MDJ204" s="172"/>
      <c r="MDK204" s="172"/>
      <c r="MDL204" s="172"/>
      <c r="MDM204" s="172"/>
      <c r="MDN204" s="172"/>
      <c r="MDO204" s="172"/>
      <c r="MDP204" s="172"/>
      <c r="MDQ204" s="172"/>
      <c r="MDR204" s="172"/>
      <c r="MDS204" s="172"/>
      <c r="MDT204" s="172"/>
      <c r="MDU204" s="172"/>
      <c r="MDV204" s="172"/>
      <c r="MDW204" s="172"/>
      <c r="MDX204" s="172"/>
      <c r="MDY204" s="172"/>
      <c r="MDZ204" s="172"/>
      <c r="MEA204" s="172"/>
      <c r="MEB204" s="172"/>
      <c r="MEC204" s="172"/>
      <c r="MED204" s="172"/>
      <c r="MEE204" s="172"/>
      <c r="MEF204" s="172"/>
      <c r="MEG204" s="172"/>
      <c r="MEH204" s="172"/>
      <c r="MEI204" s="172"/>
      <c r="MEJ204" s="172"/>
      <c r="MEK204" s="172"/>
      <c r="MEL204" s="172"/>
      <c r="MEM204" s="172"/>
      <c r="MEN204" s="172"/>
      <c r="MEO204" s="172"/>
      <c r="MEP204" s="172"/>
      <c r="MEQ204" s="172"/>
      <c r="MER204" s="172"/>
      <c r="MES204" s="172"/>
      <c r="MET204" s="172"/>
      <c r="MEU204" s="172"/>
      <c r="MEV204" s="172"/>
      <c r="MEW204" s="172"/>
      <c r="MEX204" s="172"/>
      <c r="MEY204" s="172"/>
      <c r="MEZ204" s="172"/>
      <c r="MFA204" s="172"/>
      <c r="MFB204" s="172"/>
      <c r="MFC204" s="172"/>
      <c r="MFD204" s="172"/>
      <c r="MFE204" s="172"/>
      <c r="MFF204" s="172"/>
      <c r="MFG204" s="172"/>
      <c r="MFH204" s="172"/>
      <c r="MFI204" s="172"/>
      <c r="MFJ204" s="172"/>
      <c r="MFK204" s="172"/>
      <c r="MFL204" s="172"/>
      <c r="MFM204" s="172"/>
      <c r="MFN204" s="172"/>
      <c r="MFO204" s="172"/>
      <c r="MFP204" s="172"/>
      <c r="MFQ204" s="172"/>
      <c r="MFR204" s="172"/>
      <c r="MFS204" s="172"/>
      <c r="MFT204" s="172"/>
      <c r="MFU204" s="172"/>
      <c r="MFV204" s="172"/>
      <c r="MFW204" s="172"/>
      <c r="MFX204" s="172"/>
      <c r="MFY204" s="172"/>
      <c r="MFZ204" s="172"/>
      <c r="MGA204" s="172"/>
      <c r="MGB204" s="172"/>
      <c r="MGC204" s="172"/>
      <c r="MGD204" s="172"/>
      <c r="MGE204" s="172"/>
      <c r="MGF204" s="172"/>
      <c r="MGG204" s="172"/>
      <c r="MGH204" s="172"/>
      <c r="MGI204" s="172"/>
      <c r="MGJ204" s="172"/>
      <c r="MGK204" s="172"/>
      <c r="MGL204" s="172"/>
      <c r="MGM204" s="172"/>
      <c r="MGN204" s="172"/>
      <c r="MGO204" s="172"/>
      <c r="MGP204" s="172"/>
      <c r="MGQ204" s="172"/>
      <c r="MGR204" s="172"/>
      <c r="MGS204" s="172"/>
      <c r="MGT204" s="172"/>
      <c r="MGU204" s="172"/>
      <c r="MGV204" s="172"/>
      <c r="MGW204" s="172"/>
      <c r="MGX204" s="172"/>
      <c r="MGY204" s="172"/>
      <c r="MGZ204" s="172"/>
      <c r="MHA204" s="172"/>
      <c r="MHB204" s="172"/>
      <c r="MHC204" s="172"/>
      <c r="MHD204" s="172"/>
      <c r="MHE204" s="172"/>
      <c r="MHF204" s="172"/>
      <c r="MHG204" s="172"/>
      <c r="MHH204" s="172"/>
      <c r="MHI204" s="172"/>
      <c r="MHJ204" s="172"/>
      <c r="MHK204" s="172"/>
      <c r="MHL204" s="172"/>
      <c r="MHM204" s="172"/>
      <c r="MHN204" s="172"/>
      <c r="MHO204" s="172"/>
      <c r="MHP204" s="172"/>
      <c r="MHQ204" s="172"/>
      <c r="MHR204" s="172"/>
      <c r="MHS204" s="172"/>
      <c r="MHT204" s="172"/>
      <c r="MHU204" s="172"/>
      <c r="MHV204" s="172"/>
      <c r="MHW204" s="172"/>
      <c r="MHX204" s="172"/>
      <c r="MHY204" s="172"/>
      <c r="MHZ204" s="172"/>
      <c r="MIA204" s="172"/>
      <c r="MIB204" s="172"/>
      <c r="MIC204" s="172"/>
      <c r="MID204" s="172"/>
      <c r="MIE204" s="172"/>
      <c r="MIF204" s="172"/>
      <c r="MIG204" s="172"/>
      <c r="MIH204" s="172"/>
      <c r="MII204" s="172"/>
      <c r="MIJ204" s="172"/>
      <c r="MIK204" s="172"/>
      <c r="MIL204" s="172"/>
      <c r="MIM204" s="172"/>
      <c r="MIN204" s="172"/>
      <c r="MIO204" s="172"/>
      <c r="MIP204" s="172"/>
      <c r="MIQ204" s="172"/>
      <c r="MIR204" s="172"/>
      <c r="MIS204" s="172"/>
      <c r="MIT204" s="172"/>
      <c r="MIU204" s="172"/>
      <c r="MIV204" s="172"/>
      <c r="MIW204" s="172"/>
      <c r="MIX204" s="172"/>
      <c r="MIY204" s="172"/>
      <c r="MIZ204" s="172"/>
      <c r="MJA204" s="172"/>
      <c r="MJB204" s="172"/>
      <c r="MJC204" s="172"/>
      <c r="MJD204" s="172"/>
      <c r="MJE204" s="172"/>
      <c r="MJF204" s="172"/>
      <c r="MJG204" s="172"/>
      <c r="MJH204" s="172"/>
      <c r="MJI204" s="172"/>
      <c r="MJJ204" s="172"/>
      <c r="MJK204" s="172"/>
      <c r="MJL204" s="172"/>
      <c r="MJM204" s="172"/>
      <c r="MJN204" s="172"/>
      <c r="MJO204" s="172"/>
      <c r="MJP204" s="172"/>
      <c r="MJQ204" s="172"/>
      <c r="MJR204" s="172"/>
      <c r="MJS204" s="172"/>
      <c r="MJT204" s="172"/>
      <c r="MJU204" s="172"/>
      <c r="MJV204" s="172"/>
      <c r="MJW204" s="172"/>
      <c r="MJX204" s="172"/>
      <c r="MJY204" s="172"/>
      <c r="MJZ204" s="172"/>
      <c r="MKA204" s="172"/>
      <c r="MKB204" s="172"/>
      <c r="MKC204" s="172"/>
      <c r="MKD204" s="172"/>
      <c r="MKE204" s="172"/>
      <c r="MKF204" s="172"/>
      <c r="MKG204" s="172"/>
      <c r="MKH204" s="172"/>
      <c r="MKI204" s="172"/>
      <c r="MKJ204" s="172"/>
      <c r="MKK204" s="172"/>
      <c r="MKL204" s="172"/>
      <c r="MKM204" s="172"/>
      <c r="MKN204" s="172"/>
      <c r="MKO204" s="172"/>
      <c r="MKP204" s="172"/>
      <c r="MKQ204" s="172"/>
      <c r="MKR204" s="172"/>
      <c r="MKS204" s="172"/>
      <c r="MKT204" s="172"/>
      <c r="MKU204" s="172"/>
      <c r="MKV204" s="172"/>
      <c r="MKW204" s="172"/>
      <c r="MKX204" s="172"/>
      <c r="MKY204" s="172"/>
      <c r="MKZ204" s="172"/>
      <c r="MLA204" s="172"/>
      <c r="MLB204" s="172"/>
      <c r="MLC204" s="172"/>
      <c r="MLD204" s="172"/>
      <c r="MLE204" s="172"/>
      <c r="MLF204" s="172"/>
      <c r="MLG204" s="172"/>
      <c r="MLH204" s="172"/>
      <c r="MLI204" s="172"/>
      <c r="MLJ204" s="172"/>
      <c r="MLK204" s="172"/>
      <c r="MLL204" s="172"/>
      <c r="MLM204" s="172"/>
      <c r="MLN204" s="172"/>
      <c r="MLO204" s="172"/>
      <c r="MLP204" s="172"/>
      <c r="MLQ204" s="172"/>
      <c r="MLR204" s="172"/>
      <c r="MLS204" s="172"/>
      <c r="MLT204" s="172"/>
      <c r="MLU204" s="172"/>
      <c r="MLV204" s="172"/>
      <c r="MLW204" s="172"/>
      <c r="MLX204" s="172"/>
      <c r="MLY204" s="172"/>
      <c r="MLZ204" s="172"/>
      <c r="MMA204" s="172"/>
      <c r="MMB204" s="172"/>
      <c r="MMC204" s="172"/>
      <c r="MMD204" s="172"/>
      <c r="MME204" s="172"/>
      <c r="MMF204" s="172"/>
      <c r="MMG204" s="172"/>
      <c r="MMH204" s="172"/>
      <c r="MMI204" s="172"/>
      <c r="MMJ204" s="172"/>
      <c r="MMK204" s="172"/>
      <c r="MML204" s="172"/>
      <c r="MMM204" s="172"/>
      <c r="MMN204" s="172"/>
      <c r="MMO204" s="172"/>
      <c r="MMP204" s="172"/>
      <c r="MMQ204" s="172"/>
      <c r="MMR204" s="172"/>
      <c r="MMS204" s="172"/>
      <c r="MMT204" s="172"/>
      <c r="MMU204" s="172"/>
      <c r="MMV204" s="172"/>
      <c r="MMW204" s="172"/>
      <c r="MMX204" s="172"/>
      <c r="MMY204" s="172"/>
      <c r="MMZ204" s="172"/>
      <c r="MNA204" s="172"/>
      <c r="MNB204" s="172"/>
      <c r="MNC204" s="172"/>
      <c r="MND204" s="172"/>
      <c r="MNE204" s="172"/>
      <c r="MNF204" s="172"/>
      <c r="MNG204" s="172"/>
      <c r="MNH204" s="172"/>
      <c r="MNI204" s="172"/>
      <c r="MNJ204" s="172"/>
      <c r="MNK204" s="172"/>
      <c r="MNL204" s="172"/>
      <c r="MNM204" s="172"/>
      <c r="MNN204" s="172"/>
      <c r="MNO204" s="172"/>
      <c r="MNP204" s="172"/>
      <c r="MNQ204" s="172"/>
      <c r="MNR204" s="172"/>
      <c r="MNS204" s="172"/>
      <c r="MNT204" s="172"/>
      <c r="MNU204" s="172"/>
      <c r="MNV204" s="172"/>
      <c r="MNW204" s="172"/>
      <c r="MNX204" s="172"/>
      <c r="MNY204" s="172"/>
      <c r="MNZ204" s="172"/>
      <c r="MOA204" s="172"/>
      <c r="MOB204" s="172"/>
      <c r="MOC204" s="172"/>
      <c r="MOD204" s="172"/>
      <c r="MOE204" s="172"/>
      <c r="MOF204" s="172"/>
      <c r="MOG204" s="172"/>
      <c r="MOH204" s="172"/>
      <c r="MOI204" s="172"/>
      <c r="MOJ204" s="172"/>
      <c r="MOK204" s="172"/>
      <c r="MOL204" s="172"/>
      <c r="MOM204" s="172"/>
      <c r="MON204" s="172"/>
      <c r="MOO204" s="172"/>
      <c r="MOP204" s="172"/>
      <c r="MOQ204" s="172"/>
      <c r="MOR204" s="172"/>
      <c r="MOS204" s="172"/>
      <c r="MOT204" s="172"/>
      <c r="MOU204" s="172"/>
      <c r="MOV204" s="172"/>
      <c r="MOW204" s="172"/>
      <c r="MOX204" s="172"/>
      <c r="MOY204" s="172"/>
      <c r="MOZ204" s="172"/>
      <c r="MPA204" s="172"/>
      <c r="MPB204" s="172"/>
      <c r="MPC204" s="172"/>
      <c r="MPD204" s="172"/>
      <c r="MPE204" s="172"/>
      <c r="MPF204" s="172"/>
      <c r="MPG204" s="172"/>
      <c r="MPH204" s="172"/>
      <c r="MPI204" s="172"/>
      <c r="MPJ204" s="172"/>
      <c r="MPK204" s="172"/>
      <c r="MPL204" s="172"/>
      <c r="MPM204" s="172"/>
      <c r="MPN204" s="172"/>
      <c r="MPO204" s="172"/>
      <c r="MPP204" s="172"/>
      <c r="MPQ204" s="172"/>
      <c r="MPR204" s="172"/>
      <c r="MPS204" s="172"/>
      <c r="MPT204" s="172"/>
      <c r="MPU204" s="172"/>
      <c r="MPV204" s="172"/>
      <c r="MPW204" s="172"/>
      <c r="MPX204" s="172"/>
      <c r="MPY204" s="172"/>
      <c r="MPZ204" s="172"/>
      <c r="MQA204" s="172"/>
      <c r="MQB204" s="172"/>
      <c r="MQC204" s="172"/>
      <c r="MQD204" s="172"/>
      <c r="MQE204" s="172"/>
      <c r="MQF204" s="172"/>
      <c r="MQG204" s="172"/>
      <c r="MQH204" s="172"/>
      <c r="MQI204" s="172"/>
      <c r="MQJ204" s="172"/>
      <c r="MQK204" s="172"/>
      <c r="MQL204" s="172"/>
      <c r="MQM204" s="172"/>
      <c r="MQN204" s="172"/>
      <c r="MQO204" s="172"/>
      <c r="MQP204" s="172"/>
      <c r="MQQ204" s="172"/>
      <c r="MQR204" s="172"/>
      <c r="MQS204" s="172"/>
      <c r="MQT204" s="172"/>
      <c r="MQU204" s="172"/>
      <c r="MQV204" s="172"/>
      <c r="MQW204" s="172"/>
      <c r="MQX204" s="172"/>
      <c r="MQY204" s="172"/>
      <c r="MQZ204" s="172"/>
      <c r="MRA204" s="172"/>
      <c r="MRB204" s="172"/>
      <c r="MRC204" s="172"/>
      <c r="MRD204" s="172"/>
      <c r="MRE204" s="172"/>
      <c r="MRF204" s="172"/>
      <c r="MRG204" s="172"/>
      <c r="MRH204" s="172"/>
      <c r="MRI204" s="172"/>
      <c r="MRJ204" s="172"/>
      <c r="MRK204" s="172"/>
      <c r="MRL204" s="172"/>
      <c r="MRM204" s="172"/>
      <c r="MRN204" s="172"/>
      <c r="MRO204" s="172"/>
      <c r="MRP204" s="172"/>
      <c r="MRQ204" s="172"/>
      <c r="MRR204" s="172"/>
      <c r="MRS204" s="172"/>
      <c r="MRT204" s="172"/>
      <c r="MRU204" s="172"/>
      <c r="MRV204" s="172"/>
      <c r="MRW204" s="172"/>
      <c r="MRX204" s="172"/>
      <c r="MRY204" s="172"/>
      <c r="MRZ204" s="172"/>
      <c r="MSA204" s="172"/>
      <c r="MSB204" s="172"/>
      <c r="MSC204" s="172"/>
      <c r="MSD204" s="172"/>
      <c r="MSE204" s="172"/>
      <c r="MSF204" s="172"/>
      <c r="MSG204" s="172"/>
      <c r="MSH204" s="172"/>
      <c r="MSI204" s="172"/>
      <c r="MSJ204" s="172"/>
      <c r="MSK204" s="172"/>
      <c r="MSL204" s="172"/>
      <c r="MSM204" s="172"/>
      <c r="MSN204" s="172"/>
      <c r="MSO204" s="172"/>
      <c r="MSP204" s="172"/>
      <c r="MSQ204" s="172"/>
      <c r="MSR204" s="172"/>
      <c r="MSS204" s="172"/>
      <c r="MST204" s="172"/>
      <c r="MSU204" s="172"/>
      <c r="MSV204" s="172"/>
      <c r="MSW204" s="172"/>
      <c r="MSX204" s="172"/>
      <c r="MSY204" s="172"/>
      <c r="MSZ204" s="172"/>
      <c r="MTA204" s="172"/>
      <c r="MTB204" s="172"/>
      <c r="MTC204" s="172"/>
      <c r="MTD204" s="172"/>
      <c r="MTE204" s="172"/>
      <c r="MTF204" s="172"/>
      <c r="MTG204" s="172"/>
      <c r="MTH204" s="172"/>
      <c r="MTI204" s="172"/>
      <c r="MTJ204" s="172"/>
      <c r="MTK204" s="172"/>
      <c r="MTL204" s="172"/>
      <c r="MTM204" s="172"/>
      <c r="MTN204" s="172"/>
      <c r="MTO204" s="172"/>
      <c r="MTP204" s="172"/>
      <c r="MTQ204" s="172"/>
      <c r="MTR204" s="172"/>
      <c r="MTS204" s="172"/>
      <c r="MTT204" s="172"/>
      <c r="MTU204" s="172"/>
      <c r="MTV204" s="172"/>
      <c r="MTW204" s="172"/>
      <c r="MTX204" s="172"/>
      <c r="MTY204" s="172"/>
      <c r="MTZ204" s="172"/>
      <c r="MUA204" s="172"/>
      <c r="MUB204" s="172"/>
      <c r="MUC204" s="172"/>
      <c r="MUD204" s="172"/>
      <c r="MUE204" s="172"/>
      <c r="MUF204" s="172"/>
      <c r="MUG204" s="172"/>
      <c r="MUH204" s="172"/>
      <c r="MUI204" s="172"/>
      <c r="MUJ204" s="172"/>
      <c r="MUK204" s="172"/>
      <c r="MUL204" s="172"/>
      <c r="MUM204" s="172"/>
      <c r="MUN204" s="172"/>
      <c r="MUO204" s="172"/>
      <c r="MUP204" s="172"/>
      <c r="MUQ204" s="172"/>
      <c r="MUR204" s="172"/>
      <c r="MUS204" s="172"/>
      <c r="MUT204" s="172"/>
      <c r="MUU204" s="172"/>
      <c r="MUV204" s="172"/>
      <c r="MUW204" s="172"/>
      <c r="MUX204" s="172"/>
      <c r="MUY204" s="172"/>
      <c r="MUZ204" s="172"/>
      <c r="MVA204" s="172"/>
      <c r="MVB204" s="172"/>
      <c r="MVC204" s="172"/>
      <c r="MVD204" s="172"/>
      <c r="MVE204" s="172"/>
      <c r="MVF204" s="172"/>
      <c r="MVG204" s="172"/>
      <c r="MVH204" s="172"/>
      <c r="MVI204" s="172"/>
      <c r="MVJ204" s="172"/>
      <c r="MVK204" s="172"/>
      <c r="MVL204" s="172"/>
      <c r="MVM204" s="172"/>
      <c r="MVN204" s="172"/>
      <c r="MVO204" s="172"/>
      <c r="MVP204" s="172"/>
      <c r="MVQ204" s="172"/>
      <c r="MVR204" s="172"/>
      <c r="MVS204" s="172"/>
      <c r="MVT204" s="172"/>
      <c r="MVU204" s="172"/>
      <c r="MVV204" s="172"/>
      <c r="MVW204" s="172"/>
      <c r="MVX204" s="172"/>
      <c r="MVY204" s="172"/>
      <c r="MVZ204" s="172"/>
      <c r="MWA204" s="172"/>
      <c r="MWB204" s="172"/>
      <c r="MWC204" s="172"/>
      <c r="MWD204" s="172"/>
      <c r="MWE204" s="172"/>
      <c r="MWF204" s="172"/>
      <c r="MWG204" s="172"/>
      <c r="MWH204" s="172"/>
      <c r="MWI204" s="172"/>
      <c r="MWJ204" s="172"/>
      <c r="MWK204" s="172"/>
      <c r="MWL204" s="172"/>
      <c r="MWM204" s="172"/>
      <c r="MWN204" s="172"/>
      <c r="MWO204" s="172"/>
      <c r="MWP204" s="172"/>
      <c r="MWQ204" s="172"/>
      <c r="MWR204" s="172"/>
      <c r="MWS204" s="172"/>
      <c r="MWT204" s="172"/>
      <c r="MWU204" s="172"/>
      <c r="MWV204" s="172"/>
      <c r="MWW204" s="172"/>
      <c r="MWX204" s="172"/>
      <c r="MWY204" s="172"/>
      <c r="MWZ204" s="172"/>
      <c r="MXA204" s="172"/>
      <c r="MXB204" s="172"/>
      <c r="MXC204" s="172"/>
      <c r="MXD204" s="172"/>
      <c r="MXE204" s="172"/>
      <c r="MXF204" s="172"/>
      <c r="MXG204" s="172"/>
      <c r="MXH204" s="172"/>
      <c r="MXI204" s="172"/>
      <c r="MXJ204" s="172"/>
      <c r="MXK204" s="172"/>
      <c r="MXL204" s="172"/>
      <c r="MXM204" s="172"/>
      <c r="MXN204" s="172"/>
      <c r="MXO204" s="172"/>
      <c r="MXP204" s="172"/>
      <c r="MXQ204" s="172"/>
      <c r="MXR204" s="172"/>
      <c r="MXS204" s="172"/>
      <c r="MXT204" s="172"/>
      <c r="MXU204" s="172"/>
      <c r="MXV204" s="172"/>
      <c r="MXW204" s="172"/>
      <c r="MXX204" s="172"/>
      <c r="MXY204" s="172"/>
      <c r="MXZ204" s="172"/>
      <c r="MYA204" s="172"/>
      <c r="MYB204" s="172"/>
      <c r="MYC204" s="172"/>
      <c r="MYD204" s="172"/>
      <c r="MYE204" s="172"/>
      <c r="MYF204" s="172"/>
      <c r="MYG204" s="172"/>
      <c r="MYH204" s="172"/>
      <c r="MYI204" s="172"/>
      <c r="MYJ204" s="172"/>
      <c r="MYK204" s="172"/>
      <c r="MYL204" s="172"/>
      <c r="MYM204" s="172"/>
      <c r="MYN204" s="172"/>
      <c r="MYO204" s="172"/>
      <c r="MYP204" s="172"/>
      <c r="MYQ204" s="172"/>
      <c r="MYR204" s="172"/>
      <c r="MYS204" s="172"/>
      <c r="MYT204" s="172"/>
      <c r="MYU204" s="172"/>
      <c r="MYV204" s="172"/>
      <c r="MYW204" s="172"/>
      <c r="MYX204" s="172"/>
      <c r="MYY204" s="172"/>
      <c r="MYZ204" s="172"/>
      <c r="MZA204" s="172"/>
      <c r="MZB204" s="172"/>
      <c r="MZC204" s="172"/>
      <c r="MZD204" s="172"/>
      <c r="MZE204" s="172"/>
      <c r="MZF204" s="172"/>
      <c r="MZG204" s="172"/>
      <c r="MZH204" s="172"/>
      <c r="MZI204" s="172"/>
      <c r="MZJ204" s="172"/>
      <c r="MZK204" s="172"/>
      <c r="MZL204" s="172"/>
      <c r="MZM204" s="172"/>
      <c r="MZN204" s="172"/>
      <c r="MZO204" s="172"/>
      <c r="MZP204" s="172"/>
      <c r="MZQ204" s="172"/>
      <c r="MZR204" s="172"/>
      <c r="MZS204" s="172"/>
      <c r="MZT204" s="172"/>
      <c r="MZU204" s="172"/>
      <c r="MZV204" s="172"/>
      <c r="MZW204" s="172"/>
      <c r="MZX204" s="172"/>
      <c r="MZY204" s="172"/>
      <c r="MZZ204" s="172"/>
      <c r="NAA204" s="172"/>
      <c r="NAB204" s="172"/>
      <c r="NAC204" s="172"/>
      <c r="NAD204" s="172"/>
      <c r="NAE204" s="172"/>
      <c r="NAF204" s="172"/>
      <c r="NAG204" s="172"/>
      <c r="NAH204" s="172"/>
      <c r="NAI204" s="172"/>
      <c r="NAJ204" s="172"/>
      <c r="NAK204" s="172"/>
      <c r="NAL204" s="172"/>
      <c r="NAM204" s="172"/>
      <c r="NAN204" s="172"/>
      <c r="NAO204" s="172"/>
      <c r="NAP204" s="172"/>
      <c r="NAQ204" s="172"/>
      <c r="NAR204" s="172"/>
      <c r="NAS204" s="172"/>
      <c r="NAT204" s="172"/>
      <c r="NAU204" s="172"/>
      <c r="NAV204" s="172"/>
      <c r="NAW204" s="172"/>
      <c r="NAX204" s="172"/>
      <c r="NAY204" s="172"/>
      <c r="NAZ204" s="172"/>
      <c r="NBA204" s="172"/>
      <c r="NBB204" s="172"/>
      <c r="NBC204" s="172"/>
      <c r="NBD204" s="172"/>
      <c r="NBE204" s="172"/>
      <c r="NBF204" s="172"/>
      <c r="NBG204" s="172"/>
      <c r="NBH204" s="172"/>
      <c r="NBI204" s="172"/>
      <c r="NBJ204" s="172"/>
      <c r="NBK204" s="172"/>
      <c r="NBL204" s="172"/>
      <c r="NBM204" s="172"/>
      <c r="NBN204" s="172"/>
      <c r="NBO204" s="172"/>
      <c r="NBP204" s="172"/>
      <c r="NBQ204" s="172"/>
      <c r="NBR204" s="172"/>
      <c r="NBS204" s="172"/>
      <c r="NBT204" s="172"/>
      <c r="NBU204" s="172"/>
      <c r="NBV204" s="172"/>
      <c r="NBW204" s="172"/>
      <c r="NBX204" s="172"/>
      <c r="NBY204" s="172"/>
      <c r="NBZ204" s="172"/>
      <c r="NCA204" s="172"/>
      <c r="NCB204" s="172"/>
      <c r="NCC204" s="172"/>
      <c r="NCD204" s="172"/>
      <c r="NCE204" s="172"/>
      <c r="NCF204" s="172"/>
      <c r="NCG204" s="172"/>
      <c r="NCH204" s="172"/>
      <c r="NCI204" s="172"/>
      <c r="NCJ204" s="172"/>
      <c r="NCK204" s="172"/>
      <c r="NCL204" s="172"/>
      <c r="NCM204" s="172"/>
      <c r="NCN204" s="172"/>
      <c r="NCO204" s="172"/>
      <c r="NCP204" s="172"/>
      <c r="NCQ204" s="172"/>
      <c r="NCR204" s="172"/>
      <c r="NCS204" s="172"/>
      <c r="NCT204" s="172"/>
      <c r="NCU204" s="172"/>
      <c r="NCV204" s="172"/>
      <c r="NCW204" s="172"/>
      <c r="NCX204" s="172"/>
      <c r="NCY204" s="172"/>
      <c r="NCZ204" s="172"/>
      <c r="NDA204" s="172"/>
      <c r="NDB204" s="172"/>
      <c r="NDC204" s="172"/>
      <c r="NDD204" s="172"/>
      <c r="NDE204" s="172"/>
      <c r="NDF204" s="172"/>
      <c r="NDG204" s="172"/>
      <c r="NDH204" s="172"/>
      <c r="NDI204" s="172"/>
      <c r="NDJ204" s="172"/>
      <c r="NDK204" s="172"/>
      <c r="NDL204" s="172"/>
      <c r="NDM204" s="172"/>
      <c r="NDN204" s="172"/>
      <c r="NDO204" s="172"/>
      <c r="NDP204" s="172"/>
      <c r="NDQ204" s="172"/>
      <c r="NDR204" s="172"/>
      <c r="NDS204" s="172"/>
      <c r="NDT204" s="172"/>
      <c r="NDU204" s="172"/>
      <c r="NDV204" s="172"/>
      <c r="NDW204" s="172"/>
      <c r="NDX204" s="172"/>
      <c r="NDY204" s="172"/>
      <c r="NDZ204" s="172"/>
      <c r="NEA204" s="172"/>
      <c r="NEB204" s="172"/>
      <c r="NEC204" s="172"/>
      <c r="NED204" s="172"/>
      <c r="NEE204" s="172"/>
      <c r="NEF204" s="172"/>
      <c r="NEG204" s="172"/>
      <c r="NEH204" s="172"/>
      <c r="NEI204" s="172"/>
      <c r="NEJ204" s="172"/>
      <c r="NEK204" s="172"/>
      <c r="NEL204" s="172"/>
      <c r="NEM204" s="172"/>
      <c r="NEN204" s="172"/>
      <c r="NEO204" s="172"/>
      <c r="NEP204" s="172"/>
      <c r="NEQ204" s="172"/>
      <c r="NER204" s="172"/>
      <c r="NES204" s="172"/>
      <c r="NET204" s="172"/>
      <c r="NEU204" s="172"/>
      <c r="NEV204" s="172"/>
      <c r="NEW204" s="172"/>
      <c r="NEX204" s="172"/>
      <c r="NEY204" s="172"/>
      <c r="NEZ204" s="172"/>
      <c r="NFA204" s="172"/>
      <c r="NFB204" s="172"/>
      <c r="NFC204" s="172"/>
      <c r="NFD204" s="172"/>
      <c r="NFE204" s="172"/>
      <c r="NFF204" s="172"/>
      <c r="NFG204" s="172"/>
      <c r="NFH204" s="172"/>
      <c r="NFI204" s="172"/>
      <c r="NFJ204" s="172"/>
      <c r="NFK204" s="172"/>
      <c r="NFL204" s="172"/>
      <c r="NFM204" s="172"/>
      <c r="NFN204" s="172"/>
      <c r="NFO204" s="172"/>
      <c r="NFP204" s="172"/>
      <c r="NFQ204" s="172"/>
      <c r="NFR204" s="172"/>
      <c r="NFS204" s="172"/>
      <c r="NFT204" s="172"/>
      <c r="NFU204" s="172"/>
      <c r="NFV204" s="172"/>
      <c r="NFW204" s="172"/>
      <c r="NFX204" s="172"/>
      <c r="NFY204" s="172"/>
      <c r="NFZ204" s="172"/>
      <c r="NGA204" s="172"/>
      <c r="NGB204" s="172"/>
      <c r="NGC204" s="172"/>
      <c r="NGD204" s="172"/>
      <c r="NGE204" s="172"/>
      <c r="NGF204" s="172"/>
      <c r="NGG204" s="172"/>
      <c r="NGH204" s="172"/>
      <c r="NGI204" s="172"/>
      <c r="NGJ204" s="172"/>
      <c r="NGK204" s="172"/>
      <c r="NGL204" s="172"/>
      <c r="NGM204" s="172"/>
      <c r="NGN204" s="172"/>
      <c r="NGO204" s="172"/>
      <c r="NGP204" s="172"/>
      <c r="NGQ204" s="172"/>
      <c r="NGR204" s="172"/>
      <c r="NGS204" s="172"/>
      <c r="NGT204" s="172"/>
      <c r="NGU204" s="172"/>
      <c r="NGV204" s="172"/>
      <c r="NGW204" s="172"/>
      <c r="NGX204" s="172"/>
      <c r="NGY204" s="172"/>
      <c r="NGZ204" s="172"/>
      <c r="NHA204" s="172"/>
      <c r="NHB204" s="172"/>
      <c r="NHC204" s="172"/>
      <c r="NHD204" s="172"/>
      <c r="NHE204" s="172"/>
      <c r="NHF204" s="172"/>
      <c r="NHG204" s="172"/>
      <c r="NHH204" s="172"/>
      <c r="NHI204" s="172"/>
      <c r="NHJ204" s="172"/>
      <c r="NHK204" s="172"/>
      <c r="NHL204" s="172"/>
      <c r="NHM204" s="172"/>
      <c r="NHN204" s="172"/>
      <c r="NHO204" s="172"/>
      <c r="NHP204" s="172"/>
      <c r="NHQ204" s="172"/>
      <c r="NHR204" s="172"/>
      <c r="NHS204" s="172"/>
      <c r="NHT204" s="172"/>
      <c r="NHU204" s="172"/>
      <c r="NHV204" s="172"/>
      <c r="NHW204" s="172"/>
      <c r="NHX204" s="172"/>
      <c r="NHY204" s="172"/>
      <c r="NHZ204" s="172"/>
      <c r="NIA204" s="172"/>
      <c r="NIB204" s="172"/>
      <c r="NIC204" s="172"/>
      <c r="NID204" s="172"/>
      <c r="NIE204" s="172"/>
      <c r="NIF204" s="172"/>
      <c r="NIG204" s="172"/>
      <c r="NIH204" s="172"/>
      <c r="NII204" s="172"/>
      <c r="NIJ204" s="172"/>
      <c r="NIK204" s="172"/>
      <c r="NIL204" s="172"/>
      <c r="NIM204" s="172"/>
      <c r="NIN204" s="172"/>
      <c r="NIO204" s="172"/>
      <c r="NIP204" s="172"/>
      <c r="NIQ204" s="172"/>
      <c r="NIR204" s="172"/>
      <c r="NIS204" s="172"/>
      <c r="NIT204" s="172"/>
      <c r="NIU204" s="172"/>
      <c r="NIV204" s="172"/>
      <c r="NIW204" s="172"/>
      <c r="NIX204" s="172"/>
      <c r="NIY204" s="172"/>
      <c r="NIZ204" s="172"/>
      <c r="NJA204" s="172"/>
      <c r="NJB204" s="172"/>
      <c r="NJC204" s="172"/>
      <c r="NJD204" s="172"/>
      <c r="NJE204" s="172"/>
      <c r="NJF204" s="172"/>
      <c r="NJG204" s="172"/>
      <c r="NJH204" s="172"/>
      <c r="NJI204" s="172"/>
      <c r="NJJ204" s="172"/>
      <c r="NJK204" s="172"/>
      <c r="NJL204" s="172"/>
      <c r="NJM204" s="172"/>
      <c r="NJN204" s="172"/>
      <c r="NJO204" s="172"/>
      <c r="NJP204" s="172"/>
      <c r="NJQ204" s="172"/>
      <c r="NJR204" s="172"/>
      <c r="NJS204" s="172"/>
      <c r="NJT204" s="172"/>
      <c r="NJU204" s="172"/>
      <c r="NJV204" s="172"/>
      <c r="NJW204" s="172"/>
      <c r="NJX204" s="172"/>
      <c r="NJY204" s="172"/>
      <c r="NJZ204" s="172"/>
      <c r="NKA204" s="172"/>
      <c r="NKB204" s="172"/>
      <c r="NKC204" s="172"/>
      <c r="NKD204" s="172"/>
      <c r="NKE204" s="172"/>
      <c r="NKF204" s="172"/>
      <c r="NKG204" s="172"/>
      <c r="NKH204" s="172"/>
      <c r="NKI204" s="172"/>
      <c r="NKJ204" s="172"/>
      <c r="NKK204" s="172"/>
      <c r="NKL204" s="172"/>
      <c r="NKM204" s="172"/>
      <c r="NKN204" s="172"/>
      <c r="NKO204" s="172"/>
      <c r="NKP204" s="172"/>
      <c r="NKQ204" s="172"/>
      <c r="NKR204" s="172"/>
      <c r="NKS204" s="172"/>
      <c r="NKT204" s="172"/>
      <c r="NKU204" s="172"/>
      <c r="NKV204" s="172"/>
      <c r="NKW204" s="172"/>
      <c r="NKX204" s="172"/>
      <c r="NKY204" s="172"/>
      <c r="NKZ204" s="172"/>
      <c r="NLA204" s="172"/>
      <c r="NLB204" s="172"/>
      <c r="NLC204" s="172"/>
      <c r="NLD204" s="172"/>
      <c r="NLE204" s="172"/>
      <c r="NLF204" s="172"/>
      <c r="NLG204" s="172"/>
      <c r="NLH204" s="172"/>
      <c r="NLI204" s="172"/>
      <c r="NLJ204" s="172"/>
      <c r="NLK204" s="172"/>
      <c r="NLL204" s="172"/>
      <c r="NLM204" s="172"/>
      <c r="NLN204" s="172"/>
      <c r="NLO204" s="172"/>
      <c r="NLP204" s="172"/>
      <c r="NLQ204" s="172"/>
      <c r="NLR204" s="172"/>
      <c r="NLS204" s="172"/>
      <c r="NLT204" s="172"/>
      <c r="NLU204" s="172"/>
      <c r="NLV204" s="172"/>
      <c r="NLW204" s="172"/>
      <c r="NLX204" s="172"/>
      <c r="NLY204" s="172"/>
      <c r="NLZ204" s="172"/>
      <c r="NMA204" s="172"/>
      <c r="NMB204" s="172"/>
      <c r="NMC204" s="172"/>
      <c r="NMD204" s="172"/>
      <c r="NME204" s="172"/>
      <c r="NMF204" s="172"/>
      <c r="NMG204" s="172"/>
      <c r="NMH204" s="172"/>
      <c r="NMI204" s="172"/>
      <c r="NMJ204" s="172"/>
      <c r="NMK204" s="172"/>
      <c r="NML204" s="172"/>
      <c r="NMM204" s="172"/>
      <c r="NMN204" s="172"/>
      <c r="NMO204" s="172"/>
      <c r="NMP204" s="172"/>
      <c r="NMQ204" s="172"/>
      <c r="NMR204" s="172"/>
      <c r="NMS204" s="172"/>
      <c r="NMT204" s="172"/>
      <c r="NMU204" s="172"/>
      <c r="NMV204" s="172"/>
      <c r="NMW204" s="172"/>
      <c r="NMX204" s="172"/>
      <c r="NMY204" s="172"/>
      <c r="NMZ204" s="172"/>
      <c r="NNA204" s="172"/>
      <c r="NNB204" s="172"/>
      <c r="NNC204" s="172"/>
      <c r="NND204" s="172"/>
      <c r="NNE204" s="172"/>
      <c r="NNF204" s="172"/>
      <c r="NNG204" s="172"/>
      <c r="NNH204" s="172"/>
      <c r="NNI204" s="172"/>
      <c r="NNJ204" s="172"/>
      <c r="NNK204" s="172"/>
      <c r="NNL204" s="172"/>
      <c r="NNM204" s="172"/>
      <c r="NNN204" s="172"/>
      <c r="NNO204" s="172"/>
      <c r="NNP204" s="172"/>
      <c r="NNQ204" s="172"/>
      <c r="NNR204" s="172"/>
      <c r="NNS204" s="172"/>
      <c r="NNT204" s="172"/>
      <c r="NNU204" s="172"/>
      <c r="NNV204" s="172"/>
      <c r="NNW204" s="172"/>
      <c r="NNX204" s="172"/>
      <c r="NNY204" s="172"/>
      <c r="NNZ204" s="172"/>
      <c r="NOA204" s="172"/>
      <c r="NOB204" s="172"/>
      <c r="NOC204" s="172"/>
      <c r="NOD204" s="172"/>
      <c r="NOE204" s="172"/>
      <c r="NOF204" s="172"/>
      <c r="NOG204" s="172"/>
      <c r="NOH204" s="172"/>
      <c r="NOI204" s="172"/>
      <c r="NOJ204" s="172"/>
      <c r="NOK204" s="172"/>
      <c r="NOL204" s="172"/>
      <c r="NOM204" s="172"/>
      <c r="NON204" s="172"/>
      <c r="NOO204" s="172"/>
      <c r="NOP204" s="172"/>
      <c r="NOQ204" s="172"/>
      <c r="NOR204" s="172"/>
      <c r="NOS204" s="172"/>
      <c r="NOT204" s="172"/>
      <c r="NOU204" s="172"/>
      <c r="NOV204" s="172"/>
      <c r="NOW204" s="172"/>
      <c r="NOX204" s="172"/>
      <c r="NOY204" s="172"/>
      <c r="NOZ204" s="172"/>
      <c r="NPA204" s="172"/>
      <c r="NPB204" s="172"/>
      <c r="NPC204" s="172"/>
      <c r="NPD204" s="172"/>
      <c r="NPE204" s="172"/>
      <c r="NPF204" s="172"/>
      <c r="NPG204" s="172"/>
      <c r="NPH204" s="172"/>
      <c r="NPI204" s="172"/>
      <c r="NPJ204" s="172"/>
      <c r="NPK204" s="172"/>
      <c r="NPL204" s="172"/>
      <c r="NPM204" s="172"/>
      <c r="NPN204" s="172"/>
      <c r="NPO204" s="172"/>
      <c r="NPP204" s="172"/>
      <c r="NPQ204" s="172"/>
      <c r="NPR204" s="172"/>
      <c r="NPS204" s="172"/>
      <c r="NPT204" s="172"/>
      <c r="NPU204" s="172"/>
      <c r="NPV204" s="172"/>
      <c r="NPW204" s="172"/>
      <c r="NPX204" s="172"/>
      <c r="NPY204" s="172"/>
      <c r="NPZ204" s="172"/>
      <c r="NQA204" s="172"/>
      <c r="NQB204" s="172"/>
      <c r="NQC204" s="172"/>
      <c r="NQD204" s="172"/>
      <c r="NQE204" s="172"/>
      <c r="NQF204" s="172"/>
      <c r="NQG204" s="172"/>
      <c r="NQH204" s="172"/>
      <c r="NQI204" s="172"/>
      <c r="NQJ204" s="172"/>
      <c r="NQK204" s="172"/>
      <c r="NQL204" s="172"/>
      <c r="NQM204" s="172"/>
      <c r="NQN204" s="172"/>
      <c r="NQO204" s="172"/>
      <c r="NQP204" s="172"/>
      <c r="NQQ204" s="172"/>
      <c r="NQR204" s="172"/>
      <c r="NQS204" s="172"/>
      <c r="NQT204" s="172"/>
      <c r="NQU204" s="172"/>
      <c r="NQV204" s="172"/>
      <c r="NQW204" s="172"/>
      <c r="NQX204" s="172"/>
      <c r="NQY204" s="172"/>
      <c r="NQZ204" s="172"/>
      <c r="NRA204" s="172"/>
      <c r="NRB204" s="172"/>
      <c r="NRC204" s="172"/>
      <c r="NRD204" s="172"/>
      <c r="NRE204" s="172"/>
      <c r="NRF204" s="172"/>
      <c r="NRG204" s="172"/>
      <c r="NRH204" s="172"/>
      <c r="NRI204" s="172"/>
      <c r="NRJ204" s="172"/>
      <c r="NRK204" s="172"/>
      <c r="NRL204" s="172"/>
      <c r="NRM204" s="172"/>
      <c r="NRN204" s="172"/>
      <c r="NRO204" s="172"/>
      <c r="NRP204" s="172"/>
      <c r="NRQ204" s="172"/>
      <c r="NRR204" s="172"/>
      <c r="NRS204" s="172"/>
      <c r="NRT204" s="172"/>
      <c r="NRU204" s="172"/>
      <c r="NRV204" s="172"/>
      <c r="NRW204" s="172"/>
      <c r="NRX204" s="172"/>
      <c r="NRY204" s="172"/>
      <c r="NRZ204" s="172"/>
      <c r="NSA204" s="172"/>
      <c r="NSB204" s="172"/>
      <c r="NSC204" s="172"/>
      <c r="NSD204" s="172"/>
      <c r="NSE204" s="172"/>
      <c r="NSF204" s="172"/>
      <c r="NSG204" s="172"/>
      <c r="NSH204" s="172"/>
      <c r="NSI204" s="172"/>
      <c r="NSJ204" s="172"/>
      <c r="NSK204" s="172"/>
      <c r="NSL204" s="172"/>
      <c r="NSM204" s="172"/>
      <c r="NSN204" s="172"/>
      <c r="NSO204" s="172"/>
      <c r="NSP204" s="172"/>
      <c r="NSQ204" s="172"/>
      <c r="NSR204" s="172"/>
      <c r="NSS204" s="172"/>
      <c r="NST204" s="172"/>
      <c r="NSU204" s="172"/>
      <c r="NSV204" s="172"/>
      <c r="NSW204" s="172"/>
      <c r="NSX204" s="172"/>
      <c r="NSY204" s="172"/>
      <c r="NSZ204" s="172"/>
      <c r="NTA204" s="172"/>
      <c r="NTB204" s="172"/>
      <c r="NTC204" s="172"/>
      <c r="NTD204" s="172"/>
      <c r="NTE204" s="172"/>
      <c r="NTF204" s="172"/>
      <c r="NTG204" s="172"/>
      <c r="NTH204" s="172"/>
      <c r="NTI204" s="172"/>
      <c r="NTJ204" s="172"/>
      <c r="NTK204" s="172"/>
      <c r="NTL204" s="172"/>
      <c r="NTM204" s="172"/>
      <c r="NTN204" s="172"/>
      <c r="NTO204" s="172"/>
      <c r="NTP204" s="172"/>
      <c r="NTQ204" s="172"/>
      <c r="NTR204" s="172"/>
      <c r="NTS204" s="172"/>
      <c r="NTT204" s="172"/>
      <c r="NTU204" s="172"/>
      <c r="NTV204" s="172"/>
      <c r="NTW204" s="172"/>
      <c r="NTX204" s="172"/>
      <c r="NTY204" s="172"/>
      <c r="NTZ204" s="172"/>
      <c r="NUA204" s="172"/>
      <c r="NUB204" s="172"/>
      <c r="NUC204" s="172"/>
      <c r="NUD204" s="172"/>
      <c r="NUE204" s="172"/>
      <c r="NUF204" s="172"/>
      <c r="NUG204" s="172"/>
      <c r="NUH204" s="172"/>
      <c r="NUI204" s="172"/>
      <c r="NUJ204" s="172"/>
      <c r="NUK204" s="172"/>
      <c r="NUL204" s="172"/>
      <c r="NUM204" s="172"/>
      <c r="NUN204" s="172"/>
      <c r="NUO204" s="172"/>
      <c r="NUP204" s="172"/>
      <c r="NUQ204" s="172"/>
      <c r="NUR204" s="172"/>
      <c r="NUS204" s="172"/>
      <c r="NUT204" s="172"/>
      <c r="NUU204" s="172"/>
      <c r="NUV204" s="172"/>
      <c r="NUW204" s="172"/>
      <c r="NUX204" s="172"/>
      <c r="NUY204" s="172"/>
      <c r="NUZ204" s="172"/>
      <c r="NVA204" s="172"/>
      <c r="NVB204" s="172"/>
      <c r="NVC204" s="172"/>
      <c r="NVD204" s="172"/>
      <c r="NVE204" s="172"/>
      <c r="NVF204" s="172"/>
      <c r="NVG204" s="172"/>
      <c r="NVH204" s="172"/>
      <c r="NVI204" s="172"/>
      <c r="NVJ204" s="172"/>
      <c r="NVK204" s="172"/>
      <c r="NVL204" s="172"/>
      <c r="NVM204" s="172"/>
      <c r="NVN204" s="172"/>
      <c r="NVO204" s="172"/>
      <c r="NVP204" s="172"/>
      <c r="NVQ204" s="172"/>
      <c r="NVR204" s="172"/>
      <c r="NVS204" s="172"/>
      <c r="NVT204" s="172"/>
      <c r="NVU204" s="172"/>
      <c r="NVV204" s="172"/>
      <c r="NVW204" s="172"/>
      <c r="NVX204" s="172"/>
      <c r="NVY204" s="172"/>
      <c r="NVZ204" s="172"/>
      <c r="NWA204" s="172"/>
      <c r="NWB204" s="172"/>
      <c r="NWC204" s="172"/>
      <c r="NWD204" s="172"/>
      <c r="NWE204" s="172"/>
      <c r="NWF204" s="172"/>
      <c r="NWG204" s="172"/>
      <c r="NWH204" s="172"/>
      <c r="NWI204" s="172"/>
      <c r="NWJ204" s="172"/>
      <c r="NWK204" s="172"/>
      <c r="NWL204" s="172"/>
      <c r="NWM204" s="172"/>
      <c r="NWN204" s="172"/>
      <c r="NWO204" s="172"/>
      <c r="NWP204" s="172"/>
      <c r="NWQ204" s="172"/>
      <c r="NWR204" s="172"/>
      <c r="NWS204" s="172"/>
      <c r="NWT204" s="172"/>
      <c r="NWU204" s="172"/>
      <c r="NWV204" s="172"/>
      <c r="NWW204" s="172"/>
      <c r="NWX204" s="172"/>
      <c r="NWY204" s="172"/>
      <c r="NWZ204" s="172"/>
      <c r="NXA204" s="172"/>
      <c r="NXB204" s="172"/>
      <c r="NXC204" s="172"/>
      <c r="NXD204" s="172"/>
      <c r="NXE204" s="172"/>
      <c r="NXF204" s="172"/>
      <c r="NXG204" s="172"/>
      <c r="NXH204" s="172"/>
      <c r="NXI204" s="172"/>
      <c r="NXJ204" s="172"/>
      <c r="NXK204" s="172"/>
      <c r="NXL204" s="172"/>
      <c r="NXM204" s="172"/>
      <c r="NXN204" s="172"/>
      <c r="NXO204" s="172"/>
      <c r="NXP204" s="172"/>
      <c r="NXQ204" s="172"/>
      <c r="NXR204" s="172"/>
      <c r="NXS204" s="172"/>
      <c r="NXT204" s="172"/>
      <c r="NXU204" s="172"/>
      <c r="NXV204" s="172"/>
      <c r="NXW204" s="172"/>
      <c r="NXX204" s="172"/>
      <c r="NXY204" s="172"/>
      <c r="NXZ204" s="172"/>
      <c r="NYA204" s="172"/>
      <c r="NYB204" s="172"/>
      <c r="NYC204" s="172"/>
      <c r="NYD204" s="172"/>
      <c r="NYE204" s="172"/>
      <c r="NYF204" s="172"/>
      <c r="NYG204" s="172"/>
      <c r="NYH204" s="172"/>
      <c r="NYI204" s="172"/>
      <c r="NYJ204" s="172"/>
      <c r="NYK204" s="172"/>
      <c r="NYL204" s="172"/>
      <c r="NYM204" s="172"/>
      <c r="NYN204" s="172"/>
      <c r="NYO204" s="172"/>
      <c r="NYP204" s="172"/>
      <c r="NYQ204" s="172"/>
      <c r="NYR204" s="172"/>
      <c r="NYS204" s="172"/>
      <c r="NYT204" s="172"/>
      <c r="NYU204" s="172"/>
      <c r="NYV204" s="172"/>
      <c r="NYW204" s="172"/>
      <c r="NYX204" s="172"/>
      <c r="NYY204" s="172"/>
      <c r="NYZ204" s="172"/>
      <c r="NZA204" s="172"/>
      <c r="NZB204" s="172"/>
      <c r="NZC204" s="172"/>
      <c r="NZD204" s="172"/>
      <c r="NZE204" s="172"/>
      <c r="NZF204" s="172"/>
      <c r="NZG204" s="172"/>
      <c r="NZH204" s="172"/>
      <c r="NZI204" s="172"/>
      <c r="NZJ204" s="172"/>
      <c r="NZK204" s="172"/>
      <c r="NZL204" s="172"/>
      <c r="NZM204" s="172"/>
      <c r="NZN204" s="172"/>
      <c r="NZO204" s="172"/>
      <c r="NZP204" s="172"/>
      <c r="NZQ204" s="172"/>
      <c r="NZR204" s="172"/>
      <c r="NZS204" s="172"/>
      <c r="NZT204" s="172"/>
      <c r="NZU204" s="172"/>
      <c r="NZV204" s="172"/>
      <c r="NZW204" s="172"/>
      <c r="NZX204" s="172"/>
      <c r="NZY204" s="172"/>
      <c r="NZZ204" s="172"/>
      <c r="OAA204" s="172"/>
      <c r="OAB204" s="172"/>
      <c r="OAC204" s="172"/>
      <c r="OAD204" s="172"/>
      <c r="OAE204" s="172"/>
      <c r="OAF204" s="172"/>
      <c r="OAG204" s="172"/>
      <c r="OAH204" s="172"/>
      <c r="OAI204" s="172"/>
      <c r="OAJ204" s="172"/>
      <c r="OAK204" s="172"/>
      <c r="OAL204" s="172"/>
      <c r="OAM204" s="172"/>
      <c r="OAN204" s="172"/>
      <c r="OAO204" s="172"/>
      <c r="OAP204" s="172"/>
      <c r="OAQ204" s="172"/>
      <c r="OAR204" s="172"/>
      <c r="OAS204" s="172"/>
      <c r="OAT204" s="172"/>
      <c r="OAU204" s="172"/>
      <c r="OAV204" s="172"/>
      <c r="OAW204" s="172"/>
      <c r="OAX204" s="172"/>
      <c r="OAY204" s="172"/>
      <c r="OAZ204" s="172"/>
      <c r="OBA204" s="172"/>
      <c r="OBB204" s="172"/>
      <c r="OBC204" s="172"/>
      <c r="OBD204" s="172"/>
      <c r="OBE204" s="172"/>
      <c r="OBF204" s="172"/>
      <c r="OBG204" s="172"/>
      <c r="OBH204" s="172"/>
      <c r="OBI204" s="172"/>
      <c r="OBJ204" s="172"/>
      <c r="OBK204" s="172"/>
      <c r="OBL204" s="172"/>
      <c r="OBM204" s="172"/>
      <c r="OBN204" s="172"/>
      <c r="OBO204" s="172"/>
      <c r="OBP204" s="172"/>
      <c r="OBQ204" s="172"/>
      <c r="OBR204" s="172"/>
      <c r="OBS204" s="172"/>
      <c r="OBT204" s="172"/>
      <c r="OBU204" s="172"/>
      <c r="OBV204" s="172"/>
      <c r="OBW204" s="172"/>
      <c r="OBX204" s="172"/>
      <c r="OBY204" s="172"/>
      <c r="OBZ204" s="172"/>
      <c r="OCA204" s="172"/>
      <c r="OCB204" s="172"/>
      <c r="OCC204" s="172"/>
      <c r="OCD204" s="172"/>
      <c r="OCE204" s="172"/>
      <c r="OCF204" s="172"/>
      <c r="OCG204" s="172"/>
      <c r="OCH204" s="172"/>
      <c r="OCI204" s="172"/>
      <c r="OCJ204" s="172"/>
      <c r="OCK204" s="172"/>
      <c r="OCL204" s="172"/>
      <c r="OCM204" s="172"/>
      <c r="OCN204" s="172"/>
      <c r="OCO204" s="172"/>
      <c r="OCP204" s="172"/>
      <c r="OCQ204" s="172"/>
      <c r="OCR204" s="172"/>
      <c r="OCS204" s="172"/>
      <c r="OCT204" s="172"/>
      <c r="OCU204" s="172"/>
      <c r="OCV204" s="172"/>
      <c r="OCW204" s="172"/>
      <c r="OCX204" s="172"/>
      <c r="OCY204" s="172"/>
      <c r="OCZ204" s="172"/>
      <c r="ODA204" s="172"/>
      <c r="ODB204" s="172"/>
      <c r="ODC204" s="172"/>
      <c r="ODD204" s="172"/>
      <c r="ODE204" s="172"/>
      <c r="ODF204" s="172"/>
      <c r="ODG204" s="172"/>
      <c r="ODH204" s="172"/>
      <c r="ODI204" s="172"/>
      <c r="ODJ204" s="172"/>
      <c r="ODK204" s="172"/>
      <c r="ODL204" s="172"/>
      <c r="ODM204" s="172"/>
      <c r="ODN204" s="172"/>
      <c r="ODO204" s="172"/>
      <c r="ODP204" s="172"/>
      <c r="ODQ204" s="172"/>
      <c r="ODR204" s="172"/>
      <c r="ODS204" s="172"/>
      <c r="ODT204" s="172"/>
      <c r="ODU204" s="172"/>
      <c r="ODV204" s="172"/>
      <c r="ODW204" s="172"/>
      <c r="ODX204" s="172"/>
      <c r="ODY204" s="172"/>
      <c r="ODZ204" s="172"/>
      <c r="OEA204" s="172"/>
      <c r="OEB204" s="172"/>
      <c r="OEC204" s="172"/>
      <c r="OED204" s="172"/>
      <c r="OEE204" s="172"/>
      <c r="OEF204" s="172"/>
      <c r="OEG204" s="172"/>
      <c r="OEH204" s="172"/>
      <c r="OEI204" s="172"/>
      <c r="OEJ204" s="172"/>
      <c r="OEK204" s="172"/>
      <c r="OEL204" s="172"/>
      <c r="OEM204" s="172"/>
      <c r="OEN204" s="172"/>
      <c r="OEO204" s="172"/>
      <c r="OEP204" s="172"/>
      <c r="OEQ204" s="172"/>
      <c r="OER204" s="172"/>
      <c r="OES204" s="172"/>
      <c r="OET204" s="172"/>
      <c r="OEU204" s="172"/>
      <c r="OEV204" s="172"/>
      <c r="OEW204" s="172"/>
      <c r="OEX204" s="172"/>
      <c r="OEY204" s="172"/>
      <c r="OEZ204" s="172"/>
      <c r="OFA204" s="172"/>
      <c r="OFB204" s="172"/>
      <c r="OFC204" s="172"/>
      <c r="OFD204" s="172"/>
      <c r="OFE204" s="172"/>
      <c r="OFF204" s="172"/>
      <c r="OFG204" s="172"/>
      <c r="OFH204" s="172"/>
      <c r="OFI204" s="172"/>
      <c r="OFJ204" s="172"/>
      <c r="OFK204" s="172"/>
      <c r="OFL204" s="172"/>
      <c r="OFM204" s="172"/>
      <c r="OFN204" s="172"/>
      <c r="OFO204" s="172"/>
      <c r="OFP204" s="172"/>
      <c r="OFQ204" s="172"/>
      <c r="OFR204" s="172"/>
      <c r="OFS204" s="172"/>
      <c r="OFT204" s="172"/>
      <c r="OFU204" s="172"/>
      <c r="OFV204" s="172"/>
      <c r="OFW204" s="172"/>
      <c r="OFX204" s="172"/>
      <c r="OFY204" s="172"/>
      <c r="OFZ204" s="172"/>
      <c r="OGA204" s="172"/>
      <c r="OGB204" s="172"/>
      <c r="OGC204" s="172"/>
      <c r="OGD204" s="172"/>
      <c r="OGE204" s="172"/>
      <c r="OGF204" s="172"/>
      <c r="OGG204" s="172"/>
      <c r="OGH204" s="172"/>
      <c r="OGI204" s="172"/>
      <c r="OGJ204" s="172"/>
      <c r="OGK204" s="172"/>
      <c r="OGL204" s="172"/>
      <c r="OGM204" s="172"/>
      <c r="OGN204" s="172"/>
      <c r="OGO204" s="172"/>
      <c r="OGP204" s="172"/>
      <c r="OGQ204" s="172"/>
      <c r="OGR204" s="172"/>
      <c r="OGS204" s="172"/>
      <c r="OGT204" s="172"/>
      <c r="OGU204" s="172"/>
      <c r="OGV204" s="172"/>
      <c r="OGW204" s="172"/>
      <c r="OGX204" s="172"/>
      <c r="OGY204" s="172"/>
      <c r="OGZ204" s="172"/>
      <c r="OHA204" s="172"/>
      <c r="OHB204" s="172"/>
      <c r="OHC204" s="172"/>
      <c r="OHD204" s="172"/>
      <c r="OHE204" s="172"/>
      <c r="OHF204" s="172"/>
      <c r="OHG204" s="172"/>
      <c r="OHH204" s="172"/>
      <c r="OHI204" s="172"/>
      <c r="OHJ204" s="172"/>
      <c r="OHK204" s="172"/>
      <c r="OHL204" s="172"/>
      <c r="OHM204" s="172"/>
      <c r="OHN204" s="172"/>
      <c r="OHO204" s="172"/>
      <c r="OHP204" s="172"/>
      <c r="OHQ204" s="172"/>
      <c r="OHR204" s="172"/>
      <c r="OHS204" s="172"/>
      <c r="OHT204" s="172"/>
      <c r="OHU204" s="172"/>
      <c r="OHV204" s="172"/>
      <c r="OHW204" s="172"/>
      <c r="OHX204" s="172"/>
      <c r="OHY204" s="172"/>
      <c r="OHZ204" s="172"/>
      <c r="OIA204" s="172"/>
      <c r="OIB204" s="172"/>
      <c r="OIC204" s="172"/>
      <c r="OID204" s="172"/>
      <c r="OIE204" s="172"/>
      <c r="OIF204" s="172"/>
      <c r="OIG204" s="172"/>
      <c r="OIH204" s="172"/>
      <c r="OII204" s="172"/>
      <c r="OIJ204" s="172"/>
      <c r="OIK204" s="172"/>
      <c r="OIL204" s="172"/>
      <c r="OIM204" s="172"/>
      <c r="OIN204" s="172"/>
      <c r="OIO204" s="172"/>
      <c r="OIP204" s="172"/>
      <c r="OIQ204" s="172"/>
      <c r="OIR204" s="172"/>
      <c r="OIS204" s="172"/>
      <c r="OIT204" s="172"/>
      <c r="OIU204" s="172"/>
      <c r="OIV204" s="172"/>
      <c r="OIW204" s="172"/>
      <c r="OIX204" s="172"/>
      <c r="OIY204" s="172"/>
      <c r="OIZ204" s="172"/>
      <c r="OJA204" s="172"/>
      <c r="OJB204" s="172"/>
      <c r="OJC204" s="172"/>
      <c r="OJD204" s="172"/>
      <c r="OJE204" s="172"/>
      <c r="OJF204" s="172"/>
      <c r="OJG204" s="172"/>
      <c r="OJH204" s="172"/>
      <c r="OJI204" s="172"/>
      <c r="OJJ204" s="172"/>
      <c r="OJK204" s="172"/>
      <c r="OJL204" s="172"/>
      <c r="OJM204" s="172"/>
      <c r="OJN204" s="172"/>
      <c r="OJO204" s="172"/>
      <c r="OJP204" s="172"/>
      <c r="OJQ204" s="172"/>
      <c r="OJR204" s="172"/>
      <c r="OJS204" s="172"/>
      <c r="OJT204" s="172"/>
      <c r="OJU204" s="172"/>
      <c r="OJV204" s="172"/>
      <c r="OJW204" s="172"/>
      <c r="OJX204" s="172"/>
      <c r="OJY204" s="172"/>
      <c r="OJZ204" s="172"/>
      <c r="OKA204" s="172"/>
      <c r="OKB204" s="172"/>
      <c r="OKC204" s="172"/>
      <c r="OKD204" s="172"/>
      <c r="OKE204" s="172"/>
      <c r="OKF204" s="172"/>
      <c r="OKG204" s="172"/>
      <c r="OKH204" s="172"/>
      <c r="OKI204" s="172"/>
      <c r="OKJ204" s="172"/>
      <c r="OKK204" s="172"/>
      <c r="OKL204" s="172"/>
      <c r="OKM204" s="172"/>
      <c r="OKN204" s="172"/>
      <c r="OKO204" s="172"/>
      <c r="OKP204" s="172"/>
      <c r="OKQ204" s="172"/>
      <c r="OKR204" s="172"/>
      <c r="OKS204" s="172"/>
      <c r="OKT204" s="172"/>
      <c r="OKU204" s="172"/>
      <c r="OKV204" s="172"/>
      <c r="OKW204" s="172"/>
      <c r="OKX204" s="172"/>
      <c r="OKY204" s="172"/>
      <c r="OKZ204" s="172"/>
      <c r="OLA204" s="172"/>
      <c r="OLB204" s="172"/>
      <c r="OLC204" s="172"/>
      <c r="OLD204" s="172"/>
      <c r="OLE204" s="172"/>
      <c r="OLF204" s="172"/>
      <c r="OLG204" s="172"/>
      <c r="OLH204" s="172"/>
      <c r="OLI204" s="172"/>
      <c r="OLJ204" s="172"/>
      <c r="OLK204" s="172"/>
      <c r="OLL204" s="172"/>
      <c r="OLM204" s="172"/>
      <c r="OLN204" s="172"/>
      <c r="OLO204" s="172"/>
      <c r="OLP204" s="172"/>
      <c r="OLQ204" s="172"/>
      <c r="OLR204" s="172"/>
      <c r="OLS204" s="172"/>
      <c r="OLT204" s="172"/>
      <c r="OLU204" s="172"/>
      <c r="OLV204" s="172"/>
      <c r="OLW204" s="172"/>
      <c r="OLX204" s="172"/>
      <c r="OLY204" s="172"/>
      <c r="OLZ204" s="172"/>
      <c r="OMA204" s="172"/>
      <c r="OMB204" s="172"/>
      <c r="OMC204" s="172"/>
      <c r="OMD204" s="172"/>
      <c r="OME204" s="172"/>
      <c r="OMF204" s="172"/>
      <c r="OMG204" s="172"/>
      <c r="OMH204" s="172"/>
      <c r="OMI204" s="172"/>
      <c r="OMJ204" s="172"/>
      <c r="OMK204" s="172"/>
      <c r="OML204" s="172"/>
      <c r="OMM204" s="172"/>
      <c r="OMN204" s="172"/>
      <c r="OMO204" s="172"/>
      <c r="OMP204" s="172"/>
      <c r="OMQ204" s="172"/>
      <c r="OMR204" s="172"/>
      <c r="OMS204" s="172"/>
      <c r="OMT204" s="172"/>
      <c r="OMU204" s="172"/>
      <c r="OMV204" s="172"/>
      <c r="OMW204" s="172"/>
      <c r="OMX204" s="172"/>
      <c r="OMY204" s="172"/>
      <c r="OMZ204" s="172"/>
      <c r="ONA204" s="172"/>
      <c r="ONB204" s="172"/>
      <c r="ONC204" s="172"/>
      <c r="OND204" s="172"/>
      <c r="ONE204" s="172"/>
      <c r="ONF204" s="172"/>
      <c r="ONG204" s="172"/>
      <c r="ONH204" s="172"/>
      <c r="ONI204" s="172"/>
      <c r="ONJ204" s="172"/>
      <c r="ONK204" s="172"/>
      <c r="ONL204" s="172"/>
      <c r="ONM204" s="172"/>
      <c r="ONN204" s="172"/>
      <c r="ONO204" s="172"/>
      <c r="ONP204" s="172"/>
      <c r="ONQ204" s="172"/>
      <c r="ONR204" s="172"/>
      <c r="ONS204" s="172"/>
      <c r="ONT204" s="172"/>
      <c r="ONU204" s="172"/>
      <c r="ONV204" s="172"/>
      <c r="ONW204" s="172"/>
      <c r="ONX204" s="172"/>
      <c r="ONY204" s="172"/>
      <c r="ONZ204" s="172"/>
      <c r="OOA204" s="172"/>
      <c r="OOB204" s="172"/>
      <c r="OOC204" s="172"/>
      <c r="OOD204" s="172"/>
      <c r="OOE204" s="172"/>
      <c r="OOF204" s="172"/>
      <c r="OOG204" s="172"/>
      <c r="OOH204" s="172"/>
      <c r="OOI204" s="172"/>
      <c r="OOJ204" s="172"/>
      <c r="OOK204" s="172"/>
      <c r="OOL204" s="172"/>
      <c r="OOM204" s="172"/>
      <c r="OON204" s="172"/>
      <c r="OOO204" s="172"/>
      <c r="OOP204" s="172"/>
      <c r="OOQ204" s="172"/>
      <c r="OOR204" s="172"/>
      <c r="OOS204" s="172"/>
      <c r="OOT204" s="172"/>
      <c r="OOU204" s="172"/>
      <c r="OOV204" s="172"/>
      <c r="OOW204" s="172"/>
      <c r="OOX204" s="172"/>
      <c r="OOY204" s="172"/>
      <c r="OOZ204" s="172"/>
      <c r="OPA204" s="172"/>
      <c r="OPB204" s="172"/>
      <c r="OPC204" s="172"/>
      <c r="OPD204" s="172"/>
      <c r="OPE204" s="172"/>
      <c r="OPF204" s="172"/>
      <c r="OPG204" s="172"/>
      <c r="OPH204" s="172"/>
      <c r="OPI204" s="172"/>
      <c r="OPJ204" s="172"/>
      <c r="OPK204" s="172"/>
      <c r="OPL204" s="172"/>
      <c r="OPM204" s="172"/>
      <c r="OPN204" s="172"/>
      <c r="OPO204" s="172"/>
      <c r="OPP204" s="172"/>
      <c r="OPQ204" s="172"/>
      <c r="OPR204" s="172"/>
      <c r="OPS204" s="172"/>
      <c r="OPT204" s="172"/>
      <c r="OPU204" s="172"/>
      <c r="OPV204" s="172"/>
      <c r="OPW204" s="172"/>
      <c r="OPX204" s="172"/>
      <c r="OPY204" s="172"/>
      <c r="OPZ204" s="172"/>
      <c r="OQA204" s="172"/>
      <c r="OQB204" s="172"/>
      <c r="OQC204" s="172"/>
      <c r="OQD204" s="172"/>
      <c r="OQE204" s="172"/>
      <c r="OQF204" s="172"/>
      <c r="OQG204" s="172"/>
      <c r="OQH204" s="172"/>
      <c r="OQI204" s="172"/>
      <c r="OQJ204" s="172"/>
      <c r="OQK204" s="172"/>
      <c r="OQL204" s="172"/>
      <c r="OQM204" s="172"/>
      <c r="OQN204" s="172"/>
      <c r="OQO204" s="172"/>
      <c r="OQP204" s="172"/>
      <c r="OQQ204" s="172"/>
      <c r="OQR204" s="172"/>
      <c r="OQS204" s="172"/>
      <c r="OQT204" s="172"/>
      <c r="OQU204" s="172"/>
      <c r="OQV204" s="172"/>
      <c r="OQW204" s="172"/>
      <c r="OQX204" s="172"/>
      <c r="OQY204" s="172"/>
      <c r="OQZ204" s="172"/>
      <c r="ORA204" s="172"/>
      <c r="ORB204" s="172"/>
      <c r="ORC204" s="172"/>
      <c r="ORD204" s="172"/>
      <c r="ORE204" s="172"/>
      <c r="ORF204" s="172"/>
      <c r="ORG204" s="172"/>
      <c r="ORH204" s="172"/>
      <c r="ORI204" s="172"/>
      <c r="ORJ204" s="172"/>
      <c r="ORK204" s="172"/>
      <c r="ORL204" s="172"/>
      <c r="ORM204" s="172"/>
      <c r="ORN204" s="172"/>
      <c r="ORO204" s="172"/>
      <c r="ORP204" s="172"/>
      <c r="ORQ204" s="172"/>
      <c r="ORR204" s="172"/>
      <c r="ORS204" s="172"/>
      <c r="ORT204" s="172"/>
      <c r="ORU204" s="172"/>
      <c r="ORV204" s="172"/>
      <c r="ORW204" s="172"/>
      <c r="ORX204" s="172"/>
      <c r="ORY204" s="172"/>
      <c r="ORZ204" s="172"/>
      <c r="OSA204" s="172"/>
      <c r="OSB204" s="172"/>
      <c r="OSC204" s="172"/>
      <c r="OSD204" s="172"/>
      <c r="OSE204" s="172"/>
      <c r="OSF204" s="172"/>
      <c r="OSG204" s="172"/>
      <c r="OSH204" s="172"/>
      <c r="OSI204" s="172"/>
      <c r="OSJ204" s="172"/>
      <c r="OSK204" s="172"/>
      <c r="OSL204" s="172"/>
      <c r="OSM204" s="172"/>
      <c r="OSN204" s="172"/>
      <c r="OSO204" s="172"/>
      <c r="OSP204" s="172"/>
      <c r="OSQ204" s="172"/>
      <c r="OSR204" s="172"/>
      <c r="OSS204" s="172"/>
      <c r="OST204" s="172"/>
      <c r="OSU204" s="172"/>
      <c r="OSV204" s="172"/>
      <c r="OSW204" s="172"/>
      <c r="OSX204" s="172"/>
      <c r="OSY204" s="172"/>
      <c r="OSZ204" s="172"/>
      <c r="OTA204" s="172"/>
      <c r="OTB204" s="172"/>
      <c r="OTC204" s="172"/>
      <c r="OTD204" s="172"/>
      <c r="OTE204" s="172"/>
      <c r="OTF204" s="172"/>
      <c r="OTG204" s="172"/>
      <c r="OTH204" s="172"/>
      <c r="OTI204" s="172"/>
      <c r="OTJ204" s="172"/>
      <c r="OTK204" s="172"/>
      <c r="OTL204" s="172"/>
      <c r="OTM204" s="172"/>
      <c r="OTN204" s="172"/>
      <c r="OTO204" s="172"/>
      <c r="OTP204" s="172"/>
      <c r="OTQ204" s="172"/>
      <c r="OTR204" s="172"/>
      <c r="OTS204" s="172"/>
      <c r="OTT204" s="172"/>
      <c r="OTU204" s="172"/>
      <c r="OTV204" s="172"/>
      <c r="OTW204" s="172"/>
      <c r="OTX204" s="172"/>
      <c r="OTY204" s="172"/>
      <c r="OTZ204" s="172"/>
      <c r="OUA204" s="172"/>
      <c r="OUB204" s="172"/>
      <c r="OUC204" s="172"/>
      <c r="OUD204" s="172"/>
      <c r="OUE204" s="172"/>
      <c r="OUF204" s="172"/>
      <c r="OUG204" s="172"/>
      <c r="OUH204" s="172"/>
      <c r="OUI204" s="172"/>
      <c r="OUJ204" s="172"/>
      <c r="OUK204" s="172"/>
      <c r="OUL204" s="172"/>
      <c r="OUM204" s="172"/>
      <c r="OUN204" s="172"/>
      <c r="OUO204" s="172"/>
      <c r="OUP204" s="172"/>
      <c r="OUQ204" s="172"/>
      <c r="OUR204" s="172"/>
      <c r="OUS204" s="172"/>
      <c r="OUT204" s="172"/>
      <c r="OUU204" s="172"/>
      <c r="OUV204" s="172"/>
      <c r="OUW204" s="172"/>
      <c r="OUX204" s="172"/>
      <c r="OUY204" s="172"/>
      <c r="OUZ204" s="172"/>
      <c r="OVA204" s="172"/>
      <c r="OVB204" s="172"/>
      <c r="OVC204" s="172"/>
      <c r="OVD204" s="172"/>
      <c r="OVE204" s="172"/>
      <c r="OVF204" s="172"/>
      <c r="OVG204" s="172"/>
      <c r="OVH204" s="172"/>
      <c r="OVI204" s="172"/>
      <c r="OVJ204" s="172"/>
      <c r="OVK204" s="172"/>
      <c r="OVL204" s="172"/>
      <c r="OVM204" s="172"/>
      <c r="OVN204" s="172"/>
      <c r="OVO204" s="172"/>
      <c r="OVP204" s="172"/>
      <c r="OVQ204" s="172"/>
      <c r="OVR204" s="172"/>
      <c r="OVS204" s="172"/>
      <c r="OVT204" s="172"/>
      <c r="OVU204" s="172"/>
      <c r="OVV204" s="172"/>
      <c r="OVW204" s="172"/>
      <c r="OVX204" s="172"/>
      <c r="OVY204" s="172"/>
      <c r="OVZ204" s="172"/>
      <c r="OWA204" s="172"/>
      <c r="OWB204" s="172"/>
      <c r="OWC204" s="172"/>
      <c r="OWD204" s="172"/>
      <c r="OWE204" s="172"/>
      <c r="OWF204" s="172"/>
      <c r="OWG204" s="172"/>
      <c r="OWH204" s="172"/>
      <c r="OWI204" s="172"/>
      <c r="OWJ204" s="172"/>
      <c r="OWK204" s="172"/>
      <c r="OWL204" s="172"/>
      <c r="OWM204" s="172"/>
      <c r="OWN204" s="172"/>
      <c r="OWO204" s="172"/>
      <c r="OWP204" s="172"/>
      <c r="OWQ204" s="172"/>
      <c r="OWR204" s="172"/>
      <c r="OWS204" s="172"/>
      <c r="OWT204" s="172"/>
      <c r="OWU204" s="172"/>
      <c r="OWV204" s="172"/>
      <c r="OWW204" s="172"/>
      <c r="OWX204" s="172"/>
      <c r="OWY204" s="172"/>
      <c r="OWZ204" s="172"/>
      <c r="OXA204" s="172"/>
      <c r="OXB204" s="172"/>
      <c r="OXC204" s="172"/>
      <c r="OXD204" s="172"/>
      <c r="OXE204" s="172"/>
      <c r="OXF204" s="172"/>
      <c r="OXG204" s="172"/>
      <c r="OXH204" s="172"/>
      <c r="OXI204" s="172"/>
      <c r="OXJ204" s="172"/>
      <c r="OXK204" s="172"/>
      <c r="OXL204" s="172"/>
      <c r="OXM204" s="172"/>
      <c r="OXN204" s="172"/>
      <c r="OXO204" s="172"/>
      <c r="OXP204" s="172"/>
      <c r="OXQ204" s="172"/>
      <c r="OXR204" s="172"/>
      <c r="OXS204" s="172"/>
      <c r="OXT204" s="172"/>
      <c r="OXU204" s="172"/>
      <c r="OXV204" s="172"/>
      <c r="OXW204" s="172"/>
      <c r="OXX204" s="172"/>
      <c r="OXY204" s="172"/>
      <c r="OXZ204" s="172"/>
      <c r="OYA204" s="172"/>
      <c r="OYB204" s="172"/>
      <c r="OYC204" s="172"/>
      <c r="OYD204" s="172"/>
      <c r="OYE204" s="172"/>
      <c r="OYF204" s="172"/>
      <c r="OYG204" s="172"/>
      <c r="OYH204" s="172"/>
      <c r="OYI204" s="172"/>
      <c r="OYJ204" s="172"/>
      <c r="OYK204" s="172"/>
      <c r="OYL204" s="172"/>
      <c r="OYM204" s="172"/>
      <c r="OYN204" s="172"/>
      <c r="OYO204" s="172"/>
      <c r="OYP204" s="172"/>
      <c r="OYQ204" s="172"/>
      <c r="OYR204" s="172"/>
      <c r="OYS204" s="172"/>
      <c r="OYT204" s="172"/>
      <c r="OYU204" s="172"/>
      <c r="OYV204" s="172"/>
      <c r="OYW204" s="172"/>
      <c r="OYX204" s="172"/>
      <c r="OYY204" s="172"/>
      <c r="OYZ204" s="172"/>
      <c r="OZA204" s="172"/>
      <c r="OZB204" s="172"/>
      <c r="OZC204" s="172"/>
      <c r="OZD204" s="172"/>
      <c r="OZE204" s="172"/>
      <c r="OZF204" s="172"/>
      <c r="OZG204" s="172"/>
      <c r="OZH204" s="172"/>
      <c r="OZI204" s="172"/>
      <c r="OZJ204" s="172"/>
      <c r="OZK204" s="172"/>
      <c r="OZL204" s="172"/>
      <c r="OZM204" s="172"/>
      <c r="OZN204" s="172"/>
      <c r="OZO204" s="172"/>
      <c r="OZP204" s="172"/>
      <c r="OZQ204" s="172"/>
      <c r="OZR204" s="172"/>
      <c r="OZS204" s="172"/>
      <c r="OZT204" s="172"/>
      <c r="OZU204" s="172"/>
      <c r="OZV204" s="172"/>
      <c r="OZW204" s="172"/>
      <c r="OZX204" s="172"/>
      <c r="OZY204" s="172"/>
      <c r="OZZ204" s="172"/>
      <c r="PAA204" s="172"/>
      <c r="PAB204" s="172"/>
      <c r="PAC204" s="172"/>
      <c r="PAD204" s="172"/>
      <c r="PAE204" s="172"/>
      <c r="PAF204" s="172"/>
      <c r="PAG204" s="172"/>
      <c r="PAH204" s="172"/>
      <c r="PAI204" s="172"/>
      <c r="PAJ204" s="172"/>
      <c r="PAK204" s="172"/>
      <c r="PAL204" s="172"/>
      <c r="PAM204" s="172"/>
      <c r="PAN204" s="172"/>
      <c r="PAO204" s="172"/>
      <c r="PAP204" s="172"/>
      <c r="PAQ204" s="172"/>
      <c r="PAR204" s="172"/>
      <c r="PAS204" s="172"/>
      <c r="PAT204" s="172"/>
      <c r="PAU204" s="172"/>
      <c r="PAV204" s="172"/>
      <c r="PAW204" s="172"/>
      <c r="PAX204" s="172"/>
      <c r="PAY204" s="172"/>
      <c r="PAZ204" s="172"/>
      <c r="PBA204" s="172"/>
      <c r="PBB204" s="172"/>
      <c r="PBC204" s="172"/>
      <c r="PBD204" s="172"/>
      <c r="PBE204" s="172"/>
      <c r="PBF204" s="172"/>
      <c r="PBG204" s="172"/>
      <c r="PBH204" s="172"/>
      <c r="PBI204" s="172"/>
      <c r="PBJ204" s="172"/>
      <c r="PBK204" s="172"/>
      <c r="PBL204" s="172"/>
      <c r="PBM204" s="172"/>
      <c r="PBN204" s="172"/>
      <c r="PBO204" s="172"/>
      <c r="PBP204" s="172"/>
      <c r="PBQ204" s="172"/>
      <c r="PBR204" s="172"/>
      <c r="PBS204" s="172"/>
      <c r="PBT204" s="172"/>
      <c r="PBU204" s="172"/>
      <c r="PBV204" s="172"/>
      <c r="PBW204" s="172"/>
      <c r="PBX204" s="172"/>
      <c r="PBY204" s="172"/>
      <c r="PBZ204" s="172"/>
      <c r="PCA204" s="172"/>
      <c r="PCB204" s="172"/>
      <c r="PCC204" s="172"/>
      <c r="PCD204" s="172"/>
      <c r="PCE204" s="172"/>
      <c r="PCF204" s="172"/>
      <c r="PCG204" s="172"/>
      <c r="PCH204" s="172"/>
      <c r="PCI204" s="172"/>
      <c r="PCJ204" s="172"/>
      <c r="PCK204" s="172"/>
      <c r="PCL204" s="172"/>
      <c r="PCM204" s="172"/>
      <c r="PCN204" s="172"/>
      <c r="PCO204" s="172"/>
      <c r="PCP204" s="172"/>
      <c r="PCQ204" s="172"/>
      <c r="PCR204" s="172"/>
      <c r="PCS204" s="172"/>
      <c r="PCT204" s="172"/>
      <c r="PCU204" s="172"/>
      <c r="PCV204" s="172"/>
      <c r="PCW204" s="172"/>
      <c r="PCX204" s="172"/>
      <c r="PCY204" s="172"/>
      <c r="PCZ204" s="172"/>
      <c r="PDA204" s="172"/>
      <c r="PDB204" s="172"/>
      <c r="PDC204" s="172"/>
      <c r="PDD204" s="172"/>
      <c r="PDE204" s="172"/>
      <c r="PDF204" s="172"/>
      <c r="PDG204" s="172"/>
      <c r="PDH204" s="172"/>
      <c r="PDI204" s="172"/>
      <c r="PDJ204" s="172"/>
      <c r="PDK204" s="172"/>
      <c r="PDL204" s="172"/>
      <c r="PDM204" s="172"/>
      <c r="PDN204" s="172"/>
      <c r="PDO204" s="172"/>
      <c r="PDP204" s="172"/>
      <c r="PDQ204" s="172"/>
      <c r="PDR204" s="172"/>
      <c r="PDS204" s="172"/>
      <c r="PDT204" s="172"/>
      <c r="PDU204" s="172"/>
      <c r="PDV204" s="172"/>
      <c r="PDW204" s="172"/>
      <c r="PDX204" s="172"/>
      <c r="PDY204" s="172"/>
      <c r="PDZ204" s="172"/>
      <c r="PEA204" s="172"/>
      <c r="PEB204" s="172"/>
      <c r="PEC204" s="172"/>
      <c r="PED204" s="172"/>
      <c r="PEE204" s="172"/>
      <c r="PEF204" s="172"/>
      <c r="PEG204" s="172"/>
      <c r="PEH204" s="172"/>
      <c r="PEI204" s="172"/>
      <c r="PEJ204" s="172"/>
      <c r="PEK204" s="172"/>
      <c r="PEL204" s="172"/>
      <c r="PEM204" s="172"/>
      <c r="PEN204" s="172"/>
      <c r="PEO204" s="172"/>
      <c r="PEP204" s="172"/>
      <c r="PEQ204" s="172"/>
      <c r="PER204" s="172"/>
      <c r="PES204" s="172"/>
      <c r="PET204" s="172"/>
      <c r="PEU204" s="172"/>
      <c r="PEV204" s="172"/>
      <c r="PEW204" s="172"/>
      <c r="PEX204" s="172"/>
      <c r="PEY204" s="172"/>
      <c r="PEZ204" s="172"/>
      <c r="PFA204" s="172"/>
      <c r="PFB204" s="172"/>
      <c r="PFC204" s="172"/>
      <c r="PFD204" s="172"/>
      <c r="PFE204" s="172"/>
      <c r="PFF204" s="172"/>
      <c r="PFG204" s="172"/>
      <c r="PFH204" s="172"/>
      <c r="PFI204" s="172"/>
      <c r="PFJ204" s="172"/>
      <c r="PFK204" s="172"/>
      <c r="PFL204" s="172"/>
      <c r="PFM204" s="172"/>
      <c r="PFN204" s="172"/>
      <c r="PFO204" s="172"/>
      <c r="PFP204" s="172"/>
      <c r="PFQ204" s="172"/>
      <c r="PFR204" s="172"/>
      <c r="PFS204" s="172"/>
      <c r="PFT204" s="172"/>
      <c r="PFU204" s="172"/>
      <c r="PFV204" s="172"/>
      <c r="PFW204" s="172"/>
      <c r="PFX204" s="172"/>
      <c r="PFY204" s="172"/>
      <c r="PFZ204" s="172"/>
      <c r="PGA204" s="172"/>
      <c r="PGB204" s="172"/>
      <c r="PGC204" s="172"/>
      <c r="PGD204" s="172"/>
      <c r="PGE204" s="172"/>
      <c r="PGF204" s="172"/>
      <c r="PGG204" s="172"/>
      <c r="PGH204" s="172"/>
      <c r="PGI204" s="172"/>
      <c r="PGJ204" s="172"/>
      <c r="PGK204" s="172"/>
      <c r="PGL204" s="172"/>
      <c r="PGM204" s="172"/>
      <c r="PGN204" s="172"/>
      <c r="PGO204" s="172"/>
      <c r="PGP204" s="172"/>
      <c r="PGQ204" s="172"/>
      <c r="PGR204" s="172"/>
      <c r="PGS204" s="172"/>
      <c r="PGT204" s="172"/>
      <c r="PGU204" s="172"/>
      <c r="PGV204" s="172"/>
      <c r="PGW204" s="172"/>
      <c r="PGX204" s="172"/>
      <c r="PGY204" s="172"/>
      <c r="PGZ204" s="172"/>
      <c r="PHA204" s="172"/>
      <c r="PHB204" s="172"/>
      <c r="PHC204" s="172"/>
      <c r="PHD204" s="172"/>
      <c r="PHE204" s="172"/>
      <c r="PHF204" s="172"/>
      <c r="PHG204" s="172"/>
      <c r="PHH204" s="172"/>
      <c r="PHI204" s="172"/>
      <c r="PHJ204" s="172"/>
      <c r="PHK204" s="172"/>
      <c r="PHL204" s="172"/>
      <c r="PHM204" s="172"/>
      <c r="PHN204" s="172"/>
      <c r="PHO204" s="172"/>
      <c r="PHP204" s="172"/>
      <c r="PHQ204" s="172"/>
      <c r="PHR204" s="172"/>
      <c r="PHS204" s="172"/>
      <c r="PHT204" s="172"/>
      <c r="PHU204" s="172"/>
      <c r="PHV204" s="172"/>
      <c r="PHW204" s="172"/>
      <c r="PHX204" s="172"/>
      <c r="PHY204" s="172"/>
      <c r="PHZ204" s="172"/>
      <c r="PIA204" s="172"/>
      <c r="PIB204" s="172"/>
      <c r="PIC204" s="172"/>
      <c r="PID204" s="172"/>
      <c r="PIE204" s="172"/>
      <c r="PIF204" s="172"/>
      <c r="PIG204" s="172"/>
      <c r="PIH204" s="172"/>
      <c r="PII204" s="172"/>
      <c r="PIJ204" s="172"/>
      <c r="PIK204" s="172"/>
      <c r="PIL204" s="172"/>
      <c r="PIM204" s="172"/>
      <c r="PIN204" s="172"/>
      <c r="PIO204" s="172"/>
      <c r="PIP204" s="172"/>
      <c r="PIQ204" s="172"/>
      <c r="PIR204" s="172"/>
      <c r="PIS204" s="172"/>
      <c r="PIT204" s="172"/>
      <c r="PIU204" s="172"/>
      <c r="PIV204" s="172"/>
      <c r="PIW204" s="172"/>
      <c r="PIX204" s="172"/>
      <c r="PIY204" s="172"/>
      <c r="PIZ204" s="172"/>
      <c r="PJA204" s="172"/>
      <c r="PJB204" s="172"/>
      <c r="PJC204" s="172"/>
      <c r="PJD204" s="172"/>
      <c r="PJE204" s="172"/>
      <c r="PJF204" s="172"/>
      <c r="PJG204" s="172"/>
      <c r="PJH204" s="172"/>
      <c r="PJI204" s="172"/>
      <c r="PJJ204" s="172"/>
      <c r="PJK204" s="172"/>
      <c r="PJL204" s="172"/>
      <c r="PJM204" s="172"/>
      <c r="PJN204" s="172"/>
      <c r="PJO204" s="172"/>
      <c r="PJP204" s="172"/>
      <c r="PJQ204" s="172"/>
      <c r="PJR204" s="172"/>
      <c r="PJS204" s="172"/>
      <c r="PJT204" s="172"/>
      <c r="PJU204" s="172"/>
      <c r="PJV204" s="172"/>
      <c r="PJW204" s="172"/>
      <c r="PJX204" s="172"/>
      <c r="PJY204" s="172"/>
      <c r="PJZ204" s="172"/>
      <c r="PKA204" s="172"/>
      <c r="PKB204" s="172"/>
      <c r="PKC204" s="172"/>
      <c r="PKD204" s="172"/>
      <c r="PKE204" s="172"/>
      <c r="PKF204" s="172"/>
      <c r="PKG204" s="172"/>
      <c r="PKH204" s="172"/>
      <c r="PKI204" s="172"/>
      <c r="PKJ204" s="172"/>
      <c r="PKK204" s="172"/>
      <c r="PKL204" s="172"/>
      <c r="PKM204" s="172"/>
      <c r="PKN204" s="172"/>
      <c r="PKO204" s="172"/>
      <c r="PKP204" s="172"/>
      <c r="PKQ204" s="172"/>
      <c r="PKR204" s="172"/>
      <c r="PKS204" s="172"/>
      <c r="PKT204" s="172"/>
      <c r="PKU204" s="172"/>
      <c r="PKV204" s="172"/>
      <c r="PKW204" s="172"/>
      <c r="PKX204" s="172"/>
      <c r="PKY204" s="172"/>
      <c r="PKZ204" s="172"/>
      <c r="PLA204" s="172"/>
      <c r="PLB204" s="172"/>
      <c r="PLC204" s="172"/>
      <c r="PLD204" s="172"/>
      <c r="PLE204" s="172"/>
      <c r="PLF204" s="172"/>
      <c r="PLG204" s="172"/>
      <c r="PLH204" s="172"/>
      <c r="PLI204" s="172"/>
      <c r="PLJ204" s="172"/>
      <c r="PLK204" s="172"/>
      <c r="PLL204" s="172"/>
      <c r="PLM204" s="172"/>
      <c r="PLN204" s="172"/>
      <c r="PLO204" s="172"/>
      <c r="PLP204" s="172"/>
      <c r="PLQ204" s="172"/>
      <c r="PLR204" s="172"/>
      <c r="PLS204" s="172"/>
      <c r="PLT204" s="172"/>
      <c r="PLU204" s="172"/>
      <c r="PLV204" s="172"/>
      <c r="PLW204" s="172"/>
      <c r="PLX204" s="172"/>
      <c r="PLY204" s="172"/>
      <c r="PLZ204" s="172"/>
      <c r="PMA204" s="172"/>
      <c r="PMB204" s="172"/>
      <c r="PMC204" s="172"/>
      <c r="PMD204" s="172"/>
      <c r="PME204" s="172"/>
      <c r="PMF204" s="172"/>
      <c r="PMG204" s="172"/>
      <c r="PMH204" s="172"/>
      <c r="PMI204" s="172"/>
      <c r="PMJ204" s="172"/>
      <c r="PMK204" s="172"/>
      <c r="PML204" s="172"/>
      <c r="PMM204" s="172"/>
      <c r="PMN204" s="172"/>
      <c r="PMO204" s="172"/>
      <c r="PMP204" s="172"/>
      <c r="PMQ204" s="172"/>
      <c r="PMR204" s="172"/>
      <c r="PMS204" s="172"/>
      <c r="PMT204" s="172"/>
      <c r="PMU204" s="172"/>
      <c r="PMV204" s="172"/>
      <c r="PMW204" s="172"/>
      <c r="PMX204" s="172"/>
      <c r="PMY204" s="172"/>
      <c r="PMZ204" s="172"/>
      <c r="PNA204" s="172"/>
      <c r="PNB204" s="172"/>
      <c r="PNC204" s="172"/>
      <c r="PND204" s="172"/>
      <c r="PNE204" s="172"/>
      <c r="PNF204" s="172"/>
      <c r="PNG204" s="172"/>
      <c r="PNH204" s="172"/>
      <c r="PNI204" s="172"/>
      <c r="PNJ204" s="172"/>
      <c r="PNK204" s="172"/>
      <c r="PNL204" s="172"/>
      <c r="PNM204" s="172"/>
      <c r="PNN204" s="172"/>
      <c r="PNO204" s="172"/>
      <c r="PNP204" s="172"/>
      <c r="PNQ204" s="172"/>
      <c r="PNR204" s="172"/>
      <c r="PNS204" s="172"/>
      <c r="PNT204" s="172"/>
      <c r="PNU204" s="172"/>
      <c r="PNV204" s="172"/>
      <c r="PNW204" s="172"/>
      <c r="PNX204" s="172"/>
      <c r="PNY204" s="172"/>
      <c r="PNZ204" s="172"/>
      <c r="POA204" s="172"/>
      <c r="POB204" s="172"/>
      <c r="POC204" s="172"/>
      <c r="POD204" s="172"/>
      <c r="POE204" s="172"/>
      <c r="POF204" s="172"/>
      <c r="POG204" s="172"/>
      <c r="POH204" s="172"/>
      <c r="POI204" s="172"/>
      <c r="POJ204" s="172"/>
      <c r="POK204" s="172"/>
      <c r="POL204" s="172"/>
      <c r="POM204" s="172"/>
      <c r="PON204" s="172"/>
      <c r="POO204" s="172"/>
      <c r="POP204" s="172"/>
      <c r="POQ204" s="172"/>
      <c r="POR204" s="172"/>
      <c r="POS204" s="172"/>
      <c r="POT204" s="172"/>
      <c r="POU204" s="172"/>
      <c r="POV204" s="172"/>
      <c r="POW204" s="172"/>
      <c r="POX204" s="172"/>
      <c r="POY204" s="172"/>
      <c r="POZ204" s="172"/>
      <c r="PPA204" s="172"/>
      <c r="PPB204" s="172"/>
      <c r="PPC204" s="172"/>
      <c r="PPD204" s="172"/>
      <c r="PPE204" s="172"/>
      <c r="PPF204" s="172"/>
      <c r="PPG204" s="172"/>
      <c r="PPH204" s="172"/>
      <c r="PPI204" s="172"/>
      <c r="PPJ204" s="172"/>
      <c r="PPK204" s="172"/>
      <c r="PPL204" s="172"/>
      <c r="PPM204" s="172"/>
      <c r="PPN204" s="172"/>
      <c r="PPO204" s="172"/>
      <c r="PPP204" s="172"/>
      <c r="PPQ204" s="172"/>
      <c r="PPR204" s="172"/>
      <c r="PPS204" s="172"/>
      <c r="PPT204" s="172"/>
      <c r="PPU204" s="172"/>
      <c r="PPV204" s="172"/>
      <c r="PPW204" s="172"/>
      <c r="PPX204" s="172"/>
      <c r="PPY204" s="172"/>
      <c r="PPZ204" s="172"/>
      <c r="PQA204" s="172"/>
      <c r="PQB204" s="172"/>
      <c r="PQC204" s="172"/>
      <c r="PQD204" s="172"/>
      <c r="PQE204" s="172"/>
      <c r="PQF204" s="172"/>
      <c r="PQG204" s="172"/>
      <c r="PQH204" s="172"/>
      <c r="PQI204" s="172"/>
      <c r="PQJ204" s="172"/>
      <c r="PQK204" s="172"/>
      <c r="PQL204" s="172"/>
      <c r="PQM204" s="172"/>
      <c r="PQN204" s="172"/>
      <c r="PQO204" s="172"/>
      <c r="PQP204" s="172"/>
      <c r="PQQ204" s="172"/>
      <c r="PQR204" s="172"/>
      <c r="PQS204" s="172"/>
      <c r="PQT204" s="172"/>
      <c r="PQU204" s="172"/>
      <c r="PQV204" s="172"/>
      <c r="PQW204" s="172"/>
      <c r="PQX204" s="172"/>
      <c r="PQY204" s="172"/>
      <c r="PQZ204" s="172"/>
      <c r="PRA204" s="172"/>
      <c r="PRB204" s="172"/>
      <c r="PRC204" s="172"/>
      <c r="PRD204" s="172"/>
      <c r="PRE204" s="172"/>
      <c r="PRF204" s="172"/>
      <c r="PRG204" s="172"/>
      <c r="PRH204" s="172"/>
      <c r="PRI204" s="172"/>
      <c r="PRJ204" s="172"/>
      <c r="PRK204" s="172"/>
      <c r="PRL204" s="172"/>
      <c r="PRM204" s="172"/>
      <c r="PRN204" s="172"/>
      <c r="PRO204" s="172"/>
      <c r="PRP204" s="172"/>
      <c r="PRQ204" s="172"/>
      <c r="PRR204" s="172"/>
      <c r="PRS204" s="172"/>
      <c r="PRT204" s="172"/>
      <c r="PRU204" s="172"/>
      <c r="PRV204" s="172"/>
      <c r="PRW204" s="172"/>
      <c r="PRX204" s="172"/>
      <c r="PRY204" s="172"/>
      <c r="PRZ204" s="172"/>
      <c r="PSA204" s="172"/>
      <c r="PSB204" s="172"/>
      <c r="PSC204" s="172"/>
      <c r="PSD204" s="172"/>
      <c r="PSE204" s="172"/>
      <c r="PSF204" s="172"/>
      <c r="PSG204" s="172"/>
      <c r="PSH204" s="172"/>
      <c r="PSI204" s="172"/>
      <c r="PSJ204" s="172"/>
      <c r="PSK204" s="172"/>
      <c r="PSL204" s="172"/>
      <c r="PSM204" s="172"/>
      <c r="PSN204" s="172"/>
      <c r="PSO204" s="172"/>
      <c r="PSP204" s="172"/>
      <c r="PSQ204" s="172"/>
      <c r="PSR204" s="172"/>
      <c r="PSS204" s="172"/>
      <c r="PST204" s="172"/>
      <c r="PSU204" s="172"/>
      <c r="PSV204" s="172"/>
      <c r="PSW204" s="172"/>
      <c r="PSX204" s="172"/>
      <c r="PSY204" s="172"/>
      <c r="PSZ204" s="172"/>
      <c r="PTA204" s="172"/>
      <c r="PTB204" s="172"/>
      <c r="PTC204" s="172"/>
      <c r="PTD204" s="172"/>
      <c r="PTE204" s="172"/>
      <c r="PTF204" s="172"/>
      <c r="PTG204" s="172"/>
      <c r="PTH204" s="172"/>
      <c r="PTI204" s="172"/>
      <c r="PTJ204" s="172"/>
      <c r="PTK204" s="172"/>
      <c r="PTL204" s="172"/>
      <c r="PTM204" s="172"/>
      <c r="PTN204" s="172"/>
      <c r="PTO204" s="172"/>
      <c r="PTP204" s="172"/>
      <c r="PTQ204" s="172"/>
      <c r="PTR204" s="172"/>
      <c r="PTS204" s="172"/>
      <c r="PTT204" s="172"/>
      <c r="PTU204" s="172"/>
      <c r="PTV204" s="172"/>
      <c r="PTW204" s="172"/>
      <c r="PTX204" s="172"/>
      <c r="PTY204" s="172"/>
      <c r="PTZ204" s="172"/>
      <c r="PUA204" s="172"/>
      <c r="PUB204" s="172"/>
      <c r="PUC204" s="172"/>
      <c r="PUD204" s="172"/>
      <c r="PUE204" s="172"/>
      <c r="PUF204" s="172"/>
      <c r="PUG204" s="172"/>
      <c r="PUH204" s="172"/>
      <c r="PUI204" s="172"/>
      <c r="PUJ204" s="172"/>
      <c r="PUK204" s="172"/>
      <c r="PUL204" s="172"/>
      <c r="PUM204" s="172"/>
      <c r="PUN204" s="172"/>
      <c r="PUO204" s="172"/>
      <c r="PUP204" s="172"/>
      <c r="PUQ204" s="172"/>
      <c r="PUR204" s="172"/>
      <c r="PUS204" s="172"/>
      <c r="PUT204" s="172"/>
      <c r="PUU204" s="172"/>
      <c r="PUV204" s="172"/>
      <c r="PUW204" s="172"/>
      <c r="PUX204" s="172"/>
      <c r="PUY204" s="172"/>
      <c r="PUZ204" s="172"/>
      <c r="PVA204" s="172"/>
      <c r="PVB204" s="172"/>
      <c r="PVC204" s="172"/>
      <c r="PVD204" s="172"/>
      <c r="PVE204" s="172"/>
      <c r="PVF204" s="172"/>
      <c r="PVG204" s="172"/>
      <c r="PVH204" s="172"/>
      <c r="PVI204" s="172"/>
      <c r="PVJ204" s="172"/>
      <c r="PVK204" s="172"/>
      <c r="PVL204" s="172"/>
      <c r="PVM204" s="172"/>
      <c r="PVN204" s="172"/>
      <c r="PVO204" s="172"/>
      <c r="PVP204" s="172"/>
      <c r="PVQ204" s="172"/>
      <c r="PVR204" s="172"/>
      <c r="PVS204" s="172"/>
      <c r="PVT204" s="172"/>
      <c r="PVU204" s="172"/>
      <c r="PVV204" s="172"/>
      <c r="PVW204" s="172"/>
      <c r="PVX204" s="172"/>
      <c r="PVY204" s="172"/>
      <c r="PVZ204" s="172"/>
      <c r="PWA204" s="172"/>
      <c r="PWB204" s="172"/>
      <c r="PWC204" s="172"/>
      <c r="PWD204" s="172"/>
      <c r="PWE204" s="172"/>
      <c r="PWF204" s="172"/>
      <c r="PWG204" s="172"/>
      <c r="PWH204" s="172"/>
      <c r="PWI204" s="172"/>
      <c r="PWJ204" s="172"/>
      <c r="PWK204" s="172"/>
      <c r="PWL204" s="172"/>
      <c r="PWM204" s="172"/>
      <c r="PWN204" s="172"/>
      <c r="PWO204" s="172"/>
      <c r="PWP204" s="172"/>
      <c r="PWQ204" s="172"/>
      <c r="PWR204" s="172"/>
      <c r="PWS204" s="172"/>
      <c r="PWT204" s="172"/>
      <c r="PWU204" s="172"/>
      <c r="PWV204" s="172"/>
      <c r="PWW204" s="172"/>
      <c r="PWX204" s="172"/>
      <c r="PWY204" s="172"/>
      <c r="PWZ204" s="172"/>
      <c r="PXA204" s="172"/>
      <c r="PXB204" s="172"/>
      <c r="PXC204" s="172"/>
      <c r="PXD204" s="172"/>
      <c r="PXE204" s="172"/>
      <c r="PXF204" s="172"/>
      <c r="PXG204" s="172"/>
      <c r="PXH204" s="172"/>
      <c r="PXI204" s="172"/>
      <c r="PXJ204" s="172"/>
      <c r="PXK204" s="172"/>
      <c r="PXL204" s="172"/>
      <c r="PXM204" s="172"/>
      <c r="PXN204" s="172"/>
      <c r="PXO204" s="172"/>
      <c r="PXP204" s="172"/>
      <c r="PXQ204" s="172"/>
      <c r="PXR204" s="172"/>
      <c r="PXS204" s="172"/>
      <c r="PXT204" s="172"/>
      <c r="PXU204" s="172"/>
      <c r="PXV204" s="172"/>
      <c r="PXW204" s="172"/>
      <c r="PXX204" s="172"/>
      <c r="PXY204" s="172"/>
      <c r="PXZ204" s="172"/>
      <c r="PYA204" s="172"/>
      <c r="PYB204" s="172"/>
      <c r="PYC204" s="172"/>
      <c r="PYD204" s="172"/>
      <c r="PYE204" s="172"/>
      <c r="PYF204" s="172"/>
      <c r="PYG204" s="172"/>
      <c r="PYH204" s="172"/>
      <c r="PYI204" s="172"/>
      <c r="PYJ204" s="172"/>
      <c r="PYK204" s="172"/>
      <c r="PYL204" s="172"/>
      <c r="PYM204" s="172"/>
      <c r="PYN204" s="172"/>
      <c r="PYO204" s="172"/>
      <c r="PYP204" s="172"/>
      <c r="PYQ204" s="172"/>
      <c r="PYR204" s="172"/>
      <c r="PYS204" s="172"/>
      <c r="PYT204" s="172"/>
      <c r="PYU204" s="172"/>
      <c r="PYV204" s="172"/>
      <c r="PYW204" s="172"/>
      <c r="PYX204" s="172"/>
      <c r="PYY204" s="172"/>
      <c r="PYZ204" s="172"/>
      <c r="PZA204" s="172"/>
      <c r="PZB204" s="172"/>
      <c r="PZC204" s="172"/>
      <c r="PZD204" s="172"/>
      <c r="PZE204" s="172"/>
      <c r="PZF204" s="172"/>
      <c r="PZG204" s="172"/>
      <c r="PZH204" s="172"/>
      <c r="PZI204" s="172"/>
      <c r="PZJ204" s="172"/>
      <c r="PZK204" s="172"/>
      <c r="PZL204" s="172"/>
      <c r="PZM204" s="172"/>
      <c r="PZN204" s="172"/>
      <c r="PZO204" s="172"/>
      <c r="PZP204" s="172"/>
      <c r="PZQ204" s="172"/>
      <c r="PZR204" s="172"/>
      <c r="PZS204" s="172"/>
      <c r="PZT204" s="172"/>
      <c r="PZU204" s="172"/>
      <c r="PZV204" s="172"/>
      <c r="PZW204" s="172"/>
      <c r="PZX204" s="172"/>
      <c r="PZY204" s="172"/>
      <c r="PZZ204" s="172"/>
      <c r="QAA204" s="172"/>
      <c r="QAB204" s="172"/>
      <c r="QAC204" s="172"/>
      <c r="QAD204" s="172"/>
      <c r="QAE204" s="172"/>
      <c r="QAF204" s="172"/>
      <c r="QAG204" s="172"/>
      <c r="QAH204" s="172"/>
      <c r="QAI204" s="172"/>
      <c r="QAJ204" s="172"/>
      <c r="QAK204" s="172"/>
      <c r="QAL204" s="172"/>
      <c r="QAM204" s="172"/>
      <c r="QAN204" s="172"/>
      <c r="QAO204" s="172"/>
      <c r="QAP204" s="172"/>
      <c r="QAQ204" s="172"/>
      <c r="QAR204" s="172"/>
      <c r="QAS204" s="172"/>
      <c r="QAT204" s="172"/>
      <c r="QAU204" s="172"/>
      <c r="QAV204" s="172"/>
      <c r="QAW204" s="172"/>
      <c r="QAX204" s="172"/>
      <c r="QAY204" s="172"/>
      <c r="QAZ204" s="172"/>
      <c r="QBA204" s="172"/>
      <c r="QBB204" s="172"/>
      <c r="QBC204" s="172"/>
      <c r="QBD204" s="172"/>
      <c r="QBE204" s="172"/>
      <c r="QBF204" s="172"/>
      <c r="QBG204" s="172"/>
      <c r="QBH204" s="172"/>
      <c r="QBI204" s="172"/>
      <c r="QBJ204" s="172"/>
      <c r="QBK204" s="172"/>
      <c r="QBL204" s="172"/>
      <c r="QBM204" s="172"/>
      <c r="QBN204" s="172"/>
      <c r="QBO204" s="172"/>
      <c r="QBP204" s="172"/>
      <c r="QBQ204" s="172"/>
      <c r="QBR204" s="172"/>
      <c r="QBS204" s="172"/>
      <c r="QBT204" s="172"/>
      <c r="QBU204" s="172"/>
      <c r="QBV204" s="172"/>
      <c r="QBW204" s="172"/>
      <c r="QBX204" s="172"/>
      <c r="QBY204" s="172"/>
      <c r="QBZ204" s="172"/>
      <c r="QCA204" s="172"/>
      <c r="QCB204" s="172"/>
      <c r="QCC204" s="172"/>
      <c r="QCD204" s="172"/>
      <c r="QCE204" s="172"/>
      <c r="QCF204" s="172"/>
      <c r="QCG204" s="172"/>
      <c r="QCH204" s="172"/>
      <c r="QCI204" s="172"/>
      <c r="QCJ204" s="172"/>
      <c r="QCK204" s="172"/>
      <c r="QCL204" s="172"/>
      <c r="QCM204" s="172"/>
      <c r="QCN204" s="172"/>
      <c r="QCO204" s="172"/>
      <c r="QCP204" s="172"/>
      <c r="QCQ204" s="172"/>
      <c r="QCR204" s="172"/>
      <c r="QCS204" s="172"/>
      <c r="QCT204" s="172"/>
      <c r="QCU204" s="172"/>
      <c r="QCV204" s="172"/>
      <c r="QCW204" s="172"/>
      <c r="QCX204" s="172"/>
      <c r="QCY204" s="172"/>
      <c r="QCZ204" s="172"/>
      <c r="QDA204" s="172"/>
      <c r="QDB204" s="172"/>
      <c r="QDC204" s="172"/>
      <c r="QDD204" s="172"/>
      <c r="QDE204" s="172"/>
      <c r="QDF204" s="172"/>
      <c r="QDG204" s="172"/>
      <c r="QDH204" s="172"/>
      <c r="QDI204" s="172"/>
      <c r="QDJ204" s="172"/>
      <c r="QDK204" s="172"/>
      <c r="QDL204" s="172"/>
      <c r="QDM204" s="172"/>
      <c r="QDN204" s="172"/>
      <c r="QDO204" s="172"/>
      <c r="QDP204" s="172"/>
      <c r="QDQ204" s="172"/>
      <c r="QDR204" s="172"/>
      <c r="QDS204" s="172"/>
      <c r="QDT204" s="172"/>
      <c r="QDU204" s="172"/>
      <c r="QDV204" s="172"/>
      <c r="QDW204" s="172"/>
      <c r="QDX204" s="172"/>
      <c r="QDY204" s="172"/>
      <c r="QDZ204" s="172"/>
      <c r="QEA204" s="172"/>
      <c r="QEB204" s="172"/>
      <c r="QEC204" s="172"/>
      <c r="QED204" s="172"/>
      <c r="QEE204" s="172"/>
      <c r="QEF204" s="172"/>
      <c r="QEG204" s="172"/>
      <c r="QEH204" s="172"/>
      <c r="QEI204" s="172"/>
      <c r="QEJ204" s="172"/>
      <c r="QEK204" s="172"/>
      <c r="QEL204" s="172"/>
      <c r="QEM204" s="172"/>
      <c r="QEN204" s="172"/>
      <c r="QEO204" s="172"/>
      <c r="QEP204" s="172"/>
      <c r="QEQ204" s="172"/>
      <c r="QER204" s="172"/>
      <c r="QES204" s="172"/>
      <c r="QET204" s="172"/>
      <c r="QEU204" s="172"/>
      <c r="QEV204" s="172"/>
      <c r="QEW204" s="172"/>
      <c r="QEX204" s="172"/>
      <c r="QEY204" s="172"/>
      <c r="QEZ204" s="172"/>
      <c r="QFA204" s="172"/>
      <c r="QFB204" s="172"/>
      <c r="QFC204" s="172"/>
      <c r="QFD204" s="172"/>
      <c r="QFE204" s="172"/>
      <c r="QFF204" s="172"/>
      <c r="QFG204" s="172"/>
      <c r="QFH204" s="172"/>
      <c r="QFI204" s="172"/>
      <c r="QFJ204" s="172"/>
      <c r="QFK204" s="172"/>
      <c r="QFL204" s="172"/>
      <c r="QFM204" s="172"/>
      <c r="QFN204" s="172"/>
      <c r="QFO204" s="172"/>
      <c r="QFP204" s="172"/>
      <c r="QFQ204" s="172"/>
      <c r="QFR204" s="172"/>
      <c r="QFS204" s="172"/>
      <c r="QFT204" s="172"/>
      <c r="QFU204" s="172"/>
      <c r="QFV204" s="172"/>
      <c r="QFW204" s="172"/>
      <c r="QFX204" s="172"/>
      <c r="QFY204" s="172"/>
      <c r="QFZ204" s="172"/>
      <c r="QGA204" s="172"/>
      <c r="QGB204" s="172"/>
      <c r="QGC204" s="172"/>
      <c r="QGD204" s="172"/>
      <c r="QGE204" s="172"/>
      <c r="QGF204" s="172"/>
      <c r="QGG204" s="172"/>
      <c r="QGH204" s="172"/>
      <c r="QGI204" s="172"/>
      <c r="QGJ204" s="172"/>
      <c r="QGK204" s="172"/>
      <c r="QGL204" s="172"/>
      <c r="QGM204" s="172"/>
      <c r="QGN204" s="172"/>
      <c r="QGO204" s="172"/>
      <c r="QGP204" s="172"/>
      <c r="QGQ204" s="172"/>
      <c r="QGR204" s="172"/>
      <c r="QGS204" s="172"/>
      <c r="QGT204" s="172"/>
      <c r="QGU204" s="172"/>
      <c r="QGV204" s="172"/>
      <c r="QGW204" s="172"/>
      <c r="QGX204" s="172"/>
      <c r="QGY204" s="172"/>
      <c r="QGZ204" s="172"/>
      <c r="QHA204" s="172"/>
      <c r="QHB204" s="172"/>
      <c r="QHC204" s="172"/>
      <c r="QHD204" s="172"/>
      <c r="QHE204" s="172"/>
      <c r="QHF204" s="172"/>
      <c r="QHG204" s="172"/>
      <c r="QHH204" s="172"/>
      <c r="QHI204" s="172"/>
      <c r="QHJ204" s="172"/>
      <c r="QHK204" s="172"/>
      <c r="QHL204" s="172"/>
      <c r="QHM204" s="172"/>
      <c r="QHN204" s="172"/>
      <c r="QHO204" s="172"/>
      <c r="QHP204" s="172"/>
      <c r="QHQ204" s="172"/>
      <c r="QHR204" s="172"/>
      <c r="QHS204" s="172"/>
      <c r="QHT204" s="172"/>
      <c r="QHU204" s="172"/>
      <c r="QHV204" s="172"/>
      <c r="QHW204" s="172"/>
      <c r="QHX204" s="172"/>
      <c r="QHY204" s="172"/>
      <c r="QHZ204" s="172"/>
      <c r="QIA204" s="172"/>
      <c r="QIB204" s="172"/>
      <c r="QIC204" s="172"/>
      <c r="QID204" s="172"/>
      <c r="QIE204" s="172"/>
      <c r="QIF204" s="172"/>
      <c r="QIG204" s="172"/>
      <c r="QIH204" s="172"/>
      <c r="QII204" s="172"/>
      <c r="QIJ204" s="172"/>
      <c r="QIK204" s="172"/>
      <c r="QIL204" s="172"/>
      <c r="QIM204" s="172"/>
      <c r="QIN204" s="172"/>
      <c r="QIO204" s="172"/>
      <c r="QIP204" s="172"/>
      <c r="QIQ204" s="172"/>
      <c r="QIR204" s="172"/>
      <c r="QIS204" s="172"/>
      <c r="QIT204" s="172"/>
      <c r="QIU204" s="172"/>
      <c r="QIV204" s="172"/>
      <c r="QIW204" s="172"/>
      <c r="QIX204" s="172"/>
      <c r="QIY204" s="172"/>
      <c r="QIZ204" s="172"/>
      <c r="QJA204" s="172"/>
      <c r="QJB204" s="172"/>
      <c r="QJC204" s="172"/>
      <c r="QJD204" s="172"/>
      <c r="QJE204" s="172"/>
      <c r="QJF204" s="172"/>
      <c r="QJG204" s="172"/>
      <c r="QJH204" s="172"/>
      <c r="QJI204" s="172"/>
      <c r="QJJ204" s="172"/>
      <c r="QJK204" s="172"/>
      <c r="QJL204" s="172"/>
      <c r="QJM204" s="172"/>
      <c r="QJN204" s="172"/>
      <c r="QJO204" s="172"/>
      <c r="QJP204" s="172"/>
      <c r="QJQ204" s="172"/>
      <c r="QJR204" s="172"/>
      <c r="QJS204" s="172"/>
      <c r="QJT204" s="172"/>
      <c r="QJU204" s="172"/>
      <c r="QJV204" s="172"/>
      <c r="QJW204" s="172"/>
      <c r="QJX204" s="172"/>
      <c r="QJY204" s="172"/>
      <c r="QJZ204" s="172"/>
      <c r="QKA204" s="172"/>
      <c r="QKB204" s="172"/>
      <c r="QKC204" s="172"/>
      <c r="QKD204" s="172"/>
      <c r="QKE204" s="172"/>
      <c r="QKF204" s="172"/>
      <c r="QKG204" s="172"/>
      <c r="QKH204" s="172"/>
      <c r="QKI204" s="172"/>
      <c r="QKJ204" s="172"/>
      <c r="QKK204" s="172"/>
      <c r="QKL204" s="172"/>
      <c r="QKM204" s="172"/>
      <c r="QKN204" s="172"/>
      <c r="QKO204" s="172"/>
      <c r="QKP204" s="172"/>
      <c r="QKQ204" s="172"/>
      <c r="QKR204" s="172"/>
      <c r="QKS204" s="172"/>
      <c r="QKT204" s="172"/>
      <c r="QKU204" s="172"/>
      <c r="QKV204" s="172"/>
      <c r="QKW204" s="172"/>
      <c r="QKX204" s="172"/>
      <c r="QKY204" s="172"/>
      <c r="QKZ204" s="172"/>
      <c r="QLA204" s="172"/>
      <c r="QLB204" s="172"/>
      <c r="QLC204" s="172"/>
      <c r="QLD204" s="172"/>
      <c r="QLE204" s="172"/>
      <c r="QLF204" s="172"/>
      <c r="QLG204" s="172"/>
      <c r="QLH204" s="172"/>
      <c r="QLI204" s="172"/>
      <c r="QLJ204" s="172"/>
      <c r="QLK204" s="172"/>
      <c r="QLL204" s="172"/>
      <c r="QLM204" s="172"/>
      <c r="QLN204" s="172"/>
      <c r="QLO204" s="172"/>
      <c r="QLP204" s="172"/>
      <c r="QLQ204" s="172"/>
      <c r="QLR204" s="172"/>
      <c r="QLS204" s="172"/>
      <c r="QLT204" s="172"/>
      <c r="QLU204" s="172"/>
      <c r="QLV204" s="172"/>
      <c r="QLW204" s="172"/>
      <c r="QLX204" s="172"/>
      <c r="QLY204" s="172"/>
      <c r="QLZ204" s="172"/>
      <c r="QMA204" s="172"/>
      <c r="QMB204" s="172"/>
      <c r="QMC204" s="172"/>
      <c r="QMD204" s="172"/>
      <c r="QME204" s="172"/>
      <c r="QMF204" s="172"/>
      <c r="QMG204" s="172"/>
      <c r="QMH204" s="172"/>
      <c r="QMI204" s="172"/>
      <c r="QMJ204" s="172"/>
      <c r="QMK204" s="172"/>
      <c r="QML204" s="172"/>
      <c r="QMM204" s="172"/>
      <c r="QMN204" s="172"/>
      <c r="QMO204" s="172"/>
      <c r="QMP204" s="172"/>
      <c r="QMQ204" s="172"/>
      <c r="QMR204" s="172"/>
      <c r="QMS204" s="172"/>
      <c r="QMT204" s="172"/>
      <c r="QMU204" s="172"/>
      <c r="QMV204" s="172"/>
      <c r="QMW204" s="172"/>
      <c r="QMX204" s="172"/>
      <c r="QMY204" s="172"/>
      <c r="QMZ204" s="172"/>
      <c r="QNA204" s="172"/>
      <c r="QNB204" s="172"/>
      <c r="QNC204" s="172"/>
      <c r="QND204" s="172"/>
      <c r="QNE204" s="172"/>
      <c r="QNF204" s="172"/>
      <c r="QNG204" s="172"/>
      <c r="QNH204" s="172"/>
      <c r="QNI204" s="172"/>
      <c r="QNJ204" s="172"/>
      <c r="QNK204" s="172"/>
      <c r="QNL204" s="172"/>
      <c r="QNM204" s="172"/>
      <c r="QNN204" s="172"/>
      <c r="QNO204" s="172"/>
      <c r="QNP204" s="172"/>
      <c r="QNQ204" s="172"/>
      <c r="QNR204" s="172"/>
      <c r="QNS204" s="172"/>
      <c r="QNT204" s="172"/>
      <c r="QNU204" s="172"/>
      <c r="QNV204" s="172"/>
      <c r="QNW204" s="172"/>
      <c r="QNX204" s="172"/>
      <c r="QNY204" s="172"/>
      <c r="QNZ204" s="172"/>
      <c r="QOA204" s="172"/>
      <c r="QOB204" s="172"/>
      <c r="QOC204" s="172"/>
      <c r="QOD204" s="172"/>
      <c r="QOE204" s="172"/>
      <c r="QOF204" s="172"/>
      <c r="QOG204" s="172"/>
      <c r="QOH204" s="172"/>
      <c r="QOI204" s="172"/>
      <c r="QOJ204" s="172"/>
      <c r="QOK204" s="172"/>
      <c r="QOL204" s="172"/>
      <c r="QOM204" s="172"/>
      <c r="QON204" s="172"/>
      <c r="QOO204" s="172"/>
      <c r="QOP204" s="172"/>
      <c r="QOQ204" s="172"/>
      <c r="QOR204" s="172"/>
      <c r="QOS204" s="172"/>
      <c r="QOT204" s="172"/>
      <c r="QOU204" s="172"/>
      <c r="QOV204" s="172"/>
      <c r="QOW204" s="172"/>
      <c r="QOX204" s="172"/>
      <c r="QOY204" s="172"/>
      <c r="QOZ204" s="172"/>
      <c r="QPA204" s="172"/>
      <c r="QPB204" s="172"/>
      <c r="QPC204" s="172"/>
      <c r="QPD204" s="172"/>
      <c r="QPE204" s="172"/>
      <c r="QPF204" s="172"/>
      <c r="QPG204" s="172"/>
      <c r="QPH204" s="172"/>
      <c r="QPI204" s="172"/>
      <c r="QPJ204" s="172"/>
      <c r="QPK204" s="172"/>
      <c r="QPL204" s="172"/>
      <c r="QPM204" s="172"/>
      <c r="QPN204" s="172"/>
      <c r="QPO204" s="172"/>
      <c r="QPP204" s="172"/>
      <c r="QPQ204" s="172"/>
      <c r="QPR204" s="172"/>
      <c r="QPS204" s="172"/>
      <c r="QPT204" s="172"/>
      <c r="QPU204" s="172"/>
      <c r="QPV204" s="172"/>
      <c r="QPW204" s="172"/>
      <c r="QPX204" s="172"/>
      <c r="QPY204" s="172"/>
      <c r="QPZ204" s="172"/>
      <c r="QQA204" s="172"/>
      <c r="QQB204" s="172"/>
      <c r="QQC204" s="172"/>
      <c r="QQD204" s="172"/>
      <c r="QQE204" s="172"/>
      <c r="QQF204" s="172"/>
      <c r="QQG204" s="172"/>
      <c r="QQH204" s="172"/>
      <c r="QQI204" s="172"/>
      <c r="QQJ204" s="172"/>
      <c r="QQK204" s="172"/>
      <c r="QQL204" s="172"/>
      <c r="QQM204" s="172"/>
      <c r="QQN204" s="172"/>
      <c r="QQO204" s="172"/>
      <c r="QQP204" s="172"/>
      <c r="QQQ204" s="172"/>
      <c r="QQR204" s="172"/>
      <c r="QQS204" s="172"/>
      <c r="QQT204" s="172"/>
      <c r="QQU204" s="172"/>
      <c r="QQV204" s="172"/>
      <c r="QQW204" s="172"/>
      <c r="QQX204" s="172"/>
      <c r="QQY204" s="172"/>
      <c r="QQZ204" s="172"/>
      <c r="QRA204" s="172"/>
      <c r="QRB204" s="172"/>
      <c r="QRC204" s="172"/>
      <c r="QRD204" s="172"/>
      <c r="QRE204" s="172"/>
      <c r="QRF204" s="172"/>
      <c r="QRG204" s="172"/>
      <c r="QRH204" s="172"/>
      <c r="QRI204" s="172"/>
      <c r="QRJ204" s="172"/>
      <c r="QRK204" s="172"/>
      <c r="QRL204" s="172"/>
      <c r="QRM204" s="172"/>
      <c r="QRN204" s="172"/>
      <c r="QRO204" s="172"/>
      <c r="QRP204" s="172"/>
      <c r="QRQ204" s="172"/>
      <c r="QRR204" s="172"/>
      <c r="QRS204" s="172"/>
      <c r="QRT204" s="172"/>
      <c r="QRU204" s="172"/>
      <c r="QRV204" s="172"/>
      <c r="QRW204" s="172"/>
      <c r="QRX204" s="172"/>
      <c r="QRY204" s="172"/>
      <c r="QRZ204" s="172"/>
      <c r="QSA204" s="172"/>
      <c r="QSB204" s="172"/>
      <c r="QSC204" s="172"/>
      <c r="QSD204" s="172"/>
      <c r="QSE204" s="172"/>
      <c r="QSF204" s="172"/>
      <c r="QSG204" s="172"/>
      <c r="QSH204" s="172"/>
      <c r="QSI204" s="172"/>
      <c r="QSJ204" s="172"/>
      <c r="QSK204" s="172"/>
      <c r="QSL204" s="172"/>
      <c r="QSM204" s="172"/>
      <c r="QSN204" s="172"/>
      <c r="QSO204" s="172"/>
      <c r="QSP204" s="172"/>
      <c r="QSQ204" s="172"/>
      <c r="QSR204" s="172"/>
      <c r="QSS204" s="172"/>
      <c r="QST204" s="172"/>
      <c r="QSU204" s="172"/>
      <c r="QSV204" s="172"/>
      <c r="QSW204" s="172"/>
      <c r="QSX204" s="172"/>
      <c r="QSY204" s="172"/>
      <c r="QSZ204" s="172"/>
      <c r="QTA204" s="172"/>
      <c r="QTB204" s="172"/>
      <c r="QTC204" s="172"/>
      <c r="QTD204" s="172"/>
      <c r="QTE204" s="172"/>
      <c r="QTF204" s="172"/>
      <c r="QTG204" s="172"/>
      <c r="QTH204" s="172"/>
      <c r="QTI204" s="172"/>
      <c r="QTJ204" s="172"/>
      <c r="QTK204" s="172"/>
      <c r="QTL204" s="172"/>
      <c r="QTM204" s="172"/>
      <c r="QTN204" s="172"/>
      <c r="QTO204" s="172"/>
      <c r="QTP204" s="172"/>
      <c r="QTQ204" s="172"/>
      <c r="QTR204" s="172"/>
      <c r="QTS204" s="172"/>
      <c r="QTT204" s="172"/>
      <c r="QTU204" s="172"/>
      <c r="QTV204" s="172"/>
      <c r="QTW204" s="172"/>
      <c r="QTX204" s="172"/>
      <c r="QTY204" s="172"/>
      <c r="QTZ204" s="172"/>
      <c r="QUA204" s="172"/>
      <c r="QUB204" s="172"/>
      <c r="QUC204" s="172"/>
      <c r="QUD204" s="172"/>
      <c r="QUE204" s="172"/>
      <c r="QUF204" s="172"/>
      <c r="QUG204" s="172"/>
      <c r="QUH204" s="172"/>
      <c r="QUI204" s="172"/>
      <c r="QUJ204" s="172"/>
      <c r="QUK204" s="172"/>
      <c r="QUL204" s="172"/>
      <c r="QUM204" s="172"/>
      <c r="QUN204" s="172"/>
      <c r="QUO204" s="172"/>
      <c r="QUP204" s="172"/>
      <c r="QUQ204" s="172"/>
      <c r="QUR204" s="172"/>
      <c r="QUS204" s="172"/>
      <c r="QUT204" s="172"/>
      <c r="QUU204" s="172"/>
      <c r="QUV204" s="172"/>
      <c r="QUW204" s="172"/>
      <c r="QUX204" s="172"/>
      <c r="QUY204" s="172"/>
      <c r="QUZ204" s="172"/>
      <c r="QVA204" s="172"/>
      <c r="QVB204" s="172"/>
      <c r="QVC204" s="172"/>
      <c r="QVD204" s="172"/>
      <c r="QVE204" s="172"/>
      <c r="QVF204" s="172"/>
      <c r="QVG204" s="172"/>
      <c r="QVH204" s="172"/>
      <c r="QVI204" s="172"/>
      <c r="QVJ204" s="172"/>
      <c r="QVK204" s="172"/>
      <c r="QVL204" s="172"/>
      <c r="QVM204" s="172"/>
      <c r="QVN204" s="172"/>
      <c r="QVO204" s="172"/>
      <c r="QVP204" s="172"/>
      <c r="QVQ204" s="172"/>
      <c r="QVR204" s="172"/>
      <c r="QVS204" s="172"/>
      <c r="QVT204" s="172"/>
      <c r="QVU204" s="172"/>
      <c r="QVV204" s="172"/>
      <c r="QVW204" s="172"/>
      <c r="QVX204" s="172"/>
      <c r="QVY204" s="172"/>
      <c r="QVZ204" s="172"/>
      <c r="QWA204" s="172"/>
      <c r="QWB204" s="172"/>
      <c r="QWC204" s="172"/>
      <c r="QWD204" s="172"/>
      <c r="QWE204" s="172"/>
      <c r="QWF204" s="172"/>
      <c r="QWG204" s="172"/>
      <c r="QWH204" s="172"/>
      <c r="QWI204" s="172"/>
      <c r="QWJ204" s="172"/>
      <c r="QWK204" s="172"/>
      <c r="QWL204" s="172"/>
      <c r="QWM204" s="172"/>
      <c r="QWN204" s="172"/>
      <c r="QWO204" s="172"/>
      <c r="QWP204" s="172"/>
      <c r="QWQ204" s="172"/>
      <c r="QWR204" s="172"/>
      <c r="QWS204" s="172"/>
      <c r="QWT204" s="172"/>
      <c r="QWU204" s="172"/>
      <c r="QWV204" s="172"/>
      <c r="QWW204" s="172"/>
      <c r="QWX204" s="172"/>
      <c r="QWY204" s="172"/>
      <c r="QWZ204" s="172"/>
      <c r="QXA204" s="172"/>
      <c r="QXB204" s="172"/>
      <c r="QXC204" s="172"/>
      <c r="QXD204" s="172"/>
      <c r="QXE204" s="172"/>
      <c r="QXF204" s="172"/>
      <c r="QXG204" s="172"/>
      <c r="QXH204" s="172"/>
      <c r="QXI204" s="172"/>
      <c r="QXJ204" s="172"/>
      <c r="QXK204" s="172"/>
      <c r="QXL204" s="172"/>
      <c r="QXM204" s="172"/>
      <c r="QXN204" s="172"/>
      <c r="QXO204" s="172"/>
      <c r="QXP204" s="172"/>
      <c r="QXQ204" s="172"/>
      <c r="QXR204" s="172"/>
      <c r="QXS204" s="172"/>
      <c r="QXT204" s="172"/>
      <c r="QXU204" s="172"/>
      <c r="QXV204" s="172"/>
      <c r="QXW204" s="172"/>
      <c r="QXX204" s="172"/>
      <c r="QXY204" s="172"/>
      <c r="QXZ204" s="172"/>
      <c r="QYA204" s="172"/>
      <c r="QYB204" s="172"/>
      <c r="QYC204" s="172"/>
      <c r="QYD204" s="172"/>
      <c r="QYE204" s="172"/>
      <c r="QYF204" s="172"/>
      <c r="QYG204" s="172"/>
      <c r="QYH204" s="172"/>
      <c r="QYI204" s="172"/>
      <c r="QYJ204" s="172"/>
      <c r="QYK204" s="172"/>
      <c r="QYL204" s="172"/>
      <c r="QYM204" s="172"/>
      <c r="QYN204" s="172"/>
      <c r="QYO204" s="172"/>
      <c r="QYP204" s="172"/>
      <c r="QYQ204" s="172"/>
      <c r="QYR204" s="172"/>
      <c r="QYS204" s="172"/>
      <c r="QYT204" s="172"/>
      <c r="QYU204" s="172"/>
      <c r="QYV204" s="172"/>
      <c r="QYW204" s="172"/>
      <c r="QYX204" s="172"/>
      <c r="QYY204" s="172"/>
      <c r="QYZ204" s="172"/>
      <c r="QZA204" s="172"/>
      <c r="QZB204" s="172"/>
      <c r="QZC204" s="172"/>
      <c r="QZD204" s="172"/>
      <c r="QZE204" s="172"/>
      <c r="QZF204" s="172"/>
      <c r="QZG204" s="172"/>
      <c r="QZH204" s="172"/>
      <c r="QZI204" s="172"/>
      <c r="QZJ204" s="172"/>
      <c r="QZK204" s="172"/>
      <c r="QZL204" s="172"/>
      <c r="QZM204" s="172"/>
      <c r="QZN204" s="172"/>
      <c r="QZO204" s="172"/>
      <c r="QZP204" s="172"/>
      <c r="QZQ204" s="172"/>
      <c r="QZR204" s="172"/>
      <c r="QZS204" s="172"/>
      <c r="QZT204" s="172"/>
      <c r="QZU204" s="172"/>
      <c r="QZV204" s="172"/>
      <c r="QZW204" s="172"/>
      <c r="QZX204" s="172"/>
      <c r="QZY204" s="172"/>
      <c r="QZZ204" s="172"/>
      <c r="RAA204" s="172"/>
      <c r="RAB204" s="172"/>
      <c r="RAC204" s="172"/>
      <c r="RAD204" s="172"/>
      <c r="RAE204" s="172"/>
      <c r="RAF204" s="172"/>
      <c r="RAG204" s="172"/>
      <c r="RAH204" s="172"/>
      <c r="RAI204" s="172"/>
      <c r="RAJ204" s="172"/>
      <c r="RAK204" s="172"/>
      <c r="RAL204" s="172"/>
      <c r="RAM204" s="172"/>
      <c r="RAN204" s="172"/>
      <c r="RAO204" s="172"/>
      <c r="RAP204" s="172"/>
      <c r="RAQ204" s="172"/>
      <c r="RAR204" s="172"/>
      <c r="RAS204" s="172"/>
      <c r="RAT204" s="172"/>
      <c r="RAU204" s="172"/>
      <c r="RAV204" s="172"/>
      <c r="RAW204" s="172"/>
      <c r="RAX204" s="172"/>
      <c r="RAY204" s="172"/>
      <c r="RAZ204" s="172"/>
      <c r="RBA204" s="172"/>
      <c r="RBB204" s="172"/>
      <c r="RBC204" s="172"/>
      <c r="RBD204" s="172"/>
      <c r="RBE204" s="172"/>
      <c r="RBF204" s="172"/>
      <c r="RBG204" s="172"/>
      <c r="RBH204" s="172"/>
      <c r="RBI204" s="172"/>
      <c r="RBJ204" s="172"/>
      <c r="RBK204" s="172"/>
      <c r="RBL204" s="172"/>
      <c r="RBM204" s="172"/>
      <c r="RBN204" s="172"/>
      <c r="RBO204" s="172"/>
      <c r="RBP204" s="172"/>
      <c r="RBQ204" s="172"/>
      <c r="RBR204" s="172"/>
      <c r="RBS204" s="172"/>
      <c r="RBT204" s="172"/>
      <c r="RBU204" s="172"/>
      <c r="RBV204" s="172"/>
      <c r="RBW204" s="172"/>
      <c r="RBX204" s="172"/>
      <c r="RBY204" s="172"/>
      <c r="RBZ204" s="172"/>
      <c r="RCA204" s="172"/>
      <c r="RCB204" s="172"/>
      <c r="RCC204" s="172"/>
      <c r="RCD204" s="172"/>
      <c r="RCE204" s="172"/>
      <c r="RCF204" s="172"/>
      <c r="RCG204" s="172"/>
      <c r="RCH204" s="172"/>
      <c r="RCI204" s="172"/>
      <c r="RCJ204" s="172"/>
      <c r="RCK204" s="172"/>
      <c r="RCL204" s="172"/>
      <c r="RCM204" s="172"/>
      <c r="RCN204" s="172"/>
      <c r="RCO204" s="172"/>
      <c r="RCP204" s="172"/>
      <c r="RCQ204" s="172"/>
      <c r="RCR204" s="172"/>
      <c r="RCS204" s="172"/>
      <c r="RCT204" s="172"/>
      <c r="RCU204" s="172"/>
      <c r="RCV204" s="172"/>
      <c r="RCW204" s="172"/>
      <c r="RCX204" s="172"/>
      <c r="RCY204" s="172"/>
      <c r="RCZ204" s="172"/>
      <c r="RDA204" s="172"/>
      <c r="RDB204" s="172"/>
      <c r="RDC204" s="172"/>
      <c r="RDD204" s="172"/>
      <c r="RDE204" s="172"/>
      <c r="RDF204" s="172"/>
      <c r="RDG204" s="172"/>
      <c r="RDH204" s="172"/>
      <c r="RDI204" s="172"/>
      <c r="RDJ204" s="172"/>
      <c r="RDK204" s="172"/>
      <c r="RDL204" s="172"/>
      <c r="RDM204" s="172"/>
      <c r="RDN204" s="172"/>
      <c r="RDO204" s="172"/>
      <c r="RDP204" s="172"/>
      <c r="RDQ204" s="172"/>
      <c r="RDR204" s="172"/>
      <c r="RDS204" s="172"/>
      <c r="RDT204" s="172"/>
      <c r="RDU204" s="172"/>
      <c r="RDV204" s="172"/>
      <c r="RDW204" s="172"/>
      <c r="RDX204" s="172"/>
      <c r="RDY204" s="172"/>
      <c r="RDZ204" s="172"/>
      <c r="REA204" s="172"/>
      <c r="REB204" s="172"/>
      <c r="REC204" s="172"/>
      <c r="RED204" s="172"/>
      <c r="REE204" s="172"/>
      <c r="REF204" s="172"/>
      <c r="REG204" s="172"/>
      <c r="REH204" s="172"/>
      <c r="REI204" s="172"/>
      <c r="REJ204" s="172"/>
      <c r="REK204" s="172"/>
      <c r="REL204" s="172"/>
      <c r="REM204" s="172"/>
      <c r="REN204" s="172"/>
      <c r="REO204" s="172"/>
      <c r="REP204" s="172"/>
      <c r="REQ204" s="172"/>
      <c r="RER204" s="172"/>
      <c r="RES204" s="172"/>
      <c r="RET204" s="172"/>
      <c r="REU204" s="172"/>
      <c r="REV204" s="172"/>
      <c r="REW204" s="172"/>
      <c r="REX204" s="172"/>
      <c r="REY204" s="172"/>
      <c r="REZ204" s="172"/>
      <c r="RFA204" s="172"/>
      <c r="RFB204" s="172"/>
      <c r="RFC204" s="172"/>
      <c r="RFD204" s="172"/>
      <c r="RFE204" s="172"/>
      <c r="RFF204" s="172"/>
      <c r="RFG204" s="172"/>
      <c r="RFH204" s="172"/>
      <c r="RFI204" s="172"/>
      <c r="RFJ204" s="172"/>
      <c r="RFK204" s="172"/>
      <c r="RFL204" s="172"/>
      <c r="RFM204" s="172"/>
      <c r="RFN204" s="172"/>
      <c r="RFO204" s="172"/>
      <c r="RFP204" s="172"/>
      <c r="RFQ204" s="172"/>
      <c r="RFR204" s="172"/>
      <c r="RFS204" s="172"/>
      <c r="RFT204" s="172"/>
      <c r="RFU204" s="172"/>
      <c r="RFV204" s="172"/>
      <c r="RFW204" s="172"/>
      <c r="RFX204" s="172"/>
      <c r="RFY204" s="172"/>
      <c r="RFZ204" s="172"/>
      <c r="RGA204" s="172"/>
      <c r="RGB204" s="172"/>
      <c r="RGC204" s="172"/>
      <c r="RGD204" s="172"/>
      <c r="RGE204" s="172"/>
      <c r="RGF204" s="172"/>
      <c r="RGG204" s="172"/>
      <c r="RGH204" s="172"/>
      <c r="RGI204" s="172"/>
      <c r="RGJ204" s="172"/>
      <c r="RGK204" s="172"/>
      <c r="RGL204" s="172"/>
      <c r="RGM204" s="172"/>
      <c r="RGN204" s="172"/>
      <c r="RGO204" s="172"/>
      <c r="RGP204" s="172"/>
      <c r="RGQ204" s="172"/>
      <c r="RGR204" s="172"/>
      <c r="RGS204" s="172"/>
      <c r="RGT204" s="172"/>
      <c r="RGU204" s="172"/>
      <c r="RGV204" s="172"/>
      <c r="RGW204" s="172"/>
      <c r="RGX204" s="172"/>
      <c r="RGY204" s="172"/>
      <c r="RGZ204" s="172"/>
      <c r="RHA204" s="172"/>
      <c r="RHB204" s="172"/>
      <c r="RHC204" s="172"/>
      <c r="RHD204" s="172"/>
      <c r="RHE204" s="172"/>
      <c r="RHF204" s="172"/>
      <c r="RHG204" s="172"/>
      <c r="RHH204" s="172"/>
      <c r="RHI204" s="172"/>
      <c r="RHJ204" s="172"/>
      <c r="RHK204" s="172"/>
      <c r="RHL204" s="172"/>
      <c r="RHM204" s="172"/>
      <c r="RHN204" s="172"/>
      <c r="RHO204" s="172"/>
      <c r="RHP204" s="172"/>
      <c r="RHQ204" s="172"/>
      <c r="RHR204" s="172"/>
      <c r="RHS204" s="172"/>
      <c r="RHT204" s="172"/>
      <c r="RHU204" s="172"/>
      <c r="RHV204" s="172"/>
      <c r="RHW204" s="172"/>
      <c r="RHX204" s="172"/>
      <c r="RHY204" s="172"/>
      <c r="RHZ204" s="172"/>
      <c r="RIA204" s="172"/>
      <c r="RIB204" s="172"/>
      <c r="RIC204" s="172"/>
      <c r="RID204" s="172"/>
      <c r="RIE204" s="172"/>
      <c r="RIF204" s="172"/>
      <c r="RIG204" s="172"/>
      <c r="RIH204" s="172"/>
      <c r="RII204" s="172"/>
      <c r="RIJ204" s="172"/>
      <c r="RIK204" s="172"/>
      <c r="RIL204" s="172"/>
      <c r="RIM204" s="172"/>
      <c r="RIN204" s="172"/>
      <c r="RIO204" s="172"/>
      <c r="RIP204" s="172"/>
      <c r="RIQ204" s="172"/>
      <c r="RIR204" s="172"/>
      <c r="RIS204" s="172"/>
      <c r="RIT204" s="172"/>
      <c r="RIU204" s="172"/>
      <c r="RIV204" s="172"/>
      <c r="RIW204" s="172"/>
      <c r="RIX204" s="172"/>
      <c r="RIY204" s="172"/>
      <c r="RIZ204" s="172"/>
      <c r="RJA204" s="172"/>
      <c r="RJB204" s="172"/>
      <c r="RJC204" s="172"/>
      <c r="RJD204" s="172"/>
      <c r="RJE204" s="172"/>
      <c r="RJF204" s="172"/>
      <c r="RJG204" s="172"/>
      <c r="RJH204" s="172"/>
      <c r="RJI204" s="172"/>
      <c r="RJJ204" s="172"/>
      <c r="RJK204" s="172"/>
      <c r="RJL204" s="172"/>
      <c r="RJM204" s="172"/>
      <c r="RJN204" s="172"/>
      <c r="RJO204" s="172"/>
      <c r="RJP204" s="172"/>
      <c r="RJQ204" s="172"/>
      <c r="RJR204" s="172"/>
      <c r="RJS204" s="172"/>
      <c r="RJT204" s="172"/>
      <c r="RJU204" s="172"/>
      <c r="RJV204" s="172"/>
      <c r="RJW204" s="172"/>
      <c r="RJX204" s="172"/>
      <c r="RJY204" s="172"/>
      <c r="RJZ204" s="172"/>
      <c r="RKA204" s="172"/>
      <c r="RKB204" s="172"/>
      <c r="RKC204" s="172"/>
      <c r="RKD204" s="172"/>
      <c r="RKE204" s="172"/>
      <c r="RKF204" s="172"/>
      <c r="RKG204" s="172"/>
      <c r="RKH204" s="172"/>
      <c r="RKI204" s="172"/>
      <c r="RKJ204" s="172"/>
      <c r="RKK204" s="172"/>
      <c r="RKL204" s="172"/>
      <c r="RKM204" s="172"/>
      <c r="RKN204" s="172"/>
      <c r="RKO204" s="172"/>
      <c r="RKP204" s="172"/>
      <c r="RKQ204" s="172"/>
      <c r="RKR204" s="172"/>
      <c r="RKS204" s="172"/>
      <c r="RKT204" s="172"/>
      <c r="RKU204" s="172"/>
      <c r="RKV204" s="172"/>
      <c r="RKW204" s="172"/>
      <c r="RKX204" s="172"/>
      <c r="RKY204" s="172"/>
      <c r="RKZ204" s="172"/>
      <c r="RLA204" s="172"/>
      <c r="RLB204" s="172"/>
      <c r="RLC204" s="172"/>
      <c r="RLD204" s="172"/>
      <c r="RLE204" s="172"/>
      <c r="RLF204" s="172"/>
      <c r="RLG204" s="172"/>
      <c r="RLH204" s="172"/>
      <c r="RLI204" s="172"/>
      <c r="RLJ204" s="172"/>
      <c r="RLK204" s="172"/>
      <c r="RLL204" s="172"/>
      <c r="RLM204" s="172"/>
      <c r="RLN204" s="172"/>
      <c r="RLO204" s="172"/>
      <c r="RLP204" s="172"/>
      <c r="RLQ204" s="172"/>
      <c r="RLR204" s="172"/>
      <c r="RLS204" s="172"/>
      <c r="RLT204" s="172"/>
      <c r="RLU204" s="172"/>
      <c r="RLV204" s="172"/>
      <c r="RLW204" s="172"/>
      <c r="RLX204" s="172"/>
      <c r="RLY204" s="172"/>
      <c r="RLZ204" s="172"/>
      <c r="RMA204" s="172"/>
      <c r="RMB204" s="172"/>
      <c r="RMC204" s="172"/>
      <c r="RMD204" s="172"/>
      <c r="RME204" s="172"/>
      <c r="RMF204" s="172"/>
      <c r="RMG204" s="172"/>
      <c r="RMH204" s="172"/>
      <c r="RMI204" s="172"/>
      <c r="RMJ204" s="172"/>
      <c r="RMK204" s="172"/>
      <c r="RML204" s="172"/>
      <c r="RMM204" s="172"/>
      <c r="RMN204" s="172"/>
      <c r="RMO204" s="172"/>
      <c r="RMP204" s="172"/>
      <c r="RMQ204" s="172"/>
      <c r="RMR204" s="172"/>
      <c r="RMS204" s="172"/>
      <c r="RMT204" s="172"/>
      <c r="RMU204" s="172"/>
      <c r="RMV204" s="172"/>
      <c r="RMW204" s="172"/>
      <c r="RMX204" s="172"/>
      <c r="RMY204" s="172"/>
      <c r="RMZ204" s="172"/>
      <c r="RNA204" s="172"/>
      <c r="RNB204" s="172"/>
      <c r="RNC204" s="172"/>
      <c r="RND204" s="172"/>
      <c r="RNE204" s="172"/>
      <c r="RNF204" s="172"/>
      <c r="RNG204" s="172"/>
      <c r="RNH204" s="172"/>
      <c r="RNI204" s="172"/>
      <c r="RNJ204" s="172"/>
      <c r="RNK204" s="172"/>
      <c r="RNL204" s="172"/>
      <c r="RNM204" s="172"/>
      <c r="RNN204" s="172"/>
      <c r="RNO204" s="172"/>
      <c r="RNP204" s="172"/>
      <c r="RNQ204" s="172"/>
      <c r="RNR204" s="172"/>
      <c r="RNS204" s="172"/>
      <c r="RNT204" s="172"/>
      <c r="RNU204" s="172"/>
      <c r="RNV204" s="172"/>
      <c r="RNW204" s="172"/>
      <c r="RNX204" s="172"/>
      <c r="RNY204" s="172"/>
      <c r="RNZ204" s="172"/>
      <c r="ROA204" s="172"/>
      <c r="ROB204" s="172"/>
      <c r="ROC204" s="172"/>
      <c r="ROD204" s="172"/>
      <c r="ROE204" s="172"/>
      <c r="ROF204" s="172"/>
      <c r="ROG204" s="172"/>
      <c r="ROH204" s="172"/>
      <c r="ROI204" s="172"/>
      <c r="ROJ204" s="172"/>
      <c r="ROK204" s="172"/>
      <c r="ROL204" s="172"/>
      <c r="ROM204" s="172"/>
      <c r="RON204" s="172"/>
      <c r="ROO204" s="172"/>
      <c r="ROP204" s="172"/>
      <c r="ROQ204" s="172"/>
      <c r="ROR204" s="172"/>
      <c r="ROS204" s="172"/>
      <c r="ROT204" s="172"/>
      <c r="ROU204" s="172"/>
      <c r="ROV204" s="172"/>
      <c r="ROW204" s="172"/>
      <c r="ROX204" s="172"/>
      <c r="ROY204" s="172"/>
      <c r="ROZ204" s="172"/>
      <c r="RPA204" s="172"/>
      <c r="RPB204" s="172"/>
      <c r="RPC204" s="172"/>
      <c r="RPD204" s="172"/>
      <c r="RPE204" s="172"/>
      <c r="RPF204" s="172"/>
      <c r="RPG204" s="172"/>
      <c r="RPH204" s="172"/>
      <c r="RPI204" s="172"/>
      <c r="RPJ204" s="172"/>
      <c r="RPK204" s="172"/>
      <c r="RPL204" s="172"/>
      <c r="RPM204" s="172"/>
      <c r="RPN204" s="172"/>
      <c r="RPO204" s="172"/>
      <c r="RPP204" s="172"/>
      <c r="RPQ204" s="172"/>
      <c r="RPR204" s="172"/>
      <c r="RPS204" s="172"/>
      <c r="RPT204" s="172"/>
      <c r="RPU204" s="172"/>
      <c r="RPV204" s="172"/>
      <c r="RPW204" s="172"/>
      <c r="RPX204" s="172"/>
      <c r="RPY204" s="172"/>
      <c r="RPZ204" s="172"/>
      <c r="RQA204" s="172"/>
      <c r="RQB204" s="172"/>
      <c r="RQC204" s="172"/>
      <c r="RQD204" s="172"/>
      <c r="RQE204" s="172"/>
      <c r="RQF204" s="172"/>
      <c r="RQG204" s="172"/>
      <c r="RQH204" s="172"/>
      <c r="RQI204" s="172"/>
      <c r="RQJ204" s="172"/>
      <c r="RQK204" s="172"/>
      <c r="RQL204" s="172"/>
      <c r="RQM204" s="172"/>
      <c r="RQN204" s="172"/>
      <c r="RQO204" s="172"/>
      <c r="RQP204" s="172"/>
      <c r="RQQ204" s="172"/>
      <c r="RQR204" s="172"/>
      <c r="RQS204" s="172"/>
      <c r="RQT204" s="172"/>
      <c r="RQU204" s="172"/>
      <c r="RQV204" s="172"/>
      <c r="RQW204" s="172"/>
      <c r="RQX204" s="172"/>
      <c r="RQY204" s="172"/>
      <c r="RQZ204" s="172"/>
      <c r="RRA204" s="172"/>
      <c r="RRB204" s="172"/>
      <c r="RRC204" s="172"/>
      <c r="RRD204" s="172"/>
      <c r="RRE204" s="172"/>
      <c r="RRF204" s="172"/>
      <c r="RRG204" s="172"/>
      <c r="RRH204" s="172"/>
      <c r="RRI204" s="172"/>
      <c r="RRJ204" s="172"/>
      <c r="RRK204" s="172"/>
      <c r="RRL204" s="172"/>
      <c r="RRM204" s="172"/>
      <c r="RRN204" s="172"/>
      <c r="RRO204" s="172"/>
      <c r="RRP204" s="172"/>
      <c r="RRQ204" s="172"/>
      <c r="RRR204" s="172"/>
      <c r="RRS204" s="172"/>
      <c r="RRT204" s="172"/>
      <c r="RRU204" s="172"/>
      <c r="RRV204" s="172"/>
      <c r="RRW204" s="172"/>
      <c r="RRX204" s="172"/>
      <c r="RRY204" s="172"/>
      <c r="RRZ204" s="172"/>
      <c r="RSA204" s="172"/>
      <c r="RSB204" s="172"/>
      <c r="RSC204" s="172"/>
      <c r="RSD204" s="172"/>
      <c r="RSE204" s="172"/>
      <c r="RSF204" s="172"/>
      <c r="RSG204" s="172"/>
      <c r="RSH204" s="172"/>
      <c r="RSI204" s="172"/>
      <c r="RSJ204" s="172"/>
      <c r="RSK204" s="172"/>
      <c r="RSL204" s="172"/>
      <c r="RSM204" s="172"/>
      <c r="RSN204" s="172"/>
      <c r="RSO204" s="172"/>
      <c r="RSP204" s="172"/>
      <c r="RSQ204" s="172"/>
      <c r="RSR204" s="172"/>
      <c r="RSS204" s="172"/>
      <c r="RST204" s="172"/>
      <c r="RSU204" s="172"/>
      <c r="RSV204" s="172"/>
      <c r="RSW204" s="172"/>
      <c r="RSX204" s="172"/>
      <c r="RSY204" s="172"/>
      <c r="RSZ204" s="172"/>
      <c r="RTA204" s="172"/>
      <c r="RTB204" s="172"/>
      <c r="RTC204" s="172"/>
      <c r="RTD204" s="172"/>
      <c r="RTE204" s="172"/>
      <c r="RTF204" s="172"/>
      <c r="RTG204" s="172"/>
      <c r="RTH204" s="172"/>
      <c r="RTI204" s="172"/>
      <c r="RTJ204" s="172"/>
      <c r="RTK204" s="172"/>
      <c r="RTL204" s="172"/>
      <c r="RTM204" s="172"/>
      <c r="RTN204" s="172"/>
      <c r="RTO204" s="172"/>
      <c r="RTP204" s="172"/>
      <c r="RTQ204" s="172"/>
      <c r="RTR204" s="172"/>
      <c r="RTS204" s="172"/>
      <c r="RTT204" s="172"/>
      <c r="RTU204" s="172"/>
      <c r="RTV204" s="172"/>
      <c r="RTW204" s="172"/>
      <c r="RTX204" s="172"/>
      <c r="RTY204" s="172"/>
      <c r="RTZ204" s="172"/>
      <c r="RUA204" s="172"/>
      <c r="RUB204" s="172"/>
      <c r="RUC204" s="172"/>
      <c r="RUD204" s="172"/>
      <c r="RUE204" s="172"/>
      <c r="RUF204" s="172"/>
      <c r="RUG204" s="172"/>
      <c r="RUH204" s="172"/>
      <c r="RUI204" s="172"/>
      <c r="RUJ204" s="172"/>
      <c r="RUK204" s="172"/>
      <c r="RUL204" s="172"/>
      <c r="RUM204" s="172"/>
      <c r="RUN204" s="172"/>
      <c r="RUO204" s="172"/>
      <c r="RUP204" s="172"/>
      <c r="RUQ204" s="172"/>
      <c r="RUR204" s="172"/>
      <c r="RUS204" s="172"/>
      <c r="RUT204" s="172"/>
      <c r="RUU204" s="172"/>
      <c r="RUV204" s="172"/>
      <c r="RUW204" s="172"/>
      <c r="RUX204" s="172"/>
      <c r="RUY204" s="172"/>
      <c r="RUZ204" s="172"/>
      <c r="RVA204" s="172"/>
      <c r="RVB204" s="172"/>
      <c r="RVC204" s="172"/>
      <c r="RVD204" s="172"/>
      <c r="RVE204" s="172"/>
      <c r="RVF204" s="172"/>
      <c r="RVG204" s="172"/>
      <c r="RVH204" s="172"/>
      <c r="RVI204" s="172"/>
      <c r="RVJ204" s="172"/>
      <c r="RVK204" s="172"/>
      <c r="RVL204" s="172"/>
      <c r="RVM204" s="172"/>
      <c r="RVN204" s="172"/>
      <c r="RVO204" s="172"/>
      <c r="RVP204" s="172"/>
      <c r="RVQ204" s="172"/>
      <c r="RVR204" s="172"/>
      <c r="RVS204" s="172"/>
      <c r="RVT204" s="172"/>
      <c r="RVU204" s="172"/>
      <c r="RVV204" s="172"/>
      <c r="RVW204" s="172"/>
      <c r="RVX204" s="172"/>
      <c r="RVY204" s="172"/>
      <c r="RVZ204" s="172"/>
      <c r="RWA204" s="172"/>
      <c r="RWB204" s="172"/>
      <c r="RWC204" s="172"/>
      <c r="RWD204" s="172"/>
      <c r="RWE204" s="172"/>
      <c r="RWF204" s="172"/>
      <c r="RWG204" s="172"/>
      <c r="RWH204" s="172"/>
      <c r="RWI204" s="172"/>
      <c r="RWJ204" s="172"/>
      <c r="RWK204" s="172"/>
      <c r="RWL204" s="172"/>
      <c r="RWM204" s="172"/>
      <c r="RWN204" s="172"/>
      <c r="RWO204" s="172"/>
      <c r="RWP204" s="172"/>
      <c r="RWQ204" s="172"/>
      <c r="RWR204" s="172"/>
      <c r="RWS204" s="172"/>
      <c r="RWT204" s="172"/>
      <c r="RWU204" s="172"/>
      <c r="RWV204" s="172"/>
      <c r="RWW204" s="172"/>
      <c r="RWX204" s="172"/>
      <c r="RWY204" s="172"/>
      <c r="RWZ204" s="172"/>
      <c r="RXA204" s="172"/>
      <c r="RXB204" s="172"/>
      <c r="RXC204" s="172"/>
      <c r="RXD204" s="172"/>
      <c r="RXE204" s="172"/>
      <c r="RXF204" s="172"/>
      <c r="RXG204" s="172"/>
      <c r="RXH204" s="172"/>
      <c r="RXI204" s="172"/>
      <c r="RXJ204" s="172"/>
      <c r="RXK204" s="172"/>
      <c r="RXL204" s="172"/>
      <c r="RXM204" s="172"/>
      <c r="RXN204" s="172"/>
      <c r="RXO204" s="172"/>
      <c r="RXP204" s="172"/>
      <c r="RXQ204" s="172"/>
      <c r="RXR204" s="172"/>
      <c r="RXS204" s="172"/>
      <c r="RXT204" s="172"/>
      <c r="RXU204" s="172"/>
      <c r="RXV204" s="172"/>
      <c r="RXW204" s="172"/>
      <c r="RXX204" s="172"/>
      <c r="RXY204" s="172"/>
      <c r="RXZ204" s="172"/>
      <c r="RYA204" s="172"/>
      <c r="RYB204" s="172"/>
      <c r="RYC204" s="172"/>
      <c r="RYD204" s="172"/>
      <c r="RYE204" s="172"/>
      <c r="RYF204" s="172"/>
      <c r="RYG204" s="172"/>
      <c r="RYH204" s="172"/>
      <c r="RYI204" s="172"/>
      <c r="RYJ204" s="172"/>
      <c r="RYK204" s="172"/>
      <c r="RYL204" s="172"/>
      <c r="RYM204" s="172"/>
      <c r="RYN204" s="172"/>
      <c r="RYO204" s="172"/>
      <c r="RYP204" s="172"/>
      <c r="RYQ204" s="172"/>
      <c r="RYR204" s="172"/>
      <c r="RYS204" s="172"/>
      <c r="RYT204" s="172"/>
      <c r="RYU204" s="172"/>
      <c r="RYV204" s="172"/>
      <c r="RYW204" s="172"/>
      <c r="RYX204" s="172"/>
      <c r="RYY204" s="172"/>
      <c r="RYZ204" s="172"/>
      <c r="RZA204" s="172"/>
      <c r="RZB204" s="172"/>
      <c r="RZC204" s="172"/>
      <c r="RZD204" s="172"/>
      <c r="RZE204" s="172"/>
      <c r="RZF204" s="172"/>
      <c r="RZG204" s="172"/>
      <c r="RZH204" s="172"/>
      <c r="RZI204" s="172"/>
      <c r="RZJ204" s="172"/>
      <c r="RZK204" s="172"/>
      <c r="RZL204" s="172"/>
      <c r="RZM204" s="172"/>
      <c r="RZN204" s="172"/>
      <c r="RZO204" s="172"/>
      <c r="RZP204" s="172"/>
      <c r="RZQ204" s="172"/>
      <c r="RZR204" s="172"/>
      <c r="RZS204" s="172"/>
      <c r="RZT204" s="172"/>
      <c r="RZU204" s="172"/>
      <c r="RZV204" s="172"/>
      <c r="RZW204" s="172"/>
      <c r="RZX204" s="172"/>
      <c r="RZY204" s="172"/>
      <c r="RZZ204" s="172"/>
      <c r="SAA204" s="172"/>
      <c r="SAB204" s="172"/>
      <c r="SAC204" s="172"/>
      <c r="SAD204" s="172"/>
      <c r="SAE204" s="172"/>
      <c r="SAF204" s="172"/>
      <c r="SAG204" s="172"/>
      <c r="SAH204" s="172"/>
      <c r="SAI204" s="172"/>
      <c r="SAJ204" s="172"/>
      <c r="SAK204" s="172"/>
      <c r="SAL204" s="172"/>
      <c r="SAM204" s="172"/>
      <c r="SAN204" s="172"/>
      <c r="SAO204" s="172"/>
      <c r="SAP204" s="172"/>
      <c r="SAQ204" s="172"/>
      <c r="SAR204" s="172"/>
      <c r="SAS204" s="172"/>
      <c r="SAT204" s="172"/>
      <c r="SAU204" s="172"/>
      <c r="SAV204" s="172"/>
      <c r="SAW204" s="172"/>
      <c r="SAX204" s="172"/>
      <c r="SAY204" s="172"/>
      <c r="SAZ204" s="172"/>
      <c r="SBA204" s="172"/>
      <c r="SBB204" s="172"/>
      <c r="SBC204" s="172"/>
      <c r="SBD204" s="172"/>
      <c r="SBE204" s="172"/>
      <c r="SBF204" s="172"/>
      <c r="SBG204" s="172"/>
      <c r="SBH204" s="172"/>
      <c r="SBI204" s="172"/>
      <c r="SBJ204" s="172"/>
      <c r="SBK204" s="172"/>
      <c r="SBL204" s="172"/>
      <c r="SBM204" s="172"/>
      <c r="SBN204" s="172"/>
      <c r="SBO204" s="172"/>
      <c r="SBP204" s="172"/>
      <c r="SBQ204" s="172"/>
      <c r="SBR204" s="172"/>
      <c r="SBS204" s="172"/>
      <c r="SBT204" s="172"/>
      <c r="SBU204" s="172"/>
      <c r="SBV204" s="172"/>
      <c r="SBW204" s="172"/>
      <c r="SBX204" s="172"/>
      <c r="SBY204" s="172"/>
      <c r="SBZ204" s="172"/>
      <c r="SCA204" s="172"/>
      <c r="SCB204" s="172"/>
      <c r="SCC204" s="172"/>
      <c r="SCD204" s="172"/>
      <c r="SCE204" s="172"/>
      <c r="SCF204" s="172"/>
      <c r="SCG204" s="172"/>
      <c r="SCH204" s="172"/>
      <c r="SCI204" s="172"/>
      <c r="SCJ204" s="172"/>
      <c r="SCK204" s="172"/>
      <c r="SCL204" s="172"/>
      <c r="SCM204" s="172"/>
      <c r="SCN204" s="172"/>
      <c r="SCO204" s="172"/>
      <c r="SCP204" s="172"/>
      <c r="SCQ204" s="172"/>
      <c r="SCR204" s="172"/>
      <c r="SCS204" s="172"/>
      <c r="SCT204" s="172"/>
      <c r="SCU204" s="172"/>
      <c r="SCV204" s="172"/>
      <c r="SCW204" s="172"/>
      <c r="SCX204" s="172"/>
      <c r="SCY204" s="172"/>
      <c r="SCZ204" s="172"/>
      <c r="SDA204" s="172"/>
      <c r="SDB204" s="172"/>
      <c r="SDC204" s="172"/>
      <c r="SDD204" s="172"/>
      <c r="SDE204" s="172"/>
      <c r="SDF204" s="172"/>
      <c r="SDG204" s="172"/>
      <c r="SDH204" s="172"/>
      <c r="SDI204" s="172"/>
      <c r="SDJ204" s="172"/>
      <c r="SDK204" s="172"/>
      <c r="SDL204" s="172"/>
      <c r="SDM204" s="172"/>
      <c r="SDN204" s="172"/>
      <c r="SDO204" s="172"/>
      <c r="SDP204" s="172"/>
      <c r="SDQ204" s="172"/>
      <c r="SDR204" s="172"/>
      <c r="SDS204" s="172"/>
      <c r="SDT204" s="172"/>
      <c r="SDU204" s="172"/>
      <c r="SDV204" s="172"/>
      <c r="SDW204" s="172"/>
      <c r="SDX204" s="172"/>
      <c r="SDY204" s="172"/>
      <c r="SDZ204" s="172"/>
      <c r="SEA204" s="172"/>
      <c r="SEB204" s="172"/>
      <c r="SEC204" s="172"/>
      <c r="SED204" s="172"/>
      <c r="SEE204" s="172"/>
      <c r="SEF204" s="172"/>
      <c r="SEG204" s="172"/>
      <c r="SEH204" s="172"/>
      <c r="SEI204" s="172"/>
      <c r="SEJ204" s="172"/>
      <c r="SEK204" s="172"/>
      <c r="SEL204" s="172"/>
      <c r="SEM204" s="172"/>
      <c r="SEN204" s="172"/>
      <c r="SEO204" s="172"/>
      <c r="SEP204" s="172"/>
      <c r="SEQ204" s="172"/>
      <c r="SER204" s="172"/>
      <c r="SES204" s="172"/>
      <c r="SET204" s="172"/>
      <c r="SEU204" s="172"/>
      <c r="SEV204" s="172"/>
      <c r="SEW204" s="172"/>
      <c r="SEX204" s="172"/>
      <c r="SEY204" s="172"/>
      <c r="SEZ204" s="172"/>
      <c r="SFA204" s="172"/>
      <c r="SFB204" s="172"/>
      <c r="SFC204" s="172"/>
      <c r="SFD204" s="172"/>
      <c r="SFE204" s="172"/>
      <c r="SFF204" s="172"/>
      <c r="SFG204" s="172"/>
      <c r="SFH204" s="172"/>
      <c r="SFI204" s="172"/>
      <c r="SFJ204" s="172"/>
      <c r="SFK204" s="172"/>
      <c r="SFL204" s="172"/>
      <c r="SFM204" s="172"/>
      <c r="SFN204" s="172"/>
      <c r="SFO204" s="172"/>
      <c r="SFP204" s="172"/>
      <c r="SFQ204" s="172"/>
      <c r="SFR204" s="172"/>
      <c r="SFS204" s="172"/>
      <c r="SFT204" s="172"/>
      <c r="SFU204" s="172"/>
      <c r="SFV204" s="172"/>
      <c r="SFW204" s="172"/>
      <c r="SFX204" s="172"/>
      <c r="SFY204" s="172"/>
      <c r="SFZ204" s="172"/>
      <c r="SGA204" s="172"/>
      <c r="SGB204" s="172"/>
      <c r="SGC204" s="172"/>
      <c r="SGD204" s="172"/>
      <c r="SGE204" s="172"/>
      <c r="SGF204" s="172"/>
      <c r="SGG204" s="172"/>
      <c r="SGH204" s="172"/>
      <c r="SGI204" s="172"/>
      <c r="SGJ204" s="172"/>
      <c r="SGK204" s="172"/>
      <c r="SGL204" s="172"/>
      <c r="SGM204" s="172"/>
      <c r="SGN204" s="172"/>
      <c r="SGO204" s="172"/>
      <c r="SGP204" s="172"/>
      <c r="SGQ204" s="172"/>
      <c r="SGR204" s="172"/>
      <c r="SGS204" s="172"/>
      <c r="SGT204" s="172"/>
      <c r="SGU204" s="172"/>
      <c r="SGV204" s="172"/>
      <c r="SGW204" s="172"/>
      <c r="SGX204" s="172"/>
      <c r="SGY204" s="172"/>
      <c r="SGZ204" s="172"/>
      <c r="SHA204" s="172"/>
      <c r="SHB204" s="172"/>
      <c r="SHC204" s="172"/>
      <c r="SHD204" s="172"/>
      <c r="SHE204" s="172"/>
      <c r="SHF204" s="172"/>
      <c r="SHG204" s="172"/>
      <c r="SHH204" s="172"/>
      <c r="SHI204" s="172"/>
      <c r="SHJ204" s="172"/>
      <c r="SHK204" s="172"/>
      <c r="SHL204" s="172"/>
      <c r="SHM204" s="172"/>
      <c r="SHN204" s="172"/>
      <c r="SHO204" s="172"/>
      <c r="SHP204" s="172"/>
      <c r="SHQ204" s="172"/>
      <c r="SHR204" s="172"/>
      <c r="SHS204" s="172"/>
      <c r="SHT204" s="172"/>
      <c r="SHU204" s="172"/>
      <c r="SHV204" s="172"/>
      <c r="SHW204" s="172"/>
      <c r="SHX204" s="172"/>
      <c r="SHY204" s="172"/>
      <c r="SHZ204" s="172"/>
      <c r="SIA204" s="172"/>
      <c r="SIB204" s="172"/>
      <c r="SIC204" s="172"/>
      <c r="SID204" s="172"/>
      <c r="SIE204" s="172"/>
      <c r="SIF204" s="172"/>
      <c r="SIG204" s="172"/>
      <c r="SIH204" s="172"/>
      <c r="SII204" s="172"/>
      <c r="SIJ204" s="172"/>
      <c r="SIK204" s="172"/>
      <c r="SIL204" s="172"/>
      <c r="SIM204" s="172"/>
      <c r="SIN204" s="172"/>
      <c r="SIO204" s="172"/>
      <c r="SIP204" s="172"/>
      <c r="SIQ204" s="172"/>
      <c r="SIR204" s="172"/>
      <c r="SIS204" s="172"/>
      <c r="SIT204" s="172"/>
      <c r="SIU204" s="172"/>
      <c r="SIV204" s="172"/>
      <c r="SIW204" s="172"/>
      <c r="SIX204" s="172"/>
      <c r="SIY204" s="172"/>
      <c r="SIZ204" s="172"/>
      <c r="SJA204" s="172"/>
      <c r="SJB204" s="172"/>
      <c r="SJC204" s="172"/>
      <c r="SJD204" s="172"/>
      <c r="SJE204" s="172"/>
      <c r="SJF204" s="172"/>
      <c r="SJG204" s="172"/>
      <c r="SJH204" s="172"/>
      <c r="SJI204" s="172"/>
      <c r="SJJ204" s="172"/>
      <c r="SJK204" s="172"/>
      <c r="SJL204" s="172"/>
      <c r="SJM204" s="172"/>
      <c r="SJN204" s="172"/>
      <c r="SJO204" s="172"/>
      <c r="SJP204" s="172"/>
      <c r="SJQ204" s="172"/>
      <c r="SJR204" s="172"/>
      <c r="SJS204" s="172"/>
      <c r="SJT204" s="172"/>
      <c r="SJU204" s="172"/>
      <c r="SJV204" s="172"/>
      <c r="SJW204" s="172"/>
      <c r="SJX204" s="172"/>
      <c r="SJY204" s="172"/>
      <c r="SJZ204" s="172"/>
      <c r="SKA204" s="172"/>
      <c r="SKB204" s="172"/>
      <c r="SKC204" s="172"/>
      <c r="SKD204" s="172"/>
      <c r="SKE204" s="172"/>
      <c r="SKF204" s="172"/>
      <c r="SKG204" s="172"/>
      <c r="SKH204" s="172"/>
      <c r="SKI204" s="172"/>
      <c r="SKJ204" s="172"/>
      <c r="SKK204" s="172"/>
      <c r="SKL204" s="172"/>
      <c r="SKM204" s="172"/>
      <c r="SKN204" s="172"/>
      <c r="SKO204" s="172"/>
      <c r="SKP204" s="172"/>
      <c r="SKQ204" s="172"/>
      <c r="SKR204" s="172"/>
      <c r="SKS204" s="172"/>
      <c r="SKT204" s="172"/>
      <c r="SKU204" s="172"/>
      <c r="SKV204" s="172"/>
      <c r="SKW204" s="172"/>
      <c r="SKX204" s="172"/>
      <c r="SKY204" s="172"/>
      <c r="SKZ204" s="172"/>
      <c r="SLA204" s="172"/>
      <c r="SLB204" s="172"/>
      <c r="SLC204" s="172"/>
      <c r="SLD204" s="172"/>
      <c r="SLE204" s="172"/>
      <c r="SLF204" s="172"/>
      <c r="SLG204" s="172"/>
      <c r="SLH204" s="172"/>
      <c r="SLI204" s="172"/>
      <c r="SLJ204" s="172"/>
      <c r="SLK204" s="172"/>
      <c r="SLL204" s="172"/>
      <c r="SLM204" s="172"/>
      <c r="SLN204" s="172"/>
      <c r="SLO204" s="172"/>
      <c r="SLP204" s="172"/>
      <c r="SLQ204" s="172"/>
      <c r="SLR204" s="172"/>
      <c r="SLS204" s="172"/>
      <c r="SLT204" s="172"/>
      <c r="SLU204" s="172"/>
      <c r="SLV204" s="172"/>
      <c r="SLW204" s="172"/>
      <c r="SLX204" s="172"/>
      <c r="SLY204" s="172"/>
      <c r="SLZ204" s="172"/>
      <c r="SMA204" s="172"/>
      <c r="SMB204" s="172"/>
      <c r="SMC204" s="172"/>
      <c r="SMD204" s="172"/>
      <c r="SME204" s="172"/>
      <c r="SMF204" s="172"/>
      <c r="SMG204" s="172"/>
      <c r="SMH204" s="172"/>
      <c r="SMI204" s="172"/>
      <c r="SMJ204" s="172"/>
      <c r="SMK204" s="172"/>
      <c r="SML204" s="172"/>
      <c r="SMM204" s="172"/>
      <c r="SMN204" s="172"/>
      <c r="SMO204" s="172"/>
      <c r="SMP204" s="172"/>
      <c r="SMQ204" s="172"/>
      <c r="SMR204" s="172"/>
      <c r="SMS204" s="172"/>
      <c r="SMT204" s="172"/>
      <c r="SMU204" s="172"/>
      <c r="SMV204" s="172"/>
      <c r="SMW204" s="172"/>
      <c r="SMX204" s="172"/>
      <c r="SMY204" s="172"/>
      <c r="SMZ204" s="172"/>
      <c r="SNA204" s="172"/>
      <c r="SNB204" s="172"/>
      <c r="SNC204" s="172"/>
      <c r="SND204" s="172"/>
      <c r="SNE204" s="172"/>
      <c r="SNF204" s="172"/>
      <c r="SNG204" s="172"/>
      <c r="SNH204" s="172"/>
      <c r="SNI204" s="172"/>
      <c r="SNJ204" s="172"/>
      <c r="SNK204" s="172"/>
      <c r="SNL204" s="172"/>
      <c r="SNM204" s="172"/>
      <c r="SNN204" s="172"/>
      <c r="SNO204" s="172"/>
      <c r="SNP204" s="172"/>
      <c r="SNQ204" s="172"/>
      <c r="SNR204" s="172"/>
      <c r="SNS204" s="172"/>
      <c r="SNT204" s="172"/>
      <c r="SNU204" s="172"/>
      <c r="SNV204" s="172"/>
      <c r="SNW204" s="172"/>
      <c r="SNX204" s="172"/>
      <c r="SNY204" s="172"/>
      <c r="SNZ204" s="172"/>
      <c r="SOA204" s="172"/>
      <c r="SOB204" s="172"/>
      <c r="SOC204" s="172"/>
      <c r="SOD204" s="172"/>
      <c r="SOE204" s="172"/>
      <c r="SOF204" s="172"/>
      <c r="SOG204" s="172"/>
      <c r="SOH204" s="172"/>
      <c r="SOI204" s="172"/>
      <c r="SOJ204" s="172"/>
      <c r="SOK204" s="172"/>
      <c r="SOL204" s="172"/>
      <c r="SOM204" s="172"/>
      <c r="SON204" s="172"/>
      <c r="SOO204" s="172"/>
      <c r="SOP204" s="172"/>
      <c r="SOQ204" s="172"/>
      <c r="SOR204" s="172"/>
      <c r="SOS204" s="172"/>
      <c r="SOT204" s="172"/>
      <c r="SOU204" s="172"/>
      <c r="SOV204" s="172"/>
      <c r="SOW204" s="172"/>
      <c r="SOX204" s="172"/>
      <c r="SOY204" s="172"/>
      <c r="SOZ204" s="172"/>
      <c r="SPA204" s="172"/>
      <c r="SPB204" s="172"/>
      <c r="SPC204" s="172"/>
      <c r="SPD204" s="172"/>
      <c r="SPE204" s="172"/>
      <c r="SPF204" s="172"/>
      <c r="SPG204" s="172"/>
      <c r="SPH204" s="172"/>
      <c r="SPI204" s="172"/>
      <c r="SPJ204" s="172"/>
      <c r="SPK204" s="172"/>
      <c r="SPL204" s="172"/>
      <c r="SPM204" s="172"/>
      <c r="SPN204" s="172"/>
      <c r="SPO204" s="172"/>
      <c r="SPP204" s="172"/>
      <c r="SPQ204" s="172"/>
      <c r="SPR204" s="172"/>
      <c r="SPS204" s="172"/>
      <c r="SPT204" s="172"/>
      <c r="SPU204" s="172"/>
      <c r="SPV204" s="172"/>
      <c r="SPW204" s="172"/>
      <c r="SPX204" s="172"/>
      <c r="SPY204" s="172"/>
      <c r="SPZ204" s="172"/>
      <c r="SQA204" s="172"/>
      <c r="SQB204" s="172"/>
      <c r="SQC204" s="172"/>
      <c r="SQD204" s="172"/>
      <c r="SQE204" s="172"/>
      <c r="SQF204" s="172"/>
      <c r="SQG204" s="172"/>
      <c r="SQH204" s="172"/>
      <c r="SQI204" s="172"/>
      <c r="SQJ204" s="172"/>
      <c r="SQK204" s="172"/>
      <c r="SQL204" s="172"/>
      <c r="SQM204" s="172"/>
      <c r="SQN204" s="172"/>
      <c r="SQO204" s="172"/>
      <c r="SQP204" s="172"/>
      <c r="SQQ204" s="172"/>
      <c r="SQR204" s="172"/>
      <c r="SQS204" s="172"/>
      <c r="SQT204" s="172"/>
      <c r="SQU204" s="172"/>
      <c r="SQV204" s="172"/>
      <c r="SQW204" s="172"/>
      <c r="SQX204" s="172"/>
      <c r="SQY204" s="172"/>
      <c r="SQZ204" s="172"/>
      <c r="SRA204" s="172"/>
      <c r="SRB204" s="172"/>
      <c r="SRC204" s="172"/>
      <c r="SRD204" s="172"/>
      <c r="SRE204" s="172"/>
      <c r="SRF204" s="172"/>
      <c r="SRG204" s="172"/>
      <c r="SRH204" s="172"/>
      <c r="SRI204" s="172"/>
      <c r="SRJ204" s="172"/>
      <c r="SRK204" s="172"/>
      <c r="SRL204" s="172"/>
      <c r="SRM204" s="172"/>
      <c r="SRN204" s="172"/>
      <c r="SRO204" s="172"/>
      <c r="SRP204" s="172"/>
      <c r="SRQ204" s="172"/>
      <c r="SRR204" s="172"/>
      <c r="SRS204" s="172"/>
      <c r="SRT204" s="172"/>
      <c r="SRU204" s="172"/>
      <c r="SRV204" s="172"/>
      <c r="SRW204" s="172"/>
      <c r="SRX204" s="172"/>
      <c r="SRY204" s="172"/>
      <c r="SRZ204" s="172"/>
      <c r="SSA204" s="172"/>
      <c r="SSB204" s="172"/>
      <c r="SSC204" s="172"/>
      <c r="SSD204" s="172"/>
      <c r="SSE204" s="172"/>
      <c r="SSF204" s="172"/>
      <c r="SSG204" s="172"/>
      <c r="SSH204" s="172"/>
      <c r="SSI204" s="172"/>
      <c r="SSJ204" s="172"/>
      <c r="SSK204" s="172"/>
      <c r="SSL204" s="172"/>
      <c r="SSM204" s="172"/>
      <c r="SSN204" s="172"/>
      <c r="SSO204" s="172"/>
      <c r="SSP204" s="172"/>
      <c r="SSQ204" s="172"/>
      <c r="SSR204" s="172"/>
      <c r="SSS204" s="172"/>
      <c r="SST204" s="172"/>
      <c r="SSU204" s="172"/>
      <c r="SSV204" s="172"/>
      <c r="SSW204" s="172"/>
      <c r="SSX204" s="172"/>
      <c r="SSY204" s="172"/>
      <c r="SSZ204" s="172"/>
      <c r="STA204" s="172"/>
      <c r="STB204" s="172"/>
      <c r="STC204" s="172"/>
      <c r="STD204" s="172"/>
      <c r="STE204" s="172"/>
      <c r="STF204" s="172"/>
      <c r="STG204" s="172"/>
      <c r="STH204" s="172"/>
      <c r="STI204" s="172"/>
      <c r="STJ204" s="172"/>
      <c r="STK204" s="172"/>
      <c r="STL204" s="172"/>
      <c r="STM204" s="172"/>
      <c r="STN204" s="172"/>
      <c r="STO204" s="172"/>
      <c r="STP204" s="172"/>
      <c r="STQ204" s="172"/>
      <c r="STR204" s="172"/>
      <c r="STS204" s="172"/>
      <c r="STT204" s="172"/>
      <c r="STU204" s="172"/>
      <c r="STV204" s="172"/>
      <c r="STW204" s="172"/>
      <c r="STX204" s="172"/>
      <c r="STY204" s="172"/>
      <c r="STZ204" s="172"/>
      <c r="SUA204" s="172"/>
      <c r="SUB204" s="172"/>
      <c r="SUC204" s="172"/>
      <c r="SUD204" s="172"/>
      <c r="SUE204" s="172"/>
      <c r="SUF204" s="172"/>
      <c r="SUG204" s="172"/>
      <c r="SUH204" s="172"/>
      <c r="SUI204" s="172"/>
      <c r="SUJ204" s="172"/>
      <c r="SUK204" s="172"/>
      <c r="SUL204" s="172"/>
      <c r="SUM204" s="172"/>
      <c r="SUN204" s="172"/>
      <c r="SUO204" s="172"/>
      <c r="SUP204" s="172"/>
      <c r="SUQ204" s="172"/>
      <c r="SUR204" s="172"/>
      <c r="SUS204" s="172"/>
      <c r="SUT204" s="172"/>
      <c r="SUU204" s="172"/>
      <c r="SUV204" s="172"/>
      <c r="SUW204" s="172"/>
      <c r="SUX204" s="172"/>
      <c r="SUY204" s="172"/>
      <c r="SUZ204" s="172"/>
      <c r="SVA204" s="172"/>
      <c r="SVB204" s="172"/>
      <c r="SVC204" s="172"/>
      <c r="SVD204" s="172"/>
      <c r="SVE204" s="172"/>
      <c r="SVF204" s="172"/>
      <c r="SVG204" s="172"/>
      <c r="SVH204" s="172"/>
      <c r="SVI204" s="172"/>
      <c r="SVJ204" s="172"/>
      <c r="SVK204" s="172"/>
      <c r="SVL204" s="172"/>
      <c r="SVM204" s="172"/>
      <c r="SVN204" s="172"/>
      <c r="SVO204" s="172"/>
      <c r="SVP204" s="172"/>
      <c r="SVQ204" s="172"/>
      <c r="SVR204" s="172"/>
      <c r="SVS204" s="172"/>
      <c r="SVT204" s="172"/>
      <c r="SVU204" s="172"/>
      <c r="SVV204" s="172"/>
      <c r="SVW204" s="172"/>
      <c r="SVX204" s="172"/>
      <c r="SVY204" s="172"/>
      <c r="SVZ204" s="172"/>
      <c r="SWA204" s="172"/>
      <c r="SWB204" s="172"/>
      <c r="SWC204" s="172"/>
      <c r="SWD204" s="172"/>
      <c r="SWE204" s="172"/>
      <c r="SWF204" s="172"/>
      <c r="SWG204" s="172"/>
      <c r="SWH204" s="172"/>
      <c r="SWI204" s="172"/>
      <c r="SWJ204" s="172"/>
      <c r="SWK204" s="172"/>
      <c r="SWL204" s="172"/>
      <c r="SWM204" s="172"/>
      <c r="SWN204" s="172"/>
      <c r="SWO204" s="172"/>
      <c r="SWP204" s="172"/>
      <c r="SWQ204" s="172"/>
      <c r="SWR204" s="172"/>
      <c r="SWS204" s="172"/>
      <c r="SWT204" s="172"/>
      <c r="SWU204" s="172"/>
      <c r="SWV204" s="172"/>
      <c r="SWW204" s="172"/>
      <c r="SWX204" s="172"/>
      <c r="SWY204" s="172"/>
      <c r="SWZ204" s="172"/>
      <c r="SXA204" s="172"/>
      <c r="SXB204" s="172"/>
      <c r="SXC204" s="172"/>
      <c r="SXD204" s="172"/>
      <c r="SXE204" s="172"/>
      <c r="SXF204" s="172"/>
      <c r="SXG204" s="172"/>
      <c r="SXH204" s="172"/>
      <c r="SXI204" s="172"/>
      <c r="SXJ204" s="172"/>
      <c r="SXK204" s="172"/>
      <c r="SXL204" s="172"/>
      <c r="SXM204" s="172"/>
      <c r="SXN204" s="172"/>
      <c r="SXO204" s="172"/>
      <c r="SXP204" s="172"/>
      <c r="SXQ204" s="172"/>
      <c r="SXR204" s="172"/>
      <c r="SXS204" s="172"/>
      <c r="SXT204" s="172"/>
      <c r="SXU204" s="172"/>
      <c r="SXV204" s="172"/>
      <c r="SXW204" s="172"/>
      <c r="SXX204" s="172"/>
      <c r="SXY204" s="172"/>
      <c r="SXZ204" s="172"/>
      <c r="SYA204" s="172"/>
      <c r="SYB204" s="172"/>
      <c r="SYC204" s="172"/>
      <c r="SYD204" s="172"/>
      <c r="SYE204" s="172"/>
      <c r="SYF204" s="172"/>
      <c r="SYG204" s="172"/>
      <c r="SYH204" s="172"/>
      <c r="SYI204" s="172"/>
      <c r="SYJ204" s="172"/>
      <c r="SYK204" s="172"/>
      <c r="SYL204" s="172"/>
      <c r="SYM204" s="172"/>
      <c r="SYN204" s="172"/>
      <c r="SYO204" s="172"/>
      <c r="SYP204" s="172"/>
      <c r="SYQ204" s="172"/>
      <c r="SYR204" s="172"/>
      <c r="SYS204" s="172"/>
      <c r="SYT204" s="172"/>
      <c r="SYU204" s="172"/>
      <c r="SYV204" s="172"/>
      <c r="SYW204" s="172"/>
      <c r="SYX204" s="172"/>
      <c r="SYY204" s="172"/>
      <c r="SYZ204" s="172"/>
      <c r="SZA204" s="172"/>
      <c r="SZB204" s="172"/>
      <c r="SZC204" s="172"/>
      <c r="SZD204" s="172"/>
      <c r="SZE204" s="172"/>
      <c r="SZF204" s="172"/>
      <c r="SZG204" s="172"/>
      <c r="SZH204" s="172"/>
      <c r="SZI204" s="172"/>
      <c r="SZJ204" s="172"/>
      <c r="SZK204" s="172"/>
      <c r="SZL204" s="172"/>
      <c r="SZM204" s="172"/>
      <c r="SZN204" s="172"/>
      <c r="SZO204" s="172"/>
      <c r="SZP204" s="172"/>
      <c r="SZQ204" s="172"/>
      <c r="SZR204" s="172"/>
      <c r="SZS204" s="172"/>
      <c r="SZT204" s="172"/>
      <c r="SZU204" s="172"/>
      <c r="SZV204" s="172"/>
      <c r="SZW204" s="172"/>
      <c r="SZX204" s="172"/>
      <c r="SZY204" s="172"/>
      <c r="SZZ204" s="172"/>
      <c r="TAA204" s="172"/>
      <c r="TAB204" s="172"/>
      <c r="TAC204" s="172"/>
      <c r="TAD204" s="172"/>
      <c r="TAE204" s="172"/>
      <c r="TAF204" s="172"/>
      <c r="TAG204" s="172"/>
      <c r="TAH204" s="172"/>
      <c r="TAI204" s="172"/>
      <c r="TAJ204" s="172"/>
      <c r="TAK204" s="172"/>
      <c r="TAL204" s="172"/>
      <c r="TAM204" s="172"/>
      <c r="TAN204" s="172"/>
      <c r="TAO204" s="172"/>
      <c r="TAP204" s="172"/>
      <c r="TAQ204" s="172"/>
      <c r="TAR204" s="172"/>
      <c r="TAS204" s="172"/>
      <c r="TAT204" s="172"/>
      <c r="TAU204" s="172"/>
      <c r="TAV204" s="172"/>
      <c r="TAW204" s="172"/>
      <c r="TAX204" s="172"/>
      <c r="TAY204" s="172"/>
      <c r="TAZ204" s="172"/>
      <c r="TBA204" s="172"/>
      <c r="TBB204" s="172"/>
      <c r="TBC204" s="172"/>
      <c r="TBD204" s="172"/>
      <c r="TBE204" s="172"/>
      <c r="TBF204" s="172"/>
      <c r="TBG204" s="172"/>
      <c r="TBH204" s="172"/>
      <c r="TBI204" s="172"/>
      <c r="TBJ204" s="172"/>
      <c r="TBK204" s="172"/>
      <c r="TBL204" s="172"/>
      <c r="TBM204" s="172"/>
      <c r="TBN204" s="172"/>
      <c r="TBO204" s="172"/>
      <c r="TBP204" s="172"/>
      <c r="TBQ204" s="172"/>
      <c r="TBR204" s="172"/>
      <c r="TBS204" s="172"/>
      <c r="TBT204" s="172"/>
      <c r="TBU204" s="172"/>
      <c r="TBV204" s="172"/>
      <c r="TBW204" s="172"/>
      <c r="TBX204" s="172"/>
      <c r="TBY204" s="172"/>
      <c r="TBZ204" s="172"/>
      <c r="TCA204" s="172"/>
      <c r="TCB204" s="172"/>
      <c r="TCC204" s="172"/>
      <c r="TCD204" s="172"/>
      <c r="TCE204" s="172"/>
      <c r="TCF204" s="172"/>
      <c r="TCG204" s="172"/>
      <c r="TCH204" s="172"/>
      <c r="TCI204" s="172"/>
      <c r="TCJ204" s="172"/>
      <c r="TCK204" s="172"/>
      <c r="TCL204" s="172"/>
      <c r="TCM204" s="172"/>
      <c r="TCN204" s="172"/>
      <c r="TCO204" s="172"/>
      <c r="TCP204" s="172"/>
      <c r="TCQ204" s="172"/>
      <c r="TCR204" s="172"/>
      <c r="TCS204" s="172"/>
      <c r="TCT204" s="172"/>
      <c r="TCU204" s="172"/>
      <c r="TCV204" s="172"/>
      <c r="TCW204" s="172"/>
      <c r="TCX204" s="172"/>
      <c r="TCY204" s="172"/>
      <c r="TCZ204" s="172"/>
      <c r="TDA204" s="172"/>
      <c r="TDB204" s="172"/>
      <c r="TDC204" s="172"/>
      <c r="TDD204" s="172"/>
      <c r="TDE204" s="172"/>
      <c r="TDF204" s="172"/>
      <c r="TDG204" s="172"/>
      <c r="TDH204" s="172"/>
      <c r="TDI204" s="172"/>
      <c r="TDJ204" s="172"/>
      <c r="TDK204" s="172"/>
      <c r="TDL204" s="172"/>
      <c r="TDM204" s="172"/>
      <c r="TDN204" s="172"/>
      <c r="TDO204" s="172"/>
      <c r="TDP204" s="172"/>
      <c r="TDQ204" s="172"/>
      <c r="TDR204" s="172"/>
      <c r="TDS204" s="172"/>
      <c r="TDT204" s="172"/>
      <c r="TDU204" s="172"/>
      <c r="TDV204" s="172"/>
      <c r="TDW204" s="172"/>
      <c r="TDX204" s="172"/>
      <c r="TDY204" s="172"/>
      <c r="TDZ204" s="172"/>
      <c r="TEA204" s="172"/>
      <c r="TEB204" s="172"/>
      <c r="TEC204" s="172"/>
      <c r="TED204" s="172"/>
      <c r="TEE204" s="172"/>
      <c r="TEF204" s="172"/>
      <c r="TEG204" s="172"/>
      <c r="TEH204" s="172"/>
      <c r="TEI204" s="172"/>
      <c r="TEJ204" s="172"/>
      <c r="TEK204" s="172"/>
      <c r="TEL204" s="172"/>
      <c r="TEM204" s="172"/>
      <c r="TEN204" s="172"/>
      <c r="TEO204" s="172"/>
      <c r="TEP204" s="172"/>
      <c r="TEQ204" s="172"/>
      <c r="TER204" s="172"/>
      <c r="TES204" s="172"/>
      <c r="TET204" s="172"/>
      <c r="TEU204" s="172"/>
      <c r="TEV204" s="172"/>
      <c r="TEW204" s="172"/>
      <c r="TEX204" s="172"/>
      <c r="TEY204" s="172"/>
      <c r="TEZ204" s="172"/>
      <c r="TFA204" s="172"/>
      <c r="TFB204" s="172"/>
      <c r="TFC204" s="172"/>
      <c r="TFD204" s="172"/>
      <c r="TFE204" s="172"/>
      <c r="TFF204" s="172"/>
      <c r="TFG204" s="172"/>
      <c r="TFH204" s="172"/>
      <c r="TFI204" s="172"/>
      <c r="TFJ204" s="172"/>
      <c r="TFK204" s="172"/>
      <c r="TFL204" s="172"/>
      <c r="TFM204" s="172"/>
      <c r="TFN204" s="172"/>
      <c r="TFO204" s="172"/>
      <c r="TFP204" s="172"/>
      <c r="TFQ204" s="172"/>
      <c r="TFR204" s="172"/>
      <c r="TFS204" s="172"/>
      <c r="TFT204" s="172"/>
      <c r="TFU204" s="172"/>
      <c r="TFV204" s="172"/>
      <c r="TFW204" s="172"/>
      <c r="TFX204" s="172"/>
      <c r="TFY204" s="172"/>
      <c r="TFZ204" s="172"/>
      <c r="TGA204" s="172"/>
      <c r="TGB204" s="172"/>
      <c r="TGC204" s="172"/>
      <c r="TGD204" s="172"/>
      <c r="TGE204" s="172"/>
      <c r="TGF204" s="172"/>
      <c r="TGG204" s="172"/>
      <c r="TGH204" s="172"/>
      <c r="TGI204" s="172"/>
      <c r="TGJ204" s="172"/>
      <c r="TGK204" s="172"/>
      <c r="TGL204" s="172"/>
      <c r="TGM204" s="172"/>
      <c r="TGN204" s="172"/>
      <c r="TGO204" s="172"/>
      <c r="TGP204" s="172"/>
      <c r="TGQ204" s="172"/>
      <c r="TGR204" s="172"/>
      <c r="TGS204" s="172"/>
      <c r="TGT204" s="172"/>
      <c r="TGU204" s="172"/>
      <c r="TGV204" s="172"/>
      <c r="TGW204" s="172"/>
      <c r="TGX204" s="172"/>
      <c r="TGY204" s="172"/>
      <c r="TGZ204" s="172"/>
      <c r="THA204" s="172"/>
      <c r="THB204" s="172"/>
      <c r="THC204" s="172"/>
      <c r="THD204" s="172"/>
      <c r="THE204" s="172"/>
      <c r="THF204" s="172"/>
      <c r="THG204" s="172"/>
      <c r="THH204" s="172"/>
      <c r="THI204" s="172"/>
      <c r="THJ204" s="172"/>
      <c r="THK204" s="172"/>
      <c r="THL204" s="172"/>
      <c r="THM204" s="172"/>
      <c r="THN204" s="172"/>
      <c r="THO204" s="172"/>
      <c r="THP204" s="172"/>
      <c r="THQ204" s="172"/>
      <c r="THR204" s="172"/>
      <c r="THS204" s="172"/>
      <c r="THT204" s="172"/>
      <c r="THU204" s="172"/>
      <c r="THV204" s="172"/>
      <c r="THW204" s="172"/>
      <c r="THX204" s="172"/>
      <c r="THY204" s="172"/>
      <c r="THZ204" s="172"/>
      <c r="TIA204" s="172"/>
      <c r="TIB204" s="172"/>
      <c r="TIC204" s="172"/>
      <c r="TID204" s="172"/>
      <c r="TIE204" s="172"/>
      <c r="TIF204" s="172"/>
      <c r="TIG204" s="172"/>
      <c r="TIH204" s="172"/>
      <c r="TII204" s="172"/>
      <c r="TIJ204" s="172"/>
      <c r="TIK204" s="172"/>
      <c r="TIL204" s="172"/>
      <c r="TIM204" s="172"/>
      <c r="TIN204" s="172"/>
      <c r="TIO204" s="172"/>
      <c r="TIP204" s="172"/>
      <c r="TIQ204" s="172"/>
      <c r="TIR204" s="172"/>
      <c r="TIS204" s="172"/>
      <c r="TIT204" s="172"/>
      <c r="TIU204" s="172"/>
      <c r="TIV204" s="172"/>
      <c r="TIW204" s="172"/>
      <c r="TIX204" s="172"/>
      <c r="TIY204" s="172"/>
      <c r="TIZ204" s="172"/>
      <c r="TJA204" s="172"/>
      <c r="TJB204" s="172"/>
      <c r="TJC204" s="172"/>
      <c r="TJD204" s="172"/>
      <c r="TJE204" s="172"/>
      <c r="TJF204" s="172"/>
      <c r="TJG204" s="172"/>
      <c r="TJH204" s="172"/>
      <c r="TJI204" s="172"/>
      <c r="TJJ204" s="172"/>
      <c r="TJK204" s="172"/>
      <c r="TJL204" s="172"/>
      <c r="TJM204" s="172"/>
      <c r="TJN204" s="172"/>
      <c r="TJO204" s="172"/>
      <c r="TJP204" s="172"/>
      <c r="TJQ204" s="172"/>
      <c r="TJR204" s="172"/>
      <c r="TJS204" s="172"/>
      <c r="TJT204" s="172"/>
      <c r="TJU204" s="172"/>
      <c r="TJV204" s="172"/>
      <c r="TJW204" s="172"/>
      <c r="TJX204" s="172"/>
      <c r="TJY204" s="172"/>
      <c r="TJZ204" s="172"/>
      <c r="TKA204" s="172"/>
      <c r="TKB204" s="172"/>
      <c r="TKC204" s="172"/>
      <c r="TKD204" s="172"/>
      <c r="TKE204" s="172"/>
      <c r="TKF204" s="172"/>
      <c r="TKG204" s="172"/>
      <c r="TKH204" s="172"/>
      <c r="TKI204" s="172"/>
      <c r="TKJ204" s="172"/>
      <c r="TKK204" s="172"/>
      <c r="TKL204" s="172"/>
      <c r="TKM204" s="172"/>
      <c r="TKN204" s="172"/>
      <c r="TKO204" s="172"/>
      <c r="TKP204" s="172"/>
      <c r="TKQ204" s="172"/>
      <c r="TKR204" s="172"/>
      <c r="TKS204" s="172"/>
      <c r="TKT204" s="172"/>
      <c r="TKU204" s="172"/>
      <c r="TKV204" s="172"/>
      <c r="TKW204" s="172"/>
      <c r="TKX204" s="172"/>
      <c r="TKY204" s="172"/>
      <c r="TKZ204" s="172"/>
      <c r="TLA204" s="172"/>
      <c r="TLB204" s="172"/>
      <c r="TLC204" s="172"/>
      <c r="TLD204" s="172"/>
      <c r="TLE204" s="172"/>
      <c r="TLF204" s="172"/>
      <c r="TLG204" s="172"/>
      <c r="TLH204" s="172"/>
      <c r="TLI204" s="172"/>
      <c r="TLJ204" s="172"/>
      <c r="TLK204" s="172"/>
      <c r="TLL204" s="172"/>
      <c r="TLM204" s="172"/>
      <c r="TLN204" s="172"/>
      <c r="TLO204" s="172"/>
      <c r="TLP204" s="172"/>
      <c r="TLQ204" s="172"/>
      <c r="TLR204" s="172"/>
      <c r="TLS204" s="172"/>
      <c r="TLT204" s="172"/>
      <c r="TLU204" s="172"/>
      <c r="TLV204" s="172"/>
      <c r="TLW204" s="172"/>
      <c r="TLX204" s="172"/>
      <c r="TLY204" s="172"/>
      <c r="TLZ204" s="172"/>
      <c r="TMA204" s="172"/>
      <c r="TMB204" s="172"/>
      <c r="TMC204" s="172"/>
      <c r="TMD204" s="172"/>
      <c r="TME204" s="172"/>
      <c r="TMF204" s="172"/>
      <c r="TMG204" s="172"/>
      <c r="TMH204" s="172"/>
      <c r="TMI204" s="172"/>
      <c r="TMJ204" s="172"/>
      <c r="TMK204" s="172"/>
      <c r="TML204" s="172"/>
      <c r="TMM204" s="172"/>
      <c r="TMN204" s="172"/>
      <c r="TMO204" s="172"/>
      <c r="TMP204" s="172"/>
      <c r="TMQ204" s="172"/>
      <c r="TMR204" s="172"/>
      <c r="TMS204" s="172"/>
      <c r="TMT204" s="172"/>
      <c r="TMU204" s="172"/>
      <c r="TMV204" s="172"/>
      <c r="TMW204" s="172"/>
      <c r="TMX204" s="172"/>
      <c r="TMY204" s="172"/>
      <c r="TMZ204" s="172"/>
      <c r="TNA204" s="172"/>
      <c r="TNB204" s="172"/>
      <c r="TNC204" s="172"/>
      <c r="TND204" s="172"/>
      <c r="TNE204" s="172"/>
      <c r="TNF204" s="172"/>
      <c r="TNG204" s="172"/>
      <c r="TNH204" s="172"/>
      <c r="TNI204" s="172"/>
      <c r="TNJ204" s="172"/>
      <c r="TNK204" s="172"/>
      <c r="TNL204" s="172"/>
      <c r="TNM204" s="172"/>
      <c r="TNN204" s="172"/>
      <c r="TNO204" s="172"/>
      <c r="TNP204" s="172"/>
      <c r="TNQ204" s="172"/>
      <c r="TNR204" s="172"/>
      <c r="TNS204" s="172"/>
      <c r="TNT204" s="172"/>
      <c r="TNU204" s="172"/>
      <c r="TNV204" s="172"/>
      <c r="TNW204" s="172"/>
      <c r="TNX204" s="172"/>
      <c r="TNY204" s="172"/>
      <c r="TNZ204" s="172"/>
      <c r="TOA204" s="172"/>
      <c r="TOB204" s="172"/>
      <c r="TOC204" s="172"/>
      <c r="TOD204" s="172"/>
      <c r="TOE204" s="172"/>
      <c r="TOF204" s="172"/>
      <c r="TOG204" s="172"/>
      <c r="TOH204" s="172"/>
      <c r="TOI204" s="172"/>
      <c r="TOJ204" s="172"/>
      <c r="TOK204" s="172"/>
      <c r="TOL204" s="172"/>
      <c r="TOM204" s="172"/>
      <c r="TON204" s="172"/>
      <c r="TOO204" s="172"/>
      <c r="TOP204" s="172"/>
      <c r="TOQ204" s="172"/>
      <c r="TOR204" s="172"/>
      <c r="TOS204" s="172"/>
      <c r="TOT204" s="172"/>
      <c r="TOU204" s="172"/>
      <c r="TOV204" s="172"/>
      <c r="TOW204" s="172"/>
      <c r="TOX204" s="172"/>
      <c r="TOY204" s="172"/>
      <c r="TOZ204" s="172"/>
      <c r="TPA204" s="172"/>
      <c r="TPB204" s="172"/>
      <c r="TPC204" s="172"/>
      <c r="TPD204" s="172"/>
      <c r="TPE204" s="172"/>
      <c r="TPF204" s="172"/>
      <c r="TPG204" s="172"/>
      <c r="TPH204" s="172"/>
      <c r="TPI204" s="172"/>
      <c r="TPJ204" s="172"/>
      <c r="TPK204" s="172"/>
      <c r="TPL204" s="172"/>
      <c r="TPM204" s="172"/>
      <c r="TPN204" s="172"/>
      <c r="TPO204" s="172"/>
      <c r="TPP204" s="172"/>
      <c r="TPQ204" s="172"/>
      <c r="TPR204" s="172"/>
      <c r="TPS204" s="172"/>
      <c r="TPT204" s="172"/>
      <c r="TPU204" s="172"/>
      <c r="TPV204" s="172"/>
      <c r="TPW204" s="172"/>
      <c r="TPX204" s="172"/>
      <c r="TPY204" s="172"/>
      <c r="TPZ204" s="172"/>
      <c r="TQA204" s="172"/>
      <c r="TQB204" s="172"/>
      <c r="TQC204" s="172"/>
      <c r="TQD204" s="172"/>
      <c r="TQE204" s="172"/>
      <c r="TQF204" s="172"/>
      <c r="TQG204" s="172"/>
      <c r="TQH204" s="172"/>
      <c r="TQI204" s="172"/>
      <c r="TQJ204" s="172"/>
      <c r="TQK204" s="172"/>
      <c r="TQL204" s="172"/>
      <c r="TQM204" s="172"/>
      <c r="TQN204" s="172"/>
      <c r="TQO204" s="172"/>
      <c r="TQP204" s="172"/>
      <c r="TQQ204" s="172"/>
      <c r="TQR204" s="172"/>
      <c r="TQS204" s="172"/>
      <c r="TQT204" s="172"/>
      <c r="TQU204" s="172"/>
      <c r="TQV204" s="172"/>
      <c r="TQW204" s="172"/>
      <c r="TQX204" s="172"/>
      <c r="TQY204" s="172"/>
      <c r="TQZ204" s="172"/>
      <c r="TRA204" s="172"/>
      <c r="TRB204" s="172"/>
      <c r="TRC204" s="172"/>
      <c r="TRD204" s="172"/>
      <c r="TRE204" s="172"/>
      <c r="TRF204" s="172"/>
      <c r="TRG204" s="172"/>
      <c r="TRH204" s="172"/>
      <c r="TRI204" s="172"/>
      <c r="TRJ204" s="172"/>
      <c r="TRK204" s="172"/>
      <c r="TRL204" s="172"/>
      <c r="TRM204" s="172"/>
      <c r="TRN204" s="172"/>
      <c r="TRO204" s="172"/>
      <c r="TRP204" s="172"/>
      <c r="TRQ204" s="172"/>
      <c r="TRR204" s="172"/>
      <c r="TRS204" s="172"/>
      <c r="TRT204" s="172"/>
      <c r="TRU204" s="172"/>
      <c r="TRV204" s="172"/>
      <c r="TRW204" s="172"/>
      <c r="TRX204" s="172"/>
      <c r="TRY204" s="172"/>
      <c r="TRZ204" s="172"/>
      <c r="TSA204" s="172"/>
      <c r="TSB204" s="172"/>
      <c r="TSC204" s="172"/>
      <c r="TSD204" s="172"/>
      <c r="TSE204" s="172"/>
      <c r="TSF204" s="172"/>
      <c r="TSG204" s="172"/>
      <c r="TSH204" s="172"/>
      <c r="TSI204" s="172"/>
      <c r="TSJ204" s="172"/>
      <c r="TSK204" s="172"/>
      <c r="TSL204" s="172"/>
      <c r="TSM204" s="172"/>
      <c r="TSN204" s="172"/>
      <c r="TSO204" s="172"/>
      <c r="TSP204" s="172"/>
      <c r="TSQ204" s="172"/>
      <c r="TSR204" s="172"/>
      <c r="TSS204" s="172"/>
      <c r="TST204" s="172"/>
      <c r="TSU204" s="172"/>
      <c r="TSV204" s="172"/>
      <c r="TSW204" s="172"/>
      <c r="TSX204" s="172"/>
      <c r="TSY204" s="172"/>
      <c r="TSZ204" s="172"/>
      <c r="TTA204" s="172"/>
      <c r="TTB204" s="172"/>
      <c r="TTC204" s="172"/>
      <c r="TTD204" s="172"/>
      <c r="TTE204" s="172"/>
      <c r="TTF204" s="172"/>
      <c r="TTG204" s="172"/>
      <c r="TTH204" s="172"/>
      <c r="TTI204" s="172"/>
      <c r="TTJ204" s="172"/>
      <c r="TTK204" s="172"/>
      <c r="TTL204" s="172"/>
      <c r="TTM204" s="172"/>
      <c r="TTN204" s="172"/>
      <c r="TTO204" s="172"/>
      <c r="TTP204" s="172"/>
      <c r="TTQ204" s="172"/>
      <c r="TTR204" s="172"/>
      <c r="TTS204" s="172"/>
      <c r="TTT204" s="172"/>
      <c r="TTU204" s="172"/>
      <c r="TTV204" s="172"/>
      <c r="TTW204" s="172"/>
      <c r="TTX204" s="172"/>
      <c r="TTY204" s="172"/>
      <c r="TTZ204" s="172"/>
      <c r="TUA204" s="172"/>
      <c r="TUB204" s="172"/>
      <c r="TUC204" s="172"/>
      <c r="TUD204" s="172"/>
      <c r="TUE204" s="172"/>
      <c r="TUF204" s="172"/>
      <c r="TUG204" s="172"/>
      <c r="TUH204" s="172"/>
      <c r="TUI204" s="172"/>
      <c r="TUJ204" s="172"/>
      <c r="TUK204" s="172"/>
      <c r="TUL204" s="172"/>
      <c r="TUM204" s="172"/>
      <c r="TUN204" s="172"/>
      <c r="TUO204" s="172"/>
      <c r="TUP204" s="172"/>
      <c r="TUQ204" s="172"/>
      <c r="TUR204" s="172"/>
      <c r="TUS204" s="172"/>
      <c r="TUT204" s="172"/>
      <c r="TUU204" s="172"/>
      <c r="TUV204" s="172"/>
      <c r="TUW204" s="172"/>
      <c r="TUX204" s="172"/>
      <c r="TUY204" s="172"/>
      <c r="TUZ204" s="172"/>
      <c r="TVA204" s="172"/>
      <c r="TVB204" s="172"/>
      <c r="TVC204" s="172"/>
      <c r="TVD204" s="172"/>
      <c r="TVE204" s="172"/>
      <c r="TVF204" s="172"/>
      <c r="TVG204" s="172"/>
      <c r="TVH204" s="172"/>
      <c r="TVI204" s="172"/>
      <c r="TVJ204" s="172"/>
      <c r="TVK204" s="172"/>
      <c r="TVL204" s="172"/>
      <c r="TVM204" s="172"/>
      <c r="TVN204" s="172"/>
      <c r="TVO204" s="172"/>
      <c r="TVP204" s="172"/>
      <c r="TVQ204" s="172"/>
      <c r="TVR204" s="172"/>
      <c r="TVS204" s="172"/>
      <c r="TVT204" s="172"/>
      <c r="TVU204" s="172"/>
      <c r="TVV204" s="172"/>
      <c r="TVW204" s="172"/>
      <c r="TVX204" s="172"/>
      <c r="TVY204" s="172"/>
      <c r="TVZ204" s="172"/>
      <c r="TWA204" s="172"/>
      <c r="TWB204" s="172"/>
      <c r="TWC204" s="172"/>
      <c r="TWD204" s="172"/>
      <c r="TWE204" s="172"/>
      <c r="TWF204" s="172"/>
      <c r="TWG204" s="172"/>
      <c r="TWH204" s="172"/>
      <c r="TWI204" s="172"/>
      <c r="TWJ204" s="172"/>
      <c r="TWK204" s="172"/>
      <c r="TWL204" s="172"/>
      <c r="TWM204" s="172"/>
      <c r="TWN204" s="172"/>
      <c r="TWO204" s="172"/>
      <c r="TWP204" s="172"/>
      <c r="TWQ204" s="172"/>
      <c r="TWR204" s="172"/>
      <c r="TWS204" s="172"/>
      <c r="TWT204" s="172"/>
      <c r="TWU204" s="172"/>
      <c r="TWV204" s="172"/>
      <c r="TWW204" s="172"/>
      <c r="TWX204" s="172"/>
      <c r="TWY204" s="172"/>
      <c r="TWZ204" s="172"/>
      <c r="TXA204" s="172"/>
      <c r="TXB204" s="172"/>
      <c r="TXC204" s="172"/>
      <c r="TXD204" s="172"/>
      <c r="TXE204" s="172"/>
      <c r="TXF204" s="172"/>
      <c r="TXG204" s="172"/>
      <c r="TXH204" s="172"/>
      <c r="TXI204" s="172"/>
      <c r="TXJ204" s="172"/>
      <c r="TXK204" s="172"/>
      <c r="TXL204" s="172"/>
      <c r="TXM204" s="172"/>
      <c r="TXN204" s="172"/>
      <c r="TXO204" s="172"/>
      <c r="TXP204" s="172"/>
      <c r="TXQ204" s="172"/>
      <c r="TXR204" s="172"/>
      <c r="TXS204" s="172"/>
      <c r="TXT204" s="172"/>
      <c r="TXU204" s="172"/>
      <c r="TXV204" s="172"/>
      <c r="TXW204" s="172"/>
      <c r="TXX204" s="172"/>
      <c r="TXY204" s="172"/>
      <c r="TXZ204" s="172"/>
      <c r="TYA204" s="172"/>
      <c r="TYB204" s="172"/>
      <c r="TYC204" s="172"/>
      <c r="TYD204" s="172"/>
      <c r="TYE204" s="172"/>
      <c r="TYF204" s="172"/>
      <c r="TYG204" s="172"/>
      <c r="TYH204" s="172"/>
      <c r="TYI204" s="172"/>
      <c r="TYJ204" s="172"/>
      <c r="TYK204" s="172"/>
      <c r="TYL204" s="172"/>
      <c r="TYM204" s="172"/>
      <c r="TYN204" s="172"/>
      <c r="TYO204" s="172"/>
      <c r="TYP204" s="172"/>
      <c r="TYQ204" s="172"/>
      <c r="TYR204" s="172"/>
      <c r="TYS204" s="172"/>
      <c r="TYT204" s="172"/>
      <c r="TYU204" s="172"/>
      <c r="TYV204" s="172"/>
      <c r="TYW204" s="172"/>
      <c r="TYX204" s="172"/>
      <c r="TYY204" s="172"/>
      <c r="TYZ204" s="172"/>
      <c r="TZA204" s="172"/>
      <c r="TZB204" s="172"/>
      <c r="TZC204" s="172"/>
      <c r="TZD204" s="172"/>
      <c r="TZE204" s="172"/>
      <c r="TZF204" s="172"/>
      <c r="TZG204" s="172"/>
      <c r="TZH204" s="172"/>
      <c r="TZI204" s="172"/>
      <c r="TZJ204" s="172"/>
      <c r="TZK204" s="172"/>
      <c r="TZL204" s="172"/>
      <c r="TZM204" s="172"/>
      <c r="TZN204" s="172"/>
      <c r="TZO204" s="172"/>
      <c r="TZP204" s="172"/>
      <c r="TZQ204" s="172"/>
      <c r="TZR204" s="172"/>
      <c r="TZS204" s="172"/>
      <c r="TZT204" s="172"/>
      <c r="TZU204" s="172"/>
      <c r="TZV204" s="172"/>
      <c r="TZW204" s="172"/>
      <c r="TZX204" s="172"/>
      <c r="TZY204" s="172"/>
      <c r="TZZ204" s="172"/>
      <c r="UAA204" s="172"/>
      <c r="UAB204" s="172"/>
      <c r="UAC204" s="172"/>
      <c r="UAD204" s="172"/>
      <c r="UAE204" s="172"/>
      <c r="UAF204" s="172"/>
      <c r="UAG204" s="172"/>
      <c r="UAH204" s="172"/>
      <c r="UAI204" s="172"/>
      <c r="UAJ204" s="172"/>
      <c r="UAK204" s="172"/>
      <c r="UAL204" s="172"/>
      <c r="UAM204" s="172"/>
      <c r="UAN204" s="172"/>
      <c r="UAO204" s="172"/>
      <c r="UAP204" s="172"/>
      <c r="UAQ204" s="172"/>
      <c r="UAR204" s="172"/>
      <c r="UAS204" s="172"/>
      <c r="UAT204" s="172"/>
      <c r="UAU204" s="172"/>
      <c r="UAV204" s="172"/>
      <c r="UAW204" s="172"/>
      <c r="UAX204" s="172"/>
      <c r="UAY204" s="172"/>
      <c r="UAZ204" s="172"/>
      <c r="UBA204" s="172"/>
      <c r="UBB204" s="172"/>
      <c r="UBC204" s="172"/>
      <c r="UBD204" s="172"/>
      <c r="UBE204" s="172"/>
      <c r="UBF204" s="172"/>
      <c r="UBG204" s="172"/>
      <c r="UBH204" s="172"/>
      <c r="UBI204" s="172"/>
      <c r="UBJ204" s="172"/>
      <c r="UBK204" s="172"/>
      <c r="UBL204" s="172"/>
      <c r="UBM204" s="172"/>
      <c r="UBN204" s="172"/>
      <c r="UBO204" s="172"/>
      <c r="UBP204" s="172"/>
      <c r="UBQ204" s="172"/>
      <c r="UBR204" s="172"/>
      <c r="UBS204" s="172"/>
      <c r="UBT204" s="172"/>
      <c r="UBU204" s="172"/>
      <c r="UBV204" s="172"/>
      <c r="UBW204" s="172"/>
      <c r="UBX204" s="172"/>
      <c r="UBY204" s="172"/>
      <c r="UBZ204" s="172"/>
      <c r="UCA204" s="172"/>
      <c r="UCB204" s="172"/>
      <c r="UCC204" s="172"/>
      <c r="UCD204" s="172"/>
      <c r="UCE204" s="172"/>
      <c r="UCF204" s="172"/>
      <c r="UCG204" s="172"/>
      <c r="UCH204" s="172"/>
      <c r="UCI204" s="172"/>
      <c r="UCJ204" s="172"/>
      <c r="UCK204" s="172"/>
      <c r="UCL204" s="172"/>
      <c r="UCM204" s="172"/>
      <c r="UCN204" s="172"/>
      <c r="UCO204" s="172"/>
      <c r="UCP204" s="172"/>
      <c r="UCQ204" s="172"/>
      <c r="UCR204" s="172"/>
      <c r="UCS204" s="172"/>
      <c r="UCT204" s="172"/>
      <c r="UCU204" s="172"/>
      <c r="UCV204" s="172"/>
      <c r="UCW204" s="172"/>
      <c r="UCX204" s="172"/>
      <c r="UCY204" s="172"/>
      <c r="UCZ204" s="172"/>
      <c r="UDA204" s="172"/>
      <c r="UDB204" s="172"/>
      <c r="UDC204" s="172"/>
      <c r="UDD204" s="172"/>
      <c r="UDE204" s="172"/>
      <c r="UDF204" s="172"/>
      <c r="UDG204" s="172"/>
      <c r="UDH204" s="172"/>
      <c r="UDI204" s="172"/>
      <c r="UDJ204" s="172"/>
      <c r="UDK204" s="172"/>
      <c r="UDL204" s="172"/>
      <c r="UDM204" s="172"/>
      <c r="UDN204" s="172"/>
      <c r="UDO204" s="172"/>
      <c r="UDP204" s="172"/>
      <c r="UDQ204" s="172"/>
      <c r="UDR204" s="172"/>
      <c r="UDS204" s="172"/>
      <c r="UDT204" s="172"/>
      <c r="UDU204" s="172"/>
      <c r="UDV204" s="172"/>
      <c r="UDW204" s="172"/>
      <c r="UDX204" s="172"/>
      <c r="UDY204" s="172"/>
      <c r="UDZ204" s="172"/>
      <c r="UEA204" s="172"/>
      <c r="UEB204" s="172"/>
      <c r="UEC204" s="172"/>
      <c r="UED204" s="172"/>
      <c r="UEE204" s="172"/>
      <c r="UEF204" s="172"/>
      <c r="UEG204" s="172"/>
      <c r="UEH204" s="172"/>
      <c r="UEI204" s="172"/>
      <c r="UEJ204" s="172"/>
      <c r="UEK204" s="172"/>
      <c r="UEL204" s="172"/>
      <c r="UEM204" s="172"/>
      <c r="UEN204" s="172"/>
      <c r="UEO204" s="172"/>
      <c r="UEP204" s="172"/>
      <c r="UEQ204" s="172"/>
      <c r="UER204" s="172"/>
      <c r="UES204" s="172"/>
      <c r="UET204" s="172"/>
      <c r="UEU204" s="172"/>
      <c r="UEV204" s="172"/>
      <c r="UEW204" s="172"/>
      <c r="UEX204" s="172"/>
      <c r="UEY204" s="172"/>
      <c r="UEZ204" s="172"/>
      <c r="UFA204" s="172"/>
      <c r="UFB204" s="172"/>
      <c r="UFC204" s="172"/>
      <c r="UFD204" s="172"/>
      <c r="UFE204" s="172"/>
      <c r="UFF204" s="172"/>
      <c r="UFG204" s="172"/>
      <c r="UFH204" s="172"/>
      <c r="UFI204" s="172"/>
      <c r="UFJ204" s="172"/>
      <c r="UFK204" s="172"/>
      <c r="UFL204" s="172"/>
      <c r="UFM204" s="172"/>
      <c r="UFN204" s="172"/>
      <c r="UFO204" s="172"/>
      <c r="UFP204" s="172"/>
      <c r="UFQ204" s="172"/>
      <c r="UFR204" s="172"/>
      <c r="UFS204" s="172"/>
      <c r="UFT204" s="172"/>
      <c r="UFU204" s="172"/>
      <c r="UFV204" s="172"/>
      <c r="UFW204" s="172"/>
      <c r="UFX204" s="172"/>
      <c r="UFY204" s="172"/>
      <c r="UFZ204" s="172"/>
      <c r="UGA204" s="172"/>
      <c r="UGB204" s="172"/>
      <c r="UGC204" s="172"/>
      <c r="UGD204" s="172"/>
      <c r="UGE204" s="172"/>
      <c r="UGF204" s="172"/>
      <c r="UGG204" s="172"/>
      <c r="UGH204" s="172"/>
      <c r="UGI204" s="172"/>
      <c r="UGJ204" s="172"/>
      <c r="UGK204" s="172"/>
      <c r="UGL204" s="172"/>
      <c r="UGM204" s="172"/>
      <c r="UGN204" s="172"/>
      <c r="UGO204" s="172"/>
      <c r="UGP204" s="172"/>
      <c r="UGQ204" s="172"/>
      <c r="UGR204" s="172"/>
      <c r="UGS204" s="172"/>
      <c r="UGT204" s="172"/>
      <c r="UGU204" s="172"/>
      <c r="UGV204" s="172"/>
      <c r="UGW204" s="172"/>
      <c r="UGX204" s="172"/>
      <c r="UGY204" s="172"/>
      <c r="UGZ204" s="172"/>
      <c r="UHA204" s="172"/>
      <c r="UHB204" s="172"/>
      <c r="UHC204" s="172"/>
      <c r="UHD204" s="172"/>
      <c r="UHE204" s="172"/>
      <c r="UHF204" s="172"/>
      <c r="UHG204" s="172"/>
      <c r="UHH204" s="172"/>
      <c r="UHI204" s="172"/>
      <c r="UHJ204" s="172"/>
      <c r="UHK204" s="172"/>
      <c r="UHL204" s="172"/>
      <c r="UHM204" s="172"/>
      <c r="UHN204" s="172"/>
      <c r="UHO204" s="172"/>
      <c r="UHP204" s="172"/>
      <c r="UHQ204" s="172"/>
      <c r="UHR204" s="172"/>
      <c r="UHS204" s="172"/>
      <c r="UHT204" s="172"/>
      <c r="UHU204" s="172"/>
      <c r="UHV204" s="172"/>
      <c r="UHW204" s="172"/>
      <c r="UHX204" s="172"/>
      <c r="UHY204" s="172"/>
      <c r="UHZ204" s="172"/>
      <c r="UIA204" s="172"/>
      <c r="UIB204" s="172"/>
      <c r="UIC204" s="172"/>
      <c r="UID204" s="172"/>
      <c r="UIE204" s="172"/>
      <c r="UIF204" s="172"/>
      <c r="UIG204" s="172"/>
      <c r="UIH204" s="172"/>
      <c r="UII204" s="172"/>
      <c r="UIJ204" s="172"/>
      <c r="UIK204" s="172"/>
      <c r="UIL204" s="172"/>
      <c r="UIM204" s="172"/>
      <c r="UIN204" s="172"/>
      <c r="UIO204" s="172"/>
      <c r="UIP204" s="172"/>
      <c r="UIQ204" s="172"/>
      <c r="UIR204" s="172"/>
      <c r="UIS204" s="172"/>
      <c r="UIT204" s="172"/>
      <c r="UIU204" s="172"/>
      <c r="UIV204" s="172"/>
      <c r="UIW204" s="172"/>
      <c r="UIX204" s="172"/>
      <c r="UIY204" s="172"/>
      <c r="UIZ204" s="172"/>
      <c r="UJA204" s="172"/>
      <c r="UJB204" s="172"/>
      <c r="UJC204" s="172"/>
      <c r="UJD204" s="172"/>
      <c r="UJE204" s="172"/>
      <c r="UJF204" s="172"/>
      <c r="UJG204" s="172"/>
      <c r="UJH204" s="172"/>
      <c r="UJI204" s="172"/>
      <c r="UJJ204" s="172"/>
      <c r="UJK204" s="172"/>
      <c r="UJL204" s="172"/>
      <c r="UJM204" s="172"/>
      <c r="UJN204" s="172"/>
      <c r="UJO204" s="172"/>
      <c r="UJP204" s="172"/>
      <c r="UJQ204" s="172"/>
      <c r="UJR204" s="172"/>
      <c r="UJS204" s="172"/>
      <c r="UJT204" s="172"/>
      <c r="UJU204" s="172"/>
      <c r="UJV204" s="172"/>
      <c r="UJW204" s="172"/>
      <c r="UJX204" s="172"/>
      <c r="UJY204" s="172"/>
      <c r="UJZ204" s="172"/>
      <c r="UKA204" s="172"/>
      <c r="UKB204" s="172"/>
      <c r="UKC204" s="172"/>
      <c r="UKD204" s="172"/>
      <c r="UKE204" s="172"/>
      <c r="UKF204" s="172"/>
      <c r="UKG204" s="172"/>
      <c r="UKH204" s="172"/>
      <c r="UKI204" s="172"/>
      <c r="UKJ204" s="172"/>
      <c r="UKK204" s="172"/>
      <c r="UKL204" s="172"/>
      <c r="UKM204" s="172"/>
      <c r="UKN204" s="172"/>
      <c r="UKO204" s="172"/>
      <c r="UKP204" s="172"/>
      <c r="UKQ204" s="172"/>
      <c r="UKR204" s="172"/>
      <c r="UKS204" s="172"/>
      <c r="UKT204" s="172"/>
      <c r="UKU204" s="172"/>
      <c r="UKV204" s="172"/>
      <c r="UKW204" s="172"/>
      <c r="UKX204" s="172"/>
      <c r="UKY204" s="172"/>
      <c r="UKZ204" s="172"/>
      <c r="ULA204" s="172"/>
      <c r="ULB204" s="172"/>
      <c r="ULC204" s="172"/>
      <c r="ULD204" s="172"/>
      <c r="ULE204" s="172"/>
      <c r="ULF204" s="172"/>
      <c r="ULG204" s="172"/>
      <c r="ULH204" s="172"/>
      <c r="ULI204" s="172"/>
      <c r="ULJ204" s="172"/>
      <c r="ULK204" s="172"/>
      <c r="ULL204" s="172"/>
      <c r="ULM204" s="172"/>
      <c r="ULN204" s="172"/>
      <c r="ULO204" s="172"/>
      <c r="ULP204" s="172"/>
      <c r="ULQ204" s="172"/>
      <c r="ULR204" s="172"/>
      <c r="ULS204" s="172"/>
      <c r="ULT204" s="172"/>
      <c r="ULU204" s="172"/>
      <c r="ULV204" s="172"/>
      <c r="ULW204" s="172"/>
      <c r="ULX204" s="172"/>
      <c r="ULY204" s="172"/>
      <c r="ULZ204" s="172"/>
      <c r="UMA204" s="172"/>
      <c r="UMB204" s="172"/>
      <c r="UMC204" s="172"/>
      <c r="UMD204" s="172"/>
      <c r="UME204" s="172"/>
      <c r="UMF204" s="172"/>
      <c r="UMG204" s="172"/>
      <c r="UMH204" s="172"/>
      <c r="UMI204" s="172"/>
      <c r="UMJ204" s="172"/>
      <c r="UMK204" s="172"/>
      <c r="UML204" s="172"/>
      <c r="UMM204" s="172"/>
      <c r="UMN204" s="172"/>
      <c r="UMO204" s="172"/>
      <c r="UMP204" s="172"/>
      <c r="UMQ204" s="172"/>
      <c r="UMR204" s="172"/>
      <c r="UMS204" s="172"/>
      <c r="UMT204" s="172"/>
      <c r="UMU204" s="172"/>
      <c r="UMV204" s="172"/>
      <c r="UMW204" s="172"/>
      <c r="UMX204" s="172"/>
      <c r="UMY204" s="172"/>
      <c r="UMZ204" s="172"/>
      <c r="UNA204" s="172"/>
      <c r="UNB204" s="172"/>
      <c r="UNC204" s="172"/>
      <c r="UND204" s="172"/>
      <c r="UNE204" s="172"/>
      <c r="UNF204" s="172"/>
      <c r="UNG204" s="172"/>
      <c r="UNH204" s="172"/>
      <c r="UNI204" s="172"/>
      <c r="UNJ204" s="172"/>
      <c r="UNK204" s="172"/>
      <c r="UNL204" s="172"/>
      <c r="UNM204" s="172"/>
      <c r="UNN204" s="172"/>
      <c r="UNO204" s="172"/>
      <c r="UNP204" s="172"/>
      <c r="UNQ204" s="172"/>
      <c r="UNR204" s="172"/>
      <c r="UNS204" s="172"/>
      <c r="UNT204" s="172"/>
      <c r="UNU204" s="172"/>
      <c r="UNV204" s="172"/>
      <c r="UNW204" s="172"/>
      <c r="UNX204" s="172"/>
      <c r="UNY204" s="172"/>
      <c r="UNZ204" s="172"/>
      <c r="UOA204" s="172"/>
      <c r="UOB204" s="172"/>
      <c r="UOC204" s="172"/>
      <c r="UOD204" s="172"/>
      <c r="UOE204" s="172"/>
      <c r="UOF204" s="172"/>
      <c r="UOG204" s="172"/>
      <c r="UOH204" s="172"/>
      <c r="UOI204" s="172"/>
      <c r="UOJ204" s="172"/>
      <c r="UOK204" s="172"/>
      <c r="UOL204" s="172"/>
      <c r="UOM204" s="172"/>
      <c r="UON204" s="172"/>
      <c r="UOO204" s="172"/>
      <c r="UOP204" s="172"/>
      <c r="UOQ204" s="172"/>
      <c r="UOR204" s="172"/>
      <c r="UOS204" s="172"/>
      <c r="UOT204" s="172"/>
      <c r="UOU204" s="172"/>
      <c r="UOV204" s="172"/>
      <c r="UOW204" s="172"/>
      <c r="UOX204" s="172"/>
      <c r="UOY204" s="172"/>
      <c r="UOZ204" s="172"/>
      <c r="UPA204" s="172"/>
      <c r="UPB204" s="172"/>
      <c r="UPC204" s="172"/>
      <c r="UPD204" s="172"/>
      <c r="UPE204" s="172"/>
      <c r="UPF204" s="172"/>
      <c r="UPG204" s="172"/>
      <c r="UPH204" s="172"/>
      <c r="UPI204" s="172"/>
      <c r="UPJ204" s="172"/>
      <c r="UPK204" s="172"/>
      <c r="UPL204" s="172"/>
      <c r="UPM204" s="172"/>
      <c r="UPN204" s="172"/>
      <c r="UPO204" s="172"/>
      <c r="UPP204" s="172"/>
      <c r="UPQ204" s="172"/>
      <c r="UPR204" s="172"/>
      <c r="UPS204" s="172"/>
      <c r="UPT204" s="172"/>
      <c r="UPU204" s="172"/>
      <c r="UPV204" s="172"/>
      <c r="UPW204" s="172"/>
      <c r="UPX204" s="172"/>
      <c r="UPY204" s="172"/>
      <c r="UPZ204" s="172"/>
      <c r="UQA204" s="172"/>
      <c r="UQB204" s="172"/>
      <c r="UQC204" s="172"/>
      <c r="UQD204" s="172"/>
      <c r="UQE204" s="172"/>
      <c r="UQF204" s="172"/>
      <c r="UQG204" s="172"/>
      <c r="UQH204" s="172"/>
      <c r="UQI204" s="172"/>
      <c r="UQJ204" s="172"/>
      <c r="UQK204" s="172"/>
      <c r="UQL204" s="172"/>
      <c r="UQM204" s="172"/>
      <c r="UQN204" s="172"/>
      <c r="UQO204" s="172"/>
      <c r="UQP204" s="172"/>
      <c r="UQQ204" s="172"/>
      <c r="UQR204" s="172"/>
      <c r="UQS204" s="172"/>
      <c r="UQT204" s="172"/>
      <c r="UQU204" s="172"/>
      <c r="UQV204" s="172"/>
      <c r="UQW204" s="172"/>
      <c r="UQX204" s="172"/>
      <c r="UQY204" s="172"/>
      <c r="UQZ204" s="172"/>
      <c r="URA204" s="172"/>
      <c r="URB204" s="172"/>
      <c r="URC204" s="172"/>
      <c r="URD204" s="172"/>
      <c r="URE204" s="172"/>
      <c r="URF204" s="172"/>
      <c r="URG204" s="172"/>
      <c r="URH204" s="172"/>
      <c r="URI204" s="172"/>
      <c r="URJ204" s="172"/>
      <c r="URK204" s="172"/>
      <c r="URL204" s="172"/>
      <c r="URM204" s="172"/>
      <c r="URN204" s="172"/>
      <c r="URO204" s="172"/>
      <c r="URP204" s="172"/>
      <c r="URQ204" s="172"/>
      <c r="URR204" s="172"/>
      <c r="URS204" s="172"/>
      <c r="URT204" s="172"/>
      <c r="URU204" s="172"/>
      <c r="URV204" s="172"/>
      <c r="URW204" s="172"/>
      <c r="URX204" s="172"/>
      <c r="URY204" s="172"/>
      <c r="URZ204" s="172"/>
      <c r="USA204" s="172"/>
      <c r="USB204" s="172"/>
      <c r="USC204" s="172"/>
      <c r="USD204" s="172"/>
      <c r="USE204" s="172"/>
      <c r="USF204" s="172"/>
      <c r="USG204" s="172"/>
      <c r="USH204" s="172"/>
      <c r="USI204" s="172"/>
      <c r="USJ204" s="172"/>
      <c r="USK204" s="172"/>
      <c r="USL204" s="172"/>
      <c r="USM204" s="172"/>
      <c r="USN204" s="172"/>
      <c r="USO204" s="172"/>
      <c r="USP204" s="172"/>
      <c r="USQ204" s="172"/>
      <c r="USR204" s="172"/>
      <c r="USS204" s="172"/>
      <c r="UST204" s="172"/>
      <c r="USU204" s="172"/>
      <c r="USV204" s="172"/>
      <c r="USW204" s="172"/>
      <c r="USX204" s="172"/>
      <c r="USY204" s="172"/>
      <c r="USZ204" s="172"/>
      <c r="UTA204" s="172"/>
      <c r="UTB204" s="172"/>
      <c r="UTC204" s="172"/>
      <c r="UTD204" s="172"/>
      <c r="UTE204" s="172"/>
      <c r="UTF204" s="172"/>
      <c r="UTG204" s="172"/>
      <c r="UTH204" s="172"/>
      <c r="UTI204" s="172"/>
      <c r="UTJ204" s="172"/>
      <c r="UTK204" s="172"/>
      <c r="UTL204" s="172"/>
      <c r="UTM204" s="172"/>
      <c r="UTN204" s="172"/>
      <c r="UTO204" s="172"/>
      <c r="UTP204" s="172"/>
      <c r="UTQ204" s="172"/>
      <c r="UTR204" s="172"/>
      <c r="UTS204" s="172"/>
      <c r="UTT204" s="172"/>
      <c r="UTU204" s="172"/>
      <c r="UTV204" s="172"/>
      <c r="UTW204" s="172"/>
      <c r="UTX204" s="172"/>
      <c r="UTY204" s="172"/>
      <c r="UTZ204" s="172"/>
      <c r="UUA204" s="172"/>
      <c r="UUB204" s="172"/>
      <c r="UUC204" s="172"/>
      <c r="UUD204" s="172"/>
      <c r="UUE204" s="172"/>
      <c r="UUF204" s="172"/>
      <c r="UUG204" s="172"/>
      <c r="UUH204" s="172"/>
      <c r="UUI204" s="172"/>
      <c r="UUJ204" s="172"/>
      <c r="UUK204" s="172"/>
      <c r="UUL204" s="172"/>
      <c r="UUM204" s="172"/>
      <c r="UUN204" s="172"/>
      <c r="UUO204" s="172"/>
      <c r="UUP204" s="172"/>
      <c r="UUQ204" s="172"/>
      <c r="UUR204" s="172"/>
      <c r="UUS204" s="172"/>
      <c r="UUT204" s="172"/>
      <c r="UUU204" s="172"/>
      <c r="UUV204" s="172"/>
      <c r="UUW204" s="172"/>
      <c r="UUX204" s="172"/>
      <c r="UUY204" s="172"/>
      <c r="UUZ204" s="172"/>
      <c r="UVA204" s="172"/>
      <c r="UVB204" s="172"/>
      <c r="UVC204" s="172"/>
      <c r="UVD204" s="172"/>
      <c r="UVE204" s="172"/>
      <c r="UVF204" s="172"/>
      <c r="UVG204" s="172"/>
      <c r="UVH204" s="172"/>
      <c r="UVI204" s="172"/>
      <c r="UVJ204" s="172"/>
      <c r="UVK204" s="172"/>
      <c r="UVL204" s="172"/>
      <c r="UVM204" s="172"/>
      <c r="UVN204" s="172"/>
      <c r="UVO204" s="172"/>
      <c r="UVP204" s="172"/>
      <c r="UVQ204" s="172"/>
      <c r="UVR204" s="172"/>
      <c r="UVS204" s="172"/>
      <c r="UVT204" s="172"/>
      <c r="UVU204" s="172"/>
      <c r="UVV204" s="172"/>
      <c r="UVW204" s="172"/>
      <c r="UVX204" s="172"/>
      <c r="UVY204" s="172"/>
      <c r="UVZ204" s="172"/>
      <c r="UWA204" s="172"/>
      <c r="UWB204" s="172"/>
      <c r="UWC204" s="172"/>
      <c r="UWD204" s="172"/>
      <c r="UWE204" s="172"/>
      <c r="UWF204" s="172"/>
      <c r="UWG204" s="172"/>
      <c r="UWH204" s="172"/>
      <c r="UWI204" s="172"/>
      <c r="UWJ204" s="172"/>
      <c r="UWK204" s="172"/>
      <c r="UWL204" s="172"/>
      <c r="UWM204" s="172"/>
      <c r="UWN204" s="172"/>
      <c r="UWO204" s="172"/>
      <c r="UWP204" s="172"/>
      <c r="UWQ204" s="172"/>
      <c r="UWR204" s="172"/>
      <c r="UWS204" s="172"/>
      <c r="UWT204" s="172"/>
      <c r="UWU204" s="172"/>
      <c r="UWV204" s="172"/>
      <c r="UWW204" s="172"/>
      <c r="UWX204" s="172"/>
      <c r="UWY204" s="172"/>
      <c r="UWZ204" s="172"/>
      <c r="UXA204" s="172"/>
      <c r="UXB204" s="172"/>
      <c r="UXC204" s="172"/>
      <c r="UXD204" s="172"/>
      <c r="UXE204" s="172"/>
      <c r="UXF204" s="172"/>
      <c r="UXG204" s="172"/>
      <c r="UXH204" s="172"/>
      <c r="UXI204" s="172"/>
      <c r="UXJ204" s="172"/>
      <c r="UXK204" s="172"/>
      <c r="UXL204" s="172"/>
      <c r="UXM204" s="172"/>
      <c r="UXN204" s="172"/>
      <c r="UXO204" s="172"/>
      <c r="UXP204" s="172"/>
      <c r="UXQ204" s="172"/>
      <c r="UXR204" s="172"/>
      <c r="UXS204" s="172"/>
      <c r="UXT204" s="172"/>
      <c r="UXU204" s="172"/>
      <c r="UXV204" s="172"/>
      <c r="UXW204" s="172"/>
      <c r="UXX204" s="172"/>
      <c r="UXY204" s="172"/>
      <c r="UXZ204" s="172"/>
      <c r="UYA204" s="172"/>
      <c r="UYB204" s="172"/>
      <c r="UYC204" s="172"/>
      <c r="UYD204" s="172"/>
      <c r="UYE204" s="172"/>
      <c r="UYF204" s="172"/>
      <c r="UYG204" s="172"/>
      <c r="UYH204" s="172"/>
      <c r="UYI204" s="172"/>
      <c r="UYJ204" s="172"/>
      <c r="UYK204" s="172"/>
      <c r="UYL204" s="172"/>
      <c r="UYM204" s="172"/>
      <c r="UYN204" s="172"/>
      <c r="UYO204" s="172"/>
      <c r="UYP204" s="172"/>
      <c r="UYQ204" s="172"/>
      <c r="UYR204" s="172"/>
      <c r="UYS204" s="172"/>
      <c r="UYT204" s="172"/>
      <c r="UYU204" s="172"/>
      <c r="UYV204" s="172"/>
      <c r="UYW204" s="172"/>
      <c r="UYX204" s="172"/>
      <c r="UYY204" s="172"/>
      <c r="UYZ204" s="172"/>
      <c r="UZA204" s="172"/>
      <c r="UZB204" s="172"/>
      <c r="UZC204" s="172"/>
      <c r="UZD204" s="172"/>
      <c r="UZE204" s="172"/>
      <c r="UZF204" s="172"/>
      <c r="UZG204" s="172"/>
      <c r="UZH204" s="172"/>
      <c r="UZI204" s="172"/>
      <c r="UZJ204" s="172"/>
      <c r="UZK204" s="172"/>
      <c r="UZL204" s="172"/>
      <c r="UZM204" s="172"/>
      <c r="UZN204" s="172"/>
      <c r="UZO204" s="172"/>
      <c r="UZP204" s="172"/>
      <c r="UZQ204" s="172"/>
      <c r="UZR204" s="172"/>
      <c r="UZS204" s="172"/>
      <c r="UZT204" s="172"/>
      <c r="UZU204" s="172"/>
      <c r="UZV204" s="172"/>
      <c r="UZW204" s="172"/>
      <c r="UZX204" s="172"/>
      <c r="UZY204" s="172"/>
      <c r="UZZ204" s="172"/>
      <c r="VAA204" s="172"/>
      <c r="VAB204" s="172"/>
      <c r="VAC204" s="172"/>
      <c r="VAD204" s="172"/>
      <c r="VAE204" s="172"/>
      <c r="VAF204" s="172"/>
      <c r="VAG204" s="172"/>
      <c r="VAH204" s="172"/>
      <c r="VAI204" s="172"/>
      <c r="VAJ204" s="172"/>
      <c r="VAK204" s="172"/>
      <c r="VAL204" s="172"/>
      <c r="VAM204" s="172"/>
      <c r="VAN204" s="172"/>
      <c r="VAO204" s="172"/>
      <c r="VAP204" s="172"/>
      <c r="VAQ204" s="172"/>
      <c r="VAR204" s="172"/>
      <c r="VAS204" s="172"/>
      <c r="VAT204" s="172"/>
      <c r="VAU204" s="172"/>
      <c r="VAV204" s="172"/>
      <c r="VAW204" s="172"/>
      <c r="VAX204" s="172"/>
      <c r="VAY204" s="172"/>
      <c r="VAZ204" s="172"/>
      <c r="VBA204" s="172"/>
      <c r="VBB204" s="172"/>
      <c r="VBC204" s="172"/>
      <c r="VBD204" s="172"/>
      <c r="VBE204" s="172"/>
      <c r="VBF204" s="172"/>
      <c r="VBG204" s="172"/>
      <c r="VBH204" s="172"/>
      <c r="VBI204" s="172"/>
      <c r="VBJ204" s="172"/>
      <c r="VBK204" s="172"/>
      <c r="VBL204" s="172"/>
      <c r="VBM204" s="172"/>
      <c r="VBN204" s="172"/>
      <c r="VBO204" s="172"/>
      <c r="VBP204" s="172"/>
      <c r="VBQ204" s="172"/>
      <c r="VBR204" s="172"/>
      <c r="VBS204" s="172"/>
      <c r="VBT204" s="172"/>
      <c r="VBU204" s="172"/>
      <c r="VBV204" s="172"/>
      <c r="VBW204" s="172"/>
      <c r="VBX204" s="172"/>
      <c r="VBY204" s="172"/>
      <c r="VBZ204" s="172"/>
      <c r="VCA204" s="172"/>
      <c r="VCB204" s="172"/>
      <c r="VCC204" s="172"/>
      <c r="VCD204" s="172"/>
      <c r="VCE204" s="172"/>
      <c r="VCF204" s="172"/>
      <c r="VCG204" s="172"/>
      <c r="VCH204" s="172"/>
      <c r="VCI204" s="172"/>
      <c r="VCJ204" s="172"/>
      <c r="VCK204" s="172"/>
      <c r="VCL204" s="172"/>
      <c r="VCM204" s="172"/>
      <c r="VCN204" s="172"/>
      <c r="VCO204" s="172"/>
      <c r="VCP204" s="172"/>
      <c r="VCQ204" s="172"/>
      <c r="VCR204" s="172"/>
      <c r="VCS204" s="172"/>
      <c r="VCT204" s="172"/>
      <c r="VCU204" s="172"/>
      <c r="VCV204" s="172"/>
      <c r="VCW204" s="172"/>
      <c r="VCX204" s="172"/>
      <c r="VCY204" s="172"/>
      <c r="VCZ204" s="172"/>
      <c r="VDA204" s="172"/>
      <c r="VDB204" s="172"/>
      <c r="VDC204" s="172"/>
      <c r="VDD204" s="172"/>
      <c r="VDE204" s="172"/>
      <c r="VDF204" s="172"/>
      <c r="VDG204" s="172"/>
      <c r="VDH204" s="172"/>
      <c r="VDI204" s="172"/>
      <c r="VDJ204" s="172"/>
      <c r="VDK204" s="172"/>
      <c r="VDL204" s="172"/>
      <c r="VDM204" s="172"/>
      <c r="VDN204" s="172"/>
      <c r="VDO204" s="172"/>
      <c r="VDP204" s="172"/>
      <c r="VDQ204" s="172"/>
      <c r="VDR204" s="172"/>
      <c r="VDS204" s="172"/>
      <c r="VDT204" s="172"/>
      <c r="VDU204" s="172"/>
      <c r="VDV204" s="172"/>
      <c r="VDW204" s="172"/>
      <c r="VDX204" s="172"/>
      <c r="VDY204" s="172"/>
      <c r="VDZ204" s="172"/>
      <c r="VEA204" s="172"/>
      <c r="VEB204" s="172"/>
      <c r="VEC204" s="172"/>
      <c r="VED204" s="172"/>
      <c r="VEE204" s="172"/>
      <c r="VEF204" s="172"/>
      <c r="VEG204" s="172"/>
      <c r="VEH204" s="172"/>
      <c r="VEI204" s="172"/>
      <c r="VEJ204" s="172"/>
      <c r="VEK204" s="172"/>
      <c r="VEL204" s="172"/>
      <c r="VEM204" s="172"/>
      <c r="VEN204" s="172"/>
      <c r="VEO204" s="172"/>
      <c r="VEP204" s="172"/>
      <c r="VEQ204" s="172"/>
      <c r="VER204" s="172"/>
      <c r="VES204" s="172"/>
      <c r="VET204" s="172"/>
      <c r="VEU204" s="172"/>
      <c r="VEV204" s="172"/>
      <c r="VEW204" s="172"/>
      <c r="VEX204" s="172"/>
      <c r="VEY204" s="172"/>
      <c r="VEZ204" s="172"/>
      <c r="VFA204" s="172"/>
      <c r="VFB204" s="172"/>
      <c r="VFC204" s="172"/>
      <c r="VFD204" s="172"/>
      <c r="VFE204" s="172"/>
      <c r="VFF204" s="172"/>
      <c r="VFG204" s="172"/>
      <c r="VFH204" s="172"/>
      <c r="VFI204" s="172"/>
      <c r="VFJ204" s="172"/>
      <c r="VFK204" s="172"/>
      <c r="VFL204" s="172"/>
      <c r="VFM204" s="172"/>
      <c r="VFN204" s="172"/>
      <c r="VFO204" s="172"/>
      <c r="VFP204" s="172"/>
      <c r="VFQ204" s="172"/>
      <c r="VFR204" s="172"/>
      <c r="VFS204" s="172"/>
      <c r="VFT204" s="172"/>
      <c r="VFU204" s="172"/>
      <c r="VFV204" s="172"/>
      <c r="VFW204" s="172"/>
      <c r="VFX204" s="172"/>
      <c r="VFY204" s="172"/>
      <c r="VFZ204" s="172"/>
      <c r="VGA204" s="172"/>
      <c r="VGB204" s="172"/>
      <c r="VGC204" s="172"/>
      <c r="VGD204" s="172"/>
      <c r="VGE204" s="172"/>
      <c r="VGF204" s="172"/>
      <c r="VGG204" s="172"/>
      <c r="VGH204" s="172"/>
      <c r="VGI204" s="172"/>
      <c r="VGJ204" s="172"/>
      <c r="VGK204" s="172"/>
      <c r="VGL204" s="172"/>
      <c r="VGM204" s="172"/>
      <c r="VGN204" s="172"/>
      <c r="VGO204" s="172"/>
      <c r="VGP204" s="172"/>
      <c r="VGQ204" s="172"/>
      <c r="VGR204" s="172"/>
      <c r="VGS204" s="172"/>
      <c r="VGT204" s="172"/>
      <c r="VGU204" s="172"/>
      <c r="VGV204" s="172"/>
      <c r="VGW204" s="172"/>
      <c r="VGX204" s="172"/>
      <c r="VGY204" s="172"/>
      <c r="VGZ204" s="172"/>
      <c r="VHA204" s="172"/>
      <c r="VHB204" s="172"/>
      <c r="VHC204" s="172"/>
      <c r="VHD204" s="172"/>
      <c r="VHE204" s="172"/>
      <c r="VHF204" s="172"/>
      <c r="VHG204" s="172"/>
      <c r="VHH204" s="172"/>
      <c r="VHI204" s="172"/>
      <c r="VHJ204" s="172"/>
      <c r="VHK204" s="172"/>
      <c r="VHL204" s="172"/>
      <c r="VHM204" s="172"/>
      <c r="VHN204" s="172"/>
      <c r="VHO204" s="172"/>
      <c r="VHP204" s="172"/>
      <c r="VHQ204" s="172"/>
      <c r="VHR204" s="172"/>
      <c r="VHS204" s="172"/>
      <c r="VHT204" s="172"/>
      <c r="VHU204" s="172"/>
      <c r="VHV204" s="172"/>
      <c r="VHW204" s="172"/>
      <c r="VHX204" s="172"/>
      <c r="VHY204" s="172"/>
      <c r="VHZ204" s="172"/>
      <c r="VIA204" s="172"/>
      <c r="VIB204" s="172"/>
      <c r="VIC204" s="172"/>
      <c r="VID204" s="172"/>
      <c r="VIE204" s="172"/>
      <c r="VIF204" s="172"/>
      <c r="VIG204" s="172"/>
      <c r="VIH204" s="172"/>
      <c r="VII204" s="172"/>
      <c r="VIJ204" s="172"/>
      <c r="VIK204" s="172"/>
      <c r="VIL204" s="172"/>
      <c r="VIM204" s="172"/>
      <c r="VIN204" s="172"/>
      <c r="VIO204" s="172"/>
      <c r="VIP204" s="172"/>
      <c r="VIQ204" s="172"/>
      <c r="VIR204" s="172"/>
      <c r="VIS204" s="172"/>
      <c r="VIT204" s="172"/>
      <c r="VIU204" s="172"/>
      <c r="VIV204" s="172"/>
      <c r="VIW204" s="172"/>
      <c r="VIX204" s="172"/>
      <c r="VIY204" s="172"/>
      <c r="VIZ204" s="172"/>
      <c r="VJA204" s="172"/>
      <c r="VJB204" s="172"/>
      <c r="VJC204" s="172"/>
      <c r="VJD204" s="172"/>
      <c r="VJE204" s="172"/>
      <c r="VJF204" s="172"/>
      <c r="VJG204" s="172"/>
      <c r="VJH204" s="172"/>
      <c r="VJI204" s="172"/>
      <c r="VJJ204" s="172"/>
      <c r="VJK204" s="172"/>
      <c r="VJL204" s="172"/>
      <c r="VJM204" s="172"/>
      <c r="VJN204" s="172"/>
      <c r="VJO204" s="172"/>
      <c r="VJP204" s="172"/>
      <c r="VJQ204" s="172"/>
      <c r="VJR204" s="172"/>
      <c r="VJS204" s="172"/>
      <c r="VJT204" s="172"/>
      <c r="VJU204" s="172"/>
      <c r="VJV204" s="172"/>
      <c r="VJW204" s="172"/>
      <c r="VJX204" s="172"/>
      <c r="VJY204" s="172"/>
      <c r="VJZ204" s="172"/>
      <c r="VKA204" s="172"/>
      <c r="VKB204" s="172"/>
      <c r="VKC204" s="172"/>
      <c r="VKD204" s="172"/>
      <c r="VKE204" s="172"/>
      <c r="VKF204" s="172"/>
      <c r="VKG204" s="172"/>
      <c r="VKH204" s="172"/>
      <c r="VKI204" s="172"/>
      <c r="VKJ204" s="172"/>
      <c r="VKK204" s="172"/>
      <c r="VKL204" s="172"/>
      <c r="VKM204" s="172"/>
      <c r="VKN204" s="172"/>
      <c r="VKO204" s="172"/>
      <c r="VKP204" s="172"/>
      <c r="VKQ204" s="172"/>
      <c r="VKR204" s="172"/>
      <c r="VKS204" s="172"/>
      <c r="VKT204" s="172"/>
      <c r="VKU204" s="172"/>
      <c r="VKV204" s="172"/>
      <c r="VKW204" s="172"/>
      <c r="VKX204" s="172"/>
      <c r="VKY204" s="172"/>
      <c r="VKZ204" s="172"/>
      <c r="VLA204" s="172"/>
      <c r="VLB204" s="172"/>
      <c r="VLC204" s="172"/>
      <c r="VLD204" s="172"/>
      <c r="VLE204" s="172"/>
      <c r="VLF204" s="172"/>
      <c r="VLG204" s="172"/>
      <c r="VLH204" s="172"/>
      <c r="VLI204" s="172"/>
      <c r="VLJ204" s="172"/>
      <c r="VLK204" s="172"/>
      <c r="VLL204" s="172"/>
      <c r="VLM204" s="172"/>
      <c r="VLN204" s="172"/>
      <c r="VLO204" s="172"/>
      <c r="VLP204" s="172"/>
      <c r="VLQ204" s="172"/>
      <c r="VLR204" s="172"/>
      <c r="VLS204" s="172"/>
      <c r="VLT204" s="172"/>
      <c r="VLU204" s="172"/>
      <c r="VLV204" s="172"/>
      <c r="VLW204" s="172"/>
      <c r="VLX204" s="172"/>
      <c r="VLY204" s="172"/>
      <c r="VLZ204" s="172"/>
      <c r="VMA204" s="172"/>
      <c r="VMB204" s="172"/>
      <c r="VMC204" s="172"/>
      <c r="VMD204" s="172"/>
      <c r="VME204" s="172"/>
      <c r="VMF204" s="172"/>
      <c r="VMG204" s="172"/>
      <c r="VMH204" s="172"/>
      <c r="VMI204" s="172"/>
      <c r="VMJ204" s="172"/>
      <c r="VMK204" s="172"/>
      <c r="VML204" s="172"/>
      <c r="VMM204" s="172"/>
      <c r="VMN204" s="172"/>
      <c r="VMO204" s="172"/>
      <c r="VMP204" s="172"/>
      <c r="VMQ204" s="172"/>
      <c r="VMR204" s="172"/>
      <c r="VMS204" s="172"/>
      <c r="VMT204" s="172"/>
      <c r="VMU204" s="172"/>
      <c r="VMV204" s="172"/>
      <c r="VMW204" s="172"/>
      <c r="VMX204" s="172"/>
      <c r="VMY204" s="172"/>
      <c r="VMZ204" s="172"/>
      <c r="VNA204" s="172"/>
      <c r="VNB204" s="172"/>
      <c r="VNC204" s="172"/>
      <c r="VND204" s="172"/>
      <c r="VNE204" s="172"/>
      <c r="VNF204" s="172"/>
      <c r="VNG204" s="172"/>
      <c r="VNH204" s="172"/>
      <c r="VNI204" s="172"/>
      <c r="VNJ204" s="172"/>
      <c r="VNK204" s="172"/>
      <c r="VNL204" s="172"/>
      <c r="VNM204" s="172"/>
      <c r="VNN204" s="172"/>
      <c r="VNO204" s="172"/>
      <c r="VNP204" s="172"/>
      <c r="VNQ204" s="172"/>
      <c r="VNR204" s="172"/>
      <c r="VNS204" s="172"/>
      <c r="VNT204" s="172"/>
      <c r="VNU204" s="172"/>
      <c r="VNV204" s="172"/>
      <c r="VNW204" s="172"/>
      <c r="VNX204" s="172"/>
      <c r="VNY204" s="172"/>
      <c r="VNZ204" s="172"/>
      <c r="VOA204" s="172"/>
      <c r="VOB204" s="172"/>
      <c r="VOC204" s="172"/>
      <c r="VOD204" s="172"/>
      <c r="VOE204" s="172"/>
      <c r="VOF204" s="172"/>
      <c r="VOG204" s="172"/>
      <c r="VOH204" s="172"/>
      <c r="VOI204" s="172"/>
      <c r="VOJ204" s="172"/>
      <c r="VOK204" s="172"/>
      <c r="VOL204" s="172"/>
      <c r="VOM204" s="172"/>
      <c r="VON204" s="172"/>
      <c r="VOO204" s="172"/>
      <c r="VOP204" s="172"/>
      <c r="VOQ204" s="172"/>
      <c r="VOR204" s="172"/>
      <c r="VOS204" s="172"/>
      <c r="VOT204" s="172"/>
      <c r="VOU204" s="172"/>
      <c r="VOV204" s="172"/>
      <c r="VOW204" s="172"/>
      <c r="VOX204" s="172"/>
      <c r="VOY204" s="172"/>
      <c r="VOZ204" s="172"/>
      <c r="VPA204" s="172"/>
      <c r="VPB204" s="172"/>
      <c r="VPC204" s="172"/>
      <c r="VPD204" s="172"/>
      <c r="VPE204" s="172"/>
      <c r="VPF204" s="172"/>
      <c r="VPG204" s="172"/>
      <c r="VPH204" s="172"/>
      <c r="VPI204" s="172"/>
      <c r="VPJ204" s="172"/>
      <c r="VPK204" s="172"/>
      <c r="VPL204" s="172"/>
      <c r="VPM204" s="172"/>
      <c r="VPN204" s="172"/>
      <c r="VPO204" s="172"/>
      <c r="VPP204" s="172"/>
      <c r="VPQ204" s="172"/>
      <c r="VPR204" s="172"/>
      <c r="VPS204" s="172"/>
      <c r="VPT204" s="172"/>
      <c r="VPU204" s="172"/>
      <c r="VPV204" s="172"/>
      <c r="VPW204" s="172"/>
      <c r="VPX204" s="172"/>
      <c r="VPY204" s="172"/>
      <c r="VPZ204" s="172"/>
      <c r="VQA204" s="172"/>
      <c r="VQB204" s="172"/>
      <c r="VQC204" s="172"/>
      <c r="VQD204" s="172"/>
      <c r="VQE204" s="172"/>
      <c r="VQF204" s="172"/>
      <c r="VQG204" s="172"/>
      <c r="VQH204" s="172"/>
      <c r="VQI204" s="172"/>
      <c r="VQJ204" s="172"/>
      <c r="VQK204" s="172"/>
      <c r="VQL204" s="172"/>
      <c r="VQM204" s="172"/>
      <c r="VQN204" s="172"/>
      <c r="VQO204" s="172"/>
      <c r="VQP204" s="172"/>
      <c r="VQQ204" s="172"/>
      <c r="VQR204" s="172"/>
      <c r="VQS204" s="172"/>
      <c r="VQT204" s="172"/>
      <c r="VQU204" s="172"/>
      <c r="VQV204" s="172"/>
      <c r="VQW204" s="172"/>
      <c r="VQX204" s="172"/>
      <c r="VQY204" s="172"/>
      <c r="VQZ204" s="172"/>
      <c r="VRA204" s="172"/>
      <c r="VRB204" s="172"/>
      <c r="VRC204" s="172"/>
      <c r="VRD204" s="172"/>
      <c r="VRE204" s="172"/>
      <c r="VRF204" s="172"/>
      <c r="VRG204" s="172"/>
      <c r="VRH204" s="172"/>
      <c r="VRI204" s="172"/>
      <c r="VRJ204" s="172"/>
      <c r="VRK204" s="172"/>
      <c r="VRL204" s="172"/>
      <c r="VRM204" s="172"/>
      <c r="VRN204" s="172"/>
      <c r="VRO204" s="172"/>
      <c r="VRP204" s="172"/>
      <c r="VRQ204" s="172"/>
      <c r="VRR204" s="172"/>
      <c r="VRS204" s="172"/>
      <c r="VRT204" s="172"/>
      <c r="VRU204" s="172"/>
      <c r="VRV204" s="172"/>
      <c r="VRW204" s="172"/>
      <c r="VRX204" s="172"/>
      <c r="VRY204" s="172"/>
      <c r="VRZ204" s="172"/>
      <c r="VSA204" s="172"/>
      <c r="VSB204" s="172"/>
      <c r="VSC204" s="172"/>
      <c r="VSD204" s="172"/>
      <c r="VSE204" s="172"/>
      <c r="VSF204" s="172"/>
      <c r="VSG204" s="172"/>
      <c r="VSH204" s="172"/>
      <c r="VSI204" s="172"/>
      <c r="VSJ204" s="172"/>
      <c r="VSK204" s="172"/>
      <c r="VSL204" s="172"/>
      <c r="VSM204" s="172"/>
      <c r="VSN204" s="172"/>
      <c r="VSO204" s="172"/>
      <c r="VSP204" s="172"/>
      <c r="VSQ204" s="172"/>
      <c r="VSR204" s="172"/>
      <c r="VSS204" s="172"/>
      <c r="VST204" s="172"/>
      <c r="VSU204" s="172"/>
      <c r="VSV204" s="172"/>
      <c r="VSW204" s="172"/>
      <c r="VSX204" s="172"/>
      <c r="VSY204" s="172"/>
      <c r="VSZ204" s="172"/>
      <c r="VTA204" s="172"/>
      <c r="VTB204" s="172"/>
      <c r="VTC204" s="172"/>
      <c r="VTD204" s="172"/>
      <c r="VTE204" s="172"/>
      <c r="VTF204" s="172"/>
      <c r="VTG204" s="172"/>
      <c r="VTH204" s="172"/>
      <c r="VTI204" s="172"/>
      <c r="VTJ204" s="172"/>
      <c r="VTK204" s="172"/>
      <c r="VTL204" s="172"/>
      <c r="VTM204" s="172"/>
      <c r="VTN204" s="172"/>
      <c r="VTO204" s="172"/>
      <c r="VTP204" s="172"/>
      <c r="VTQ204" s="172"/>
      <c r="VTR204" s="172"/>
      <c r="VTS204" s="172"/>
      <c r="VTT204" s="172"/>
      <c r="VTU204" s="172"/>
      <c r="VTV204" s="172"/>
      <c r="VTW204" s="172"/>
      <c r="VTX204" s="172"/>
      <c r="VTY204" s="172"/>
      <c r="VTZ204" s="172"/>
      <c r="VUA204" s="172"/>
      <c r="VUB204" s="172"/>
      <c r="VUC204" s="172"/>
      <c r="VUD204" s="172"/>
      <c r="VUE204" s="172"/>
      <c r="VUF204" s="172"/>
      <c r="VUG204" s="172"/>
      <c r="VUH204" s="172"/>
      <c r="VUI204" s="172"/>
      <c r="VUJ204" s="172"/>
      <c r="VUK204" s="172"/>
      <c r="VUL204" s="172"/>
      <c r="VUM204" s="172"/>
      <c r="VUN204" s="172"/>
      <c r="VUO204" s="172"/>
      <c r="VUP204" s="172"/>
      <c r="VUQ204" s="172"/>
      <c r="VUR204" s="172"/>
      <c r="VUS204" s="172"/>
      <c r="VUT204" s="172"/>
      <c r="VUU204" s="172"/>
      <c r="VUV204" s="172"/>
      <c r="VUW204" s="172"/>
      <c r="VUX204" s="172"/>
      <c r="VUY204" s="172"/>
      <c r="VUZ204" s="172"/>
      <c r="VVA204" s="172"/>
      <c r="VVB204" s="172"/>
      <c r="VVC204" s="172"/>
      <c r="VVD204" s="172"/>
      <c r="VVE204" s="172"/>
      <c r="VVF204" s="172"/>
      <c r="VVG204" s="172"/>
      <c r="VVH204" s="172"/>
      <c r="VVI204" s="172"/>
      <c r="VVJ204" s="172"/>
      <c r="VVK204" s="172"/>
      <c r="VVL204" s="172"/>
      <c r="VVM204" s="172"/>
      <c r="VVN204" s="172"/>
      <c r="VVO204" s="172"/>
      <c r="VVP204" s="172"/>
      <c r="VVQ204" s="172"/>
      <c r="VVR204" s="172"/>
      <c r="VVS204" s="172"/>
      <c r="VVT204" s="172"/>
      <c r="VVU204" s="172"/>
      <c r="VVV204" s="172"/>
      <c r="VVW204" s="172"/>
      <c r="VVX204" s="172"/>
      <c r="VVY204" s="172"/>
      <c r="VVZ204" s="172"/>
      <c r="VWA204" s="172"/>
      <c r="VWB204" s="172"/>
      <c r="VWC204" s="172"/>
      <c r="VWD204" s="172"/>
      <c r="VWE204" s="172"/>
      <c r="VWF204" s="172"/>
      <c r="VWG204" s="172"/>
      <c r="VWH204" s="172"/>
      <c r="VWI204" s="172"/>
      <c r="VWJ204" s="172"/>
      <c r="VWK204" s="172"/>
      <c r="VWL204" s="172"/>
      <c r="VWM204" s="172"/>
      <c r="VWN204" s="172"/>
      <c r="VWO204" s="172"/>
      <c r="VWP204" s="172"/>
      <c r="VWQ204" s="172"/>
      <c r="VWR204" s="172"/>
      <c r="VWS204" s="172"/>
      <c r="VWT204" s="172"/>
      <c r="VWU204" s="172"/>
      <c r="VWV204" s="172"/>
      <c r="VWW204" s="172"/>
      <c r="VWX204" s="172"/>
      <c r="VWY204" s="172"/>
      <c r="VWZ204" s="172"/>
      <c r="VXA204" s="172"/>
      <c r="VXB204" s="172"/>
      <c r="VXC204" s="172"/>
      <c r="VXD204" s="172"/>
      <c r="VXE204" s="172"/>
      <c r="VXF204" s="172"/>
      <c r="VXG204" s="172"/>
      <c r="VXH204" s="172"/>
      <c r="VXI204" s="172"/>
      <c r="VXJ204" s="172"/>
      <c r="VXK204" s="172"/>
      <c r="VXL204" s="172"/>
      <c r="VXM204" s="172"/>
      <c r="VXN204" s="172"/>
      <c r="VXO204" s="172"/>
      <c r="VXP204" s="172"/>
      <c r="VXQ204" s="172"/>
      <c r="VXR204" s="172"/>
      <c r="VXS204" s="172"/>
      <c r="VXT204" s="172"/>
      <c r="VXU204" s="172"/>
      <c r="VXV204" s="172"/>
      <c r="VXW204" s="172"/>
      <c r="VXX204" s="172"/>
      <c r="VXY204" s="172"/>
      <c r="VXZ204" s="172"/>
      <c r="VYA204" s="172"/>
      <c r="VYB204" s="172"/>
      <c r="VYC204" s="172"/>
      <c r="VYD204" s="172"/>
      <c r="VYE204" s="172"/>
      <c r="VYF204" s="172"/>
      <c r="VYG204" s="172"/>
      <c r="VYH204" s="172"/>
      <c r="VYI204" s="172"/>
      <c r="VYJ204" s="172"/>
      <c r="VYK204" s="172"/>
      <c r="VYL204" s="172"/>
      <c r="VYM204" s="172"/>
      <c r="VYN204" s="172"/>
      <c r="VYO204" s="172"/>
      <c r="VYP204" s="172"/>
      <c r="VYQ204" s="172"/>
      <c r="VYR204" s="172"/>
      <c r="VYS204" s="172"/>
      <c r="VYT204" s="172"/>
      <c r="VYU204" s="172"/>
      <c r="VYV204" s="172"/>
      <c r="VYW204" s="172"/>
      <c r="VYX204" s="172"/>
      <c r="VYY204" s="172"/>
      <c r="VYZ204" s="172"/>
      <c r="VZA204" s="172"/>
      <c r="VZB204" s="172"/>
      <c r="VZC204" s="172"/>
      <c r="VZD204" s="172"/>
      <c r="VZE204" s="172"/>
      <c r="VZF204" s="172"/>
      <c r="VZG204" s="172"/>
      <c r="VZH204" s="172"/>
      <c r="VZI204" s="172"/>
      <c r="VZJ204" s="172"/>
      <c r="VZK204" s="172"/>
      <c r="VZL204" s="172"/>
      <c r="VZM204" s="172"/>
      <c r="VZN204" s="172"/>
      <c r="VZO204" s="172"/>
      <c r="VZP204" s="172"/>
      <c r="VZQ204" s="172"/>
      <c r="VZR204" s="172"/>
      <c r="VZS204" s="172"/>
      <c r="VZT204" s="172"/>
      <c r="VZU204" s="172"/>
      <c r="VZV204" s="172"/>
      <c r="VZW204" s="172"/>
      <c r="VZX204" s="172"/>
      <c r="VZY204" s="172"/>
      <c r="VZZ204" s="172"/>
      <c r="WAA204" s="172"/>
      <c r="WAB204" s="172"/>
      <c r="WAC204" s="172"/>
      <c r="WAD204" s="172"/>
      <c r="WAE204" s="172"/>
      <c r="WAF204" s="172"/>
      <c r="WAG204" s="172"/>
      <c r="WAH204" s="172"/>
      <c r="WAI204" s="172"/>
      <c r="WAJ204" s="172"/>
      <c r="WAK204" s="172"/>
      <c r="WAL204" s="172"/>
      <c r="WAM204" s="172"/>
      <c r="WAN204" s="172"/>
      <c r="WAO204" s="172"/>
      <c r="WAP204" s="172"/>
      <c r="WAQ204" s="172"/>
      <c r="WAR204" s="172"/>
      <c r="WAS204" s="172"/>
      <c r="WAT204" s="172"/>
      <c r="WAU204" s="172"/>
      <c r="WAV204" s="172"/>
      <c r="WAW204" s="172"/>
      <c r="WAX204" s="172"/>
      <c r="WAY204" s="172"/>
      <c r="WAZ204" s="172"/>
      <c r="WBA204" s="172"/>
      <c r="WBB204" s="172"/>
      <c r="WBC204" s="172"/>
      <c r="WBD204" s="172"/>
      <c r="WBE204" s="172"/>
      <c r="WBF204" s="172"/>
      <c r="WBG204" s="172"/>
      <c r="WBH204" s="172"/>
      <c r="WBI204" s="172"/>
      <c r="WBJ204" s="172"/>
      <c r="WBK204" s="172"/>
      <c r="WBL204" s="172"/>
      <c r="WBM204" s="172"/>
      <c r="WBN204" s="172"/>
      <c r="WBO204" s="172"/>
      <c r="WBP204" s="172"/>
      <c r="WBQ204" s="172"/>
      <c r="WBR204" s="172"/>
      <c r="WBS204" s="172"/>
      <c r="WBT204" s="172"/>
      <c r="WBU204" s="172"/>
      <c r="WBV204" s="172"/>
      <c r="WBW204" s="172"/>
      <c r="WBX204" s="172"/>
      <c r="WBY204" s="172"/>
      <c r="WBZ204" s="172"/>
      <c r="WCA204" s="172"/>
      <c r="WCB204" s="172"/>
      <c r="WCC204" s="172"/>
      <c r="WCD204" s="172"/>
      <c r="WCE204" s="172"/>
      <c r="WCF204" s="172"/>
      <c r="WCG204" s="172"/>
      <c r="WCH204" s="172"/>
      <c r="WCI204" s="172"/>
      <c r="WCJ204" s="172"/>
      <c r="WCK204" s="172"/>
      <c r="WCL204" s="172"/>
      <c r="WCM204" s="172"/>
      <c r="WCN204" s="172"/>
      <c r="WCO204" s="172"/>
      <c r="WCP204" s="172"/>
      <c r="WCQ204" s="172"/>
      <c r="WCR204" s="172"/>
      <c r="WCS204" s="172"/>
      <c r="WCT204" s="172"/>
      <c r="WCU204" s="172"/>
      <c r="WCV204" s="172"/>
      <c r="WCW204" s="172"/>
      <c r="WCX204" s="172"/>
      <c r="WCY204" s="172"/>
      <c r="WCZ204" s="172"/>
      <c r="WDA204" s="172"/>
      <c r="WDB204" s="172"/>
      <c r="WDC204" s="172"/>
      <c r="WDD204" s="172"/>
      <c r="WDE204" s="172"/>
      <c r="WDF204" s="172"/>
      <c r="WDG204" s="172"/>
      <c r="WDH204" s="172"/>
      <c r="WDI204" s="172"/>
      <c r="WDJ204" s="172"/>
      <c r="WDK204" s="172"/>
      <c r="WDL204" s="172"/>
      <c r="WDM204" s="172"/>
      <c r="WDN204" s="172"/>
      <c r="WDO204" s="172"/>
      <c r="WDP204" s="172"/>
      <c r="WDQ204" s="172"/>
      <c r="WDR204" s="172"/>
      <c r="WDS204" s="172"/>
      <c r="WDT204" s="172"/>
      <c r="WDU204" s="172"/>
      <c r="WDV204" s="172"/>
      <c r="WDW204" s="172"/>
      <c r="WDX204" s="172"/>
      <c r="WDY204" s="172"/>
      <c r="WDZ204" s="172"/>
      <c r="WEA204" s="172"/>
      <c r="WEB204" s="172"/>
      <c r="WEC204" s="172"/>
      <c r="WED204" s="172"/>
      <c r="WEE204" s="172"/>
      <c r="WEF204" s="172"/>
      <c r="WEG204" s="172"/>
      <c r="WEH204" s="172"/>
      <c r="WEI204" s="172"/>
      <c r="WEJ204" s="172"/>
      <c r="WEK204" s="172"/>
      <c r="WEL204" s="172"/>
      <c r="WEM204" s="172"/>
      <c r="WEN204" s="172"/>
      <c r="WEO204" s="172"/>
      <c r="WEP204" s="172"/>
      <c r="WEQ204" s="172"/>
      <c r="WER204" s="172"/>
      <c r="WES204" s="172"/>
      <c r="WET204" s="172"/>
      <c r="WEU204" s="172"/>
      <c r="WEV204" s="172"/>
      <c r="WEW204" s="172"/>
      <c r="WEX204" s="172"/>
      <c r="WEY204" s="172"/>
      <c r="WEZ204" s="172"/>
      <c r="WFA204" s="172"/>
      <c r="WFB204" s="172"/>
      <c r="WFC204" s="172"/>
      <c r="WFD204" s="172"/>
      <c r="WFE204" s="172"/>
      <c r="WFF204" s="172"/>
      <c r="WFG204" s="172"/>
      <c r="WFH204" s="172"/>
      <c r="WFI204" s="172"/>
      <c r="WFJ204" s="172"/>
      <c r="WFK204" s="172"/>
      <c r="WFL204" s="172"/>
      <c r="WFM204" s="172"/>
      <c r="WFN204" s="172"/>
      <c r="WFO204" s="172"/>
      <c r="WFP204" s="172"/>
      <c r="WFQ204" s="172"/>
      <c r="WFR204" s="172"/>
      <c r="WFS204" s="172"/>
      <c r="WFT204" s="172"/>
      <c r="WFU204" s="172"/>
      <c r="WFV204" s="172"/>
      <c r="WFW204" s="172"/>
      <c r="WFX204" s="172"/>
      <c r="WFY204" s="172"/>
      <c r="WFZ204" s="172"/>
      <c r="WGA204" s="172"/>
      <c r="WGB204" s="172"/>
      <c r="WGC204" s="172"/>
      <c r="WGD204" s="172"/>
      <c r="WGE204" s="172"/>
      <c r="WGF204" s="172"/>
      <c r="WGG204" s="172"/>
      <c r="WGH204" s="172"/>
      <c r="WGI204" s="172"/>
      <c r="WGJ204" s="172"/>
      <c r="WGK204" s="172"/>
      <c r="WGL204" s="172"/>
      <c r="WGM204" s="172"/>
      <c r="WGN204" s="172"/>
      <c r="WGO204" s="172"/>
      <c r="WGP204" s="172"/>
      <c r="WGQ204" s="172"/>
      <c r="WGR204" s="172"/>
      <c r="WGS204" s="172"/>
      <c r="WGT204" s="172"/>
      <c r="WGU204" s="172"/>
      <c r="WGV204" s="172"/>
      <c r="WGW204" s="172"/>
      <c r="WGX204" s="172"/>
      <c r="WGY204" s="172"/>
      <c r="WGZ204" s="172"/>
      <c r="WHA204" s="172"/>
      <c r="WHB204" s="172"/>
      <c r="WHC204" s="172"/>
      <c r="WHD204" s="172"/>
      <c r="WHE204" s="172"/>
      <c r="WHF204" s="172"/>
      <c r="WHG204" s="172"/>
      <c r="WHH204" s="172"/>
      <c r="WHI204" s="172"/>
      <c r="WHJ204" s="172"/>
      <c r="WHK204" s="172"/>
      <c r="WHL204" s="172"/>
      <c r="WHM204" s="172"/>
      <c r="WHN204" s="172"/>
      <c r="WHO204" s="172"/>
      <c r="WHP204" s="172"/>
      <c r="WHQ204" s="172"/>
      <c r="WHR204" s="172"/>
      <c r="WHS204" s="172"/>
      <c r="WHT204" s="172"/>
      <c r="WHU204" s="172"/>
      <c r="WHV204" s="172"/>
      <c r="WHW204" s="172"/>
      <c r="WHX204" s="172"/>
      <c r="WHY204" s="172"/>
      <c r="WHZ204" s="172"/>
      <c r="WIA204" s="172"/>
      <c r="WIB204" s="172"/>
      <c r="WIC204" s="172"/>
      <c r="WID204" s="172"/>
      <c r="WIE204" s="172"/>
      <c r="WIF204" s="172"/>
      <c r="WIG204" s="172"/>
      <c r="WIH204" s="172"/>
      <c r="WII204" s="172"/>
      <c r="WIJ204" s="172"/>
      <c r="WIK204" s="172"/>
      <c r="WIL204" s="172"/>
      <c r="WIM204" s="172"/>
      <c r="WIN204" s="172"/>
      <c r="WIO204" s="172"/>
      <c r="WIP204" s="172"/>
      <c r="WIQ204" s="172"/>
      <c r="WIR204" s="172"/>
      <c r="WIS204" s="172"/>
      <c r="WIT204" s="172"/>
      <c r="WIU204" s="172"/>
      <c r="WIV204" s="172"/>
      <c r="WIW204" s="172"/>
      <c r="WIX204" s="172"/>
      <c r="WIY204" s="172"/>
      <c r="WIZ204" s="172"/>
      <c r="WJA204" s="172"/>
      <c r="WJB204" s="172"/>
      <c r="WJC204" s="172"/>
      <c r="WJD204" s="172"/>
      <c r="WJE204" s="172"/>
      <c r="WJF204" s="172"/>
      <c r="WJG204" s="172"/>
      <c r="WJH204" s="172"/>
      <c r="WJI204" s="172"/>
      <c r="WJJ204" s="172"/>
      <c r="WJK204" s="172"/>
      <c r="WJL204" s="172"/>
      <c r="WJM204" s="172"/>
      <c r="WJN204" s="172"/>
      <c r="WJO204" s="172"/>
      <c r="WJP204" s="172"/>
      <c r="WJQ204" s="172"/>
      <c r="WJR204" s="172"/>
      <c r="WJS204" s="172"/>
      <c r="WJT204" s="172"/>
      <c r="WJU204" s="172"/>
      <c r="WJV204" s="172"/>
      <c r="WJW204" s="172"/>
      <c r="WJX204" s="172"/>
      <c r="WJY204" s="172"/>
      <c r="WJZ204" s="172"/>
      <c r="WKA204" s="172"/>
      <c r="WKB204" s="172"/>
      <c r="WKC204" s="172"/>
      <c r="WKD204" s="172"/>
      <c r="WKE204" s="172"/>
      <c r="WKF204" s="172"/>
      <c r="WKG204" s="172"/>
      <c r="WKH204" s="172"/>
      <c r="WKI204" s="172"/>
      <c r="WKJ204" s="172"/>
      <c r="WKK204" s="172"/>
      <c r="WKL204" s="172"/>
      <c r="WKM204" s="172"/>
      <c r="WKN204" s="172"/>
      <c r="WKO204" s="172"/>
      <c r="WKP204" s="172"/>
      <c r="WKQ204" s="172"/>
      <c r="WKR204" s="172"/>
      <c r="WKS204" s="172"/>
      <c r="WKT204" s="172"/>
      <c r="WKU204" s="172"/>
      <c r="WKV204" s="172"/>
      <c r="WKW204" s="172"/>
      <c r="WKX204" s="172"/>
      <c r="WKY204" s="172"/>
      <c r="WKZ204" s="172"/>
      <c r="WLA204" s="172"/>
      <c r="WLB204" s="172"/>
      <c r="WLC204" s="172"/>
      <c r="WLD204" s="172"/>
      <c r="WLE204" s="172"/>
      <c r="WLF204" s="172"/>
      <c r="WLG204" s="172"/>
      <c r="WLH204" s="172"/>
      <c r="WLI204" s="172"/>
      <c r="WLJ204" s="172"/>
      <c r="WLK204" s="172"/>
      <c r="WLL204" s="172"/>
      <c r="WLM204" s="172"/>
      <c r="WLN204" s="172"/>
      <c r="WLO204" s="172"/>
      <c r="WLP204" s="172"/>
      <c r="WLQ204" s="172"/>
      <c r="WLR204" s="172"/>
      <c r="WLS204" s="172"/>
      <c r="WLT204" s="172"/>
      <c r="WLU204" s="172"/>
      <c r="WLV204" s="172"/>
      <c r="WLW204" s="172"/>
      <c r="WLX204" s="172"/>
      <c r="WLY204" s="172"/>
      <c r="WLZ204" s="172"/>
      <c r="WMA204" s="172"/>
      <c r="WMB204" s="172"/>
      <c r="WMC204" s="172"/>
      <c r="WMD204" s="172"/>
      <c r="WME204" s="172"/>
      <c r="WMF204" s="172"/>
      <c r="WMG204" s="172"/>
      <c r="WMH204" s="172"/>
      <c r="WMI204" s="172"/>
      <c r="WMJ204" s="172"/>
      <c r="WMK204" s="172"/>
      <c r="WML204" s="172"/>
      <c r="WMM204" s="172"/>
      <c r="WMN204" s="172"/>
      <c r="WMO204" s="172"/>
      <c r="WMP204" s="172"/>
      <c r="WMQ204" s="172"/>
      <c r="WMR204" s="172"/>
      <c r="WMS204" s="172"/>
      <c r="WMT204" s="172"/>
      <c r="WMU204" s="172"/>
      <c r="WMV204" s="172"/>
      <c r="WMW204" s="172"/>
      <c r="WMX204" s="172"/>
      <c r="WMY204" s="172"/>
      <c r="WMZ204" s="172"/>
      <c r="WNA204" s="172"/>
      <c r="WNB204" s="172"/>
      <c r="WNC204" s="172"/>
      <c r="WND204" s="172"/>
      <c r="WNE204" s="172"/>
      <c r="WNF204" s="172"/>
      <c r="WNG204" s="172"/>
      <c r="WNH204" s="172"/>
      <c r="WNI204" s="172"/>
      <c r="WNJ204" s="172"/>
      <c r="WNK204" s="172"/>
      <c r="WNL204" s="172"/>
      <c r="WNM204" s="172"/>
      <c r="WNN204" s="172"/>
      <c r="WNO204" s="172"/>
      <c r="WNP204" s="172"/>
      <c r="WNQ204" s="172"/>
      <c r="WNR204" s="172"/>
      <c r="WNS204" s="172"/>
      <c r="WNT204" s="172"/>
      <c r="WNU204" s="172"/>
      <c r="WNV204" s="172"/>
      <c r="WNW204" s="172"/>
      <c r="WNX204" s="172"/>
      <c r="WNY204" s="172"/>
      <c r="WNZ204" s="172"/>
      <c r="WOA204" s="172"/>
      <c r="WOB204" s="172"/>
      <c r="WOC204" s="172"/>
      <c r="WOD204" s="172"/>
      <c r="WOE204" s="172"/>
      <c r="WOF204" s="172"/>
      <c r="WOG204" s="172"/>
      <c r="WOH204" s="172"/>
      <c r="WOI204" s="172"/>
      <c r="WOJ204" s="172"/>
      <c r="WOK204" s="172"/>
      <c r="WOL204" s="172"/>
      <c r="WOM204" s="172"/>
      <c r="WON204" s="172"/>
      <c r="WOO204" s="172"/>
      <c r="WOP204" s="172"/>
      <c r="WOQ204" s="172"/>
      <c r="WOR204" s="172"/>
      <c r="WOS204" s="172"/>
      <c r="WOT204" s="172"/>
      <c r="WOU204" s="172"/>
      <c r="WOV204" s="172"/>
      <c r="WOW204" s="172"/>
      <c r="WOX204" s="172"/>
      <c r="WOY204" s="172"/>
      <c r="WOZ204" s="172"/>
      <c r="WPA204" s="172"/>
      <c r="WPB204" s="172"/>
      <c r="WPC204" s="172"/>
      <c r="WPD204" s="172"/>
      <c r="WPE204" s="172"/>
      <c r="WPF204" s="172"/>
      <c r="WPG204" s="172"/>
      <c r="WPH204" s="172"/>
      <c r="WPI204" s="172"/>
      <c r="WPJ204" s="172"/>
      <c r="WPK204" s="172"/>
      <c r="WPL204" s="172"/>
      <c r="WPM204" s="172"/>
      <c r="WPN204" s="172"/>
      <c r="WPO204" s="172"/>
      <c r="WPP204" s="172"/>
      <c r="WPQ204" s="172"/>
      <c r="WPR204" s="172"/>
      <c r="WPS204" s="172"/>
      <c r="WPT204" s="172"/>
      <c r="WPU204" s="172"/>
      <c r="WPV204" s="172"/>
      <c r="WPW204" s="172"/>
      <c r="WPX204" s="172"/>
      <c r="WPY204" s="172"/>
      <c r="WPZ204" s="172"/>
      <c r="WQA204" s="172"/>
      <c r="WQB204" s="172"/>
      <c r="WQC204" s="172"/>
      <c r="WQD204" s="172"/>
      <c r="WQE204" s="172"/>
      <c r="WQF204" s="172"/>
      <c r="WQG204" s="172"/>
      <c r="WQH204" s="172"/>
      <c r="WQI204" s="172"/>
      <c r="WQJ204" s="172"/>
      <c r="WQK204" s="172"/>
      <c r="WQL204" s="172"/>
      <c r="WQM204" s="172"/>
      <c r="WQN204" s="172"/>
      <c r="WQO204" s="172"/>
      <c r="WQP204" s="172"/>
      <c r="WQQ204" s="172"/>
      <c r="WQR204" s="172"/>
      <c r="WQS204" s="172"/>
      <c r="WQT204" s="172"/>
      <c r="WQU204" s="172"/>
      <c r="WQV204" s="172"/>
      <c r="WQW204" s="172"/>
      <c r="WQX204" s="172"/>
      <c r="WQY204" s="172"/>
      <c r="WQZ204" s="172"/>
      <c r="WRA204" s="172"/>
      <c r="WRB204" s="172"/>
      <c r="WRC204" s="172"/>
      <c r="WRD204" s="172"/>
      <c r="WRE204" s="172"/>
      <c r="WRF204" s="172"/>
      <c r="WRG204" s="172"/>
      <c r="WRH204" s="172"/>
      <c r="WRI204" s="172"/>
      <c r="WRJ204" s="172"/>
      <c r="WRK204" s="172"/>
      <c r="WRL204" s="172"/>
      <c r="WRM204" s="172"/>
      <c r="WRN204" s="172"/>
      <c r="WRO204" s="172"/>
      <c r="WRP204" s="172"/>
      <c r="WRQ204" s="172"/>
      <c r="WRR204" s="172"/>
      <c r="WRS204" s="172"/>
      <c r="WRT204" s="172"/>
      <c r="WRU204" s="172"/>
      <c r="WRV204" s="172"/>
      <c r="WRW204" s="172"/>
      <c r="WRX204" s="172"/>
      <c r="WRY204" s="172"/>
      <c r="WRZ204" s="172"/>
      <c r="WSA204" s="172"/>
      <c r="WSB204" s="172"/>
      <c r="WSC204" s="172"/>
      <c r="WSD204" s="172"/>
      <c r="WSE204" s="172"/>
      <c r="WSF204" s="172"/>
      <c r="WSG204" s="172"/>
      <c r="WSH204" s="172"/>
      <c r="WSI204" s="172"/>
      <c r="WSJ204" s="172"/>
      <c r="WSK204" s="172"/>
      <c r="WSL204" s="172"/>
      <c r="WSM204" s="172"/>
      <c r="WSN204" s="172"/>
      <c r="WSO204" s="172"/>
      <c r="WSP204" s="172"/>
      <c r="WSQ204" s="172"/>
      <c r="WSR204" s="172"/>
      <c r="WSS204" s="172"/>
      <c r="WST204" s="172"/>
      <c r="WSU204" s="172"/>
      <c r="WSV204" s="172"/>
      <c r="WSW204" s="172"/>
      <c r="WSX204" s="172"/>
      <c r="WSY204" s="172"/>
      <c r="WSZ204" s="172"/>
      <c r="WTA204" s="172"/>
      <c r="WTB204" s="172"/>
      <c r="WTC204" s="172"/>
      <c r="WTD204" s="172"/>
      <c r="WTE204" s="172"/>
      <c r="WTF204" s="172"/>
      <c r="WTG204" s="172"/>
      <c r="WTH204" s="172"/>
      <c r="WTI204" s="172"/>
      <c r="WTJ204" s="172"/>
      <c r="WTK204" s="172"/>
      <c r="WTL204" s="172"/>
      <c r="WTM204" s="172"/>
      <c r="WTN204" s="172"/>
      <c r="WTO204" s="172"/>
      <c r="WTP204" s="172"/>
      <c r="WTQ204" s="172"/>
      <c r="WTR204" s="172"/>
      <c r="WTS204" s="172"/>
      <c r="WTT204" s="172"/>
      <c r="WTU204" s="172"/>
      <c r="WTV204" s="172"/>
      <c r="WTW204" s="172"/>
      <c r="WTX204" s="172"/>
      <c r="WTY204" s="172"/>
      <c r="WTZ204" s="172"/>
      <c r="WUA204" s="172"/>
      <c r="WUB204" s="172"/>
      <c r="WUC204" s="172"/>
      <c r="WUD204" s="172"/>
      <c r="WUE204" s="172"/>
      <c r="WUF204" s="172"/>
      <c r="WUG204" s="172"/>
      <c r="WUH204" s="172"/>
      <c r="WUI204" s="172"/>
      <c r="WUJ204" s="172"/>
      <c r="WUK204" s="172"/>
      <c r="WUL204" s="172"/>
      <c r="WUM204" s="172"/>
      <c r="WUN204" s="172"/>
      <c r="WUO204" s="172"/>
      <c r="WUP204" s="172"/>
      <c r="WUQ204" s="172"/>
      <c r="WUR204" s="172"/>
      <c r="WUS204" s="172"/>
      <c r="WUT204" s="172"/>
      <c r="WUU204" s="172"/>
      <c r="WUV204" s="172"/>
      <c r="WUW204" s="172"/>
      <c r="WUX204" s="172"/>
      <c r="WUY204" s="172"/>
      <c r="WUZ204" s="172"/>
      <c r="WVA204" s="172"/>
      <c r="WVB204" s="172"/>
      <c r="WVC204" s="172"/>
      <c r="WVD204" s="172"/>
      <c r="WVE204" s="172"/>
      <c r="WVF204" s="172"/>
      <c r="WVG204" s="172"/>
      <c r="WVH204" s="172"/>
      <c r="WVI204" s="172"/>
      <c r="WVJ204" s="172"/>
      <c r="WVK204" s="172"/>
      <c r="WVL204" s="172"/>
      <c r="WVM204" s="172"/>
      <c r="WVN204" s="172"/>
      <c r="WVO204" s="172"/>
      <c r="WVP204" s="172"/>
      <c r="WVQ204" s="172"/>
      <c r="WVR204" s="172"/>
      <c r="WVS204" s="172"/>
      <c r="WVT204" s="172"/>
      <c r="WVU204" s="172"/>
      <c r="WVV204" s="172"/>
      <c r="WVW204" s="172"/>
      <c r="WVX204" s="172"/>
      <c r="WVY204" s="172"/>
      <c r="WVZ204" s="172"/>
      <c r="WWA204" s="172"/>
      <c r="WWB204" s="172"/>
      <c r="WWC204" s="172"/>
      <c r="WWD204" s="172"/>
      <c r="WWE204" s="172"/>
      <c r="WWF204" s="172"/>
      <c r="WWG204" s="172"/>
      <c r="WWH204" s="172"/>
      <c r="WWI204" s="172"/>
      <c r="WWJ204" s="172"/>
      <c r="WWK204" s="172"/>
      <c r="WWL204" s="172"/>
      <c r="WWM204" s="172"/>
      <c r="WWN204" s="172"/>
      <c r="WWO204" s="172"/>
      <c r="WWP204" s="172"/>
      <c r="WWQ204" s="172"/>
      <c r="WWR204" s="172"/>
      <c r="WWS204" s="172"/>
      <c r="WWT204" s="172"/>
      <c r="WWU204" s="172"/>
      <c r="WWV204" s="172"/>
      <c r="WWW204" s="172"/>
      <c r="WWX204" s="172"/>
      <c r="WWY204" s="172"/>
      <c r="WWZ204" s="172"/>
      <c r="WXA204" s="172"/>
      <c r="WXB204" s="172"/>
      <c r="WXC204" s="172"/>
      <c r="WXD204" s="172"/>
      <c r="WXE204" s="172"/>
      <c r="WXF204" s="172"/>
      <c r="WXG204" s="172"/>
      <c r="WXH204" s="172"/>
      <c r="WXI204" s="172"/>
      <c r="WXJ204" s="172"/>
      <c r="WXK204" s="172"/>
      <c r="WXL204" s="172"/>
      <c r="WXM204" s="172"/>
      <c r="WXN204" s="172"/>
      <c r="WXO204" s="172"/>
      <c r="WXP204" s="172"/>
      <c r="WXQ204" s="172"/>
      <c r="WXR204" s="172"/>
      <c r="WXS204" s="172"/>
      <c r="WXT204" s="172"/>
      <c r="WXU204" s="172"/>
      <c r="WXV204" s="172"/>
      <c r="WXW204" s="172"/>
      <c r="WXX204" s="172"/>
      <c r="WXY204" s="172"/>
      <c r="WXZ204" s="172"/>
      <c r="WYA204" s="172"/>
      <c r="WYB204" s="172"/>
      <c r="WYC204" s="172"/>
      <c r="WYD204" s="172"/>
      <c r="WYE204" s="172"/>
      <c r="WYF204" s="172"/>
      <c r="WYG204" s="172"/>
      <c r="WYH204" s="172"/>
      <c r="WYI204" s="172"/>
      <c r="WYJ204" s="172"/>
      <c r="WYK204" s="172"/>
      <c r="WYL204" s="172"/>
      <c r="WYM204" s="172"/>
      <c r="WYN204" s="172"/>
      <c r="WYO204" s="172"/>
      <c r="WYP204" s="172"/>
      <c r="WYQ204" s="172"/>
      <c r="WYR204" s="172"/>
      <c r="WYS204" s="172"/>
      <c r="WYT204" s="172"/>
      <c r="WYU204" s="172"/>
      <c r="WYV204" s="172"/>
      <c r="WYW204" s="172"/>
      <c r="WYX204" s="172"/>
      <c r="WYY204" s="172"/>
      <c r="WYZ204" s="172"/>
      <c r="WZA204" s="172"/>
      <c r="WZB204" s="172"/>
      <c r="WZC204" s="172"/>
      <c r="WZD204" s="172"/>
      <c r="WZE204" s="172"/>
      <c r="WZF204" s="172"/>
      <c r="WZG204" s="172"/>
      <c r="WZH204" s="172"/>
      <c r="WZI204" s="172"/>
      <c r="WZJ204" s="172"/>
      <c r="WZK204" s="172"/>
      <c r="WZL204" s="172"/>
      <c r="WZM204" s="172"/>
      <c r="WZN204" s="172"/>
      <c r="WZO204" s="172"/>
      <c r="WZP204" s="172"/>
      <c r="WZQ204" s="172"/>
      <c r="WZR204" s="172"/>
      <c r="WZS204" s="172"/>
      <c r="WZT204" s="172"/>
      <c r="WZU204" s="172"/>
      <c r="WZV204" s="172"/>
      <c r="WZW204" s="172"/>
      <c r="WZX204" s="172"/>
      <c r="WZY204" s="172"/>
      <c r="WZZ204" s="172"/>
      <c r="XAA204" s="172"/>
      <c r="XAB204" s="172"/>
      <c r="XAC204" s="172"/>
      <c r="XAD204" s="172"/>
      <c r="XAE204" s="172"/>
      <c r="XAF204" s="172"/>
      <c r="XAG204" s="172"/>
      <c r="XAH204" s="172"/>
      <c r="XAI204" s="172"/>
      <c r="XAJ204" s="172"/>
      <c r="XAK204" s="172"/>
      <c r="XAL204" s="172"/>
      <c r="XAM204" s="172"/>
      <c r="XAN204" s="172"/>
      <c r="XAO204" s="172"/>
      <c r="XAP204" s="172"/>
      <c r="XAQ204" s="172"/>
      <c r="XAR204" s="172"/>
      <c r="XAS204" s="172"/>
      <c r="XAT204" s="172"/>
      <c r="XAU204" s="172"/>
      <c r="XAV204" s="172"/>
      <c r="XAW204" s="172"/>
      <c r="XAX204" s="172"/>
      <c r="XAY204" s="172"/>
      <c r="XAZ204" s="172"/>
      <c r="XBA204" s="172"/>
      <c r="XBB204" s="172"/>
      <c r="XBC204" s="172"/>
      <c r="XBD204" s="172"/>
      <c r="XBE204" s="172"/>
      <c r="XBF204" s="172"/>
      <c r="XBG204" s="172"/>
      <c r="XBH204" s="172"/>
      <c r="XBI204" s="172"/>
      <c r="XBJ204" s="172"/>
      <c r="XBK204" s="172"/>
      <c r="XBL204" s="172"/>
      <c r="XBM204" s="172"/>
      <c r="XBN204" s="172"/>
      <c r="XBO204" s="172"/>
      <c r="XBP204" s="172"/>
      <c r="XBQ204" s="172"/>
      <c r="XBR204" s="172"/>
      <c r="XBS204" s="172"/>
      <c r="XBT204" s="172"/>
      <c r="XBU204" s="172"/>
      <c r="XBV204" s="172"/>
      <c r="XBW204" s="172"/>
      <c r="XBX204" s="172"/>
      <c r="XBY204" s="172"/>
      <c r="XBZ204" s="172"/>
      <c r="XCA204" s="172"/>
      <c r="XCB204" s="172"/>
      <c r="XCC204" s="172"/>
      <c r="XCD204" s="172"/>
      <c r="XCE204" s="172"/>
      <c r="XCF204" s="172"/>
      <c r="XCG204" s="172"/>
      <c r="XCH204" s="172"/>
      <c r="XCI204" s="172"/>
      <c r="XCJ204" s="172"/>
      <c r="XCK204" s="172"/>
      <c r="XCL204" s="172"/>
      <c r="XCM204" s="172"/>
      <c r="XCN204" s="172"/>
      <c r="XCO204" s="172"/>
      <c r="XCP204" s="172"/>
      <c r="XCQ204" s="172"/>
      <c r="XCR204" s="172"/>
      <c r="XCS204" s="172"/>
      <c r="XCT204" s="172"/>
      <c r="XCU204" s="172"/>
      <c r="XCV204" s="172"/>
      <c r="XCW204" s="172"/>
      <c r="XCX204" s="172"/>
      <c r="XCY204" s="172"/>
      <c r="XCZ204" s="172"/>
      <c r="XDA204" s="172"/>
      <c r="XDB204" s="172"/>
      <c r="XDC204" s="172"/>
      <c r="XDD204" s="172"/>
      <c r="XDE204" s="172"/>
      <c r="XDF204" s="172"/>
      <c r="XDG204" s="172"/>
      <c r="XDH204" s="172"/>
      <c r="XDI204" s="172"/>
      <c r="XDJ204" s="172"/>
      <c r="XDK204" s="172"/>
      <c r="XDL204" s="172"/>
      <c r="XDM204" s="172"/>
      <c r="XDN204" s="172"/>
      <c r="XDO204" s="172"/>
      <c r="XDP204" s="172"/>
      <c r="XDQ204" s="172"/>
      <c r="XDR204" s="172"/>
      <c r="XDS204" s="172"/>
      <c r="XDT204" s="172"/>
      <c r="XDU204" s="172"/>
      <c r="XDV204" s="172"/>
      <c r="XDW204" s="172"/>
      <c r="XDX204" s="172"/>
      <c r="XDY204" s="172"/>
      <c r="XDZ204" s="172"/>
      <c r="XEA204" s="172"/>
      <c r="XEB204" s="172"/>
      <c r="XEC204" s="172"/>
      <c r="XED204" s="172"/>
      <c r="XEE204" s="172"/>
      <c r="XEF204" s="172"/>
      <c r="XEG204" s="172"/>
      <c r="XEH204" s="172"/>
      <c r="XEI204" s="172"/>
      <c r="XEJ204" s="172"/>
      <c r="XEK204" s="172"/>
      <c r="XEL204" s="172"/>
      <c r="XEM204" s="172"/>
      <c r="XEN204" s="172"/>
      <c r="XEO204" s="172"/>
      <c r="XEP204" s="172"/>
      <c r="XEQ204" s="172"/>
      <c r="XER204" s="172"/>
      <c r="XES204" s="172"/>
      <c r="XET204" s="172"/>
      <c r="XEU204" s="172"/>
      <c r="XEV204" s="172"/>
      <c r="XEW204" s="172"/>
      <c r="XEX204" s="172"/>
      <c r="XEY204" s="172"/>
      <c r="XEZ204" s="172"/>
      <c r="XFA204" s="172"/>
      <c r="XFB204" s="172"/>
      <c r="XFC204" s="172"/>
    </row>
    <row r="205" spans="1:16383" s="8" customFormat="1">
      <c r="A205" s="84"/>
      <c r="B205" s="3" t="s">
        <v>467</v>
      </c>
      <c r="C205" s="1"/>
      <c r="D205" s="1"/>
      <c r="E205" s="96"/>
      <c r="F205" s="172"/>
      <c r="G205" s="172"/>
      <c r="H205" s="172"/>
      <c r="I205" s="172"/>
      <c r="J205" s="1"/>
      <c r="K205" s="106"/>
      <c r="L205" s="1"/>
      <c r="M205" s="1"/>
      <c r="N205" s="1"/>
    </row>
    <row r="206" spans="1:16383" s="8" customFormat="1">
      <c r="A206" s="84"/>
      <c r="B206" s="3" t="s">
        <v>323</v>
      </c>
      <c r="C206" s="3" t="s">
        <v>68</v>
      </c>
      <c r="D206" s="1"/>
      <c r="E206" s="185">
        <v>0</v>
      </c>
      <c r="F206" s="98"/>
      <c r="G206" s="98"/>
      <c r="H206" s="98"/>
      <c r="I206" s="98"/>
      <c r="J206" s="1"/>
      <c r="K206" s="106"/>
      <c r="L206" s="1"/>
      <c r="M206" s="1"/>
      <c r="N206" s="1"/>
    </row>
    <row r="207" spans="1:16383" s="8" customFormat="1">
      <c r="A207" s="84"/>
      <c r="B207" s="3" t="s">
        <v>114</v>
      </c>
      <c r="C207" s="3" t="s">
        <v>68</v>
      </c>
      <c r="D207" s="1"/>
      <c r="E207" s="185">
        <v>0</v>
      </c>
      <c r="F207" s="98"/>
      <c r="G207" s="98"/>
      <c r="H207" s="98"/>
      <c r="I207" s="98"/>
      <c r="J207" s="1"/>
      <c r="K207" s="106"/>
      <c r="L207" s="1"/>
      <c r="M207" s="1"/>
      <c r="N207" s="1"/>
    </row>
    <row r="208" spans="1:16383" s="8" customFormat="1">
      <c r="A208" s="84"/>
      <c r="B208" s="3" t="s">
        <v>115</v>
      </c>
      <c r="C208" s="3" t="s">
        <v>68</v>
      </c>
      <c r="D208" s="1"/>
      <c r="E208" s="185">
        <v>0</v>
      </c>
      <c r="F208" s="98"/>
      <c r="G208" s="98"/>
      <c r="H208" s="98"/>
      <c r="I208" s="98"/>
      <c r="J208" s="1"/>
      <c r="K208" s="106"/>
      <c r="L208" s="1"/>
      <c r="M208" s="1"/>
      <c r="N208" s="1"/>
    </row>
    <row r="209" spans="1:16383" s="8" customFormat="1">
      <c r="A209" s="84"/>
      <c r="B209" s="3" t="s">
        <v>116</v>
      </c>
      <c r="C209" s="3" t="s">
        <v>68</v>
      </c>
      <c r="D209" s="1"/>
      <c r="E209" s="185">
        <v>0</v>
      </c>
      <c r="F209" s="98"/>
      <c r="G209" s="98"/>
      <c r="H209" s="98"/>
      <c r="I209" s="98"/>
      <c r="J209" s="1"/>
      <c r="K209" s="106"/>
      <c r="L209" s="1"/>
      <c r="M209" s="1"/>
      <c r="N209" s="1"/>
    </row>
    <row r="210" spans="1:16383" s="8" customFormat="1">
      <c r="A210" s="84"/>
      <c r="B210" s="3" t="s">
        <v>117</v>
      </c>
      <c r="C210" s="3" t="s">
        <v>68</v>
      </c>
      <c r="D210" s="1"/>
      <c r="E210" s="185">
        <v>0</v>
      </c>
      <c r="F210" s="98"/>
      <c r="G210" s="98"/>
      <c r="H210" s="98"/>
      <c r="I210" s="98"/>
      <c r="J210" s="1"/>
      <c r="K210" s="106"/>
      <c r="L210" s="1"/>
      <c r="M210" s="1"/>
      <c r="N210" s="1"/>
    </row>
    <row r="211" spans="1:16383" s="8" customFormat="1">
      <c r="A211" s="84"/>
      <c r="B211" s="3" t="s">
        <v>134</v>
      </c>
      <c r="C211" s="3" t="s">
        <v>68</v>
      </c>
      <c r="D211" s="1"/>
      <c r="E211" s="185">
        <v>0</v>
      </c>
      <c r="F211" s="98"/>
      <c r="G211" s="98"/>
      <c r="H211" s="98"/>
      <c r="I211" s="98"/>
      <c r="J211" s="1"/>
      <c r="K211" s="106"/>
      <c r="L211" s="1"/>
      <c r="M211" s="1"/>
      <c r="N211" s="1"/>
    </row>
    <row r="212" spans="1:16383" s="8" customFormat="1">
      <c r="A212" s="84"/>
      <c r="B212" s="3" t="s">
        <v>135</v>
      </c>
      <c r="C212" s="3" t="s">
        <v>68</v>
      </c>
      <c r="D212" s="1"/>
      <c r="E212" s="185">
        <v>0</v>
      </c>
      <c r="F212" s="98"/>
      <c r="G212" s="98"/>
      <c r="H212" s="98"/>
      <c r="I212" s="98"/>
      <c r="J212" s="1"/>
      <c r="K212" s="106"/>
      <c r="L212" s="1"/>
      <c r="M212" s="1"/>
      <c r="N212" s="1"/>
    </row>
    <row r="213" spans="1:16383">
      <c r="A213" s="172"/>
      <c r="B213" s="172"/>
      <c r="C213" s="172"/>
      <c r="D213" s="172"/>
      <c r="E213" s="184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  <c r="CH213" s="172"/>
      <c r="CI213" s="172"/>
      <c r="CJ213" s="172"/>
      <c r="CK213" s="172"/>
      <c r="CL213" s="172"/>
      <c r="CM213" s="172"/>
      <c r="CN213" s="172"/>
      <c r="CO213" s="172"/>
      <c r="CP213" s="172"/>
      <c r="CQ213" s="172"/>
      <c r="CR213" s="172"/>
      <c r="CS213" s="172"/>
      <c r="CT213" s="172"/>
      <c r="CU213" s="172"/>
      <c r="CV213" s="172"/>
      <c r="CW213" s="172"/>
      <c r="CX213" s="172"/>
      <c r="CY213" s="172"/>
      <c r="CZ213" s="172"/>
      <c r="DA213" s="172"/>
      <c r="DB213" s="172"/>
      <c r="DC213" s="172"/>
      <c r="DD213" s="172"/>
      <c r="DE213" s="172"/>
      <c r="DF213" s="172"/>
      <c r="DG213" s="172"/>
      <c r="DH213" s="172"/>
      <c r="DI213" s="172"/>
      <c r="DJ213" s="172"/>
      <c r="DK213" s="172"/>
      <c r="DL213" s="172"/>
      <c r="DM213" s="172"/>
      <c r="DN213" s="172"/>
      <c r="DO213" s="172"/>
      <c r="DP213" s="172"/>
      <c r="DQ213" s="172"/>
      <c r="DR213" s="172"/>
      <c r="DS213" s="172"/>
      <c r="DT213" s="172"/>
      <c r="DU213" s="172"/>
      <c r="DV213" s="172"/>
      <c r="DW213" s="172"/>
      <c r="DX213" s="172"/>
      <c r="DY213" s="172"/>
      <c r="DZ213" s="172"/>
      <c r="EA213" s="172"/>
      <c r="EB213" s="172"/>
      <c r="EC213" s="172"/>
      <c r="ED213" s="172"/>
      <c r="EE213" s="172"/>
      <c r="EF213" s="172"/>
      <c r="EG213" s="172"/>
      <c r="EH213" s="172"/>
      <c r="EI213" s="172"/>
      <c r="EJ213" s="172"/>
      <c r="EK213" s="172"/>
      <c r="EL213" s="172"/>
      <c r="EM213" s="172"/>
      <c r="EN213" s="172"/>
      <c r="EO213" s="172"/>
      <c r="EP213" s="172"/>
      <c r="EQ213" s="172"/>
      <c r="ER213" s="172"/>
      <c r="ES213" s="172"/>
      <c r="ET213" s="172"/>
      <c r="EU213" s="172"/>
      <c r="EV213" s="172"/>
      <c r="EW213" s="172"/>
      <c r="EX213" s="172"/>
      <c r="EY213" s="172"/>
      <c r="EZ213" s="172"/>
      <c r="FA213" s="172"/>
      <c r="FB213" s="172"/>
      <c r="FC213" s="172"/>
      <c r="FD213" s="172"/>
      <c r="FE213" s="172"/>
      <c r="FF213" s="172"/>
      <c r="FG213" s="172"/>
      <c r="FH213" s="172"/>
      <c r="FI213" s="172"/>
      <c r="FJ213" s="172"/>
      <c r="FK213" s="172"/>
      <c r="FL213" s="172"/>
      <c r="FM213" s="172"/>
      <c r="FN213" s="172"/>
      <c r="FO213" s="172"/>
      <c r="FP213" s="172"/>
      <c r="FQ213" s="172"/>
      <c r="FR213" s="172"/>
      <c r="FS213" s="172"/>
      <c r="FT213" s="172"/>
      <c r="FU213" s="172"/>
      <c r="FV213" s="172"/>
      <c r="FW213" s="172"/>
      <c r="FX213" s="172"/>
      <c r="FY213" s="172"/>
      <c r="FZ213" s="172"/>
      <c r="GA213" s="172"/>
      <c r="GB213" s="172"/>
      <c r="GC213" s="172"/>
      <c r="GD213" s="172"/>
      <c r="GE213" s="172"/>
      <c r="GF213" s="172"/>
      <c r="GG213" s="172"/>
      <c r="GH213" s="172"/>
      <c r="GI213" s="172"/>
      <c r="GJ213" s="172"/>
      <c r="GK213" s="172"/>
      <c r="GL213" s="172"/>
      <c r="GM213" s="172"/>
      <c r="GN213" s="172"/>
      <c r="GO213" s="172"/>
      <c r="GP213" s="172"/>
      <c r="GQ213" s="172"/>
      <c r="GR213" s="172"/>
      <c r="GS213" s="172"/>
      <c r="GT213" s="172"/>
      <c r="GU213" s="172"/>
      <c r="GV213" s="172"/>
      <c r="GW213" s="172"/>
      <c r="GX213" s="172"/>
      <c r="GY213" s="172"/>
      <c r="GZ213" s="172"/>
      <c r="HA213" s="172"/>
      <c r="HB213" s="172"/>
      <c r="HC213" s="172"/>
      <c r="HD213" s="172"/>
      <c r="HE213" s="172"/>
      <c r="HF213" s="172"/>
      <c r="HG213" s="172"/>
      <c r="HH213" s="172"/>
      <c r="HI213" s="172"/>
      <c r="HJ213" s="172"/>
      <c r="HK213" s="172"/>
      <c r="HL213" s="172"/>
      <c r="HM213" s="172"/>
      <c r="HN213" s="172"/>
      <c r="HO213" s="172"/>
      <c r="HP213" s="172"/>
      <c r="HQ213" s="172"/>
      <c r="HR213" s="172"/>
      <c r="HS213" s="172"/>
      <c r="HT213" s="172"/>
      <c r="HU213" s="172"/>
      <c r="HV213" s="172"/>
      <c r="HW213" s="172"/>
      <c r="HX213" s="172"/>
      <c r="HY213" s="172"/>
      <c r="HZ213" s="172"/>
      <c r="IA213" s="172"/>
      <c r="IB213" s="172"/>
      <c r="IC213" s="172"/>
      <c r="ID213" s="172"/>
      <c r="IE213" s="172"/>
      <c r="IF213" s="172"/>
      <c r="IG213" s="172"/>
      <c r="IH213" s="172"/>
      <c r="II213" s="172"/>
      <c r="IJ213" s="172"/>
      <c r="IK213" s="172"/>
      <c r="IL213" s="172"/>
      <c r="IM213" s="172"/>
      <c r="IN213" s="172"/>
      <c r="IO213" s="172"/>
      <c r="IP213" s="172"/>
      <c r="IQ213" s="172"/>
      <c r="IR213" s="172"/>
      <c r="IS213" s="172"/>
      <c r="IT213" s="172"/>
      <c r="IU213" s="172"/>
      <c r="IV213" s="172"/>
      <c r="IW213" s="172"/>
      <c r="IX213" s="172"/>
      <c r="IY213" s="172"/>
      <c r="IZ213" s="172"/>
      <c r="JA213" s="172"/>
      <c r="JB213" s="172"/>
      <c r="JC213" s="172"/>
      <c r="JD213" s="172"/>
      <c r="JE213" s="172"/>
      <c r="JF213" s="172"/>
      <c r="JG213" s="172"/>
      <c r="JH213" s="172"/>
      <c r="JI213" s="172"/>
      <c r="JJ213" s="172"/>
      <c r="JK213" s="172"/>
      <c r="JL213" s="172"/>
      <c r="JM213" s="172"/>
      <c r="JN213" s="172"/>
      <c r="JO213" s="172"/>
      <c r="JP213" s="172"/>
      <c r="JQ213" s="172"/>
      <c r="JR213" s="172"/>
      <c r="JS213" s="172"/>
      <c r="JT213" s="172"/>
      <c r="JU213" s="172"/>
      <c r="JV213" s="172"/>
      <c r="JW213" s="172"/>
      <c r="JX213" s="172"/>
      <c r="JY213" s="172"/>
      <c r="JZ213" s="172"/>
      <c r="KA213" s="172"/>
      <c r="KB213" s="172"/>
      <c r="KC213" s="172"/>
      <c r="KD213" s="172"/>
      <c r="KE213" s="172"/>
      <c r="KF213" s="172"/>
      <c r="KG213" s="172"/>
      <c r="KH213" s="172"/>
      <c r="KI213" s="172"/>
      <c r="KJ213" s="172"/>
      <c r="KK213" s="172"/>
      <c r="KL213" s="172"/>
      <c r="KM213" s="172"/>
      <c r="KN213" s="172"/>
      <c r="KO213" s="172"/>
      <c r="KP213" s="172"/>
      <c r="KQ213" s="172"/>
      <c r="KR213" s="172"/>
      <c r="KS213" s="172"/>
      <c r="KT213" s="172"/>
      <c r="KU213" s="172"/>
      <c r="KV213" s="172"/>
      <c r="KW213" s="172"/>
      <c r="KX213" s="172"/>
      <c r="KY213" s="172"/>
      <c r="KZ213" s="172"/>
      <c r="LA213" s="172"/>
      <c r="LB213" s="172"/>
      <c r="LC213" s="172"/>
      <c r="LD213" s="172"/>
      <c r="LE213" s="172"/>
      <c r="LF213" s="172"/>
      <c r="LG213" s="172"/>
      <c r="LH213" s="172"/>
      <c r="LI213" s="172"/>
      <c r="LJ213" s="172"/>
      <c r="LK213" s="172"/>
      <c r="LL213" s="172"/>
      <c r="LM213" s="172"/>
      <c r="LN213" s="172"/>
      <c r="LO213" s="172"/>
      <c r="LP213" s="172"/>
      <c r="LQ213" s="172"/>
      <c r="LR213" s="172"/>
      <c r="LS213" s="172"/>
      <c r="LT213" s="172"/>
      <c r="LU213" s="172"/>
      <c r="LV213" s="172"/>
      <c r="LW213" s="172"/>
      <c r="LX213" s="172"/>
      <c r="LY213" s="172"/>
      <c r="LZ213" s="172"/>
      <c r="MA213" s="172"/>
      <c r="MB213" s="172"/>
      <c r="MC213" s="172"/>
      <c r="MD213" s="172"/>
      <c r="ME213" s="172"/>
      <c r="MF213" s="172"/>
      <c r="MG213" s="172"/>
      <c r="MH213" s="172"/>
      <c r="MI213" s="172"/>
      <c r="MJ213" s="172"/>
      <c r="MK213" s="172"/>
      <c r="ML213" s="172"/>
      <c r="MM213" s="172"/>
      <c r="MN213" s="172"/>
      <c r="MO213" s="172"/>
      <c r="MP213" s="172"/>
      <c r="MQ213" s="172"/>
      <c r="MR213" s="172"/>
      <c r="MS213" s="172"/>
      <c r="MT213" s="172"/>
      <c r="MU213" s="172"/>
      <c r="MV213" s="172"/>
      <c r="MW213" s="172"/>
      <c r="MX213" s="172"/>
      <c r="MY213" s="172"/>
      <c r="MZ213" s="172"/>
      <c r="NA213" s="172"/>
      <c r="NB213" s="172"/>
      <c r="NC213" s="172"/>
      <c r="ND213" s="172"/>
      <c r="NE213" s="172"/>
      <c r="NF213" s="172"/>
      <c r="NG213" s="172"/>
      <c r="NH213" s="172"/>
      <c r="NI213" s="172"/>
      <c r="NJ213" s="172"/>
      <c r="NK213" s="172"/>
      <c r="NL213" s="172"/>
      <c r="NM213" s="172"/>
      <c r="NN213" s="172"/>
      <c r="NO213" s="172"/>
      <c r="NP213" s="172"/>
      <c r="NQ213" s="172"/>
      <c r="NR213" s="172"/>
      <c r="NS213" s="172"/>
      <c r="NT213" s="172"/>
      <c r="NU213" s="172"/>
      <c r="NV213" s="172"/>
      <c r="NW213" s="172"/>
      <c r="NX213" s="172"/>
      <c r="NY213" s="172"/>
      <c r="NZ213" s="172"/>
      <c r="OA213" s="172"/>
      <c r="OB213" s="172"/>
      <c r="OC213" s="172"/>
      <c r="OD213" s="172"/>
      <c r="OE213" s="172"/>
      <c r="OF213" s="172"/>
      <c r="OG213" s="172"/>
      <c r="OH213" s="172"/>
      <c r="OI213" s="172"/>
      <c r="OJ213" s="172"/>
      <c r="OK213" s="172"/>
      <c r="OL213" s="172"/>
      <c r="OM213" s="172"/>
      <c r="ON213" s="172"/>
      <c r="OO213" s="172"/>
      <c r="OP213" s="172"/>
      <c r="OQ213" s="172"/>
      <c r="OR213" s="172"/>
      <c r="OS213" s="172"/>
      <c r="OT213" s="172"/>
      <c r="OU213" s="172"/>
      <c r="OV213" s="172"/>
      <c r="OW213" s="172"/>
      <c r="OX213" s="172"/>
      <c r="OY213" s="172"/>
      <c r="OZ213" s="172"/>
      <c r="PA213" s="172"/>
      <c r="PB213" s="172"/>
      <c r="PC213" s="172"/>
      <c r="PD213" s="172"/>
      <c r="PE213" s="172"/>
      <c r="PF213" s="172"/>
      <c r="PG213" s="172"/>
      <c r="PH213" s="172"/>
      <c r="PI213" s="172"/>
      <c r="PJ213" s="172"/>
      <c r="PK213" s="172"/>
      <c r="PL213" s="172"/>
      <c r="PM213" s="172"/>
      <c r="PN213" s="172"/>
      <c r="PO213" s="172"/>
      <c r="PP213" s="172"/>
      <c r="PQ213" s="172"/>
      <c r="PR213" s="172"/>
      <c r="PS213" s="172"/>
      <c r="PT213" s="172"/>
      <c r="PU213" s="172"/>
      <c r="PV213" s="172"/>
      <c r="PW213" s="172"/>
      <c r="PX213" s="172"/>
      <c r="PY213" s="172"/>
      <c r="PZ213" s="172"/>
      <c r="QA213" s="172"/>
      <c r="QB213" s="172"/>
      <c r="QC213" s="172"/>
      <c r="QD213" s="172"/>
      <c r="QE213" s="172"/>
      <c r="QF213" s="172"/>
      <c r="QG213" s="172"/>
      <c r="QH213" s="172"/>
      <c r="QI213" s="172"/>
      <c r="QJ213" s="172"/>
      <c r="QK213" s="172"/>
      <c r="QL213" s="172"/>
      <c r="QM213" s="172"/>
      <c r="QN213" s="172"/>
      <c r="QO213" s="172"/>
      <c r="QP213" s="172"/>
      <c r="QQ213" s="172"/>
      <c r="QR213" s="172"/>
      <c r="QS213" s="172"/>
      <c r="QT213" s="172"/>
      <c r="QU213" s="172"/>
      <c r="QV213" s="172"/>
      <c r="QW213" s="172"/>
      <c r="QX213" s="172"/>
      <c r="QY213" s="172"/>
      <c r="QZ213" s="172"/>
      <c r="RA213" s="172"/>
      <c r="RB213" s="172"/>
      <c r="RC213" s="172"/>
      <c r="RD213" s="172"/>
      <c r="RE213" s="172"/>
      <c r="RF213" s="172"/>
      <c r="RG213" s="172"/>
      <c r="RH213" s="172"/>
      <c r="RI213" s="172"/>
      <c r="RJ213" s="172"/>
      <c r="RK213" s="172"/>
      <c r="RL213" s="172"/>
      <c r="RM213" s="172"/>
      <c r="RN213" s="172"/>
      <c r="RO213" s="172"/>
      <c r="RP213" s="172"/>
      <c r="RQ213" s="172"/>
      <c r="RR213" s="172"/>
      <c r="RS213" s="172"/>
      <c r="RT213" s="172"/>
      <c r="RU213" s="172"/>
      <c r="RV213" s="172"/>
      <c r="RW213" s="172"/>
      <c r="RX213" s="172"/>
      <c r="RY213" s="172"/>
      <c r="RZ213" s="172"/>
      <c r="SA213" s="172"/>
      <c r="SB213" s="172"/>
      <c r="SC213" s="172"/>
      <c r="SD213" s="172"/>
      <c r="SE213" s="172"/>
      <c r="SF213" s="172"/>
      <c r="SG213" s="172"/>
      <c r="SH213" s="172"/>
      <c r="SI213" s="172"/>
      <c r="SJ213" s="172"/>
      <c r="SK213" s="172"/>
      <c r="SL213" s="172"/>
      <c r="SM213" s="172"/>
      <c r="SN213" s="172"/>
      <c r="SO213" s="172"/>
      <c r="SP213" s="172"/>
      <c r="SQ213" s="172"/>
      <c r="SR213" s="172"/>
      <c r="SS213" s="172"/>
      <c r="ST213" s="172"/>
      <c r="SU213" s="172"/>
      <c r="SV213" s="172"/>
      <c r="SW213" s="172"/>
      <c r="SX213" s="172"/>
      <c r="SY213" s="172"/>
      <c r="SZ213" s="172"/>
      <c r="TA213" s="172"/>
      <c r="TB213" s="172"/>
      <c r="TC213" s="172"/>
      <c r="TD213" s="172"/>
      <c r="TE213" s="172"/>
      <c r="TF213" s="172"/>
      <c r="TG213" s="172"/>
      <c r="TH213" s="172"/>
      <c r="TI213" s="172"/>
      <c r="TJ213" s="172"/>
      <c r="TK213" s="172"/>
      <c r="TL213" s="172"/>
      <c r="TM213" s="172"/>
      <c r="TN213" s="172"/>
      <c r="TO213" s="172"/>
      <c r="TP213" s="172"/>
      <c r="TQ213" s="172"/>
      <c r="TR213" s="172"/>
      <c r="TS213" s="172"/>
      <c r="TT213" s="172"/>
      <c r="TU213" s="172"/>
      <c r="TV213" s="172"/>
      <c r="TW213" s="172"/>
      <c r="TX213" s="172"/>
      <c r="TY213" s="172"/>
      <c r="TZ213" s="172"/>
      <c r="UA213" s="172"/>
      <c r="UB213" s="172"/>
      <c r="UC213" s="172"/>
      <c r="UD213" s="172"/>
      <c r="UE213" s="172"/>
      <c r="UF213" s="172"/>
      <c r="UG213" s="172"/>
      <c r="UH213" s="172"/>
      <c r="UI213" s="172"/>
      <c r="UJ213" s="172"/>
      <c r="UK213" s="172"/>
      <c r="UL213" s="172"/>
      <c r="UM213" s="172"/>
      <c r="UN213" s="172"/>
      <c r="UO213" s="172"/>
      <c r="UP213" s="172"/>
      <c r="UQ213" s="172"/>
      <c r="UR213" s="172"/>
      <c r="US213" s="172"/>
      <c r="UT213" s="172"/>
      <c r="UU213" s="172"/>
      <c r="UV213" s="172"/>
      <c r="UW213" s="172"/>
      <c r="UX213" s="172"/>
      <c r="UY213" s="172"/>
      <c r="UZ213" s="172"/>
      <c r="VA213" s="172"/>
      <c r="VB213" s="172"/>
      <c r="VC213" s="172"/>
      <c r="VD213" s="172"/>
      <c r="VE213" s="172"/>
      <c r="VF213" s="172"/>
      <c r="VG213" s="172"/>
      <c r="VH213" s="172"/>
      <c r="VI213" s="172"/>
      <c r="VJ213" s="172"/>
      <c r="VK213" s="172"/>
      <c r="VL213" s="172"/>
      <c r="VM213" s="172"/>
      <c r="VN213" s="172"/>
      <c r="VO213" s="172"/>
      <c r="VP213" s="172"/>
      <c r="VQ213" s="172"/>
      <c r="VR213" s="172"/>
      <c r="VS213" s="172"/>
      <c r="VT213" s="172"/>
      <c r="VU213" s="172"/>
      <c r="VV213" s="172"/>
      <c r="VW213" s="172"/>
      <c r="VX213" s="172"/>
      <c r="VY213" s="172"/>
      <c r="VZ213" s="172"/>
      <c r="WA213" s="172"/>
      <c r="WB213" s="172"/>
      <c r="WC213" s="172"/>
      <c r="WD213" s="172"/>
      <c r="WE213" s="172"/>
      <c r="WF213" s="172"/>
      <c r="WG213" s="172"/>
      <c r="WH213" s="172"/>
      <c r="WI213" s="172"/>
      <c r="WJ213" s="172"/>
      <c r="WK213" s="172"/>
      <c r="WL213" s="172"/>
      <c r="WM213" s="172"/>
      <c r="WN213" s="172"/>
      <c r="WO213" s="172"/>
      <c r="WP213" s="172"/>
      <c r="WQ213" s="172"/>
      <c r="WR213" s="172"/>
      <c r="WS213" s="172"/>
      <c r="WT213" s="172"/>
      <c r="WU213" s="172"/>
      <c r="WV213" s="172"/>
      <c r="WW213" s="172"/>
      <c r="WX213" s="172"/>
      <c r="WY213" s="172"/>
      <c r="WZ213" s="172"/>
      <c r="XA213" s="172"/>
      <c r="XB213" s="172"/>
      <c r="XC213" s="172"/>
      <c r="XD213" s="172"/>
      <c r="XE213" s="172"/>
      <c r="XF213" s="172"/>
      <c r="XG213" s="172"/>
      <c r="XH213" s="172"/>
      <c r="XI213" s="172"/>
      <c r="XJ213" s="172"/>
      <c r="XK213" s="172"/>
      <c r="XL213" s="172"/>
      <c r="XM213" s="172"/>
      <c r="XN213" s="172"/>
      <c r="XO213" s="172"/>
      <c r="XP213" s="172"/>
      <c r="XQ213" s="172"/>
      <c r="XR213" s="172"/>
      <c r="XS213" s="172"/>
      <c r="XT213" s="172"/>
      <c r="XU213" s="172"/>
      <c r="XV213" s="172"/>
      <c r="XW213" s="172"/>
      <c r="XX213" s="172"/>
      <c r="XY213" s="172"/>
      <c r="XZ213" s="172"/>
      <c r="YA213" s="172"/>
      <c r="YB213" s="172"/>
      <c r="YC213" s="172"/>
      <c r="YD213" s="172"/>
      <c r="YE213" s="172"/>
      <c r="YF213" s="172"/>
      <c r="YG213" s="172"/>
      <c r="YH213" s="172"/>
      <c r="YI213" s="172"/>
      <c r="YJ213" s="172"/>
      <c r="YK213" s="172"/>
      <c r="YL213" s="172"/>
      <c r="YM213" s="172"/>
      <c r="YN213" s="172"/>
      <c r="YO213" s="172"/>
      <c r="YP213" s="172"/>
      <c r="YQ213" s="172"/>
      <c r="YR213" s="172"/>
      <c r="YS213" s="172"/>
      <c r="YT213" s="172"/>
      <c r="YU213" s="172"/>
      <c r="YV213" s="172"/>
      <c r="YW213" s="172"/>
      <c r="YX213" s="172"/>
      <c r="YY213" s="172"/>
      <c r="YZ213" s="172"/>
      <c r="ZA213" s="172"/>
      <c r="ZB213" s="172"/>
      <c r="ZC213" s="172"/>
      <c r="ZD213" s="172"/>
      <c r="ZE213" s="172"/>
      <c r="ZF213" s="172"/>
      <c r="ZG213" s="172"/>
      <c r="ZH213" s="172"/>
      <c r="ZI213" s="172"/>
      <c r="ZJ213" s="172"/>
      <c r="ZK213" s="172"/>
      <c r="ZL213" s="172"/>
      <c r="ZM213" s="172"/>
      <c r="ZN213" s="172"/>
      <c r="ZO213" s="172"/>
      <c r="ZP213" s="172"/>
      <c r="ZQ213" s="172"/>
      <c r="ZR213" s="172"/>
      <c r="ZS213" s="172"/>
      <c r="ZT213" s="172"/>
      <c r="ZU213" s="172"/>
      <c r="ZV213" s="172"/>
      <c r="ZW213" s="172"/>
      <c r="ZX213" s="172"/>
      <c r="ZY213" s="172"/>
      <c r="ZZ213" s="172"/>
      <c r="AAA213" s="172"/>
      <c r="AAB213" s="172"/>
      <c r="AAC213" s="172"/>
      <c r="AAD213" s="172"/>
      <c r="AAE213" s="172"/>
      <c r="AAF213" s="172"/>
      <c r="AAG213" s="172"/>
      <c r="AAH213" s="172"/>
      <c r="AAI213" s="172"/>
      <c r="AAJ213" s="172"/>
      <c r="AAK213" s="172"/>
      <c r="AAL213" s="172"/>
      <c r="AAM213" s="172"/>
      <c r="AAN213" s="172"/>
      <c r="AAO213" s="172"/>
      <c r="AAP213" s="172"/>
      <c r="AAQ213" s="172"/>
      <c r="AAR213" s="172"/>
      <c r="AAS213" s="172"/>
      <c r="AAT213" s="172"/>
      <c r="AAU213" s="172"/>
      <c r="AAV213" s="172"/>
      <c r="AAW213" s="172"/>
      <c r="AAX213" s="172"/>
      <c r="AAY213" s="172"/>
      <c r="AAZ213" s="172"/>
      <c r="ABA213" s="172"/>
      <c r="ABB213" s="172"/>
      <c r="ABC213" s="172"/>
      <c r="ABD213" s="172"/>
      <c r="ABE213" s="172"/>
      <c r="ABF213" s="172"/>
      <c r="ABG213" s="172"/>
      <c r="ABH213" s="172"/>
      <c r="ABI213" s="172"/>
      <c r="ABJ213" s="172"/>
      <c r="ABK213" s="172"/>
      <c r="ABL213" s="172"/>
      <c r="ABM213" s="172"/>
      <c r="ABN213" s="172"/>
      <c r="ABO213" s="172"/>
      <c r="ABP213" s="172"/>
      <c r="ABQ213" s="172"/>
      <c r="ABR213" s="172"/>
      <c r="ABS213" s="172"/>
      <c r="ABT213" s="172"/>
      <c r="ABU213" s="172"/>
      <c r="ABV213" s="172"/>
      <c r="ABW213" s="172"/>
      <c r="ABX213" s="172"/>
      <c r="ABY213" s="172"/>
      <c r="ABZ213" s="172"/>
      <c r="ACA213" s="172"/>
      <c r="ACB213" s="172"/>
      <c r="ACC213" s="172"/>
      <c r="ACD213" s="172"/>
      <c r="ACE213" s="172"/>
      <c r="ACF213" s="172"/>
      <c r="ACG213" s="172"/>
      <c r="ACH213" s="172"/>
      <c r="ACI213" s="172"/>
      <c r="ACJ213" s="172"/>
      <c r="ACK213" s="172"/>
      <c r="ACL213" s="172"/>
      <c r="ACM213" s="172"/>
      <c r="ACN213" s="172"/>
      <c r="ACO213" s="172"/>
      <c r="ACP213" s="172"/>
      <c r="ACQ213" s="172"/>
      <c r="ACR213" s="172"/>
      <c r="ACS213" s="172"/>
      <c r="ACT213" s="172"/>
      <c r="ACU213" s="172"/>
      <c r="ACV213" s="172"/>
      <c r="ACW213" s="172"/>
      <c r="ACX213" s="172"/>
      <c r="ACY213" s="172"/>
      <c r="ACZ213" s="172"/>
      <c r="ADA213" s="172"/>
      <c r="ADB213" s="172"/>
      <c r="ADC213" s="172"/>
      <c r="ADD213" s="172"/>
      <c r="ADE213" s="172"/>
      <c r="ADF213" s="172"/>
      <c r="ADG213" s="172"/>
      <c r="ADH213" s="172"/>
      <c r="ADI213" s="172"/>
      <c r="ADJ213" s="172"/>
      <c r="ADK213" s="172"/>
      <c r="ADL213" s="172"/>
      <c r="ADM213" s="172"/>
      <c r="ADN213" s="172"/>
      <c r="ADO213" s="172"/>
      <c r="ADP213" s="172"/>
      <c r="ADQ213" s="172"/>
      <c r="ADR213" s="172"/>
      <c r="ADS213" s="172"/>
      <c r="ADT213" s="172"/>
      <c r="ADU213" s="172"/>
      <c r="ADV213" s="172"/>
      <c r="ADW213" s="172"/>
      <c r="ADX213" s="172"/>
      <c r="ADY213" s="172"/>
      <c r="ADZ213" s="172"/>
      <c r="AEA213" s="172"/>
      <c r="AEB213" s="172"/>
      <c r="AEC213" s="172"/>
      <c r="AED213" s="172"/>
      <c r="AEE213" s="172"/>
      <c r="AEF213" s="172"/>
      <c r="AEG213" s="172"/>
      <c r="AEH213" s="172"/>
      <c r="AEI213" s="172"/>
      <c r="AEJ213" s="172"/>
      <c r="AEK213" s="172"/>
      <c r="AEL213" s="172"/>
      <c r="AEM213" s="172"/>
      <c r="AEN213" s="172"/>
      <c r="AEO213" s="172"/>
      <c r="AEP213" s="172"/>
      <c r="AEQ213" s="172"/>
      <c r="AER213" s="172"/>
      <c r="AES213" s="172"/>
      <c r="AET213" s="172"/>
      <c r="AEU213" s="172"/>
      <c r="AEV213" s="172"/>
      <c r="AEW213" s="172"/>
      <c r="AEX213" s="172"/>
      <c r="AEY213" s="172"/>
      <c r="AEZ213" s="172"/>
      <c r="AFA213" s="172"/>
      <c r="AFB213" s="172"/>
      <c r="AFC213" s="172"/>
      <c r="AFD213" s="172"/>
      <c r="AFE213" s="172"/>
      <c r="AFF213" s="172"/>
      <c r="AFG213" s="172"/>
      <c r="AFH213" s="172"/>
      <c r="AFI213" s="172"/>
      <c r="AFJ213" s="172"/>
      <c r="AFK213" s="172"/>
      <c r="AFL213" s="172"/>
      <c r="AFM213" s="172"/>
      <c r="AFN213" s="172"/>
      <c r="AFO213" s="172"/>
      <c r="AFP213" s="172"/>
      <c r="AFQ213" s="172"/>
      <c r="AFR213" s="172"/>
      <c r="AFS213" s="172"/>
      <c r="AFT213" s="172"/>
      <c r="AFU213" s="172"/>
      <c r="AFV213" s="172"/>
      <c r="AFW213" s="172"/>
      <c r="AFX213" s="172"/>
      <c r="AFY213" s="172"/>
      <c r="AFZ213" s="172"/>
      <c r="AGA213" s="172"/>
      <c r="AGB213" s="172"/>
      <c r="AGC213" s="172"/>
      <c r="AGD213" s="172"/>
      <c r="AGE213" s="172"/>
      <c r="AGF213" s="172"/>
      <c r="AGG213" s="172"/>
      <c r="AGH213" s="172"/>
      <c r="AGI213" s="172"/>
      <c r="AGJ213" s="172"/>
      <c r="AGK213" s="172"/>
      <c r="AGL213" s="172"/>
      <c r="AGM213" s="172"/>
      <c r="AGN213" s="172"/>
      <c r="AGO213" s="172"/>
      <c r="AGP213" s="172"/>
      <c r="AGQ213" s="172"/>
      <c r="AGR213" s="172"/>
      <c r="AGS213" s="172"/>
      <c r="AGT213" s="172"/>
      <c r="AGU213" s="172"/>
      <c r="AGV213" s="172"/>
      <c r="AGW213" s="172"/>
      <c r="AGX213" s="172"/>
      <c r="AGY213" s="172"/>
      <c r="AGZ213" s="172"/>
      <c r="AHA213" s="172"/>
      <c r="AHB213" s="172"/>
      <c r="AHC213" s="172"/>
      <c r="AHD213" s="172"/>
      <c r="AHE213" s="172"/>
      <c r="AHF213" s="172"/>
      <c r="AHG213" s="172"/>
      <c r="AHH213" s="172"/>
      <c r="AHI213" s="172"/>
      <c r="AHJ213" s="172"/>
      <c r="AHK213" s="172"/>
      <c r="AHL213" s="172"/>
      <c r="AHM213" s="172"/>
      <c r="AHN213" s="172"/>
      <c r="AHO213" s="172"/>
      <c r="AHP213" s="172"/>
      <c r="AHQ213" s="172"/>
      <c r="AHR213" s="172"/>
      <c r="AHS213" s="172"/>
      <c r="AHT213" s="172"/>
      <c r="AHU213" s="172"/>
      <c r="AHV213" s="172"/>
      <c r="AHW213" s="172"/>
      <c r="AHX213" s="172"/>
      <c r="AHY213" s="172"/>
      <c r="AHZ213" s="172"/>
      <c r="AIA213" s="172"/>
      <c r="AIB213" s="172"/>
      <c r="AIC213" s="172"/>
      <c r="AID213" s="172"/>
      <c r="AIE213" s="172"/>
      <c r="AIF213" s="172"/>
      <c r="AIG213" s="172"/>
      <c r="AIH213" s="172"/>
      <c r="AII213" s="172"/>
      <c r="AIJ213" s="172"/>
      <c r="AIK213" s="172"/>
      <c r="AIL213" s="172"/>
      <c r="AIM213" s="172"/>
      <c r="AIN213" s="172"/>
      <c r="AIO213" s="172"/>
      <c r="AIP213" s="172"/>
      <c r="AIQ213" s="172"/>
      <c r="AIR213" s="172"/>
      <c r="AIS213" s="172"/>
      <c r="AIT213" s="172"/>
      <c r="AIU213" s="172"/>
      <c r="AIV213" s="172"/>
      <c r="AIW213" s="172"/>
      <c r="AIX213" s="172"/>
      <c r="AIY213" s="172"/>
      <c r="AIZ213" s="172"/>
      <c r="AJA213" s="172"/>
      <c r="AJB213" s="172"/>
      <c r="AJC213" s="172"/>
      <c r="AJD213" s="172"/>
      <c r="AJE213" s="172"/>
      <c r="AJF213" s="172"/>
      <c r="AJG213" s="172"/>
      <c r="AJH213" s="172"/>
      <c r="AJI213" s="172"/>
      <c r="AJJ213" s="172"/>
      <c r="AJK213" s="172"/>
      <c r="AJL213" s="172"/>
      <c r="AJM213" s="172"/>
      <c r="AJN213" s="172"/>
      <c r="AJO213" s="172"/>
      <c r="AJP213" s="172"/>
      <c r="AJQ213" s="172"/>
      <c r="AJR213" s="172"/>
      <c r="AJS213" s="172"/>
      <c r="AJT213" s="172"/>
      <c r="AJU213" s="172"/>
      <c r="AJV213" s="172"/>
      <c r="AJW213" s="172"/>
      <c r="AJX213" s="172"/>
      <c r="AJY213" s="172"/>
      <c r="AJZ213" s="172"/>
      <c r="AKA213" s="172"/>
      <c r="AKB213" s="172"/>
      <c r="AKC213" s="172"/>
      <c r="AKD213" s="172"/>
      <c r="AKE213" s="172"/>
      <c r="AKF213" s="172"/>
      <c r="AKG213" s="172"/>
      <c r="AKH213" s="172"/>
      <c r="AKI213" s="172"/>
      <c r="AKJ213" s="172"/>
      <c r="AKK213" s="172"/>
      <c r="AKL213" s="172"/>
      <c r="AKM213" s="172"/>
      <c r="AKN213" s="172"/>
      <c r="AKO213" s="172"/>
      <c r="AKP213" s="172"/>
      <c r="AKQ213" s="172"/>
      <c r="AKR213" s="172"/>
      <c r="AKS213" s="172"/>
      <c r="AKT213" s="172"/>
      <c r="AKU213" s="172"/>
      <c r="AKV213" s="172"/>
      <c r="AKW213" s="172"/>
      <c r="AKX213" s="172"/>
      <c r="AKY213" s="172"/>
      <c r="AKZ213" s="172"/>
      <c r="ALA213" s="172"/>
      <c r="ALB213" s="172"/>
      <c r="ALC213" s="172"/>
      <c r="ALD213" s="172"/>
      <c r="ALE213" s="172"/>
      <c r="ALF213" s="172"/>
      <c r="ALG213" s="172"/>
      <c r="ALH213" s="172"/>
      <c r="ALI213" s="172"/>
      <c r="ALJ213" s="172"/>
      <c r="ALK213" s="172"/>
      <c r="ALL213" s="172"/>
      <c r="ALM213" s="172"/>
      <c r="ALN213" s="172"/>
      <c r="ALO213" s="172"/>
      <c r="ALP213" s="172"/>
      <c r="ALQ213" s="172"/>
      <c r="ALR213" s="172"/>
      <c r="ALS213" s="172"/>
      <c r="ALT213" s="172"/>
      <c r="ALU213" s="172"/>
      <c r="ALV213" s="172"/>
      <c r="ALW213" s="172"/>
      <c r="ALX213" s="172"/>
      <c r="ALY213" s="172"/>
      <c r="ALZ213" s="172"/>
      <c r="AMA213" s="172"/>
      <c r="AMB213" s="172"/>
      <c r="AMC213" s="172"/>
      <c r="AMD213" s="172"/>
      <c r="AME213" s="172"/>
      <c r="AMF213" s="172"/>
      <c r="AMG213" s="172"/>
      <c r="AMH213" s="172"/>
      <c r="AMI213" s="172"/>
      <c r="AMJ213" s="172"/>
      <c r="AMK213" s="172"/>
      <c r="AML213" s="172"/>
      <c r="AMM213" s="172"/>
      <c r="AMN213" s="172"/>
      <c r="AMO213" s="172"/>
      <c r="AMP213" s="172"/>
      <c r="AMQ213" s="172"/>
      <c r="AMR213" s="172"/>
      <c r="AMS213" s="172"/>
      <c r="AMT213" s="172"/>
      <c r="AMU213" s="172"/>
      <c r="AMV213" s="172"/>
      <c r="AMW213" s="172"/>
      <c r="AMX213" s="172"/>
      <c r="AMY213" s="172"/>
      <c r="AMZ213" s="172"/>
      <c r="ANA213" s="172"/>
      <c r="ANB213" s="172"/>
      <c r="ANC213" s="172"/>
      <c r="AND213" s="172"/>
      <c r="ANE213" s="172"/>
      <c r="ANF213" s="172"/>
      <c r="ANG213" s="172"/>
      <c r="ANH213" s="172"/>
      <c r="ANI213" s="172"/>
      <c r="ANJ213" s="172"/>
      <c r="ANK213" s="172"/>
      <c r="ANL213" s="172"/>
      <c r="ANM213" s="172"/>
      <c r="ANN213" s="172"/>
      <c r="ANO213" s="172"/>
      <c r="ANP213" s="172"/>
      <c r="ANQ213" s="172"/>
      <c r="ANR213" s="172"/>
      <c r="ANS213" s="172"/>
      <c r="ANT213" s="172"/>
      <c r="ANU213" s="172"/>
      <c r="ANV213" s="172"/>
      <c r="ANW213" s="172"/>
      <c r="ANX213" s="172"/>
      <c r="ANY213" s="172"/>
      <c r="ANZ213" s="172"/>
      <c r="AOA213" s="172"/>
      <c r="AOB213" s="172"/>
      <c r="AOC213" s="172"/>
      <c r="AOD213" s="172"/>
      <c r="AOE213" s="172"/>
      <c r="AOF213" s="172"/>
      <c r="AOG213" s="172"/>
      <c r="AOH213" s="172"/>
      <c r="AOI213" s="172"/>
      <c r="AOJ213" s="172"/>
      <c r="AOK213" s="172"/>
      <c r="AOL213" s="172"/>
      <c r="AOM213" s="172"/>
      <c r="AON213" s="172"/>
      <c r="AOO213" s="172"/>
      <c r="AOP213" s="172"/>
      <c r="AOQ213" s="172"/>
      <c r="AOR213" s="172"/>
      <c r="AOS213" s="172"/>
      <c r="AOT213" s="172"/>
      <c r="AOU213" s="172"/>
      <c r="AOV213" s="172"/>
      <c r="AOW213" s="172"/>
      <c r="AOX213" s="172"/>
      <c r="AOY213" s="172"/>
      <c r="AOZ213" s="172"/>
      <c r="APA213" s="172"/>
      <c r="APB213" s="172"/>
      <c r="APC213" s="172"/>
      <c r="APD213" s="172"/>
      <c r="APE213" s="172"/>
      <c r="APF213" s="172"/>
      <c r="APG213" s="172"/>
      <c r="APH213" s="172"/>
      <c r="API213" s="172"/>
      <c r="APJ213" s="172"/>
      <c r="APK213" s="172"/>
      <c r="APL213" s="172"/>
      <c r="APM213" s="172"/>
      <c r="APN213" s="172"/>
      <c r="APO213" s="172"/>
      <c r="APP213" s="172"/>
      <c r="APQ213" s="172"/>
      <c r="APR213" s="172"/>
      <c r="APS213" s="172"/>
      <c r="APT213" s="172"/>
      <c r="APU213" s="172"/>
      <c r="APV213" s="172"/>
      <c r="APW213" s="172"/>
      <c r="APX213" s="172"/>
      <c r="APY213" s="172"/>
      <c r="APZ213" s="172"/>
      <c r="AQA213" s="172"/>
      <c r="AQB213" s="172"/>
      <c r="AQC213" s="172"/>
      <c r="AQD213" s="172"/>
      <c r="AQE213" s="172"/>
      <c r="AQF213" s="172"/>
      <c r="AQG213" s="172"/>
      <c r="AQH213" s="172"/>
      <c r="AQI213" s="172"/>
      <c r="AQJ213" s="172"/>
      <c r="AQK213" s="172"/>
      <c r="AQL213" s="172"/>
      <c r="AQM213" s="172"/>
      <c r="AQN213" s="172"/>
      <c r="AQO213" s="172"/>
      <c r="AQP213" s="172"/>
      <c r="AQQ213" s="172"/>
      <c r="AQR213" s="172"/>
      <c r="AQS213" s="172"/>
      <c r="AQT213" s="172"/>
      <c r="AQU213" s="172"/>
      <c r="AQV213" s="172"/>
      <c r="AQW213" s="172"/>
      <c r="AQX213" s="172"/>
      <c r="AQY213" s="172"/>
      <c r="AQZ213" s="172"/>
      <c r="ARA213" s="172"/>
      <c r="ARB213" s="172"/>
      <c r="ARC213" s="172"/>
      <c r="ARD213" s="172"/>
      <c r="ARE213" s="172"/>
      <c r="ARF213" s="172"/>
      <c r="ARG213" s="172"/>
      <c r="ARH213" s="172"/>
      <c r="ARI213" s="172"/>
      <c r="ARJ213" s="172"/>
      <c r="ARK213" s="172"/>
      <c r="ARL213" s="172"/>
      <c r="ARM213" s="172"/>
      <c r="ARN213" s="172"/>
      <c r="ARO213" s="172"/>
      <c r="ARP213" s="172"/>
      <c r="ARQ213" s="172"/>
      <c r="ARR213" s="172"/>
      <c r="ARS213" s="172"/>
      <c r="ART213" s="172"/>
      <c r="ARU213" s="172"/>
      <c r="ARV213" s="172"/>
      <c r="ARW213" s="172"/>
      <c r="ARX213" s="172"/>
      <c r="ARY213" s="172"/>
      <c r="ARZ213" s="172"/>
      <c r="ASA213" s="172"/>
      <c r="ASB213" s="172"/>
      <c r="ASC213" s="172"/>
      <c r="ASD213" s="172"/>
      <c r="ASE213" s="172"/>
      <c r="ASF213" s="172"/>
      <c r="ASG213" s="172"/>
      <c r="ASH213" s="172"/>
      <c r="ASI213" s="172"/>
      <c r="ASJ213" s="172"/>
      <c r="ASK213" s="172"/>
      <c r="ASL213" s="172"/>
      <c r="ASM213" s="172"/>
      <c r="ASN213" s="172"/>
      <c r="ASO213" s="172"/>
      <c r="ASP213" s="172"/>
      <c r="ASQ213" s="172"/>
      <c r="ASR213" s="172"/>
      <c r="ASS213" s="172"/>
      <c r="AST213" s="172"/>
      <c r="ASU213" s="172"/>
      <c r="ASV213" s="172"/>
      <c r="ASW213" s="172"/>
      <c r="ASX213" s="172"/>
      <c r="ASY213" s="172"/>
      <c r="ASZ213" s="172"/>
      <c r="ATA213" s="172"/>
      <c r="ATB213" s="172"/>
      <c r="ATC213" s="172"/>
      <c r="ATD213" s="172"/>
      <c r="ATE213" s="172"/>
      <c r="ATF213" s="172"/>
      <c r="ATG213" s="172"/>
      <c r="ATH213" s="172"/>
      <c r="ATI213" s="172"/>
      <c r="ATJ213" s="172"/>
      <c r="ATK213" s="172"/>
      <c r="ATL213" s="172"/>
      <c r="ATM213" s="172"/>
      <c r="ATN213" s="172"/>
      <c r="ATO213" s="172"/>
      <c r="ATP213" s="172"/>
      <c r="ATQ213" s="172"/>
      <c r="ATR213" s="172"/>
      <c r="ATS213" s="172"/>
      <c r="ATT213" s="172"/>
      <c r="ATU213" s="172"/>
      <c r="ATV213" s="172"/>
      <c r="ATW213" s="172"/>
      <c r="ATX213" s="172"/>
      <c r="ATY213" s="172"/>
      <c r="ATZ213" s="172"/>
      <c r="AUA213" s="172"/>
      <c r="AUB213" s="172"/>
      <c r="AUC213" s="172"/>
      <c r="AUD213" s="172"/>
      <c r="AUE213" s="172"/>
      <c r="AUF213" s="172"/>
      <c r="AUG213" s="172"/>
      <c r="AUH213" s="172"/>
      <c r="AUI213" s="172"/>
      <c r="AUJ213" s="172"/>
      <c r="AUK213" s="172"/>
      <c r="AUL213" s="172"/>
      <c r="AUM213" s="172"/>
      <c r="AUN213" s="172"/>
      <c r="AUO213" s="172"/>
      <c r="AUP213" s="172"/>
      <c r="AUQ213" s="172"/>
      <c r="AUR213" s="172"/>
      <c r="AUS213" s="172"/>
      <c r="AUT213" s="172"/>
      <c r="AUU213" s="172"/>
      <c r="AUV213" s="172"/>
      <c r="AUW213" s="172"/>
      <c r="AUX213" s="172"/>
      <c r="AUY213" s="172"/>
      <c r="AUZ213" s="172"/>
      <c r="AVA213" s="172"/>
      <c r="AVB213" s="172"/>
      <c r="AVC213" s="172"/>
      <c r="AVD213" s="172"/>
      <c r="AVE213" s="172"/>
      <c r="AVF213" s="172"/>
      <c r="AVG213" s="172"/>
      <c r="AVH213" s="172"/>
      <c r="AVI213" s="172"/>
      <c r="AVJ213" s="172"/>
      <c r="AVK213" s="172"/>
      <c r="AVL213" s="172"/>
      <c r="AVM213" s="172"/>
      <c r="AVN213" s="172"/>
      <c r="AVO213" s="172"/>
      <c r="AVP213" s="172"/>
      <c r="AVQ213" s="172"/>
      <c r="AVR213" s="172"/>
      <c r="AVS213" s="172"/>
      <c r="AVT213" s="172"/>
      <c r="AVU213" s="172"/>
      <c r="AVV213" s="172"/>
      <c r="AVW213" s="172"/>
      <c r="AVX213" s="172"/>
      <c r="AVY213" s="172"/>
      <c r="AVZ213" s="172"/>
      <c r="AWA213" s="172"/>
      <c r="AWB213" s="172"/>
      <c r="AWC213" s="172"/>
      <c r="AWD213" s="172"/>
      <c r="AWE213" s="172"/>
      <c r="AWF213" s="172"/>
      <c r="AWG213" s="172"/>
      <c r="AWH213" s="172"/>
      <c r="AWI213" s="172"/>
      <c r="AWJ213" s="172"/>
      <c r="AWK213" s="172"/>
      <c r="AWL213" s="172"/>
      <c r="AWM213" s="172"/>
      <c r="AWN213" s="172"/>
      <c r="AWO213" s="172"/>
      <c r="AWP213" s="172"/>
      <c r="AWQ213" s="172"/>
      <c r="AWR213" s="172"/>
      <c r="AWS213" s="172"/>
      <c r="AWT213" s="172"/>
      <c r="AWU213" s="172"/>
      <c r="AWV213" s="172"/>
      <c r="AWW213" s="172"/>
      <c r="AWX213" s="172"/>
      <c r="AWY213" s="172"/>
      <c r="AWZ213" s="172"/>
      <c r="AXA213" s="172"/>
      <c r="AXB213" s="172"/>
      <c r="AXC213" s="172"/>
      <c r="AXD213" s="172"/>
      <c r="AXE213" s="172"/>
      <c r="AXF213" s="172"/>
      <c r="AXG213" s="172"/>
      <c r="AXH213" s="172"/>
      <c r="AXI213" s="172"/>
      <c r="AXJ213" s="172"/>
      <c r="AXK213" s="172"/>
      <c r="AXL213" s="172"/>
      <c r="AXM213" s="172"/>
      <c r="AXN213" s="172"/>
      <c r="AXO213" s="172"/>
      <c r="AXP213" s="172"/>
      <c r="AXQ213" s="172"/>
      <c r="AXR213" s="172"/>
      <c r="AXS213" s="172"/>
      <c r="AXT213" s="172"/>
      <c r="AXU213" s="172"/>
      <c r="AXV213" s="172"/>
      <c r="AXW213" s="172"/>
      <c r="AXX213" s="172"/>
      <c r="AXY213" s="172"/>
      <c r="AXZ213" s="172"/>
      <c r="AYA213" s="172"/>
      <c r="AYB213" s="172"/>
      <c r="AYC213" s="172"/>
      <c r="AYD213" s="172"/>
      <c r="AYE213" s="172"/>
      <c r="AYF213" s="172"/>
      <c r="AYG213" s="172"/>
      <c r="AYH213" s="172"/>
      <c r="AYI213" s="172"/>
      <c r="AYJ213" s="172"/>
      <c r="AYK213" s="172"/>
      <c r="AYL213" s="172"/>
      <c r="AYM213" s="172"/>
      <c r="AYN213" s="172"/>
      <c r="AYO213" s="172"/>
      <c r="AYP213" s="172"/>
      <c r="AYQ213" s="172"/>
      <c r="AYR213" s="172"/>
      <c r="AYS213" s="172"/>
      <c r="AYT213" s="172"/>
      <c r="AYU213" s="172"/>
      <c r="AYV213" s="172"/>
      <c r="AYW213" s="172"/>
      <c r="AYX213" s="172"/>
      <c r="AYY213" s="172"/>
      <c r="AYZ213" s="172"/>
      <c r="AZA213" s="172"/>
      <c r="AZB213" s="172"/>
      <c r="AZC213" s="172"/>
      <c r="AZD213" s="172"/>
      <c r="AZE213" s="172"/>
      <c r="AZF213" s="172"/>
      <c r="AZG213" s="172"/>
      <c r="AZH213" s="172"/>
      <c r="AZI213" s="172"/>
      <c r="AZJ213" s="172"/>
      <c r="AZK213" s="172"/>
      <c r="AZL213" s="172"/>
      <c r="AZM213" s="172"/>
      <c r="AZN213" s="172"/>
      <c r="AZO213" s="172"/>
      <c r="AZP213" s="172"/>
      <c r="AZQ213" s="172"/>
      <c r="AZR213" s="172"/>
      <c r="AZS213" s="172"/>
      <c r="AZT213" s="172"/>
      <c r="AZU213" s="172"/>
      <c r="AZV213" s="172"/>
      <c r="AZW213" s="172"/>
      <c r="AZX213" s="172"/>
      <c r="AZY213" s="172"/>
      <c r="AZZ213" s="172"/>
      <c r="BAA213" s="172"/>
      <c r="BAB213" s="172"/>
      <c r="BAC213" s="172"/>
      <c r="BAD213" s="172"/>
      <c r="BAE213" s="172"/>
      <c r="BAF213" s="172"/>
      <c r="BAG213" s="172"/>
      <c r="BAH213" s="172"/>
      <c r="BAI213" s="172"/>
      <c r="BAJ213" s="172"/>
      <c r="BAK213" s="172"/>
      <c r="BAL213" s="172"/>
      <c r="BAM213" s="172"/>
      <c r="BAN213" s="172"/>
      <c r="BAO213" s="172"/>
      <c r="BAP213" s="172"/>
      <c r="BAQ213" s="172"/>
      <c r="BAR213" s="172"/>
      <c r="BAS213" s="172"/>
      <c r="BAT213" s="172"/>
      <c r="BAU213" s="172"/>
      <c r="BAV213" s="172"/>
      <c r="BAW213" s="172"/>
      <c r="BAX213" s="172"/>
      <c r="BAY213" s="172"/>
      <c r="BAZ213" s="172"/>
      <c r="BBA213" s="172"/>
      <c r="BBB213" s="172"/>
      <c r="BBC213" s="172"/>
      <c r="BBD213" s="172"/>
      <c r="BBE213" s="172"/>
      <c r="BBF213" s="172"/>
      <c r="BBG213" s="172"/>
      <c r="BBH213" s="172"/>
      <c r="BBI213" s="172"/>
      <c r="BBJ213" s="172"/>
      <c r="BBK213" s="172"/>
      <c r="BBL213" s="172"/>
      <c r="BBM213" s="172"/>
      <c r="BBN213" s="172"/>
      <c r="BBO213" s="172"/>
      <c r="BBP213" s="172"/>
      <c r="BBQ213" s="172"/>
      <c r="BBR213" s="172"/>
      <c r="BBS213" s="172"/>
      <c r="BBT213" s="172"/>
      <c r="BBU213" s="172"/>
      <c r="BBV213" s="172"/>
      <c r="BBW213" s="172"/>
      <c r="BBX213" s="172"/>
      <c r="BBY213" s="172"/>
      <c r="BBZ213" s="172"/>
      <c r="BCA213" s="172"/>
      <c r="BCB213" s="172"/>
      <c r="BCC213" s="172"/>
      <c r="BCD213" s="172"/>
      <c r="BCE213" s="172"/>
      <c r="BCF213" s="172"/>
      <c r="BCG213" s="172"/>
      <c r="BCH213" s="172"/>
      <c r="BCI213" s="172"/>
      <c r="BCJ213" s="172"/>
      <c r="BCK213" s="172"/>
      <c r="BCL213" s="172"/>
      <c r="BCM213" s="172"/>
      <c r="BCN213" s="172"/>
      <c r="BCO213" s="172"/>
      <c r="BCP213" s="172"/>
      <c r="BCQ213" s="172"/>
      <c r="BCR213" s="172"/>
      <c r="BCS213" s="172"/>
      <c r="BCT213" s="172"/>
      <c r="BCU213" s="172"/>
      <c r="BCV213" s="172"/>
      <c r="BCW213" s="172"/>
      <c r="BCX213" s="172"/>
      <c r="BCY213" s="172"/>
      <c r="BCZ213" s="172"/>
      <c r="BDA213" s="172"/>
      <c r="BDB213" s="172"/>
      <c r="BDC213" s="172"/>
      <c r="BDD213" s="172"/>
      <c r="BDE213" s="172"/>
      <c r="BDF213" s="172"/>
      <c r="BDG213" s="172"/>
      <c r="BDH213" s="172"/>
      <c r="BDI213" s="172"/>
      <c r="BDJ213" s="172"/>
      <c r="BDK213" s="172"/>
      <c r="BDL213" s="172"/>
      <c r="BDM213" s="172"/>
      <c r="BDN213" s="172"/>
      <c r="BDO213" s="172"/>
      <c r="BDP213" s="172"/>
      <c r="BDQ213" s="172"/>
      <c r="BDR213" s="172"/>
      <c r="BDS213" s="172"/>
      <c r="BDT213" s="172"/>
      <c r="BDU213" s="172"/>
      <c r="BDV213" s="172"/>
      <c r="BDW213" s="172"/>
      <c r="BDX213" s="172"/>
      <c r="BDY213" s="172"/>
      <c r="BDZ213" s="172"/>
      <c r="BEA213" s="172"/>
      <c r="BEB213" s="172"/>
      <c r="BEC213" s="172"/>
      <c r="BED213" s="172"/>
      <c r="BEE213" s="172"/>
      <c r="BEF213" s="172"/>
      <c r="BEG213" s="172"/>
      <c r="BEH213" s="172"/>
      <c r="BEI213" s="172"/>
      <c r="BEJ213" s="172"/>
      <c r="BEK213" s="172"/>
      <c r="BEL213" s="172"/>
      <c r="BEM213" s="172"/>
      <c r="BEN213" s="172"/>
      <c r="BEO213" s="172"/>
      <c r="BEP213" s="172"/>
      <c r="BEQ213" s="172"/>
      <c r="BER213" s="172"/>
      <c r="BES213" s="172"/>
      <c r="BET213" s="172"/>
      <c r="BEU213" s="172"/>
      <c r="BEV213" s="172"/>
      <c r="BEW213" s="172"/>
      <c r="BEX213" s="172"/>
      <c r="BEY213" s="172"/>
      <c r="BEZ213" s="172"/>
      <c r="BFA213" s="172"/>
      <c r="BFB213" s="172"/>
      <c r="BFC213" s="172"/>
      <c r="BFD213" s="172"/>
      <c r="BFE213" s="172"/>
      <c r="BFF213" s="172"/>
      <c r="BFG213" s="172"/>
      <c r="BFH213" s="172"/>
      <c r="BFI213" s="172"/>
      <c r="BFJ213" s="172"/>
      <c r="BFK213" s="172"/>
      <c r="BFL213" s="172"/>
      <c r="BFM213" s="172"/>
      <c r="BFN213" s="172"/>
      <c r="BFO213" s="172"/>
      <c r="BFP213" s="172"/>
      <c r="BFQ213" s="172"/>
      <c r="BFR213" s="172"/>
      <c r="BFS213" s="172"/>
      <c r="BFT213" s="172"/>
      <c r="BFU213" s="172"/>
      <c r="BFV213" s="172"/>
      <c r="BFW213" s="172"/>
      <c r="BFX213" s="172"/>
      <c r="BFY213" s="172"/>
      <c r="BFZ213" s="172"/>
      <c r="BGA213" s="172"/>
      <c r="BGB213" s="172"/>
      <c r="BGC213" s="172"/>
      <c r="BGD213" s="172"/>
      <c r="BGE213" s="172"/>
      <c r="BGF213" s="172"/>
      <c r="BGG213" s="172"/>
      <c r="BGH213" s="172"/>
      <c r="BGI213" s="172"/>
      <c r="BGJ213" s="172"/>
      <c r="BGK213" s="172"/>
      <c r="BGL213" s="172"/>
      <c r="BGM213" s="172"/>
      <c r="BGN213" s="172"/>
      <c r="BGO213" s="172"/>
      <c r="BGP213" s="172"/>
      <c r="BGQ213" s="172"/>
      <c r="BGR213" s="172"/>
      <c r="BGS213" s="172"/>
      <c r="BGT213" s="172"/>
      <c r="BGU213" s="172"/>
      <c r="BGV213" s="172"/>
      <c r="BGW213" s="172"/>
      <c r="BGX213" s="172"/>
      <c r="BGY213" s="172"/>
      <c r="BGZ213" s="172"/>
      <c r="BHA213" s="172"/>
      <c r="BHB213" s="172"/>
      <c r="BHC213" s="172"/>
      <c r="BHD213" s="172"/>
      <c r="BHE213" s="172"/>
      <c r="BHF213" s="172"/>
      <c r="BHG213" s="172"/>
      <c r="BHH213" s="172"/>
      <c r="BHI213" s="172"/>
      <c r="BHJ213" s="172"/>
      <c r="BHK213" s="172"/>
      <c r="BHL213" s="172"/>
      <c r="BHM213" s="172"/>
      <c r="BHN213" s="172"/>
      <c r="BHO213" s="172"/>
      <c r="BHP213" s="172"/>
      <c r="BHQ213" s="172"/>
      <c r="BHR213" s="172"/>
      <c r="BHS213" s="172"/>
      <c r="BHT213" s="172"/>
      <c r="BHU213" s="172"/>
      <c r="BHV213" s="172"/>
      <c r="BHW213" s="172"/>
      <c r="BHX213" s="172"/>
      <c r="BHY213" s="172"/>
      <c r="BHZ213" s="172"/>
      <c r="BIA213" s="172"/>
      <c r="BIB213" s="172"/>
      <c r="BIC213" s="172"/>
      <c r="BID213" s="172"/>
      <c r="BIE213" s="172"/>
      <c r="BIF213" s="172"/>
      <c r="BIG213" s="172"/>
      <c r="BIH213" s="172"/>
      <c r="BII213" s="172"/>
      <c r="BIJ213" s="172"/>
      <c r="BIK213" s="172"/>
      <c r="BIL213" s="172"/>
      <c r="BIM213" s="172"/>
      <c r="BIN213" s="172"/>
      <c r="BIO213" s="172"/>
      <c r="BIP213" s="172"/>
      <c r="BIQ213" s="172"/>
      <c r="BIR213" s="172"/>
      <c r="BIS213" s="172"/>
      <c r="BIT213" s="172"/>
      <c r="BIU213" s="172"/>
      <c r="BIV213" s="172"/>
      <c r="BIW213" s="172"/>
      <c r="BIX213" s="172"/>
      <c r="BIY213" s="172"/>
      <c r="BIZ213" s="172"/>
      <c r="BJA213" s="172"/>
      <c r="BJB213" s="172"/>
      <c r="BJC213" s="172"/>
      <c r="BJD213" s="172"/>
      <c r="BJE213" s="172"/>
      <c r="BJF213" s="172"/>
      <c r="BJG213" s="172"/>
      <c r="BJH213" s="172"/>
      <c r="BJI213" s="172"/>
      <c r="BJJ213" s="172"/>
      <c r="BJK213" s="172"/>
      <c r="BJL213" s="172"/>
      <c r="BJM213" s="172"/>
      <c r="BJN213" s="172"/>
      <c r="BJO213" s="172"/>
      <c r="BJP213" s="172"/>
      <c r="BJQ213" s="172"/>
      <c r="BJR213" s="172"/>
      <c r="BJS213" s="172"/>
      <c r="BJT213" s="172"/>
      <c r="BJU213" s="172"/>
      <c r="BJV213" s="172"/>
      <c r="BJW213" s="172"/>
      <c r="BJX213" s="172"/>
      <c r="BJY213" s="172"/>
      <c r="BJZ213" s="172"/>
      <c r="BKA213" s="172"/>
      <c r="BKB213" s="172"/>
      <c r="BKC213" s="172"/>
      <c r="BKD213" s="172"/>
      <c r="BKE213" s="172"/>
      <c r="BKF213" s="172"/>
      <c r="BKG213" s="172"/>
      <c r="BKH213" s="172"/>
      <c r="BKI213" s="172"/>
      <c r="BKJ213" s="172"/>
      <c r="BKK213" s="172"/>
      <c r="BKL213" s="172"/>
      <c r="BKM213" s="172"/>
      <c r="BKN213" s="172"/>
      <c r="BKO213" s="172"/>
      <c r="BKP213" s="172"/>
      <c r="BKQ213" s="172"/>
      <c r="BKR213" s="172"/>
      <c r="BKS213" s="172"/>
      <c r="BKT213" s="172"/>
      <c r="BKU213" s="172"/>
      <c r="BKV213" s="172"/>
      <c r="BKW213" s="172"/>
      <c r="BKX213" s="172"/>
      <c r="BKY213" s="172"/>
      <c r="BKZ213" s="172"/>
      <c r="BLA213" s="172"/>
      <c r="BLB213" s="172"/>
      <c r="BLC213" s="172"/>
      <c r="BLD213" s="172"/>
      <c r="BLE213" s="172"/>
      <c r="BLF213" s="172"/>
      <c r="BLG213" s="172"/>
      <c r="BLH213" s="172"/>
      <c r="BLI213" s="172"/>
      <c r="BLJ213" s="172"/>
      <c r="BLK213" s="172"/>
      <c r="BLL213" s="172"/>
      <c r="BLM213" s="172"/>
      <c r="BLN213" s="172"/>
      <c r="BLO213" s="172"/>
      <c r="BLP213" s="172"/>
      <c r="BLQ213" s="172"/>
      <c r="BLR213" s="172"/>
      <c r="BLS213" s="172"/>
      <c r="BLT213" s="172"/>
      <c r="BLU213" s="172"/>
      <c r="BLV213" s="172"/>
      <c r="BLW213" s="172"/>
      <c r="BLX213" s="172"/>
      <c r="BLY213" s="172"/>
      <c r="BLZ213" s="172"/>
      <c r="BMA213" s="172"/>
      <c r="BMB213" s="172"/>
      <c r="BMC213" s="172"/>
      <c r="BMD213" s="172"/>
      <c r="BME213" s="172"/>
      <c r="BMF213" s="172"/>
      <c r="BMG213" s="172"/>
      <c r="BMH213" s="172"/>
      <c r="BMI213" s="172"/>
      <c r="BMJ213" s="172"/>
      <c r="BMK213" s="172"/>
      <c r="BML213" s="172"/>
      <c r="BMM213" s="172"/>
      <c r="BMN213" s="172"/>
      <c r="BMO213" s="172"/>
      <c r="BMP213" s="172"/>
      <c r="BMQ213" s="172"/>
      <c r="BMR213" s="172"/>
      <c r="BMS213" s="172"/>
      <c r="BMT213" s="172"/>
      <c r="BMU213" s="172"/>
      <c r="BMV213" s="172"/>
      <c r="BMW213" s="172"/>
      <c r="BMX213" s="172"/>
      <c r="BMY213" s="172"/>
      <c r="BMZ213" s="172"/>
      <c r="BNA213" s="172"/>
      <c r="BNB213" s="172"/>
      <c r="BNC213" s="172"/>
      <c r="BND213" s="172"/>
      <c r="BNE213" s="172"/>
      <c r="BNF213" s="172"/>
      <c r="BNG213" s="172"/>
      <c r="BNH213" s="172"/>
      <c r="BNI213" s="172"/>
      <c r="BNJ213" s="172"/>
      <c r="BNK213" s="172"/>
      <c r="BNL213" s="172"/>
      <c r="BNM213" s="172"/>
      <c r="BNN213" s="172"/>
      <c r="BNO213" s="172"/>
      <c r="BNP213" s="172"/>
      <c r="BNQ213" s="172"/>
      <c r="BNR213" s="172"/>
      <c r="BNS213" s="172"/>
      <c r="BNT213" s="172"/>
      <c r="BNU213" s="172"/>
      <c r="BNV213" s="172"/>
      <c r="BNW213" s="172"/>
      <c r="BNX213" s="172"/>
      <c r="BNY213" s="172"/>
      <c r="BNZ213" s="172"/>
      <c r="BOA213" s="172"/>
      <c r="BOB213" s="172"/>
      <c r="BOC213" s="172"/>
      <c r="BOD213" s="172"/>
      <c r="BOE213" s="172"/>
      <c r="BOF213" s="172"/>
      <c r="BOG213" s="172"/>
      <c r="BOH213" s="172"/>
      <c r="BOI213" s="172"/>
      <c r="BOJ213" s="172"/>
      <c r="BOK213" s="172"/>
      <c r="BOL213" s="172"/>
      <c r="BOM213" s="172"/>
      <c r="BON213" s="172"/>
      <c r="BOO213" s="172"/>
      <c r="BOP213" s="172"/>
      <c r="BOQ213" s="172"/>
      <c r="BOR213" s="172"/>
      <c r="BOS213" s="172"/>
      <c r="BOT213" s="172"/>
      <c r="BOU213" s="172"/>
      <c r="BOV213" s="172"/>
      <c r="BOW213" s="172"/>
      <c r="BOX213" s="172"/>
      <c r="BOY213" s="172"/>
      <c r="BOZ213" s="172"/>
      <c r="BPA213" s="172"/>
      <c r="BPB213" s="172"/>
      <c r="BPC213" s="172"/>
      <c r="BPD213" s="172"/>
      <c r="BPE213" s="172"/>
      <c r="BPF213" s="172"/>
      <c r="BPG213" s="172"/>
      <c r="BPH213" s="172"/>
      <c r="BPI213" s="172"/>
      <c r="BPJ213" s="172"/>
      <c r="BPK213" s="172"/>
      <c r="BPL213" s="172"/>
      <c r="BPM213" s="172"/>
      <c r="BPN213" s="172"/>
      <c r="BPO213" s="172"/>
      <c r="BPP213" s="172"/>
      <c r="BPQ213" s="172"/>
      <c r="BPR213" s="172"/>
      <c r="BPS213" s="172"/>
      <c r="BPT213" s="172"/>
      <c r="BPU213" s="172"/>
      <c r="BPV213" s="172"/>
      <c r="BPW213" s="172"/>
      <c r="BPX213" s="172"/>
      <c r="BPY213" s="172"/>
      <c r="BPZ213" s="172"/>
      <c r="BQA213" s="172"/>
      <c r="BQB213" s="172"/>
      <c r="BQC213" s="172"/>
      <c r="BQD213" s="172"/>
      <c r="BQE213" s="172"/>
      <c r="BQF213" s="172"/>
      <c r="BQG213" s="172"/>
      <c r="BQH213" s="172"/>
      <c r="BQI213" s="172"/>
      <c r="BQJ213" s="172"/>
      <c r="BQK213" s="172"/>
      <c r="BQL213" s="172"/>
      <c r="BQM213" s="172"/>
      <c r="BQN213" s="172"/>
      <c r="BQO213" s="172"/>
      <c r="BQP213" s="172"/>
      <c r="BQQ213" s="172"/>
      <c r="BQR213" s="172"/>
      <c r="BQS213" s="172"/>
      <c r="BQT213" s="172"/>
      <c r="BQU213" s="172"/>
      <c r="BQV213" s="172"/>
      <c r="BQW213" s="172"/>
      <c r="BQX213" s="172"/>
      <c r="BQY213" s="172"/>
      <c r="BQZ213" s="172"/>
      <c r="BRA213" s="172"/>
      <c r="BRB213" s="172"/>
      <c r="BRC213" s="172"/>
      <c r="BRD213" s="172"/>
      <c r="BRE213" s="172"/>
      <c r="BRF213" s="172"/>
      <c r="BRG213" s="172"/>
      <c r="BRH213" s="172"/>
      <c r="BRI213" s="172"/>
      <c r="BRJ213" s="172"/>
      <c r="BRK213" s="172"/>
      <c r="BRL213" s="172"/>
      <c r="BRM213" s="172"/>
      <c r="BRN213" s="172"/>
      <c r="BRO213" s="172"/>
      <c r="BRP213" s="172"/>
      <c r="BRQ213" s="172"/>
      <c r="BRR213" s="172"/>
      <c r="BRS213" s="172"/>
      <c r="BRT213" s="172"/>
      <c r="BRU213" s="172"/>
      <c r="BRV213" s="172"/>
      <c r="BRW213" s="172"/>
      <c r="BRX213" s="172"/>
      <c r="BRY213" s="172"/>
      <c r="BRZ213" s="172"/>
      <c r="BSA213" s="172"/>
      <c r="BSB213" s="172"/>
      <c r="BSC213" s="172"/>
      <c r="BSD213" s="172"/>
      <c r="BSE213" s="172"/>
      <c r="BSF213" s="172"/>
      <c r="BSG213" s="172"/>
      <c r="BSH213" s="172"/>
      <c r="BSI213" s="172"/>
      <c r="BSJ213" s="172"/>
      <c r="BSK213" s="172"/>
      <c r="BSL213" s="172"/>
      <c r="BSM213" s="172"/>
      <c r="BSN213" s="172"/>
      <c r="BSO213" s="172"/>
      <c r="BSP213" s="172"/>
      <c r="BSQ213" s="172"/>
      <c r="BSR213" s="172"/>
      <c r="BSS213" s="172"/>
      <c r="BST213" s="172"/>
      <c r="BSU213" s="172"/>
      <c r="BSV213" s="172"/>
      <c r="BSW213" s="172"/>
      <c r="BSX213" s="172"/>
      <c r="BSY213" s="172"/>
      <c r="BSZ213" s="172"/>
      <c r="BTA213" s="172"/>
      <c r="BTB213" s="172"/>
      <c r="BTC213" s="172"/>
      <c r="BTD213" s="172"/>
      <c r="BTE213" s="172"/>
      <c r="BTF213" s="172"/>
      <c r="BTG213" s="172"/>
      <c r="BTH213" s="172"/>
      <c r="BTI213" s="172"/>
      <c r="BTJ213" s="172"/>
      <c r="BTK213" s="172"/>
      <c r="BTL213" s="172"/>
      <c r="BTM213" s="172"/>
      <c r="BTN213" s="172"/>
      <c r="BTO213" s="172"/>
      <c r="BTP213" s="172"/>
      <c r="BTQ213" s="172"/>
      <c r="BTR213" s="172"/>
      <c r="BTS213" s="172"/>
      <c r="BTT213" s="172"/>
      <c r="BTU213" s="172"/>
      <c r="BTV213" s="172"/>
      <c r="BTW213" s="172"/>
      <c r="BTX213" s="172"/>
      <c r="BTY213" s="172"/>
      <c r="BTZ213" s="172"/>
      <c r="BUA213" s="172"/>
      <c r="BUB213" s="172"/>
      <c r="BUC213" s="172"/>
      <c r="BUD213" s="172"/>
      <c r="BUE213" s="172"/>
      <c r="BUF213" s="172"/>
      <c r="BUG213" s="172"/>
      <c r="BUH213" s="172"/>
      <c r="BUI213" s="172"/>
      <c r="BUJ213" s="172"/>
      <c r="BUK213" s="172"/>
      <c r="BUL213" s="172"/>
      <c r="BUM213" s="172"/>
      <c r="BUN213" s="172"/>
      <c r="BUO213" s="172"/>
      <c r="BUP213" s="172"/>
      <c r="BUQ213" s="172"/>
      <c r="BUR213" s="172"/>
      <c r="BUS213" s="172"/>
      <c r="BUT213" s="172"/>
      <c r="BUU213" s="172"/>
      <c r="BUV213" s="172"/>
      <c r="BUW213" s="172"/>
      <c r="BUX213" s="172"/>
      <c r="BUY213" s="172"/>
      <c r="BUZ213" s="172"/>
      <c r="BVA213" s="172"/>
      <c r="BVB213" s="172"/>
      <c r="BVC213" s="172"/>
      <c r="BVD213" s="172"/>
      <c r="BVE213" s="172"/>
      <c r="BVF213" s="172"/>
      <c r="BVG213" s="172"/>
      <c r="BVH213" s="172"/>
      <c r="BVI213" s="172"/>
      <c r="BVJ213" s="172"/>
      <c r="BVK213" s="172"/>
      <c r="BVL213" s="172"/>
      <c r="BVM213" s="172"/>
      <c r="BVN213" s="172"/>
      <c r="BVO213" s="172"/>
      <c r="BVP213" s="172"/>
      <c r="BVQ213" s="172"/>
      <c r="BVR213" s="172"/>
      <c r="BVS213" s="172"/>
      <c r="BVT213" s="172"/>
      <c r="BVU213" s="172"/>
      <c r="BVV213" s="172"/>
      <c r="BVW213" s="172"/>
      <c r="BVX213" s="172"/>
      <c r="BVY213" s="172"/>
      <c r="BVZ213" s="172"/>
      <c r="BWA213" s="172"/>
      <c r="BWB213" s="172"/>
      <c r="BWC213" s="172"/>
      <c r="BWD213" s="172"/>
      <c r="BWE213" s="172"/>
      <c r="BWF213" s="172"/>
      <c r="BWG213" s="172"/>
      <c r="BWH213" s="172"/>
      <c r="BWI213" s="172"/>
      <c r="BWJ213" s="172"/>
      <c r="BWK213" s="172"/>
      <c r="BWL213" s="172"/>
      <c r="BWM213" s="172"/>
      <c r="BWN213" s="172"/>
      <c r="BWO213" s="172"/>
      <c r="BWP213" s="172"/>
      <c r="BWQ213" s="172"/>
      <c r="BWR213" s="172"/>
      <c r="BWS213" s="172"/>
      <c r="BWT213" s="172"/>
      <c r="BWU213" s="172"/>
      <c r="BWV213" s="172"/>
      <c r="BWW213" s="172"/>
      <c r="BWX213" s="172"/>
      <c r="BWY213" s="172"/>
      <c r="BWZ213" s="172"/>
      <c r="BXA213" s="172"/>
      <c r="BXB213" s="172"/>
      <c r="BXC213" s="172"/>
      <c r="BXD213" s="172"/>
      <c r="BXE213" s="172"/>
      <c r="BXF213" s="172"/>
      <c r="BXG213" s="172"/>
      <c r="BXH213" s="172"/>
      <c r="BXI213" s="172"/>
      <c r="BXJ213" s="172"/>
      <c r="BXK213" s="172"/>
      <c r="BXL213" s="172"/>
      <c r="BXM213" s="172"/>
      <c r="BXN213" s="172"/>
      <c r="BXO213" s="172"/>
      <c r="BXP213" s="172"/>
      <c r="BXQ213" s="172"/>
      <c r="BXR213" s="172"/>
      <c r="BXS213" s="172"/>
      <c r="BXT213" s="172"/>
      <c r="BXU213" s="172"/>
      <c r="BXV213" s="172"/>
      <c r="BXW213" s="172"/>
      <c r="BXX213" s="172"/>
      <c r="BXY213" s="172"/>
      <c r="BXZ213" s="172"/>
      <c r="BYA213" s="172"/>
      <c r="BYB213" s="172"/>
      <c r="BYC213" s="172"/>
      <c r="BYD213" s="172"/>
      <c r="BYE213" s="172"/>
      <c r="BYF213" s="172"/>
      <c r="BYG213" s="172"/>
      <c r="BYH213" s="172"/>
      <c r="BYI213" s="172"/>
      <c r="BYJ213" s="172"/>
      <c r="BYK213" s="172"/>
      <c r="BYL213" s="172"/>
      <c r="BYM213" s="172"/>
      <c r="BYN213" s="172"/>
      <c r="BYO213" s="172"/>
      <c r="BYP213" s="172"/>
      <c r="BYQ213" s="172"/>
      <c r="BYR213" s="172"/>
      <c r="BYS213" s="172"/>
      <c r="BYT213" s="172"/>
      <c r="BYU213" s="172"/>
      <c r="BYV213" s="172"/>
      <c r="BYW213" s="172"/>
      <c r="BYX213" s="172"/>
      <c r="BYY213" s="172"/>
      <c r="BYZ213" s="172"/>
      <c r="BZA213" s="172"/>
      <c r="BZB213" s="172"/>
      <c r="BZC213" s="172"/>
      <c r="BZD213" s="172"/>
      <c r="BZE213" s="172"/>
      <c r="BZF213" s="172"/>
      <c r="BZG213" s="172"/>
      <c r="BZH213" s="172"/>
      <c r="BZI213" s="172"/>
      <c r="BZJ213" s="172"/>
      <c r="BZK213" s="172"/>
      <c r="BZL213" s="172"/>
      <c r="BZM213" s="172"/>
      <c r="BZN213" s="172"/>
      <c r="BZO213" s="172"/>
      <c r="BZP213" s="172"/>
      <c r="BZQ213" s="172"/>
      <c r="BZR213" s="172"/>
      <c r="BZS213" s="172"/>
      <c r="BZT213" s="172"/>
      <c r="BZU213" s="172"/>
      <c r="BZV213" s="172"/>
      <c r="BZW213" s="172"/>
      <c r="BZX213" s="172"/>
      <c r="BZY213" s="172"/>
      <c r="BZZ213" s="172"/>
      <c r="CAA213" s="172"/>
      <c r="CAB213" s="172"/>
      <c r="CAC213" s="172"/>
      <c r="CAD213" s="172"/>
      <c r="CAE213" s="172"/>
      <c r="CAF213" s="172"/>
      <c r="CAG213" s="172"/>
      <c r="CAH213" s="172"/>
      <c r="CAI213" s="172"/>
      <c r="CAJ213" s="172"/>
      <c r="CAK213" s="172"/>
      <c r="CAL213" s="172"/>
      <c r="CAM213" s="172"/>
      <c r="CAN213" s="172"/>
      <c r="CAO213" s="172"/>
      <c r="CAP213" s="172"/>
      <c r="CAQ213" s="172"/>
      <c r="CAR213" s="172"/>
      <c r="CAS213" s="172"/>
      <c r="CAT213" s="172"/>
      <c r="CAU213" s="172"/>
      <c r="CAV213" s="172"/>
      <c r="CAW213" s="172"/>
      <c r="CAX213" s="172"/>
      <c r="CAY213" s="172"/>
      <c r="CAZ213" s="172"/>
      <c r="CBA213" s="172"/>
      <c r="CBB213" s="172"/>
      <c r="CBC213" s="172"/>
      <c r="CBD213" s="172"/>
      <c r="CBE213" s="172"/>
      <c r="CBF213" s="172"/>
      <c r="CBG213" s="172"/>
      <c r="CBH213" s="172"/>
      <c r="CBI213" s="172"/>
      <c r="CBJ213" s="172"/>
      <c r="CBK213" s="172"/>
      <c r="CBL213" s="172"/>
      <c r="CBM213" s="172"/>
      <c r="CBN213" s="172"/>
      <c r="CBO213" s="172"/>
      <c r="CBP213" s="172"/>
      <c r="CBQ213" s="172"/>
      <c r="CBR213" s="172"/>
      <c r="CBS213" s="172"/>
      <c r="CBT213" s="172"/>
      <c r="CBU213" s="172"/>
      <c r="CBV213" s="172"/>
      <c r="CBW213" s="172"/>
      <c r="CBX213" s="172"/>
      <c r="CBY213" s="172"/>
      <c r="CBZ213" s="172"/>
      <c r="CCA213" s="172"/>
      <c r="CCB213" s="172"/>
      <c r="CCC213" s="172"/>
      <c r="CCD213" s="172"/>
      <c r="CCE213" s="172"/>
      <c r="CCF213" s="172"/>
      <c r="CCG213" s="172"/>
      <c r="CCH213" s="172"/>
      <c r="CCI213" s="172"/>
      <c r="CCJ213" s="172"/>
      <c r="CCK213" s="172"/>
      <c r="CCL213" s="172"/>
      <c r="CCM213" s="172"/>
      <c r="CCN213" s="172"/>
      <c r="CCO213" s="172"/>
      <c r="CCP213" s="172"/>
      <c r="CCQ213" s="172"/>
      <c r="CCR213" s="172"/>
      <c r="CCS213" s="172"/>
      <c r="CCT213" s="172"/>
      <c r="CCU213" s="172"/>
      <c r="CCV213" s="172"/>
      <c r="CCW213" s="172"/>
      <c r="CCX213" s="172"/>
      <c r="CCY213" s="172"/>
      <c r="CCZ213" s="172"/>
      <c r="CDA213" s="172"/>
      <c r="CDB213" s="172"/>
      <c r="CDC213" s="172"/>
      <c r="CDD213" s="172"/>
      <c r="CDE213" s="172"/>
      <c r="CDF213" s="172"/>
      <c r="CDG213" s="172"/>
      <c r="CDH213" s="172"/>
      <c r="CDI213" s="172"/>
      <c r="CDJ213" s="172"/>
      <c r="CDK213" s="172"/>
      <c r="CDL213" s="172"/>
      <c r="CDM213" s="172"/>
      <c r="CDN213" s="172"/>
      <c r="CDO213" s="172"/>
      <c r="CDP213" s="172"/>
      <c r="CDQ213" s="172"/>
      <c r="CDR213" s="172"/>
      <c r="CDS213" s="172"/>
      <c r="CDT213" s="172"/>
      <c r="CDU213" s="172"/>
      <c r="CDV213" s="172"/>
      <c r="CDW213" s="172"/>
      <c r="CDX213" s="172"/>
      <c r="CDY213" s="172"/>
      <c r="CDZ213" s="172"/>
      <c r="CEA213" s="172"/>
      <c r="CEB213" s="172"/>
      <c r="CEC213" s="172"/>
      <c r="CED213" s="172"/>
      <c r="CEE213" s="172"/>
      <c r="CEF213" s="172"/>
      <c r="CEG213" s="172"/>
      <c r="CEH213" s="172"/>
      <c r="CEI213" s="172"/>
      <c r="CEJ213" s="172"/>
      <c r="CEK213" s="172"/>
      <c r="CEL213" s="172"/>
      <c r="CEM213" s="172"/>
      <c r="CEN213" s="172"/>
      <c r="CEO213" s="172"/>
      <c r="CEP213" s="172"/>
      <c r="CEQ213" s="172"/>
      <c r="CER213" s="172"/>
      <c r="CES213" s="172"/>
      <c r="CET213" s="172"/>
      <c r="CEU213" s="172"/>
      <c r="CEV213" s="172"/>
      <c r="CEW213" s="172"/>
      <c r="CEX213" s="172"/>
      <c r="CEY213" s="172"/>
      <c r="CEZ213" s="172"/>
      <c r="CFA213" s="172"/>
      <c r="CFB213" s="172"/>
      <c r="CFC213" s="172"/>
      <c r="CFD213" s="172"/>
      <c r="CFE213" s="172"/>
      <c r="CFF213" s="172"/>
      <c r="CFG213" s="172"/>
      <c r="CFH213" s="172"/>
      <c r="CFI213" s="172"/>
      <c r="CFJ213" s="172"/>
      <c r="CFK213" s="172"/>
      <c r="CFL213" s="172"/>
      <c r="CFM213" s="172"/>
      <c r="CFN213" s="172"/>
      <c r="CFO213" s="172"/>
      <c r="CFP213" s="172"/>
      <c r="CFQ213" s="172"/>
      <c r="CFR213" s="172"/>
      <c r="CFS213" s="172"/>
      <c r="CFT213" s="172"/>
      <c r="CFU213" s="172"/>
      <c r="CFV213" s="172"/>
      <c r="CFW213" s="172"/>
      <c r="CFX213" s="172"/>
      <c r="CFY213" s="172"/>
      <c r="CFZ213" s="172"/>
      <c r="CGA213" s="172"/>
      <c r="CGB213" s="172"/>
      <c r="CGC213" s="172"/>
      <c r="CGD213" s="172"/>
      <c r="CGE213" s="172"/>
      <c r="CGF213" s="172"/>
      <c r="CGG213" s="172"/>
      <c r="CGH213" s="172"/>
      <c r="CGI213" s="172"/>
      <c r="CGJ213" s="172"/>
      <c r="CGK213" s="172"/>
      <c r="CGL213" s="172"/>
      <c r="CGM213" s="172"/>
      <c r="CGN213" s="172"/>
      <c r="CGO213" s="172"/>
      <c r="CGP213" s="172"/>
      <c r="CGQ213" s="172"/>
      <c r="CGR213" s="172"/>
      <c r="CGS213" s="172"/>
      <c r="CGT213" s="172"/>
      <c r="CGU213" s="172"/>
      <c r="CGV213" s="172"/>
      <c r="CGW213" s="172"/>
      <c r="CGX213" s="172"/>
      <c r="CGY213" s="172"/>
      <c r="CGZ213" s="172"/>
      <c r="CHA213" s="172"/>
      <c r="CHB213" s="172"/>
      <c r="CHC213" s="172"/>
      <c r="CHD213" s="172"/>
      <c r="CHE213" s="172"/>
      <c r="CHF213" s="172"/>
      <c r="CHG213" s="172"/>
      <c r="CHH213" s="172"/>
      <c r="CHI213" s="172"/>
      <c r="CHJ213" s="172"/>
      <c r="CHK213" s="172"/>
      <c r="CHL213" s="172"/>
      <c r="CHM213" s="172"/>
      <c r="CHN213" s="172"/>
      <c r="CHO213" s="172"/>
      <c r="CHP213" s="172"/>
      <c r="CHQ213" s="172"/>
      <c r="CHR213" s="172"/>
      <c r="CHS213" s="172"/>
      <c r="CHT213" s="172"/>
      <c r="CHU213" s="172"/>
      <c r="CHV213" s="172"/>
      <c r="CHW213" s="172"/>
      <c r="CHX213" s="172"/>
      <c r="CHY213" s="172"/>
      <c r="CHZ213" s="172"/>
      <c r="CIA213" s="172"/>
      <c r="CIB213" s="172"/>
      <c r="CIC213" s="172"/>
      <c r="CID213" s="172"/>
      <c r="CIE213" s="172"/>
      <c r="CIF213" s="172"/>
      <c r="CIG213" s="172"/>
      <c r="CIH213" s="172"/>
      <c r="CII213" s="172"/>
      <c r="CIJ213" s="172"/>
      <c r="CIK213" s="172"/>
      <c r="CIL213" s="172"/>
      <c r="CIM213" s="172"/>
      <c r="CIN213" s="172"/>
      <c r="CIO213" s="172"/>
      <c r="CIP213" s="172"/>
      <c r="CIQ213" s="172"/>
      <c r="CIR213" s="172"/>
      <c r="CIS213" s="172"/>
      <c r="CIT213" s="172"/>
      <c r="CIU213" s="172"/>
      <c r="CIV213" s="172"/>
      <c r="CIW213" s="172"/>
      <c r="CIX213" s="172"/>
      <c r="CIY213" s="172"/>
      <c r="CIZ213" s="172"/>
      <c r="CJA213" s="172"/>
      <c r="CJB213" s="172"/>
      <c r="CJC213" s="172"/>
      <c r="CJD213" s="172"/>
      <c r="CJE213" s="172"/>
      <c r="CJF213" s="172"/>
      <c r="CJG213" s="172"/>
      <c r="CJH213" s="172"/>
      <c r="CJI213" s="172"/>
      <c r="CJJ213" s="172"/>
      <c r="CJK213" s="172"/>
      <c r="CJL213" s="172"/>
      <c r="CJM213" s="172"/>
      <c r="CJN213" s="172"/>
      <c r="CJO213" s="172"/>
      <c r="CJP213" s="172"/>
      <c r="CJQ213" s="172"/>
      <c r="CJR213" s="172"/>
      <c r="CJS213" s="172"/>
      <c r="CJT213" s="172"/>
      <c r="CJU213" s="172"/>
      <c r="CJV213" s="172"/>
      <c r="CJW213" s="172"/>
      <c r="CJX213" s="172"/>
      <c r="CJY213" s="172"/>
      <c r="CJZ213" s="172"/>
      <c r="CKA213" s="172"/>
      <c r="CKB213" s="172"/>
      <c r="CKC213" s="172"/>
      <c r="CKD213" s="172"/>
      <c r="CKE213" s="172"/>
      <c r="CKF213" s="172"/>
      <c r="CKG213" s="172"/>
      <c r="CKH213" s="172"/>
      <c r="CKI213" s="172"/>
      <c r="CKJ213" s="172"/>
      <c r="CKK213" s="172"/>
      <c r="CKL213" s="172"/>
      <c r="CKM213" s="172"/>
      <c r="CKN213" s="172"/>
      <c r="CKO213" s="172"/>
      <c r="CKP213" s="172"/>
      <c r="CKQ213" s="172"/>
      <c r="CKR213" s="172"/>
      <c r="CKS213" s="172"/>
      <c r="CKT213" s="172"/>
      <c r="CKU213" s="172"/>
      <c r="CKV213" s="172"/>
      <c r="CKW213" s="172"/>
      <c r="CKX213" s="172"/>
      <c r="CKY213" s="172"/>
      <c r="CKZ213" s="172"/>
      <c r="CLA213" s="172"/>
      <c r="CLB213" s="172"/>
      <c r="CLC213" s="172"/>
      <c r="CLD213" s="172"/>
      <c r="CLE213" s="172"/>
      <c r="CLF213" s="172"/>
      <c r="CLG213" s="172"/>
      <c r="CLH213" s="172"/>
      <c r="CLI213" s="172"/>
      <c r="CLJ213" s="172"/>
      <c r="CLK213" s="172"/>
      <c r="CLL213" s="172"/>
      <c r="CLM213" s="172"/>
      <c r="CLN213" s="172"/>
      <c r="CLO213" s="172"/>
      <c r="CLP213" s="172"/>
      <c r="CLQ213" s="172"/>
      <c r="CLR213" s="172"/>
      <c r="CLS213" s="172"/>
      <c r="CLT213" s="172"/>
      <c r="CLU213" s="172"/>
      <c r="CLV213" s="172"/>
      <c r="CLW213" s="172"/>
      <c r="CLX213" s="172"/>
      <c r="CLY213" s="172"/>
      <c r="CLZ213" s="172"/>
      <c r="CMA213" s="172"/>
      <c r="CMB213" s="172"/>
      <c r="CMC213" s="172"/>
      <c r="CMD213" s="172"/>
      <c r="CME213" s="172"/>
      <c r="CMF213" s="172"/>
      <c r="CMG213" s="172"/>
      <c r="CMH213" s="172"/>
      <c r="CMI213" s="172"/>
      <c r="CMJ213" s="172"/>
      <c r="CMK213" s="172"/>
      <c r="CML213" s="172"/>
      <c r="CMM213" s="172"/>
      <c r="CMN213" s="172"/>
      <c r="CMO213" s="172"/>
      <c r="CMP213" s="172"/>
      <c r="CMQ213" s="172"/>
      <c r="CMR213" s="172"/>
      <c r="CMS213" s="172"/>
      <c r="CMT213" s="172"/>
      <c r="CMU213" s="172"/>
      <c r="CMV213" s="172"/>
      <c r="CMW213" s="172"/>
      <c r="CMX213" s="172"/>
      <c r="CMY213" s="172"/>
      <c r="CMZ213" s="172"/>
      <c r="CNA213" s="172"/>
      <c r="CNB213" s="172"/>
      <c r="CNC213" s="172"/>
      <c r="CND213" s="172"/>
      <c r="CNE213" s="172"/>
      <c r="CNF213" s="172"/>
      <c r="CNG213" s="172"/>
      <c r="CNH213" s="172"/>
      <c r="CNI213" s="172"/>
      <c r="CNJ213" s="172"/>
      <c r="CNK213" s="172"/>
      <c r="CNL213" s="172"/>
      <c r="CNM213" s="172"/>
      <c r="CNN213" s="172"/>
      <c r="CNO213" s="172"/>
      <c r="CNP213" s="172"/>
      <c r="CNQ213" s="172"/>
      <c r="CNR213" s="172"/>
      <c r="CNS213" s="172"/>
      <c r="CNT213" s="172"/>
      <c r="CNU213" s="172"/>
      <c r="CNV213" s="172"/>
      <c r="CNW213" s="172"/>
      <c r="CNX213" s="172"/>
      <c r="CNY213" s="172"/>
      <c r="CNZ213" s="172"/>
      <c r="COA213" s="172"/>
      <c r="COB213" s="172"/>
      <c r="COC213" s="172"/>
      <c r="COD213" s="172"/>
      <c r="COE213" s="172"/>
      <c r="COF213" s="172"/>
      <c r="COG213" s="172"/>
      <c r="COH213" s="172"/>
      <c r="COI213" s="172"/>
      <c r="COJ213" s="172"/>
      <c r="COK213" s="172"/>
      <c r="COL213" s="172"/>
      <c r="COM213" s="172"/>
      <c r="CON213" s="172"/>
      <c r="COO213" s="172"/>
      <c r="COP213" s="172"/>
      <c r="COQ213" s="172"/>
      <c r="COR213" s="172"/>
      <c r="COS213" s="172"/>
      <c r="COT213" s="172"/>
      <c r="COU213" s="172"/>
      <c r="COV213" s="172"/>
      <c r="COW213" s="172"/>
      <c r="COX213" s="172"/>
      <c r="COY213" s="172"/>
      <c r="COZ213" s="172"/>
      <c r="CPA213" s="172"/>
      <c r="CPB213" s="172"/>
      <c r="CPC213" s="172"/>
      <c r="CPD213" s="172"/>
      <c r="CPE213" s="172"/>
      <c r="CPF213" s="172"/>
      <c r="CPG213" s="172"/>
      <c r="CPH213" s="172"/>
      <c r="CPI213" s="172"/>
      <c r="CPJ213" s="172"/>
      <c r="CPK213" s="172"/>
      <c r="CPL213" s="172"/>
      <c r="CPM213" s="172"/>
      <c r="CPN213" s="172"/>
      <c r="CPO213" s="172"/>
      <c r="CPP213" s="172"/>
      <c r="CPQ213" s="172"/>
      <c r="CPR213" s="172"/>
      <c r="CPS213" s="172"/>
      <c r="CPT213" s="172"/>
      <c r="CPU213" s="172"/>
      <c r="CPV213" s="172"/>
      <c r="CPW213" s="172"/>
      <c r="CPX213" s="172"/>
      <c r="CPY213" s="172"/>
      <c r="CPZ213" s="172"/>
      <c r="CQA213" s="172"/>
      <c r="CQB213" s="172"/>
      <c r="CQC213" s="172"/>
      <c r="CQD213" s="172"/>
      <c r="CQE213" s="172"/>
      <c r="CQF213" s="172"/>
      <c r="CQG213" s="172"/>
      <c r="CQH213" s="172"/>
      <c r="CQI213" s="172"/>
      <c r="CQJ213" s="172"/>
      <c r="CQK213" s="172"/>
      <c r="CQL213" s="172"/>
      <c r="CQM213" s="172"/>
      <c r="CQN213" s="172"/>
      <c r="CQO213" s="172"/>
      <c r="CQP213" s="172"/>
      <c r="CQQ213" s="172"/>
      <c r="CQR213" s="172"/>
      <c r="CQS213" s="172"/>
      <c r="CQT213" s="172"/>
      <c r="CQU213" s="172"/>
      <c r="CQV213" s="172"/>
      <c r="CQW213" s="172"/>
      <c r="CQX213" s="172"/>
      <c r="CQY213" s="172"/>
      <c r="CQZ213" s="172"/>
      <c r="CRA213" s="172"/>
      <c r="CRB213" s="172"/>
      <c r="CRC213" s="172"/>
      <c r="CRD213" s="172"/>
      <c r="CRE213" s="172"/>
      <c r="CRF213" s="172"/>
      <c r="CRG213" s="172"/>
      <c r="CRH213" s="172"/>
      <c r="CRI213" s="172"/>
      <c r="CRJ213" s="172"/>
      <c r="CRK213" s="172"/>
      <c r="CRL213" s="172"/>
      <c r="CRM213" s="172"/>
      <c r="CRN213" s="172"/>
      <c r="CRO213" s="172"/>
      <c r="CRP213" s="172"/>
      <c r="CRQ213" s="172"/>
      <c r="CRR213" s="172"/>
      <c r="CRS213" s="172"/>
      <c r="CRT213" s="172"/>
      <c r="CRU213" s="172"/>
      <c r="CRV213" s="172"/>
      <c r="CRW213" s="172"/>
      <c r="CRX213" s="172"/>
      <c r="CRY213" s="172"/>
      <c r="CRZ213" s="172"/>
      <c r="CSA213" s="172"/>
      <c r="CSB213" s="172"/>
      <c r="CSC213" s="172"/>
      <c r="CSD213" s="172"/>
      <c r="CSE213" s="172"/>
      <c r="CSF213" s="172"/>
      <c r="CSG213" s="172"/>
      <c r="CSH213" s="172"/>
      <c r="CSI213" s="172"/>
      <c r="CSJ213" s="172"/>
      <c r="CSK213" s="172"/>
      <c r="CSL213" s="172"/>
      <c r="CSM213" s="172"/>
      <c r="CSN213" s="172"/>
      <c r="CSO213" s="172"/>
      <c r="CSP213" s="172"/>
      <c r="CSQ213" s="172"/>
      <c r="CSR213" s="172"/>
      <c r="CSS213" s="172"/>
      <c r="CST213" s="172"/>
      <c r="CSU213" s="172"/>
      <c r="CSV213" s="172"/>
      <c r="CSW213" s="172"/>
      <c r="CSX213" s="172"/>
      <c r="CSY213" s="172"/>
      <c r="CSZ213" s="172"/>
      <c r="CTA213" s="172"/>
      <c r="CTB213" s="172"/>
      <c r="CTC213" s="172"/>
      <c r="CTD213" s="172"/>
      <c r="CTE213" s="172"/>
      <c r="CTF213" s="172"/>
      <c r="CTG213" s="172"/>
      <c r="CTH213" s="172"/>
      <c r="CTI213" s="172"/>
      <c r="CTJ213" s="172"/>
      <c r="CTK213" s="172"/>
      <c r="CTL213" s="172"/>
      <c r="CTM213" s="172"/>
      <c r="CTN213" s="172"/>
      <c r="CTO213" s="172"/>
      <c r="CTP213" s="172"/>
      <c r="CTQ213" s="172"/>
      <c r="CTR213" s="172"/>
      <c r="CTS213" s="172"/>
      <c r="CTT213" s="172"/>
      <c r="CTU213" s="172"/>
      <c r="CTV213" s="172"/>
      <c r="CTW213" s="172"/>
      <c r="CTX213" s="172"/>
      <c r="CTY213" s="172"/>
      <c r="CTZ213" s="172"/>
      <c r="CUA213" s="172"/>
      <c r="CUB213" s="172"/>
      <c r="CUC213" s="172"/>
      <c r="CUD213" s="172"/>
      <c r="CUE213" s="172"/>
      <c r="CUF213" s="172"/>
      <c r="CUG213" s="172"/>
      <c r="CUH213" s="172"/>
      <c r="CUI213" s="172"/>
      <c r="CUJ213" s="172"/>
      <c r="CUK213" s="172"/>
      <c r="CUL213" s="172"/>
      <c r="CUM213" s="172"/>
      <c r="CUN213" s="172"/>
      <c r="CUO213" s="172"/>
      <c r="CUP213" s="172"/>
      <c r="CUQ213" s="172"/>
      <c r="CUR213" s="172"/>
      <c r="CUS213" s="172"/>
      <c r="CUT213" s="172"/>
      <c r="CUU213" s="172"/>
      <c r="CUV213" s="172"/>
      <c r="CUW213" s="172"/>
      <c r="CUX213" s="172"/>
      <c r="CUY213" s="172"/>
      <c r="CUZ213" s="172"/>
      <c r="CVA213" s="172"/>
      <c r="CVB213" s="172"/>
      <c r="CVC213" s="172"/>
      <c r="CVD213" s="172"/>
      <c r="CVE213" s="172"/>
      <c r="CVF213" s="172"/>
      <c r="CVG213" s="172"/>
      <c r="CVH213" s="172"/>
      <c r="CVI213" s="172"/>
      <c r="CVJ213" s="172"/>
      <c r="CVK213" s="172"/>
      <c r="CVL213" s="172"/>
      <c r="CVM213" s="172"/>
      <c r="CVN213" s="172"/>
      <c r="CVO213" s="172"/>
      <c r="CVP213" s="172"/>
      <c r="CVQ213" s="172"/>
      <c r="CVR213" s="172"/>
      <c r="CVS213" s="172"/>
      <c r="CVT213" s="172"/>
      <c r="CVU213" s="172"/>
      <c r="CVV213" s="172"/>
      <c r="CVW213" s="172"/>
      <c r="CVX213" s="172"/>
      <c r="CVY213" s="172"/>
      <c r="CVZ213" s="172"/>
      <c r="CWA213" s="172"/>
      <c r="CWB213" s="172"/>
      <c r="CWC213" s="172"/>
      <c r="CWD213" s="172"/>
      <c r="CWE213" s="172"/>
      <c r="CWF213" s="172"/>
      <c r="CWG213" s="172"/>
      <c r="CWH213" s="172"/>
      <c r="CWI213" s="172"/>
      <c r="CWJ213" s="172"/>
      <c r="CWK213" s="172"/>
      <c r="CWL213" s="172"/>
      <c r="CWM213" s="172"/>
      <c r="CWN213" s="172"/>
      <c r="CWO213" s="172"/>
      <c r="CWP213" s="172"/>
      <c r="CWQ213" s="172"/>
      <c r="CWR213" s="172"/>
      <c r="CWS213" s="172"/>
      <c r="CWT213" s="172"/>
      <c r="CWU213" s="172"/>
      <c r="CWV213" s="172"/>
      <c r="CWW213" s="172"/>
      <c r="CWX213" s="172"/>
      <c r="CWY213" s="172"/>
      <c r="CWZ213" s="172"/>
      <c r="CXA213" s="172"/>
      <c r="CXB213" s="172"/>
      <c r="CXC213" s="172"/>
      <c r="CXD213" s="172"/>
      <c r="CXE213" s="172"/>
      <c r="CXF213" s="172"/>
      <c r="CXG213" s="172"/>
      <c r="CXH213" s="172"/>
      <c r="CXI213" s="172"/>
      <c r="CXJ213" s="172"/>
      <c r="CXK213" s="172"/>
      <c r="CXL213" s="172"/>
      <c r="CXM213" s="172"/>
      <c r="CXN213" s="172"/>
      <c r="CXO213" s="172"/>
      <c r="CXP213" s="172"/>
      <c r="CXQ213" s="172"/>
      <c r="CXR213" s="172"/>
      <c r="CXS213" s="172"/>
      <c r="CXT213" s="172"/>
      <c r="CXU213" s="172"/>
      <c r="CXV213" s="172"/>
      <c r="CXW213" s="172"/>
      <c r="CXX213" s="172"/>
      <c r="CXY213" s="172"/>
      <c r="CXZ213" s="172"/>
      <c r="CYA213" s="172"/>
      <c r="CYB213" s="172"/>
      <c r="CYC213" s="172"/>
      <c r="CYD213" s="172"/>
      <c r="CYE213" s="172"/>
      <c r="CYF213" s="172"/>
      <c r="CYG213" s="172"/>
      <c r="CYH213" s="172"/>
      <c r="CYI213" s="172"/>
      <c r="CYJ213" s="172"/>
      <c r="CYK213" s="172"/>
      <c r="CYL213" s="172"/>
      <c r="CYM213" s="172"/>
      <c r="CYN213" s="172"/>
      <c r="CYO213" s="172"/>
      <c r="CYP213" s="172"/>
      <c r="CYQ213" s="172"/>
      <c r="CYR213" s="172"/>
      <c r="CYS213" s="172"/>
      <c r="CYT213" s="172"/>
      <c r="CYU213" s="172"/>
      <c r="CYV213" s="172"/>
      <c r="CYW213" s="172"/>
      <c r="CYX213" s="172"/>
      <c r="CYY213" s="172"/>
      <c r="CYZ213" s="172"/>
      <c r="CZA213" s="172"/>
      <c r="CZB213" s="172"/>
      <c r="CZC213" s="172"/>
      <c r="CZD213" s="172"/>
      <c r="CZE213" s="172"/>
      <c r="CZF213" s="172"/>
      <c r="CZG213" s="172"/>
      <c r="CZH213" s="172"/>
      <c r="CZI213" s="172"/>
      <c r="CZJ213" s="172"/>
      <c r="CZK213" s="172"/>
      <c r="CZL213" s="172"/>
      <c r="CZM213" s="172"/>
      <c r="CZN213" s="172"/>
      <c r="CZO213" s="172"/>
      <c r="CZP213" s="172"/>
      <c r="CZQ213" s="172"/>
      <c r="CZR213" s="172"/>
      <c r="CZS213" s="172"/>
      <c r="CZT213" s="172"/>
      <c r="CZU213" s="172"/>
      <c r="CZV213" s="172"/>
      <c r="CZW213" s="172"/>
      <c r="CZX213" s="172"/>
      <c r="CZY213" s="172"/>
      <c r="CZZ213" s="172"/>
      <c r="DAA213" s="172"/>
      <c r="DAB213" s="172"/>
      <c r="DAC213" s="172"/>
      <c r="DAD213" s="172"/>
      <c r="DAE213" s="172"/>
      <c r="DAF213" s="172"/>
      <c r="DAG213" s="172"/>
      <c r="DAH213" s="172"/>
      <c r="DAI213" s="172"/>
      <c r="DAJ213" s="172"/>
      <c r="DAK213" s="172"/>
      <c r="DAL213" s="172"/>
      <c r="DAM213" s="172"/>
      <c r="DAN213" s="172"/>
      <c r="DAO213" s="172"/>
      <c r="DAP213" s="172"/>
      <c r="DAQ213" s="172"/>
      <c r="DAR213" s="172"/>
      <c r="DAS213" s="172"/>
      <c r="DAT213" s="172"/>
      <c r="DAU213" s="172"/>
      <c r="DAV213" s="172"/>
      <c r="DAW213" s="172"/>
      <c r="DAX213" s="172"/>
      <c r="DAY213" s="172"/>
      <c r="DAZ213" s="172"/>
      <c r="DBA213" s="172"/>
      <c r="DBB213" s="172"/>
      <c r="DBC213" s="172"/>
      <c r="DBD213" s="172"/>
      <c r="DBE213" s="172"/>
      <c r="DBF213" s="172"/>
      <c r="DBG213" s="172"/>
      <c r="DBH213" s="172"/>
      <c r="DBI213" s="172"/>
      <c r="DBJ213" s="172"/>
      <c r="DBK213" s="172"/>
      <c r="DBL213" s="172"/>
      <c r="DBM213" s="172"/>
      <c r="DBN213" s="172"/>
      <c r="DBO213" s="172"/>
      <c r="DBP213" s="172"/>
      <c r="DBQ213" s="172"/>
      <c r="DBR213" s="172"/>
      <c r="DBS213" s="172"/>
      <c r="DBT213" s="172"/>
      <c r="DBU213" s="172"/>
      <c r="DBV213" s="172"/>
      <c r="DBW213" s="172"/>
      <c r="DBX213" s="172"/>
      <c r="DBY213" s="172"/>
      <c r="DBZ213" s="172"/>
      <c r="DCA213" s="172"/>
      <c r="DCB213" s="172"/>
      <c r="DCC213" s="172"/>
      <c r="DCD213" s="172"/>
      <c r="DCE213" s="172"/>
      <c r="DCF213" s="172"/>
      <c r="DCG213" s="172"/>
      <c r="DCH213" s="172"/>
      <c r="DCI213" s="172"/>
      <c r="DCJ213" s="172"/>
      <c r="DCK213" s="172"/>
      <c r="DCL213" s="172"/>
      <c r="DCM213" s="172"/>
      <c r="DCN213" s="172"/>
      <c r="DCO213" s="172"/>
      <c r="DCP213" s="172"/>
      <c r="DCQ213" s="172"/>
      <c r="DCR213" s="172"/>
      <c r="DCS213" s="172"/>
      <c r="DCT213" s="172"/>
      <c r="DCU213" s="172"/>
      <c r="DCV213" s="172"/>
      <c r="DCW213" s="172"/>
      <c r="DCX213" s="172"/>
      <c r="DCY213" s="172"/>
      <c r="DCZ213" s="172"/>
      <c r="DDA213" s="172"/>
      <c r="DDB213" s="172"/>
      <c r="DDC213" s="172"/>
      <c r="DDD213" s="172"/>
      <c r="DDE213" s="172"/>
      <c r="DDF213" s="172"/>
      <c r="DDG213" s="172"/>
      <c r="DDH213" s="172"/>
      <c r="DDI213" s="172"/>
      <c r="DDJ213" s="172"/>
      <c r="DDK213" s="172"/>
      <c r="DDL213" s="172"/>
      <c r="DDM213" s="172"/>
      <c r="DDN213" s="172"/>
      <c r="DDO213" s="172"/>
      <c r="DDP213" s="172"/>
      <c r="DDQ213" s="172"/>
      <c r="DDR213" s="172"/>
      <c r="DDS213" s="172"/>
      <c r="DDT213" s="172"/>
      <c r="DDU213" s="172"/>
      <c r="DDV213" s="172"/>
      <c r="DDW213" s="172"/>
      <c r="DDX213" s="172"/>
      <c r="DDY213" s="172"/>
      <c r="DDZ213" s="172"/>
      <c r="DEA213" s="172"/>
      <c r="DEB213" s="172"/>
      <c r="DEC213" s="172"/>
      <c r="DED213" s="172"/>
      <c r="DEE213" s="172"/>
      <c r="DEF213" s="172"/>
      <c r="DEG213" s="172"/>
      <c r="DEH213" s="172"/>
      <c r="DEI213" s="172"/>
      <c r="DEJ213" s="172"/>
      <c r="DEK213" s="172"/>
      <c r="DEL213" s="172"/>
      <c r="DEM213" s="172"/>
      <c r="DEN213" s="172"/>
      <c r="DEO213" s="172"/>
      <c r="DEP213" s="172"/>
      <c r="DEQ213" s="172"/>
      <c r="DER213" s="172"/>
      <c r="DES213" s="172"/>
      <c r="DET213" s="172"/>
      <c r="DEU213" s="172"/>
      <c r="DEV213" s="172"/>
      <c r="DEW213" s="172"/>
      <c r="DEX213" s="172"/>
      <c r="DEY213" s="172"/>
      <c r="DEZ213" s="172"/>
      <c r="DFA213" s="172"/>
      <c r="DFB213" s="172"/>
      <c r="DFC213" s="172"/>
      <c r="DFD213" s="172"/>
      <c r="DFE213" s="172"/>
      <c r="DFF213" s="172"/>
      <c r="DFG213" s="172"/>
      <c r="DFH213" s="172"/>
      <c r="DFI213" s="172"/>
      <c r="DFJ213" s="172"/>
      <c r="DFK213" s="172"/>
      <c r="DFL213" s="172"/>
      <c r="DFM213" s="172"/>
      <c r="DFN213" s="172"/>
      <c r="DFO213" s="172"/>
      <c r="DFP213" s="172"/>
      <c r="DFQ213" s="172"/>
      <c r="DFR213" s="172"/>
      <c r="DFS213" s="172"/>
      <c r="DFT213" s="172"/>
      <c r="DFU213" s="172"/>
      <c r="DFV213" s="172"/>
      <c r="DFW213" s="172"/>
      <c r="DFX213" s="172"/>
      <c r="DFY213" s="172"/>
      <c r="DFZ213" s="172"/>
      <c r="DGA213" s="172"/>
      <c r="DGB213" s="172"/>
      <c r="DGC213" s="172"/>
      <c r="DGD213" s="172"/>
      <c r="DGE213" s="172"/>
      <c r="DGF213" s="172"/>
      <c r="DGG213" s="172"/>
      <c r="DGH213" s="172"/>
      <c r="DGI213" s="172"/>
      <c r="DGJ213" s="172"/>
      <c r="DGK213" s="172"/>
      <c r="DGL213" s="172"/>
      <c r="DGM213" s="172"/>
      <c r="DGN213" s="172"/>
      <c r="DGO213" s="172"/>
      <c r="DGP213" s="172"/>
      <c r="DGQ213" s="172"/>
      <c r="DGR213" s="172"/>
      <c r="DGS213" s="172"/>
      <c r="DGT213" s="172"/>
      <c r="DGU213" s="172"/>
      <c r="DGV213" s="172"/>
      <c r="DGW213" s="172"/>
      <c r="DGX213" s="172"/>
      <c r="DGY213" s="172"/>
      <c r="DGZ213" s="172"/>
      <c r="DHA213" s="172"/>
      <c r="DHB213" s="172"/>
      <c r="DHC213" s="172"/>
      <c r="DHD213" s="172"/>
      <c r="DHE213" s="172"/>
      <c r="DHF213" s="172"/>
      <c r="DHG213" s="172"/>
      <c r="DHH213" s="172"/>
      <c r="DHI213" s="172"/>
      <c r="DHJ213" s="172"/>
      <c r="DHK213" s="172"/>
      <c r="DHL213" s="172"/>
      <c r="DHM213" s="172"/>
      <c r="DHN213" s="172"/>
      <c r="DHO213" s="172"/>
      <c r="DHP213" s="172"/>
      <c r="DHQ213" s="172"/>
      <c r="DHR213" s="172"/>
      <c r="DHS213" s="172"/>
      <c r="DHT213" s="172"/>
      <c r="DHU213" s="172"/>
      <c r="DHV213" s="172"/>
      <c r="DHW213" s="172"/>
      <c r="DHX213" s="172"/>
      <c r="DHY213" s="172"/>
      <c r="DHZ213" s="172"/>
      <c r="DIA213" s="172"/>
      <c r="DIB213" s="172"/>
      <c r="DIC213" s="172"/>
      <c r="DID213" s="172"/>
      <c r="DIE213" s="172"/>
      <c r="DIF213" s="172"/>
      <c r="DIG213" s="172"/>
      <c r="DIH213" s="172"/>
      <c r="DII213" s="172"/>
      <c r="DIJ213" s="172"/>
      <c r="DIK213" s="172"/>
      <c r="DIL213" s="172"/>
      <c r="DIM213" s="172"/>
      <c r="DIN213" s="172"/>
      <c r="DIO213" s="172"/>
      <c r="DIP213" s="172"/>
      <c r="DIQ213" s="172"/>
      <c r="DIR213" s="172"/>
      <c r="DIS213" s="172"/>
      <c r="DIT213" s="172"/>
      <c r="DIU213" s="172"/>
      <c r="DIV213" s="172"/>
      <c r="DIW213" s="172"/>
      <c r="DIX213" s="172"/>
      <c r="DIY213" s="172"/>
      <c r="DIZ213" s="172"/>
      <c r="DJA213" s="172"/>
      <c r="DJB213" s="172"/>
      <c r="DJC213" s="172"/>
      <c r="DJD213" s="172"/>
      <c r="DJE213" s="172"/>
      <c r="DJF213" s="172"/>
      <c r="DJG213" s="172"/>
      <c r="DJH213" s="172"/>
      <c r="DJI213" s="172"/>
      <c r="DJJ213" s="172"/>
      <c r="DJK213" s="172"/>
      <c r="DJL213" s="172"/>
      <c r="DJM213" s="172"/>
      <c r="DJN213" s="172"/>
      <c r="DJO213" s="172"/>
      <c r="DJP213" s="172"/>
      <c r="DJQ213" s="172"/>
      <c r="DJR213" s="172"/>
      <c r="DJS213" s="172"/>
      <c r="DJT213" s="172"/>
      <c r="DJU213" s="172"/>
      <c r="DJV213" s="172"/>
      <c r="DJW213" s="172"/>
      <c r="DJX213" s="172"/>
      <c r="DJY213" s="172"/>
      <c r="DJZ213" s="172"/>
      <c r="DKA213" s="172"/>
      <c r="DKB213" s="172"/>
      <c r="DKC213" s="172"/>
      <c r="DKD213" s="172"/>
      <c r="DKE213" s="172"/>
      <c r="DKF213" s="172"/>
      <c r="DKG213" s="172"/>
      <c r="DKH213" s="172"/>
      <c r="DKI213" s="172"/>
      <c r="DKJ213" s="172"/>
      <c r="DKK213" s="172"/>
      <c r="DKL213" s="172"/>
      <c r="DKM213" s="172"/>
      <c r="DKN213" s="172"/>
      <c r="DKO213" s="172"/>
      <c r="DKP213" s="172"/>
      <c r="DKQ213" s="172"/>
      <c r="DKR213" s="172"/>
      <c r="DKS213" s="172"/>
      <c r="DKT213" s="172"/>
      <c r="DKU213" s="172"/>
      <c r="DKV213" s="172"/>
      <c r="DKW213" s="172"/>
      <c r="DKX213" s="172"/>
      <c r="DKY213" s="172"/>
      <c r="DKZ213" s="172"/>
      <c r="DLA213" s="172"/>
      <c r="DLB213" s="172"/>
      <c r="DLC213" s="172"/>
      <c r="DLD213" s="172"/>
      <c r="DLE213" s="172"/>
      <c r="DLF213" s="172"/>
      <c r="DLG213" s="172"/>
      <c r="DLH213" s="172"/>
      <c r="DLI213" s="172"/>
      <c r="DLJ213" s="172"/>
      <c r="DLK213" s="172"/>
      <c r="DLL213" s="172"/>
      <c r="DLM213" s="172"/>
      <c r="DLN213" s="172"/>
      <c r="DLO213" s="172"/>
      <c r="DLP213" s="172"/>
      <c r="DLQ213" s="172"/>
      <c r="DLR213" s="172"/>
      <c r="DLS213" s="172"/>
      <c r="DLT213" s="172"/>
      <c r="DLU213" s="172"/>
      <c r="DLV213" s="172"/>
      <c r="DLW213" s="172"/>
      <c r="DLX213" s="172"/>
      <c r="DLY213" s="172"/>
      <c r="DLZ213" s="172"/>
      <c r="DMA213" s="172"/>
      <c r="DMB213" s="172"/>
      <c r="DMC213" s="172"/>
      <c r="DMD213" s="172"/>
      <c r="DME213" s="172"/>
      <c r="DMF213" s="172"/>
      <c r="DMG213" s="172"/>
      <c r="DMH213" s="172"/>
      <c r="DMI213" s="172"/>
      <c r="DMJ213" s="172"/>
      <c r="DMK213" s="172"/>
      <c r="DML213" s="172"/>
      <c r="DMM213" s="172"/>
      <c r="DMN213" s="172"/>
      <c r="DMO213" s="172"/>
      <c r="DMP213" s="172"/>
      <c r="DMQ213" s="172"/>
      <c r="DMR213" s="172"/>
      <c r="DMS213" s="172"/>
      <c r="DMT213" s="172"/>
      <c r="DMU213" s="172"/>
      <c r="DMV213" s="172"/>
      <c r="DMW213" s="172"/>
      <c r="DMX213" s="172"/>
      <c r="DMY213" s="172"/>
      <c r="DMZ213" s="172"/>
      <c r="DNA213" s="172"/>
      <c r="DNB213" s="172"/>
      <c r="DNC213" s="172"/>
      <c r="DND213" s="172"/>
      <c r="DNE213" s="172"/>
      <c r="DNF213" s="172"/>
      <c r="DNG213" s="172"/>
      <c r="DNH213" s="172"/>
      <c r="DNI213" s="172"/>
      <c r="DNJ213" s="172"/>
      <c r="DNK213" s="172"/>
      <c r="DNL213" s="172"/>
      <c r="DNM213" s="172"/>
      <c r="DNN213" s="172"/>
      <c r="DNO213" s="172"/>
      <c r="DNP213" s="172"/>
      <c r="DNQ213" s="172"/>
      <c r="DNR213" s="172"/>
      <c r="DNS213" s="172"/>
      <c r="DNT213" s="172"/>
      <c r="DNU213" s="172"/>
      <c r="DNV213" s="172"/>
      <c r="DNW213" s="172"/>
      <c r="DNX213" s="172"/>
      <c r="DNY213" s="172"/>
      <c r="DNZ213" s="172"/>
      <c r="DOA213" s="172"/>
      <c r="DOB213" s="172"/>
      <c r="DOC213" s="172"/>
      <c r="DOD213" s="172"/>
      <c r="DOE213" s="172"/>
      <c r="DOF213" s="172"/>
      <c r="DOG213" s="172"/>
      <c r="DOH213" s="172"/>
      <c r="DOI213" s="172"/>
      <c r="DOJ213" s="172"/>
      <c r="DOK213" s="172"/>
      <c r="DOL213" s="172"/>
      <c r="DOM213" s="172"/>
      <c r="DON213" s="172"/>
      <c r="DOO213" s="172"/>
      <c r="DOP213" s="172"/>
      <c r="DOQ213" s="172"/>
      <c r="DOR213" s="172"/>
      <c r="DOS213" s="172"/>
      <c r="DOT213" s="172"/>
      <c r="DOU213" s="172"/>
      <c r="DOV213" s="172"/>
      <c r="DOW213" s="172"/>
      <c r="DOX213" s="172"/>
      <c r="DOY213" s="172"/>
      <c r="DOZ213" s="172"/>
      <c r="DPA213" s="172"/>
      <c r="DPB213" s="172"/>
      <c r="DPC213" s="172"/>
      <c r="DPD213" s="172"/>
      <c r="DPE213" s="172"/>
      <c r="DPF213" s="172"/>
      <c r="DPG213" s="172"/>
      <c r="DPH213" s="172"/>
      <c r="DPI213" s="172"/>
      <c r="DPJ213" s="172"/>
      <c r="DPK213" s="172"/>
      <c r="DPL213" s="172"/>
      <c r="DPM213" s="172"/>
      <c r="DPN213" s="172"/>
      <c r="DPO213" s="172"/>
      <c r="DPP213" s="172"/>
      <c r="DPQ213" s="172"/>
      <c r="DPR213" s="172"/>
      <c r="DPS213" s="172"/>
      <c r="DPT213" s="172"/>
      <c r="DPU213" s="172"/>
      <c r="DPV213" s="172"/>
      <c r="DPW213" s="172"/>
      <c r="DPX213" s="172"/>
      <c r="DPY213" s="172"/>
      <c r="DPZ213" s="172"/>
      <c r="DQA213" s="172"/>
      <c r="DQB213" s="172"/>
      <c r="DQC213" s="172"/>
      <c r="DQD213" s="172"/>
      <c r="DQE213" s="172"/>
      <c r="DQF213" s="172"/>
      <c r="DQG213" s="172"/>
      <c r="DQH213" s="172"/>
      <c r="DQI213" s="172"/>
      <c r="DQJ213" s="172"/>
      <c r="DQK213" s="172"/>
      <c r="DQL213" s="172"/>
      <c r="DQM213" s="172"/>
      <c r="DQN213" s="172"/>
      <c r="DQO213" s="172"/>
      <c r="DQP213" s="172"/>
      <c r="DQQ213" s="172"/>
      <c r="DQR213" s="172"/>
      <c r="DQS213" s="172"/>
      <c r="DQT213" s="172"/>
      <c r="DQU213" s="172"/>
      <c r="DQV213" s="172"/>
      <c r="DQW213" s="172"/>
      <c r="DQX213" s="172"/>
      <c r="DQY213" s="172"/>
      <c r="DQZ213" s="172"/>
      <c r="DRA213" s="172"/>
      <c r="DRB213" s="172"/>
      <c r="DRC213" s="172"/>
      <c r="DRD213" s="172"/>
      <c r="DRE213" s="172"/>
      <c r="DRF213" s="172"/>
      <c r="DRG213" s="172"/>
      <c r="DRH213" s="172"/>
      <c r="DRI213" s="172"/>
      <c r="DRJ213" s="172"/>
      <c r="DRK213" s="172"/>
      <c r="DRL213" s="172"/>
      <c r="DRM213" s="172"/>
      <c r="DRN213" s="172"/>
      <c r="DRO213" s="172"/>
      <c r="DRP213" s="172"/>
      <c r="DRQ213" s="172"/>
      <c r="DRR213" s="172"/>
      <c r="DRS213" s="172"/>
      <c r="DRT213" s="172"/>
      <c r="DRU213" s="172"/>
      <c r="DRV213" s="172"/>
      <c r="DRW213" s="172"/>
      <c r="DRX213" s="172"/>
      <c r="DRY213" s="172"/>
      <c r="DRZ213" s="172"/>
      <c r="DSA213" s="172"/>
      <c r="DSB213" s="172"/>
      <c r="DSC213" s="172"/>
      <c r="DSD213" s="172"/>
      <c r="DSE213" s="172"/>
      <c r="DSF213" s="172"/>
      <c r="DSG213" s="172"/>
      <c r="DSH213" s="172"/>
      <c r="DSI213" s="172"/>
      <c r="DSJ213" s="172"/>
      <c r="DSK213" s="172"/>
      <c r="DSL213" s="172"/>
      <c r="DSM213" s="172"/>
      <c r="DSN213" s="172"/>
      <c r="DSO213" s="172"/>
      <c r="DSP213" s="172"/>
      <c r="DSQ213" s="172"/>
      <c r="DSR213" s="172"/>
      <c r="DSS213" s="172"/>
      <c r="DST213" s="172"/>
      <c r="DSU213" s="172"/>
      <c r="DSV213" s="172"/>
      <c r="DSW213" s="172"/>
      <c r="DSX213" s="172"/>
      <c r="DSY213" s="172"/>
      <c r="DSZ213" s="172"/>
      <c r="DTA213" s="172"/>
      <c r="DTB213" s="172"/>
      <c r="DTC213" s="172"/>
      <c r="DTD213" s="172"/>
      <c r="DTE213" s="172"/>
      <c r="DTF213" s="172"/>
      <c r="DTG213" s="172"/>
      <c r="DTH213" s="172"/>
      <c r="DTI213" s="172"/>
      <c r="DTJ213" s="172"/>
      <c r="DTK213" s="172"/>
      <c r="DTL213" s="172"/>
      <c r="DTM213" s="172"/>
      <c r="DTN213" s="172"/>
      <c r="DTO213" s="172"/>
      <c r="DTP213" s="172"/>
      <c r="DTQ213" s="172"/>
      <c r="DTR213" s="172"/>
      <c r="DTS213" s="172"/>
      <c r="DTT213" s="172"/>
      <c r="DTU213" s="172"/>
      <c r="DTV213" s="172"/>
      <c r="DTW213" s="172"/>
      <c r="DTX213" s="172"/>
      <c r="DTY213" s="172"/>
      <c r="DTZ213" s="172"/>
      <c r="DUA213" s="172"/>
      <c r="DUB213" s="172"/>
      <c r="DUC213" s="172"/>
      <c r="DUD213" s="172"/>
      <c r="DUE213" s="172"/>
      <c r="DUF213" s="172"/>
      <c r="DUG213" s="172"/>
      <c r="DUH213" s="172"/>
      <c r="DUI213" s="172"/>
      <c r="DUJ213" s="172"/>
      <c r="DUK213" s="172"/>
      <c r="DUL213" s="172"/>
      <c r="DUM213" s="172"/>
      <c r="DUN213" s="172"/>
      <c r="DUO213" s="172"/>
      <c r="DUP213" s="172"/>
      <c r="DUQ213" s="172"/>
      <c r="DUR213" s="172"/>
      <c r="DUS213" s="172"/>
      <c r="DUT213" s="172"/>
      <c r="DUU213" s="172"/>
      <c r="DUV213" s="172"/>
      <c r="DUW213" s="172"/>
      <c r="DUX213" s="172"/>
      <c r="DUY213" s="172"/>
      <c r="DUZ213" s="172"/>
      <c r="DVA213" s="172"/>
      <c r="DVB213" s="172"/>
      <c r="DVC213" s="172"/>
      <c r="DVD213" s="172"/>
      <c r="DVE213" s="172"/>
      <c r="DVF213" s="172"/>
      <c r="DVG213" s="172"/>
      <c r="DVH213" s="172"/>
      <c r="DVI213" s="172"/>
      <c r="DVJ213" s="172"/>
      <c r="DVK213" s="172"/>
      <c r="DVL213" s="172"/>
      <c r="DVM213" s="172"/>
      <c r="DVN213" s="172"/>
      <c r="DVO213" s="172"/>
      <c r="DVP213" s="172"/>
      <c r="DVQ213" s="172"/>
      <c r="DVR213" s="172"/>
      <c r="DVS213" s="172"/>
      <c r="DVT213" s="172"/>
      <c r="DVU213" s="172"/>
      <c r="DVV213" s="172"/>
      <c r="DVW213" s="172"/>
      <c r="DVX213" s="172"/>
      <c r="DVY213" s="172"/>
      <c r="DVZ213" s="172"/>
      <c r="DWA213" s="172"/>
      <c r="DWB213" s="172"/>
      <c r="DWC213" s="172"/>
      <c r="DWD213" s="172"/>
      <c r="DWE213" s="172"/>
      <c r="DWF213" s="172"/>
      <c r="DWG213" s="172"/>
      <c r="DWH213" s="172"/>
      <c r="DWI213" s="172"/>
      <c r="DWJ213" s="172"/>
      <c r="DWK213" s="172"/>
      <c r="DWL213" s="172"/>
      <c r="DWM213" s="172"/>
      <c r="DWN213" s="172"/>
      <c r="DWO213" s="172"/>
      <c r="DWP213" s="172"/>
      <c r="DWQ213" s="172"/>
      <c r="DWR213" s="172"/>
      <c r="DWS213" s="172"/>
      <c r="DWT213" s="172"/>
      <c r="DWU213" s="172"/>
      <c r="DWV213" s="172"/>
      <c r="DWW213" s="172"/>
      <c r="DWX213" s="172"/>
      <c r="DWY213" s="172"/>
      <c r="DWZ213" s="172"/>
      <c r="DXA213" s="172"/>
      <c r="DXB213" s="172"/>
      <c r="DXC213" s="172"/>
      <c r="DXD213" s="172"/>
      <c r="DXE213" s="172"/>
      <c r="DXF213" s="172"/>
      <c r="DXG213" s="172"/>
      <c r="DXH213" s="172"/>
      <c r="DXI213" s="172"/>
      <c r="DXJ213" s="172"/>
      <c r="DXK213" s="172"/>
      <c r="DXL213" s="172"/>
      <c r="DXM213" s="172"/>
      <c r="DXN213" s="172"/>
      <c r="DXO213" s="172"/>
      <c r="DXP213" s="172"/>
      <c r="DXQ213" s="172"/>
      <c r="DXR213" s="172"/>
      <c r="DXS213" s="172"/>
      <c r="DXT213" s="172"/>
      <c r="DXU213" s="172"/>
      <c r="DXV213" s="172"/>
      <c r="DXW213" s="172"/>
      <c r="DXX213" s="172"/>
      <c r="DXY213" s="172"/>
      <c r="DXZ213" s="172"/>
      <c r="DYA213" s="172"/>
      <c r="DYB213" s="172"/>
      <c r="DYC213" s="172"/>
      <c r="DYD213" s="172"/>
      <c r="DYE213" s="172"/>
      <c r="DYF213" s="172"/>
      <c r="DYG213" s="172"/>
      <c r="DYH213" s="172"/>
      <c r="DYI213" s="172"/>
      <c r="DYJ213" s="172"/>
      <c r="DYK213" s="172"/>
      <c r="DYL213" s="172"/>
      <c r="DYM213" s="172"/>
      <c r="DYN213" s="172"/>
      <c r="DYO213" s="172"/>
      <c r="DYP213" s="172"/>
      <c r="DYQ213" s="172"/>
      <c r="DYR213" s="172"/>
      <c r="DYS213" s="172"/>
      <c r="DYT213" s="172"/>
      <c r="DYU213" s="172"/>
      <c r="DYV213" s="172"/>
      <c r="DYW213" s="172"/>
      <c r="DYX213" s="172"/>
      <c r="DYY213" s="172"/>
      <c r="DYZ213" s="172"/>
      <c r="DZA213" s="172"/>
      <c r="DZB213" s="172"/>
      <c r="DZC213" s="172"/>
      <c r="DZD213" s="172"/>
      <c r="DZE213" s="172"/>
      <c r="DZF213" s="172"/>
      <c r="DZG213" s="172"/>
      <c r="DZH213" s="172"/>
      <c r="DZI213" s="172"/>
      <c r="DZJ213" s="172"/>
      <c r="DZK213" s="172"/>
      <c r="DZL213" s="172"/>
      <c r="DZM213" s="172"/>
      <c r="DZN213" s="172"/>
      <c r="DZO213" s="172"/>
      <c r="DZP213" s="172"/>
      <c r="DZQ213" s="172"/>
      <c r="DZR213" s="172"/>
      <c r="DZS213" s="172"/>
      <c r="DZT213" s="172"/>
      <c r="DZU213" s="172"/>
      <c r="DZV213" s="172"/>
      <c r="DZW213" s="172"/>
      <c r="DZX213" s="172"/>
      <c r="DZY213" s="172"/>
      <c r="DZZ213" s="172"/>
      <c r="EAA213" s="172"/>
      <c r="EAB213" s="172"/>
      <c r="EAC213" s="172"/>
      <c r="EAD213" s="172"/>
      <c r="EAE213" s="172"/>
      <c r="EAF213" s="172"/>
      <c r="EAG213" s="172"/>
      <c r="EAH213" s="172"/>
      <c r="EAI213" s="172"/>
      <c r="EAJ213" s="172"/>
      <c r="EAK213" s="172"/>
      <c r="EAL213" s="172"/>
      <c r="EAM213" s="172"/>
      <c r="EAN213" s="172"/>
      <c r="EAO213" s="172"/>
      <c r="EAP213" s="172"/>
      <c r="EAQ213" s="172"/>
      <c r="EAR213" s="172"/>
      <c r="EAS213" s="172"/>
      <c r="EAT213" s="172"/>
      <c r="EAU213" s="172"/>
      <c r="EAV213" s="172"/>
      <c r="EAW213" s="172"/>
      <c r="EAX213" s="172"/>
      <c r="EAY213" s="172"/>
      <c r="EAZ213" s="172"/>
      <c r="EBA213" s="172"/>
      <c r="EBB213" s="172"/>
      <c r="EBC213" s="172"/>
      <c r="EBD213" s="172"/>
      <c r="EBE213" s="172"/>
      <c r="EBF213" s="172"/>
      <c r="EBG213" s="172"/>
      <c r="EBH213" s="172"/>
      <c r="EBI213" s="172"/>
      <c r="EBJ213" s="172"/>
      <c r="EBK213" s="172"/>
      <c r="EBL213" s="172"/>
      <c r="EBM213" s="172"/>
      <c r="EBN213" s="172"/>
      <c r="EBO213" s="172"/>
      <c r="EBP213" s="172"/>
      <c r="EBQ213" s="172"/>
      <c r="EBR213" s="172"/>
      <c r="EBS213" s="172"/>
      <c r="EBT213" s="172"/>
      <c r="EBU213" s="172"/>
      <c r="EBV213" s="172"/>
      <c r="EBW213" s="172"/>
      <c r="EBX213" s="172"/>
      <c r="EBY213" s="172"/>
      <c r="EBZ213" s="172"/>
      <c r="ECA213" s="172"/>
      <c r="ECB213" s="172"/>
      <c r="ECC213" s="172"/>
      <c r="ECD213" s="172"/>
      <c r="ECE213" s="172"/>
      <c r="ECF213" s="172"/>
      <c r="ECG213" s="172"/>
      <c r="ECH213" s="172"/>
      <c r="ECI213" s="172"/>
      <c r="ECJ213" s="172"/>
      <c r="ECK213" s="172"/>
      <c r="ECL213" s="172"/>
      <c r="ECM213" s="172"/>
      <c r="ECN213" s="172"/>
      <c r="ECO213" s="172"/>
      <c r="ECP213" s="172"/>
      <c r="ECQ213" s="172"/>
      <c r="ECR213" s="172"/>
      <c r="ECS213" s="172"/>
      <c r="ECT213" s="172"/>
      <c r="ECU213" s="172"/>
      <c r="ECV213" s="172"/>
      <c r="ECW213" s="172"/>
      <c r="ECX213" s="172"/>
      <c r="ECY213" s="172"/>
      <c r="ECZ213" s="172"/>
      <c r="EDA213" s="172"/>
      <c r="EDB213" s="172"/>
      <c r="EDC213" s="172"/>
      <c r="EDD213" s="172"/>
      <c r="EDE213" s="172"/>
      <c r="EDF213" s="172"/>
      <c r="EDG213" s="172"/>
      <c r="EDH213" s="172"/>
      <c r="EDI213" s="172"/>
      <c r="EDJ213" s="172"/>
      <c r="EDK213" s="172"/>
      <c r="EDL213" s="172"/>
      <c r="EDM213" s="172"/>
      <c r="EDN213" s="172"/>
      <c r="EDO213" s="172"/>
      <c r="EDP213" s="172"/>
      <c r="EDQ213" s="172"/>
      <c r="EDR213" s="172"/>
      <c r="EDS213" s="172"/>
      <c r="EDT213" s="172"/>
      <c r="EDU213" s="172"/>
      <c r="EDV213" s="172"/>
      <c r="EDW213" s="172"/>
      <c r="EDX213" s="172"/>
      <c r="EDY213" s="172"/>
      <c r="EDZ213" s="172"/>
      <c r="EEA213" s="172"/>
      <c r="EEB213" s="172"/>
      <c r="EEC213" s="172"/>
      <c r="EED213" s="172"/>
      <c r="EEE213" s="172"/>
      <c r="EEF213" s="172"/>
      <c r="EEG213" s="172"/>
      <c r="EEH213" s="172"/>
      <c r="EEI213" s="172"/>
      <c r="EEJ213" s="172"/>
      <c r="EEK213" s="172"/>
      <c r="EEL213" s="172"/>
      <c r="EEM213" s="172"/>
      <c r="EEN213" s="172"/>
      <c r="EEO213" s="172"/>
      <c r="EEP213" s="172"/>
      <c r="EEQ213" s="172"/>
      <c r="EER213" s="172"/>
      <c r="EES213" s="172"/>
      <c r="EET213" s="172"/>
      <c r="EEU213" s="172"/>
      <c r="EEV213" s="172"/>
      <c r="EEW213" s="172"/>
      <c r="EEX213" s="172"/>
      <c r="EEY213" s="172"/>
      <c r="EEZ213" s="172"/>
      <c r="EFA213" s="172"/>
      <c r="EFB213" s="172"/>
      <c r="EFC213" s="172"/>
      <c r="EFD213" s="172"/>
      <c r="EFE213" s="172"/>
      <c r="EFF213" s="172"/>
      <c r="EFG213" s="172"/>
      <c r="EFH213" s="172"/>
      <c r="EFI213" s="172"/>
      <c r="EFJ213" s="172"/>
      <c r="EFK213" s="172"/>
      <c r="EFL213" s="172"/>
      <c r="EFM213" s="172"/>
      <c r="EFN213" s="172"/>
      <c r="EFO213" s="172"/>
      <c r="EFP213" s="172"/>
      <c r="EFQ213" s="172"/>
      <c r="EFR213" s="172"/>
      <c r="EFS213" s="172"/>
      <c r="EFT213" s="172"/>
      <c r="EFU213" s="172"/>
      <c r="EFV213" s="172"/>
      <c r="EFW213" s="172"/>
      <c r="EFX213" s="172"/>
      <c r="EFY213" s="172"/>
      <c r="EFZ213" s="172"/>
      <c r="EGA213" s="172"/>
      <c r="EGB213" s="172"/>
      <c r="EGC213" s="172"/>
      <c r="EGD213" s="172"/>
      <c r="EGE213" s="172"/>
      <c r="EGF213" s="172"/>
      <c r="EGG213" s="172"/>
      <c r="EGH213" s="172"/>
      <c r="EGI213" s="172"/>
      <c r="EGJ213" s="172"/>
      <c r="EGK213" s="172"/>
      <c r="EGL213" s="172"/>
      <c r="EGM213" s="172"/>
      <c r="EGN213" s="172"/>
      <c r="EGO213" s="172"/>
      <c r="EGP213" s="172"/>
      <c r="EGQ213" s="172"/>
      <c r="EGR213" s="172"/>
      <c r="EGS213" s="172"/>
      <c r="EGT213" s="172"/>
      <c r="EGU213" s="172"/>
      <c r="EGV213" s="172"/>
      <c r="EGW213" s="172"/>
      <c r="EGX213" s="172"/>
      <c r="EGY213" s="172"/>
      <c r="EGZ213" s="172"/>
      <c r="EHA213" s="172"/>
      <c r="EHB213" s="172"/>
      <c r="EHC213" s="172"/>
      <c r="EHD213" s="172"/>
      <c r="EHE213" s="172"/>
      <c r="EHF213" s="172"/>
      <c r="EHG213" s="172"/>
      <c r="EHH213" s="172"/>
      <c r="EHI213" s="172"/>
      <c r="EHJ213" s="172"/>
      <c r="EHK213" s="172"/>
      <c r="EHL213" s="172"/>
      <c r="EHM213" s="172"/>
      <c r="EHN213" s="172"/>
      <c r="EHO213" s="172"/>
      <c r="EHP213" s="172"/>
      <c r="EHQ213" s="172"/>
      <c r="EHR213" s="172"/>
      <c r="EHS213" s="172"/>
      <c r="EHT213" s="172"/>
      <c r="EHU213" s="172"/>
      <c r="EHV213" s="172"/>
      <c r="EHW213" s="172"/>
      <c r="EHX213" s="172"/>
      <c r="EHY213" s="172"/>
      <c r="EHZ213" s="172"/>
      <c r="EIA213" s="172"/>
      <c r="EIB213" s="172"/>
      <c r="EIC213" s="172"/>
      <c r="EID213" s="172"/>
      <c r="EIE213" s="172"/>
      <c r="EIF213" s="172"/>
      <c r="EIG213" s="172"/>
      <c r="EIH213" s="172"/>
      <c r="EII213" s="172"/>
      <c r="EIJ213" s="172"/>
      <c r="EIK213" s="172"/>
      <c r="EIL213" s="172"/>
      <c r="EIM213" s="172"/>
      <c r="EIN213" s="172"/>
      <c r="EIO213" s="172"/>
      <c r="EIP213" s="172"/>
      <c r="EIQ213" s="172"/>
      <c r="EIR213" s="172"/>
      <c r="EIS213" s="172"/>
      <c r="EIT213" s="172"/>
      <c r="EIU213" s="172"/>
      <c r="EIV213" s="172"/>
      <c r="EIW213" s="172"/>
      <c r="EIX213" s="172"/>
      <c r="EIY213" s="172"/>
      <c r="EIZ213" s="172"/>
      <c r="EJA213" s="172"/>
      <c r="EJB213" s="172"/>
      <c r="EJC213" s="172"/>
      <c r="EJD213" s="172"/>
      <c r="EJE213" s="172"/>
      <c r="EJF213" s="172"/>
      <c r="EJG213" s="172"/>
      <c r="EJH213" s="172"/>
      <c r="EJI213" s="172"/>
      <c r="EJJ213" s="172"/>
      <c r="EJK213" s="172"/>
      <c r="EJL213" s="172"/>
      <c r="EJM213" s="172"/>
      <c r="EJN213" s="172"/>
      <c r="EJO213" s="172"/>
      <c r="EJP213" s="172"/>
      <c r="EJQ213" s="172"/>
      <c r="EJR213" s="172"/>
      <c r="EJS213" s="172"/>
      <c r="EJT213" s="172"/>
      <c r="EJU213" s="172"/>
      <c r="EJV213" s="172"/>
      <c r="EJW213" s="172"/>
      <c r="EJX213" s="172"/>
      <c r="EJY213" s="172"/>
      <c r="EJZ213" s="172"/>
      <c r="EKA213" s="172"/>
      <c r="EKB213" s="172"/>
      <c r="EKC213" s="172"/>
      <c r="EKD213" s="172"/>
      <c r="EKE213" s="172"/>
      <c r="EKF213" s="172"/>
      <c r="EKG213" s="172"/>
      <c r="EKH213" s="172"/>
      <c r="EKI213" s="172"/>
      <c r="EKJ213" s="172"/>
      <c r="EKK213" s="172"/>
      <c r="EKL213" s="172"/>
      <c r="EKM213" s="172"/>
      <c r="EKN213" s="172"/>
      <c r="EKO213" s="172"/>
      <c r="EKP213" s="172"/>
      <c r="EKQ213" s="172"/>
      <c r="EKR213" s="172"/>
      <c r="EKS213" s="172"/>
      <c r="EKT213" s="172"/>
      <c r="EKU213" s="172"/>
      <c r="EKV213" s="172"/>
      <c r="EKW213" s="172"/>
      <c r="EKX213" s="172"/>
      <c r="EKY213" s="172"/>
      <c r="EKZ213" s="172"/>
      <c r="ELA213" s="172"/>
      <c r="ELB213" s="172"/>
      <c r="ELC213" s="172"/>
      <c r="ELD213" s="172"/>
      <c r="ELE213" s="172"/>
      <c r="ELF213" s="172"/>
      <c r="ELG213" s="172"/>
      <c r="ELH213" s="172"/>
      <c r="ELI213" s="172"/>
      <c r="ELJ213" s="172"/>
      <c r="ELK213" s="172"/>
      <c r="ELL213" s="172"/>
      <c r="ELM213" s="172"/>
      <c r="ELN213" s="172"/>
      <c r="ELO213" s="172"/>
      <c r="ELP213" s="172"/>
      <c r="ELQ213" s="172"/>
      <c r="ELR213" s="172"/>
      <c r="ELS213" s="172"/>
      <c r="ELT213" s="172"/>
      <c r="ELU213" s="172"/>
      <c r="ELV213" s="172"/>
      <c r="ELW213" s="172"/>
      <c r="ELX213" s="172"/>
      <c r="ELY213" s="172"/>
      <c r="ELZ213" s="172"/>
      <c r="EMA213" s="172"/>
      <c r="EMB213" s="172"/>
      <c r="EMC213" s="172"/>
      <c r="EMD213" s="172"/>
      <c r="EME213" s="172"/>
      <c r="EMF213" s="172"/>
      <c r="EMG213" s="172"/>
      <c r="EMH213" s="172"/>
      <c r="EMI213" s="172"/>
      <c r="EMJ213" s="172"/>
      <c r="EMK213" s="172"/>
      <c r="EML213" s="172"/>
      <c r="EMM213" s="172"/>
      <c r="EMN213" s="172"/>
      <c r="EMO213" s="172"/>
      <c r="EMP213" s="172"/>
      <c r="EMQ213" s="172"/>
      <c r="EMR213" s="172"/>
      <c r="EMS213" s="172"/>
      <c r="EMT213" s="172"/>
      <c r="EMU213" s="172"/>
      <c r="EMV213" s="172"/>
      <c r="EMW213" s="172"/>
      <c r="EMX213" s="172"/>
      <c r="EMY213" s="172"/>
      <c r="EMZ213" s="172"/>
      <c r="ENA213" s="172"/>
      <c r="ENB213" s="172"/>
      <c r="ENC213" s="172"/>
      <c r="END213" s="172"/>
      <c r="ENE213" s="172"/>
      <c r="ENF213" s="172"/>
      <c r="ENG213" s="172"/>
      <c r="ENH213" s="172"/>
      <c r="ENI213" s="172"/>
      <c r="ENJ213" s="172"/>
      <c r="ENK213" s="172"/>
      <c r="ENL213" s="172"/>
      <c r="ENM213" s="172"/>
      <c r="ENN213" s="172"/>
      <c r="ENO213" s="172"/>
      <c r="ENP213" s="172"/>
      <c r="ENQ213" s="172"/>
      <c r="ENR213" s="172"/>
      <c r="ENS213" s="172"/>
      <c r="ENT213" s="172"/>
      <c r="ENU213" s="172"/>
      <c r="ENV213" s="172"/>
      <c r="ENW213" s="172"/>
      <c r="ENX213" s="172"/>
      <c r="ENY213" s="172"/>
      <c r="ENZ213" s="172"/>
      <c r="EOA213" s="172"/>
      <c r="EOB213" s="172"/>
      <c r="EOC213" s="172"/>
      <c r="EOD213" s="172"/>
      <c r="EOE213" s="172"/>
      <c r="EOF213" s="172"/>
      <c r="EOG213" s="172"/>
      <c r="EOH213" s="172"/>
      <c r="EOI213" s="172"/>
      <c r="EOJ213" s="172"/>
      <c r="EOK213" s="172"/>
      <c r="EOL213" s="172"/>
      <c r="EOM213" s="172"/>
      <c r="EON213" s="172"/>
      <c r="EOO213" s="172"/>
      <c r="EOP213" s="172"/>
      <c r="EOQ213" s="172"/>
      <c r="EOR213" s="172"/>
      <c r="EOS213" s="172"/>
      <c r="EOT213" s="172"/>
      <c r="EOU213" s="172"/>
      <c r="EOV213" s="172"/>
      <c r="EOW213" s="172"/>
      <c r="EOX213" s="172"/>
      <c r="EOY213" s="172"/>
      <c r="EOZ213" s="172"/>
      <c r="EPA213" s="172"/>
      <c r="EPB213" s="172"/>
      <c r="EPC213" s="172"/>
      <c r="EPD213" s="172"/>
      <c r="EPE213" s="172"/>
      <c r="EPF213" s="172"/>
      <c r="EPG213" s="172"/>
      <c r="EPH213" s="172"/>
      <c r="EPI213" s="172"/>
      <c r="EPJ213" s="172"/>
      <c r="EPK213" s="172"/>
      <c r="EPL213" s="172"/>
      <c r="EPM213" s="172"/>
      <c r="EPN213" s="172"/>
      <c r="EPO213" s="172"/>
      <c r="EPP213" s="172"/>
      <c r="EPQ213" s="172"/>
      <c r="EPR213" s="172"/>
      <c r="EPS213" s="172"/>
      <c r="EPT213" s="172"/>
      <c r="EPU213" s="172"/>
      <c r="EPV213" s="172"/>
      <c r="EPW213" s="172"/>
      <c r="EPX213" s="172"/>
      <c r="EPY213" s="172"/>
      <c r="EPZ213" s="172"/>
      <c r="EQA213" s="172"/>
      <c r="EQB213" s="172"/>
      <c r="EQC213" s="172"/>
      <c r="EQD213" s="172"/>
      <c r="EQE213" s="172"/>
      <c r="EQF213" s="172"/>
      <c r="EQG213" s="172"/>
      <c r="EQH213" s="172"/>
      <c r="EQI213" s="172"/>
      <c r="EQJ213" s="172"/>
      <c r="EQK213" s="172"/>
      <c r="EQL213" s="172"/>
      <c r="EQM213" s="172"/>
      <c r="EQN213" s="172"/>
      <c r="EQO213" s="172"/>
      <c r="EQP213" s="172"/>
      <c r="EQQ213" s="172"/>
      <c r="EQR213" s="172"/>
      <c r="EQS213" s="172"/>
      <c r="EQT213" s="172"/>
      <c r="EQU213" s="172"/>
      <c r="EQV213" s="172"/>
      <c r="EQW213" s="172"/>
      <c r="EQX213" s="172"/>
      <c r="EQY213" s="172"/>
      <c r="EQZ213" s="172"/>
      <c r="ERA213" s="172"/>
      <c r="ERB213" s="172"/>
      <c r="ERC213" s="172"/>
      <c r="ERD213" s="172"/>
      <c r="ERE213" s="172"/>
      <c r="ERF213" s="172"/>
      <c r="ERG213" s="172"/>
      <c r="ERH213" s="172"/>
      <c r="ERI213" s="172"/>
      <c r="ERJ213" s="172"/>
      <c r="ERK213" s="172"/>
      <c r="ERL213" s="172"/>
      <c r="ERM213" s="172"/>
      <c r="ERN213" s="172"/>
      <c r="ERO213" s="172"/>
      <c r="ERP213" s="172"/>
      <c r="ERQ213" s="172"/>
      <c r="ERR213" s="172"/>
      <c r="ERS213" s="172"/>
      <c r="ERT213" s="172"/>
      <c r="ERU213" s="172"/>
      <c r="ERV213" s="172"/>
      <c r="ERW213" s="172"/>
      <c r="ERX213" s="172"/>
      <c r="ERY213" s="172"/>
      <c r="ERZ213" s="172"/>
      <c r="ESA213" s="172"/>
      <c r="ESB213" s="172"/>
      <c r="ESC213" s="172"/>
      <c r="ESD213" s="172"/>
      <c r="ESE213" s="172"/>
      <c r="ESF213" s="172"/>
      <c r="ESG213" s="172"/>
      <c r="ESH213" s="172"/>
      <c r="ESI213" s="172"/>
      <c r="ESJ213" s="172"/>
      <c r="ESK213" s="172"/>
      <c r="ESL213" s="172"/>
      <c r="ESM213" s="172"/>
      <c r="ESN213" s="172"/>
      <c r="ESO213" s="172"/>
      <c r="ESP213" s="172"/>
      <c r="ESQ213" s="172"/>
      <c r="ESR213" s="172"/>
      <c r="ESS213" s="172"/>
      <c r="EST213" s="172"/>
      <c r="ESU213" s="172"/>
      <c r="ESV213" s="172"/>
      <c r="ESW213" s="172"/>
      <c r="ESX213" s="172"/>
      <c r="ESY213" s="172"/>
      <c r="ESZ213" s="172"/>
      <c r="ETA213" s="172"/>
      <c r="ETB213" s="172"/>
      <c r="ETC213" s="172"/>
      <c r="ETD213" s="172"/>
      <c r="ETE213" s="172"/>
      <c r="ETF213" s="172"/>
      <c r="ETG213" s="172"/>
      <c r="ETH213" s="172"/>
      <c r="ETI213" s="172"/>
      <c r="ETJ213" s="172"/>
      <c r="ETK213" s="172"/>
      <c r="ETL213" s="172"/>
      <c r="ETM213" s="172"/>
      <c r="ETN213" s="172"/>
      <c r="ETO213" s="172"/>
      <c r="ETP213" s="172"/>
      <c r="ETQ213" s="172"/>
      <c r="ETR213" s="172"/>
      <c r="ETS213" s="172"/>
      <c r="ETT213" s="172"/>
      <c r="ETU213" s="172"/>
      <c r="ETV213" s="172"/>
      <c r="ETW213" s="172"/>
      <c r="ETX213" s="172"/>
      <c r="ETY213" s="172"/>
      <c r="ETZ213" s="172"/>
      <c r="EUA213" s="172"/>
      <c r="EUB213" s="172"/>
      <c r="EUC213" s="172"/>
      <c r="EUD213" s="172"/>
      <c r="EUE213" s="172"/>
      <c r="EUF213" s="172"/>
      <c r="EUG213" s="172"/>
      <c r="EUH213" s="172"/>
      <c r="EUI213" s="172"/>
      <c r="EUJ213" s="172"/>
      <c r="EUK213" s="172"/>
      <c r="EUL213" s="172"/>
      <c r="EUM213" s="172"/>
      <c r="EUN213" s="172"/>
      <c r="EUO213" s="172"/>
      <c r="EUP213" s="172"/>
      <c r="EUQ213" s="172"/>
      <c r="EUR213" s="172"/>
      <c r="EUS213" s="172"/>
      <c r="EUT213" s="172"/>
      <c r="EUU213" s="172"/>
      <c r="EUV213" s="172"/>
      <c r="EUW213" s="172"/>
      <c r="EUX213" s="172"/>
      <c r="EUY213" s="172"/>
      <c r="EUZ213" s="172"/>
      <c r="EVA213" s="172"/>
      <c r="EVB213" s="172"/>
      <c r="EVC213" s="172"/>
      <c r="EVD213" s="172"/>
      <c r="EVE213" s="172"/>
      <c r="EVF213" s="172"/>
      <c r="EVG213" s="172"/>
      <c r="EVH213" s="172"/>
      <c r="EVI213" s="172"/>
      <c r="EVJ213" s="172"/>
      <c r="EVK213" s="172"/>
      <c r="EVL213" s="172"/>
      <c r="EVM213" s="172"/>
      <c r="EVN213" s="172"/>
      <c r="EVO213" s="172"/>
      <c r="EVP213" s="172"/>
      <c r="EVQ213" s="172"/>
      <c r="EVR213" s="172"/>
      <c r="EVS213" s="172"/>
      <c r="EVT213" s="172"/>
      <c r="EVU213" s="172"/>
      <c r="EVV213" s="172"/>
      <c r="EVW213" s="172"/>
      <c r="EVX213" s="172"/>
      <c r="EVY213" s="172"/>
      <c r="EVZ213" s="172"/>
      <c r="EWA213" s="172"/>
      <c r="EWB213" s="172"/>
      <c r="EWC213" s="172"/>
      <c r="EWD213" s="172"/>
      <c r="EWE213" s="172"/>
      <c r="EWF213" s="172"/>
      <c r="EWG213" s="172"/>
      <c r="EWH213" s="172"/>
      <c r="EWI213" s="172"/>
      <c r="EWJ213" s="172"/>
      <c r="EWK213" s="172"/>
      <c r="EWL213" s="172"/>
      <c r="EWM213" s="172"/>
      <c r="EWN213" s="172"/>
      <c r="EWO213" s="172"/>
      <c r="EWP213" s="172"/>
      <c r="EWQ213" s="172"/>
      <c r="EWR213" s="172"/>
      <c r="EWS213" s="172"/>
      <c r="EWT213" s="172"/>
      <c r="EWU213" s="172"/>
      <c r="EWV213" s="172"/>
      <c r="EWW213" s="172"/>
      <c r="EWX213" s="172"/>
      <c r="EWY213" s="172"/>
      <c r="EWZ213" s="172"/>
      <c r="EXA213" s="172"/>
      <c r="EXB213" s="172"/>
      <c r="EXC213" s="172"/>
      <c r="EXD213" s="172"/>
      <c r="EXE213" s="172"/>
      <c r="EXF213" s="172"/>
      <c r="EXG213" s="172"/>
      <c r="EXH213" s="172"/>
      <c r="EXI213" s="172"/>
      <c r="EXJ213" s="172"/>
      <c r="EXK213" s="172"/>
      <c r="EXL213" s="172"/>
      <c r="EXM213" s="172"/>
      <c r="EXN213" s="172"/>
      <c r="EXO213" s="172"/>
      <c r="EXP213" s="172"/>
      <c r="EXQ213" s="172"/>
      <c r="EXR213" s="172"/>
      <c r="EXS213" s="172"/>
      <c r="EXT213" s="172"/>
      <c r="EXU213" s="172"/>
      <c r="EXV213" s="172"/>
      <c r="EXW213" s="172"/>
      <c r="EXX213" s="172"/>
      <c r="EXY213" s="172"/>
      <c r="EXZ213" s="172"/>
      <c r="EYA213" s="172"/>
      <c r="EYB213" s="172"/>
      <c r="EYC213" s="172"/>
      <c r="EYD213" s="172"/>
      <c r="EYE213" s="172"/>
      <c r="EYF213" s="172"/>
      <c r="EYG213" s="172"/>
      <c r="EYH213" s="172"/>
      <c r="EYI213" s="172"/>
      <c r="EYJ213" s="172"/>
      <c r="EYK213" s="172"/>
      <c r="EYL213" s="172"/>
      <c r="EYM213" s="172"/>
      <c r="EYN213" s="172"/>
      <c r="EYO213" s="172"/>
      <c r="EYP213" s="172"/>
      <c r="EYQ213" s="172"/>
      <c r="EYR213" s="172"/>
      <c r="EYS213" s="172"/>
      <c r="EYT213" s="172"/>
      <c r="EYU213" s="172"/>
      <c r="EYV213" s="172"/>
      <c r="EYW213" s="172"/>
      <c r="EYX213" s="172"/>
      <c r="EYY213" s="172"/>
      <c r="EYZ213" s="172"/>
      <c r="EZA213" s="172"/>
      <c r="EZB213" s="172"/>
      <c r="EZC213" s="172"/>
      <c r="EZD213" s="172"/>
      <c r="EZE213" s="172"/>
      <c r="EZF213" s="172"/>
      <c r="EZG213" s="172"/>
      <c r="EZH213" s="172"/>
      <c r="EZI213" s="172"/>
      <c r="EZJ213" s="172"/>
      <c r="EZK213" s="172"/>
      <c r="EZL213" s="172"/>
      <c r="EZM213" s="172"/>
      <c r="EZN213" s="172"/>
      <c r="EZO213" s="172"/>
      <c r="EZP213" s="172"/>
      <c r="EZQ213" s="172"/>
      <c r="EZR213" s="172"/>
      <c r="EZS213" s="172"/>
      <c r="EZT213" s="172"/>
      <c r="EZU213" s="172"/>
      <c r="EZV213" s="172"/>
      <c r="EZW213" s="172"/>
      <c r="EZX213" s="172"/>
      <c r="EZY213" s="172"/>
      <c r="EZZ213" s="172"/>
      <c r="FAA213" s="172"/>
      <c r="FAB213" s="172"/>
      <c r="FAC213" s="172"/>
      <c r="FAD213" s="172"/>
      <c r="FAE213" s="172"/>
      <c r="FAF213" s="172"/>
      <c r="FAG213" s="172"/>
      <c r="FAH213" s="172"/>
      <c r="FAI213" s="172"/>
      <c r="FAJ213" s="172"/>
      <c r="FAK213" s="172"/>
      <c r="FAL213" s="172"/>
      <c r="FAM213" s="172"/>
      <c r="FAN213" s="172"/>
      <c r="FAO213" s="172"/>
      <c r="FAP213" s="172"/>
      <c r="FAQ213" s="172"/>
      <c r="FAR213" s="172"/>
      <c r="FAS213" s="172"/>
      <c r="FAT213" s="172"/>
      <c r="FAU213" s="172"/>
      <c r="FAV213" s="172"/>
      <c r="FAW213" s="172"/>
      <c r="FAX213" s="172"/>
      <c r="FAY213" s="172"/>
      <c r="FAZ213" s="172"/>
      <c r="FBA213" s="172"/>
      <c r="FBB213" s="172"/>
      <c r="FBC213" s="172"/>
      <c r="FBD213" s="172"/>
      <c r="FBE213" s="172"/>
      <c r="FBF213" s="172"/>
      <c r="FBG213" s="172"/>
      <c r="FBH213" s="172"/>
      <c r="FBI213" s="172"/>
      <c r="FBJ213" s="172"/>
      <c r="FBK213" s="172"/>
      <c r="FBL213" s="172"/>
      <c r="FBM213" s="172"/>
      <c r="FBN213" s="172"/>
      <c r="FBO213" s="172"/>
      <c r="FBP213" s="172"/>
      <c r="FBQ213" s="172"/>
      <c r="FBR213" s="172"/>
      <c r="FBS213" s="172"/>
      <c r="FBT213" s="172"/>
      <c r="FBU213" s="172"/>
      <c r="FBV213" s="172"/>
      <c r="FBW213" s="172"/>
      <c r="FBX213" s="172"/>
      <c r="FBY213" s="172"/>
      <c r="FBZ213" s="172"/>
      <c r="FCA213" s="172"/>
      <c r="FCB213" s="172"/>
      <c r="FCC213" s="172"/>
      <c r="FCD213" s="172"/>
      <c r="FCE213" s="172"/>
      <c r="FCF213" s="172"/>
      <c r="FCG213" s="172"/>
      <c r="FCH213" s="172"/>
      <c r="FCI213" s="172"/>
      <c r="FCJ213" s="172"/>
      <c r="FCK213" s="172"/>
      <c r="FCL213" s="172"/>
      <c r="FCM213" s="172"/>
      <c r="FCN213" s="172"/>
      <c r="FCO213" s="172"/>
      <c r="FCP213" s="172"/>
      <c r="FCQ213" s="172"/>
      <c r="FCR213" s="172"/>
      <c r="FCS213" s="172"/>
      <c r="FCT213" s="172"/>
      <c r="FCU213" s="172"/>
      <c r="FCV213" s="172"/>
      <c r="FCW213" s="172"/>
      <c r="FCX213" s="172"/>
      <c r="FCY213" s="172"/>
      <c r="FCZ213" s="172"/>
      <c r="FDA213" s="172"/>
      <c r="FDB213" s="172"/>
      <c r="FDC213" s="172"/>
      <c r="FDD213" s="172"/>
      <c r="FDE213" s="172"/>
      <c r="FDF213" s="172"/>
      <c r="FDG213" s="172"/>
      <c r="FDH213" s="172"/>
      <c r="FDI213" s="172"/>
      <c r="FDJ213" s="172"/>
      <c r="FDK213" s="172"/>
      <c r="FDL213" s="172"/>
      <c r="FDM213" s="172"/>
      <c r="FDN213" s="172"/>
      <c r="FDO213" s="172"/>
      <c r="FDP213" s="172"/>
      <c r="FDQ213" s="172"/>
      <c r="FDR213" s="172"/>
      <c r="FDS213" s="172"/>
      <c r="FDT213" s="172"/>
      <c r="FDU213" s="172"/>
      <c r="FDV213" s="172"/>
      <c r="FDW213" s="172"/>
      <c r="FDX213" s="172"/>
      <c r="FDY213" s="172"/>
      <c r="FDZ213" s="172"/>
      <c r="FEA213" s="172"/>
      <c r="FEB213" s="172"/>
      <c r="FEC213" s="172"/>
      <c r="FED213" s="172"/>
      <c r="FEE213" s="172"/>
      <c r="FEF213" s="172"/>
      <c r="FEG213" s="172"/>
      <c r="FEH213" s="172"/>
      <c r="FEI213" s="172"/>
      <c r="FEJ213" s="172"/>
      <c r="FEK213" s="172"/>
      <c r="FEL213" s="172"/>
      <c r="FEM213" s="172"/>
      <c r="FEN213" s="172"/>
      <c r="FEO213" s="172"/>
      <c r="FEP213" s="172"/>
      <c r="FEQ213" s="172"/>
      <c r="FER213" s="172"/>
      <c r="FES213" s="172"/>
      <c r="FET213" s="172"/>
      <c r="FEU213" s="172"/>
      <c r="FEV213" s="172"/>
      <c r="FEW213" s="172"/>
      <c r="FEX213" s="172"/>
      <c r="FEY213" s="172"/>
      <c r="FEZ213" s="172"/>
      <c r="FFA213" s="172"/>
      <c r="FFB213" s="172"/>
      <c r="FFC213" s="172"/>
      <c r="FFD213" s="172"/>
      <c r="FFE213" s="172"/>
      <c r="FFF213" s="172"/>
      <c r="FFG213" s="172"/>
      <c r="FFH213" s="172"/>
      <c r="FFI213" s="172"/>
      <c r="FFJ213" s="172"/>
      <c r="FFK213" s="172"/>
      <c r="FFL213" s="172"/>
      <c r="FFM213" s="172"/>
      <c r="FFN213" s="172"/>
      <c r="FFO213" s="172"/>
      <c r="FFP213" s="172"/>
      <c r="FFQ213" s="172"/>
      <c r="FFR213" s="172"/>
      <c r="FFS213" s="172"/>
      <c r="FFT213" s="172"/>
      <c r="FFU213" s="172"/>
      <c r="FFV213" s="172"/>
      <c r="FFW213" s="172"/>
      <c r="FFX213" s="172"/>
      <c r="FFY213" s="172"/>
      <c r="FFZ213" s="172"/>
      <c r="FGA213" s="172"/>
      <c r="FGB213" s="172"/>
      <c r="FGC213" s="172"/>
      <c r="FGD213" s="172"/>
      <c r="FGE213" s="172"/>
      <c r="FGF213" s="172"/>
      <c r="FGG213" s="172"/>
      <c r="FGH213" s="172"/>
      <c r="FGI213" s="172"/>
      <c r="FGJ213" s="172"/>
      <c r="FGK213" s="172"/>
      <c r="FGL213" s="172"/>
      <c r="FGM213" s="172"/>
      <c r="FGN213" s="172"/>
      <c r="FGO213" s="172"/>
      <c r="FGP213" s="172"/>
      <c r="FGQ213" s="172"/>
      <c r="FGR213" s="172"/>
      <c r="FGS213" s="172"/>
      <c r="FGT213" s="172"/>
      <c r="FGU213" s="172"/>
      <c r="FGV213" s="172"/>
      <c r="FGW213" s="172"/>
      <c r="FGX213" s="172"/>
      <c r="FGY213" s="172"/>
      <c r="FGZ213" s="172"/>
      <c r="FHA213" s="172"/>
      <c r="FHB213" s="172"/>
      <c r="FHC213" s="172"/>
      <c r="FHD213" s="172"/>
      <c r="FHE213" s="172"/>
      <c r="FHF213" s="172"/>
      <c r="FHG213" s="172"/>
      <c r="FHH213" s="172"/>
      <c r="FHI213" s="172"/>
      <c r="FHJ213" s="172"/>
      <c r="FHK213" s="172"/>
      <c r="FHL213" s="172"/>
      <c r="FHM213" s="172"/>
      <c r="FHN213" s="172"/>
      <c r="FHO213" s="172"/>
      <c r="FHP213" s="172"/>
      <c r="FHQ213" s="172"/>
      <c r="FHR213" s="172"/>
      <c r="FHS213" s="172"/>
      <c r="FHT213" s="172"/>
      <c r="FHU213" s="172"/>
      <c r="FHV213" s="172"/>
      <c r="FHW213" s="172"/>
      <c r="FHX213" s="172"/>
      <c r="FHY213" s="172"/>
      <c r="FHZ213" s="172"/>
      <c r="FIA213" s="172"/>
      <c r="FIB213" s="172"/>
      <c r="FIC213" s="172"/>
      <c r="FID213" s="172"/>
      <c r="FIE213" s="172"/>
      <c r="FIF213" s="172"/>
      <c r="FIG213" s="172"/>
      <c r="FIH213" s="172"/>
      <c r="FII213" s="172"/>
      <c r="FIJ213" s="172"/>
      <c r="FIK213" s="172"/>
      <c r="FIL213" s="172"/>
      <c r="FIM213" s="172"/>
      <c r="FIN213" s="172"/>
      <c r="FIO213" s="172"/>
      <c r="FIP213" s="172"/>
      <c r="FIQ213" s="172"/>
      <c r="FIR213" s="172"/>
      <c r="FIS213" s="172"/>
      <c r="FIT213" s="172"/>
      <c r="FIU213" s="172"/>
      <c r="FIV213" s="172"/>
      <c r="FIW213" s="172"/>
      <c r="FIX213" s="172"/>
      <c r="FIY213" s="172"/>
      <c r="FIZ213" s="172"/>
      <c r="FJA213" s="172"/>
      <c r="FJB213" s="172"/>
      <c r="FJC213" s="172"/>
      <c r="FJD213" s="172"/>
      <c r="FJE213" s="172"/>
      <c r="FJF213" s="172"/>
      <c r="FJG213" s="172"/>
      <c r="FJH213" s="172"/>
      <c r="FJI213" s="172"/>
      <c r="FJJ213" s="172"/>
      <c r="FJK213" s="172"/>
      <c r="FJL213" s="172"/>
      <c r="FJM213" s="172"/>
      <c r="FJN213" s="172"/>
      <c r="FJO213" s="172"/>
      <c r="FJP213" s="172"/>
      <c r="FJQ213" s="172"/>
      <c r="FJR213" s="172"/>
      <c r="FJS213" s="172"/>
      <c r="FJT213" s="172"/>
      <c r="FJU213" s="172"/>
      <c r="FJV213" s="172"/>
      <c r="FJW213" s="172"/>
      <c r="FJX213" s="172"/>
      <c r="FJY213" s="172"/>
      <c r="FJZ213" s="172"/>
      <c r="FKA213" s="172"/>
      <c r="FKB213" s="172"/>
      <c r="FKC213" s="172"/>
      <c r="FKD213" s="172"/>
      <c r="FKE213" s="172"/>
      <c r="FKF213" s="172"/>
      <c r="FKG213" s="172"/>
      <c r="FKH213" s="172"/>
      <c r="FKI213" s="172"/>
      <c r="FKJ213" s="172"/>
      <c r="FKK213" s="172"/>
      <c r="FKL213" s="172"/>
      <c r="FKM213" s="172"/>
      <c r="FKN213" s="172"/>
      <c r="FKO213" s="172"/>
      <c r="FKP213" s="172"/>
      <c r="FKQ213" s="172"/>
      <c r="FKR213" s="172"/>
      <c r="FKS213" s="172"/>
      <c r="FKT213" s="172"/>
      <c r="FKU213" s="172"/>
      <c r="FKV213" s="172"/>
      <c r="FKW213" s="172"/>
      <c r="FKX213" s="172"/>
      <c r="FKY213" s="172"/>
      <c r="FKZ213" s="172"/>
      <c r="FLA213" s="172"/>
      <c r="FLB213" s="172"/>
      <c r="FLC213" s="172"/>
      <c r="FLD213" s="172"/>
      <c r="FLE213" s="172"/>
      <c r="FLF213" s="172"/>
      <c r="FLG213" s="172"/>
      <c r="FLH213" s="172"/>
      <c r="FLI213" s="172"/>
      <c r="FLJ213" s="172"/>
      <c r="FLK213" s="172"/>
      <c r="FLL213" s="172"/>
      <c r="FLM213" s="172"/>
      <c r="FLN213" s="172"/>
      <c r="FLO213" s="172"/>
      <c r="FLP213" s="172"/>
      <c r="FLQ213" s="172"/>
      <c r="FLR213" s="172"/>
      <c r="FLS213" s="172"/>
      <c r="FLT213" s="172"/>
      <c r="FLU213" s="172"/>
      <c r="FLV213" s="172"/>
      <c r="FLW213" s="172"/>
      <c r="FLX213" s="172"/>
      <c r="FLY213" s="172"/>
      <c r="FLZ213" s="172"/>
      <c r="FMA213" s="172"/>
      <c r="FMB213" s="172"/>
      <c r="FMC213" s="172"/>
      <c r="FMD213" s="172"/>
      <c r="FME213" s="172"/>
      <c r="FMF213" s="172"/>
      <c r="FMG213" s="172"/>
      <c r="FMH213" s="172"/>
      <c r="FMI213" s="172"/>
      <c r="FMJ213" s="172"/>
      <c r="FMK213" s="172"/>
      <c r="FML213" s="172"/>
      <c r="FMM213" s="172"/>
      <c r="FMN213" s="172"/>
      <c r="FMO213" s="172"/>
      <c r="FMP213" s="172"/>
      <c r="FMQ213" s="172"/>
      <c r="FMR213" s="172"/>
      <c r="FMS213" s="172"/>
      <c r="FMT213" s="172"/>
      <c r="FMU213" s="172"/>
      <c r="FMV213" s="172"/>
      <c r="FMW213" s="172"/>
      <c r="FMX213" s="172"/>
      <c r="FMY213" s="172"/>
      <c r="FMZ213" s="172"/>
      <c r="FNA213" s="172"/>
      <c r="FNB213" s="172"/>
      <c r="FNC213" s="172"/>
      <c r="FND213" s="172"/>
      <c r="FNE213" s="172"/>
      <c r="FNF213" s="172"/>
      <c r="FNG213" s="172"/>
      <c r="FNH213" s="172"/>
      <c r="FNI213" s="172"/>
      <c r="FNJ213" s="172"/>
      <c r="FNK213" s="172"/>
      <c r="FNL213" s="172"/>
      <c r="FNM213" s="172"/>
      <c r="FNN213" s="172"/>
      <c r="FNO213" s="172"/>
      <c r="FNP213" s="172"/>
      <c r="FNQ213" s="172"/>
      <c r="FNR213" s="172"/>
      <c r="FNS213" s="172"/>
      <c r="FNT213" s="172"/>
      <c r="FNU213" s="172"/>
      <c r="FNV213" s="172"/>
      <c r="FNW213" s="172"/>
      <c r="FNX213" s="172"/>
      <c r="FNY213" s="172"/>
      <c r="FNZ213" s="172"/>
      <c r="FOA213" s="172"/>
      <c r="FOB213" s="172"/>
      <c r="FOC213" s="172"/>
      <c r="FOD213" s="172"/>
      <c r="FOE213" s="172"/>
      <c r="FOF213" s="172"/>
      <c r="FOG213" s="172"/>
      <c r="FOH213" s="172"/>
      <c r="FOI213" s="172"/>
      <c r="FOJ213" s="172"/>
      <c r="FOK213" s="172"/>
      <c r="FOL213" s="172"/>
      <c r="FOM213" s="172"/>
      <c r="FON213" s="172"/>
      <c r="FOO213" s="172"/>
      <c r="FOP213" s="172"/>
      <c r="FOQ213" s="172"/>
      <c r="FOR213" s="172"/>
      <c r="FOS213" s="172"/>
      <c r="FOT213" s="172"/>
      <c r="FOU213" s="172"/>
      <c r="FOV213" s="172"/>
      <c r="FOW213" s="172"/>
      <c r="FOX213" s="172"/>
      <c r="FOY213" s="172"/>
      <c r="FOZ213" s="172"/>
      <c r="FPA213" s="172"/>
      <c r="FPB213" s="172"/>
      <c r="FPC213" s="172"/>
      <c r="FPD213" s="172"/>
      <c r="FPE213" s="172"/>
      <c r="FPF213" s="172"/>
      <c r="FPG213" s="172"/>
      <c r="FPH213" s="172"/>
      <c r="FPI213" s="172"/>
      <c r="FPJ213" s="172"/>
      <c r="FPK213" s="172"/>
      <c r="FPL213" s="172"/>
      <c r="FPM213" s="172"/>
      <c r="FPN213" s="172"/>
      <c r="FPO213" s="172"/>
      <c r="FPP213" s="172"/>
      <c r="FPQ213" s="172"/>
      <c r="FPR213" s="172"/>
      <c r="FPS213" s="172"/>
      <c r="FPT213" s="172"/>
      <c r="FPU213" s="172"/>
      <c r="FPV213" s="172"/>
      <c r="FPW213" s="172"/>
      <c r="FPX213" s="172"/>
      <c r="FPY213" s="172"/>
      <c r="FPZ213" s="172"/>
      <c r="FQA213" s="172"/>
      <c r="FQB213" s="172"/>
      <c r="FQC213" s="172"/>
      <c r="FQD213" s="172"/>
      <c r="FQE213" s="172"/>
      <c r="FQF213" s="172"/>
      <c r="FQG213" s="172"/>
      <c r="FQH213" s="172"/>
      <c r="FQI213" s="172"/>
      <c r="FQJ213" s="172"/>
      <c r="FQK213" s="172"/>
      <c r="FQL213" s="172"/>
      <c r="FQM213" s="172"/>
      <c r="FQN213" s="172"/>
      <c r="FQO213" s="172"/>
      <c r="FQP213" s="172"/>
      <c r="FQQ213" s="172"/>
      <c r="FQR213" s="172"/>
      <c r="FQS213" s="172"/>
      <c r="FQT213" s="172"/>
      <c r="FQU213" s="172"/>
      <c r="FQV213" s="172"/>
      <c r="FQW213" s="172"/>
      <c r="FQX213" s="172"/>
      <c r="FQY213" s="172"/>
      <c r="FQZ213" s="172"/>
      <c r="FRA213" s="172"/>
      <c r="FRB213" s="172"/>
      <c r="FRC213" s="172"/>
      <c r="FRD213" s="172"/>
      <c r="FRE213" s="172"/>
      <c r="FRF213" s="172"/>
      <c r="FRG213" s="172"/>
      <c r="FRH213" s="172"/>
      <c r="FRI213" s="172"/>
      <c r="FRJ213" s="172"/>
      <c r="FRK213" s="172"/>
      <c r="FRL213" s="172"/>
      <c r="FRM213" s="172"/>
      <c r="FRN213" s="172"/>
      <c r="FRO213" s="172"/>
      <c r="FRP213" s="172"/>
      <c r="FRQ213" s="172"/>
      <c r="FRR213" s="172"/>
      <c r="FRS213" s="172"/>
      <c r="FRT213" s="172"/>
      <c r="FRU213" s="172"/>
      <c r="FRV213" s="172"/>
      <c r="FRW213" s="172"/>
      <c r="FRX213" s="172"/>
      <c r="FRY213" s="172"/>
      <c r="FRZ213" s="172"/>
      <c r="FSA213" s="172"/>
      <c r="FSB213" s="172"/>
      <c r="FSC213" s="172"/>
      <c r="FSD213" s="172"/>
      <c r="FSE213" s="172"/>
      <c r="FSF213" s="172"/>
      <c r="FSG213" s="172"/>
      <c r="FSH213" s="172"/>
      <c r="FSI213" s="172"/>
      <c r="FSJ213" s="172"/>
      <c r="FSK213" s="172"/>
      <c r="FSL213" s="172"/>
      <c r="FSM213" s="172"/>
      <c r="FSN213" s="172"/>
      <c r="FSO213" s="172"/>
      <c r="FSP213" s="172"/>
      <c r="FSQ213" s="172"/>
      <c r="FSR213" s="172"/>
      <c r="FSS213" s="172"/>
      <c r="FST213" s="172"/>
      <c r="FSU213" s="172"/>
      <c r="FSV213" s="172"/>
      <c r="FSW213" s="172"/>
      <c r="FSX213" s="172"/>
      <c r="FSY213" s="172"/>
      <c r="FSZ213" s="172"/>
      <c r="FTA213" s="172"/>
      <c r="FTB213" s="172"/>
      <c r="FTC213" s="172"/>
      <c r="FTD213" s="172"/>
      <c r="FTE213" s="172"/>
      <c r="FTF213" s="172"/>
      <c r="FTG213" s="172"/>
      <c r="FTH213" s="172"/>
      <c r="FTI213" s="172"/>
      <c r="FTJ213" s="172"/>
      <c r="FTK213" s="172"/>
      <c r="FTL213" s="172"/>
      <c r="FTM213" s="172"/>
      <c r="FTN213" s="172"/>
      <c r="FTO213" s="172"/>
      <c r="FTP213" s="172"/>
      <c r="FTQ213" s="172"/>
      <c r="FTR213" s="172"/>
      <c r="FTS213" s="172"/>
      <c r="FTT213" s="172"/>
      <c r="FTU213" s="172"/>
      <c r="FTV213" s="172"/>
      <c r="FTW213" s="172"/>
      <c r="FTX213" s="172"/>
      <c r="FTY213" s="172"/>
      <c r="FTZ213" s="172"/>
      <c r="FUA213" s="172"/>
      <c r="FUB213" s="172"/>
      <c r="FUC213" s="172"/>
      <c r="FUD213" s="172"/>
      <c r="FUE213" s="172"/>
      <c r="FUF213" s="172"/>
      <c r="FUG213" s="172"/>
      <c r="FUH213" s="172"/>
      <c r="FUI213" s="172"/>
      <c r="FUJ213" s="172"/>
      <c r="FUK213" s="172"/>
      <c r="FUL213" s="172"/>
      <c r="FUM213" s="172"/>
      <c r="FUN213" s="172"/>
      <c r="FUO213" s="172"/>
      <c r="FUP213" s="172"/>
      <c r="FUQ213" s="172"/>
      <c r="FUR213" s="172"/>
      <c r="FUS213" s="172"/>
      <c r="FUT213" s="172"/>
      <c r="FUU213" s="172"/>
      <c r="FUV213" s="172"/>
      <c r="FUW213" s="172"/>
      <c r="FUX213" s="172"/>
      <c r="FUY213" s="172"/>
      <c r="FUZ213" s="172"/>
      <c r="FVA213" s="172"/>
      <c r="FVB213" s="172"/>
      <c r="FVC213" s="172"/>
      <c r="FVD213" s="172"/>
      <c r="FVE213" s="172"/>
      <c r="FVF213" s="172"/>
      <c r="FVG213" s="172"/>
      <c r="FVH213" s="172"/>
      <c r="FVI213" s="172"/>
      <c r="FVJ213" s="172"/>
      <c r="FVK213" s="172"/>
      <c r="FVL213" s="172"/>
      <c r="FVM213" s="172"/>
      <c r="FVN213" s="172"/>
      <c r="FVO213" s="172"/>
      <c r="FVP213" s="172"/>
      <c r="FVQ213" s="172"/>
      <c r="FVR213" s="172"/>
      <c r="FVS213" s="172"/>
      <c r="FVT213" s="172"/>
      <c r="FVU213" s="172"/>
      <c r="FVV213" s="172"/>
      <c r="FVW213" s="172"/>
      <c r="FVX213" s="172"/>
      <c r="FVY213" s="172"/>
      <c r="FVZ213" s="172"/>
      <c r="FWA213" s="172"/>
      <c r="FWB213" s="172"/>
      <c r="FWC213" s="172"/>
      <c r="FWD213" s="172"/>
      <c r="FWE213" s="172"/>
      <c r="FWF213" s="172"/>
      <c r="FWG213" s="172"/>
      <c r="FWH213" s="172"/>
      <c r="FWI213" s="172"/>
      <c r="FWJ213" s="172"/>
      <c r="FWK213" s="172"/>
      <c r="FWL213" s="172"/>
      <c r="FWM213" s="172"/>
      <c r="FWN213" s="172"/>
      <c r="FWO213" s="172"/>
      <c r="FWP213" s="172"/>
      <c r="FWQ213" s="172"/>
      <c r="FWR213" s="172"/>
      <c r="FWS213" s="172"/>
      <c r="FWT213" s="172"/>
      <c r="FWU213" s="172"/>
      <c r="FWV213" s="172"/>
      <c r="FWW213" s="172"/>
      <c r="FWX213" s="172"/>
      <c r="FWY213" s="172"/>
      <c r="FWZ213" s="172"/>
      <c r="FXA213" s="172"/>
      <c r="FXB213" s="172"/>
      <c r="FXC213" s="172"/>
      <c r="FXD213" s="172"/>
      <c r="FXE213" s="172"/>
      <c r="FXF213" s="172"/>
      <c r="FXG213" s="172"/>
      <c r="FXH213" s="172"/>
      <c r="FXI213" s="172"/>
      <c r="FXJ213" s="172"/>
      <c r="FXK213" s="172"/>
      <c r="FXL213" s="172"/>
      <c r="FXM213" s="172"/>
      <c r="FXN213" s="172"/>
      <c r="FXO213" s="172"/>
      <c r="FXP213" s="172"/>
      <c r="FXQ213" s="172"/>
      <c r="FXR213" s="172"/>
      <c r="FXS213" s="172"/>
      <c r="FXT213" s="172"/>
      <c r="FXU213" s="172"/>
      <c r="FXV213" s="172"/>
      <c r="FXW213" s="172"/>
      <c r="FXX213" s="172"/>
      <c r="FXY213" s="172"/>
      <c r="FXZ213" s="172"/>
      <c r="FYA213" s="172"/>
      <c r="FYB213" s="172"/>
      <c r="FYC213" s="172"/>
      <c r="FYD213" s="172"/>
      <c r="FYE213" s="172"/>
      <c r="FYF213" s="172"/>
      <c r="FYG213" s="172"/>
      <c r="FYH213" s="172"/>
      <c r="FYI213" s="172"/>
      <c r="FYJ213" s="172"/>
      <c r="FYK213" s="172"/>
      <c r="FYL213" s="172"/>
      <c r="FYM213" s="172"/>
      <c r="FYN213" s="172"/>
      <c r="FYO213" s="172"/>
      <c r="FYP213" s="172"/>
      <c r="FYQ213" s="172"/>
      <c r="FYR213" s="172"/>
      <c r="FYS213" s="172"/>
      <c r="FYT213" s="172"/>
      <c r="FYU213" s="172"/>
      <c r="FYV213" s="172"/>
      <c r="FYW213" s="172"/>
      <c r="FYX213" s="172"/>
      <c r="FYY213" s="172"/>
      <c r="FYZ213" s="172"/>
      <c r="FZA213" s="172"/>
      <c r="FZB213" s="172"/>
      <c r="FZC213" s="172"/>
      <c r="FZD213" s="172"/>
      <c r="FZE213" s="172"/>
      <c r="FZF213" s="172"/>
      <c r="FZG213" s="172"/>
      <c r="FZH213" s="172"/>
      <c r="FZI213" s="172"/>
      <c r="FZJ213" s="172"/>
      <c r="FZK213" s="172"/>
      <c r="FZL213" s="172"/>
      <c r="FZM213" s="172"/>
      <c r="FZN213" s="172"/>
      <c r="FZO213" s="172"/>
      <c r="FZP213" s="172"/>
      <c r="FZQ213" s="172"/>
      <c r="FZR213" s="172"/>
      <c r="FZS213" s="172"/>
      <c r="FZT213" s="172"/>
      <c r="FZU213" s="172"/>
      <c r="FZV213" s="172"/>
      <c r="FZW213" s="172"/>
      <c r="FZX213" s="172"/>
      <c r="FZY213" s="172"/>
      <c r="FZZ213" s="172"/>
      <c r="GAA213" s="172"/>
      <c r="GAB213" s="172"/>
      <c r="GAC213" s="172"/>
      <c r="GAD213" s="172"/>
      <c r="GAE213" s="172"/>
      <c r="GAF213" s="172"/>
      <c r="GAG213" s="172"/>
      <c r="GAH213" s="172"/>
      <c r="GAI213" s="172"/>
      <c r="GAJ213" s="172"/>
      <c r="GAK213" s="172"/>
      <c r="GAL213" s="172"/>
      <c r="GAM213" s="172"/>
      <c r="GAN213" s="172"/>
      <c r="GAO213" s="172"/>
      <c r="GAP213" s="172"/>
      <c r="GAQ213" s="172"/>
      <c r="GAR213" s="172"/>
      <c r="GAS213" s="172"/>
      <c r="GAT213" s="172"/>
      <c r="GAU213" s="172"/>
      <c r="GAV213" s="172"/>
      <c r="GAW213" s="172"/>
      <c r="GAX213" s="172"/>
      <c r="GAY213" s="172"/>
      <c r="GAZ213" s="172"/>
      <c r="GBA213" s="172"/>
      <c r="GBB213" s="172"/>
      <c r="GBC213" s="172"/>
      <c r="GBD213" s="172"/>
      <c r="GBE213" s="172"/>
      <c r="GBF213" s="172"/>
      <c r="GBG213" s="172"/>
      <c r="GBH213" s="172"/>
      <c r="GBI213" s="172"/>
      <c r="GBJ213" s="172"/>
      <c r="GBK213" s="172"/>
      <c r="GBL213" s="172"/>
      <c r="GBM213" s="172"/>
      <c r="GBN213" s="172"/>
      <c r="GBO213" s="172"/>
      <c r="GBP213" s="172"/>
      <c r="GBQ213" s="172"/>
      <c r="GBR213" s="172"/>
      <c r="GBS213" s="172"/>
      <c r="GBT213" s="172"/>
      <c r="GBU213" s="172"/>
      <c r="GBV213" s="172"/>
      <c r="GBW213" s="172"/>
      <c r="GBX213" s="172"/>
      <c r="GBY213" s="172"/>
      <c r="GBZ213" s="172"/>
      <c r="GCA213" s="172"/>
      <c r="GCB213" s="172"/>
      <c r="GCC213" s="172"/>
      <c r="GCD213" s="172"/>
      <c r="GCE213" s="172"/>
      <c r="GCF213" s="172"/>
      <c r="GCG213" s="172"/>
      <c r="GCH213" s="172"/>
      <c r="GCI213" s="172"/>
      <c r="GCJ213" s="172"/>
      <c r="GCK213" s="172"/>
      <c r="GCL213" s="172"/>
      <c r="GCM213" s="172"/>
      <c r="GCN213" s="172"/>
      <c r="GCO213" s="172"/>
      <c r="GCP213" s="172"/>
      <c r="GCQ213" s="172"/>
      <c r="GCR213" s="172"/>
      <c r="GCS213" s="172"/>
      <c r="GCT213" s="172"/>
      <c r="GCU213" s="172"/>
      <c r="GCV213" s="172"/>
      <c r="GCW213" s="172"/>
      <c r="GCX213" s="172"/>
      <c r="GCY213" s="172"/>
      <c r="GCZ213" s="172"/>
      <c r="GDA213" s="172"/>
      <c r="GDB213" s="172"/>
      <c r="GDC213" s="172"/>
      <c r="GDD213" s="172"/>
      <c r="GDE213" s="172"/>
      <c r="GDF213" s="172"/>
      <c r="GDG213" s="172"/>
      <c r="GDH213" s="172"/>
      <c r="GDI213" s="172"/>
      <c r="GDJ213" s="172"/>
      <c r="GDK213" s="172"/>
      <c r="GDL213" s="172"/>
      <c r="GDM213" s="172"/>
      <c r="GDN213" s="172"/>
      <c r="GDO213" s="172"/>
      <c r="GDP213" s="172"/>
      <c r="GDQ213" s="172"/>
      <c r="GDR213" s="172"/>
      <c r="GDS213" s="172"/>
      <c r="GDT213" s="172"/>
      <c r="GDU213" s="172"/>
      <c r="GDV213" s="172"/>
      <c r="GDW213" s="172"/>
      <c r="GDX213" s="172"/>
      <c r="GDY213" s="172"/>
      <c r="GDZ213" s="172"/>
      <c r="GEA213" s="172"/>
      <c r="GEB213" s="172"/>
      <c r="GEC213" s="172"/>
      <c r="GED213" s="172"/>
      <c r="GEE213" s="172"/>
      <c r="GEF213" s="172"/>
      <c r="GEG213" s="172"/>
      <c r="GEH213" s="172"/>
      <c r="GEI213" s="172"/>
      <c r="GEJ213" s="172"/>
      <c r="GEK213" s="172"/>
      <c r="GEL213" s="172"/>
      <c r="GEM213" s="172"/>
      <c r="GEN213" s="172"/>
      <c r="GEO213" s="172"/>
      <c r="GEP213" s="172"/>
      <c r="GEQ213" s="172"/>
      <c r="GER213" s="172"/>
      <c r="GES213" s="172"/>
      <c r="GET213" s="172"/>
      <c r="GEU213" s="172"/>
      <c r="GEV213" s="172"/>
      <c r="GEW213" s="172"/>
      <c r="GEX213" s="172"/>
      <c r="GEY213" s="172"/>
      <c r="GEZ213" s="172"/>
      <c r="GFA213" s="172"/>
      <c r="GFB213" s="172"/>
      <c r="GFC213" s="172"/>
      <c r="GFD213" s="172"/>
      <c r="GFE213" s="172"/>
      <c r="GFF213" s="172"/>
      <c r="GFG213" s="172"/>
      <c r="GFH213" s="172"/>
      <c r="GFI213" s="172"/>
      <c r="GFJ213" s="172"/>
      <c r="GFK213" s="172"/>
      <c r="GFL213" s="172"/>
      <c r="GFM213" s="172"/>
      <c r="GFN213" s="172"/>
      <c r="GFO213" s="172"/>
      <c r="GFP213" s="172"/>
      <c r="GFQ213" s="172"/>
      <c r="GFR213" s="172"/>
      <c r="GFS213" s="172"/>
      <c r="GFT213" s="172"/>
      <c r="GFU213" s="172"/>
      <c r="GFV213" s="172"/>
      <c r="GFW213" s="172"/>
      <c r="GFX213" s="172"/>
      <c r="GFY213" s="172"/>
      <c r="GFZ213" s="172"/>
      <c r="GGA213" s="172"/>
      <c r="GGB213" s="172"/>
      <c r="GGC213" s="172"/>
      <c r="GGD213" s="172"/>
      <c r="GGE213" s="172"/>
      <c r="GGF213" s="172"/>
      <c r="GGG213" s="172"/>
      <c r="GGH213" s="172"/>
      <c r="GGI213" s="172"/>
      <c r="GGJ213" s="172"/>
      <c r="GGK213" s="172"/>
      <c r="GGL213" s="172"/>
      <c r="GGM213" s="172"/>
      <c r="GGN213" s="172"/>
      <c r="GGO213" s="172"/>
      <c r="GGP213" s="172"/>
      <c r="GGQ213" s="172"/>
      <c r="GGR213" s="172"/>
      <c r="GGS213" s="172"/>
      <c r="GGT213" s="172"/>
      <c r="GGU213" s="172"/>
      <c r="GGV213" s="172"/>
      <c r="GGW213" s="172"/>
      <c r="GGX213" s="172"/>
      <c r="GGY213" s="172"/>
      <c r="GGZ213" s="172"/>
      <c r="GHA213" s="172"/>
      <c r="GHB213" s="172"/>
      <c r="GHC213" s="172"/>
      <c r="GHD213" s="172"/>
      <c r="GHE213" s="172"/>
      <c r="GHF213" s="172"/>
      <c r="GHG213" s="172"/>
      <c r="GHH213" s="172"/>
      <c r="GHI213" s="172"/>
      <c r="GHJ213" s="172"/>
      <c r="GHK213" s="172"/>
      <c r="GHL213" s="172"/>
      <c r="GHM213" s="172"/>
      <c r="GHN213" s="172"/>
      <c r="GHO213" s="172"/>
      <c r="GHP213" s="172"/>
      <c r="GHQ213" s="172"/>
      <c r="GHR213" s="172"/>
      <c r="GHS213" s="172"/>
      <c r="GHT213" s="172"/>
      <c r="GHU213" s="172"/>
      <c r="GHV213" s="172"/>
      <c r="GHW213" s="172"/>
      <c r="GHX213" s="172"/>
      <c r="GHY213" s="172"/>
      <c r="GHZ213" s="172"/>
      <c r="GIA213" s="172"/>
      <c r="GIB213" s="172"/>
      <c r="GIC213" s="172"/>
      <c r="GID213" s="172"/>
      <c r="GIE213" s="172"/>
      <c r="GIF213" s="172"/>
      <c r="GIG213" s="172"/>
      <c r="GIH213" s="172"/>
      <c r="GII213" s="172"/>
      <c r="GIJ213" s="172"/>
      <c r="GIK213" s="172"/>
      <c r="GIL213" s="172"/>
      <c r="GIM213" s="172"/>
      <c r="GIN213" s="172"/>
      <c r="GIO213" s="172"/>
      <c r="GIP213" s="172"/>
      <c r="GIQ213" s="172"/>
      <c r="GIR213" s="172"/>
      <c r="GIS213" s="172"/>
      <c r="GIT213" s="172"/>
      <c r="GIU213" s="172"/>
      <c r="GIV213" s="172"/>
      <c r="GIW213" s="172"/>
      <c r="GIX213" s="172"/>
      <c r="GIY213" s="172"/>
      <c r="GIZ213" s="172"/>
      <c r="GJA213" s="172"/>
      <c r="GJB213" s="172"/>
      <c r="GJC213" s="172"/>
      <c r="GJD213" s="172"/>
      <c r="GJE213" s="172"/>
      <c r="GJF213" s="172"/>
      <c r="GJG213" s="172"/>
      <c r="GJH213" s="172"/>
      <c r="GJI213" s="172"/>
      <c r="GJJ213" s="172"/>
      <c r="GJK213" s="172"/>
      <c r="GJL213" s="172"/>
      <c r="GJM213" s="172"/>
      <c r="GJN213" s="172"/>
      <c r="GJO213" s="172"/>
      <c r="GJP213" s="172"/>
      <c r="GJQ213" s="172"/>
      <c r="GJR213" s="172"/>
      <c r="GJS213" s="172"/>
      <c r="GJT213" s="172"/>
      <c r="GJU213" s="172"/>
      <c r="GJV213" s="172"/>
      <c r="GJW213" s="172"/>
      <c r="GJX213" s="172"/>
      <c r="GJY213" s="172"/>
      <c r="GJZ213" s="172"/>
      <c r="GKA213" s="172"/>
      <c r="GKB213" s="172"/>
      <c r="GKC213" s="172"/>
      <c r="GKD213" s="172"/>
      <c r="GKE213" s="172"/>
      <c r="GKF213" s="172"/>
      <c r="GKG213" s="172"/>
      <c r="GKH213" s="172"/>
      <c r="GKI213" s="172"/>
      <c r="GKJ213" s="172"/>
      <c r="GKK213" s="172"/>
      <c r="GKL213" s="172"/>
      <c r="GKM213" s="172"/>
      <c r="GKN213" s="172"/>
      <c r="GKO213" s="172"/>
      <c r="GKP213" s="172"/>
      <c r="GKQ213" s="172"/>
      <c r="GKR213" s="172"/>
      <c r="GKS213" s="172"/>
      <c r="GKT213" s="172"/>
      <c r="GKU213" s="172"/>
      <c r="GKV213" s="172"/>
      <c r="GKW213" s="172"/>
      <c r="GKX213" s="172"/>
      <c r="GKY213" s="172"/>
      <c r="GKZ213" s="172"/>
      <c r="GLA213" s="172"/>
      <c r="GLB213" s="172"/>
      <c r="GLC213" s="172"/>
      <c r="GLD213" s="172"/>
      <c r="GLE213" s="172"/>
      <c r="GLF213" s="172"/>
      <c r="GLG213" s="172"/>
      <c r="GLH213" s="172"/>
      <c r="GLI213" s="172"/>
      <c r="GLJ213" s="172"/>
      <c r="GLK213" s="172"/>
      <c r="GLL213" s="172"/>
      <c r="GLM213" s="172"/>
      <c r="GLN213" s="172"/>
      <c r="GLO213" s="172"/>
      <c r="GLP213" s="172"/>
      <c r="GLQ213" s="172"/>
      <c r="GLR213" s="172"/>
      <c r="GLS213" s="172"/>
      <c r="GLT213" s="172"/>
      <c r="GLU213" s="172"/>
      <c r="GLV213" s="172"/>
      <c r="GLW213" s="172"/>
      <c r="GLX213" s="172"/>
      <c r="GLY213" s="172"/>
      <c r="GLZ213" s="172"/>
      <c r="GMA213" s="172"/>
      <c r="GMB213" s="172"/>
      <c r="GMC213" s="172"/>
      <c r="GMD213" s="172"/>
      <c r="GME213" s="172"/>
      <c r="GMF213" s="172"/>
      <c r="GMG213" s="172"/>
      <c r="GMH213" s="172"/>
      <c r="GMI213" s="172"/>
      <c r="GMJ213" s="172"/>
      <c r="GMK213" s="172"/>
      <c r="GML213" s="172"/>
      <c r="GMM213" s="172"/>
      <c r="GMN213" s="172"/>
      <c r="GMO213" s="172"/>
      <c r="GMP213" s="172"/>
      <c r="GMQ213" s="172"/>
      <c r="GMR213" s="172"/>
      <c r="GMS213" s="172"/>
      <c r="GMT213" s="172"/>
      <c r="GMU213" s="172"/>
      <c r="GMV213" s="172"/>
      <c r="GMW213" s="172"/>
      <c r="GMX213" s="172"/>
      <c r="GMY213" s="172"/>
      <c r="GMZ213" s="172"/>
      <c r="GNA213" s="172"/>
      <c r="GNB213" s="172"/>
      <c r="GNC213" s="172"/>
      <c r="GND213" s="172"/>
      <c r="GNE213" s="172"/>
      <c r="GNF213" s="172"/>
      <c r="GNG213" s="172"/>
      <c r="GNH213" s="172"/>
      <c r="GNI213" s="172"/>
      <c r="GNJ213" s="172"/>
      <c r="GNK213" s="172"/>
      <c r="GNL213" s="172"/>
      <c r="GNM213" s="172"/>
      <c r="GNN213" s="172"/>
      <c r="GNO213" s="172"/>
      <c r="GNP213" s="172"/>
      <c r="GNQ213" s="172"/>
      <c r="GNR213" s="172"/>
      <c r="GNS213" s="172"/>
      <c r="GNT213" s="172"/>
      <c r="GNU213" s="172"/>
      <c r="GNV213" s="172"/>
      <c r="GNW213" s="172"/>
      <c r="GNX213" s="172"/>
      <c r="GNY213" s="172"/>
      <c r="GNZ213" s="172"/>
      <c r="GOA213" s="172"/>
      <c r="GOB213" s="172"/>
      <c r="GOC213" s="172"/>
      <c r="GOD213" s="172"/>
      <c r="GOE213" s="172"/>
      <c r="GOF213" s="172"/>
      <c r="GOG213" s="172"/>
      <c r="GOH213" s="172"/>
      <c r="GOI213" s="172"/>
      <c r="GOJ213" s="172"/>
      <c r="GOK213" s="172"/>
      <c r="GOL213" s="172"/>
      <c r="GOM213" s="172"/>
      <c r="GON213" s="172"/>
      <c r="GOO213" s="172"/>
      <c r="GOP213" s="172"/>
      <c r="GOQ213" s="172"/>
      <c r="GOR213" s="172"/>
      <c r="GOS213" s="172"/>
      <c r="GOT213" s="172"/>
      <c r="GOU213" s="172"/>
      <c r="GOV213" s="172"/>
      <c r="GOW213" s="172"/>
      <c r="GOX213" s="172"/>
      <c r="GOY213" s="172"/>
      <c r="GOZ213" s="172"/>
      <c r="GPA213" s="172"/>
      <c r="GPB213" s="172"/>
      <c r="GPC213" s="172"/>
      <c r="GPD213" s="172"/>
      <c r="GPE213" s="172"/>
      <c r="GPF213" s="172"/>
      <c r="GPG213" s="172"/>
      <c r="GPH213" s="172"/>
      <c r="GPI213" s="172"/>
      <c r="GPJ213" s="172"/>
      <c r="GPK213" s="172"/>
      <c r="GPL213" s="172"/>
      <c r="GPM213" s="172"/>
      <c r="GPN213" s="172"/>
      <c r="GPO213" s="172"/>
      <c r="GPP213" s="172"/>
      <c r="GPQ213" s="172"/>
      <c r="GPR213" s="172"/>
      <c r="GPS213" s="172"/>
      <c r="GPT213" s="172"/>
      <c r="GPU213" s="172"/>
      <c r="GPV213" s="172"/>
      <c r="GPW213" s="172"/>
      <c r="GPX213" s="172"/>
      <c r="GPY213" s="172"/>
      <c r="GPZ213" s="172"/>
      <c r="GQA213" s="172"/>
      <c r="GQB213" s="172"/>
      <c r="GQC213" s="172"/>
      <c r="GQD213" s="172"/>
      <c r="GQE213" s="172"/>
      <c r="GQF213" s="172"/>
      <c r="GQG213" s="172"/>
      <c r="GQH213" s="172"/>
      <c r="GQI213" s="172"/>
      <c r="GQJ213" s="172"/>
      <c r="GQK213" s="172"/>
      <c r="GQL213" s="172"/>
      <c r="GQM213" s="172"/>
      <c r="GQN213" s="172"/>
      <c r="GQO213" s="172"/>
      <c r="GQP213" s="172"/>
      <c r="GQQ213" s="172"/>
      <c r="GQR213" s="172"/>
      <c r="GQS213" s="172"/>
      <c r="GQT213" s="172"/>
      <c r="GQU213" s="172"/>
      <c r="GQV213" s="172"/>
      <c r="GQW213" s="172"/>
      <c r="GQX213" s="172"/>
      <c r="GQY213" s="172"/>
      <c r="GQZ213" s="172"/>
      <c r="GRA213" s="172"/>
      <c r="GRB213" s="172"/>
      <c r="GRC213" s="172"/>
      <c r="GRD213" s="172"/>
      <c r="GRE213" s="172"/>
      <c r="GRF213" s="172"/>
      <c r="GRG213" s="172"/>
      <c r="GRH213" s="172"/>
      <c r="GRI213" s="172"/>
      <c r="GRJ213" s="172"/>
      <c r="GRK213" s="172"/>
      <c r="GRL213" s="172"/>
      <c r="GRM213" s="172"/>
      <c r="GRN213" s="172"/>
      <c r="GRO213" s="172"/>
      <c r="GRP213" s="172"/>
      <c r="GRQ213" s="172"/>
      <c r="GRR213" s="172"/>
      <c r="GRS213" s="172"/>
      <c r="GRT213" s="172"/>
      <c r="GRU213" s="172"/>
      <c r="GRV213" s="172"/>
      <c r="GRW213" s="172"/>
      <c r="GRX213" s="172"/>
      <c r="GRY213" s="172"/>
      <c r="GRZ213" s="172"/>
      <c r="GSA213" s="172"/>
      <c r="GSB213" s="172"/>
      <c r="GSC213" s="172"/>
      <c r="GSD213" s="172"/>
      <c r="GSE213" s="172"/>
      <c r="GSF213" s="172"/>
      <c r="GSG213" s="172"/>
      <c r="GSH213" s="172"/>
      <c r="GSI213" s="172"/>
      <c r="GSJ213" s="172"/>
      <c r="GSK213" s="172"/>
      <c r="GSL213" s="172"/>
      <c r="GSM213" s="172"/>
      <c r="GSN213" s="172"/>
      <c r="GSO213" s="172"/>
      <c r="GSP213" s="172"/>
      <c r="GSQ213" s="172"/>
      <c r="GSR213" s="172"/>
      <c r="GSS213" s="172"/>
      <c r="GST213" s="172"/>
      <c r="GSU213" s="172"/>
      <c r="GSV213" s="172"/>
      <c r="GSW213" s="172"/>
      <c r="GSX213" s="172"/>
      <c r="GSY213" s="172"/>
      <c r="GSZ213" s="172"/>
      <c r="GTA213" s="172"/>
      <c r="GTB213" s="172"/>
      <c r="GTC213" s="172"/>
      <c r="GTD213" s="172"/>
      <c r="GTE213" s="172"/>
      <c r="GTF213" s="172"/>
      <c r="GTG213" s="172"/>
      <c r="GTH213" s="172"/>
      <c r="GTI213" s="172"/>
      <c r="GTJ213" s="172"/>
      <c r="GTK213" s="172"/>
      <c r="GTL213" s="172"/>
      <c r="GTM213" s="172"/>
      <c r="GTN213" s="172"/>
      <c r="GTO213" s="172"/>
      <c r="GTP213" s="172"/>
      <c r="GTQ213" s="172"/>
      <c r="GTR213" s="172"/>
      <c r="GTS213" s="172"/>
      <c r="GTT213" s="172"/>
      <c r="GTU213" s="172"/>
      <c r="GTV213" s="172"/>
      <c r="GTW213" s="172"/>
      <c r="GTX213" s="172"/>
      <c r="GTY213" s="172"/>
      <c r="GTZ213" s="172"/>
      <c r="GUA213" s="172"/>
      <c r="GUB213" s="172"/>
      <c r="GUC213" s="172"/>
      <c r="GUD213" s="172"/>
      <c r="GUE213" s="172"/>
      <c r="GUF213" s="172"/>
      <c r="GUG213" s="172"/>
      <c r="GUH213" s="172"/>
      <c r="GUI213" s="172"/>
      <c r="GUJ213" s="172"/>
      <c r="GUK213" s="172"/>
      <c r="GUL213" s="172"/>
      <c r="GUM213" s="172"/>
      <c r="GUN213" s="172"/>
      <c r="GUO213" s="172"/>
      <c r="GUP213" s="172"/>
      <c r="GUQ213" s="172"/>
      <c r="GUR213" s="172"/>
      <c r="GUS213" s="172"/>
      <c r="GUT213" s="172"/>
      <c r="GUU213" s="172"/>
      <c r="GUV213" s="172"/>
      <c r="GUW213" s="172"/>
      <c r="GUX213" s="172"/>
      <c r="GUY213" s="172"/>
      <c r="GUZ213" s="172"/>
      <c r="GVA213" s="172"/>
      <c r="GVB213" s="172"/>
      <c r="GVC213" s="172"/>
      <c r="GVD213" s="172"/>
      <c r="GVE213" s="172"/>
      <c r="GVF213" s="172"/>
      <c r="GVG213" s="172"/>
      <c r="GVH213" s="172"/>
      <c r="GVI213" s="172"/>
      <c r="GVJ213" s="172"/>
      <c r="GVK213" s="172"/>
      <c r="GVL213" s="172"/>
      <c r="GVM213" s="172"/>
      <c r="GVN213" s="172"/>
      <c r="GVO213" s="172"/>
      <c r="GVP213" s="172"/>
      <c r="GVQ213" s="172"/>
      <c r="GVR213" s="172"/>
      <c r="GVS213" s="172"/>
      <c r="GVT213" s="172"/>
      <c r="GVU213" s="172"/>
      <c r="GVV213" s="172"/>
      <c r="GVW213" s="172"/>
      <c r="GVX213" s="172"/>
      <c r="GVY213" s="172"/>
      <c r="GVZ213" s="172"/>
      <c r="GWA213" s="172"/>
      <c r="GWB213" s="172"/>
      <c r="GWC213" s="172"/>
      <c r="GWD213" s="172"/>
      <c r="GWE213" s="172"/>
      <c r="GWF213" s="172"/>
      <c r="GWG213" s="172"/>
      <c r="GWH213" s="172"/>
      <c r="GWI213" s="172"/>
      <c r="GWJ213" s="172"/>
      <c r="GWK213" s="172"/>
      <c r="GWL213" s="172"/>
      <c r="GWM213" s="172"/>
      <c r="GWN213" s="172"/>
      <c r="GWO213" s="172"/>
      <c r="GWP213" s="172"/>
      <c r="GWQ213" s="172"/>
      <c r="GWR213" s="172"/>
      <c r="GWS213" s="172"/>
      <c r="GWT213" s="172"/>
      <c r="GWU213" s="172"/>
      <c r="GWV213" s="172"/>
      <c r="GWW213" s="172"/>
      <c r="GWX213" s="172"/>
      <c r="GWY213" s="172"/>
      <c r="GWZ213" s="172"/>
      <c r="GXA213" s="172"/>
      <c r="GXB213" s="172"/>
      <c r="GXC213" s="172"/>
      <c r="GXD213" s="172"/>
      <c r="GXE213" s="172"/>
      <c r="GXF213" s="172"/>
      <c r="GXG213" s="172"/>
      <c r="GXH213" s="172"/>
      <c r="GXI213" s="172"/>
      <c r="GXJ213" s="172"/>
      <c r="GXK213" s="172"/>
      <c r="GXL213" s="172"/>
      <c r="GXM213" s="172"/>
      <c r="GXN213" s="172"/>
      <c r="GXO213" s="172"/>
      <c r="GXP213" s="172"/>
      <c r="GXQ213" s="172"/>
      <c r="GXR213" s="172"/>
      <c r="GXS213" s="172"/>
      <c r="GXT213" s="172"/>
      <c r="GXU213" s="172"/>
      <c r="GXV213" s="172"/>
      <c r="GXW213" s="172"/>
      <c r="GXX213" s="172"/>
      <c r="GXY213" s="172"/>
      <c r="GXZ213" s="172"/>
      <c r="GYA213" s="172"/>
      <c r="GYB213" s="172"/>
      <c r="GYC213" s="172"/>
      <c r="GYD213" s="172"/>
      <c r="GYE213" s="172"/>
      <c r="GYF213" s="172"/>
      <c r="GYG213" s="172"/>
      <c r="GYH213" s="172"/>
      <c r="GYI213" s="172"/>
      <c r="GYJ213" s="172"/>
      <c r="GYK213" s="172"/>
      <c r="GYL213" s="172"/>
      <c r="GYM213" s="172"/>
      <c r="GYN213" s="172"/>
      <c r="GYO213" s="172"/>
      <c r="GYP213" s="172"/>
      <c r="GYQ213" s="172"/>
      <c r="GYR213" s="172"/>
      <c r="GYS213" s="172"/>
      <c r="GYT213" s="172"/>
      <c r="GYU213" s="172"/>
      <c r="GYV213" s="172"/>
      <c r="GYW213" s="172"/>
      <c r="GYX213" s="172"/>
      <c r="GYY213" s="172"/>
      <c r="GYZ213" s="172"/>
      <c r="GZA213" s="172"/>
      <c r="GZB213" s="172"/>
      <c r="GZC213" s="172"/>
      <c r="GZD213" s="172"/>
      <c r="GZE213" s="172"/>
      <c r="GZF213" s="172"/>
      <c r="GZG213" s="172"/>
      <c r="GZH213" s="172"/>
      <c r="GZI213" s="172"/>
      <c r="GZJ213" s="172"/>
      <c r="GZK213" s="172"/>
      <c r="GZL213" s="172"/>
      <c r="GZM213" s="172"/>
      <c r="GZN213" s="172"/>
      <c r="GZO213" s="172"/>
      <c r="GZP213" s="172"/>
      <c r="GZQ213" s="172"/>
      <c r="GZR213" s="172"/>
      <c r="GZS213" s="172"/>
      <c r="GZT213" s="172"/>
      <c r="GZU213" s="172"/>
      <c r="GZV213" s="172"/>
      <c r="GZW213" s="172"/>
      <c r="GZX213" s="172"/>
      <c r="GZY213" s="172"/>
      <c r="GZZ213" s="172"/>
      <c r="HAA213" s="172"/>
      <c r="HAB213" s="172"/>
      <c r="HAC213" s="172"/>
      <c r="HAD213" s="172"/>
      <c r="HAE213" s="172"/>
      <c r="HAF213" s="172"/>
      <c r="HAG213" s="172"/>
      <c r="HAH213" s="172"/>
      <c r="HAI213" s="172"/>
      <c r="HAJ213" s="172"/>
      <c r="HAK213" s="172"/>
      <c r="HAL213" s="172"/>
      <c r="HAM213" s="172"/>
      <c r="HAN213" s="172"/>
      <c r="HAO213" s="172"/>
      <c r="HAP213" s="172"/>
      <c r="HAQ213" s="172"/>
      <c r="HAR213" s="172"/>
      <c r="HAS213" s="172"/>
      <c r="HAT213" s="172"/>
      <c r="HAU213" s="172"/>
      <c r="HAV213" s="172"/>
      <c r="HAW213" s="172"/>
      <c r="HAX213" s="172"/>
      <c r="HAY213" s="172"/>
      <c r="HAZ213" s="172"/>
      <c r="HBA213" s="172"/>
      <c r="HBB213" s="172"/>
      <c r="HBC213" s="172"/>
      <c r="HBD213" s="172"/>
      <c r="HBE213" s="172"/>
      <c r="HBF213" s="172"/>
      <c r="HBG213" s="172"/>
      <c r="HBH213" s="172"/>
      <c r="HBI213" s="172"/>
      <c r="HBJ213" s="172"/>
      <c r="HBK213" s="172"/>
      <c r="HBL213" s="172"/>
      <c r="HBM213" s="172"/>
      <c r="HBN213" s="172"/>
      <c r="HBO213" s="172"/>
      <c r="HBP213" s="172"/>
      <c r="HBQ213" s="172"/>
      <c r="HBR213" s="172"/>
      <c r="HBS213" s="172"/>
      <c r="HBT213" s="172"/>
      <c r="HBU213" s="172"/>
      <c r="HBV213" s="172"/>
      <c r="HBW213" s="172"/>
      <c r="HBX213" s="172"/>
      <c r="HBY213" s="172"/>
      <c r="HBZ213" s="172"/>
      <c r="HCA213" s="172"/>
      <c r="HCB213" s="172"/>
      <c r="HCC213" s="172"/>
      <c r="HCD213" s="172"/>
      <c r="HCE213" s="172"/>
      <c r="HCF213" s="172"/>
      <c r="HCG213" s="172"/>
      <c r="HCH213" s="172"/>
      <c r="HCI213" s="172"/>
      <c r="HCJ213" s="172"/>
      <c r="HCK213" s="172"/>
      <c r="HCL213" s="172"/>
      <c r="HCM213" s="172"/>
      <c r="HCN213" s="172"/>
      <c r="HCO213" s="172"/>
      <c r="HCP213" s="172"/>
      <c r="HCQ213" s="172"/>
      <c r="HCR213" s="172"/>
      <c r="HCS213" s="172"/>
      <c r="HCT213" s="172"/>
      <c r="HCU213" s="172"/>
      <c r="HCV213" s="172"/>
      <c r="HCW213" s="172"/>
      <c r="HCX213" s="172"/>
      <c r="HCY213" s="172"/>
      <c r="HCZ213" s="172"/>
      <c r="HDA213" s="172"/>
      <c r="HDB213" s="172"/>
      <c r="HDC213" s="172"/>
      <c r="HDD213" s="172"/>
      <c r="HDE213" s="172"/>
      <c r="HDF213" s="172"/>
      <c r="HDG213" s="172"/>
      <c r="HDH213" s="172"/>
      <c r="HDI213" s="172"/>
      <c r="HDJ213" s="172"/>
      <c r="HDK213" s="172"/>
      <c r="HDL213" s="172"/>
      <c r="HDM213" s="172"/>
      <c r="HDN213" s="172"/>
      <c r="HDO213" s="172"/>
      <c r="HDP213" s="172"/>
      <c r="HDQ213" s="172"/>
      <c r="HDR213" s="172"/>
      <c r="HDS213" s="172"/>
      <c r="HDT213" s="172"/>
      <c r="HDU213" s="172"/>
      <c r="HDV213" s="172"/>
      <c r="HDW213" s="172"/>
      <c r="HDX213" s="172"/>
      <c r="HDY213" s="172"/>
      <c r="HDZ213" s="172"/>
      <c r="HEA213" s="172"/>
      <c r="HEB213" s="172"/>
      <c r="HEC213" s="172"/>
      <c r="HED213" s="172"/>
      <c r="HEE213" s="172"/>
      <c r="HEF213" s="172"/>
      <c r="HEG213" s="172"/>
      <c r="HEH213" s="172"/>
      <c r="HEI213" s="172"/>
      <c r="HEJ213" s="172"/>
      <c r="HEK213" s="172"/>
      <c r="HEL213" s="172"/>
      <c r="HEM213" s="172"/>
      <c r="HEN213" s="172"/>
      <c r="HEO213" s="172"/>
      <c r="HEP213" s="172"/>
      <c r="HEQ213" s="172"/>
      <c r="HER213" s="172"/>
      <c r="HES213" s="172"/>
      <c r="HET213" s="172"/>
      <c r="HEU213" s="172"/>
      <c r="HEV213" s="172"/>
      <c r="HEW213" s="172"/>
      <c r="HEX213" s="172"/>
      <c r="HEY213" s="172"/>
      <c r="HEZ213" s="172"/>
      <c r="HFA213" s="172"/>
      <c r="HFB213" s="172"/>
      <c r="HFC213" s="172"/>
      <c r="HFD213" s="172"/>
      <c r="HFE213" s="172"/>
      <c r="HFF213" s="172"/>
      <c r="HFG213" s="172"/>
      <c r="HFH213" s="172"/>
      <c r="HFI213" s="172"/>
      <c r="HFJ213" s="172"/>
      <c r="HFK213" s="172"/>
      <c r="HFL213" s="172"/>
      <c r="HFM213" s="172"/>
      <c r="HFN213" s="172"/>
      <c r="HFO213" s="172"/>
      <c r="HFP213" s="172"/>
      <c r="HFQ213" s="172"/>
      <c r="HFR213" s="172"/>
      <c r="HFS213" s="172"/>
      <c r="HFT213" s="172"/>
      <c r="HFU213" s="172"/>
      <c r="HFV213" s="172"/>
      <c r="HFW213" s="172"/>
      <c r="HFX213" s="172"/>
      <c r="HFY213" s="172"/>
      <c r="HFZ213" s="172"/>
      <c r="HGA213" s="172"/>
      <c r="HGB213" s="172"/>
      <c r="HGC213" s="172"/>
      <c r="HGD213" s="172"/>
      <c r="HGE213" s="172"/>
      <c r="HGF213" s="172"/>
      <c r="HGG213" s="172"/>
      <c r="HGH213" s="172"/>
      <c r="HGI213" s="172"/>
      <c r="HGJ213" s="172"/>
      <c r="HGK213" s="172"/>
      <c r="HGL213" s="172"/>
      <c r="HGM213" s="172"/>
      <c r="HGN213" s="172"/>
      <c r="HGO213" s="172"/>
      <c r="HGP213" s="172"/>
      <c r="HGQ213" s="172"/>
      <c r="HGR213" s="172"/>
      <c r="HGS213" s="172"/>
      <c r="HGT213" s="172"/>
      <c r="HGU213" s="172"/>
      <c r="HGV213" s="172"/>
      <c r="HGW213" s="172"/>
      <c r="HGX213" s="172"/>
      <c r="HGY213" s="172"/>
      <c r="HGZ213" s="172"/>
      <c r="HHA213" s="172"/>
      <c r="HHB213" s="172"/>
      <c r="HHC213" s="172"/>
      <c r="HHD213" s="172"/>
      <c r="HHE213" s="172"/>
      <c r="HHF213" s="172"/>
      <c r="HHG213" s="172"/>
      <c r="HHH213" s="172"/>
      <c r="HHI213" s="172"/>
      <c r="HHJ213" s="172"/>
      <c r="HHK213" s="172"/>
      <c r="HHL213" s="172"/>
      <c r="HHM213" s="172"/>
      <c r="HHN213" s="172"/>
      <c r="HHO213" s="172"/>
      <c r="HHP213" s="172"/>
      <c r="HHQ213" s="172"/>
      <c r="HHR213" s="172"/>
      <c r="HHS213" s="172"/>
      <c r="HHT213" s="172"/>
      <c r="HHU213" s="172"/>
      <c r="HHV213" s="172"/>
      <c r="HHW213" s="172"/>
      <c r="HHX213" s="172"/>
      <c r="HHY213" s="172"/>
      <c r="HHZ213" s="172"/>
      <c r="HIA213" s="172"/>
      <c r="HIB213" s="172"/>
      <c r="HIC213" s="172"/>
      <c r="HID213" s="172"/>
      <c r="HIE213" s="172"/>
      <c r="HIF213" s="172"/>
      <c r="HIG213" s="172"/>
      <c r="HIH213" s="172"/>
      <c r="HII213" s="172"/>
      <c r="HIJ213" s="172"/>
      <c r="HIK213" s="172"/>
      <c r="HIL213" s="172"/>
      <c r="HIM213" s="172"/>
      <c r="HIN213" s="172"/>
      <c r="HIO213" s="172"/>
      <c r="HIP213" s="172"/>
      <c r="HIQ213" s="172"/>
      <c r="HIR213" s="172"/>
      <c r="HIS213" s="172"/>
      <c r="HIT213" s="172"/>
      <c r="HIU213" s="172"/>
      <c r="HIV213" s="172"/>
      <c r="HIW213" s="172"/>
      <c r="HIX213" s="172"/>
      <c r="HIY213" s="172"/>
      <c r="HIZ213" s="172"/>
      <c r="HJA213" s="172"/>
      <c r="HJB213" s="172"/>
      <c r="HJC213" s="172"/>
      <c r="HJD213" s="172"/>
      <c r="HJE213" s="172"/>
      <c r="HJF213" s="172"/>
      <c r="HJG213" s="172"/>
      <c r="HJH213" s="172"/>
      <c r="HJI213" s="172"/>
      <c r="HJJ213" s="172"/>
      <c r="HJK213" s="172"/>
      <c r="HJL213" s="172"/>
      <c r="HJM213" s="172"/>
      <c r="HJN213" s="172"/>
      <c r="HJO213" s="172"/>
      <c r="HJP213" s="172"/>
      <c r="HJQ213" s="172"/>
      <c r="HJR213" s="172"/>
      <c r="HJS213" s="172"/>
      <c r="HJT213" s="172"/>
      <c r="HJU213" s="172"/>
      <c r="HJV213" s="172"/>
      <c r="HJW213" s="172"/>
      <c r="HJX213" s="172"/>
      <c r="HJY213" s="172"/>
      <c r="HJZ213" s="172"/>
      <c r="HKA213" s="172"/>
      <c r="HKB213" s="172"/>
      <c r="HKC213" s="172"/>
      <c r="HKD213" s="172"/>
      <c r="HKE213" s="172"/>
      <c r="HKF213" s="172"/>
      <c r="HKG213" s="172"/>
      <c r="HKH213" s="172"/>
      <c r="HKI213" s="172"/>
      <c r="HKJ213" s="172"/>
      <c r="HKK213" s="172"/>
      <c r="HKL213" s="172"/>
      <c r="HKM213" s="172"/>
      <c r="HKN213" s="172"/>
      <c r="HKO213" s="172"/>
      <c r="HKP213" s="172"/>
      <c r="HKQ213" s="172"/>
      <c r="HKR213" s="172"/>
      <c r="HKS213" s="172"/>
      <c r="HKT213" s="172"/>
      <c r="HKU213" s="172"/>
      <c r="HKV213" s="172"/>
      <c r="HKW213" s="172"/>
      <c r="HKX213" s="172"/>
      <c r="HKY213" s="172"/>
      <c r="HKZ213" s="172"/>
      <c r="HLA213" s="172"/>
      <c r="HLB213" s="172"/>
      <c r="HLC213" s="172"/>
      <c r="HLD213" s="172"/>
      <c r="HLE213" s="172"/>
      <c r="HLF213" s="172"/>
      <c r="HLG213" s="172"/>
      <c r="HLH213" s="172"/>
      <c r="HLI213" s="172"/>
      <c r="HLJ213" s="172"/>
      <c r="HLK213" s="172"/>
      <c r="HLL213" s="172"/>
      <c r="HLM213" s="172"/>
      <c r="HLN213" s="172"/>
      <c r="HLO213" s="172"/>
      <c r="HLP213" s="172"/>
      <c r="HLQ213" s="172"/>
      <c r="HLR213" s="172"/>
      <c r="HLS213" s="172"/>
      <c r="HLT213" s="172"/>
      <c r="HLU213" s="172"/>
      <c r="HLV213" s="172"/>
      <c r="HLW213" s="172"/>
      <c r="HLX213" s="172"/>
      <c r="HLY213" s="172"/>
      <c r="HLZ213" s="172"/>
      <c r="HMA213" s="172"/>
      <c r="HMB213" s="172"/>
      <c r="HMC213" s="172"/>
      <c r="HMD213" s="172"/>
      <c r="HME213" s="172"/>
      <c r="HMF213" s="172"/>
      <c r="HMG213" s="172"/>
      <c r="HMH213" s="172"/>
      <c r="HMI213" s="172"/>
      <c r="HMJ213" s="172"/>
      <c r="HMK213" s="172"/>
      <c r="HML213" s="172"/>
      <c r="HMM213" s="172"/>
      <c r="HMN213" s="172"/>
      <c r="HMO213" s="172"/>
      <c r="HMP213" s="172"/>
      <c r="HMQ213" s="172"/>
      <c r="HMR213" s="172"/>
      <c r="HMS213" s="172"/>
      <c r="HMT213" s="172"/>
      <c r="HMU213" s="172"/>
      <c r="HMV213" s="172"/>
      <c r="HMW213" s="172"/>
      <c r="HMX213" s="172"/>
      <c r="HMY213" s="172"/>
      <c r="HMZ213" s="172"/>
      <c r="HNA213" s="172"/>
      <c r="HNB213" s="172"/>
      <c r="HNC213" s="172"/>
      <c r="HND213" s="172"/>
      <c r="HNE213" s="172"/>
      <c r="HNF213" s="172"/>
      <c r="HNG213" s="172"/>
      <c r="HNH213" s="172"/>
      <c r="HNI213" s="172"/>
      <c r="HNJ213" s="172"/>
      <c r="HNK213" s="172"/>
      <c r="HNL213" s="172"/>
      <c r="HNM213" s="172"/>
      <c r="HNN213" s="172"/>
      <c r="HNO213" s="172"/>
      <c r="HNP213" s="172"/>
      <c r="HNQ213" s="172"/>
      <c r="HNR213" s="172"/>
      <c r="HNS213" s="172"/>
      <c r="HNT213" s="172"/>
      <c r="HNU213" s="172"/>
      <c r="HNV213" s="172"/>
      <c r="HNW213" s="172"/>
      <c r="HNX213" s="172"/>
      <c r="HNY213" s="172"/>
      <c r="HNZ213" s="172"/>
      <c r="HOA213" s="172"/>
      <c r="HOB213" s="172"/>
      <c r="HOC213" s="172"/>
      <c r="HOD213" s="172"/>
      <c r="HOE213" s="172"/>
      <c r="HOF213" s="172"/>
      <c r="HOG213" s="172"/>
      <c r="HOH213" s="172"/>
      <c r="HOI213" s="172"/>
      <c r="HOJ213" s="172"/>
      <c r="HOK213" s="172"/>
      <c r="HOL213" s="172"/>
      <c r="HOM213" s="172"/>
      <c r="HON213" s="172"/>
      <c r="HOO213" s="172"/>
      <c r="HOP213" s="172"/>
      <c r="HOQ213" s="172"/>
      <c r="HOR213" s="172"/>
      <c r="HOS213" s="172"/>
      <c r="HOT213" s="172"/>
      <c r="HOU213" s="172"/>
      <c r="HOV213" s="172"/>
      <c r="HOW213" s="172"/>
      <c r="HOX213" s="172"/>
      <c r="HOY213" s="172"/>
      <c r="HOZ213" s="172"/>
      <c r="HPA213" s="172"/>
      <c r="HPB213" s="172"/>
      <c r="HPC213" s="172"/>
      <c r="HPD213" s="172"/>
      <c r="HPE213" s="172"/>
      <c r="HPF213" s="172"/>
      <c r="HPG213" s="172"/>
      <c r="HPH213" s="172"/>
      <c r="HPI213" s="172"/>
      <c r="HPJ213" s="172"/>
      <c r="HPK213" s="172"/>
      <c r="HPL213" s="172"/>
      <c r="HPM213" s="172"/>
      <c r="HPN213" s="172"/>
      <c r="HPO213" s="172"/>
      <c r="HPP213" s="172"/>
      <c r="HPQ213" s="172"/>
      <c r="HPR213" s="172"/>
      <c r="HPS213" s="172"/>
      <c r="HPT213" s="172"/>
      <c r="HPU213" s="172"/>
      <c r="HPV213" s="172"/>
      <c r="HPW213" s="172"/>
      <c r="HPX213" s="172"/>
      <c r="HPY213" s="172"/>
      <c r="HPZ213" s="172"/>
      <c r="HQA213" s="172"/>
      <c r="HQB213" s="172"/>
      <c r="HQC213" s="172"/>
      <c r="HQD213" s="172"/>
      <c r="HQE213" s="172"/>
      <c r="HQF213" s="172"/>
      <c r="HQG213" s="172"/>
      <c r="HQH213" s="172"/>
      <c r="HQI213" s="172"/>
      <c r="HQJ213" s="172"/>
      <c r="HQK213" s="172"/>
      <c r="HQL213" s="172"/>
      <c r="HQM213" s="172"/>
      <c r="HQN213" s="172"/>
      <c r="HQO213" s="172"/>
      <c r="HQP213" s="172"/>
      <c r="HQQ213" s="172"/>
      <c r="HQR213" s="172"/>
      <c r="HQS213" s="172"/>
      <c r="HQT213" s="172"/>
      <c r="HQU213" s="172"/>
      <c r="HQV213" s="172"/>
      <c r="HQW213" s="172"/>
      <c r="HQX213" s="172"/>
      <c r="HQY213" s="172"/>
      <c r="HQZ213" s="172"/>
      <c r="HRA213" s="172"/>
      <c r="HRB213" s="172"/>
      <c r="HRC213" s="172"/>
      <c r="HRD213" s="172"/>
      <c r="HRE213" s="172"/>
      <c r="HRF213" s="172"/>
      <c r="HRG213" s="172"/>
      <c r="HRH213" s="172"/>
      <c r="HRI213" s="172"/>
      <c r="HRJ213" s="172"/>
      <c r="HRK213" s="172"/>
      <c r="HRL213" s="172"/>
      <c r="HRM213" s="172"/>
      <c r="HRN213" s="172"/>
      <c r="HRO213" s="172"/>
      <c r="HRP213" s="172"/>
      <c r="HRQ213" s="172"/>
      <c r="HRR213" s="172"/>
      <c r="HRS213" s="172"/>
      <c r="HRT213" s="172"/>
      <c r="HRU213" s="172"/>
      <c r="HRV213" s="172"/>
      <c r="HRW213" s="172"/>
      <c r="HRX213" s="172"/>
      <c r="HRY213" s="172"/>
      <c r="HRZ213" s="172"/>
      <c r="HSA213" s="172"/>
      <c r="HSB213" s="172"/>
      <c r="HSC213" s="172"/>
      <c r="HSD213" s="172"/>
      <c r="HSE213" s="172"/>
      <c r="HSF213" s="172"/>
      <c r="HSG213" s="172"/>
      <c r="HSH213" s="172"/>
      <c r="HSI213" s="172"/>
      <c r="HSJ213" s="172"/>
      <c r="HSK213" s="172"/>
      <c r="HSL213" s="172"/>
      <c r="HSM213" s="172"/>
      <c r="HSN213" s="172"/>
      <c r="HSO213" s="172"/>
      <c r="HSP213" s="172"/>
      <c r="HSQ213" s="172"/>
      <c r="HSR213" s="172"/>
      <c r="HSS213" s="172"/>
      <c r="HST213" s="172"/>
      <c r="HSU213" s="172"/>
      <c r="HSV213" s="172"/>
      <c r="HSW213" s="172"/>
      <c r="HSX213" s="172"/>
      <c r="HSY213" s="172"/>
      <c r="HSZ213" s="172"/>
      <c r="HTA213" s="172"/>
      <c r="HTB213" s="172"/>
      <c r="HTC213" s="172"/>
      <c r="HTD213" s="172"/>
      <c r="HTE213" s="172"/>
      <c r="HTF213" s="172"/>
      <c r="HTG213" s="172"/>
      <c r="HTH213" s="172"/>
      <c r="HTI213" s="172"/>
      <c r="HTJ213" s="172"/>
      <c r="HTK213" s="172"/>
      <c r="HTL213" s="172"/>
      <c r="HTM213" s="172"/>
      <c r="HTN213" s="172"/>
      <c r="HTO213" s="172"/>
      <c r="HTP213" s="172"/>
      <c r="HTQ213" s="172"/>
      <c r="HTR213" s="172"/>
      <c r="HTS213" s="172"/>
      <c r="HTT213" s="172"/>
      <c r="HTU213" s="172"/>
      <c r="HTV213" s="172"/>
      <c r="HTW213" s="172"/>
      <c r="HTX213" s="172"/>
      <c r="HTY213" s="172"/>
      <c r="HTZ213" s="172"/>
      <c r="HUA213" s="172"/>
      <c r="HUB213" s="172"/>
      <c r="HUC213" s="172"/>
      <c r="HUD213" s="172"/>
      <c r="HUE213" s="172"/>
      <c r="HUF213" s="172"/>
      <c r="HUG213" s="172"/>
      <c r="HUH213" s="172"/>
      <c r="HUI213" s="172"/>
      <c r="HUJ213" s="172"/>
      <c r="HUK213" s="172"/>
      <c r="HUL213" s="172"/>
      <c r="HUM213" s="172"/>
      <c r="HUN213" s="172"/>
      <c r="HUO213" s="172"/>
      <c r="HUP213" s="172"/>
      <c r="HUQ213" s="172"/>
      <c r="HUR213" s="172"/>
      <c r="HUS213" s="172"/>
      <c r="HUT213" s="172"/>
      <c r="HUU213" s="172"/>
      <c r="HUV213" s="172"/>
      <c r="HUW213" s="172"/>
      <c r="HUX213" s="172"/>
      <c r="HUY213" s="172"/>
      <c r="HUZ213" s="172"/>
      <c r="HVA213" s="172"/>
      <c r="HVB213" s="172"/>
      <c r="HVC213" s="172"/>
      <c r="HVD213" s="172"/>
      <c r="HVE213" s="172"/>
      <c r="HVF213" s="172"/>
      <c r="HVG213" s="172"/>
      <c r="HVH213" s="172"/>
      <c r="HVI213" s="172"/>
      <c r="HVJ213" s="172"/>
      <c r="HVK213" s="172"/>
      <c r="HVL213" s="172"/>
      <c r="HVM213" s="172"/>
      <c r="HVN213" s="172"/>
      <c r="HVO213" s="172"/>
      <c r="HVP213" s="172"/>
      <c r="HVQ213" s="172"/>
      <c r="HVR213" s="172"/>
      <c r="HVS213" s="172"/>
      <c r="HVT213" s="172"/>
      <c r="HVU213" s="172"/>
      <c r="HVV213" s="172"/>
      <c r="HVW213" s="172"/>
      <c r="HVX213" s="172"/>
      <c r="HVY213" s="172"/>
      <c r="HVZ213" s="172"/>
      <c r="HWA213" s="172"/>
      <c r="HWB213" s="172"/>
      <c r="HWC213" s="172"/>
      <c r="HWD213" s="172"/>
      <c r="HWE213" s="172"/>
      <c r="HWF213" s="172"/>
      <c r="HWG213" s="172"/>
      <c r="HWH213" s="172"/>
      <c r="HWI213" s="172"/>
      <c r="HWJ213" s="172"/>
      <c r="HWK213" s="172"/>
      <c r="HWL213" s="172"/>
      <c r="HWM213" s="172"/>
      <c r="HWN213" s="172"/>
      <c r="HWO213" s="172"/>
      <c r="HWP213" s="172"/>
      <c r="HWQ213" s="172"/>
      <c r="HWR213" s="172"/>
      <c r="HWS213" s="172"/>
      <c r="HWT213" s="172"/>
      <c r="HWU213" s="172"/>
      <c r="HWV213" s="172"/>
      <c r="HWW213" s="172"/>
      <c r="HWX213" s="172"/>
      <c r="HWY213" s="172"/>
      <c r="HWZ213" s="172"/>
      <c r="HXA213" s="172"/>
      <c r="HXB213" s="172"/>
      <c r="HXC213" s="172"/>
      <c r="HXD213" s="172"/>
      <c r="HXE213" s="172"/>
      <c r="HXF213" s="172"/>
      <c r="HXG213" s="172"/>
      <c r="HXH213" s="172"/>
      <c r="HXI213" s="172"/>
      <c r="HXJ213" s="172"/>
      <c r="HXK213" s="172"/>
      <c r="HXL213" s="172"/>
      <c r="HXM213" s="172"/>
      <c r="HXN213" s="172"/>
      <c r="HXO213" s="172"/>
      <c r="HXP213" s="172"/>
      <c r="HXQ213" s="172"/>
      <c r="HXR213" s="172"/>
      <c r="HXS213" s="172"/>
      <c r="HXT213" s="172"/>
      <c r="HXU213" s="172"/>
      <c r="HXV213" s="172"/>
      <c r="HXW213" s="172"/>
      <c r="HXX213" s="172"/>
      <c r="HXY213" s="172"/>
      <c r="HXZ213" s="172"/>
      <c r="HYA213" s="172"/>
      <c r="HYB213" s="172"/>
      <c r="HYC213" s="172"/>
      <c r="HYD213" s="172"/>
      <c r="HYE213" s="172"/>
      <c r="HYF213" s="172"/>
      <c r="HYG213" s="172"/>
      <c r="HYH213" s="172"/>
      <c r="HYI213" s="172"/>
      <c r="HYJ213" s="172"/>
      <c r="HYK213" s="172"/>
      <c r="HYL213" s="172"/>
      <c r="HYM213" s="172"/>
      <c r="HYN213" s="172"/>
      <c r="HYO213" s="172"/>
      <c r="HYP213" s="172"/>
      <c r="HYQ213" s="172"/>
      <c r="HYR213" s="172"/>
      <c r="HYS213" s="172"/>
      <c r="HYT213" s="172"/>
      <c r="HYU213" s="172"/>
      <c r="HYV213" s="172"/>
      <c r="HYW213" s="172"/>
      <c r="HYX213" s="172"/>
      <c r="HYY213" s="172"/>
      <c r="HYZ213" s="172"/>
      <c r="HZA213" s="172"/>
      <c r="HZB213" s="172"/>
      <c r="HZC213" s="172"/>
      <c r="HZD213" s="172"/>
      <c r="HZE213" s="172"/>
      <c r="HZF213" s="172"/>
      <c r="HZG213" s="172"/>
      <c r="HZH213" s="172"/>
      <c r="HZI213" s="172"/>
      <c r="HZJ213" s="172"/>
      <c r="HZK213" s="172"/>
      <c r="HZL213" s="172"/>
      <c r="HZM213" s="172"/>
      <c r="HZN213" s="172"/>
      <c r="HZO213" s="172"/>
      <c r="HZP213" s="172"/>
      <c r="HZQ213" s="172"/>
      <c r="HZR213" s="172"/>
      <c r="HZS213" s="172"/>
      <c r="HZT213" s="172"/>
      <c r="HZU213" s="172"/>
      <c r="HZV213" s="172"/>
      <c r="HZW213" s="172"/>
      <c r="HZX213" s="172"/>
      <c r="HZY213" s="172"/>
      <c r="HZZ213" s="172"/>
      <c r="IAA213" s="172"/>
      <c r="IAB213" s="172"/>
      <c r="IAC213" s="172"/>
      <c r="IAD213" s="172"/>
      <c r="IAE213" s="172"/>
      <c r="IAF213" s="172"/>
      <c r="IAG213" s="172"/>
      <c r="IAH213" s="172"/>
      <c r="IAI213" s="172"/>
      <c r="IAJ213" s="172"/>
      <c r="IAK213" s="172"/>
      <c r="IAL213" s="172"/>
      <c r="IAM213" s="172"/>
      <c r="IAN213" s="172"/>
      <c r="IAO213" s="172"/>
      <c r="IAP213" s="172"/>
      <c r="IAQ213" s="172"/>
      <c r="IAR213" s="172"/>
      <c r="IAS213" s="172"/>
      <c r="IAT213" s="172"/>
      <c r="IAU213" s="172"/>
      <c r="IAV213" s="172"/>
      <c r="IAW213" s="172"/>
      <c r="IAX213" s="172"/>
      <c r="IAY213" s="172"/>
      <c r="IAZ213" s="172"/>
      <c r="IBA213" s="172"/>
      <c r="IBB213" s="172"/>
      <c r="IBC213" s="172"/>
      <c r="IBD213" s="172"/>
      <c r="IBE213" s="172"/>
      <c r="IBF213" s="172"/>
      <c r="IBG213" s="172"/>
      <c r="IBH213" s="172"/>
      <c r="IBI213" s="172"/>
      <c r="IBJ213" s="172"/>
      <c r="IBK213" s="172"/>
      <c r="IBL213" s="172"/>
      <c r="IBM213" s="172"/>
      <c r="IBN213" s="172"/>
      <c r="IBO213" s="172"/>
      <c r="IBP213" s="172"/>
      <c r="IBQ213" s="172"/>
      <c r="IBR213" s="172"/>
      <c r="IBS213" s="172"/>
      <c r="IBT213" s="172"/>
      <c r="IBU213" s="172"/>
      <c r="IBV213" s="172"/>
      <c r="IBW213" s="172"/>
      <c r="IBX213" s="172"/>
      <c r="IBY213" s="172"/>
      <c r="IBZ213" s="172"/>
      <c r="ICA213" s="172"/>
      <c r="ICB213" s="172"/>
      <c r="ICC213" s="172"/>
      <c r="ICD213" s="172"/>
      <c r="ICE213" s="172"/>
      <c r="ICF213" s="172"/>
      <c r="ICG213" s="172"/>
      <c r="ICH213" s="172"/>
      <c r="ICI213" s="172"/>
      <c r="ICJ213" s="172"/>
      <c r="ICK213" s="172"/>
      <c r="ICL213" s="172"/>
      <c r="ICM213" s="172"/>
      <c r="ICN213" s="172"/>
      <c r="ICO213" s="172"/>
      <c r="ICP213" s="172"/>
      <c r="ICQ213" s="172"/>
      <c r="ICR213" s="172"/>
      <c r="ICS213" s="172"/>
      <c r="ICT213" s="172"/>
      <c r="ICU213" s="172"/>
      <c r="ICV213" s="172"/>
      <c r="ICW213" s="172"/>
      <c r="ICX213" s="172"/>
      <c r="ICY213" s="172"/>
      <c r="ICZ213" s="172"/>
      <c r="IDA213" s="172"/>
      <c r="IDB213" s="172"/>
      <c r="IDC213" s="172"/>
      <c r="IDD213" s="172"/>
      <c r="IDE213" s="172"/>
      <c r="IDF213" s="172"/>
      <c r="IDG213" s="172"/>
      <c r="IDH213" s="172"/>
      <c r="IDI213" s="172"/>
      <c r="IDJ213" s="172"/>
      <c r="IDK213" s="172"/>
      <c r="IDL213" s="172"/>
      <c r="IDM213" s="172"/>
      <c r="IDN213" s="172"/>
      <c r="IDO213" s="172"/>
      <c r="IDP213" s="172"/>
      <c r="IDQ213" s="172"/>
      <c r="IDR213" s="172"/>
      <c r="IDS213" s="172"/>
      <c r="IDT213" s="172"/>
      <c r="IDU213" s="172"/>
      <c r="IDV213" s="172"/>
      <c r="IDW213" s="172"/>
      <c r="IDX213" s="172"/>
      <c r="IDY213" s="172"/>
      <c r="IDZ213" s="172"/>
      <c r="IEA213" s="172"/>
      <c r="IEB213" s="172"/>
      <c r="IEC213" s="172"/>
      <c r="IED213" s="172"/>
      <c r="IEE213" s="172"/>
      <c r="IEF213" s="172"/>
      <c r="IEG213" s="172"/>
      <c r="IEH213" s="172"/>
      <c r="IEI213" s="172"/>
      <c r="IEJ213" s="172"/>
      <c r="IEK213" s="172"/>
      <c r="IEL213" s="172"/>
      <c r="IEM213" s="172"/>
      <c r="IEN213" s="172"/>
      <c r="IEO213" s="172"/>
      <c r="IEP213" s="172"/>
      <c r="IEQ213" s="172"/>
      <c r="IER213" s="172"/>
      <c r="IES213" s="172"/>
      <c r="IET213" s="172"/>
      <c r="IEU213" s="172"/>
      <c r="IEV213" s="172"/>
      <c r="IEW213" s="172"/>
      <c r="IEX213" s="172"/>
      <c r="IEY213" s="172"/>
      <c r="IEZ213" s="172"/>
      <c r="IFA213" s="172"/>
      <c r="IFB213" s="172"/>
      <c r="IFC213" s="172"/>
      <c r="IFD213" s="172"/>
      <c r="IFE213" s="172"/>
      <c r="IFF213" s="172"/>
      <c r="IFG213" s="172"/>
      <c r="IFH213" s="172"/>
      <c r="IFI213" s="172"/>
      <c r="IFJ213" s="172"/>
      <c r="IFK213" s="172"/>
      <c r="IFL213" s="172"/>
      <c r="IFM213" s="172"/>
      <c r="IFN213" s="172"/>
      <c r="IFO213" s="172"/>
      <c r="IFP213" s="172"/>
      <c r="IFQ213" s="172"/>
      <c r="IFR213" s="172"/>
      <c r="IFS213" s="172"/>
      <c r="IFT213" s="172"/>
      <c r="IFU213" s="172"/>
      <c r="IFV213" s="172"/>
      <c r="IFW213" s="172"/>
      <c r="IFX213" s="172"/>
      <c r="IFY213" s="172"/>
      <c r="IFZ213" s="172"/>
      <c r="IGA213" s="172"/>
      <c r="IGB213" s="172"/>
      <c r="IGC213" s="172"/>
      <c r="IGD213" s="172"/>
      <c r="IGE213" s="172"/>
      <c r="IGF213" s="172"/>
      <c r="IGG213" s="172"/>
      <c r="IGH213" s="172"/>
      <c r="IGI213" s="172"/>
      <c r="IGJ213" s="172"/>
      <c r="IGK213" s="172"/>
      <c r="IGL213" s="172"/>
      <c r="IGM213" s="172"/>
      <c r="IGN213" s="172"/>
      <c r="IGO213" s="172"/>
      <c r="IGP213" s="172"/>
      <c r="IGQ213" s="172"/>
      <c r="IGR213" s="172"/>
      <c r="IGS213" s="172"/>
      <c r="IGT213" s="172"/>
      <c r="IGU213" s="172"/>
      <c r="IGV213" s="172"/>
      <c r="IGW213" s="172"/>
      <c r="IGX213" s="172"/>
      <c r="IGY213" s="172"/>
      <c r="IGZ213" s="172"/>
      <c r="IHA213" s="172"/>
      <c r="IHB213" s="172"/>
      <c r="IHC213" s="172"/>
      <c r="IHD213" s="172"/>
      <c r="IHE213" s="172"/>
      <c r="IHF213" s="172"/>
      <c r="IHG213" s="172"/>
      <c r="IHH213" s="172"/>
      <c r="IHI213" s="172"/>
      <c r="IHJ213" s="172"/>
      <c r="IHK213" s="172"/>
      <c r="IHL213" s="172"/>
      <c r="IHM213" s="172"/>
      <c r="IHN213" s="172"/>
      <c r="IHO213" s="172"/>
      <c r="IHP213" s="172"/>
      <c r="IHQ213" s="172"/>
      <c r="IHR213" s="172"/>
      <c r="IHS213" s="172"/>
      <c r="IHT213" s="172"/>
      <c r="IHU213" s="172"/>
      <c r="IHV213" s="172"/>
      <c r="IHW213" s="172"/>
      <c r="IHX213" s="172"/>
      <c r="IHY213" s="172"/>
      <c r="IHZ213" s="172"/>
      <c r="IIA213" s="172"/>
      <c r="IIB213" s="172"/>
      <c r="IIC213" s="172"/>
      <c r="IID213" s="172"/>
      <c r="IIE213" s="172"/>
      <c r="IIF213" s="172"/>
      <c r="IIG213" s="172"/>
      <c r="IIH213" s="172"/>
      <c r="III213" s="172"/>
      <c r="IIJ213" s="172"/>
      <c r="IIK213" s="172"/>
      <c r="IIL213" s="172"/>
      <c r="IIM213" s="172"/>
      <c r="IIN213" s="172"/>
      <c r="IIO213" s="172"/>
      <c r="IIP213" s="172"/>
      <c r="IIQ213" s="172"/>
      <c r="IIR213" s="172"/>
      <c r="IIS213" s="172"/>
      <c r="IIT213" s="172"/>
      <c r="IIU213" s="172"/>
      <c r="IIV213" s="172"/>
      <c r="IIW213" s="172"/>
      <c r="IIX213" s="172"/>
      <c r="IIY213" s="172"/>
      <c r="IIZ213" s="172"/>
      <c r="IJA213" s="172"/>
      <c r="IJB213" s="172"/>
      <c r="IJC213" s="172"/>
      <c r="IJD213" s="172"/>
      <c r="IJE213" s="172"/>
      <c r="IJF213" s="172"/>
      <c r="IJG213" s="172"/>
      <c r="IJH213" s="172"/>
      <c r="IJI213" s="172"/>
      <c r="IJJ213" s="172"/>
      <c r="IJK213" s="172"/>
      <c r="IJL213" s="172"/>
      <c r="IJM213" s="172"/>
      <c r="IJN213" s="172"/>
      <c r="IJO213" s="172"/>
      <c r="IJP213" s="172"/>
      <c r="IJQ213" s="172"/>
      <c r="IJR213" s="172"/>
      <c r="IJS213" s="172"/>
      <c r="IJT213" s="172"/>
      <c r="IJU213" s="172"/>
      <c r="IJV213" s="172"/>
      <c r="IJW213" s="172"/>
      <c r="IJX213" s="172"/>
      <c r="IJY213" s="172"/>
      <c r="IJZ213" s="172"/>
      <c r="IKA213" s="172"/>
      <c r="IKB213" s="172"/>
      <c r="IKC213" s="172"/>
      <c r="IKD213" s="172"/>
      <c r="IKE213" s="172"/>
      <c r="IKF213" s="172"/>
      <c r="IKG213" s="172"/>
      <c r="IKH213" s="172"/>
      <c r="IKI213" s="172"/>
      <c r="IKJ213" s="172"/>
      <c r="IKK213" s="172"/>
      <c r="IKL213" s="172"/>
      <c r="IKM213" s="172"/>
      <c r="IKN213" s="172"/>
      <c r="IKO213" s="172"/>
      <c r="IKP213" s="172"/>
      <c r="IKQ213" s="172"/>
      <c r="IKR213" s="172"/>
      <c r="IKS213" s="172"/>
      <c r="IKT213" s="172"/>
      <c r="IKU213" s="172"/>
      <c r="IKV213" s="172"/>
      <c r="IKW213" s="172"/>
      <c r="IKX213" s="172"/>
      <c r="IKY213" s="172"/>
      <c r="IKZ213" s="172"/>
      <c r="ILA213" s="172"/>
      <c r="ILB213" s="172"/>
      <c r="ILC213" s="172"/>
      <c r="ILD213" s="172"/>
      <c r="ILE213" s="172"/>
      <c r="ILF213" s="172"/>
      <c r="ILG213" s="172"/>
      <c r="ILH213" s="172"/>
      <c r="ILI213" s="172"/>
      <c r="ILJ213" s="172"/>
      <c r="ILK213" s="172"/>
      <c r="ILL213" s="172"/>
      <c r="ILM213" s="172"/>
      <c r="ILN213" s="172"/>
      <c r="ILO213" s="172"/>
      <c r="ILP213" s="172"/>
      <c r="ILQ213" s="172"/>
      <c r="ILR213" s="172"/>
      <c r="ILS213" s="172"/>
      <c r="ILT213" s="172"/>
      <c r="ILU213" s="172"/>
      <c r="ILV213" s="172"/>
      <c r="ILW213" s="172"/>
      <c r="ILX213" s="172"/>
      <c r="ILY213" s="172"/>
      <c r="ILZ213" s="172"/>
      <c r="IMA213" s="172"/>
      <c r="IMB213" s="172"/>
      <c r="IMC213" s="172"/>
      <c r="IMD213" s="172"/>
      <c r="IME213" s="172"/>
      <c r="IMF213" s="172"/>
      <c r="IMG213" s="172"/>
      <c r="IMH213" s="172"/>
      <c r="IMI213" s="172"/>
      <c r="IMJ213" s="172"/>
      <c r="IMK213" s="172"/>
      <c r="IML213" s="172"/>
      <c r="IMM213" s="172"/>
      <c r="IMN213" s="172"/>
      <c r="IMO213" s="172"/>
      <c r="IMP213" s="172"/>
      <c r="IMQ213" s="172"/>
      <c r="IMR213" s="172"/>
      <c r="IMS213" s="172"/>
      <c r="IMT213" s="172"/>
      <c r="IMU213" s="172"/>
      <c r="IMV213" s="172"/>
      <c r="IMW213" s="172"/>
      <c r="IMX213" s="172"/>
      <c r="IMY213" s="172"/>
      <c r="IMZ213" s="172"/>
      <c r="INA213" s="172"/>
      <c r="INB213" s="172"/>
      <c r="INC213" s="172"/>
      <c r="IND213" s="172"/>
      <c r="INE213" s="172"/>
      <c r="INF213" s="172"/>
      <c r="ING213" s="172"/>
      <c r="INH213" s="172"/>
      <c r="INI213" s="172"/>
      <c r="INJ213" s="172"/>
      <c r="INK213" s="172"/>
      <c r="INL213" s="172"/>
      <c r="INM213" s="172"/>
      <c r="INN213" s="172"/>
      <c r="INO213" s="172"/>
      <c r="INP213" s="172"/>
      <c r="INQ213" s="172"/>
      <c r="INR213" s="172"/>
      <c r="INS213" s="172"/>
      <c r="INT213" s="172"/>
      <c r="INU213" s="172"/>
      <c r="INV213" s="172"/>
      <c r="INW213" s="172"/>
      <c r="INX213" s="172"/>
      <c r="INY213" s="172"/>
      <c r="INZ213" s="172"/>
      <c r="IOA213" s="172"/>
      <c r="IOB213" s="172"/>
      <c r="IOC213" s="172"/>
      <c r="IOD213" s="172"/>
      <c r="IOE213" s="172"/>
      <c r="IOF213" s="172"/>
      <c r="IOG213" s="172"/>
      <c r="IOH213" s="172"/>
      <c r="IOI213" s="172"/>
      <c r="IOJ213" s="172"/>
      <c r="IOK213" s="172"/>
      <c r="IOL213" s="172"/>
      <c r="IOM213" s="172"/>
      <c r="ION213" s="172"/>
      <c r="IOO213" s="172"/>
      <c r="IOP213" s="172"/>
      <c r="IOQ213" s="172"/>
      <c r="IOR213" s="172"/>
      <c r="IOS213" s="172"/>
      <c r="IOT213" s="172"/>
      <c r="IOU213" s="172"/>
      <c r="IOV213" s="172"/>
      <c r="IOW213" s="172"/>
      <c r="IOX213" s="172"/>
      <c r="IOY213" s="172"/>
      <c r="IOZ213" s="172"/>
      <c r="IPA213" s="172"/>
      <c r="IPB213" s="172"/>
      <c r="IPC213" s="172"/>
      <c r="IPD213" s="172"/>
      <c r="IPE213" s="172"/>
      <c r="IPF213" s="172"/>
      <c r="IPG213" s="172"/>
      <c r="IPH213" s="172"/>
      <c r="IPI213" s="172"/>
      <c r="IPJ213" s="172"/>
      <c r="IPK213" s="172"/>
      <c r="IPL213" s="172"/>
      <c r="IPM213" s="172"/>
      <c r="IPN213" s="172"/>
      <c r="IPO213" s="172"/>
      <c r="IPP213" s="172"/>
      <c r="IPQ213" s="172"/>
      <c r="IPR213" s="172"/>
      <c r="IPS213" s="172"/>
      <c r="IPT213" s="172"/>
      <c r="IPU213" s="172"/>
      <c r="IPV213" s="172"/>
      <c r="IPW213" s="172"/>
      <c r="IPX213" s="172"/>
      <c r="IPY213" s="172"/>
      <c r="IPZ213" s="172"/>
      <c r="IQA213" s="172"/>
      <c r="IQB213" s="172"/>
      <c r="IQC213" s="172"/>
      <c r="IQD213" s="172"/>
      <c r="IQE213" s="172"/>
      <c r="IQF213" s="172"/>
      <c r="IQG213" s="172"/>
      <c r="IQH213" s="172"/>
      <c r="IQI213" s="172"/>
      <c r="IQJ213" s="172"/>
      <c r="IQK213" s="172"/>
      <c r="IQL213" s="172"/>
      <c r="IQM213" s="172"/>
      <c r="IQN213" s="172"/>
      <c r="IQO213" s="172"/>
      <c r="IQP213" s="172"/>
      <c r="IQQ213" s="172"/>
      <c r="IQR213" s="172"/>
      <c r="IQS213" s="172"/>
      <c r="IQT213" s="172"/>
      <c r="IQU213" s="172"/>
      <c r="IQV213" s="172"/>
      <c r="IQW213" s="172"/>
      <c r="IQX213" s="172"/>
      <c r="IQY213" s="172"/>
      <c r="IQZ213" s="172"/>
      <c r="IRA213" s="172"/>
      <c r="IRB213" s="172"/>
      <c r="IRC213" s="172"/>
      <c r="IRD213" s="172"/>
      <c r="IRE213" s="172"/>
      <c r="IRF213" s="172"/>
      <c r="IRG213" s="172"/>
      <c r="IRH213" s="172"/>
      <c r="IRI213" s="172"/>
      <c r="IRJ213" s="172"/>
      <c r="IRK213" s="172"/>
      <c r="IRL213" s="172"/>
      <c r="IRM213" s="172"/>
      <c r="IRN213" s="172"/>
      <c r="IRO213" s="172"/>
      <c r="IRP213" s="172"/>
      <c r="IRQ213" s="172"/>
      <c r="IRR213" s="172"/>
      <c r="IRS213" s="172"/>
      <c r="IRT213" s="172"/>
      <c r="IRU213" s="172"/>
      <c r="IRV213" s="172"/>
      <c r="IRW213" s="172"/>
      <c r="IRX213" s="172"/>
      <c r="IRY213" s="172"/>
      <c r="IRZ213" s="172"/>
      <c r="ISA213" s="172"/>
      <c r="ISB213" s="172"/>
      <c r="ISC213" s="172"/>
      <c r="ISD213" s="172"/>
      <c r="ISE213" s="172"/>
      <c r="ISF213" s="172"/>
      <c r="ISG213" s="172"/>
      <c r="ISH213" s="172"/>
      <c r="ISI213" s="172"/>
      <c r="ISJ213" s="172"/>
      <c r="ISK213" s="172"/>
      <c r="ISL213" s="172"/>
      <c r="ISM213" s="172"/>
      <c r="ISN213" s="172"/>
      <c r="ISO213" s="172"/>
      <c r="ISP213" s="172"/>
      <c r="ISQ213" s="172"/>
      <c r="ISR213" s="172"/>
      <c r="ISS213" s="172"/>
      <c r="IST213" s="172"/>
      <c r="ISU213" s="172"/>
      <c r="ISV213" s="172"/>
      <c r="ISW213" s="172"/>
      <c r="ISX213" s="172"/>
      <c r="ISY213" s="172"/>
      <c r="ISZ213" s="172"/>
      <c r="ITA213" s="172"/>
      <c r="ITB213" s="172"/>
      <c r="ITC213" s="172"/>
      <c r="ITD213" s="172"/>
      <c r="ITE213" s="172"/>
      <c r="ITF213" s="172"/>
      <c r="ITG213" s="172"/>
      <c r="ITH213" s="172"/>
      <c r="ITI213" s="172"/>
      <c r="ITJ213" s="172"/>
      <c r="ITK213" s="172"/>
      <c r="ITL213" s="172"/>
      <c r="ITM213" s="172"/>
      <c r="ITN213" s="172"/>
      <c r="ITO213" s="172"/>
      <c r="ITP213" s="172"/>
      <c r="ITQ213" s="172"/>
      <c r="ITR213" s="172"/>
      <c r="ITS213" s="172"/>
      <c r="ITT213" s="172"/>
      <c r="ITU213" s="172"/>
      <c r="ITV213" s="172"/>
      <c r="ITW213" s="172"/>
      <c r="ITX213" s="172"/>
      <c r="ITY213" s="172"/>
      <c r="ITZ213" s="172"/>
      <c r="IUA213" s="172"/>
      <c r="IUB213" s="172"/>
      <c r="IUC213" s="172"/>
      <c r="IUD213" s="172"/>
      <c r="IUE213" s="172"/>
      <c r="IUF213" s="172"/>
      <c r="IUG213" s="172"/>
      <c r="IUH213" s="172"/>
      <c r="IUI213" s="172"/>
      <c r="IUJ213" s="172"/>
      <c r="IUK213" s="172"/>
      <c r="IUL213" s="172"/>
      <c r="IUM213" s="172"/>
      <c r="IUN213" s="172"/>
      <c r="IUO213" s="172"/>
      <c r="IUP213" s="172"/>
      <c r="IUQ213" s="172"/>
      <c r="IUR213" s="172"/>
      <c r="IUS213" s="172"/>
      <c r="IUT213" s="172"/>
      <c r="IUU213" s="172"/>
      <c r="IUV213" s="172"/>
      <c r="IUW213" s="172"/>
      <c r="IUX213" s="172"/>
      <c r="IUY213" s="172"/>
      <c r="IUZ213" s="172"/>
      <c r="IVA213" s="172"/>
      <c r="IVB213" s="172"/>
      <c r="IVC213" s="172"/>
      <c r="IVD213" s="172"/>
      <c r="IVE213" s="172"/>
      <c r="IVF213" s="172"/>
      <c r="IVG213" s="172"/>
      <c r="IVH213" s="172"/>
      <c r="IVI213" s="172"/>
      <c r="IVJ213" s="172"/>
      <c r="IVK213" s="172"/>
      <c r="IVL213" s="172"/>
      <c r="IVM213" s="172"/>
      <c r="IVN213" s="172"/>
      <c r="IVO213" s="172"/>
      <c r="IVP213" s="172"/>
      <c r="IVQ213" s="172"/>
      <c r="IVR213" s="172"/>
      <c r="IVS213" s="172"/>
      <c r="IVT213" s="172"/>
      <c r="IVU213" s="172"/>
      <c r="IVV213" s="172"/>
      <c r="IVW213" s="172"/>
      <c r="IVX213" s="172"/>
      <c r="IVY213" s="172"/>
      <c r="IVZ213" s="172"/>
      <c r="IWA213" s="172"/>
      <c r="IWB213" s="172"/>
      <c r="IWC213" s="172"/>
      <c r="IWD213" s="172"/>
      <c r="IWE213" s="172"/>
      <c r="IWF213" s="172"/>
      <c r="IWG213" s="172"/>
      <c r="IWH213" s="172"/>
      <c r="IWI213" s="172"/>
      <c r="IWJ213" s="172"/>
      <c r="IWK213" s="172"/>
      <c r="IWL213" s="172"/>
      <c r="IWM213" s="172"/>
      <c r="IWN213" s="172"/>
      <c r="IWO213" s="172"/>
      <c r="IWP213" s="172"/>
      <c r="IWQ213" s="172"/>
      <c r="IWR213" s="172"/>
      <c r="IWS213" s="172"/>
      <c r="IWT213" s="172"/>
      <c r="IWU213" s="172"/>
      <c r="IWV213" s="172"/>
      <c r="IWW213" s="172"/>
      <c r="IWX213" s="172"/>
      <c r="IWY213" s="172"/>
      <c r="IWZ213" s="172"/>
      <c r="IXA213" s="172"/>
      <c r="IXB213" s="172"/>
      <c r="IXC213" s="172"/>
      <c r="IXD213" s="172"/>
      <c r="IXE213" s="172"/>
      <c r="IXF213" s="172"/>
      <c r="IXG213" s="172"/>
      <c r="IXH213" s="172"/>
      <c r="IXI213" s="172"/>
      <c r="IXJ213" s="172"/>
      <c r="IXK213" s="172"/>
      <c r="IXL213" s="172"/>
      <c r="IXM213" s="172"/>
      <c r="IXN213" s="172"/>
      <c r="IXO213" s="172"/>
      <c r="IXP213" s="172"/>
      <c r="IXQ213" s="172"/>
      <c r="IXR213" s="172"/>
      <c r="IXS213" s="172"/>
      <c r="IXT213" s="172"/>
      <c r="IXU213" s="172"/>
      <c r="IXV213" s="172"/>
      <c r="IXW213" s="172"/>
      <c r="IXX213" s="172"/>
      <c r="IXY213" s="172"/>
      <c r="IXZ213" s="172"/>
      <c r="IYA213" s="172"/>
      <c r="IYB213" s="172"/>
      <c r="IYC213" s="172"/>
      <c r="IYD213" s="172"/>
      <c r="IYE213" s="172"/>
      <c r="IYF213" s="172"/>
      <c r="IYG213" s="172"/>
      <c r="IYH213" s="172"/>
      <c r="IYI213" s="172"/>
      <c r="IYJ213" s="172"/>
      <c r="IYK213" s="172"/>
      <c r="IYL213" s="172"/>
      <c r="IYM213" s="172"/>
      <c r="IYN213" s="172"/>
      <c r="IYO213" s="172"/>
      <c r="IYP213" s="172"/>
      <c r="IYQ213" s="172"/>
      <c r="IYR213" s="172"/>
      <c r="IYS213" s="172"/>
      <c r="IYT213" s="172"/>
      <c r="IYU213" s="172"/>
      <c r="IYV213" s="172"/>
      <c r="IYW213" s="172"/>
      <c r="IYX213" s="172"/>
      <c r="IYY213" s="172"/>
      <c r="IYZ213" s="172"/>
      <c r="IZA213" s="172"/>
      <c r="IZB213" s="172"/>
      <c r="IZC213" s="172"/>
      <c r="IZD213" s="172"/>
      <c r="IZE213" s="172"/>
      <c r="IZF213" s="172"/>
      <c r="IZG213" s="172"/>
      <c r="IZH213" s="172"/>
      <c r="IZI213" s="172"/>
      <c r="IZJ213" s="172"/>
      <c r="IZK213" s="172"/>
      <c r="IZL213" s="172"/>
      <c r="IZM213" s="172"/>
      <c r="IZN213" s="172"/>
      <c r="IZO213" s="172"/>
      <c r="IZP213" s="172"/>
      <c r="IZQ213" s="172"/>
      <c r="IZR213" s="172"/>
      <c r="IZS213" s="172"/>
      <c r="IZT213" s="172"/>
      <c r="IZU213" s="172"/>
      <c r="IZV213" s="172"/>
      <c r="IZW213" s="172"/>
      <c r="IZX213" s="172"/>
      <c r="IZY213" s="172"/>
      <c r="IZZ213" s="172"/>
      <c r="JAA213" s="172"/>
      <c r="JAB213" s="172"/>
      <c r="JAC213" s="172"/>
      <c r="JAD213" s="172"/>
      <c r="JAE213" s="172"/>
      <c r="JAF213" s="172"/>
      <c r="JAG213" s="172"/>
      <c r="JAH213" s="172"/>
      <c r="JAI213" s="172"/>
      <c r="JAJ213" s="172"/>
      <c r="JAK213" s="172"/>
      <c r="JAL213" s="172"/>
      <c r="JAM213" s="172"/>
      <c r="JAN213" s="172"/>
      <c r="JAO213" s="172"/>
      <c r="JAP213" s="172"/>
      <c r="JAQ213" s="172"/>
      <c r="JAR213" s="172"/>
      <c r="JAS213" s="172"/>
      <c r="JAT213" s="172"/>
      <c r="JAU213" s="172"/>
      <c r="JAV213" s="172"/>
      <c r="JAW213" s="172"/>
      <c r="JAX213" s="172"/>
      <c r="JAY213" s="172"/>
      <c r="JAZ213" s="172"/>
      <c r="JBA213" s="172"/>
      <c r="JBB213" s="172"/>
      <c r="JBC213" s="172"/>
      <c r="JBD213" s="172"/>
      <c r="JBE213" s="172"/>
      <c r="JBF213" s="172"/>
      <c r="JBG213" s="172"/>
      <c r="JBH213" s="172"/>
      <c r="JBI213" s="172"/>
      <c r="JBJ213" s="172"/>
      <c r="JBK213" s="172"/>
      <c r="JBL213" s="172"/>
      <c r="JBM213" s="172"/>
      <c r="JBN213" s="172"/>
      <c r="JBO213" s="172"/>
      <c r="JBP213" s="172"/>
      <c r="JBQ213" s="172"/>
      <c r="JBR213" s="172"/>
      <c r="JBS213" s="172"/>
      <c r="JBT213" s="172"/>
      <c r="JBU213" s="172"/>
      <c r="JBV213" s="172"/>
      <c r="JBW213" s="172"/>
      <c r="JBX213" s="172"/>
      <c r="JBY213" s="172"/>
      <c r="JBZ213" s="172"/>
      <c r="JCA213" s="172"/>
      <c r="JCB213" s="172"/>
      <c r="JCC213" s="172"/>
      <c r="JCD213" s="172"/>
      <c r="JCE213" s="172"/>
      <c r="JCF213" s="172"/>
      <c r="JCG213" s="172"/>
      <c r="JCH213" s="172"/>
      <c r="JCI213" s="172"/>
      <c r="JCJ213" s="172"/>
      <c r="JCK213" s="172"/>
      <c r="JCL213" s="172"/>
      <c r="JCM213" s="172"/>
      <c r="JCN213" s="172"/>
      <c r="JCO213" s="172"/>
      <c r="JCP213" s="172"/>
      <c r="JCQ213" s="172"/>
      <c r="JCR213" s="172"/>
      <c r="JCS213" s="172"/>
      <c r="JCT213" s="172"/>
      <c r="JCU213" s="172"/>
      <c r="JCV213" s="172"/>
      <c r="JCW213" s="172"/>
      <c r="JCX213" s="172"/>
      <c r="JCY213" s="172"/>
      <c r="JCZ213" s="172"/>
      <c r="JDA213" s="172"/>
      <c r="JDB213" s="172"/>
      <c r="JDC213" s="172"/>
      <c r="JDD213" s="172"/>
      <c r="JDE213" s="172"/>
      <c r="JDF213" s="172"/>
      <c r="JDG213" s="172"/>
      <c r="JDH213" s="172"/>
      <c r="JDI213" s="172"/>
      <c r="JDJ213" s="172"/>
      <c r="JDK213" s="172"/>
      <c r="JDL213" s="172"/>
      <c r="JDM213" s="172"/>
      <c r="JDN213" s="172"/>
      <c r="JDO213" s="172"/>
      <c r="JDP213" s="172"/>
      <c r="JDQ213" s="172"/>
      <c r="JDR213" s="172"/>
      <c r="JDS213" s="172"/>
      <c r="JDT213" s="172"/>
      <c r="JDU213" s="172"/>
      <c r="JDV213" s="172"/>
      <c r="JDW213" s="172"/>
      <c r="JDX213" s="172"/>
      <c r="JDY213" s="172"/>
      <c r="JDZ213" s="172"/>
      <c r="JEA213" s="172"/>
      <c r="JEB213" s="172"/>
      <c r="JEC213" s="172"/>
      <c r="JED213" s="172"/>
      <c r="JEE213" s="172"/>
      <c r="JEF213" s="172"/>
      <c r="JEG213" s="172"/>
      <c r="JEH213" s="172"/>
      <c r="JEI213" s="172"/>
      <c r="JEJ213" s="172"/>
      <c r="JEK213" s="172"/>
      <c r="JEL213" s="172"/>
      <c r="JEM213" s="172"/>
      <c r="JEN213" s="172"/>
      <c r="JEO213" s="172"/>
      <c r="JEP213" s="172"/>
      <c r="JEQ213" s="172"/>
      <c r="JER213" s="172"/>
      <c r="JES213" s="172"/>
      <c r="JET213" s="172"/>
      <c r="JEU213" s="172"/>
      <c r="JEV213" s="172"/>
      <c r="JEW213" s="172"/>
      <c r="JEX213" s="172"/>
      <c r="JEY213" s="172"/>
      <c r="JEZ213" s="172"/>
      <c r="JFA213" s="172"/>
      <c r="JFB213" s="172"/>
      <c r="JFC213" s="172"/>
      <c r="JFD213" s="172"/>
      <c r="JFE213" s="172"/>
      <c r="JFF213" s="172"/>
      <c r="JFG213" s="172"/>
      <c r="JFH213" s="172"/>
      <c r="JFI213" s="172"/>
      <c r="JFJ213" s="172"/>
      <c r="JFK213" s="172"/>
      <c r="JFL213" s="172"/>
      <c r="JFM213" s="172"/>
      <c r="JFN213" s="172"/>
      <c r="JFO213" s="172"/>
      <c r="JFP213" s="172"/>
      <c r="JFQ213" s="172"/>
      <c r="JFR213" s="172"/>
      <c r="JFS213" s="172"/>
      <c r="JFT213" s="172"/>
      <c r="JFU213" s="172"/>
      <c r="JFV213" s="172"/>
      <c r="JFW213" s="172"/>
      <c r="JFX213" s="172"/>
      <c r="JFY213" s="172"/>
      <c r="JFZ213" s="172"/>
      <c r="JGA213" s="172"/>
      <c r="JGB213" s="172"/>
      <c r="JGC213" s="172"/>
      <c r="JGD213" s="172"/>
      <c r="JGE213" s="172"/>
      <c r="JGF213" s="172"/>
      <c r="JGG213" s="172"/>
      <c r="JGH213" s="172"/>
      <c r="JGI213" s="172"/>
      <c r="JGJ213" s="172"/>
      <c r="JGK213" s="172"/>
      <c r="JGL213" s="172"/>
      <c r="JGM213" s="172"/>
      <c r="JGN213" s="172"/>
      <c r="JGO213" s="172"/>
      <c r="JGP213" s="172"/>
      <c r="JGQ213" s="172"/>
      <c r="JGR213" s="172"/>
      <c r="JGS213" s="172"/>
      <c r="JGT213" s="172"/>
      <c r="JGU213" s="172"/>
      <c r="JGV213" s="172"/>
      <c r="JGW213" s="172"/>
      <c r="JGX213" s="172"/>
      <c r="JGY213" s="172"/>
      <c r="JGZ213" s="172"/>
      <c r="JHA213" s="172"/>
      <c r="JHB213" s="172"/>
      <c r="JHC213" s="172"/>
      <c r="JHD213" s="172"/>
      <c r="JHE213" s="172"/>
      <c r="JHF213" s="172"/>
      <c r="JHG213" s="172"/>
      <c r="JHH213" s="172"/>
      <c r="JHI213" s="172"/>
      <c r="JHJ213" s="172"/>
      <c r="JHK213" s="172"/>
      <c r="JHL213" s="172"/>
      <c r="JHM213" s="172"/>
      <c r="JHN213" s="172"/>
      <c r="JHO213" s="172"/>
      <c r="JHP213" s="172"/>
      <c r="JHQ213" s="172"/>
      <c r="JHR213" s="172"/>
      <c r="JHS213" s="172"/>
      <c r="JHT213" s="172"/>
      <c r="JHU213" s="172"/>
      <c r="JHV213" s="172"/>
      <c r="JHW213" s="172"/>
      <c r="JHX213" s="172"/>
      <c r="JHY213" s="172"/>
      <c r="JHZ213" s="172"/>
      <c r="JIA213" s="172"/>
      <c r="JIB213" s="172"/>
      <c r="JIC213" s="172"/>
      <c r="JID213" s="172"/>
      <c r="JIE213" s="172"/>
      <c r="JIF213" s="172"/>
      <c r="JIG213" s="172"/>
      <c r="JIH213" s="172"/>
      <c r="JII213" s="172"/>
      <c r="JIJ213" s="172"/>
      <c r="JIK213" s="172"/>
      <c r="JIL213" s="172"/>
      <c r="JIM213" s="172"/>
      <c r="JIN213" s="172"/>
      <c r="JIO213" s="172"/>
      <c r="JIP213" s="172"/>
      <c r="JIQ213" s="172"/>
      <c r="JIR213" s="172"/>
      <c r="JIS213" s="172"/>
      <c r="JIT213" s="172"/>
      <c r="JIU213" s="172"/>
      <c r="JIV213" s="172"/>
      <c r="JIW213" s="172"/>
      <c r="JIX213" s="172"/>
      <c r="JIY213" s="172"/>
      <c r="JIZ213" s="172"/>
      <c r="JJA213" s="172"/>
      <c r="JJB213" s="172"/>
      <c r="JJC213" s="172"/>
      <c r="JJD213" s="172"/>
      <c r="JJE213" s="172"/>
      <c r="JJF213" s="172"/>
      <c r="JJG213" s="172"/>
      <c r="JJH213" s="172"/>
      <c r="JJI213" s="172"/>
      <c r="JJJ213" s="172"/>
      <c r="JJK213" s="172"/>
      <c r="JJL213" s="172"/>
      <c r="JJM213" s="172"/>
      <c r="JJN213" s="172"/>
      <c r="JJO213" s="172"/>
      <c r="JJP213" s="172"/>
      <c r="JJQ213" s="172"/>
      <c r="JJR213" s="172"/>
      <c r="JJS213" s="172"/>
      <c r="JJT213" s="172"/>
      <c r="JJU213" s="172"/>
      <c r="JJV213" s="172"/>
      <c r="JJW213" s="172"/>
      <c r="JJX213" s="172"/>
      <c r="JJY213" s="172"/>
      <c r="JJZ213" s="172"/>
      <c r="JKA213" s="172"/>
      <c r="JKB213" s="172"/>
      <c r="JKC213" s="172"/>
      <c r="JKD213" s="172"/>
      <c r="JKE213" s="172"/>
      <c r="JKF213" s="172"/>
      <c r="JKG213" s="172"/>
      <c r="JKH213" s="172"/>
      <c r="JKI213" s="172"/>
      <c r="JKJ213" s="172"/>
      <c r="JKK213" s="172"/>
      <c r="JKL213" s="172"/>
      <c r="JKM213" s="172"/>
      <c r="JKN213" s="172"/>
      <c r="JKO213" s="172"/>
      <c r="JKP213" s="172"/>
      <c r="JKQ213" s="172"/>
      <c r="JKR213" s="172"/>
      <c r="JKS213" s="172"/>
      <c r="JKT213" s="172"/>
      <c r="JKU213" s="172"/>
      <c r="JKV213" s="172"/>
      <c r="JKW213" s="172"/>
      <c r="JKX213" s="172"/>
      <c r="JKY213" s="172"/>
      <c r="JKZ213" s="172"/>
      <c r="JLA213" s="172"/>
      <c r="JLB213" s="172"/>
      <c r="JLC213" s="172"/>
      <c r="JLD213" s="172"/>
      <c r="JLE213" s="172"/>
      <c r="JLF213" s="172"/>
      <c r="JLG213" s="172"/>
      <c r="JLH213" s="172"/>
      <c r="JLI213" s="172"/>
      <c r="JLJ213" s="172"/>
      <c r="JLK213" s="172"/>
      <c r="JLL213" s="172"/>
      <c r="JLM213" s="172"/>
      <c r="JLN213" s="172"/>
      <c r="JLO213" s="172"/>
      <c r="JLP213" s="172"/>
      <c r="JLQ213" s="172"/>
      <c r="JLR213" s="172"/>
      <c r="JLS213" s="172"/>
      <c r="JLT213" s="172"/>
      <c r="JLU213" s="172"/>
      <c r="JLV213" s="172"/>
      <c r="JLW213" s="172"/>
      <c r="JLX213" s="172"/>
      <c r="JLY213" s="172"/>
      <c r="JLZ213" s="172"/>
      <c r="JMA213" s="172"/>
      <c r="JMB213" s="172"/>
      <c r="JMC213" s="172"/>
      <c r="JMD213" s="172"/>
      <c r="JME213" s="172"/>
      <c r="JMF213" s="172"/>
      <c r="JMG213" s="172"/>
      <c r="JMH213" s="172"/>
      <c r="JMI213" s="172"/>
      <c r="JMJ213" s="172"/>
      <c r="JMK213" s="172"/>
      <c r="JML213" s="172"/>
      <c r="JMM213" s="172"/>
      <c r="JMN213" s="172"/>
      <c r="JMO213" s="172"/>
      <c r="JMP213" s="172"/>
      <c r="JMQ213" s="172"/>
      <c r="JMR213" s="172"/>
      <c r="JMS213" s="172"/>
      <c r="JMT213" s="172"/>
      <c r="JMU213" s="172"/>
      <c r="JMV213" s="172"/>
      <c r="JMW213" s="172"/>
      <c r="JMX213" s="172"/>
      <c r="JMY213" s="172"/>
      <c r="JMZ213" s="172"/>
      <c r="JNA213" s="172"/>
      <c r="JNB213" s="172"/>
      <c r="JNC213" s="172"/>
      <c r="JND213" s="172"/>
      <c r="JNE213" s="172"/>
      <c r="JNF213" s="172"/>
      <c r="JNG213" s="172"/>
      <c r="JNH213" s="172"/>
      <c r="JNI213" s="172"/>
      <c r="JNJ213" s="172"/>
      <c r="JNK213" s="172"/>
      <c r="JNL213" s="172"/>
      <c r="JNM213" s="172"/>
      <c r="JNN213" s="172"/>
      <c r="JNO213" s="172"/>
      <c r="JNP213" s="172"/>
      <c r="JNQ213" s="172"/>
      <c r="JNR213" s="172"/>
      <c r="JNS213" s="172"/>
      <c r="JNT213" s="172"/>
      <c r="JNU213" s="172"/>
      <c r="JNV213" s="172"/>
      <c r="JNW213" s="172"/>
      <c r="JNX213" s="172"/>
      <c r="JNY213" s="172"/>
      <c r="JNZ213" s="172"/>
      <c r="JOA213" s="172"/>
      <c r="JOB213" s="172"/>
      <c r="JOC213" s="172"/>
      <c r="JOD213" s="172"/>
      <c r="JOE213" s="172"/>
      <c r="JOF213" s="172"/>
      <c r="JOG213" s="172"/>
      <c r="JOH213" s="172"/>
      <c r="JOI213" s="172"/>
      <c r="JOJ213" s="172"/>
      <c r="JOK213" s="172"/>
      <c r="JOL213" s="172"/>
      <c r="JOM213" s="172"/>
      <c r="JON213" s="172"/>
      <c r="JOO213" s="172"/>
      <c r="JOP213" s="172"/>
      <c r="JOQ213" s="172"/>
      <c r="JOR213" s="172"/>
      <c r="JOS213" s="172"/>
      <c r="JOT213" s="172"/>
      <c r="JOU213" s="172"/>
      <c r="JOV213" s="172"/>
      <c r="JOW213" s="172"/>
      <c r="JOX213" s="172"/>
      <c r="JOY213" s="172"/>
      <c r="JOZ213" s="172"/>
      <c r="JPA213" s="172"/>
      <c r="JPB213" s="172"/>
      <c r="JPC213" s="172"/>
      <c r="JPD213" s="172"/>
      <c r="JPE213" s="172"/>
      <c r="JPF213" s="172"/>
      <c r="JPG213" s="172"/>
      <c r="JPH213" s="172"/>
      <c r="JPI213" s="172"/>
      <c r="JPJ213" s="172"/>
      <c r="JPK213" s="172"/>
      <c r="JPL213" s="172"/>
      <c r="JPM213" s="172"/>
      <c r="JPN213" s="172"/>
      <c r="JPO213" s="172"/>
      <c r="JPP213" s="172"/>
      <c r="JPQ213" s="172"/>
      <c r="JPR213" s="172"/>
      <c r="JPS213" s="172"/>
      <c r="JPT213" s="172"/>
      <c r="JPU213" s="172"/>
      <c r="JPV213" s="172"/>
      <c r="JPW213" s="172"/>
      <c r="JPX213" s="172"/>
      <c r="JPY213" s="172"/>
      <c r="JPZ213" s="172"/>
      <c r="JQA213" s="172"/>
      <c r="JQB213" s="172"/>
      <c r="JQC213" s="172"/>
      <c r="JQD213" s="172"/>
      <c r="JQE213" s="172"/>
      <c r="JQF213" s="172"/>
      <c r="JQG213" s="172"/>
      <c r="JQH213" s="172"/>
      <c r="JQI213" s="172"/>
      <c r="JQJ213" s="172"/>
      <c r="JQK213" s="172"/>
      <c r="JQL213" s="172"/>
      <c r="JQM213" s="172"/>
      <c r="JQN213" s="172"/>
      <c r="JQO213" s="172"/>
      <c r="JQP213" s="172"/>
      <c r="JQQ213" s="172"/>
      <c r="JQR213" s="172"/>
      <c r="JQS213" s="172"/>
      <c r="JQT213" s="172"/>
      <c r="JQU213" s="172"/>
      <c r="JQV213" s="172"/>
      <c r="JQW213" s="172"/>
      <c r="JQX213" s="172"/>
      <c r="JQY213" s="172"/>
      <c r="JQZ213" s="172"/>
      <c r="JRA213" s="172"/>
      <c r="JRB213" s="172"/>
      <c r="JRC213" s="172"/>
      <c r="JRD213" s="172"/>
      <c r="JRE213" s="172"/>
      <c r="JRF213" s="172"/>
      <c r="JRG213" s="172"/>
      <c r="JRH213" s="172"/>
      <c r="JRI213" s="172"/>
      <c r="JRJ213" s="172"/>
      <c r="JRK213" s="172"/>
      <c r="JRL213" s="172"/>
      <c r="JRM213" s="172"/>
      <c r="JRN213" s="172"/>
      <c r="JRO213" s="172"/>
      <c r="JRP213" s="172"/>
      <c r="JRQ213" s="172"/>
      <c r="JRR213" s="172"/>
      <c r="JRS213" s="172"/>
      <c r="JRT213" s="172"/>
      <c r="JRU213" s="172"/>
      <c r="JRV213" s="172"/>
      <c r="JRW213" s="172"/>
      <c r="JRX213" s="172"/>
      <c r="JRY213" s="172"/>
      <c r="JRZ213" s="172"/>
      <c r="JSA213" s="172"/>
      <c r="JSB213" s="172"/>
      <c r="JSC213" s="172"/>
      <c r="JSD213" s="172"/>
      <c r="JSE213" s="172"/>
      <c r="JSF213" s="172"/>
      <c r="JSG213" s="172"/>
      <c r="JSH213" s="172"/>
      <c r="JSI213" s="172"/>
      <c r="JSJ213" s="172"/>
      <c r="JSK213" s="172"/>
      <c r="JSL213" s="172"/>
      <c r="JSM213" s="172"/>
      <c r="JSN213" s="172"/>
      <c r="JSO213" s="172"/>
      <c r="JSP213" s="172"/>
      <c r="JSQ213" s="172"/>
      <c r="JSR213" s="172"/>
      <c r="JSS213" s="172"/>
      <c r="JST213" s="172"/>
      <c r="JSU213" s="172"/>
      <c r="JSV213" s="172"/>
      <c r="JSW213" s="172"/>
      <c r="JSX213" s="172"/>
      <c r="JSY213" s="172"/>
      <c r="JSZ213" s="172"/>
      <c r="JTA213" s="172"/>
      <c r="JTB213" s="172"/>
      <c r="JTC213" s="172"/>
      <c r="JTD213" s="172"/>
      <c r="JTE213" s="172"/>
      <c r="JTF213" s="172"/>
      <c r="JTG213" s="172"/>
      <c r="JTH213" s="172"/>
      <c r="JTI213" s="172"/>
      <c r="JTJ213" s="172"/>
      <c r="JTK213" s="172"/>
      <c r="JTL213" s="172"/>
      <c r="JTM213" s="172"/>
      <c r="JTN213" s="172"/>
      <c r="JTO213" s="172"/>
      <c r="JTP213" s="172"/>
      <c r="JTQ213" s="172"/>
      <c r="JTR213" s="172"/>
      <c r="JTS213" s="172"/>
      <c r="JTT213" s="172"/>
      <c r="JTU213" s="172"/>
      <c r="JTV213" s="172"/>
      <c r="JTW213" s="172"/>
      <c r="JTX213" s="172"/>
      <c r="JTY213" s="172"/>
      <c r="JTZ213" s="172"/>
      <c r="JUA213" s="172"/>
      <c r="JUB213" s="172"/>
      <c r="JUC213" s="172"/>
      <c r="JUD213" s="172"/>
      <c r="JUE213" s="172"/>
      <c r="JUF213" s="172"/>
      <c r="JUG213" s="172"/>
      <c r="JUH213" s="172"/>
      <c r="JUI213" s="172"/>
      <c r="JUJ213" s="172"/>
      <c r="JUK213" s="172"/>
      <c r="JUL213" s="172"/>
      <c r="JUM213" s="172"/>
      <c r="JUN213" s="172"/>
      <c r="JUO213" s="172"/>
      <c r="JUP213" s="172"/>
      <c r="JUQ213" s="172"/>
      <c r="JUR213" s="172"/>
      <c r="JUS213" s="172"/>
      <c r="JUT213" s="172"/>
      <c r="JUU213" s="172"/>
      <c r="JUV213" s="172"/>
      <c r="JUW213" s="172"/>
      <c r="JUX213" s="172"/>
      <c r="JUY213" s="172"/>
      <c r="JUZ213" s="172"/>
      <c r="JVA213" s="172"/>
      <c r="JVB213" s="172"/>
      <c r="JVC213" s="172"/>
      <c r="JVD213" s="172"/>
      <c r="JVE213" s="172"/>
      <c r="JVF213" s="172"/>
      <c r="JVG213" s="172"/>
      <c r="JVH213" s="172"/>
      <c r="JVI213" s="172"/>
      <c r="JVJ213" s="172"/>
      <c r="JVK213" s="172"/>
      <c r="JVL213" s="172"/>
      <c r="JVM213" s="172"/>
      <c r="JVN213" s="172"/>
      <c r="JVO213" s="172"/>
      <c r="JVP213" s="172"/>
      <c r="JVQ213" s="172"/>
      <c r="JVR213" s="172"/>
      <c r="JVS213" s="172"/>
      <c r="JVT213" s="172"/>
      <c r="JVU213" s="172"/>
      <c r="JVV213" s="172"/>
      <c r="JVW213" s="172"/>
      <c r="JVX213" s="172"/>
      <c r="JVY213" s="172"/>
      <c r="JVZ213" s="172"/>
      <c r="JWA213" s="172"/>
      <c r="JWB213" s="172"/>
      <c r="JWC213" s="172"/>
      <c r="JWD213" s="172"/>
      <c r="JWE213" s="172"/>
      <c r="JWF213" s="172"/>
      <c r="JWG213" s="172"/>
      <c r="JWH213" s="172"/>
      <c r="JWI213" s="172"/>
      <c r="JWJ213" s="172"/>
      <c r="JWK213" s="172"/>
      <c r="JWL213" s="172"/>
      <c r="JWM213" s="172"/>
      <c r="JWN213" s="172"/>
      <c r="JWO213" s="172"/>
      <c r="JWP213" s="172"/>
      <c r="JWQ213" s="172"/>
      <c r="JWR213" s="172"/>
      <c r="JWS213" s="172"/>
      <c r="JWT213" s="172"/>
      <c r="JWU213" s="172"/>
      <c r="JWV213" s="172"/>
      <c r="JWW213" s="172"/>
      <c r="JWX213" s="172"/>
      <c r="JWY213" s="172"/>
      <c r="JWZ213" s="172"/>
      <c r="JXA213" s="172"/>
      <c r="JXB213" s="172"/>
      <c r="JXC213" s="172"/>
      <c r="JXD213" s="172"/>
      <c r="JXE213" s="172"/>
      <c r="JXF213" s="172"/>
      <c r="JXG213" s="172"/>
      <c r="JXH213" s="172"/>
      <c r="JXI213" s="172"/>
      <c r="JXJ213" s="172"/>
      <c r="JXK213" s="172"/>
      <c r="JXL213" s="172"/>
      <c r="JXM213" s="172"/>
      <c r="JXN213" s="172"/>
      <c r="JXO213" s="172"/>
      <c r="JXP213" s="172"/>
      <c r="JXQ213" s="172"/>
      <c r="JXR213" s="172"/>
      <c r="JXS213" s="172"/>
      <c r="JXT213" s="172"/>
      <c r="JXU213" s="172"/>
      <c r="JXV213" s="172"/>
      <c r="JXW213" s="172"/>
      <c r="JXX213" s="172"/>
      <c r="JXY213" s="172"/>
      <c r="JXZ213" s="172"/>
      <c r="JYA213" s="172"/>
      <c r="JYB213" s="172"/>
      <c r="JYC213" s="172"/>
      <c r="JYD213" s="172"/>
      <c r="JYE213" s="172"/>
      <c r="JYF213" s="172"/>
      <c r="JYG213" s="172"/>
      <c r="JYH213" s="172"/>
      <c r="JYI213" s="172"/>
      <c r="JYJ213" s="172"/>
      <c r="JYK213" s="172"/>
      <c r="JYL213" s="172"/>
      <c r="JYM213" s="172"/>
      <c r="JYN213" s="172"/>
      <c r="JYO213" s="172"/>
      <c r="JYP213" s="172"/>
      <c r="JYQ213" s="172"/>
      <c r="JYR213" s="172"/>
      <c r="JYS213" s="172"/>
      <c r="JYT213" s="172"/>
      <c r="JYU213" s="172"/>
      <c r="JYV213" s="172"/>
      <c r="JYW213" s="172"/>
      <c r="JYX213" s="172"/>
      <c r="JYY213" s="172"/>
      <c r="JYZ213" s="172"/>
      <c r="JZA213" s="172"/>
      <c r="JZB213" s="172"/>
      <c r="JZC213" s="172"/>
      <c r="JZD213" s="172"/>
      <c r="JZE213" s="172"/>
      <c r="JZF213" s="172"/>
      <c r="JZG213" s="172"/>
      <c r="JZH213" s="172"/>
      <c r="JZI213" s="172"/>
      <c r="JZJ213" s="172"/>
      <c r="JZK213" s="172"/>
      <c r="JZL213" s="172"/>
      <c r="JZM213" s="172"/>
      <c r="JZN213" s="172"/>
      <c r="JZO213" s="172"/>
      <c r="JZP213" s="172"/>
      <c r="JZQ213" s="172"/>
      <c r="JZR213" s="172"/>
      <c r="JZS213" s="172"/>
      <c r="JZT213" s="172"/>
      <c r="JZU213" s="172"/>
      <c r="JZV213" s="172"/>
      <c r="JZW213" s="172"/>
      <c r="JZX213" s="172"/>
      <c r="JZY213" s="172"/>
      <c r="JZZ213" s="172"/>
      <c r="KAA213" s="172"/>
      <c r="KAB213" s="172"/>
      <c r="KAC213" s="172"/>
      <c r="KAD213" s="172"/>
      <c r="KAE213" s="172"/>
      <c r="KAF213" s="172"/>
      <c r="KAG213" s="172"/>
      <c r="KAH213" s="172"/>
      <c r="KAI213" s="172"/>
      <c r="KAJ213" s="172"/>
      <c r="KAK213" s="172"/>
      <c r="KAL213" s="172"/>
      <c r="KAM213" s="172"/>
      <c r="KAN213" s="172"/>
      <c r="KAO213" s="172"/>
      <c r="KAP213" s="172"/>
      <c r="KAQ213" s="172"/>
      <c r="KAR213" s="172"/>
      <c r="KAS213" s="172"/>
      <c r="KAT213" s="172"/>
      <c r="KAU213" s="172"/>
      <c r="KAV213" s="172"/>
      <c r="KAW213" s="172"/>
      <c r="KAX213" s="172"/>
      <c r="KAY213" s="172"/>
      <c r="KAZ213" s="172"/>
      <c r="KBA213" s="172"/>
      <c r="KBB213" s="172"/>
      <c r="KBC213" s="172"/>
      <c r="KBD213" s="172"/>
      <c r="KBE213" s="172"/>
      <c r="KBF213" s="172"/>
      <c r="KBG213" s="172"/>
      <c r="KBH213" s="172"/>
      <c r="KBI213" s="172"/>
      <c r="KBJ213" s="172"/>
      <c r="KBK213" s="172"/>
      <c r="KBL213" s="172"/>
      <c r="KBM213" s="172"/>
      <c r="KBN213" s="172"/>
      <c r="KBO213" s="172"/>
      <c r="KBP213" s="172"/>
      <c r="KBQ213" s="172"/>
      <c r="KBR213" s="172"/>
      <c r="KBS213" s="172"/>
      <c r="KBT213" s="172"/>
      <c r="KBU213" s="172"/>
      <c r="KBV213" s="172"/>
      <c r="KBW213" s="172"/>
      <c r="KBX213" s="172"/>
      <c r="KBY213" s="172"/>
      <c r="KBZ213" s="172"/>
      <c r="KCA213" s="172"/>
      <c r="KCB213" s="172"/>
      <c r="KCC213" s="172"/>
      <c r="KCD213" s="172"/>
      <c r="KCE213" s="172"/>
      <c r="KCF213" s="172"/>
      <c r="KCG213" s="172"/>
      <c r="KCH213" s="172"/>
      <c r="KCI213" s="172"/>
      <c r="KCJ213" s="172"/>
      <c r="KCK213" s="172"/>
      <c r="KCL213" s="172"/>
      <c r="KCM213" s="172"/>
      <c r="KCN213" s="172"/>
      <c r="KCO213" s="172"/>
      <c r="KCP213" s="172"/>
      <c r="KCQ213" s="172"/>
      <c r="KCR213" s="172"/>
      <c r="KCS213" s="172"/>
      <c r="KCT213" s="172"/>
      <c r="KCU213" s="172"/>
      <c r="KCV213" s="172"/>
      <c r="KCW213" s="172"/>
      <c r="KCX213" s="172"/>
      <c r="KCY213" s="172"/>
      <c r="KCZ213" s="172"/>
      <c r="KDA213" s="172"/>
      <c r="KDB213" s="172"/>
      <c r="KDC213" s="172"/>
      <c r="KDD213" s="172"/>
      <c r="KDE213" s="172"/>
      <c r="KDF213" s="172"/>
      <c r="KDG213" s="172"/>
      <c r="KDH213" s="172"/>
      <c r="KDI213" s="172"/>
      <c r="KDJ213" s="172"/>
      <c r="KDK213" s="172"/>
      <c r="KDL213" s="172"/>
      <c r="KDM213" s="172"/>
      <c r="KDN213" s="172"/>
      <c r="KDO213" s="172"/>
      <c r="KDP213" s="172"/>
      <c r="KDQ213" s="172"/>
      <c r="KDR213" s="172"/>
      <c r="KDS213" s="172"/>
      <c r="KDT213" s="172"/>
      <c r="KDU213" s="172"/>
      <c r="KDV213" s="172"/>
      <c r="KDW213" s="172"/>
      <c r="KDX213" s="172"/>
      <c r="KDY213" s="172"/>
      <c r="KDZ213" s="172"/>
      <c r="KEA213" s="172"/>
      <c r="KEB213" s="172"/>
      <c r="KEC213" s="172"/>
      <c r="KED213" s="172"/>
      <c r="KEE213" s="172"/>
      <c r="KEF213" s="172"/>
      <c r="KEG213" s="172"/>
      <c r="KEH213" s="172"/>
      <c r="KEI213" s="172"/>
      <c r="KEJ213" s="172"/>
      <c r="KEK213" s="172"/>
      <c r="KEL213" s="172"/>
      <c r="KEM213" s="172"/>
      <c r="KEN213" s="172"/>
      <c r="KEO213" s="172"/>
      <c r="KEP213" s="172"/>
      <c r="KEQ213" s="172"/>
      <c r="KER213" s="172"/>
      <c r="KES213" s="172"/>
      <c r="KET213" s="172"/>
      <c r="KEU213" s="172"/>
      <c r="KEV213" s="172"/>
      <c r="KEW213" s="172"/>
      <c r="KEX213" s="172"/>
      <c r="KEY213" s="172"/>
      <c r="KEZ213" s="172"/>
      <c r="KFA213" s="172"/>
      <c r="KFB213" s="172"/>
      <c r="KFC213" s="172"/>
      <c r="KFD213" s="172"/>
      <c r="KFE213" s="172"/>
      <c r="KFF213" s="172"/>
      <c r="KFG213" s="172"/>
      <c r="KFH213" s="172"/>
      <c r="KFI213" s="172"/>
      <c r="KFJ213" s="172"/>
      <c r="KFK213" s="172"/>
      <c r="KFL213" s="172"/>
      <c r="KFM213" s="172"/>
      <c r="KFN213" s="172"/>
      <c r="KFO213" s="172"/>
      <c r="KFP213" s="172"/>
      <c r="KFQ213" s="172"/>
      <c r="KFR213" s="172"/>
      <c r="KFS213" s="172"/>
      <c r="KFT213" s="172"/>
      <c r="KFU213" s="172"/>
      <c r="KFV213" s="172"/>
      <c r="KFW213" s="172"/>
      <c r="KFX213" s="172"/>
      <c r="KFY213" s="172"/>
      <c r="KFZ213" s="172"/>
      <c r="KGA213" s="172"/>
      <c r="KGB213" s="172"/>
      <c r="KGC213" s="172"/>
      <c r="KGD213" s="172"/>
      <c r="KGE213" s="172"/>
      <c r="KGF213" s="172"/>
      <c r="KGG213" s="172"/>
      <c r="KGH213" s="172"/>
      <c r="KGI213" s="172"/>
      <c r="KGJ213" s="172"/>
      <c r="KGK213" s="172"/>
      <c r="KGL213" s="172"/>
      <c r="KGM213" s="172"/>
      <c r="KGN213" s="172"/>
      <c r="KGO213" s="172"/>
      <c r="KGP213" s="172"/>
      <c r="KGQ213" s="172"/>
      <c r="KGR213" s="172"/>
      <c r="KGS213" s="172"/>
      <c r="KGT213" s="172"/>
      <c r="KGU213" s="172"/>
      <c r="KGV213" s="172"/>
      <c r="KGW213" s="172"/>
      <c r="KGX213" s="172"/>
      <c r="KGY213" s="172"/>
      <c r="KGZ213" s="172"/>
      <c r="KHA213" s="172"/>
      <c r="KHB213" s="172"/>
      <c r="KHC213" s="172"/>
      <c r="KHD213" s="172"/>
      <c r="KHE213" s="172"/>
      <c r="KHF213" s="172"/>
      <c r="KHG213" s="172"/>
      <c r="KHH213" s="172"/>
      <c r="KHI213" s="172"/>
      <c r="KHJ213" s="172"/>
      <c r="KHK213" s="172"/>
      <c r="KHL213" s="172"/>
      <c r="KHM213" s="172"/>
      <c r="KHN213" s="172"/>
      <c r="KHO213" s="172"/>
      <c r="KHP213" s="172"/>
      <c r="KHQ213" s="172"/>
      <c r="KHR213" s="172"/>
      <c r="KHS213" s="172"/>
      <c r="KHT213" s="172"/>
      <c r="KHU213" s="172"/>
      <c r="KHV213" s="172"/>
      <c r="KHW213" s="172"/>
      <c r="KHX213" s="172"/>
      <c r="KHY213" s="172"/>
      <c r="KHZ213" s="172"/>
      <c r="KIA213" s="172"/>
      <c r="KIB213" s="172"/>
      <c r="KIC213" s="172"/>
      <c r="KID213" s="172"/>
      <c r="KIE213" s="172"/>
      <c r="KIF213" s="172"/>
      <c r="KIG213" s="172"/>
      <c r="KIH213" s="172"/>
      <c r="KII213" s="172"/>
      <c r="KIJ213" s="172"/>
      <c r="KIK213" s="172"/>
      <c r="KIL213" s="172"/>
      <c r="KIM213" s="172"/>
      <c r="KIN213" s="172"/>
      <c r="KIO213" s="172"/>
      <c r="KIP213" s="172"/>
      <c r="KIQ213" s="172"/>
      <c r="KIR213" s="172"/>
      <c r="KIS213" s="172"/>
      <c r="KIT213" s="172"/>
      <c r="KIU213" s="172"/>
      <c r="KIV213" s="172"/>
      <c r="KIW213" s="172"/>
      <c r="KIX213" s="172"/>
      <c r="KIY213" s="172"/>
      <c r="KIZ213" s="172"/>
      <c r="KJA213" s="172"/>
      <c r="KJB213" s="172"/>
      <c r="KJC213" s="172"/>
      <c r="KJD213" s="172"/>
      <c r="KJE213" s="172"/>
      <c r="KJF213" s="172"/>
      <c r="KJG213" s="172"/>
      <c r="KJH213" s="172"/>
      <c r="KJI213" s="172"/>
      <c r="KJJ213" s="172"/>
      <c r="KJK213" s="172"/>
      <c r="KJL213" s="172"/>
      <c r="KJM213" s="172"/>
      <c r="KJN213" s="172"/>
      <c r="KJO213" s="172"/>
      <c r="KJP213" s="172"/>
      <c r="KJQ213" s="172"/>
      <c r="KJR213" s="172"/>
      <c r="KJS213" s="172"/>
      <c r="KJT213" s="172"/>
      <c r="KJU213" s="172"/>
      <c r="KJV213" s="172"/>
      <c r="KJW213" s="172"/>
      <c r="KJX213" s="172"/>
      <c r="KJY213" s="172"/>
      <c r="KJZ213" s="172"/>
      <c r="KKA213" s="172"/>
      <c r="KKB213" s="172"/>
      <c r="KKC213" s="172"/>
      <c r="KKD213" s="172"/>
      <c r="KKE213" s="172"/>
      <c r="KKF213" s="172"/>
      <c r="KKG213" s="172"/>
      <c r="KKH213" s="172"/>
      <c r="KKI213" s="172"/>
      <c r="KKJ213" s="172"/>
      <c r="KKK213" s="172"/>
      <c r="KKL213" s="172"/>
      <c r="KKM213" s="172"/>
      <c r="KKN213" s="172"/>
      <c r="KKO213" s="172"/>
      <c r="KKP213" s="172"/>
      <c r="KKQ213" s="172"/>
      <c r="KKR213" s="172"/>
      <c r="KKS213" s="172"/>
      <c r="KKT213" s="172"/>
      <c r="KKU213" s="172"/>
      <c r="KKV213" s="172"/>
      <c r="KKW213" s="172"/>
      <c r="KKX213" s="172"/>
      <c r="KKY213" s="172"/>
      <c r="KKZ213" s="172"/>
      <c r="KLA213" s="172"/>
      <c r="KLB213" s="172"/>
      <c r="KLC213" s="172"/>
      <c r="KLD213" s="172"/>
      <c r="KLE213" s="172"/>
      <c r="KLF213" s="172"/>
      <c r="KLG213" s="172"/>
      <c r="KLH213" s="172"/>
      <c r="KLI213" s="172"/>
      <c r="KLJ213" s="172"/>
      <c r="KLK213" s="172"/>
      <c r="KLL213" s="172"/>
      <c r="KLM213" s="172"/>
      <c r="KLN213" s="172"/>
      <c r="KLO213" s="172"/>
      <c r="KLP213" s="172"/>
      <c r="KLQ213" s="172"/>
      <c r="KLR213" s="172"/>
      <c r="KLS213" s="172"/>
      <c r="KLT213" s="172"/>
      <c r="KLU213" s="172"/>
      <c r="KLV213" s="172"/>
      <c r="KLW213" s="172"/>
      <c r="KLX213" s="172"/>
      <c r="KLY213" s="172"/>
      <c r="KLZ213" s="172"/>
      <c r="KMA213" s="172"/>
      <c r="KMB213" s="172"/>
      <c r="KMC213" s="172"/>
      <c r="KMD213" s="172"/>
      <c r="KME213" s="172"/>
      <c r="KMF213" s="172"/>
      <c r="KMG213" s="172"/>
      <c r="KMH213" s="172"/>
      <c r="KMI213" s="172"/>
      <c r="KMJ213" s="172"/>
      <c r="KMK213" s="172"/>
      <c r="KML213" s="172"/>
      <c r="KMM213" s="172"/>
      <c r="KMN213" s="172"/>
      <c r="KMO213" s="172"/>
      <c r="KMP213" s="172"/>
      <c r="KMQ213" s="172"/>
      <c r="KMR213" s="172"/>
      <c r="KMS213" s="172"/>
      <c r="KMT213" s="172"/>
      <c r="KMU213" s="172"/>
      <c r="KMV213" s="172"/>
      <c r="KMW213" s="172"/>
      <c r="KMX213" s="172"/>
      <c r="KMY213" s="172"/>
      <c r="KMZ213" s="172"/>
      <c r="KNA213" s="172"/>
      <c r="KNB213" s="172"/>
      <c r="KNC213" s="172"/>
      <c r="KND213" s="172"/>
      <c r="KNE213" s="172"/>
      <c r="KNF213" s="172"/>
      <c r="KNG213" s="172"/>
      <c r="KNH213" s="172"/>
      <c r="KNI213" s="172"/>
      <c r="KNJ213" s="172"/>
      <c r="KNK213" s="172"/>
      <c r="KNL213" s="172"/>
      <c r="KNM213" s="172"/>
      <c r="KNN213" s="172"/>
      <c r="KNO213" s="172"/>
      <c r="KNP213" s="172"/>
      <c r="KNQ213" s="172"/>
      <c r="KNR213" s="172"/>
      <c r="KNS213" s="172"/>
      <c r="KNT213" s="172"/>
      <c r="KNU213" s="172"/>
      <c r="KNV213" s="172"/>
      <c r="KNW213" s="172"/>
      <c r="KNX213" s="172"/>
      <c r="KNY213" s="172"/>
      <c r="KNZ213" s="172"/>
      <c r="KOA213" s="172"/>
      <c r="KOB213" s="172"/>
      <c r="KOC213" s="172"/>
      <c r="KOD213" s="172"/>
      <c r="KOE213" s="172"/>
      <c r="KOF213" s="172"/>
      <c r="KOG213" s="172"/>
      <c r="KOH213" s="172"/>
      <c r="KOI213" s="172"/>
      <c r="KOJ213" s="172"/>
      <c r="KOK213" s="172"/>
      <c r="KOL213" s="172"/>
      <c r="KOM213" s="172"/>
      <c r="KON213" s="172"/>
      <c r="KOO213" s="172"/>
      <c r="KOP213" s="172"/>
      <c r="KOQ213" s="172"/>
      <c r="KOR213" s="172"/>
      <c r="KOS213" s="172"/>
      <c r="KOT213" s="172"/>
      <c r="KOU213" s="172"/>
      <c r="KOV213" s="172"/>
      <c r="KOW213" s="172"/>
      <c r="KOX213" s="172"/>
      <c r="KOY213" s="172"/>
      <c r="KOZ213" s="172"/>
      <c r="KPA213" s="172"/>
      <c r="KPB213" s="172"/>
      <c r="KPC213" s="172"/>
      <c r="KPD213" s="172"/>
      <c r="KPE213" s="172"/>
      <c r="KPF213" s="172"/>
      <c r="KPG213" s="172"/>
      <c r="KPH213" s="172"/>
      <c r="KPI213" s="172"/>
      <c r="KPJ213" s="172"/>
      <c r="KPK213" s="172"/>
      <c r="KPL213" s="172"/>
      <c r="KPM213" s="172"/>
      <c r="KPN213" s="172"/>
      <c r="KPO213" s="172"/>
      <c r="KPP213" s="172"/>
      <c r="KPQ213" s="172"/>
      <c r="KPR213" s="172"/>
      <c r="KPS213" s="172"/>
      <c r="KPT213" s="172"/>
      <c r="KPU213" s="172"/>
      <c r="KPV213" s="172"/>
      <c r="KPW213" s="172"/>
      <c r="KPX213" s="172"/>
      <c r="KPY213" s="172"/>
      <c r="KPZ213" s="172"/>
      <c r="KQA213" s="172"/>
      <c r="KQB213" s="172"/>
      <c r="KQC213" s="172"/>
      <c r="KQD213" s="172"/>
      <c r="KQE213" s="172"/>
      <c r="KQF213" s="172"/>
      <c r="KQG213" s="172"/>
      <c r="KQH213" s="172"/>
      <c r="KQI213" s="172"/>
      <c r="KQJ213" s="172"/>
      <c r="KQK213" s="172"/>
      <c r="KQL213" s="172"/>
      <c r="KQM213" s="172"/>
      <c r="KQN213" s="172"/>
      <c r="KQO213" s="172"/>
      <c r="KQP213" s="172"/>
      <c r="KQQ213" s="172"/>
      <c r="KQR213" s="172"/>
      <c r="KQS213" s="172"/>
      <c r="KQT213" s="172"/>
      <c r="KQU213" s="172"/>
      <c r="KQV213" s="172"/>
      <c r="KQW213" s="172"/>
      <c r="KQX213" s="172"/>
      <c r="KQY213" s="172"/>
      <c r="KQZ213" s="172"/>
      <c r="KRA213" s="172"/>
      <c r="KRB213" s="172"/>
      <c r="KRC213" s="172"/>
      <c r="KRD213" s="172"/>
      <c r="KRE213" s="172"/>
      <c r="KRF213" s="172"/>
      <c r="KRG213" s="172"/>
      <c r="KRH213" s="172"/>
      <c r="KRI213" s="172"/>
      <c r="KRJ213" s="172"/>
      <c r="KRK213" s="172"/>
      <c r="KRL213" s="172"/>
      <c r="KRM213" s="172"/>
      <c r="KRN213" s="172"/>
      <c r="KRO213" s="172"/>
      <c r="KRP213" s="172"/>
      <c r="KRQ213" s="172"/>
      <c r="KRR213" s="172"/>
      <c r="KRS213" s="172"/>
      <c r="KRT213" s="172"/>
      <c r="KRU213" s="172"/>
      <c r="KRV213" s="172"/>
      <c r="KRW213" s="172"/>
      <c r="KRX213" s="172"/>
      <c r="KRY213" s="172"/>
      <c r="KRZ213" s="172"/>
      <c r="KSA213" s="172"/>
      <c r="KSB213" s="172"/>
      <c r="KSC213" s="172"/>
      <c r="KSD213" s="172"/>
      <c r="KSE213" s="172"/>
      <c r="KSF213" s="172"/>
      <c r="KSG213" s="172"/>
      <c r="KSH213" s="172"/>
      <c r="KSI213" s="172"/>
      <c r="KSJ213" s="172"/>
      <c r="KSK213" s="172"/>
      <c r="KSL213" s="172"/>
      <c r="KSM213" s="172"/>
      <c r="KSN213" s="172"/>
      <c r="KSO213" s="172"/>
      <c r="KSP213" s="172"/>
      <c r="KSQ213" s="172"/>
      <c r="KSR213" s="172"/>
      <c r="KSS213" s="172"/>
      <c r="KST213" s="172"/>
      <c r="KSU213" s="172"/>
      <c r="KSV213" s="172"/>
      <c r="KSW213" s="172"/>
      <c r="KSX213" s="172"/>
      <c r="KSY213" s="172"/>
      <c r="KSZ213" s="172"/>
      <c r="KTA213" s="172"/>
      <c r="KTB213" s="172"/>
      <c r="KTC213" s="172"/>
      <c r="KTD213" s="172"/>
      <c r="KTE213" s="172"/>
      <c r="KTF213" s="172"/>
      <c r="KTG213" s="172"/>
      <c r="KTH213" s="172"/>
      <c r="KTI213" s="172"/>
      <c r="KTJ213" s="172"/>
      <c r="KTK213" s="172"/>
      <c r="KTL213" s="172"/>
      <c r="KTM213" s="172"/>
      <c r="KTN213" s="172"/>
      <c r="KTO213" s="172"/>
      <c r="KTP213" s="172"/>
      <c r="KTQ213" s="172"/>
      <c r="KTR213" s="172"/>
      <c r="KTS213" s="172"/>
      <c r="KTT213" s="172"/>
      <c r="KTU213" s="172"/>
      <c r="KTV213" s="172"/>
      <c r="KTW213" s="172"/>
      <c r="KTX213" s="172"/>
      <c r="KTY213" s="172"/>
      <c r="KTZ213" s="172"/>
      <c r="KUA213" s="172"/>
      <c r="KUB213" s="172"/>
      <c r="KUC213" s="172"/>
      <c r="KUD213" s="172"/>
      <c r="KUE213" s="172"/>
      <c r="KUF213" s="172"/>
      <c r="KUG213" s="172"/>
      <c r="KUH213" s="172"/>
      <c r="KUI213" s="172"/>
      <c r="KUJ213" s="172"/>
      <c r="KUK213" s="172"/>
      <c r="KUL213" s="172"/>
      <c r="KUM213" s="172"/>
      <c r="KUN213" s="172"/>
      <c r="KUO213" s="172"/>
      <c r="KUP213" s="172"/>
      <c r="KUQ213" s="172"/>
      <c r="KUR213" s="172"/>
      <c r="KUS213" s="172"/>
      <c r="KUT213" s="172"/>
      <c r="KUU213" s="172"/>
      <c r="KUV213" s="172"/>
      <c r="KUW213" s="172"/>
      <c r="KUX213" s="172"/>
      <c r="KUY213" s="172"/>
      <c r="KUZ213" s="172"/>
      <c r="KVA213" s="172"/>
      <c r="KVB213" s="172"/>
      <c r="KVC213" s="172"/>
      <c r="KVD213" s="172"/>
      <c r="KVE213" s="172"/>
      <c r="KVF213" s="172"/>
      <c r="KVG213" s="172"/>
      <c r="KVH213" s="172"/>
      <c r="KVI213" s="172"/>
      <c r="KVJ213" s="172"/>
      <c r="KVK213" s="172"/>
      <c r="KVL213" s="172"/>
      <c r="KVM213" s="172"/>
      <c r="KVN213" s="172"/>
      <c r="KVO213" s="172"/>
      <c r="KVP213" s="172"/>
      <c r="KVQ213" s="172"/>
      <c r="KVR213" s="172"/>
      <c r="KVS213" s="172"/>
      <c r="KVT213" s="172"/>
      <c r="KVU213" s="172"/>
      <c r="KVV213" s="172"/>
      <c r="KVW213" s="172"/>
      <c r="KVX213" s="172"/>
      <c r="KVY213" s="172"/>
      <c r="KVZ213" s="172"/>
      <c r="KWA213" s="172"/>
      <c r="KWB213" s="172"/>
      <c r="KWC213" s="172"/>
      <c r="KWD213" s="172"/>
      <c r="KWE213" s="172"/>
      <c r="KWF213" s="172"/>
      <c r="KWG213" s="172"/>
      <c r="KWH213" s="172"/>
      <c r="KWI213" s="172"/>
      <c r="KWJ213" s="172"/>
      <c r="KWK213" s="172"/>
      <c r="KWL213" s="172"/>
      <c r="KWM213" s="172"/>
      <c r="KWN213" s="172"/>
      <c r="KWO213" s="172"/>
      <c r="KWP213" s="172"/>
      <c r="KWQ213" s="172"/>
      <c r="KWR213" s="172"/>
      <c r="KWS213" s="172"/>
      <c r="KWT213" s="172"/>
      <c r="KWU213" s="172"/>
      <c r="KWV213" s="172"/>
      <c r="KWW213" s="172"/>
      <c r="KWX213" s="172"/>
      <c r="KWY213" s="172"/>
      <c r="KWZ213" s="172"/>
      <c r="KXA213" s="172"/>
      <c r="KXB213" s="172"/>
      <c r="KXC213" s="172"/>
      <c r="KXD213" s="172"/>
      <c r="KXE213" s="172"/>
      <c r="KXF213" s="172"/>
      <c r="KXG213" s="172"/>
      <c r="KXH213" s="172"/>
      <c r="KXI213" s="172"/>
      <c r="KXJ213" s="172"/>
      <c r="KXK213" s="172"/>
      <c r="KXL213" s="172"/>
      <c r="KXM213" s="172"/>
      <c r="KXN213" s="172"/>
      <c r="KXO213" s="172"/>
      <c r="KXP213" s="172"/>
      <c r="KXQ213" s="172"/>
      <c r="KXR213" s="172"/>
      <c r="KXS213" s="172"/>
      <c r="KXT213" s="172"/>
      <c r="KXU213" s="172"/>
      <c r="KXV213" s="172"/>
      <c r="KXW213" s="172"/>
      <c r="KXX213" s="172"/>
      <c r="KXY213" s="172"/>
      <c r="KXZ213" s="172"/>
      <c r="KYA213" s="172"/>
      <c r="KYB213" s="172"/>
      <c r="KYC213" s="172"/>
      <c r="KYD213" s="172"/>
      <c r="KYE213" s="172"/>
      <c r="KYF213" s="172"/>
      <c r="KYG213" s="172"/>
      <c r="KYH213" s="172"/>
      <c r="KYI213" s="172"/>
      <c r="KYJ213" s="172"/>
      <c r="KYK213" s="172"/>
      <c r="KYL213" s="172"/>
      <c r="KYM213" s="172"/>
      <c r="KYN213" s="172"/>
      <c r="KYO213" s="172"/>
      <c r="KYP213" s="172"/>
      <c r="KYQ213" s="172"/>
      <c r="KYR213" s="172"/>
      <c r="KYS213" s="172"/>
      <c r="KYT213" s="172"/>
      <c r="KYU213" s="172"/>
      <c r="KYV213" s="172"/>
      <c r="KYW213" s="172"/>
      <c r="KYX213" s="172"/>
      <c r="KYY213" s="172"/>
      <c r="KYZ213" s="172"/>
      <c r="KZA213" s="172"/>
      <c r="KZB213" s="172"/>
      <c r="KZC213" s="172"/>
      <c r="KZD213" s="172"/>
      <c r="KZE213" s="172"/>
      <c r="KZF213" s="172"/>
      <c r="KZG213" s="172"/>
      <c r="KZH213" s="172"/>
      <c r="KZI213" s="172"/>
      <c r="KZJ213" s="172"/>
      <c r="KZK213" s="172"/>
      <c r="KZL213" s="172"/>
      <c r="KZM213" s="172"/>
      <c r="KZN213" s="172"/>
      <c r="KZO213" s="172"/>
      <c r="KZP213" s="172"/>
      <c r="KZQ213" s="172"/>
      <c r="KZR213" s="172"/>
      <c r="KZS213" s="172"/>
      <c r="KZT213" s="172"/>
      <c r="KZU213" s="172"/>
      <c r="KZV213" s="172"/>
      <c r="KZW213" s="172"/>
      <c r="KZX213" s="172"/>
      <c r="KZY213" s="172"/>
      <c r="KZZ213" s="172"/>
      <c r="LAA213" s="172"/>
      <c r="LAB213" s="172"/>
      <c r="LAC213" s="172"/>
      <c r="LAD213" s="172"/>
      <c r="LAE213" s="172"/>
      <c r="LAF213" s="172"/>
      <c r="LAG213" s="172"/>
      <c r="LAH213" s="172"/>
      <c r="LAI213" s="172"/>
      <c r="LAJ213" s="172"/>
      <c r="LAK213" s="172"/>
      <c r="LAL213" s="172"/>
      <c r="LAM213" s="172"/>
      <c r="LAN213" s="172"/>
      <c r="LAO213" s="172"/>
      <c r="LAP213" s="172"/>
      <c r="LAQ213" s="172"/>
      <c r="LAR213" s="172"/>
      <c r="LAS213" s="172"/>
      <c r="LAT213" s="172"/>
      <c r="LAU213" s="172"/>
      <c r="LAV213" s="172"/>
      <c r="LAW213" s="172"/>
      <c r="LAX213" s="172"/>
      <c r="LAY213" s="172"/>
      <c r="LAZ213" s="172"/>
      <c r="LBA213" s="172"/>
      <c r="LBB213" s="172"/>
      <c r="LBC213" s="172"/>
      <c r="LBD213" s="172"/>
      <c r="LBE213" s="172"/>
      <c r="LBF213" s="172"/>
      <c r="LBG213" s="172"/>
      <c r="LBH213" s="172"/>
      <c r="LBI213" s="172"/>
      <c r="LBJ213" s="172"/>
      <c r="LBK213" s="172"/>
      <c r="LBL213" s="172"/>
      <c r="LBM213" s="172"/>
      <c r="LBN213" s="172"/>
      <c r="LBO213" s="172"/>
      <c r="LBP213" s="172"/>
      <c r="LBQ213" s="172"/>
      <c r="LBR213" s="172"/>
      <c r="LBS213" s="172"/>
      <c r="LBT213" s="172"/>
      <c r="LBU213" s="172"/>
      <c r="LBV213" s="172"/>
      <c r="LBW213" s="172"/>
      <c r="LBX213" s="172"/>
      <c r="LBY213" s="172"/>
      <c r="LBZ213" s="172"/>
      <c r="LCA213" s="172"/>
      <c r="LCB213" s="172"/>
      <c r="LCC213" s="172"/>
      <c r="LCD213" s="172"/>
      <c r="LCE213" s="172"/>
      <c r="LCF213" s="172"/>
      <c r="LCG213" s="172"/>
      <c r="LCH213" s="172"/>
      <c r="LCI213" s="172"/>
      <c r="LCJ213" s="172"/>
      <c r="LCK213" s="172"/>
      <c r="LCL213" s="172"/>
      <c r="LCM213" s="172"/>
      <c r="LCN213" s="172"/>
      <c r="LCO213" s="172"/>
      <c r="LCP213" s="172"/>
      <c r="LCQ213" s="172"/>
      <c r="LCR213" s="172"/>
      <c r="LCS213" s="172"/>
      <c r="LCT213" s="172"/>
      <c r="LCU213" s="172"/>
      <c r="LCV213" s="172"/>
      <c r="LCW213" s="172"/>
      <c r="LCX213" s="172"/>
      <c r="LCY213" s="172"/>
      <c r="LCZ213" s="172"/>
      <c r="LDA213" s="172"/>
      <c r="LDB213" s="172"/>
      <c r="LDC213" s="172"/>
      <c r="LDD213" s="172"/>
      <c r="LDE213" s="172"/>
      <c r="LDF213" s="172"/>
      <c r="LDG213" s="172"/>
      <c r="LDH213" s="172"/>
      <c r="LDI213" s="172"/>
      <c r="LDJ213" s="172"/>
      <c r="LDK213" s="172"/>
      <c r="LDL213" s="172"/>
      <c r="LDM213" s="172"/>
      <c r="LDN213" s="172"/>
      <c r="LDO213" s="172"/>
      <c r="LDP213" s="172"/>
      <c r="LDQ213" s="172"/>
      <c r="LDR213" s="172"/>
      <c r="LDS213" s="172"/>
      <c r="LDT213" s="172"/>
      <c r="LDU213" s="172"/>
      <c r="LDV213" s="172"/>
      <c r="LDW213" s="172"/>
      <c r="LDX213" s="172"/>
      <c r="LDY213" s="172"/>
      <c r="LDZ213" s="172"/>
      <c r="LEA213" s="172"/>
      <c r="LEB213" s="172"/>
      <c r="LEC213" s="172"/>
      <c r="LED213" s="172"/>
      <c r="LEE213" s="172"/>
      <c r="LEF213" s="172"/>
      <c r="LEG213" s="172"/>
      <c r="LEH213" s="172"/>
      <c r="LEI213" s="172"/>
      <c r="LEJ213" s="172"/>
      <c r="LEK213" s="172"/>
      <c r="LEL213" s="172"/>
      <c r="LEM213" s="172"/>
      <c r="LEN213" s="172"/>
      <c r="LEO213" s="172"/>
      <c r="LEP213" s="172"/>
      <c r="LEQ213" s="172"/>
      <c r="LER213" s="172"/>
      <c r="LES213" s="172"/>
      <c r="LET213" s="172"/>
      <c r="LEU213" s="172"/>
      <c r="LEV213" s="172"/>
      <c r="LEW213" s="172"/>
      <c r="LEX213" s="172"/>
      <c r="LEY213" s="172"/>
      <c r="LEZ213" s="172"/>
      <c r="LFA213" s="172"/>
      <c r="LFB213" s="172"/>
      <c r="LFC213" s="172"/>
      <c r="LFD213" s="172"/>
      <c r="LFE213" s="172"/>
      <c r="LFF213" s="172"/>
      <c r="LFG213" s="172"/>
      <c r="LFH213" s="172"/>
      <c r="LFI213" s="172"/>
      <c r="LFJ213" s="172"/>
      <c r="LFK213" s="172"/>
      <c r="LFL213" s="172"/>
      <c r="LFM213" s="172"/>
      <c r="LFN213" s="172"/>
      <c r="LFO213" s="172"/>
      <c r="LFP213" s="172"/>
      <c r="LFQ213" s="172"/>
      <c r="LFR213" s="172"/>
      <c r="LFS213" s="172"/>
      <c r="LFT213" s="172"/>
      <c r="LFU213" s="172"/>
      <c r="LFV213" s="172"/>
      <c r="LFW213" s="172"/>
      <c r="LFX213" s="172"/>
      <c r="LFY213" s="172"/>
      <c r="LFZ213" s="172"/>
      <c r="LGA213" s="172"/>
      <c r="LGB213" s="172"/>
      <c r="LGC213" s="172"/>
      <c r="LGD213" s="172"/>
      <c r="LGE213" s="172"/>
      <c r="LGF213" s="172"/>
      <c r="LGG213" s="172"/>
      <c r="LGH213" s="172"/>
      <c r="LGI213" s="172"/>
      <c r="LGJ213" s="172"/>
      <c r="LGK213" s="172"/>
      <c r="LGL213" s="172"/>
      <c r="LGM213" s="172"/>
      <c r="LGN213" s="172"/>
      <c r="LGO213" s="172"/>
      <c r="LGP213" s="172"/>
      <c r="LGQ213" s="172"/>
      <c r="LGR213" s="172"/>
      <c r="LGS213" s="172"/>
      <c r="LGT213" s="172"/>
      <c r="LGU213" s="172"/>
      <c r="LGV213" s="172"/>
      <c r="LGW213" s="172"/>
      <c r="LGX213" s="172"/>
      <c r="LGY213" s="172"/>
      <c r="LGZ213" s="172"/>
      <c r="LHA213" s="172"/>
      <c r="LHB213" s="172"/>
      <c r="LHC213" s="172"/>
      <c r="LHD213" s="172"/>
      <c r="LHE213" s="172"/>
      <c r="LHF213" s="172"/>
      <c r="LHG213" s="172"/>
      <c r="LHH213" s="172"/>
      <c r="LHI213" s="172"/>
      <c r="LHJ213" s="172"/>
      <c r="LHK213" s="172"/>
      <c r="LHL213" s="172"/>
      <c r="LHM213" s="172"/>
      <c r="LHN213" s="172"/>
      <c r="LHO213" s="172"/>
      <c r="LHP213" s="172"/>
      <c r="LHQ213" s="172"/>
      <c r="LHR213" s="172"/>
      <c r="LHS213" s="172"/>
      <c r="LHT213" s="172"/>
      <c r="LHU213" s="172"/>
      <c r="LHV213" s="172"/>
      <c r="LHW213" s="172"/>
      <c r="LHX213" s="172"/>
      <c r="LHY213" s="172"/>
      <c r="LHZ213" s="172"/>
      <c r="LIA213" s="172"/>
      <c r="LIB213" s="172"/>
      <c r="LIC213" s="172"/>
      <c r="LID213" s="172"/>
      <c r="LIE213" s="172"/>
      <c r="LIF213" s="172"/>
      <c r="LIG213" s="172"/>
      <c r="LIH213" s="172"/>
      <c r="LII213" s="172"/>
      <c r="LIJ213" s="172"/>
      <c r="LIK213" s="172"/>
      <c r="LIL213" s="172"/>
      <c r="LIM213" s="172"/>
      <c r="LIN213" s="172"/>
      <c r="LIO213" s="172"/>
      <c r="LIP213" s="172"/>
      <c r="LIQ213" s="172"/>
      <c r="LIR213" s="172"/>
      <c r="LIS213" s="172"/>
      <c r="LIT213" s="172"/>
      <c r="LIU213" s="172"/>
      <c r="LIV213" s="172"/>
      <c r="LIW213" s="172"/>
      <c r="LIX213" s="172"/>
      <c r="LIY213" s="172"/>
      <c r="LIZ213" s="172"/>
      <c r="LJA213" s="172"/>
      <c r="LJB213" s="172"/>
      <c r="LJC213" s="172"/>
      <c r="LJD213" s="172"/>
      <c r="LJE213" s="172"/>
      <c r="LJF213" s="172"/>
      <c r="LJG213" s="172"/>
      <c r="LJH213" s="172"/>
      <c r="LJI213" s="172"/>
      <c r="LJJ213" s="172"/>
      <c r="LJK213" s="172"/>
      <c r="LJL213" s="172"/>
      <c r="LJM213" s="172"/>
      <c r="LJN213" s="172"/>
      <c r="LJO213" s="172"/>
      <c r="LJP213" s="172"/>
      <c r="LJQ213" s="172"/>
      <c r="LJR213" s="172"/>
      <c r="LJS213" s="172"/>
      <c r="LJT213" s="172"/>
      <c r="LJU213" s="172"/>
      <c r="LJV213" s="172"/>
      <c r="LJW213" s="172"/>
      <c r="LJX213" s="172"/>
      <c r="LJY213" s="172"/>
      <c r="LJZ213" s="172"/>
      <c r="LKA213" s="172"/>
      <c r="LKB213" s="172"/>
      <c r="LKC213" s="172"/>
      <c r="LKD213" s="172"/>
      <c r="LKE213" s="172"/>
      <c r="LKF213" s="172"/>
      <c r="LKG213" s="172"/>
      <c r="LKH213" s="172"/>
      <c r="LKI213" s="172"/>
      <c r="LKJ213" s="172"/>
      <c r="LKK213" s="172"/>
      <c r="LKL213" s="172"/>
      <c r="LKM213" s="172"/>
      <c r="LKN213" s="172"/>
      <c r="LKO213" s="172"/>
      <c r="LKP213" s="172"/>
      <c r="LKQ213" s="172"/>
      <c r="LKR213" s="172"/>
      <c r="LKS213" s="172"/>
      <c r="LKT213" s="172"/>
      <c r="LKU213" s="172"/>
      <c r="LKV213" s="172"/>
      <c r="LKW213" s="172"/>
      <c r="LKX213" s="172"/>
      <c r="LKY213" s="172"/>
      <c r="LKZ213" s="172"/>
      <c r="LLA213" s="172"/>
      <c r="LLB213" s="172"/>
      <c r="LLC213" s="172"/>
      <c r="LLD213" s="172"/>
      <c r="LLE213" s="172"/>
      <c r="LLF213" s="172"/>
      <c r="LLG213" s="172"/>
      <c r="LLH213" s="172"/>
      <c r="LLI213" s="172"/>
      <c r="LLJ213" s="172"/>
      <c r="LLK213" s="172"/>
      <c r="LLL213" s="172"/>
      <c r="LLM213" s="172"/>
      <c r="LLN213" s="172"/>
      <c r="LLO213" s="172"/>
      <c r="LLP213" s="172"/>
      <c r="LLQ213" s="172"/>
      <c r="LLR213" s="172"/>
      <c r="LLS213" s="172"/>
      <c r="LLT213" s="172"/>
      <c r="LLU213" s="172"/>
      <c r="LLV213" s="172"/>
      <c r="LLW213" s="172"/>
      <c r="LLX213" s="172"/>
      <c r="LLY213" s="172"/>
      <c r="LLZ213" s="172"/>
      <c r="LMA213" s="172"/>
      <c r="LMB213" s="172"/>
      <c r="LMC213" s="172"/>
      <c r="LMD213" s="172"/>
      <c r="LME213" s="172"/>
      <c r="LMF213" s="172"/>
      <c r="LMG213" s="172"/>
      <c r="LMH213" s="172"/>
      <c r="LMI213" s="172"/>
      <c r="LMJ213" s="172"/>
      <c r="LMK213" s="172"/>
      <c r="LML213" s="172"/>
      <c r="LMM213" s="172"/>
      <c r="LMN213" s="172"/>
      <c r="LMO213" s="172"/>
      <c r="LMP213" s="172"/>
      <c r="LMQ213" s="172"/>
      <c r="LMR213" s="172"/>
      <c r="LMS213" s="172"/>
      <c r="LMT213" s="172"/>
      <c r="LMU213" s="172"/>
      <c r="LMV213" s="172"/>
      <c r="LMW213" s="172"/>
      <c r="LMX213" s="172"/>
      <c r="LMY213" s="172"/>
      <c r="LMZ213" s="172"/>
      <c r="LNA213" s="172"/>
      <c r="LNB213" s="172"/>
      <c r="LNC213" s="172"/>
      <c r="LND213" s="172"/>
      <c r="LNE213" s="172"/>
      <c r="LNF213" s="172"/>
      <c r="LNG213" s="172"/>
      <c r="LNH213" s="172"/>
      <c r="LNI213" s="172"/>
      <c r="LNJ213" s="172"/>
      <c r="LNK213" s="172"/>
      <c r="LNL213" s="172"/>
      <c r="LNM213" s="172"/>
      <c r="LNN213" s="172"/>
      <c r="LNO213" s="172"/>
      <c r="LNP213" s="172"/>
      <c r="LNQ213" s="172"/>
      <c r="LNR213" s="172"/>
      <c r="LNS213" s="172"/>
      <c r="LNT213" s="172"/>
      <c r="LNU213" s="172"/>
      <c r="LNV213" s="172"/>
      <c r="LNW213" s="172"/>
      <c r="LNX213" s="172"/>
      <c r="LNY213" s="172"/>
      <c r="LNZ213" s="172"/>
      <c r="LOA213" s="172"/>
      <c r="LOB213" s="172"/>
      <c r="LOC213" s="172"/>
      <c r="LOD213" s="172"/>
      <c r="LOE213" s="172"/>
      <c r="LOF213" s="172"/>
      <c r="LOG213" s="172"/>
      <c r="LOH213" s="172"/>
      <c r="LOI213" s="172"/>
      <c r="LOJ213" s="172"/>
      <c r="LOK213" s="172"/>
      <c r="LOL213" s="172"/>
      <c r="LOM213" s="172"/>
      <c r="LON213" s="172"/>
      <c r="LOO213" s="172"/>
      <c r="LOP213" s="172"/>
      <c r="LOQ213" s="172"/>
      <c r="LOR213" s="172"/>
      <c r="LOS213" s="172"/>
      <c r="LOT213" s="172"/>
      <c r="LOU213" s="172"/>
      <c r="LOV213" s="172"/>
      <c r="LOW213" s="172"/>
      <c r="LOX213" s="172"/>
      <c r="LOY213" s="172"/>
      <c r="LOZ213" s="172"/>
      <c r="LPA213" s="172"/>
      <c r="LPB213" s="172"/>
      <c r="LPC213" s="172"/>
      <c r="LPD213" s="172"/>
      <c r="LPE213" s="172"/>
      <c r="LPF213" s="172"/>
      <c r="LPG213" s="172"/>
      <c r="LPH213" s="172"/>
      <c r="LPI213" s="172"/>
      <c r="LPJ213" s="172"/>
      <c r="LPK213" s="172"/>
      <c r="LPL213" s="172"/>
      <c r="LPM213" s="172"/>
      <c r="LPN213" s="172"/>
      <c r="LPO213" s="172"/>
      <c r="LPP213" s="172"/>
      <c r="LPQ213" s="172"/>
      <c r="LPR213" s="172"/>
      <c r="LPS213" s="172"/>
      <c r="LPT213" s="172"/>
      <c r="LPU213" s="172"/>
      <c r="LPV213" s="172"/>
      <c r="LPW213" s="172"/>
      <c r="LPX213" s="172"/>
      <c r="LPY213" s="172"/>
      <c r="LPZ213" s="172"/>
      <c r="LQA213" s="172"/>
      <c r="LQB213" s="172"/>
      <c r="LQC213" s="172"/>
      <c r="LQD213" s="172"/>
      <c r="LQE213" s="172"/>
      <c r="LQF213" s="172"/>
      <c r="LQG213" s="172"/>
      <c r="LQH213" s="172"/>
      <c r="LQI213" s="172"/>
      <c r="LQJ213" s="172"/>
      <c r="LQK213" s="172"/>
      <c r="LQL213" s="172"/>
      <c r="LQM213" s="172"/>
      <c r="LQN213" s="172"/>
      <c r="LQO213" s="172"/>
      <c r="LQP213" s="172"/>
      <c r="LQQ213" s="172"/>
      <c r="LQR213" s="172"/>
      <c r="LQS213" s="172"/>
      <c r="LQT213" s="172"/>
      <c r="LQU213" s="172"/>
      <c r="LQV213" s="172"/>
      <c r="LQW213" s="172"/>
      <c r="LQX213" s="172"/>
      <c r="LQY213" s="172"/>
      <c r="LQZ213" s="172"/>
      <c r="LRA213" s="172"/>
      <c r="LRB213" s="172"/>
      <c r="LRC213" s="172"/>
      <c r="LRD213" s="172"/>
      <c r="LRE213" s="172"/>
      <c r="LRF213" s="172"/>
      <c r="LRG213" s="172"/>
      <c r="LRH213" s="172"/>
      <c r="LRI213" s="172"/>
      <c r="LRJ213" s="172"/>
      <c r="LRK213" s="172"/>
      <c r="LRL213" s="172"/>
      <c r="LRM213" s="172"/>
      <c r="LRN213" s="172"/>
      <c r="LRO213" s="172"/>
      <c r="LRP213" s="172"/>
      <c r="LRQ213" s="172"/>
      <c r="LRR213" s="172"/>
      <c r="LRS213" s="172"/>
      <c r="LRT213" s="172"/>
      <c r="LRU213" s="172"/>
      <c r="LRV213" s="172"/>
      <c r="LRW213" s="172"/>
      <c r="LRX213" s="172"/>
      <c r="LRY213" s="172"/>
      <c r="LRZ213" s="172"/>
      <c r="LSA213" s="172"/>
      <c r="LSB213" s="172"/>
      <c r="LSC213" s="172"/>
      <c r="LSD213" s="172"/>
      <c r="LSE213" s="172"/>
      <c r="LSF213" s="172"/>
      <c r="LSG213" s="172"/>
      <c r="LSH213" s="172"/>
      <c r="LSI213" s="172"/>
      <c r="LSJ213" s="172"/>
      <c r="LSK213" s="172"/>
      <c r="LSL213" s="172"/>
      <c r="LSM213" s="172"/>
      <c r="LSN213" s="172"/>
      <c r="LSO213" s="172"/>
      <c r="LSP213" s="172"/>
      <c r="LSQ213" s="172"/>
      <c r="LSR213" s="172"/>
      <c r="LSS213" s="172"/>
      <c r="LST213" s="172"/>
      <c r="LSU213" s="172"/>
      <c r="LSV213" s="172"/>
      <c r="LSW213" s="172"/>
      <c r="LSX213" s="172"/>
      <c r="LSY213" s="172"/>
      <c r="LSZ213" s="172"/>
      <c r="LTA213" s="172"/>
      <c r="LTB213" s="172"/>
      <c r="LTC213" s="172"/>
      <c r="LTD213" s="172"/>
      <c r="LTE213" s="172"/>
      <c r="LTF213" s="172"/>
      <c r="LTG213" s="172"/>
      <c r="LTH213" s="172"/>
      <c r="LTI213" s="172"/>
      <c r="LTJ213" s="172"/>
      <c r="LTK213" s="172"/>
      <c r="LTL213" s="172"/>
      <c r="LTM213" s="172"/>
      <c r="LTN213" s="172"/>
      <c r="LTO213" s="172"/>
      <c r="LTP213" s="172"/>
      <c r="LTQ213" s="172"/>
      <c r="LTR213" s="172"/>
      <c r="LTS213" s="172"/>
      <c r="LTT213" s="172"/>
      <c r="LTU213" s="172"/>
      <c r="LTV213" s="172"/>
      <c r="LTW213" s="172"/>
      <c r="LTX213" s="172"/>
      <c r="LTY213" s="172"/>
      <c r="LTZ213" s="172"/>
      <c r="LUA213" s="172"/>
      <c r="LUB213" s="172"/>
      <c r="LUC213" s="172"/>
      <c r="LUD213" s="172"/>
      <c r="LUE213" s="172"/>
      <c r="LUF213" s="172"/>
      <c r="LUG213" s="172"/>
      <c r="LUH213" s="172"/>
      <c r="LUI213" s="172"/>
      <c r="LUJ213" s="172"/>
      <c r="LUK213" s="172"/>
      <c r="LUL213" s="172"/>
      <c r="LUM213" s="172"/>
      <c r="LUN213" s="172"/>
      <c r="LUO213" s="172"/>
      <c r="LUP213" s="172"/>
      <c r="LUQ213" s="172"/>
      <c r="LUR213" s="172"/>
      <c r="LUS213" s="172"/>
      <c r="LUT213" s="172"/>
      <c r="LUU213" s="172"/>
      <c r="LUV213" s="172"/>
      <c r="LUW213" s="172"/>
      <c r="LUX213" s="172"/>
      <c r="LUY213" s="172"/>
      <c r="LUZ213" s="172"/>
      <c r="LVA213" s="172"/>
      <c r="LVB213" s="172"/>
      <c r="LVC213" s="172"/>
      <c r="LVD213" s="172"/>
      <c r="LVE213" s="172"/>
      <c r="LVF213" s="172"/>
      <c r="LVG213" s="172"/>
      <c r="LVH213" s="172"/>
      <c r="LVI213" s="172"/>
      <c r="LVJ213" s="172"/>
      <c r="LVK213" s="172"/>
      <c r="LVL213" s="172"/>
      <c r="LVM213" s="172"/>
      <c r="LVN213" s="172"/>
      <c r="LVO213" s="172"/>
      <c r="LVP213" s="172"/>
      <c r="LVQ213" s="172"/>
      <c r="LVR213" s="172"/>
      <c r="LVS213" s="172"/>
      <c r="LVT213" s="172"/>
      <c r="LVU213" s="172"/>
      <c r="LVV213" s="172"/>
      <c r="LVW213" s="172"/>
      <c r="LVX213" s="172"/>
      <c r="LVY213" s="172"/>
      <c r="LVZ213" s="172"/>
      <c r="LWA213" s="172"/>
      <c r="LWB213" s="172"/>
      <c r="LWC213" s="172"/>
      <c r="LWD213" s="172"/>
      <c r="LWE213" s="172"/>
      <c r="LWF213" s="172"/>
      <c r="LWG213" s="172"/>
      <c r="LWH213" s="172"/>
      <c r="LWI213" s="172"/>
      <c r="LWJ213" s="172"/>
      <c r="LWK213" s="172"/>
      <c r="LWL213" s="172"/>
      <c r="LWM213" s="172"/>
      <c r="LWN213" s="172"/>
      <c r="LWO213" s="172"/>
      <c r="LWP213" s="172"/>
      <c r="LWQ213" s="172"/>
      <c r="LWR213" s="172"/>
      <c r="LWS213" s="172"/>
      <c r="LWT213" s="172"/>
      <c r="LWU213" s="172"/>
      <c r="LWV213" s="172"/>
      <c r="LWW213" s="172"/>
      <c r="LWX213" s="172"/>
      <c r="LWY213" s="172"/>
      <c r="LWZ213" s="172"/>
      <c r="LXA213" s="172"/>
      <c r="LXB213" s="172"/>
      <c r="LXC213" s="172"/>
      <c r="LXD213" s="172"/>
      <c r="LXE213" s="172"/>
      <c r="LXF213" s="172"/>
      <c r="LXG213" s="172"/>
      <c r="LXH213" s="172"/>
      <c r="LXI213" s="172"/>
      <c r="LXJ213" s="172"/>
      <c r="LXK213" s="172"/>
      <c r="LXL213" s="172"/>
      <c r="LXM213" s="172"/>
      <c r="LXN213" s="172"/>
      <c r="LXO213" s="172"/>
      <c r="LXP213" s="172"/>
      <c r="LXQ213" s="172"/>
      <c r="LXR213" s="172"/>
      <c r="LXS213" s="172"/>
      <c r="LXT213" s="172"/>
      <c r="LXU213" s="172"/>
      <c r="LXV213" s="172"/>
      <c r="LXW213" s="172"/>
      <c r="LXX213" s="172"/>
      <c r="LXY213" s="172"/>
      <c r="LXZ213" s="172"/>
      <c r="LYA213" s="172"/>
      <c r="LYB213" s="172"/>
      <c r="LYC213" s="172"/>
      <c r="LYD213" s="172"/>
      <c r="LYE213" s="172"/>
      <c r="LYF213" s="172"/>
      <c r="LYG213" s="172"/>
      <c r="LYH213" s="172"/>
      <c r="LYI213" s="172"/>
      <c r="LYJ213" s="172"/>
      <c r="LYK213" s="172"/>
      <c r="LYL213" s="172"/>
      <c r="LYM213" s="172"/>
      <c r="LYN213" s="172"/>
      <c r="LYO213" s="172"/>
      <c r="LYP213" s="172"/>
      <c r="LYQ213" s="172"/>
      <c r="LYR213" s="172"/>
      <c r="LYS213" s="172"/>
      <c r="LYT213" s="172"/>
      <c r="LYU213" s="172"/>
      <c r="LYV213" s="172"/>
      <c r="LYW213" s="172"/>
      <c r="LYX213" s="172"/>
      <c r="LYY213" s="172"/>
      <c r="LYZ213" s="172"/>
      <c r="LZA213" s="172"/>
      <c r="LZB213" s="172"/>
      <c r="LZC213" s="172"/>
      <c r="LZD213" s="172"/>
      <c r="LZE213" s="172"/>
      <c r="LZF213" s="172"/>
      <c r="LZG213" s="172"/>
      <c r="LZH213" s="172"/>
      <c r="LZI213" s="172"/>
      <c r="LZJ213" s="172"/>
      <c r="LZK213" s="172"/>
      <c r="LZL213" s="172"/>
      <c r="LZM213" s="172"/>
      <c r="LZN213" s="172"/>
      <c r="LZO213" s="172"/>
      <c r="LZP213" s="172"/>
      <c r="LZQ213" s="172"/>
      <c r="LZR213" s="172"/>
      <c r="LZS213" s="172"/>
      <c r="LZT213" s="172"/>
      <c r="LZU213" s="172"/>
      <c r="LZV213" s="172"/>
      <c r="LZW213" s="172"/>
      <c r="LZX213" s="172"/>
      <c r="LZY213" s="172"/>
      <c r="LZZ213" s="172"/>
      <c r="MAA213" s="172"/>
      <c r="MAB213" s="172"/>
      <c r="MAC213" s="172"/>
      <c r="MAD213" s="172"/>
      <c r="MAE213" s="172"/>
      <c r="MAF213" s="172"/>
      <c r="MAG213" s="172"/>
      <c r="MAH213" s="172"/>
      <c r="MAI213" s="172"/>
      <c r="MAJ213" s="172"/>
      <c r="MAK213" s="172"/>
      <c r="MAL213" s="172"/>
      <c r="MAM213" s="172"/>
      <c r="MAN213" s="172"/>
      <c r="MAO213" s="172"/>
      <c r="MAP213" s="172"/>
      <c r="MAQ213" s="172"/>
      <c r="MAR213" s="172"/>
      <c r="MAS213" s="172"/>
      <c r="MAT213" s="172"/>
      <c r="MAU213" s="172"/>
      <c r="MAV213" s="172"/>
      <c r="MAW213" s="172"/>
      <c r="MAX213" s="172"/>
      <c r="MAY213" s="172"/>
      <c r="MAZ213" s="172"/>
      <c r="MBA213" s="172"/>
      <c r="MBB213" s="172"/>
      <c r="MBC213" s="172"/>
      <c r="MBD213" s="172"/>
      <c r="MBE213" s="172"/>
      <c r="MBF213" s="172"/>
      <c r="MBG213" s="172"/>
      <c r="MBH213" s="172"/>
      <c r="MBI213" s="172"/>
      <c r="MBJ213" s="172"/>
      <c r="MBK213" s="172"/>
      <c r="MBL213" s="172"/>
      <c r="MBM213" s="172"/>
      <c r="MBN213" s="172"/>
      <c r="MBO213" s="172"/>
      <c r="MBP213" s="172"/>
      <c r="MBQ213" s="172"/>
      <c r="MBR213" s="172"/>
      <c r="MBS213" s="172"/>
      <c r="MBT213" s="172"/>
      <c r="MBU213" s="172"/>
      <c r="MBV213" s="172"/>
      <c r="MBW213" s="172"/>
      <c r="MBX213" s="172"/>
      <c r="MBY213" s="172"/>
      <c r="MBZ213" s="172"/>
      <c r="MCA213" s="172"/>
      <c r="MCB213" s="172"/>
      <c r="MCC213" s="172"/>
      <c r="MCD213" s="172"/>
      <c r="MCE213" s="172"/>
      <c r="MCF213" s="172"/>
      <c r="MCG213" s="172"/>
      <c r="MCH213" s="172"/>
      <c r="MCI213" s="172"/>
      <c r="MCJ213" s="172"/>
      <c r="MCK213" s="172"/>
      <c r="MCL213" s="172"/>
      <c r="MCM213" s="172"/>
      <c r="MCN213" s="172"/>
      <c r="MCO213" s="172"/>
      <c r="MCP213" s="172"/>
      <c r="MCQ213" s="172"/>
      <c r="MCR213" s="172"/>
      <c r="MCS213" s="172"/>
      <c r="MCT213" s="172"/>
      <c r="MCU213" s="172"/>
      <c r="MCV213" s="172"/>
      <c r="MCW213" s="172"/>
      <c r="MCX213" s="172"/>
      <c r="MCY213" s="172"/>
      <c r="MCZ213" s="172"/>
      <c r="MDA213" s="172"/>
      <c r="MDB213" s="172"/>
      <c r="MDC213" s="172"/>
      <c r="MDD213" s="172"/>
      <c r="MDE213" s="172"/>
      <c r="MDF213" s="172"/>
      <c r="MDG213" s="172"/>
      <c r="MDH213" s="172"/>
      <c r="MDI213" s="172"/>
      <c r="MDJ213" s="172"/>
      <c r="MDK213" s="172"/>
      <c r="MDL213" s="172"/>
      <c r="MDM213" s="172"/>
      <c r="MDN213" s="172"/>
      <c r="MDO213" s="172"/>
      <c r="MDP213" s="172"/>
      <c r="MDQ213" s="172"/>
      <c r="MDR213" s="172"/>
      <c r="MDS213" s="172"/>
      <c r="MDT213" s="172"/>
      <c r="MDU213" s="172"/>
      <c r="MDV213" s="172"/>
      <c r="MDW213" s="172"/>
      <c r="MDX213" s="172"/>
      <c r="MDY213" s="172"/>
      <c r="MDZ213" s="172"/>
      <c r="MEA213" s="172"/>
      <c r="MEB213" s="172"/>
      <c r="MEC213" s="172"/>
      <c r="MED213" s="172"/>
      <c r="MEE213" s="172"/>
      <c r="MEF213" s="172"/>
      <c r="MEG213" s="172"/>
      <c r="MEH213" s="172"/>
      <c r="MEI213" s="172"/>
      <c r="MEJ213" s="172"/>
      <c r="MEK213" s="172"/>
      <c r="MEL213" s="172"/>
      <c r="MEM213" s="172"/>
      <c r="MEN213" s="172"/>
      <c r="MEO213" s="172"/>
      <c r="MEP213" s="172"/>
      <c r="MEQ213" s="172"/>
      <c r="MER213" s="172"/>
      <c r="MES213" s="172"/>
      <c r="MET213" s="172"/>
      <c r="MEU213" s="172"/>
      <c r="MEV213" s="172"/>
      <c r="MEW213" s="172"/>
      <c r="MEX213" s="172"/>
      <c r="MEY213" s="172"/>
      <c r="MEZ213" s="172"/>
      <c r="MFA213" s="172"/>
      <c r="MFB213" s="172"/>
      <c r="MFC213" s="172"/>
      <c r="MFD213" s="172"/>
      <c r="MFE213" s="172"/>
      <c r="MFF213" s="172"/>
      <c r="MFG213" s="172"/>
      <c r="MFH213" s="172"/>
      <c r="MFI213" s="172"/>
      <c r="MFJ213" s="172"/>
      <c r="MFK213" s="172"/>
      <c r="MFL213" s="172"/>
      <c r="MFM213" s="172"/>
      <c r="MFN213" s="172"/>
      <c r="MFO213" s="172"/>
      <c r="MFP213" s="172"/>
      <c r="MFQ213" s="172"/>
      <c r="MFR213" s="172"/>
      <c r="MFS213" s="172"/>
      <c r="MFT213" s="172"/>
      <c r="MFU213" s="172"/>
      <c r="MFV213" s="172"/>
      <c r="MFW213" s="172"/>
      <c r="MFX213" s="172"/>
      <c r="MFY213" s="172"/>
      <c r="MFZ213" s="172"/>
      <c r="MGA213" s="172"/>
      <c r="MGB213" s="172"/>
      <c r="MGC213" s="172"/>
      <c r="MGD213" s="172"/>
      <c r="MGE213" s="172"/>
      <c r="MGF213" s="172"/>
      <c r="MGG213" s="172"/>
      <c r="MGH213" s="172"/>
      <c r="MGI213" s="172"/>
      <c r="MGJ213" s="172"/>
      <c r="MGK213" s="172"/>
      <c r="MGL213" s="172"/>
      <c r="MGM213" s="172"/>
      <c r="MGN213" s="172"/>
      <c r="MGO213" s="172"/>
      <c r="MGP213" s="172"/>
      <c r="MGQ213" s="172"/>
      <c r="MGR213" s="172"/>
      <c r="MGS213" s="172"/>
      <c r="MGT213" s="172"/>
      <c r="MGU213" s="172"/>
      <c r="MGV213" s="172"/>
      <c r="MGW213" s="172"/>
      <c r="MGX213" s="172"/>
      <c r="MGY213" s="172"/>
      <c r="MGZ213" s="172"/>
      <c r="MHA213" s="172"/>
      <c r="MHB213" s="172"/>
      <c r="MHC213" s="172"/>
      <c r="MHD213" s="172"/>
      <c r="MHE213" s="172"/>
      <c r="MHF213" s="172"/>
      <c r="MHG213" s="172"/>
      <c r="MHH213" s="172"/>
      <c r="MHI213" s="172"/>
      <c r="MHJ213" s="172"/>
      <c r="MHK213" s="172"/>
      <c r="MHL213" s="172"/>
      <c r="MHM213" s="172"/>
      <c r="MHN213" s="172"/>
      <c r="MHO213" s="172"/>
      <c r="MHP213" s="172"/>
      <c r="MHQ213" s="172"/>
      <c r="MHR213" s="172"/>
      <c r="MHS213" s="172"/>
      <c r="MHT213" s="172"/>
      <c r="MHU213" s="172"/>
      <c r="MHV213" s="172"/>
      <c r="MHW213" s="172"/>
      <c r="MHX213" s="172"/>
      <c r="MHY213" s="172"/>
      <c r="MHZ213" s="172"/>
      <c r="MIA213" s="172"/>
      <c r="MIB213" s="172"/>
      <c r="MIC213" s="172"/>
      <c r="MID213" s="172"/>
      <c r="MIE213" s="172"/>
      <c r="MIF213" s="172"/>
      <c r="MIG213" s="172"/>
      <c r="MIH213" s="172"/>
      <c r="MII213" s="172"/>
      <c r="MIJ213" s="172"/>
      <c r="MIK213" s="172"/>
      <c r="MIL213" s="172"/>
      <c r="MIM213" s="172"/>
      <c r="MIN213" s="172"/>
      <c r="MIO213" s="172"/>
      <c r="MIP213" s="172"/>
      <c r="MIQ213" s="172"/>
      <c r="MIR213" s="172"/>
      <c r="MIS213" s="172"/>
      <c r="MIT213" s="172"/>
      <c r="MIU213" s="172"/>
      <c r="MIV213" s="172"/>
      <c r="MIW213" s="172"/>
      <c r="MIX213" s="172"/>
      <c r="MIY213" s="172"/>
      <c r="MIZ213" s="172"/>
      <c r="MJA213" s="172"/>
      <c r="MJB213" s="172"/>
      <c r="MJC213" s="172"/>
      <c r="MJD213" s="172"/>
      <c r="MJE213" s="172"/>
      <c r="MJF213" s="172"/>
      <c r="MJG213" s="172"/>
      <c r="MJH213" s="172"/>
      <c r="MJI213" s="172"/>
      <c r="MJJ213" s="172"/>
      <c r="MJK213" s="172"/>
      <c r="MJL213" s="172"/>
      <c r="MJM213" s="172"/>
      <c r="MJN213" s="172"/>
      <c r="MJO213" s="172"/>
      <c r="MJP213" s="172"/>
      <c r="MJQ213" s="172"/>
      <c r="MJR213" s="172"/>
      <c r="MJS213" s="172"/>
      <c r="MJT213" s="172"/>
      <c r="MJU213" s="172"/>
      <c r="MJV213" s="172"/>
      <c r="MJW213" s="172"/>
      <c r="MJX213" s="172"/>
      <c r="MJY213" s="172"/>
      <c r="MJZ213" s="172"/>
      <c r="MKA213" s="172"/>
      <c r="MKB213" s="172"/>
      <c r="MKC213" s="172"/>
      <c r="MKD213" s="172"/>
      <c r="MKE213" s="172"/>
      <c r="MKF213" s="172"/>
      <c r="MKG213" s="172"/>
      <c r="MKH213" s="172"/>
      <c r="MKI213" s="172"/>
      <c r="MKJ213" s="172"/>
      <c r="MKK213" s="172"/>
      <c r="MKL213" s="172"/>
      <c r="MKM213" s="172"/>
      <c r="MKN213" s="172"/>
      <c r="MKO213" s="172"/>
      <c r="MKP213" s="172"/>
      <c r="MKQ213" s="172"/>
      <c r="MKR213" s="172"/>
      <c r="MKS213" s="172"/>
      <c r="MKT213" s="172"/>
      <c r="MKU213" s="172"/>
      <c r="MKV213" s="172"/>
      <c r="MKW213" s="172"/>
      <c r="MKX213" s="172"/>
      <c r="MKY213" s="172"/>
      <c r="MKZ213" s="172"/>
      <c r="MLA213" s="172"/>
      <c r="MLB213" s="172"/>
      <c r="MLC213" s="172"/>
      <c r="MLD213" s="172"/>
      <c r="MLE213" s="172"/>
      <c r="MLF213" s="172"/>
      <c r="MLG213" s="172"/>
      <c r="MLH213" s="172"/>
      <c r="MLI213" s="172"/>
      <c r="MLJ213" s="172"/>
      <c r="MLK213" s="172"/>
      <c r="MLL213" s="172"/>
      <c r="MLM213" s="172"/>
      <c r="MLN213" s="172"/>
      <c r="MLO213" s="172"/>
      <c r="MLP213" s="172"/>
      <c r="MLQ213" s="172"/>
      <c r="MLR213" s="172"/>
      <c r="MLS213" s="172"/>
      <c r="MLT213" s="172"/>
      <c r="MLU213" s="172"/>
      <c r="MLV213" s="172"/>
      <c r="MLW213" s="172"/>
      <c r="MLX213" s="172"/>
      <c r="MLY213" s="172"/>
      <c r="MLZ213" s="172"/>
      <c r="MMA213" s="172"/>
      <c r="MMB213" s="172"/>
      <c r="MMC213" s="172"/>
      <c r="MMD213" s="172"/>
      <c r="MME213" s="172"/>
      <c r="MMF213" s="172"/>
      <c r="MMG213" s="172"/>
      <c r="MMH213" s="172"/>
      <c r="MMI213" s="172"/>
      <c r="MMJ213" s="172"/>
      <c r="MMK213" s="172"/>
      <c r="MML213" s="172"/>
      <c r="MMM213" s="172"/>
      <c r="MMN213" s="172"/>
      <c r="MMO213" s="172"/>
      <c r="MMP213" s="172"/>
      <c r="MMQ213" s="172"/>
      <c r="MMR213" s="172"/>
      <c r="MMS213" s="172"/>
      <c r="MMT213" s="172"/>
      <c r="MMU213" s="172"/>
      <c r="MMV213" s="172"/>
      <c r="MMW213" s="172"/>
      <c r="MMX213" s="172"/>
      <c r="MMY213" s="172"/>
      <c r="MMZ213" s="172"/>
      <c r="MNA213" s="172"/>
      <c r="MNB213" s="172"/>
      <c r="MNC213" s="172"/>
      <c r="MND213" s="172"/>
      <c r="MNE213" s="172"/>
      <c r="MNF213" s="172"/>
      <c r="MNG213" s="172"/>
      <c r="MNH213" s="172"/>
      <c r="MNI213" s="172"/>
      <c r="MNJ213" s="172"/>
      <c r="MNK213" s="172"/>
      <c r="MNL213" s="172"/>
      <c r="MNM213" s="172"/>
      <c r="MNN213" s="172"/>
      <c r="MNO213" s="172"/>
      <c r="MNP213" s="172"/>
      <c r="MNQ213" s="172"/>
      <c r="MNR213" s="172"/>
      <c r="MNS213" s="172"/>
      <c r="MNT213" s="172"/>
      <c r="MNU213" s="172"/>
      <c r="MNV213" s="172"/>
      <c r="MNW213" s="172"/>
      <c r="MNX213" s="172"/>
      <c r="MNY213" s="172"/>
      <c r="MNZ213" s="172"/>
      <c r="MOA213" s="172"/>
      <c r="MOB213" s="172"/>
      <c r="MOC213" s="172"/>
      <c r="MOD213" s="172"/>
      <c r="MOE213" s="172"/>
      <c r="MOF213" s="172"/>
      <c r="MOG213" s="172"/>
      <c r="MOH213" s="172"/>
      <c r="MOI213" s="172"/>
      <c r="MOJ213" s="172"/>
      <c r="MOK213" s="172"/>
      <c r="MOL213" s="172"/>
      <c r="MOM213" s="172"/>
      <c r="MON213" s="172"/>
      <c r="MOO213" s="172"/>
      <c r="MOP213" s="172"/>
      <c r="MOQ213" s="172"/>
      <c r="MOR213" s="172"/>
      <c r="MOS213" s="172"/>
      <c r="MOT213" s="172"/>
      <c r="MOU213" s="172"/>
      <c r="MOV213" s="172"/>
      <c r="MOW213" s="172"/>
      <c r="MOX213" s="172"/>
      <c r="MOY213" s="172"/>
      <c r="MOZ213" s="172"/>
      <c r="MPA213" s="172"/>
      <c r="MPB213" s="172"/>
      <c r="MPC213" s="172"/>
      <c r="MPD213" s="172"/>
      <c r="MPE213" s="172"/>
      <c r="MPF213" s="172"/>
      <c r="MPG213" s="172"/>
      <c r="MPH213" s="172"/>
      <c r="MPI213" s="172"/>
      <c r="MPJ213" s="172"/>
      <c r="MPK213" s="172"/>
      <c r="MPL213" s="172"/>
      <c r="MPM213" s="172"/>
      <c r="MPN213" s="172"/>
      <c r="MPO213" s="172"/>
      <c r="MPP213" s="172"/>
      <c r="MPQ213" s="172"/>
      <c r="MPR213" s="172"/>
      <c r="MPS213" s="172"/>
      <c r="MPT213" s="172"/>
      <c r="MPU213" s="172"/>
      <c r="MPV213" s="172"/>
      <c r="MPW213" s="172"/>
      <c r="MPX213" s="172"/>
      <c r="MPY213" s="172"/>
      <c r="MPZ213" s="172"/>
      <c r="MQA213" s="172"/>
      <c r="MQB213" s="172"/>
      <c r="MQC213" s="172"/>
      <c r="MQD213" s="172"/>
      <c r="MQE213" s="172"/>
      <c r="MQF213" s="172"/>
      <c r="MQG213" s="172"/>
      <c r="MQH213" s="172"/>
      <c r="MQI213" s="172"/>
      <c r="MQJ213" s="172"/>
      <c r="MQK213" s="172"/>
      <c r="MQL213" s="172"/>
      <c r="MQM213" s="172"/>
      <c r="MQN213" s="172"/>
      <c r="MQO213" s="172"/>
      <c r="MQP213" s="172"/>
      <c r="MQQ213" s="172"/>
      <c r="MQR213" s="172"/>
      <c r="MQS213" s="172"/>
      <c r="MQT213" s="172"/>
      <c r="MQU213" s="172"/>
      <c r="MQV213" s="172"/>
      <c r="MQW213" s="172"/>
      <c r="MQX213" s="172"/>
      <c r="MQY213" s="172"/>
      <c r="MQZ213" s="172"/>
      <c r="MRA213" s="172"/>
      <c r="MRB213" s="172"/>
      <c r="MRC213" s="172"/>
      <c r="MRD213" s="172"/>
      <c r="MRE213" s="172"/>
      <c r="MRF213" s="172"/>
      <c r="MRG213" s="172"/>
      <c r="MRH213" s="172"/>
      <c r="MRI213" s="172"/>
      <c r="MRJ213" s="172"/>
      <c r="MRK213" s="172"/>
      <c r="MRL213" s="172"/>
      <c r="MRM213" s="172"/>
      <c r="MRN213" s="172"/>
      <c r="MRO213" s="172"/>
      <c r="MRP213" s="172"/>
      <c r="MRQ213" s="172"/>
      <c r="MRR213" s="172"/>
      <c r="MRS213" s="172"/>
      <c r="MRT213" s="172"/>
      <c r="MRU213" s="172"/>
      <c r="MRV213" s="172"/>
      <c r="MRW213" s="172"/>
      <c r="MRX213" s="172"/>
      <c r="MRY213" s="172"/>
      <c r="MRZ213" s="172"/>
      <c r="MSA213" s="172"/>
      <c r="MSB213" s="172"/>
      <c r="MSC213" s="172"/>
      <c r="MSD213" s="172"/>
      <c r="MSE213" s="172"/>
      <c r="MSF213" s="172"/>
      <c r="MSG213" s="172"/>
      <c r="MSH213" s="172"/>
      <c r="MSI213" s="172"/>
      <c r="MSJ213" s="172"/>
      <c r="MSK213" s="172"/>
      <c r="MSL213" s="172"/>
      <c r="MSM213" s="172"/>
      <c r="MSN213" s="172"/>
      <c r="MSO213" s="172"/>
      <c r="MSP213" s="172"/>
      <c r="MSQ213" s="172"/>
      <c r="MSR213" s="172"/>
      <c r="MSS213" s="172"/>
      <c r="MST213" s="172"/>
      <c r="MSU213" s="172"/>
      <c r="MSV213" s="172"/>
      <c r="MSW213" s="172"/>
      <c r="MSX213" s="172"/>
      <c r="MSY213" s="172"/>
      <c r="MSZ213" s="172"/>
      <c r="MTA213" s="172"/>
      <c r="MTB213" s="172"/>
      <c r="MTC213" s="172"/>
      <c r="MTD213" s="172"/>
      <c r="MTE213" s="172"/>
      <c r="MTF213" s="172"/>
      <c r="MTG213" s="172"/>
      <c r="MTH213" s="172"/>
      <c r="MTI213" s="172"/>
      <c r="MTJ213" s="172"/>
      <c r="MTK213" s="172"/>
      <c r="MTL213" s="172"/>
      <c r="MTM213" s="172"/>
      <c r="MTN213" s="172"/>
      <c r="MTO213" s="172"/>
      <c r="MTP213" s="172"/>
      <c r="MTQ213" s="172"/>
      <c r="MTR213" s="172"/>
      <c r="MTS213" s="172"/>
      <c r="MTT213" s="172"/>
      <c r="MTU213" s="172"/>
      <c r="MTV213" s="172"/>
      <c r="MTW213" s="172"/>
      <c r="MTX213" s="172"/>
      <c r="MTY213" s="172"/>
      <c r="MTZ213" s="172"/>
      <c r="MUA213" s="172"/>
      <c r="MUB213" s="172"/>
      <c r="MUC213" s="172"/>
      <c r="MUD213" s="172"/>
      <c r="MUE213" s="172"/>
      <c r="MUF213" s="172"/>
      <c r="MUG213" s="172"/>
      <c r="MUH213" s="172"/>
      <c r="MUI213" s="172"/>
      <c r="MUJ213" s="172"/>
      <c r="MUK213" s="172"/>
      <c r="MUL213" s="172"/>
      <c r="MUM213" s="172"/>
      <c r="MUN213" s="172"/>
      <c r="MUO213" s="172"/>
      <c r="MUP213" s="172"/>
      <c r="MUQ213" s="172"/>
      <c r="MUR213" s="172"/>
      <c r="MUS213" s="172"/>
      <c r="MUT213" s="172"/>
      <c r="MUU213" s="172"/>
      <c r="MUV213" s="172"/>
      <c r="MUW213" s="172"/>
      <c r="MUX213" s="172"/>
      <c r="MUY213" s="172"/>
      <c r="MUZ213" s="172"/>
      <c r="MVA213" s="172"/>
      <c r="MVB213" s="172"/>
      <c r="MVC213" s="172"/>
      <c r="MVD213" s="172"/>
      <c r="MVE213" s="172"/>
      <c r="MVF213" s="172"/>
      <c r="MVG213" s="172"/>
      <c r="MVH213" s="172"/>
      <c r="MVI213" s="172"/>
      <c r="MVJ213" s="172"/>
      <c r="MVK213" s="172"/>
      <c r="MVL213" s="172"/>
      <c r="MVM213" s="172"/>
      <c r="MVN213" s="172"/>
      <c r="MVO213" s="172"/>
      <c r="MVP213" s="172"/>
      <c r="MVQ213" s="172"/>
      <c r="MVR213" s="172"/>
      <c r="MVS213" s="172"/>
      <c r="MVT213" s="172"/>
      <c r="MVU213" s="172"/>
      <c r="MVV213" s="172"/>
      <c r="MVW213" s="172"/>
      <c r="MVX213" s="172"/>
      <c r="MVY213" s="172"/>
      <c r="MVZ213" s="172"/>
      <c r="MWA213" s="172"/>
      <c r="MWB213" s="172"/>
      <c r="MWC213" s="172"/>
      <c r="MWD213" s="172"/>
      <c r="MWE213" s="172"/>
      <c r="MWF213" s="172"/>
      <c r="MWG213" s="172"/>
      <c r="MWH213" s="172"/>
      <c r="MWI213" s="172"/>
      <c r="MWJ213" s="172"/>
      <c r="MWK213" s="172"/>
      <c r="MWL213" s="172"/>
      <c r="MWM213" s="172"/>
      <c r="MWN213" s="172"/>
      <c r="MWO213" s="172"/>
      <c r="MWP213" s="172"/>
      <c r="MWQ213" s="172"/>
      <c r="MWR213" s="172"/>
      <c r="MWS213" s="172"/>
      <c r="MWT213" s="172"/>
      <c r="MWU213" s="172"/>
      <c r="MWV213" s="172"/>
      <c r="MWW213" s="172"/>
      <c r="MWX213" s="172"/>
      <c r="MWY213" s="172"/>
      <c r="MWZ213" s="172"/>
      <c r="MXA213" s="172"/>
      <c r="MXB213" s="172"/>
      <c r="MXC213" s="172"/>
      <c r="MXD213" s="172"/>
      <c r="MXE213" s="172"/>
      <c r="MXF213" s="172"/>
      <c r="MXG213" s="172"/>
      <c r="MXH213" s="172"/>
      <c r="MXI213" s="172"/>
      <c r="MXJ213" s="172"/>
      <c r="MXK213" s="172"/>
      <c r="MXL213" s="172"/>
      <c r="MXM213" s="172"/>
      <c r="MXN213" s="172"/>
      <c r="MXO213" s="172"/>
      <c r="MXP213" s="172"/>
      <c r="MXQ213" s="172"/>
      <c r="MXR213" s="172"/>
      <c r="MXS213" s="172"/>
      <c r="MXT213" s="172"/>
      <c r="MXU213" s="172"/>
      <c r="MXV213" s="172"/>
      <c r="MXW213" s="172"/>
      <c r="MXX213" s="172"/>
      <c r="MXY213" s="172"/>
      <c r="MXZ213" s="172"/>
      <c r="MYA213" s="172"/>
      <c r="MYB213" s="172"/>
      <c r="MYC213" s="172"/>
      <c r="MYD213" s="172"/>
      <c r="MYE213" s="172"/>
      <c r="MYF213" s="172"/>
      <c r="MYG213" s="172"/>
      <c r="MYH213" s="172"/>
      <c r="MYI213" s="172"/>
      <c r="MYJ213" s="172"/>
      <c r="MYK213" s="172"/>
      <c r="MYL213" s="172"/>
      <c r="MYM213" s="172"/>
      <c r="MYN213" s="172"/>
      <c r="MYO213" s="172"/>
      <c r="MYP213" s="172"/>
      <c r="MYQ213" s="172"/>
      <c r="MYR213" s="172"/>
      <c r="MYS213" s="172"/>
      <c r="MYT213" s="172"/>
      <c r="MYU213" s="172"/>
      <c r="MYV213" s="172"/>
      <c r="MYW213" s="172"/>
      <c r="MYX213" s="172"/>
      <c r="MYY213" s="172"/>
      <c r="MYZ213" s="172"/>
      <c r="MZA213" s="172"/>
      <c r="MZB213" s="172"/>
      <c r="MZC213" s="172"/>
      <c r="MZD213" s="172"/>
      <c r="MZE213" s="172"/>
      <c r="MZF213" s="172"/>
      <c r="MZG213" s="172"/>
      <c r="MZH213" s="172"/>
      <c r="MZI213" s="172"/>
      <c r="MZJ213" s="172"/>
      <c r="MZK213" s="172"/>
      <c r="MZL213" s="172"/>
      <c r="MZM213" s="172"/>
      <c r="MZN213" s="172"/>
      <c r="MZO213" s="172"/>
      <c r="MZP213" s="172"/>
      <c r="MZQ213" s="172"/>
      <c r="MZR213" s="172"/>
      <c r="MZS213" s="172"/>
      <c r="MZT213" s="172"/>
      <c r="MZU213" s="172"/>
      <c r="MZV213" s="172"/>
      <c r="MZW213" s="172"/>
      <c r="MZX213" s="172"/>
      <c r="MZY213" s="172"/>
      <c r="MZZ213" s="172"/>
      <c r="NAA213" s="172"/>
      <c r="NAB213" s="172"/>
      <c r="NAC213" s="172"/>
      <c r="NAD213" s="172"/>
      <c r="NAE213" s="172"/>
      <c r="NAF213" s="172"/>
      <c r="NAG213" s="172"/>
      <c r="NAH213" s="172"/>
      <c r="NAI213" s="172"/>
      <c r="NAJ213" s="172"/>
      <c r="NAK213" s="172"/>
      <c r="NAL213" s="172"/>
      <c r="NAM213" s="172"/>
      <c r="NAN213" s="172"/>
      <c r="NAO213" s="172"/>
      <c r="NAP213" s="172"/>
      <c r="NAQ213" s="172"/>
      <c r="NAR213" s="172"/>
      <c r="NAS213" s="172"/>
      <c r="NAT213" s="172"/>
      <c r="NAU213" s="172"/>
      <c r="NAV213" s="172"/>
      <c r="NAW213" s="172"/>
      <c r="NAX213" s="172"/>
      <c r="NAY213" s="172"/>
      <c r="NAZ213" s="172"/>
      <c r="NBA213" s="172"/>
      <c r="NBB213" s="172"/>
      <c r="NBC213" s="172"/>
      <c r="NBD213" s="172"/>
      <c r="NBE213" s="172"/>
      <c r="NBF213" s="172"/>
      <c r="NBG213" s="172"/>
      <c r="NBH213" s="172"/>
      <c r="NBI213" s="172"/>
      <c r="NBJ213" s="172"/>
      <c r="NBK213" s="172"/>
      <c r="NBL213" s="172"/>
      <c r="NBM213" s="172"/>
      <c r="NBN213" s="172"/>
      <c r="NBO213" s="172"/>
      <c r="NBP213" s="172"/>
      <c r="NBQ213" s="172"/>
      <c r="NBR213" s="172"/>
      <c r="NBS213" s="172"/>
      <c r="NBT213" s="172"/>
      <c r="NBU213" s="172"/>
      <c r="NBV213" s="172"/>
      <c r="NBW213" s="172"/>
      <c r="NBX213" s="172"/>
      <c r="NBY213" s="172"/>
      <c r="NBZ213" s="172"/>
      <c r="NCA213" s="172"/>
      <c r="NCB213" s="172"/>
      <c r="NCC213" s="172"/>
      <c r="NCD213" s="172"/>
      <c r="NCE213" s="172"/>
      <c r="NCF213" s="172"/>
      <c r="NCG213" s="172"/>
      <c r="NCH213" s="172"/>
      <c r="NCI213" s="172"/>
      <c r="NCJ213" s="172"/>
      <c r="NCK213" s="172"/>
      <c r="NCL213" s="172"/>
      <c r="NCM213" s="172"/>
      <c r="NCN213" s="172"/>
      <c r="NCO213" s="172"/>
      <c r="NCP213" s="172"/>
      <c r="NCQ213" s="172"/>
      <c r="NCR213" s="172"/>
      <c r="NCS213" s="172"/>
      <c r="NCT213" s="172"/>
      <c r="NCU213" s="172"/>
      <c r="NCV213" s="172"/>
      <c r="NCW213" s="172"/>
      <c r="NCX213" s="172"/>
      <c r="NCY213" s="172"/>
      <c r="NCZ213" s="172"/>
      <c r="NDA213" s="172"/>
      <c r="NDB213" s="172"/>
      <c r="NDC213" s="172"/>
      <c r="NDD213" s="172"/>
      <c r="NDE213" s="172"/>
      <c r="NDF213" s="172"/>
      <c r="NDG213" s="172"/>
      <c r="NDH213" s="172"/>
      <c r="NDI213" s="172"/>
      <c r="NDJ213" s="172"/>
      <c r="NDK213" s="172"/>
      <c r="NDL213" s="172"/>
      <c r="NDM213" s="172"/>
      <c r="NDN213" s="172"/>
      <c r="NDO213" s="172"/>
      <c r="NDP213" s="172"/>
      <c r="NDQ213" s="172"/>
      <c r="NDR213" s="172"/>
      <c r="NDS213" s="172"/>
      <c r="NDT213" s="172"/>
      <c r="NDU213" s="172"/>
      <c r="NDV213" s="172"/>
      <c r="NDW213" s="172"/>
      <c r="NDX213" s="172"/>
      <c r="NDY213" s="172"/>
      <c r="NDZ213" s="172"/>
      <c r="NEA213" s="172"/>
      <c r="NEB213" s="172"/>
      <c r="NEC213" s="172"/>
      <c r="NED213" s="172"/>
      <c r="NEE213" s="172"/>
      <c r="NEF213" s="172"/>
      <c r="NEG213" s="172"/>
      <c r="NEH213" s="172"/>
      <c r="NEI213" s="172"/>
      <c r="NEJ213" s="172"/>
      <c r="NEK213" s="172"/>
      <c r="NEL213" s="172"/>
      <c r="NEM213" s="172"/>
      <c r="NEN213" s="172"/>
      <c r="NEO213" s="172"/>
      <c r="NEP213" s="172"/>
      <c r="NEQ213" s="172"/>
      <c r="NER213" s="172"/>
      <c r="NES213" s="172"/>
      <c r="NET213" s="172"/>
      <c r="NEU213" s="172"/>
      <c r="NEV213" s="172"/>
      <c r="NEW213" s="172"/>
      <c r="NEX213" s="172"/>
      <c r="NEY213" s="172"/>
      <c r="NEZ213" s="172"/>
      <c r="NFA213" s="172"/>
      <c r="NFB213" s="172"/>
      <c r="NFC213" s="172"/>
      <c r="NFD213" s="172"/>
      <c r="NFE213" s="172"/>
      <c r="NFF213" s="172"/>
      <c r="NFG213" s="172"/>
      <c r="NFH213" s="172"/>
      <c r="NFI213" s="172"/>
      <c r="NFJ213" s="172"/>
      <c r="NFK213" s="172"/>
      <c r="NFL213" s="172"/>
      <c r="NFM213" s="172"/>
      <c r="NFN213" s="172"/>
      <c r="NFO213" s="172"/>
      <c r="NFP213" s="172"/>
      <c r="NFQ213" s="172"/>
      <c r="NFR213" s="172"/>
      <c r="NFS213" s="172"/>
      <c r="NFT213" s="172"/>
      <c r="NFU213" s="172"/>
      <c r="NFV213" s="172"/>
      <c r="NFW213" s="172"/>
      <c r="NFX213" s="172"/>
      <c r="NFY213" s="172"/>
      <c r="NFZ213" s="172"/>
      <c r="NGA213" s="172"/>
      <c r="NGB213" s="172"/>
      <c r="NGC213" s="172"/>
      <c r="NGD213" s="172"/>
      <c r="NGE213" s="172"/>
      <c r="NGF213" s="172"/>
      <c r="NGG213" s="172"/>
      <c r="NGH213" s="172"/>
      <c r="NGI213" s="172"/>
      <c r="NGJ213" s="172"/>
      <c r="NGK213" s="172"/>
      <c r="NGL213" s="172"/>
      <c r="NGM213" s="172"/>
      <c r="NGN213" s="172"/>
      <c r="NGO213" s="172"/>
      <c r="NGP213" s="172"/>
      <c r="NGQ213" s="172"/>
      <c r="NGR213" s="172"/>
      <c r="NGS213" s="172"/>
      <c r="NGT213" s="172"/>
      <c r="NGU213" s="172"/>
      <c r="NGV213" s="172"/>
      <c r="NGW213" s="172"/>
      <c r="NGX213" s="172"/>
      <c r="NGY213" s="172"/>
      <c r="NGZ213" s="172"/>
      <c r="NHA213" s="172"/>
      <c r="NHB213" s="172"/>
      <c r="NHC213" s="172"/>
      <c r="NHD213" s="172"/>
      <c r="NHE213" s="172"/>
      <c r="NHF213" s="172"/>
      <c r="NHG213" s="172"/>
      <c r="NHH213" s="172"/>
      <c r="NHI213" s="172"/>
      <c r="NHJ213" s="172"/>
      <c r="NHK213" s="172"/>
      <c r="NHL213" s="172"/>
      <c r="NHM213" s="172"/>
      <c r="NHN213" s="172"/>
      <c r="NHO213" s="172"/>
      <c r="NHP213" s="172"/>
      <c r="NHQ213" s="172"/>
      <c r="NHR213" s="172"/>
      <c r="NHS213" s="172"/>
      <c r="NHT213" s="172"/>
      <c r="NHU213" s="172"/>
      <c r="NHV213" s="172"/>
      <c r="NHW213" s="172"/>
      <c r="NHX213" s="172"/>
      <c r="NHY213" s="172"/>
      <c r="NHZ213" s="172"/>
      <c r="NIA213" s="172"/>
      <c r="NIB213" s="172"/>
      <c r="NIC213" s="172"/>
      <c r="NID213" s="172"/>
      <c r="NIE213" s="172"/>
      <c r="NIF213" s="172"/>
      <c r="NIG213" s="172"/>
      <c r="NIH213" s="172"/>
      <c r="NII213" s="172"/>
      <c r="NIJ213" s="172"/>
      <c r="NIK213" s="172"/>
      <c r="NIL213" s="172"/>
      <c r="NIM213" s="172"/>
      <c r="NIN213" s="172"/>
      <c r="NIO213" s="172"/>
      <c r="NIP213" s="172"/>
      <c r="NIQ213" s="172"/>
      <c r="NIR213" s="172"/>
      <c r="NIS213" s="172"/>
      <c r="NIT213" s="172"/>
      <c r="NIU213" s="172"/>
      <c r="NIV213" s="172"/>
      <c r="NIW213" s="172"/>
      <c r="NIX213" s="172"/>
      <c r="NIY213" s="172"/>
      <c r="NIZ213" s="172"/>
      <c r="NJA213" s="172"/>
      <c r="NJB213" s="172"/>
      <c r="NJC213" s="172"/>
      <c r="NJD213" s="172"/>
      <c r="NJE213" s="172"/>
      <c r="NJF213" s="172"/>
      <c r="NJG213" s="172"/>
      <c r="NJH213" s="172"/>
      <c r="NJI213" s="172"/>
      <c r="NJJ213" s="172"/>
      <c r="NJK213" s="172"/>
      <c r="NJL213" s="172"/>
      <c r="NJM213" s="172"/>
      <c r="NJN213" s="172"/>
      <c r="NJO213" s="172"/>
      <c r="NJP213" s="172"/>
      <c r="NJQ213" s="172"/>
      <c r="NJR213" s="172"/>
      <c r="NJS213" s="172"/>
      <c r="NJT213" s="172"/>
      <c r="NJU213" s="172"/>
      <c r="NJV213" s="172"/>
      <c r="NJW213" s="172"/>
      <c r="NJX213" s="172"/>
      <c r="NJY213" s="172"/>
      <c r="NJZ213" s="172"/>
      <c r="NKA213" s="172"/>
      <c r="NKB213" s="172"/>
      <c r="NKC213" s="172"/>
      <c r="NKD213" s="172"/>
      <c r="NKE213" s="172"/>
      <c r="NKF213" s="172"/>
      <c r="NKG213" s="172"/>
      <c r="NKH213" s="172"/>
      <c r="NKI213" s="172"/>
      <c r="NKJ213" s="172"/>
      <c r="NKK213" s="172"/>
      <c r="NKL213" s="172"/>
      <c r="NKM213" s="172"/>
      <c r="NKN213" s="172"/>
      <c r="NKO213" s="172"/>
      <c r="NKP213" s="172"/>
      <c r="NKQ213" s="172"/>
      <c r="NKR213" s="172"/>
      <c r="NKS213" s="172"/>
      <c r="NKT213" s="172"/>
      <c r="NKU213" s="172"/>
      <c r="NKV213" s="172"/>
      <c r="NKW213" s="172"/>
      <c r="NKX213" s="172"/>
      <c r="NKY213" s="172"/>
      <c r="NKZ213" s="172"/>
      <c r="NLA213" s="172"/>
      <c r="NLB213" s="172"/>
      <c r="NLC213" s="172"/>
      <c r="NLD213" s="172"/>
      <c r="NLE213" s="172"/>
      <c r="NLF213" s="172"/>
      <c r="NLG213" s="172"/>
      <c r="NLH213" s="172"/>
      <c r="NLI213" s="172"/>
      <c r="NLJ213" s="172"/>
      <c r="NLK213" s="172"/>
      <c r="NLL213" s="172"/>
      <c r="NLM213" s="172"/>
      <c r="NLN213" s="172"/>
      <c r="NLO213" s="172"/>
      <c r="NLP213" s="172"/>
      <c r="NLQ213" s="172"/>
      <c r="NLR213" s="172"/>
      <c r="NLS213" s="172"/>
      <c r="NLT213" s="172"/>
      <c r="NLU213" s="172"/>
      <c r="NLV213" s="172"/>
      <c r="NLW213" s="172"/>
      <c r="NLX213" s="172"/>
      <c r="NLY213" s="172"/>
      <c r="NLZ213" s="172"/>
      <c r="NMA213" s="172"/>
      <c r="NMB213" s="172"/>
      <c r="NMC213" s="172"/>
      <c r="NMD213" s="172"/>
      <c r="NME213" s="172"/>
      <c r="NMF213" s="172"/>
      <c r="NMG213" s="172"/>
      <c r="NMH213" s="172"/>
      <c r="NMI213" s="172"/>
      <c r="NMJ213" s="172"/>
      <c r="NMK213" s="172"/>
      <c r="NML213" s="172"/>
      <c r="NMM213" s="172"/>
      <c r="NMN213" s="172"/>
      <c r="NMO213" s="172"/>
      <c r="NMP213" s="172"/>
      <c r="NMQ213" s="172"/>
      <c r="NMR213" s="172"/>
      <c r="NMS213" s="172"/>
      <c r="NMT213" s="172"/>
      <c r="NMU213" s="172"/>
      <c r="NMV213" s="172"/>
      <c r="NMW213" s="172"/>
      <c r="NMX213" s="172"/>
      <c r="NMY213" s="172"/>
      <c r="NMZ213" s="172"/>
      <c r="NNA213" s="172"/>
      <c r="NNB213" s="172"/>
      <c r="NNC213" s="172"/>
      <c r="NND213" s="172"/>
      <c r="NNE213" s="172"/>
      <c r="NNF213" s="172"/>
      <c r="NNG213" s="172"/>
      <c r="NNH213" s="172"/>
      <c r="NNI213" s="172"/>
      <c r="NNJ213" s="172"/>
      <c r="NNK213" s="172"/>
      <c r="NNL213" s="172"/>
      <c r="NNM213" s="172"/>
      <c r="NNN213" s="172"/>
      <c r="NNO213" s="172"/>
      <c r="NNP213" s="172"/>
      <c r="NNQ213" s="172"/>
      <c r="NNR213" s="172"/>
      <c r="NNS213" s="172"/>
      <c r="NNT213" s="172"/>
      <c r="NNU213" s="172"/>
      <c r="NNV213" s="172"/>
      <c r="NNW213" s="172"/>
      <c r="NNX213" s="172"/>
      <c r="NNY213" s="172"/>
      <c r="NNZ213" s="172"/>
      <c r="NOA213" s="172"/>
      <c r="NOB213" s="172"/>
      <c r="NOC213" s="172"/>
      <c r="NOD213" s="172"/>
      <c r="NOE213" s="172"/>
      <c r="NOF213" s="172"/>
      <c r="NOG213" s="172"/>
      <c r="NOH213" s="172"/>
      <c r="NOI213" s="172"/>
      <c r="NOJ213" s="172"/>
      <c r="NOK213" s="172"/>
      <c r="NOL213" s="172"/>
      <c r="NOM213" s="172"/>
      <c r="NON213" s="172"/>
      <c r="NOO213" s="172"/>
      <c r="NOP213" s="172"/>
      <c r="NOQ213" s="172"/>
      <c r="NOR213" s="172"/>
      <c r="NOS213" s="172"/>
      <c r="NOT213" s="172"/>
      <c r="NOU213" s="172"/>
      <c r="NOV213" s="172"/>
      <c r="NOW213" s="172"/>
      <c r="NOX213" s="172"/>
      <c r="NOY213" s="172"/>
      <c r="NOZ213" s="172"/>
      <c r="NPA213" s="172"/>
      <c r="NPB213" s="172"/>
      <c r="NPC213" s="172"/>
      <c r="NPD213" s="172"/>
      <c r="NPE213" s="172"/>
      <c r="NPF213" s="172"/>
      <c r="NPG213" s="172"/>
      <c r="NPH213" s="172"/>
      <c r="NPI213" s="172"/>
      <c r="NPJ213" s="172"/>
      <c r="NPK213" s="172"/>
      <c r="NPL213" s="172"/>
      <c r="NPM213" s="172"/>
      <c r="NPN213" s="172"/>
      <c r="NPO213" s="172"/>
      <c r="NPP213" s="172"/>
      <c r="NPQ213" s="172"/>
      <c r="NPR213" s="172"/>
      <c r="NPS213" s="172"/>
      <c r="NPT213" s="172"/>
      <c r="NPU213" s="172"/>
      <c r="NPV213" s="172"/>
      <c r="NPW213" s="172"/>
      <c r="NPX213" s="172"/>
      <c r="NPY213" s="172"/>
      <c r="NPZ213" s="172"/>
      <c r="NQA213" s="172"/>
      <c r="NQB213" s="172"/>
      <c r="NQC213" s="172"/>
      <c r="NQD213" s="172"/>
      <c r="NQE213" s="172"/>
      <c r="NQF213" s="172"/>
      <c r="NQG213" s="172"/>
      <c r="NQH213" s="172"/>
      <c r="NQI213" s="172"/>
      <c r="NQJ213" s="172"/>
      <c r="NQK213" s="172"/>
      <c r="NQL213" s="172"/>
      <c r="NQM213" s="172"/>
      <c r="NQN213" s="172"/>
      <c r="NQO213" s="172"/>
      <c r="NQP213" s="172"/>
      <c r="NQQ213" s="172"/>
      <c r="NQR213" s="172"/>
      <c r="NQS213" s="172"/>
      <c r="NQT213" s="172"/>
      <c r="NQU213" s="172"/>
      <c r="NQV213" s="172"/>
      <c r="NQW213" s="172"/>
      <c r="NQX213" s="172"/>
      <c r="NQY213" s="172"/>
      <c r="NQZ213" s="172"/>
      <c r="NRA213" s="172"/>
      <c r="NRB213" s="172"/>
      <c r="NRC213" s="172"/>
      <c r="NRD213" s="172"/>
      <c r="NRE213" s="172"/>
      <c r="NRF213" s="172"/>
      <c r="NRG213" s="172"/>
      <c r="NRH213" s="172"/>
      <c r="NRI213" s="172"/>
      <c r="NRJ213" s="172"/>
      <c r="NRK213" s="172"/>
      <c r="NRL213" s="172"/>
      <c r="NRM213" s="172"/>
      <c r="NRN213" s="172"/>
      <c r="NRO213" s="172"/>
      <c r="NRP213" s="172"/>
      <c r="NRQ213" s="172"/>
      <c r="NRR213" s="172"/>
      <c r="NRS213" s="172"/>
      <c r="NRT213" s="172"/>
      <c r="NRU213" s="172"/>
      <c r="NRV213" s="172"/>
      <c r="NRW213" s="172"/>
      <c r="NRX213" s="172"/>
      <c r="NRY213" s="172"/>
      <c r="NRZ213" s="172"/>
      <c r="NSA213" s="172"/>
      <c r="NSB213" s="172"/>
      <c r="NSC213" s="172"/>
      <c r="NSD213" s="172"/>
      <c r="NSE213" s="172"/>
      <c r="NSF213" s="172"/>
      <c r="NSG213" s="172"/>
      <c r="NSH213" s="172"/>
      <c r="NSI213" s="172"/>
      <c r="NSJ213" s="172"/>
      <c r="NSK213" s="172"/>
      <c r="NSL213" s="172"/>
      <c r="NSM213" s="172"/>
      <c r="NSN213" s="172"/>
      <c r="NSO213" s="172"/>
      <c r="NSP213" s="172"/>
      <c r="NSQ213" s="172"/>
      <c r="NSR213" s="172"/>
      <c r="NSS213" s="172"/>
      <c r="NST213" s="172"/>
      <c r="NSU213" s="172"/>
      <c r="NSV213" s="172"/>
      <c r="NSW213" s="172"/>
      <c r="NSX213" s="172"/>
      <c r="NSY213" s="172"/>
      <c r="NSZ213" s="172"/>
      <c r="NTA213" s="172"/>
      <c r="NTB213" s="172"/>
      <c r="NTC213" s="172"/>
      <c r="NTD213" s="172"/>
      <c r="NTE213" s="172"/>
      <c r="NTF213" s="172"/>
      <c r="NTG213" s="172"/>
      <c r="NTH213" s="172"/>
      <c r="NTI213" s="172"/>
      <c r="NTJ213" s="172"/>
      <c r="NTK213" s="172"/>
      <c r="NTL213" s="172"/>
      <c r="NTM213" s="172"/>
      <c r="NTN213" s="172"/>
      <c r="NTO213" s="172"/>
      <c r="NTP213" s="172"/>
      <c r="NTQ213" s="172"/>
      <c r="NTR213" s="172"/>
      <c r="NTS213" s="172"/>
      <c r="NTT213" s="172"/>
      <c r="NTU213" s="172"/>
      <c r="NTV213" s="172"/>
      <c r="NTW213" s="172"/>
      <c r="NTX213" s="172"/>
      <c r="NTY213" s="172"/>
      <c r="NTZ213" s="172"/>
      <c r="NUA213" s="172"/>
      <c r="NUB213" s="172"/>
      <c r="NUC213" s="172"/>
      <c r="NUD213" s="172"/>
      <c r="NUE213" s="172"/>
      <c r="NUF213" s="172"/>
      <c r="NUG213" s="172"/>
      <c r="NUH213" s="172"/>
      <c r="NUI213" s="172"/>
      <c r="NUJ213" s="172"/>
      <c r="NUK213" s="172"/>
      <c r="NUL213" s="172"/>
      <c r="NUM213" s="172"/>
      <c r="NUN213" s="172"/>
      <c r="NUO213" s="172"/>
      <c r="NUP213" s="172"/>
      <c r="NUQ213" s="172"/>
      <c r="NUR213" s="172"/>
      <c r="NUS213" s="172"/>
      <c r="NUT213" s="172"/>
      <c r="NUU213" s="172"/>
      <c r="NUV213" s="172"/>
      <c r="NUW213" s="172"/>
      <c r="NUX213" s="172"/>
      <c r="NUY213" s="172"/>
      <c r="NUZ213" s="172"/>
      <c r="NVA213" s="172"/>
      <c r="NVB213" s="172"/>
      <c r="NVC213" s="172"/>
      <c r="NVD213" s="172"/>
      <c r="NVE213" s="172"/>
      <c r="NVF213" s="172"/>
      <c r="NVG213" s="172"/>
      <c r="NVH213" s="172"/>
      <c r="NVI213" s="172"/>
      <c r="NVJ213" s="172"/>
      <c r="NVK213" s="172"/>
      <c r="NVL213" s="172"/>
      <c r="NVM213" s="172"/>
      <c r="NVN213" s="172"/>
      <c r="NVO213" s="172"/>
      <c r="NVP213" s="172"/>
      <c r="NVQ213" s="172"/>
      <c r="NVR213" s="172"/>
      <c r="NVS213" s="172"/>
      <c r="NVT213" s="172"/>
      <c r="NVU213" s="172"/>
      <c r="NVV213" s="172"/>
      <c r="NVW213" s="172"/>
      <c r="NVX213" s="172"/>
      <c r="NVY213" s="172"/>
      <c r="NVZ213" s="172"/>
      <c r="NWA213" s="172"/>
      <c r="NWB213" s="172"/>
      <c r="NWC213" s="172"/>
      <c r="NWD213" s="172"/>
      <c r="NWE213" s="172"/>
      <c r="NWF213" s="172"/>
      <c r="NWG213" s="172"/>
      <c r="NWH213" s="172"/>
      <c r="NWI213" s="172"/>
      <c r="NWJ213" s="172"/>
      <c r="NWK213" s="172"/>
      <c r="NWL213" s="172"/>
      <c r="NWM213" s="172"/>
      <c r="NWN213" s="172"/>
      <c r="NWO213" s="172"/>
      <c r="NWP213" s="172"/>
      <c r="NWQ213" s="172"/>
      <c r="NWR213" s="172"/>
      <c r="NWS213" s="172"/>
      <c r="NWT213" s="172"/>
      <c r="NWU213" s="172"/>
      <c r="NWV213" s="172"/>
      <c r="NWW213" s="172"/>
      <c r="NWX213" s="172"/>
      <c r="NWY213" s="172"/>
      <c r="NWZ213" s="172"/>
      <c r="NXA213" s="172"/>
      <c r="NXB213" s="172"/>
      <c r="NXC213" s="172"/>
      <c r="NXD213" s="172"/>
      <c r="NXE213" s="172"/>
      <c r="NXF213" s="172"/>
      <c r="NXG213" s="172"/>
      <c r="NXH213" s="172"/>
      <c r="NXI213" s="172"/>
      <c r="NXJ213" s="172"/>
      <c r="NXK213" s="172"/>
      <c r="NXL213" s="172"/>
      <c r="NXM213" s="172"/>
      <c r="NXN213" s="172"/>
      <c r="NXO213" s="172"/>
      <c r="NXP213" s="172"/>
      <c r="NXQ213" s="172"/>
      <c r="NXR213" s="172"/>
      <c r="NXS213" s="172"/>
      <c r="NXT213" s="172"/>
      <c r="NXU213" s="172"/>
      <c r="NXV213" s="172"/>
      <c r="NXW213" s="172"/>
      <c r="NXX213" s="172"/>
      <c r="NXY213" s="172"/>
      <c r="NXZ213" s="172"/>
      <c r="NYA213" s="172"/>
      <c r="NYB213" s="172"/>
      <c r="NYC213" s="172"/>
      <c r="NYD213" s="172"/>
      <c r="NYE213" s="172"/>
      <c r="NYF213" s="172"/>
      <c r="NYG213" s="172"/>
      <c r="NYH213" s="172"/>
      <c r="NYI213" s="172"/>
      <c r="NYJ213" s="172"/>
      <c r="NYK213" s="172"/>
      <c r="NYL213" s="172"/>
      <c r="NYM213" s="172"/>
      <c r="NYN213" s="172"/>
      <c r="NYO213" s="172"/>
      <c r="NYP213" s="172"/>
      <c r="NYQ213" s="172"/>
      <c r="NYR213" s="172"/>
      <c r="NYS213" s="172"/>
      <c r="NYT213" s="172"/>
      <c r="NYU213" s="172"/>
      <c r="NYV213" s="172"/>
      <c r="NYW213" s="172"/>
      <c r="NYX213" s="172"/>
      <c r="NYY213" s="172"/>
      <c r="NYZ213" s="172"/>
      <c r="NZA213" s="172"/>
      <c r="NZB213" s="172"/>
      <c r="NZC213" s="172"/>
      <c r="NZD213" s="172"/>
      <c r="NZE213" s="172"/>
      <c r="NZF213" s="172"/>
      <c r="NZG213" s="172"/>
      <c r="NZH213" s="172"/>
      <c r="NZI213" s="172"/>
      <c r="NZJ213" s="172"/>
      <c r="NZK213" s="172"/>
      <c r="NZL213" s="172"/>
      <c r="NZM213" s="172"/>
      <c r="NZN213" s="172"/>
      <c r="NZO213" s="172"/>
      <c r="NZP213" s="172"/>
      <c r="NZQ213" s="172"/>
      <c r="NZR213" s="172"/>
      <c r="NZS213" s="172"/>
      <c r="NZT213" s="172"/>
      <c r="NZU213" s="172"/>
      <c r="NZV213" s="172"/>
      <c r="NZW213" s="172"/>
      <c r="NZX213" s="172"/>
      <c r="NZY213" s="172"/>
      <c r="NZZ213" s="172"/>
      <c r="OAA213" s="172"/>
      <c r="OAB213" s="172"/>
      <c r="OAC213" s="172"/>
      <c r="OAD213" s="172"/>
      <c r="OAE213" s="172"/>
      <c r="OAF213" s="172"/>
      <c r="OAG213" s="172"/>
      <c r="OAH213" s="172"/>
      <c r="OAI213" s="172"/>
      <c r="OAJ213" s="172"/>
      <c r="OAK213" s="172"/>
      <c r="OAL213" s="172"/>
      <c r="OAM213" s="172"/>
      <c r="OAN213" s="172"/>
      <c r="OAO213" s="172"/>
      <c r="OAP213" s="172"/>
      <c r="OAQ213" s="172"/>
      <c r="OAR213" s="172"/>
      <c r="OAS213" s="172"/>
      <c r="OAT213" s="172"/>
      <c r="OAU213" s="172"/>
      <c r="OAV213" s="172"/>
      <c r="OAW213" s="172"/>
      <c r="OAX213" s="172"/>
      <c r="OAY213" s="172"/>
      <c r="OAZ213" s="172"/>
      <c r="OBA213" s="172"/>
      <c r="OBB213" s="172"/>
      <c r="OBC213" s="172"/>
      <c r="OBD213" s="172"/>
      <c r="OBE213" s="172"/>
      <c r="OBF213" s="172"/>
      <c r="OBG213" s="172"/>
      <c r="OBH213" s="172"/>
      <c r="OBI213" s="172"/>
      <c r="OBJ213" s="172"/>
      <c r="OBK213" s="172"/>
      <c r="OBL213" s="172"/>
      <c r="OBM213" s="172"/>
      <c r="OBN213" s="172"/>
      <c r="OBO213" s="172"/>
      <c r="OBP213" s="172"/>
      <c r="OBQ213" s="172"/>
      <c r="OBR213" s="172"/>
      <c r="OBS213" s="172"/>
      <c r="OBT213" s="172"/>
      <c r="OBU213" s="172"/>
      <c r="OBV213" s="172"/>
      <c r="OBW213" s="172"/>
      <c r="OBX213" s="172"/>
      <c r="OBY213" s="172"/>
      <c r="OBZ213" s="172"/>
      <c r="OCA213" s="172"/>
      <c r="OCB213" s="172"/>
      <c r="OCC213" s="172"/>
      <c r="OCD213" s="172"/>
      <c r="OCE213" s="172"/>
      <c r="OCF213" s="172"/>
      <c r="OCG213" s="172"/>
      <c r="OCH213" s="172"/>
      <c r="OCI213" s="172"/>
      <c r="OCJ213" s="172"/>
      <c r="OCK213" s="172"/>
      <c r="OCL213" s="172"/>
      <c r="OCM213" s="172"/>
      <c r="OCN213" s="172"/>
      <c r="OCO213" s="172"/>
      <c r="OCP213" s="172"/>
      <c r="OCQ213" s="172"/>
      <c r="OCR213" s="172"/>
      <c r="OCS213" s="172"/>
      <c r="OCT213" s="172"/>
      <c r="OCU213" s="172"/>
      <c r="OCV213" s="172"/>
      <c r="OCW213" s="172"/>
      <c r="OCX213" s="172"/>
      <c r="OCY213" s="172"/>
      <c r="OCZ213" s="172"/>
      <c r="ODA213" s="172"/>
      <c r="ODB213" s="172"/>
      <c r="ODC213" s="172"/>
      <c r="ODD213" s="172"/>
      <c r="ODE213" s="172"/>
      <c r="ODF213" s="172"/>
      <c r="ODG213" s="172"/>
      <c r="ODH213" s="172"/>
      <c r="ODI213" s="172"/>
      <c r="ODJ213" s="172"/>
      <c r="ODK213" s="172"/>
      <c r="ODL213" s="172"/>
      <c r="ODM213" s="172"/>
      <c r="ODN213" s="172"/>
      <c r="ODO213" s="172"/>
      <c r="ODP213" s="172"/>
      <c r="ODQ213" s="172"/>
      <c r="ODR213" s="172"/>
      <c r="ODS213" s="172"/>
      <c r="ODT213" s="172"/>
      <c r="ODU213" s="172"/>
      <c r="ODV213" s="172"/>
      <c r="ODW213" s="172"/>
      <c r="ODX213" s="172"/>
      <c r="ODY213" s="172"/>
      <c r="ODZ213" s="172"/>
      <c r="OEA213" s="172"/>
      <c r="OEB213" s="172"/>
      <c r="OEC213" s="172"/>
      <c r="OED213" s="172"/>
      <c r="OEE213" s="172"/>
      <c r="OEF213" s="172"/>
      <c r="OEG213" s="172"/>
      <c r="OEH213" s="172"/>
      <c r="OEI213" s="172"/>
      <c r="OEJ213" s="172"/>
      <c r="OEK213" s="172"/>
      <c r="OEL213" s="172"/>
      <c r="OEM213" s="172"/>
      <c r="OEN213" s="172"/>
      <c r="OEO213" s="172"/>
      <c r="OEP213" s="172"/>
      <c r="OEQ213" s="172"/>
      <c r="OER213" s="172"/>
      <c r="OES213" s="172"/>
      <c r="OET213" s="172"/>
      <c r="OEU213" s="172"/>
      <c r="OEV213" s="172"/>
      <c r="OEW213" s="172"/>
      <c r="OEX213" s="172"/>
      <c r="OEY213" s="172"/>
      <c r="OEZ213" s="172"/>
      <c r="OFA213" s="172"/>
      <c r="OFB213" s="172"/>
      <c r="OFC213" s="172"/>
      <c r="OFD213" s="172"/>
      <c r="OFE213" s="172"/>
      <c r="OFF213" s="172"/>
      <c r="OFG213" s="172"/>
      <c r="OFH213" s="172"/>
      <c r="OFI213" s="172"/>
      <c r="OFJ213" s="172"/>
      <c r="OFK213" s="172"/>
      <c r="OFL213" s="172"/>
      <c r="OFM213" s="172"/>
      <c r="OFN213" s="172"/>
      <c r="OFO213" s="172"/>
      <c r="OFP213" s="172"/>
      <c r="OFQ213" s="172"/>
      <c r="OFR213" s="172"/>
      <c r="OFS213" s="172"/>
      <c r="OFT213" s="172"/>
      <c r="OFU213" s="172"/>
      <c r="OFV213" s="172"/>
      <c r="OFW213" s="172"/>
      <c r="OFX213" s="172"/>
      <c r="OFY213" s="172"/>
      <c r="OFZ213" s="172"/>
      <c r="OGA213" s="172"/>
      <c r="OGB213" s="172"/>
      <c r="OGC213" s="172"/>
      <c r="OGD213" s="172"/>
      <c r="OGE213" s="172"/>
      <c r="OGF213" s="172"/>
      <c r="OGG213" s="172"/>
      <c r="OGH213" s="172"/>
      <c r="OGI213" s="172"/>
      <c r="OGJ213" s="172"/>
      <c r="OGK213" s="172"/>
      <c r="OGL213" s="172"/>
      <c r="OGM213" s="172"/>
      <c r="OGN213" s="172"/>
      <c r="OGO213" s="172"/>
      <c r="OGP213" s="172"/>
      <c r="OGQ213" s="172"/>
      <c r="OGR213" s="172"/>
      <c r="OGS213" s="172"/>
      <c r="OGT213" s="172"/>
      <c r="OGU213" s="172"/>
      <c r="OGV213" s="172"/>
      <c r="OGW213" s="172"/>
      <c r="OGX213" s="172"/>
      <c r="OGY213" s="172"/>
      <c r="OGZ213" s="172"/>
      <c r="OHA213" s="172"/>
      <c r="OHB213" s="172"/>
      <c r="OHC213" s="172"/>
      <c r="OHD213" s="172"/>
      <c r="OHE213" s="172"/>
      <c r="OHF213" s="172"/>
      <c r="OHG213" s="172"/>
      <c r="OHH213" s="172"/>
      <c r="OHI213" s="172"/>
      <c r="OHJ213" s="172"/>
      <c r="OHK213" s="172"/>
      <c r="OHL213" s="172"/>
      <c r="OHM213" s="172"/>
      <c r="OHN213" s="172"/>
      <c r="OHO213" s="172"/>
      <c r="OHP213" s="172"/>
      <c r="OHQ213" s="172"/>
      <c r="OHR213" s="172"/>
      <c r="OHS213" s="172"/>
      <c r="OHT213" s="172"/>
      <c r="OHU213" s="172"/>
      <c r="OHV213" s="172"/>
      <c r="OHW213" s="172"/>
      <c r="OHX213" s="172"/>
      <c r="OHY213" s="172"/>
      <c r="OHZ213" s="172"/>
      <c r="OIA213" s="172"/>
      <c r="OIB213" s="172"/>
      <c r="OIC213" s="172"/>
      <c r="OID213" s="172"/>
      <c r="OIE213" s="172"/>
      <c r="OIF213" s="172"/>
      <c r="OIG213" s="172"/>
      <c r="OIH213" s="172"/>
      <c r="OII213" s="172"/>
      <c r="OIJ213" s="172"/>
      <c r="OIK213" s="172"/>
      <c r="OIL213" s="172"/>
      <c r="OIM213" s="172"/>
      <c r="OIN213" s="172"/>
      <c r="OIO213" s="172"/>
      <c r="OIP213" s="172"/>
      <c r="OIQ213" s="172"/>
      <c r="OIR213" s="172"/>
      <c r="OIS213" s="172"/>
      <c r="OIT213" s="172"/>
      <c r="OIU213" s="172"/>
      <c r="OIV213" s="172"/>
      <c r="OIW213" s="172"/>
      <c r="OIX213" s="172"/>
      <c r="OIY213" s="172"/>
      <c r="OIZ213" s="172"/>
      <c r="OJA213" s="172"/>
      <c r="OJB213" s="172"/>
      <c r="OJC213" s="172"/>
      <c r="OJD213" s="172"/>
      <c r="OJE213" s="172"/>
      <c r="OJF213" s="172"/>
      <c r="OJG213" s="172"/>
      <c r="OJH213" s="172"/>
      <c r="OJI213" s="172"/>
      <c r="OJJ213" s="172"/>
      <c r="OJK213" s="172"/>
      <c r="OJL213" s="172"/>
      <c r="OJM213" s="172"/>
      <c r="OJN213" s="172"/>
      <c r="OJO213" s="172"/>
      <c r="OJP213" s="172"/>
      <c r="OJQ213" s="172"/>
      <c r="OJR213" s="172"/>
      <c r="OJS213" s="172"/>
      <c r="OJT213" s="172"/>
      <c r="OJU213" s="172"/>
      <c r="OJV213" s="172"/>
      <c r="OJW213" s="172"/>
      <c r="OJX213" s="172"/>
      <c r="OJY213" s="172"/>
      <c r="OJZ213" s="172"/>
      <c r="OKA213" s="172"/>
      <c r="OKB213" s="172"/>
      <c r="OKC213" s="172"/>
      <c r="OKD213" s="172"/>
      <c r="OKE213" s="172"/>
      <c r="OKF213" s="172"/>
      <c r="OKG213" s="172"/>
      <c r="OKH213" s="172"/>
      <c r="OKI213" s="172"/>
      <c r="OKJ213" s="172"/>
      <c r="OKK213" s="172"/>
      <c r="OKL213" s="172"/>
      <c r="OKM213" s="172"/>
      <c r="OKN213" s="172"/>
      <c r="OKO213" s="172"/>
      <c r="OKP213" s="172"/>
      <c r="OKQ213" s="172"/>
      <c r="OKR213" s="172"/>
      <c r="OKS213" s="172"/>
      <c r="OKT213" s="172"/>
      <c r="OKU213" s="172"/>
      <c r="OKV213" s="172"/>
      <c r="OKW213" s="172"/>
      <c r="OKX213" s="172"/>
      <c r="OKY213" s="172"/>
      <c r="OKZ213" s="172"/>
      <c r="OLA213" s="172"/>
      <c r="OLB213" s="172"/>
      <c r="OLC213" s="172"/>
      <c r="OLD213" s="172"/>
      <c r="OLE213" s="172"/>
      <c r="OLF213" s="172"/>
      <c r="OLG213" s="172"/>
      <c r="OLH213" s="172"/>
      <c r="OLI213" s="172"/>
      <c r="OLJ213" s="172"/>
      <c r="OLK213" s="172"/>
      <c r="OLL213" s="172"/>
      <c r="OLM213" s="172"/>
      <c r="OLN213" s="172"/>
      <c r="OLO213" s="172"/>
      <c r="OLP213" s="172"/>
      <c r="OLQ213" s="172"/>
      <c r="OLR213" s="172"/>
      <c r="OLS213" s="172"/>
      <c r="OLT213" s="172"/>
      <c r="OLU213" s="172"/>
      <c r="OLV213" s="172"/>
      <c r="OLW213" s="172"/>
      <c r="OLX213" s="172"/>
      <c r="OLY213" s="172"/>
      <c r="OLZ213" s="172"/>
      <c r="OMA213" s="172"/>
      <c r="OMB213" s="172"/>
      <c r="OMC213" s="172"/>
      <c r="OMD213" s="172"/>
      <c r="OME213" s="172"/>
      <c r="OMF213" s="172"/>
      <c r="OMG213" s="172"/>
      <c r="OMH213" s="172"/>
      <c r="OMI213" s="172"/>
      <c r="OMJ213" s="172"/>
      <c r="OMK213" s="172"/>
      <c r="OML213" s="172"/>
      <c r="OMM213" s="172"/>
      <c r="OMN213" s="172"/>
      <c r="OMO213" s="172"/>
      <c r="OMP213" s="172"/>
      <c r="OMQ213" s="172"/>
      <c r="OMR213" s="172"/>
      <c r="OMS213" s="172"/>
      <c r="OMT213" s="172"/>
      <c r="OMU213" s="172"/>
      <c r="OMV213" s="172"/>
      <c r="OMW213" s="172"/>
      <c r="OMX213" s="172"/>
      <c r="OMY213" s="172"/>
      <c r="OMZ213" s="172"/>
      <c r="ONA213" s="172"/>
      <c r="ONB213" s="172"/>
      <c r="ONC213" s="172"/>
      <c r="OND213" s="172"/>
      <c r="ONE213" s="172"/>
      <c r="ONF213" s="172"/>
      <c r="ONG213" s="172"/>
      <c r="ONH213" s="172"/>
      <c r="ONI213" s="172"/>
      <c r="ONJ213" s="172"/>
      <c r="ONK213" s="172"/>
      <c r="ONL213" s="172"/>
      <c r="ONM213" s="172"/>
      <c r="ONN213" s="172"/>
      <c r="ONO213" s="172"/>
      <c r="ONP213" s="172"/>
      <c r="ONQ213" s="172"/>
      <c r="ONR213" s="172"/>
      <c r="ONS213" s="172"/>
      <c r="ONT213" s="172"/>
      <c r="ONU213" s="172"/>
      <c r="ONV213" s="172"/>
      <c r="ONW213" s="172"/>
      <c r="ONX213" s="172"/>
      <c r="ONY213" s="172"/>
      <c r="ONZ213" s="172"/>
      <c r="OOA213" s="172"/>
      <c r="OOB213" s="172"/>
      <c r="OOC213" s="172"/>
      <c r="OOD213" s="172"/>
      <c r="OOE213" s="172"/>
      <c r="OOF213" s="172"/>
      <c r="OOG213" s="172"/>
      <c r="OOH213" s="172"/>
      <c r="OOI213" s="172"/>
      <c r="OOJ213" s="172"/>
      <c r="OOK213" s="172"/>
      <c r="OOL213" s="172"/>
      <c r="OOM213" s="172"/>
      <c r="OON213" s="172"/>
      <c r="OOO213" s="172"/>
      <c r="OOP213" s="172"/>
      <c r="OOQ213" s="172"/>
      <c r="OOR213" s="172"/>
      <c r="OOS213" s="172"/>
      <c r="OOT213" s="172"/>
      <c r="OOU213" s="172"/>
      <c r="OOV213" s="172"/>
      <c r="OOW213" s="172"/>
      <c r="OOX213" s="172"/>
      <c r="OOY213" s="172"/>
      <c r="OOZ213" s="172"/>
      <c r="OPA213" s="172"/>
      <c r="OPB213" s="172"/>
      <c r="OPC213" s="172"/>
      <c r="OPD213" s="172"/>
      <c r="OPE213" s="172"/>
      <c r="OPF213" s="172"/>
      <c r="OPG213" s="172"/>
      <c r="OPH213" s="172"/>
      <c r="OPI213" s="172"/>
      <c r="OPJ213" s="172"/>
      <c r="OPK213" s="172"/>
      <c r="OPL213" s="172"/>
      <c r="OPM213" s="172"/>
      <c r="OPN213" s="172"/>
      <c r="OPO213" s="172"/>
      <c r="OPP213" s="172"/>
      <c r="OPQ213" s="172"/>
      <c r="OPR213" s="172"/>
      <c r="OPS213" s="172"/>
      <c r="OPT213" s="172"/>
      <c r="OPU213" s="172"/>
      <c r="OPV213" s="172"/>
      <c r="OPW213" s="172"/>
      <c r="OPX213" s="172"/>
      <c r="OPY213" s="172"/>
      <c r="OPZ213" s="172"/>
      <c r="OQA213" s="172"/>
      <c r="OQB213" s="172"/>
      <c r="OQC213" s="172"/>
      <c r="OQD213" s="172"/>
      <c r="OQE213" s="172"/>
      <c r="OQF213" s="172"/>
      <c r="OQG213" s="172"/>
      <c r="OQH213" s="172"/>
      <c r="OQI213" s="172"/>
      <c r="OQJ213" s="172"/>
      <c r="OQK213" s="172"/>
      <c r="OQL213" s="172"/>
      <c r="OQM213" s="172"/>
      <c r="OQN213" s="172"/>
      <c r="OQO213" s="172"/>
      <c r="OQP213" s="172"/>
      <c r="OQQ213" s="172"/>
      <c r="OQR213" s="172"/>
      <c r="OQS213" s="172"/>
      <c r="OQT213" s="172"/>
      <c r="OQU213" s="172"/>
      <c r="OQV213" s="172"/>
      <c r="OQW213" s="172"/>
      <c r="OQX213" s="172"/>
      <c r="OQY213" s="172"/>
      <c r="OQZ213" s="172"/>
      <c r="ORA213" s="172"/>
      <c r="ORB213" s="172"/>
      <c r="ORC213" s="172"/>
      <c r="ORD213" s="172"/>
      <c r="ORE213" s="172"/>
      <c r="ORF213" s="172"/>
      <c r="ORG213" s="172"/>
      <c r="ORH213" s="172"/>
      <c r="ORI213" s="172"/>
      <c r="ORJ213" s="172"/>
      <c r="ORK213" s="172"/>
      <c r="ORL213" s="172"/>
      <c r="ORM213" s="172"/>
      <c r="ORN213" s="172"/>
      <c r="ORO213" s="172"/>
      <c r="ORP213" s="172"/>
      <c r="ORQ213" s="172"/>
      <c r="ORR213" s="172"/>
      <c r="ORS213" s="172"/>
      <c r="ORT213" s="172"/>
      <c r="ORU213" s="172"/>
      <c r="ORV213" s="172"/>
      <c r="ORW213" s="172"/>
      <c r="ORX213" s="172"/>
      <c r="ORY213" s="172"/>
      <c r="ORZ213" s="172"/>
      <c r="OSA213" s="172"/>
      <c r="OSB213" s="172"/>
      <c r="OSC213" s="172"/>
      <c r="OSD213" s="172"/>
      <c r="OSE213" s="172"/>
      <c r="OSF213" s="172"/>
      <c r="OSG213" s="172"/>
      <c r="OSH213" s="172"/>
      <c r="OSI213" s="172"/>
      <c r="OSJ213" s="172"/>
      <c r="OSK213" s="172"/>
      <c r="OSL213" s="172"/>
      <c r="OSM213" s="172"/>
      <c r="OSN213" s="172"/>
      <c r="OSO213" s="172"/>
      <c r="OSP213" s="172"/>
      <c r="OSQ213" s="172"/>
      <c r="OSR213" s="172"/>
      <c r="OSS213" s="172"/>
      <c r="OST213" s="172"/>
      <c r="OSU213" s="172"/>
      <c r="OSV213" s="172"/>
      <c r="OSW213" s="172"/>
      <c r="OSX213" s="172"/>
      <c r="OSY213" s="172"/>
      <c r="OSZ213" s="172"/>
      <c r="OTA213" s="172"/>
      <c r="OTB213" s="172"/>
      <c r="OTC213" s="172"/>
      <c r="OTD213" s="172"/>
      <c r="OTE213" s="172"/>
      <c r="OTF213" s="172"/>
      <c r="OTG213" s="172"/>
      <c r="OTH213" s="172"/>
      <c r="OTI213" s="172"/>
      <c r="OTJ213" s="172"/>
      <c r="OTK213" s="172"/>
      <c r="OTL213" s="172"/>
      <c r="OTM213" s="172"/>
      <c r="OTN213" s="172"/>
      <c r="OTO213" s="172"/>
      <c r="OTP213" s="172"/>
      <c r="OTQ213" s="172"/>
      <c r="OTR213" s="172"/>
      <c r="OTS213" s="172"/>
      <c r="OTT213" s="172"/>
      <c r="OTU213" s="172"/>
      <c r="OTV213" s="172"/>
      <c r="OTW213" s="172"/>
      <c r="OTX213" s="172"/>
      <c r="OTY213" s="172"/>
      <c r="OTZ213" s="172"/>
      <c r="OUA213" s="172"/>
      <c r="OUB213" s="172"/>
      <c r="OUC213" s="172"/>
      <c r="OUD213" s="172"/>
      <c r="OUE213" s="172"/>
      <c r="OUF213" s="172"/>
      <c r="OUG213" s="172"/>
      <c r="OUH213" s="172"/>
      <c r="OUI213" s="172"/>
      <c r="OUJ213" s="172"/>
      <c r="OUK213" s="172"/>
      <c r="OUL213" s="172"/>
      <c r="OUM213" s="172"/>
      <c r="OUN213" s="172"/>
      <c r="OUO213" s="172"/>
      <c r="OUP213" s="172"/>
      <c r="OUQ213" s="172"/>
      <c r="OUR213" s="172"/>
      <c r="OUS213" s="172"/>
      <c r="OUT213" s="172"/>
      <c r="OUU213" s="172"/>
      <c r="OUV213" s="172"/>
      <c r="OUW213" s="172"/>
      <c r="OUX213" s="172"/>
      <c r="OUY213" s="172"/>
      <c r="OUZ213" s="172"/>
      <c r="OVA213" s="172"/>
      <c r="OVB213" s="172"/>
      <c r="OVC213" s="172"/>
      <c r="OVD213" s="172"/>
      <c r="OVE213" s="172"/>
      <c r="OVF213" s="172"/>
      <c r="OVG213" s="172"/>
      <c r="OVH213" s="172"/>
      <c r="OVI213" s="172"/>
      <c r="OVJ213" s="172"/>
      <c r="OVK213" s="172"/>
      <c r="OVL213" s="172"/>
      <c r="OVM213" s="172"/>
      <c r="OVN213" s="172"/>
      <c r="OVO213" s="172"/>
      <c r="OVP213" s="172"/>
      <c r="OVQ213" s="172"/>
      <c r="OVR213" s="172"/>
      <c r="OVS213" s="172"/>
      <c r="OVT213" s="172"/>
      <c r="OVU213" s="172"/>
      <c r="OVV213" s="172"/>
      <c r="OVW213" s="172"/>
      <c r="OVX213" s="172"/>
      <c r="OVY213" s="172"/>
      <c r="OVZ213" s="172"/>
      <c r="OWA213" s="172"/>
      <c r="OWB213" s="172"/>
      <c r="OWC213" s="172"/>
      <c r="OWD213" s="172"/>
      <c r="OWE213" s="172"/>
      <c r="OWF213" s="172"/>
      <c r="OWG213" s="172"/>
      <c r="OWH213" s="172"/>
      <c r="OWI213" s="172"/>
      <c r="OWJ213" s="172"/>
      <c r="OWK213" s="172"/>
      <c r="OWL213" s="172"/>
      <c r="OWM213" s="172"/>
      <c r="OWN213" s="172"/>
      <c r="OWO213" s="172"/>
      <c r="OWP213" s="172"/>
      <c r="OWQ213" s="172"/>
      <c r="OWR213" s="172"/>
      <c r="OWS213" s="172"/>
      <c r="OWT213" s="172"/>
      <c r="OWU213" s="172"/>
      <c r="OWV213" s="172"/>
      <c r="OWW213" s="172"/>
      <c r="OWX213" s="172"/>
      <c r="OWY213" s="172"/>
      <c r="OWZ213" s="172"/>
      <c r="OXA213" s="172"/>
      <c r="OXB213" s="172"/>
      <c r="OXC213" s="172"/>
      <c r="OXD213" s="172"/>
      <c r="OXE213" s="172"/>
      <c r="OXF213" s="172"/>
      <c r="OXG213" s="172"/>
      <c r="OXH213" s="172"/>
      <c r="OXI213" s="172"/>
      <c r="OXJ213" s="172"/>
      <c r="OXK213" s="172"/>
      <c r="OXL213" s="172"/>
      <c r="OXM213" s="172"/>
      <c r="OXN213" s="172"/>
      <c r="OXO213" s="172"/>
      <c r="OXP213" s="172"/>
      <c r="OXQ213" s="172"/>
      <c r="OXR213" s="172"/>
      <c r="OXS213" s="172"/>
      <c r="OXT213" s="172"/>
      <c r="OXU213" s="172"/>
      <c r="OXV213" s="172"/>
      <c r="OXW213" s="172"/>
      <c r="OXX213" s="172"/>
      <c r="OXY213" s="172"/>
      <c r="OXZ213" s="172"/>
      <c r="OYA213" s="172"/>
      <c r="OYB213" s="172"/>
      <c r="OYC213" s="172"/>
      <c r="OYD213" s="172"/>
      <c r="OYE213" s="172"/>
      <c r="OYF213" s="172"/>
      <c r="OYG213" s="172"/>
      <c r="OYH213" s="172"/>
      <c r="OYI213" s="172"/>
      <c r="OYJ213" s="172"/>
      <c r="OYK213" s="172"/>
      <c r="OYL213" s="172"/>
      <c r="OYM213" s="172"/>
      <c r="OYN213" s="172"/>
      <c r="OYO213" s="172"/>
      <c r="OYP213" s="172"/>
      <c r="OYQ213" s="172"/>
      <c r="OYR213" s="172"/>
      <c r="OYS213" s="172"/>
      <c r="OYT213" s="172"/>
      <c r="OYU213" s="172"/>
      <c r="OYV213" s="172"/>
      <c r="OYW213" s="172"/>
      <c r="OYX213" s="172"/>
      <c r="OYY213" s="172"/>
      <c r="OYZ213" s="172"/>
      <c r="OZA213" s="172"/>
      <c r="OZB213" s="172"/>
      <c r="OZC213" s="172"/>
      <c r="OZD213" s="172"/>
      <c r="OZE213" s="172"/>
      <c r="OZF213" s="172"/>
      <c r="OZG213" s="172"/>
      <c r="OZH213" s="172"/>
      <c r="OZI213" s="172"/>
      <c r="OZJ213" s="172"/>
      <c r="OZK213" s="172"/>
      <c r="OZL213" s="172"/>
      <c r="OZM213" s="172"/>
      <c r="OZN213" s="172"/>
      <c r="OZO213" s="172"/>
      <c r="OZP213" s="172"/>
      <c r="OZQ213" s="172"/>
      <c r="OZR213" s="172"/>
      <c r="OZS213" s="172"/>
      <c r="OZT213" s="172"/>
      <c r="OZU213" s="172"/>
      <c r="OZV213" s="172"/>
      <c r="OZW213" s="172"/>
      <c r="OZX213" s="172"/>
      <c r="OZY213" s="172"/>
      <c r="OZZ213" s="172"/>
      <c r="PAA213" s="172"/>
      <c r="PAB213" s="172"/>
      <c r="PAC213" s="172"/>
      <c r="PAD213" s="172"/>
      <c r="PAE213" s="172"/>
      <c r="PAF213" s="172"/>
      <c r="PAG213" s="172"/>
      <c r="PAH213" s="172"/>
      <c r="PAI213" s="172"/>
      <c r="PAJ213" s="172"/>
      <c r="PAK213" s="172"/>
      <c r="PAL213" s="172"/>
      <c r="PAM213" s="172"/>
      <c r="PAN213" s="172"/>
      <c r="PAO213" s="172"/>
      <c r="PAP213" s="172"/>
      <c r="PAQ213" s="172"/>
      <c r="PAR213" s="172"/>
      <c r="PAS213" s="172"/>
      <c r="PAT213" s="172"/>
      <c r="PAU213" s="172"/>
      <c r="PAV213" s="172"/>
      <c r="PAW213" s="172"/>
      <c r="PAX213" s="172"/>
      <c r="PAY213" s="172"/>
      <c r="PAZ213" s="172"/>
      <c r="PBA213" s="172"/>
      <c r="PBB213" s="172"/>
      <c r="PBC213" s="172"/>
      <c r="PBD213" s="172"/>
      <c r="PBE213" s="172"/>
      <c r="PBF213" s="172"/>
      <c r="PBG213" s="172"/>
      <c r="PBH213" s="172"/>
      <c r="PBI213" s="172"/>
      <c r="PBJ213" s="172"/>
      <c r="PBK213" s="172"/>
      <c r="PBL213" s="172"/>
      <c r="PBM213" s="172"/>
      <c r="PBN213" s="172"/>
      <c r="PBO213" s="172"/>
      <c r="PBP213" s="172"/>
      <c r="PBQ213" s="172"/>
      <c r="PBR213" s="172"/>
      <c r="PBS213" s="172"/>
      <c r="PBT213" s="172"/>
      <c r="PBU213" s="172"/>
      <c r="PBV213" s="172"/>
      <c r="PBW213" s="172"/>
      <c r="PBX213" s="172"/>
      <c r="PBY213" s="172"/>
      <c r="PBZ213" s="172"/>
      <c r="PCA213" s="172"/>
      <c r="PCB213" s="172"/>
      <c r="PCC213" s="172"/>
      <c r="PCD213" s="172"/>
      <c r="PCE213" s="172"/>
      <c r="PCF213" s="172"/>
      <c r="PCG213" s="172"/>
      <c r="PCH213" s="172"/>
      <c r="PCI213" s="172"/>
      <c r="PCJ213" s="172"/>
      <c r="PCK213" s="172"/>
      <c r="PCL213" s="172"/>
      <c r="PCM213" s="172"/>
      <c r="PCN213" s="172"/>
      <c r="PCO213" s="172"/>
      <c r="PCP213" s="172"/>
      <c r="PCQ213" s="172"/>
      <c r="PCR213" s="172"/>
      <c r="PCS213" s="172"/>
      <c r="PCT213" s="172"/>
      <c r="PCU213" s="172"/>
      <c r="PCV213" s="172"/>
      <c r="PCW213" s="172"/>
      <c r="PCX213" s="172"/>
      <c r="PCY213" s="172"/>
      <c r="PCZ213" s="172"/>
      <c r="PDA213" s="172"/>
      <c r="PDB213" s="172"/>
      <c r="PDC213" s="172"/>
      <c r="PDD213" s="172"/>
      <c r="PDE213" s="172"/>
      <c r="PDF213" s="172"/>
      <c r="PDG213" s="172"/>
      <c r="PDH213" s="172"/>
      <c r="PDI213" s="172"/>
      <c r="PDJ213" s="172"/>
      <c r="PDK213" s="172"/>
      <c r="PDL213" s="172"/>
      <c r="PDM213" s="172"/>
      <c r="PDN213" s="172"/>
      <c r="PDO213" s="172"/>
      <c r="PDP213" s="172"/>
      <c r="PDQ213" s="172"/>
      <c r="PDR213" s="172"/>
      <c r="PDS213" s="172"/>
      <c r="PDT213" s="172"/>
      <c r="PDU213" s="172"/>
      <c r="PDV213" s="172"/>
      <c r="PDW213" s="172"/>
      <c r="PDX213" s="172"/>
      <c r="PDY213" s="172"/>
      <c r="PDZ213" s="172"/>
      <c r="PEA213" s="172"/>
      <c r="PEB213" s="172"/>
      <c r="PEC213" s="172"/>
      <c r="PED213" s="172"/>
      <c r="PEE213" s="172"/>
      <c r="PEF213" s="172"/>
      <c r="PEG213" s="172"/>
      <c r="PEH213" s="172"/>
      <c r="PEI213" s="172"/>
      <c r="PEJ213" s="172"/>
      <c r="PEK213" s="172"/>
      <c r="PEL213" s="172"/>
      <c r="PEM213" s="172"/>
      <c r="PEN213" s="172"/>
      <c r="PEO213" s="172"/>
      <c r="PEP213" s="172"/>
      <c r="PEQ213" s="172"/>
      <c r="PER213" s="172"/>
      <c r="PES213" s="172"/>
      <c r="PET213" s="172"/>
      <c r="PEU213" s="172"/>
      <c r="PEV213" s="172"/>
      <c r="PEW213" s="172"/>
      <c r="PEX213" s="172"/>
      <c r="PEY213" s="172"/>
      <c r="PEZ213" s="172"/>
      <c r="PFA213" s="172"/>
      <c r="PFB213" s="172"/>
      <c r="PFC213" s="172"/>
      <c r="PFD213" s="172"/>
      <c r="PFE213" s="172"/>
      <c r="PFF213" s="172"/>
      <c r="PFG213" s="172"/>
      <c r="PFH213" s="172"/>
      <c r="PFI213" s="172"/>
      <c r="PFJ213" s="172"/>
      <c r="PFK213" s="172"/>
      <c r="PFL213" s="172"/>
      <c r="PFM213" s="172"/>
      <c r="PFN213" s="172"/>
      <c r="PFO213" s="172"/>
      <c r="PFP213" s="172"/>
      <c r="PFQ213" s="172"/>
      <c r="PFR213" s="172"/>
      <c r="PFS213" s="172"/>
      <c r="PFT213" s="172"/>
      <c r="PFU213" s="172"/>
      <c r="PFV213" s="172"/>
      <c r="PFW213" s="172"/>
      <c r="PFX213" s="172"/>
      <c r="PFY213" s="172"/>
      <c r="PFZ213" s="172"/>
      <c r="PGA213" s="172"/>
      <c r="PGB213" s="172"/>
      <c r="PGC213" s="172"/>
      <c r="PGD213" s="172"/>
      <c r="PGE213" s="172"/>
      <c r="PGF213" s="172"/>
      <c r="PGG213" s="172"/>
      <c r="PGH213" s="172"/>
      <c r="PGI213" s="172"/>
      <c r="PGJ213" s="172"/>
      <c r="PGK213" s="172"/>
      <c r="PGL213" s="172"/>
      <c r="PGM213" s="172"/>
      <c r="PGN213" s="172"/>
      <c r="PGO213" s="172"/>
      <c r="PGP213" s="172"/>
      <c r="PGQ213" s="172"/>
      <c r="PGR213" s="172"/>
      <c r="PGS213" s="172"/>
      <c r="PGT213" s="172"/>
      <c r="PGU213" s="172"/>
      <c r="PGV213" s="172"/>
      <c r="PGW213" s="172"/>
      <c r="PGX213" s="172"/>
      <c r="PGY213" s="172"/>
      <c r="PGZ213" s="172"/>
      <c r="PHA213" s="172"/>
      <c r="PHB213" s="172"/>
      <c r="PHC213" s="172"/>
      <c r="PHD213" s="172"/>
      <c r="PHE213" s="172"/>
      <c r="PHF213" s="172"/>
      <c r="PHG213" s="172"/>
      <c r="PHH213" s="172"/>
      <c r="PHI213" s="172"/>
      <c r="PHJ213" s="172"/>
      <c r="PHK213" s="172"/>
      <c r="PHL213" s="172"/>
      <c r="PHM213" s="172"/>
      <c r="PHN213" s="172"/>
      <c r="PHO213" s="172"/>
      <c r="PHP213" s="172"/>
      <c r="PHQ213" s="172"/>
      <c r="PHR213" s="172"/>
      <c r="PHS213" s="172"/>
      <c r="PHT213" s="172"/>
      <c r="PHU213" s="172"/>
      <c r="PHV213" s="172"/>
      <c r="PHW213" s="172"/>
      <c r="PHX213" s="172"/>
      <c r="PHY213" s="172"/>
      <c r="PHZ213" s="172"/>
      <c r="PIA213" s="172"/>
      <c r="PIB213" s="172"/>
      <c r="PIC213" s="172"/>
      <c r="PID213" s="172"/>
      <c r="PIE213" s="172"/>
      <c r="PIF213" s="172"/>
      <c r="PIG213" s="172"/>
      <c r="PIH213" s="172"/>
      <c r="PII213" s="172"/>
      <c r="PIJ213" s="172"/>
      <c r="PIK213" s="172"/>
      <c r="PIL213" s="172"/>
      <c r="PIM213" s="172"/>
      <c r="PIN213" s="172"/>
      <c r="PIO213" s="172"/>
      <c r="PIP213" s="172"/>
      <c r="PIQ213" s="172"/>
      <c r="PIR213" s="172"/>
      <c r="PIS213" s="172"/>
      <c r="PIT213" s="172"/>
      <c r="PIU213" s="172"/>
      <c r="PIV213" s="172"/>
      <c r="PIW213" s="172"/>
      <c r="PIX213" s="172"/>
      <c r="PIY213" s="172"/>
      <c r="PIZ213" s="172"/>
      <c r="PJA213" s="172"/>
      <c r="PJB213" s="172"/>
      <c r="PJC213" s="172"/>
      <c r="PJD213" s="172"/>
      <c r="PJE213" s="172"/>
      <c r="PJF213" s="172"/>
      <c r="PJG213" s="172"/>
      <c r="PJH213" s="172"/>
      <c r="PJI213" s="172"/>
      <c r="PJJ213" s="172"/>
      <c r="PJK213" s="172"/>
      <c r="PJL213" s="172"/>
      <c r="PJM213" s="172"/>
      <c r="PJN213" s="172"/>
      <c r="PJO213" s="172"/>
      <c r="PJP213" s="172"/>
      <c r="PJQ213" s="172"/>
      <c r="PJR213" s="172"/>
      <c r="PJS213" s="172"/>
      <c r="PJT213" s="172"/>
      <c r="PJU213" s="172"/>
      <c r="PJV213" s="172"/>
      <c r="PJW213" s="172"/>
      <c r="PJX213" s="172"/>
      <c r="PJY213" s="172"/>
      <c r="PJZ213" s="172"/>
      <c r="PKA213" s="172"/>
      <c r="PKB213" s="172"/>
      <c r="PKC213" s="172"/>
      <c r="PKD213" s="172"/>
      <c r="PKE213" s="172"/>
      <c r="PKF213" s="172"/>
      <c r="PKG213" s="172"/>
      <c r="PKH213" s="172"/>
      <c r="PKI213" s="172"/>
      <c r="PKJ213" s="172"/>
      <c r="PKK213" s="172"/>
      <c r="PKL213" s="172"/>
      <c r="PKM213" s="172"/>
      <c r="PKN213" s="172"/>
      <c r="PKO213" s="172"/>
      <c r="PKP213" s="172"/>
      <c r="PKQ213" s="172"/>
      <c r="PKR213" s="172"/>
      <c r="PKS213" s="172"/>
      <c r="PKT213" s="172"/>
      <c r="PKU213" s="172"/>
      <c r="PKV213" s="172"/>
      <c r="PKW213" s="172"/>
      <c r="PKX213" s="172"/>
      <c r="PKY213" s="172"/>
      <c r="PKZ213" s="172"/>
      <c r="PLA213" s="172"/>
      <c r="PLB213" s="172"/>
      <c r="PLC213" s="172"/>
      <c r="PLD213" s="172"/>
      <c r="PLE213" s="172"/>
      <c r="PLF213" s="172"/>
      <c r="PLG213" s="172"/>
      <c r="PLH213" s="172"/>
      <c r="PLI213" s="172"/>
      <c r="PLJ213" s="172"/>
      <c r="PLK213" s="172"/>
      <c r="PLL213" s="172"/>
      <c r="PLM213" s="172"/>
      <c r="PLN213" s="172"/>
      <c r="PLO213" s="172"/>
      <c r="PLP213" s="172"/>
      <c r="PLQ213" s="172"/>
      <c r="PLR213" s="172"/>
      <c r="PLS213" s="172"/>
      <c r="PLT213" s="172"/>
      <c r="PLU213" s="172"/>
      <c r="PLV213" s="172"/>
      <c r="PLW213" s="172"/>
      <c r="PLX213" s="172"/>
      <c r="PLY213" s="172"/>
      <c r="PLZ213" s="172"/>
      <c r="PMA213" s="172"/>
      <c r="PMB213" s="172"/>
      <c r="PMC213" s="172"/>
      <c r="PMD213" s="172"/>
      <c r="PME213" s="172"/>
      <c r="PMF213" s="172"/>
      <c r="PMG213" s="172"/>
      <c r="PMH213" s="172"/>
      <c r="PMI213" s="172"/>
      <c r="PMJ213" s="172"/>
      <c r="PMK213" s="172"/>
      <c r="PML213" s="172"/>
      <c r="PMM213" s="172"/>
      <c r="PMN213" s="172"/>
      <c r="PMO213" s="172"/>
      <c r="PMP213" s="172"/>
      <c r="PMQ213" s="172"/>
      <c r="PMR213" s="172"/>
      <c r="PMS213" s="172"/>
      <c r="PMT213" s="172"/>
      <c r="PMU213" s="172"/>
      <c r="PMV213" s="172"/>
      <c r="PMW213" s="172"/>
      <c r="PMX213" s="172"/>
      <c r="PMY213" s="172"/>
      <c r="PMZ213" s="172"/>
      <c r="PNA213" s="172"/>
      <c r="PNB213" s="172"/>
      <c r="PNC213" s="172"/>
      <c r="PND213" s="172"/>
      <c r="PNE213" s="172"/>
      <c r="PNF213" s="172"/>
      <c r="PNG213" s="172"/>
      <c r="PNH213" s="172"/>
      <c r="PNI213" s="172"/>
      <c r="PNJ213" s="172"/>
      <c r="PNK213" s="172"/>
      <c r="PNL213" s="172"/>
      <c r="PNM213" s="172"/>
      <c r="PNN213" s="172"/>
      <c r="PNO213" s="172"/>
      <c r="PNP213" s="172"/>
      <c r="PNQ213" s="172"/>
      <c r="PNR213" s="172"/>
      <c r="PNS213" s="172"/>
      <c r="PNT213" s="172"/>
      <c r="PNU213" s="172"/>
      <c r="PNV213" s="172"/>
      <c r="PNW213" s="172"/>
      <c r="PNX213" s="172"/>
      <c r="PNY213" s="172"/>
      <c r="PNZ213" s="172"/>
      <c r="POA213" s="172"/>
      <c r="POB213" s="172"/>
      <c r="POC213" s="172"/>
      <c r="POD213" s="172"/>
      <c r="POE213" s="172"/>
      <c r="POF213" s="172"/>
      <c r="POG213" s="172"/>
      <c r="POH213" s="172"/>
      <c r="POI213" s="172"/>
      <c r="POJ213" s="172"/>
      <c r="POK213" s="172"/>
      <c r="POL213" s="172"/>
      <c r="POM213" s="172"/>
      <c r="PON213" s="172"/>
      <c r="POO213" s="172"/>
      <c r="POP213" s="172"/>
      <c r="POQ213" s="172"/>
      <c r="POR213" s="172"/>
      <c r="POS213" s="172"/>
      <c r="POT213" s="172"/>
      <c r="POU213" s="172"/>
      <c r="POV213" s="172"/>
      <c r="POW213" s="172"/>
      <c r="POX213" s="172"/>
      <c r="POY213" s="172"/>
      <c r="POZ213" s="172"/>
      <c r="PPA213" s="172"/>
      <c r="PPB213" s="172"/>
      <c r="PPC213" s="172"/>
      <c r="PPD213" s="172"/>
      <c r="PPE213" s="172"/>
      <c r="PPF213" s="172"/>
      <c r="PPG213" s="172"/>
      <c r="PPH213" s="172"/>
      <c r="PPI213" s="172"/>
      <c r="PPJ213" s="172"/>
      <c r="PPK213" s="172"/>
      <c r="PPL213" s="172"/>
      <c r="PPM213" s="172"/>
      <c r="PPN213" s="172"/>
      <c r="PPO213" s="172"/>
      <c r="PPP213" s="172"/>
      <c r="PPQ213" s="172"/>
      <c r="PPR213" s="172"/>
      <c r="PPS213" s="172"/>
      <c r="PPT213" s="172"/>
      <c r="PPU213" s="172"/>
      <c r="PPV213" s="172"/>
      <c r="PPW213" s="172"/>
      <c r="PPX213" s="172"/>
      <c r="PPY213" s="172"/>
      <c r="PPZ213" s="172"/>
      <c r="PQA213" s="172"/>
      <c r="PQB213" s="172"/>
      <c r="PQC213" s="172"/>
      <c r="PQD213" s="172"/>
      <c r="PQE213" s="172"/>
      <c r="PQF213" s="172"/>
      <c r="PQG213" s="172"/>
      <c r="PQH213" s="172"/>
      <c r="PQI213" s="172"/>
      <c r="PQJ213" s="172"/>
      <c r="PQK213" s="172"/>
      <c r="PQL213" s="172"/>
      <c r="PQM213" s="172"/>
      <c r="PQN213" s="172"/>
      <c r="PQO213" s="172"/>
      <c r="PQP213" s="172"/>
      <c r="PQQ213" s="172"/>
      <c r="PQR213" s="172"/>
      <c r="PQS213" s="172"/>
      <c r="PQT213" s="172"/>
      <c r="PQU213" s="172"/>
      <c r="PQV213" s="172"/>
      <c r="PQW213" s="172"/>
      <c r="PQX213" s="172"/>
      <c r="PQY213" s="172"/>
      <c r="PQZ213" s="172"/>
      <c r="PRA213" s="172"/>
      <c r="PRB213" s="172"/>
      <c r="PRC213" s="172"/>
      <c r="PRD213" s="172"/>
      <c r="PRE213" s="172"/>
      <c r="PRF213" s="172"/>
      <c r="PRG213" s="172"/>
      <c r="PRH213" s="172"/>
      <c r="PRI213" s="172"/>
      <c r="PRJ213" s="172"/>
      <c r="PRK213" s="172"/>
      <c r="PRL213" s="172"/>
      <c r="PRM213" s="172"/>
      <c r="PRN213" s="172"/>
      <c r="PRO213" s="172"/>
      <c r="PRP213" s="172"/>
      <c r="PRQ213" s="172"/>
      <c r="PRR213" s="172"/>
      <c r="PRS213" s="172"/>
      <c r="PRT213" s="172"/>
      <c r="PRU213" s="172"/>
      <c r="PRV213" s="172"/>
      <c r="PRW213" s="172"/>
      <c r="PRX213" s="172"/>
      <c r="PRY213" s="172"/>
      <c r="PRZ213" s="172"/>
      <c r="PSA213" s="172"/>
      <c r="PSB213" s="172"/>
      <c r="PSC213" s="172"/>
      <c r="PSD213" s="172"/>
      <c r="PSE213" s="172"/>
      <c r="PSF213" s="172"/>
      <c r="PSG213" s="172"/>
      <c r="PSH213" s="172"/>
      <c r="PSI213" s="172"/>
      <c r="PSJ213" s="172"/>
      <c r="PSK213" s="172"/>
      <c r="PSL213" s="172"/>
      <c r="PSM213" s="172"/>
      <c r="PSN213" s="172"/>
      <c r="PSO213" s="172"/>
      <c r="PSP213" s="172"/>
      <c r="PSQ213" s="172"/>
      <c r="PSR213" s="172"/>
      <c r="PSS213" s="172"/>
      <c r="PST213" s="172"/>
      <c r="PSU213" s="172"/>
      <c r="PSV213" s="172"/>
      <c r="PSW213" s="172"/>
      <c r="PSX213" s="172"/>
      <c r="PSY213" s="172"/>
      <c r="PSZ213" s="172"/>
      <c r="PTA213" s="172"/>
      <c r="PTB213" s="172"/>
      <c r="PTC213" s="172"/>
      <c r="PTD213" s="172"/>
      <c r="PTE213" s="172"/>
      <c r="PTF213" s="172"/>
      <c r="PTG213" s="172"/>
      <c r="PTH213" s="172"/>
      <c r="PTI213" s="172"/>
      <c r="PTJ213" s="172"/>
      <c r="PTK213" s="172"/>
      <c r="PTL213" s="172"/>
      <c r="PTM213" s="172"/>
      <c r="PTN213" s="172"/>
      <c r="PTO213" s="172"/>
      <c r="PTP213" s="172"/>
      <c r="PTQ213" s="172"/>
      <c r="PTR213" s="172"/>
      <c r="PTS213" s="172"/>
      <c r="PTT213" s="172"/>
      <c r="PTU213" s="172"/>
      <c r="PTV213" s="172"/>
      <c r="PTW213" s="172"/>
      <c r="PTX213" s="172"/>
      <c r="PTY213" s="172"/>
      <c r="PTZ213" s="172"/>
      <c r="PUA213" s="172"/>
      <c r="PUB213" s="172"/>
      <c r="PUC213" s="172"/>
      <c r="PUD213" s="172"/>
      <c r="PUE213" s="172"/>
      <c r="PUF213" s="172"/>
      <c r="PUG213" s="172"/>
      <c r="PUH213" s="172"/>
      <c r="PUI213" s="172"/>
      <c r="PUJ213" s="172"/>
      <c r="PUK213" s="172"/>
      <c r="PUL213" s="172"/>
      <c r="PUM213" s="172"/>
      <c r="PUN213" s="172"/>
      <c r="PUO213" s="172"/>
      <c r="PUP213" s="172"/>
      <c r="PUQ213" s="172"/>
      <c r="PUR213" s="172"/>
      <c r="PUS213" s="172"/>
      <c r="PUT213" s="172"/>
      <c r="PUU213" s="172"/>
      <c r="PUV213" s="172"/>
      <c r="PUW213" s="172"/>
      <c r="PUX213" s="172"/>
      <c r="PUY213" s="172"/>
      <c r="PUZ213" s="172"/>
      <c r="PVA213" s="172"/>
      <c r="PVB213" s="172"/>
      <c r="PVC213" s="172"/>
      <c r="PVD213" s="172"/>
      <c r="PVE213" s="172"/>
      <c r="PVF213" s="172"/>
      <c r="PVG213" s="172"/>
      <c r="PVH213" s="172"/>
      <c r="PVI213" s="172"/>
      <c r="PVJ213" s="172"/>
      <c r="PVK213" s="172"/>
      <c r="PVL213" s="172"/>
      <c r="PVM213" s="172"/>
      <c r="PVN213" s="172"/>
      <c r="PVO213" s="172"/>
      <c r="PVP213" s="172"/>
      <c r="PVQ213" s="172"/>
      <c r="PVR213" s="172"/>
      <c r="PVS213" s="172"/>
      <c r="PVT213" s="172"/>
      <c r="PVU213" s="172"/>
      <c r="PVV213" s="172"/>
      <c r="PVW213" s="172"/>
      <c r="PVX213" s="172"/>
      <c r="PVY213" s="172"/>
      <c r="PVZ213" s="172"/>
      <c r="PWA213" s="172"/>
      <c r="PWB213" s="172"/>
      <c r="PWC213" s="172"/>
      <c r="PWD213" s="172"/>
      <c r="PWE213" s="172"/>
      <c r="PWF213" s="172"/>
      <c r="PWG213" s="172"/>
      <c r="PWH213" s="172"/>
      <c r="PWI213" s="172"/>
      <c r="PWJ213" s="172"/>
      <c r="PWK213" s="172"/>
      <c r="PWL213" s="172"/>
      <c r="PWM213" s="172"/>
      <c r="PWN213" s="172"/>
      <c r="PWO213" s="172"/>
      <c r="PWP213" s="172"/>
      <c r="PWQ213" s="172"/>
      <c r="PWR213" s="172"/>
      <c r="PWS213" s="172"/>
      <c r="PWT213" s="172"/>
      <c r="PWU213" s="172"/>
      <c r="PWV213" s="172"/>
      <c r="PWW213" s="172"/>
      <c r="PWX213" s="172"/>
      <c r="PWY213" s="172"/>
      <c r="PWZ213" s="172"/>
      <c r="PXA213" s="172"/>
      <c r="PXB213" s="172"/>
      <c r="PXC213" s="172"/>
      <c r="PXD213" s="172"/>
      <c r="PXE213" s="172"/>
      <c r="PXF213" s="172"/>
      <c r="PXG213" s="172"/>
      <c r="PXH213" s="172"/>
      <c r="PXI213" s="172"/>
      <c r="PXJ213" s="172"/>
      <c r="PXK213" s="172"/>
      <c r="PXL213" s="172"/>
      <c r="PXM213" s="172"/>
      <c r="PXN213" s="172"/>
      <c r="PXO213" s="172"/>
      <c r="PXP213" s="172"/>
      <c r="PXQ213" s="172"/>
      <c r="PXR213" s="172"/>
      <c r="PXS213" s="172"/>
      <c r="PXT213" s="172"/>
      <c r="PXU213" s="172"/>
      <c r="PXV213" s="172"/>
      <c r="PXW213" s="172"/>
      <c r="PXX213" s="172"/>
      <c r="PXY213" s="172"/>
      <c r="PXZ213" s="172"/>
      <c r="PYA213" s="172"/>
      <c r="PYB213" s="172"/>
      <c r="PYC213" s="172"/>
      <c r="PYD213" s="172"/>
      <c r="PYE213" s="172"/>
      <c r="PYF213" s="172"/>
      <c r="PYG213" s="172"/>
      <c r="PYH213" s="172"/>
      <c r="PYI213" s="172"/>
      <c r="PYJ213" s="172"/>
      <c r="PYK213" s="172"/>
      <c r="PYL213" s="172"/>
      <c r="PYM213" s="172"/>
      <c r="PYN213" s="172"/>
      <c r="PYO213" s="172"/>
      <c r="PYP213" s="172"/>
      <c r="PYQ213" s="172"/>
      <c r="PYR213" s="172"/>
      <c r="PYS213" s="172"/>
      <c r="PYT213" s="172"/>
      <c r="PYU213" s="172"/>
      <c r="PYV213" s="172"/>
      <c r="PYW213" s="172"/>
      <c r="PYX213" s="172"/>
      <c r="PYY213" s="172"/>
      <c r="PYZ213" s="172"/>
      <c r="PZA213" s="172"/>
      <c r="PZB213" s="172"/>
      <c r="PZC213" s="172"/>
      <c r="PZD213" s="172"/>
      <c r="PZE213" s="172"/>
      <c r="PZF213" s="172"/>
      <c r="PZG213" s="172"/>
      <c r="PZH213" s="172"/>
      <c r="PZI213" s="172"/>
      <c r="PZJ213" s="172"/>
      <c r="PZK213" s="172"/>
      <c r="PZL213" s="172"/>
      <c r="PZM213" s="172"/>
      <c r="PZN213" s="172"/>
      <c r="PZO213" s="172"/>
      <c r="PZP213" s="172"/>
      <c r="PZQ213" s="172"/>
      <c r="PZR213" s="172"/>
      <c r="PZS213" s="172"/>
      <c r="PZT213" s="172"/>
      <c r="PZU213" s="172"/>
      <c r="PZV213" s="172"/>
      <c r="PZW213" s="172"/>
      <c r="PZX213" s="172"/>
      <c r="PZY213" s="172"/>
      <c r="PZZ213" s="172"/>
      <c r="QAA213" s="172"/>
      <c r="QAB213" s="172"/>
      <c r="QAC213" s="172"/>
      <c r="QAD213" s="172"/>
      <c r="QAE213" s="172"/>
      <c r="QAF213" s="172"/>
      <c r="QAG213" s="172"/>
      <c r="QAH213" s="172"/>
      <c r="QAI213" s="172"/>
      <c r="QAJ213" s="172"/>
      <c r="QAK213" s="172"/>
      <c r="QAL213" s="172"/>
      <c r="QAM213" s="172"/>
      <c r="QAN213" s="172"/>
      <c r="QAO213" s="172"/>
      <c r="QAP213" s="172"/>
      <c r="QAQ213" s="172"/>
      <c r="QAR213" s="172"/>
      <c r="QAS213" s="172"/>
      <c r="QAT213" s="172"/>
      <c r="QAU213" s="172"/>
      <c r="QAV213" s="172"/>
      <c r="QAW213" s="172"/>
      <c r="QAX213" s="172"/>
      <c r="QAY213" s="172"/>
      <c r="QAZ213" s="172"/>
      <c r="QBA213" s="172"/>
      <c r="QBB213" s="172"/>
      <c r="QBC213" s="172"/>
      <c r="QBD213" s="172"/>
      <c r="QBE213" s="172"/>
      <c r="QBF213" s="172"/>
      <c r="QBG213" s="172"/>
      <c r="QBH213" s="172"/>
      <c r="QBI213" s="172"/>
      <c r="QBJ213" s="172"/>
      <c r="QBK213" s="172"/>
      <c r="QBL213" s="172"/>
      <c r="QBM213" s="172"/>
      <c r="QBN213" s="172"/>
      <c r="QBO213" s="172"/>
      <c r="QBP213" s="172"/>
      <c r="QBQ213" s="172"/>
      <c r="QBR213" s="172"/>
      <c r="QBS213" s="172"/>
      <c r="QBT213" s="172"/>
      <c r="QBU213" s="172"/>
      <c r="QBV213" s="172"/>
      <c r="QBW213" s="172"/>
      <c r="QBX213" s="172"/>
      <c r="QBY213" s="172"/>
      <c r="QBZ213" s="172"/>
      <c r="QCA213" s="172"/>
      <c r="QCB213" s="172"/>
      <c r="QCC213" s="172"/>
      <c r="QCD213" s="172"/>
      <c r="QCE213" s="172"/>
      <c r="QCF213" s="172"/>
      <c r="QCG213" s="172"/>
      <c r="QCH213" s="172"/>
      <c r="QCI213" s="172"/>
      <c r="QCJ213" s="172"/>
      <c r="QCK213" s="172"/>
      <c r="QCL213" s="172"/>
      <c r="QCM213" s="172"/>
      <c r="QCN213" s="172"/>
      <c r="QCO213" s="172"/>
      <c r="QCP213" s="172"/>
      <c r="QCQ213" s="172"/>
      <c r="QCR213" s="172"/>
      <c r="QCS213" s="172"/>
      <c r="QCT213" s="172"/>
      <c r="QCU213" s="172"/>
      <c r="QCV213" s="172"/>
      <c r="QCW213" s="172"/>
      <c r="QCX213" s="172"/>
      <c r="QCY213" s="172"/>
      <c r="QCZ213" s="172"/>
      <c r="QDA213" s="172"/>
      <c r="QDB213" s="172"/>
      <c r="QDC213" s="172"/>
      <c r="QDD213" s="172"/>
      <c r="QDE213" s="172"/>
      <c r="QDF213" s="172"/>
      <c r="QDG213" s="172"/>
      <c r="QDH213" s="172"/>
      <c r="QDI213" s="172"/>
      <c r="QDJ213" s="172"/>
      <c r="QDK213" s="172"/>
      <c r="QDL213" s="172"/>
      <c r="QDM213" s="172"/>
      <c r="QDN213" s="172"/>
      <c r="QDO213" s="172"/>
      <c r="QDP213" s="172"/>
      <c r="QDQ213" s="172"/>
      <c r="QDR213" s="172"/>
      <c r="QDS213" s="172"/>
      <c r="QDT213" s="172"/>
      <c r="QDU213" s="172"/>
      <c r="QDV213" s="172"/>
      <c r="QDW213" s="172"/>
      <c r="QDX213" s="172"/>
      <c r="QDY213" s="172"/>
      <c r="QDZ213" s="172"/>
      <c r="QEA213" s="172"/>
      <c r="QEB213" s="172"/>
      <c r="QEC213" s="172"/>
      <c r="QED213" s="172"/>
      <c r="QEE213" s="172"/>
      <c r="QEF213" s="172"/>
      <c r="QEG213" s="172"/>
      <c r="QEH213" s="172"/>
      <c r="QEI213" s="172"/>
      <c r="QEJ213" s="172"/>
      <c r="QEK213" s="172"/>
      <c r="QEL213" s="172"/>
      <c r="QEM213" s="172"/>
      <c r="QEN213" s="172"/>
      <c r="QEO213" s="172"/>
      <c r="QEP213" s="172"/>
      <c r="QEQ213" s="172"/>
      <c r="QER213" s="172"/>
      <c r="QES213" s="172"/>
      <c r="QET213" s="172"/>
      <c r="QEU213" s="172"/>
      <c r="QEV213" s="172"/>
      <c r="QEW213" s="172"/>
      <c r="QEX213" s="172"/>
      <c r="QEY213" s="172"/>
      <c r="QEZ213" s="172"/>
      <c r="QFA213" s="172"/>
      <c r="QFB213" s="172"/>
      <c r="QFC213" s="172"/>
      <c r="QFD213" s="172"/>
      <c r="QFE213" s="172"/>
      <c r="QFF213" s="172"/>
      <c r="QFG213" s="172"/>
      <c r="QFH213" s="172"/>
      <c r="QFI213" s="172"/>
      <c r="QFJ213" s="172"/>
      <c r="QFK213" s="172"/>
      <c r="QFL213" s="172"/>
      <c r="QFM213" s="172"/>
      <c r="QFN213" s="172"/>
      <c r="QFO213" s="172"/>
      <c r="QFP213" s="172"/>
      <c r="QFQ213" s="172"/>
      <c r="QFR213" s="172"/>
      <c r="QFS213" s="172"/>
      <c r="QFT213" s="172"/>
      <c r="QFU213" s="172"/>
      <c r="QFV213" s="172"/>
      <c r="QFW213" s="172"/>
      <c r="QFX213" s="172"/>
      <c r="QFY213" s="172"/>
      <c r="QFZ213" s="172"/>
      <c r="QGA213" s="172"/>
      <c r="QGB213" s="172"/>
      <c r="QGC213" s="172"/>
      <c r="QGD213" s="172"/>
      <c r="QGE213" s="172"/>
      <c r="QGF213" s="172"/>
      <c r="QGG213" s="172"/>
      <c r="QGH213" s="172"/>
      <c r="QGI213" s="172"/>
      <c r="QGJ213" s="172"/>
      <c r="QGK213" s="172"/>
      <c r="QGL213" s="172"/>
      <c r="QGM213" s="172"/>
      <c r="QGN213" s="172"/>
      <c r="QGO213" s="172"/>
      <c r="QGP213" s="172"/>
      <c r="QGQ213" s="172"/>
      <c r="QGR213" s="172"/>
      <c r="QGS213" s="172"/>
      <c r="QGT213" s="172"/>
      <c r="QGU213" s="172"/>
      <c r="QGV213" s="172"/>
      <c r="QGW213" s="172"/>
      <c r="QGX213" s="172"/>
      <c r="QGY213" s="172"/>
      <c r="QGZ213" s="172"/>
      <c r="QHA213" s="172"/>
      <c r="QHB213" s="172"/>
      <c r="QHC213" s="172"/>
      <c r="QHD213" s="172"/>
      <c r="QHE213" s="172"/>
      <c r="QHF213" s="172"/>
      <c r="QHG213" s="172"/>
      <c r="QHH213" s="172"/>
      <c r="QHI213" s="172"/>
      <c r="QHJ213" s="172"/>
      <c r="QHK213" s="172"/>
      <c r="QHL213" s="172"/>
      <c r="QHM213" s="172"/>
      <c r="QHN213" s="172"/>
      <c r="QHO213" s="172"/>
      <c r="QHP213" s="172"/>
      <c r="QHQ213" s="172"/>
      <c r="QHR213" s="172"/>
      <c r="QHS213" s="172"/>
      <c r="QHT213" s="172"/>
      <c r="QHU213" s="172"/>
      <c r="QHV213" s="172"/>
      <c r="QHW213" s="172"/>
      <c r="QHX213" s="172"/>
      <c r="QHY213" s="172"/>
      <c r="QHZ213" s="172"/>
      <c r="QIA213" s="172"/>
      <c r="QIB213" s="172"/>
      <c r="QIC213" s="172"/>
      <c r="QID213" s="172"/>
      <c r="QIE213" s="172"/>
      <c r="QIF213" s="172"/>
      <c r="QIG213" s="172"/>
      <c r="QIH213" s="172"/>
      <c r="QII213" s="172"/>
      <c r="QIJ213" s="172"/>
      <c r="QIK213" s="172"/>
      <c r="QIL213" s="172"/>
      <c r="QIM213" s="172"/>
      <c r="QIN213" s="172"/>
      <c r="QIO213" s="172"/>
      <c r="QIP213" s="172"/>
      <c r="QIQ213" s="172"/>
      <c r="QIR213" s="172"/>
      <c r="QIS213" s="172"/>
      <c r="QIT213" s="172"/>
      <c r="QIU213" s="172"/>
      <c r="QIV213" s="172"/>
      <c r="QIW213" s="172"/>
      <c r="QIX213" s="172"/>
      <c r="QIY213" s="172"/>
      <c r="QIZ213" s="172"/>
      <c r="QJA213" s="172"/>
      <c r="QJB213" s="172"/>
      <c r="QJC213" s="172"/>
      <c r="QJD213" s="172"/>
      <c r="QJE213" s="172"/>
      <c r="QJF213" s="172"/>
      <c r="QJG213" s="172"/>
      <c r="QJH213" s="172"/>
      <c r="QJI213" s="172"/>
      <c r="QJJ213" s="172"/>
      <c r="QJK213" s="172"/>
      <c r="QJL213" s="172"/>
      <c r="QJM213" s="172"/>
      <c r="QJN213" s="172"/>
      <c r="QJO213" s="172"/>
      <c r="QJP213" s="172"/>
      <c r="QJQ213" s="172"/>
      <c r="QJR213" s="172"/>
      <c r="QJS213" s="172"/>
      <c r="QJT213" s="172"/>
      <c r="QJU213" s="172"/>
      <c r="QJV213" s="172"/>
      <c r="QJW213" s="172"/>
      <c r="QJX213" s="172"/>
      <c r="QJY213" s="172"/>
      <c r="QJZ213" s="172"/>
      <c r="QKA213" s="172"/>
      <c r="QKB213" s="172"/>
      <c r="QKC213" s="172"/>
      <c r="QKD213" s="172"/>
      <c r="QKE213" s="172"/>
      <c r="QKF213" s="172"/>
      <c r="QKG213" s="172"/>
      <c r="QKH213" s="172"/>
      <c r="QKI213" s="172"/>
      <c r="QKJ213" s="172"/>
      <c r="QKK213" s="172"/>
      <c r="QKL213" s="172"/>
      <c r="QKM213" s="172"/>
      <c r="QKN213" s="172"/>
      <c r="QKO213" s="172"/>
      <c r="QKP213" s="172"/>
      <c r="QKQ213" s="172"/>
      <c r="QKR213" s="172"/>
      <c r="QKS213" s="172"/>
      <c r="QKT213" s="172"/>
      <c r="QKU213" s="172"/>
      <c r="QKV213" s="172"/>
      <c r="QKW213" s="172"/>
      <c r="QKX213" s="172"/>
      <c r="QKY213" s="172"/>
      <c r="QKZ213" s="172"/>
      <c r="QLA213" s="172"/>
      <c r="QLB213" s="172"/>
      <c r="QLC213" s="172"/>
      <c r="QLD213" s="172"/>
      <c r="QLE213" s="172"/>
      <c r="QLF213" s="172"/>
      <c r="QLG213" s="172"/>
      <c r="QLH213" s="172"/>
      <c r="QLI213" s="172"/>
      <c r="QLJ213" s="172"/>
      <c r="QLK213" s="172"/>
      <c r="QLL213" s="172"/>
      <c r="QLM213" s="172"/>
      <c r="QLN213" s="172"/>
      <c r="QLO213" s="172"/>
      <c r="QLP213" s="172"/>
      <c r="QLQ213" s="172"/>
      <c r="QLR213" s="172"/>
      <c r="QLS213" s="172"/>
      <c r="QLT213" s="172"/>
      <c r="QLU213" s="172"/>
      <c r="QLV213" s="172"/>
      <c r="QLW213" s="172"/>
      <c r="QLX213" s="172"/>
      <c r="QLY213" s="172"/>
      <c r="QLZ213" s="172"/>
      <c r="QMA213" s="172"/>
      <c r="QMB213" s="172"/>
      <c r="QMC213" s="172"/>
      <c r="QMD213" s="172"/>
      <c r="QME213" s="172"/>
      <c r="QMF213" s="172"/>
      <c r="QMG213" s="172"/>
      <c r="QMH213" s="172"/>
      <c r="QMI213" s="172"/>
      <c r="QMJ213" s="172"/>
      <c r="QMK213" s="172"/>
      <c r="QML213" s="172"/>
      <c r="QMM213" s="172"/>
      <c r="QMN213" s="172"/>
      <c r="QMO213" s="172"/>
      <c r="QMP213" s="172"/>
      <c r="QMQ213" s="172"/>
      <c r="QMR213" s="172"/>
      <c r="QMS213" s="172"/>
      <c r="QMT213" s="172"/>
      <c r="QMU213" s="172"/>
      <c r="QMV213" s="172"/>
      <c r="QMW213" s="172"/>
      <c r="QMX213" s="172"/>
      <c r="QMY213" s="172"/>
      <c r="QMZ213" s="172"/>
      <c r="QNA213" s="172"/>
      <c r="QNB213" s="172"/>
      <c r="QNC213" s="172"/>
      <c r="QND213" s="172"/>
      <c r="QNE213" s="172"/>
      <c r="QNF213" s="172"/>
      <c r="QNG213" s="172"/>
      <c r="QNH213" s="172"/>
      <c r="QNI213" s="172"/>
      <c r="QNJ213" s="172"/>
      <c r="QNK213" s="172"/>
      <c r="QNL213" s="172"/>
      <c r="QNM213" s="172"/>
      <c r="QNN213" s="172"/>
      <c r="QNO213" s="172"/>
      <c r="QNP213" s="172"/>
      <c r="QNQ213" s="172"/>
      <c r="QNR213" s="172"/>
      <c r="QNS213" s="172"/>
      <c r="QNT213" s="172"/>
      <c r="QNU213" s="172"/>
      <c r="QNV213" s="172"/>
      <c r="QNW213" s="172"/>
      <c r="QNX213" s="172"/>
      <c r="QNY213" s="172"/>
      <c r="QNZ213" s="172"/>
      <c r="QOA213" s="172"/>
      <c r="QOB213" s="172"/>
      <c r="QOC213" s="172"/>
      <c r="QOD213" s="172"/>
      <c r="QOE213" s="172"/>
      <c r="QOF213" s="172"/>
      <c r="QOG213" s="172"/>
      <c r="QOH213" s="172"/>
      <c r="QOI213" s="172"/>
      <c r="QOJ213" s="172"/>
      <c r="QOK213" s="172"/>
      <c r="QOL213" s="172"/>
      <c r="QOM213" s="172"/>
      <c r="QON213" s="172"/>
      <c r="QOO213" s="172"/>
      <c r="QOP213" s="172"/>
      <c r="QOQ213" s="172"/>
      <c r="QOR213" s="172"/>
      <c r="QOS213" s="172"/>
      <c r="QOT213" s="172"/>
      <c r="QOU213" s="172"/>
      <c r="QOV213" s="172"/>
      <c r="QOW213" s="172"/>
      <c r="QOX213" s="172"/>
      <c r="QOY213" s="172"/>
      <c r="QOZ213" s="172"/>
      <c r="QPA213" s="172"/>
      <c r="QPB213" s="172"/>
      <c r="QPC213" s="172"/>
      <c r="QPD213" s="172"/>
      <c r="QPE213" s="172"/>
      <c r="QPF213" s="172"/>
      <c r="QPG213" s="172"/>
      <c r="QPH213" s="172"/>
      <c r="QPI213" s="172"/>
      <c r="QPJ213" s="172"/>
      <c r="QPK213" s="172"/>
      <c r="QPL213" s="172"/>
      <c r="QPM213" s="172"/>
      <c r="QPN213" s="172"/>
      <c r="QPO213" s="172"/>
      <c r="QPP213" s="172"/>
      <c r="QPQ213" s="172"/>
      <c r="QPR213" s="172"/>
      <c r="QPS213" s="172"/>
      <c r="QPT213" s="172"/>
      <c r="QPU213" s="172"/>
      <c r="QPV213" s="172"/>
      <c r="QPW213" s="172"/>
      <c r="QPX213" s="172"/>
      <c r="QPY213" s="172"/>
      <c r="QPZ213" s="172"/>
      <c r="QQA213" s="172"/>
      <c r="QQB213" s="172"/>
      <c r="QQC213" s="172"/>
      <c r="QQD213" s="172"/>
      <c r="QQE213" s="172"/>
      <c r="QQF213" s="172"/>
      <c r="QQG213" s="172"/>
      <c r="QQH213" s="172"/>
      <c r="QQI213" s="172"/>
      <c r="QQJ213" s="172"/>
      <c r="QQK213" s="172"/>
      <c r="QQL213" s="172"/>
      <c r="QQM213" s="172"/>
      <c r="QQN213" s="172"/>
      <c r="QQO213" s="172"/>
      <c r="QQP213" s="172"/>
      <c r="QQQ213" s="172"/>
      <c r="QQR213" s="172"/>
      <c r="QQS213" s="172"/>
      <c r="QQT213" s="172"/>
      <c r="QQU213" s="172"/>
      <c r="QQV213" s="172"/>
      <c r="QQW213" s="172"/>
      <c r="QQX213" s="172"/>
      <c r="QQY213" s="172"/>
      <c r="QQZ213" s="172"/>
      <c r="QRA213" s="172"/>
      <c r="QRB213" s="172"/>
      <c r="QRC213" s="172"/>
      <c r="QRD213" s="172"/>
      <c r="QRE213" s="172"/>
      <c r="QRF213" s="172"/>
      <c r="QRG213" s="172"/>
      <c r="QRH213" s="172"/>
      <c r="QRI213" s="172"/>
      <c r="QRJ213" s="172"/>
      <c r="QRK213" s="172"/>
      <c r="QRL213" s="172"/>
      <c r="QRM213" s="172"/>
      <c r="QRN213" s="172"/>
      <c r="QRO213" s="172"/>
      <c r="QRP213" s="172"/>
      <c r="QRQ213" s="172"/>
      <c r="QRR213" s="172"/>
      <c r="QRS213" s="172"/>
      <c r="QRT213" s="172"/>
      <c r="QRU213" s="172"/>
      <c r="QRV213" s="172"/>
      <c r="QRW213" s="172"/>
      <c r="QRX213" s="172"/>
      <c r="QRY213" s="172"/>
      <c r="QRZ213" s="172"/>
      <c r="QSA213" s="172"/>
      <c r="QSB213" s="172"/>
      <c r="QSC213" s="172"/>
      <c r="QSD213" s="172"/>
      <c r="QSE213" s="172"/>
      <c r="QSF213" s="172"/>
      <c r="QSG213" s="172"/>
      <c r="QSH213" s="172"/>
      <c r="QSI213" s="172"/>
      <c r="QSJ213" s="172"/>
      <c r="QSK213" s="172"/>
      <c r="QSL213" s="172"/>
      <c r="QSM213" s="172"/>
      <c r="QSN213" s="172"/>
      <c r="QSO213" s="172"/>
      <c r="QSP213" s="172"/>
      <c r="QSQ213" s="172"/>
      <c r="QSR213" s="172"/>
      <c r="QSS213" s="172"/>
      <c r="QST213" s="172"/>
      <c r="QSU213" s="172"/>
      <c r="QSV213" s="172"/>
      <c r="QSW213" s="172"/>
      <c r="QSX213" s="172"/>
      <c r="QSY213" s="172"/>
      <c r="QSZ213" s="172"/>
      <c r="QTA213" s="172"/>
      <c r="QTB213" s="172"/>
      <c r="QTC213" s="172"/>
      <c r="QTD213" s="172"/>
      <c r="QTE213" s="172"/>
      <c r="QTF213" s="172"/>
      <c r="QTG213" s="172"/>
      <c r="QTH213" s="172"/>
      <c r="QTI213" s="172"/>
      <c r="QTJ213" s="172"/>
      <c r="QTK213" s="172"/>
      <c r="QTL213" s="172"/>
      <c r="QTM213" s="172"/>
      <c r="QTN213" s="172"/>
      <c r="QTO213" s="172"/>
      <c r="QTP213" s="172"/>
      <c r="QTQ213" s="172"/>
      <c r="QTR213" s="172"/>
      <c r="QTS213" s="172"/>
      <c r="QTT213" s="172"/>
      <c r="QTU213" s="172"/>
      <c r="QTV213" s="172"/>
      <c r="QTW213" s="172"/>
      <c r="QTX213" s="172"/>
      <c r="QTY213" s="172"/>
      <c r="QTZ213" s="172"/>
      <c r="QUA213" s="172"/>
      <c r="QUB213" s="172"/>
      <c r="QUC213" s="172"/>
      <c r="QUD213" s="172"/>
      <c r="QUE213" s="172"/>
      <c r="QUF213" s="172"/>
      <c r="QUG213" s="172"/>
      <c r="QUH213" s="172"/>
      <c r="QUI213" s="172"/>
      <c r="QUJ213" s="172"/>
      <c r="QUK213" s="172"/>
      <c r="QUL213" s="172"/>
      <c r="QUM213" s="172"/>
      <c r="QUN213" s="172"/>
      <c r="QUO213" s="172"/>
      <c r="QUP213" s="172"/>
      <c r="QUQ213" s="172"/>
      <c r="QUR213" s="172"/>
      <c r="QUS213" s="172"/>
      <c r="QUT213" s="172"/>
      <c r="QUU213" s="172"/>
      <c r="QUV213" s="172"/>
      <c r="QUW213" s="172"/>
      <c r="QUX213" s="172"/>
      <c r="QUY213" s="172"/>
      <c r="QUZ213" s="172"/>
      <c r="QVA213" s="172"/>
      <c r="QVB213" s="172"/>
      <c r="QVC213" s="172"/>
      <c r="QVD213" s="172"/>
      <c r="QVE213" s="172"/>
      <c r="QVF213" s="172"/>
      <c r="QVG213" s="172"/>
      <c r="QVH213" s="172"/>
      <c r="QVI213" s="172"/>
      <c r="QVJ213" s="172"/>
      <c r="QVK213" s="172"/>
      <c r="QVL213" s="172"/>
      <c r="QVM213" s="172"/>
      <c r="QVN213" s="172"/>
      <c r="QVO213" s="172"/>
      <c r="QVP213" s="172"/>
      <c r="QVQ213" s="172"/>
      <c r="QVR213" s="172"/>
      <c r="QVS213" s="172"/>
      <c r="QVT213" s="172"/>
      <c r="QVU213" s="172"/>
      <c r="QVV213" s="172"/>
      <c r="QVW213" s="172"/>
      <c r="QVX213" s="172"/>
      <c r="QVY213" s="172"/>
      <c r="QVZ213" s="172"/>
      <c r="QWA213" s="172"/>
      <c r="QWB213" s="172"/>
      <c r="QWC213" s="172"/>
      <c r="QWD213" s="172"/>
      <c r="QWE213" s="172"/>
      <c r="QWF213" s="172"/>
      <c r="QWG213" s="172"/>
      <c r="QWH213" s="172"/>
      <c r="QWI213" s="172"/>
      <c r="QWJ213" s="172"/>
      <c r="QWK213" s="172"/>
      <c r="QWL213" s="172"/>
      <c r="QWM213" s="172"/>
      <c r="QWN213" s="172"/>
      <c r="QWO213" s="172"/>
      <c r="QWP213" s="172"/>
      <c r="QWQ213" s="172"/>
      <c r="QWR213" s="172"/>
      <c r="QWS213" s="172"/>
      <c r="QWT213" s="172"/>
      <c r="QWU213" s="172"/>
      <c r="QWV213" s="172"/>
      <c r="QWW213" s="172"/>
      <c r="QWX213" s="172"/>
      <c r="QWY213" s="172"/>
      <c r="QWZ213" s="172"/>
      <c r="QXA213" s="172"/>
      <c r="QXB213" s="172"/>
      <c r="QXC213" s="172"/>
      <c r="QXD213" s="172"/>
      <c r="QXE213" s="172"/>
      <c r="QXF213" s="172"/>
      <c r="QXG213" s="172"/>
      <c r="QXH213" s="172"/>
      <c r="QXI213" s="172"/>
      <c r="QXJ213" s="172"/>
      <c r="QXK213" s="172"/>
      <c r="QXL213" s="172"/>
      <c r="QXM213" s="172"/>
      <c r="QXN213" s="172"/>
      <c r="QXO213" s="172"/>
      <c r="QXP213" s="172"/>
      <c r="QXQ213" s="172"/>
      <c r="QXR213" s="172"/>
      <c r="QXS213" s="172"/>
      <c r="QXT213" s="172"/>
      <c r="QXU213" s="172"/>
      <c r="QXV213" s="172"/>
      <c r="QXW213" s="172"/>
      <c r="QXX213" s="172"/>
      <c r="QXY213" s="172"/>
      <c r="QXZ213" s="172"/>
      <c r="QYA213" s="172"/>
      <c r="QYB213" s="172"/>
      <c r="QYC213" s="172"/>
      <c r="QYD213" s="172"/>
      <c r="QYE213" s="172"/>
      <c r="QYF213" s="172"/>
      <c r="QYG213" s="172"/>
      <c r="QYH213" s="172"/>
      <c r="QYI213" s="172"/>
      <c r="QYJ213" s="172"/>
      <c r="QYK213" s="172"/>
      <c r="QYL213" s="172"/>
      <c r="QYM213" s="172"/>
      <c r="QYN213" s="172"/>
      <c r="QYO213" s="172"/>
      <c r="QYP213" s="172"/>
      <c r="QYQ213" s="172"/>
      <c r="QYR213" s="172"/>
      <c r="QYS213" s="172"/>
      <c r="QYT213" s="172"/>
      <c r="QYU213" s="172"/>
      <c r="QYV213" s="172"/>
      <c r="QYW213" s="172"/>
      <c r="QYX213" s="172"/>
      <c r="QYY213" s="172"/>
      <c r="QYZ213" s="172"/>
      <c r="QZA213" s="172"/>
      <c r="QZB213" s="172"/>
      <c r="QZC213" s="172"/>
      <c r="QZD213" s="172"/>
      <c r="QZE213" s="172"/>
      <c r="QZF213" s="172"/>
      <c r="QZG213" s="172"/>
      <c r="QZH213" s="172"/>
      <c r="QZI213" s="172"/>
      <c r="QZJ213" s="172"/>
      <c r="QZK213" s="172"/>
      <c r="QZL213" s="172"/>
      <c r="QZM213" s="172"/>
      <c r="QZN213" s="172"/>
      <c r="QZO213" s="172"/>
      <c r="QZP213" s="172"/>
      <c r="QZQ213" s="172"/>
      <c r="QZR213" s="172"/>
      <c r="QZS213" s="172"/>
      <c r="QZT213" s="172"/>
      <c r="QZU213" s="172"/>
      <c r="QZV213" s="172"/>
      <c r="QZW213" s="172"/>
      <c r="QZX213" s="172"/>
      <c r="QZY213" s="172"/>
      <c r="QZZ213" s="172"/>
      <c r="RAA213" s="172"/>
      <c r="RAB213" s="172"/>
      <c r="RAC213" s="172"/>
      <c r="RAD213" s="172"/>
      <c r="RAE213" s="172"/>
      <c r="RAF213" s="172"/>
      <c r="RAG213" s="172"/>
      <c r="RAH213" s="172"/>
      <c r="RAI213" s="172"/>
      <c r="RAJ213" s="172"/>
      <c r="RAK213" s="172"/>
      <c r="RAL213" s="172"/>
      <c r="RAM213" s="172"/>
      <c r="RAN213" s="172"/>
      <c r="RAO213" s="172"/>
      <c r="RAP213" s="172"/>
      <c r="RAQ213" s="172"/>
      <c r="RAR213" s="172"/>
      <c r="RAS213" s="172"/>
      <c r="RAT213" s="172"/>
      <c r="RAU213" s="172"/>
      <c r="RAV213" s="172"/>
      <c r="RAW213" s="172"/>
      <c r="RAX213" s="172"/>
      <c r="RAY213" s="172"/>
      <c r="RAZ213" s="172"/>
      <c r="RBA213" s="172"/>
      <c r="RBB213" s="172"/>
      <c r="RBC213" s="172"/>
      <c r="RBD213" s="172"/>
      <c r="RBE213" s="172"/>
      <c r="RBF213" s="172"/>
      <c r="RBG213" s="172"/>
      <c r="RBH213" s="172"/>
      <c r="RBI213" s="172"/>
      <c r="RBJ213" s="172"/>
      <c r="RBK213" s="172"/>
      <c r="RBL213" s="172"/>
      <c r="RBM213" s="172"/>
      <c r="RBN213" s="172"/>
      <c r="RBO213" s="172"/>
      <c r="RBP213" s="172"/>
      <c r="RBQ213" s="172"/>
      <c r="RBR213" s="172"/>
      <c r="RBS213" s="172"/>
      <c r="RBT213" s="172"/>
      <c r="RBU213" s="172"/>
      <c r="RBV213" s="172"/>
      <c r="RBW213" s="172"/>
      <c r="RBX213" s="172"/>
      <c r="RBY213" s="172"/>
      <c r="RBZ213" s="172"/>
      <c r="RCA213" s="172"/>
      <c r="RCB213" s="172"/>
      <c r="RCC213" s="172"/>
      <c r="RCD213" s="172"/>
      <c r="RCE213" s="172"/>
      <c r="RCF213" s="172"/>
      <c r="RCG213" s="172"/>
      <c r="RCH213" s="172"/>
      <c r="RCI213" s="172"/>
      <c r="RCJ213" s="172"/>
      <c r="RCK213" s="172"/>
      <c r="RCL213" s="172"/>
      <c r="RCM213" s="172"/>
      <c r="RCN213" s="172"/>
      <c r="RCO213" s="172"/>
      <c r="RCP213" s="172"/>
      <c r="RCQ213" s="172"/>
      <c r="RCR213" s="172"/>
      <c r="RCS213" s="172"/>
      <c r="RCT213" s="172"/>
      <c r="RCU213" s="172"/>
      <c r="RCV213" s="172"/>
      <c r="RCW213" s="172"/>
      <c r="RCX213" s="172"/>
      <c r="RCY213" s="172"/>
      <c r="RCZ213" s="172"/>
      <c r="RDA213" s="172"/>
      <c r="RDB213" s="172"/>
      <c r="RDC213" s="172"/>
      <c r="RDD213" s="172"/>
      <c r="RDE213" s="172"/>
      <c r="RDF213" s="172"/>
      <c r="RDG213" s="172"/>
      <c r="RDH213" s="172"/>
      <c r="RDI213" s="172"/>
      <c r="RDJ213" s="172"/>
      <c r="RDK213" s="172"/>
      <c r="RDL213" s="172"/>
      <c r="RDM213" s="172"/>
      <c r="RDN213" s="172"/>
      <c r="RDO213" s="172"/>
      <c r="RDP213" s="172"/>
      <c r="RDQ213" s="172"/>
      <c r="RDR213" s="172"/>
      <c r="RDS213" s="172"/>
      <c r="RDT213" s="172"/>
      <c r="RDU213" s="172"/>
      <c r="RDV213" s="172"/>
      <c r="RDW213" s="172"/>
      <c r="RDX213" s="172"/>
      <c r="RDY213" s="172"/>
      <c r="RDZ213" s="172"/>
      <c r="REA213" s="172"/>
      <c r="REB213" s="172"/>
      <c r="REC213" s="172"/>
      <c r="RED213" s="172"/>
      <c r="REE213" s="172"/>
      <c r="REF213" s="172"/>
      <c r="REG213" s="172"/>
      <c r="REH213" s="172"/>
      <c r="REI213" s="172"/>
      <c r="REJ213" s="172"/>
      <c r="REK213" s="172"/>
      <c r="REL213" s="172"/>
      <c r="REM213" s="172"/>
      <c r="REN213" s="172"/>
      <c r="REO213" s="172"/>
      <c r="REP213" s="172"/>
      <c r="REQ213" s="172"/>
      <c r="RER213" s="172"/>
      <c r="RES213" s="172"/>
      <c r="RET213" s="172"/>
      <c r="REU213" s="172"/>
      <c r="REV213" s="172"/>
      <c r="REW213" s="172"/>
      <c r="REX213" s="172"/>
      <c r="REY213" s="172"/>
      <c r="REZ213" s="172"/>
      <c r="RFA213" s="172"/>
      <c r="RFB213" s="172"/>
      <c r="RFC213" s="172"/>
      <c r="RFD213" s="172"/>
      <c r="RFE213" s="172"/>
      <c r="RFF213" s="172"/>
      <c r="RFG213" s="172"/>
      <c r="RFH213" s="172"/>
      <c r="RFI213" s="172"/>
      <c r="RFJ213" s="172"/>
      <c r="RFK213" s="172"/>
      <c r="RFL213" s="172"/>
      <c r="RFM213" s="172"/>
      <c r="RFN213" s="172"/>
      <c r="RFO213" s="172"/>
      <c r="RFP213" s="172"/>
      <c r="RFQ213" s="172"/>
      <c r="RFR213" s="172"/>
      <c r="RFS213" s="172"/>
      <c r="RFT213" s="172"/>
      <c r="RFU213" s="172"/>
      <c r="RFV213" s="172"/>
      <c r="RFW213" s="172"/>
      <c r="RFX213" s="172"/>
      <c r="RFY213" s="172"/>
      <c r="RFZ213" s="172"/>
      <c r="RGA213" s="172"/>
      <c r="RGB213" s="172"/>
      <c r="RGC213" s="172"/>
      <c r="RGD213" s="172"/>
      <c r="RGE213" s="172"/>
      <c r="RGF213" s="172"/>
      <c r="RGG213" s="172"/>
      <c r="RGH213" s="172"/>
      <c r="RGI213" s="172"/>
      <c r="RGJ213" s="172"/>
      <c r="RGK213" s="172"/>
      <c r="RGL213" s="172"/>
      <c r="RGM213" s="172"/>
      <c r="RGN213" s="172"/>
      <c r="RGO213" s="172"/>
      <c r="RGP213" s="172"/>
      <c r="RGQ213" s="172"/>
      <c r="RGR213" s="172"/>
      <c r="RGS213" s="172"/>
      <c r="RGT213" s="172"/>
      <c r="RGU213" s="172"/>
      <c r="RGV213" s="172"/>
      <c r="RGW213" s="172"/>
      <c r="RGX213" s="172"/>
      <c r="RGY213" s="172"/>
      <c r="RGZ213" s="172"/>
      <c r="RHA213" s="172"/>
      <c r="RHB213" s="172"/>
      <c r="RHC213" s="172"/>
      <c r="RHD213" s="172"/>
      <c r="RHE213" s="172"/>
      <c r="RHF213" s="172"/>
      <c r="RHG213" s="172"/>
      <c r="RHH213" s="172"/>
      <c r="RHI213" s="172"/>
      <c r="RHJ213" s="172"/>
      <c r="RHK213" s="172"/>
      <c r="RHL213" s="172"/>
      <c r="RHM213" s="172"/>
      <c r="RHN213" s="172"/>
      <c r="RHO213" s="172"/>
      <c r="RHP213" s="172"/>
      <c r="RHQ213" s="172"/>
      <c r="RHR213" s="172"/>
      <c r="RHS213" s="172"/>
      <c r="RHT213" s="172"/>
      <c r="RHU213" s="172"/>
      <c r="RHV213" s="172"/>
      <c r="RHW213" s="172"/>
      <c r="RHX213" s="172"/>
      <c r="RHY213" s="172"/>
      <c r="RHZ213" s="172"/>
      <c r="RIA213" s="172"/>
      <c r="RIB213" s="172"/>
      <c r="RIC213" s="172"/>
      <c r="RID213" s="172"/>
      <c r="RIE213" s="172"/>
      <c r="RIF213" s="172"/>
      <c r="RIG213" s="172"/>
      <c r="RIH213" s="172"/>
      <c r="RII213" s="172"/>
      <c r="RIJ213" s="172"/>
      <c r="RIK213" s="172"/>
      <c r="RIL213" s="172"/>
      <c r="RIM213" s="172"/>
      <c r="RIN213" s="172"/>
      <c r="RIO213" s="172"/>
      <c r="RIP213" s="172"/>
      <c r="RIQ213" s="172"/>
      <c r="RIR213" s="172"/>
      <c r="RIS213" s="172"/>
      <c r="RIT213" s="172"/>
      <c r="RIU213" s="172"/>
      <c r="RIV213" s="172"/>
      <c r="RIW213" s="172"/>
      <c r="RIX213" s="172"/>
      <c r="RIY213" s="172"/>
      <c r="RIZ213" s="172"/>
      <c r="RJA213" s="172"/>
      <c r="RJB213" s="172"/>
      <c r="RJC213" s="172"/>
      <c r="RJD213" s="172"/>
      <c r="RJE213" s="172"/>
      <c r="RJF213" s="172"/>
      <c r="RJG213" s="172"/>
      <c r="RJH213" s="172"/>
      <c r="RJI213" s="172"/>
      <c r="RJJ213" s="172"/>
      <c r="RJK213" s="172"/>
      <c r="RJL213" s="172"/>
      <c r="RJM213" s="172"/>
      <c r="RJN213" s="172"/>
      <c r="RJO213" s="172"/>
      <c r="RJP213" s="172"/>
      <c r="RJQ213" s="172"/>
      <c r="RJR213" s="172"/>
      <c r="RJS213" s="172"/>
      <c r="RJT213" s="172"/>
      <c r="RJU213" s="172"/>
      <c r="RJV213" s="172"/>
      <c r="RJW213" s="172"/>
      <c r="RJX213" s="172"/>
      <c r="RJY213" s="172"/>
      <c r="RJZ213" s="172"/>
      <c r="RKA213" s="172"/>
      <c r="RKB213" s="172"/>
      <c r="RKC213" s="172"/>
      <c r="RKD213" s="172"/>
      <c r="RKE213" s="172"/>
      <c r="RKF213" s="172"/>
      <c r="RKG213" s="172"/>
      <c r="RKH213" s="172"/>
      <c r="RKI213" s="172"/>
      <c r="RKJ213" s="172"/>
      <c r="RKK213" s="172"/>
      <c r="RKL213" s="172"/>
      <c r="RKM213" s="172"/>
      <c r="RKN213" s="172"/>
      <c r="RKO213" s="172"/>
      <c r="RKP213" s="172"/>
      <c r="RKQ213" s="172"/>
      <c r="RKR213" s="172"/>
      <c r="RKS213" s="172"/>
      <c r="RKT213" s="172"/>
      <c r="RKU213" s="172"/>
      <c r="RKV213" s="172"/>
      <c r="RKW213" s="172"/>
      <c r="RKX213" s="172"/>
      <c r="RKY213" s="172"/>
      <c r="RKZ213" s="172"/>
      <c r="RLA213" s="172"/>
      <c r="RLB213" s="172"/>
      <c r="RLC213" s="172"/>
      <c r="RLD213" s="172"/>
      <c r="RLE213" s="172"/>
      <c r="RLF213" s="172"/>
      <c r="RLG213" s="172"/>
      <c r="RLH213" s="172"/>
      <c r="RLI213" s="172"/>
      <c r="RLJ213" s="172"/>
      <c r="RLK213" s="172"/>
      <c r="RLL213" s="172"/>
      <c r="RLM213" s="172"/>
      <c r="RLN213" s="172"/>
      <c r="RLO213" s="172"/>
      <c r="RLP213" s="172"/>
      <c r="RLQ213" s="172"/>
      <c r="RLR213" s="172"/>
      <c r="RLS213" s="172"/>
      <c r="RLT213" s="172"/>
      <c r="RLU213" s="172"/>
      <c r="RLV213" s="172"/>
      <c r="RLW213" s="172"/>
      <c r="RLX213" s="172"/>
      <c r="RLY213" s="172"/>
      <c r="RLZ213" s="172"/>
      <c r="RMA213" s="172"/>
      <c r="RMB213" s="172"/>
      <c r="RMC213" s="172"/>
      <c r="RMD213" s="172"/>
      <c r="RME213" s="172"/>
      <c r="RMF213" s="172"/>
      <c r="RMG213" s="172"/>
      <c r="RMH213" s="172"/>
      <c r="RMI213" s="172"/>
      <c r="RMJ213" s="172"/>
      <c r="RMK213" s="172"/>
      <c r="RML213" s="172"/>
      <c r="RMM213" s="172"/>
      <c r="RMN213" s="172"/>
      <c r="RMO213" s="172"/>
      <c r="RMP213" s="172"/>
      <c r="RMQ213" s="172"/>
      <c r="RMR213" s="172"/>
      <c r="RMS213" s="172"/>
      <c r="RMT213" s="172"/>
      <c r="RMU213" s="172"/>
      <c r="RMV213" s="172"/>
      <c r="RMW213" s="172"/>
      <c r="RMX213" s="172"/>
      <c r="RMY213" s="172"/>
      <c r="RMZ213" s="172"/>
      <c r="RNA213" s="172"/>
      <c r="RNB213" s="172"/>
      <c r="RNC213" s="172"/>
      <c r="RND213" s="172"/>
      <c r="RNE213" s="172"/>
      <c r="RNF213" s="172"/>
      <c r="RNG213" s="172"/>
      <c r="RNH213" s="172"/>
      <c r="RNI213" s="172"/>
      <c r="RNJ213" s="172"/>
      <c r="RNK213" s="172"/>
      <c r="RNL213" s="172"/>
      <c r="RNM213" s="172"/>
      <c r="RNN213" s="172"/>
      <c r="RNO213" s="172"/>
      <c r="RNP213" s="172"/>
      <c r="RNQ213" s="172"/>
      <c r="RNR213" s="172"/>
      <c r="RNS213" s="172"/>
      <c r="RNT213" s="172"/>
      <c r="RNU213" s="172"/>
      <c r="RNV213" s="172"/>
      <c r="RNW213" s="172"/>
      <c r="RNX213" s="172"/>
      <c r="RNY213" s="172"/>
      <c r="RNZ213" s="172"/>
      <c r="ROA213" s="172"/>
      <c r="ROB213" s="172"/>
      <c r="ROC213" s="172"/>
      <c r="ROD213" s="172"/>
      <c r="ROE213" s="172"/>
      <c r="ROF213" s="172"/>
      <c r="ROG213" s="172"/>
      <c r="ROH213" s="172"/>
      <c r="ROI213" s="172"/>
      <c r="ROJ213" s="172"/>
      <c r="ROK213" s="172"/>
      <c r="ROL213" s="172"/>
      <c r="ROM213" s="172"/>
      <c r="RON213" s="172"/>
      <c r="ROO213" s="172"/>
      <c r="ROP213" s="172"/>
      <c r="ROQ213" s="172"/>
      <c r="ROR213" s="172"/>
      <c r="ROS213" s="172"/>
      <c r="ROT213" s="172"/>
      <c r="ROU213" s="172"/>
      <c r="ROV213" s="172"/>
      <c r="ROW213" s="172"/>
      <c r="ROX213" s="172"/>
      <c r="ROY213" s="172"/>
      <c r="ROZ213" s="172"/>
      <c r="RPA213" s="172"/>
      <c r="RPB213" s="172"/>
      <c r="RPC213" s="172"/>
      <c r="RPD213" s="172"/>
      <c r="RPE213" s="172"/>
      <c r="RPF213" s="172"/>
      <c r="RPG213" s="172"/>
      <c r="RPH213" s="172"/>
      <c r="RPI213" s="172"/>
      <c r="RPJ213" s="172"/>
      <c r="RPK213" s="172"/>
      <c r="RPL213" s="172"/>
      <c r="RPM213" s="172"/>
      <c r="RPN213" s="172"/>
      <c r="RPO213" s="172"/>
      <c r="RPP213" s="172"/>
      <c r="RPQ213" s="172"/>
      <c r="RPR213" s="172"/>
      <c r="RPS213" s="172"/>
      <c r="RPT213" s="172"/>
      <c r="RPU213" s="172"/>
      <c r="RPV213" s="172"/>
      <c r="RPW213" s="172"/>
      <c r="RPX213" s="172"/>
      <c r="RPY213" s="172"/>
      <c r="RPZ213" s="172"/>
      <c r="RQA213" s="172"/>
      <c r="RQB213" s="172"/>
      <c r="RQC213" s="172"/>
      <c r="RQD213" s="172"/>
      <c r="RQE213" s="172"/>
      <c r="RQF213" s="172"/>
      <c r="RQG213" s="172"/>
      <c r="RQH213" s="172"/>
      <c r="RQI213" s="172"/>
      <c r="RQJ213" s="172"/>
      <c r="RQK213" s="172"/>
      <c r="RQL213" s="172"/>
      <c r="RQM213" s="172"/>
      <c r="RQN213" s="172"/>
      <c r="RQO213" s="172"/>
      <c r="RQP213" s="172"/>
      <c r="RQQ213" s="172"/>
      <c r="RQR213" s="172"/>
      <c r="RQS213" s="172"/>
      <c r="RQT213" s="172"/>
      <c r="RQU213" s="172"/>
      <c r="RQV213" s="172"/>
      <c r="RQW213" s="172"/>
      <c r="RQX213" s="172"/>
      <c r="RQY213" s="172"/>
      <c r="RQZ213" s="172"/>
      <c r="RRA213" s="172"/>
      <c r="RRB213" s="172"/>
      <c r="RRC213" s="172"/>
      <c r="RRD213" s="172"/>
      <c r="RRE213" s="172"/>
      <c r="RRF213" s="172"/>
      <c r="RRG213" s="172"/>
      <c r="RRH213" s="172"/>
      <c r="RRI213" s="172"/>
      <c r="RRJ213" s="172"/>
      <c r="RRK213" s="172"/>
      <c r="RRL213" s="172"/>
      <c r="RRM213" s="172"/>
      <c r="RRN213" s="172"/>
      <c r="RRO213" s="172"/>
      <c r="RRP213" s="172"/>
      <c r="RRQ213" s="172"/>
      <c r="RRR213" s="172"/>
      <c r="RRS213" s="172"/>
      <c r="RRT213" s="172"/>
      <c r="RRU213" s="172"/>
      <c r="RRV213" s="172"/>
      <c r="RRW213" s="172"/>
      <c r="RRX213" s="172"/>
      <c r="RRY213" s="172"/>
      <c r="RRZ213" s="172"/>
      <c r="RSA213" s="172"/>
      <c r="RSB213" s="172"/>
      <c r="RSC213" s="172"/>
      <c r="RSD213" s="172"/>
      <c r="RSE213" s="172"/>
      <c r="RSF213" s="172"/>
      <c r="RSG213" s="172"/>
      <c r="RSH213" s="172"/>
      <c r="RSI213" s="172"/>
      <c r="RSJ213" s="172"/>
      <c r="RSK213" s="172"/>
      <c r="RSL213" s="172"/>
      <c r="RSM213" s="172"/>
      <c r="RSN213" s="172"/>
      <c r="RSO213" s="172"/>
      <c r="RSP213" s="172"/>
      <c r="RSQ213" s="172"/>
      <c r="RSR213" s="172"/>
      <c r="RSS213" s="172"/>
      <c r="RST213" s="172"/>
      <c r="RSU213" s="172"/>
      <c r="RSV213" s="172"/>
      <c r="RSW213" s="172"/>
      <c r="RSX213" s="172"/>
      <c r="RSY213" s="172"/>
      <c r="RSZ213" s="172"/>
      <c r="RTA213" s="172"/>
      <c r="RTB213" s="172"/>
      <c r="RTC213" s="172"/>
      <c r="RTD213" s="172"/>
      <c r="RTE213" s="172"/>
      <c r="RTF213" s="172"/>
      <c r="RTG213" s="172"/>
      <c r="RTH213" s="172"/>
      <c r="RTI213" s="172"/>
      <c r="RTJ213" s="172"/>
      <c r="RTK213" s="172"/>
      <c r="RTL213" s="172"/>
      <c r="RTM213" s="172"/>
      <c r="RTN213" s="172"/>
      <c r="RTO213" s="172"/>
      <c r="RTP213" s="172"/>
      <c r="RTQ213" s="172"/>
      <c r="RTR213" s="172"/>
      <c r="RTS213" s="172"/>
      <c r="RTT213" s="172"/>
      <c r="RTU213" s="172"/>
      <c r="RTV213" s="172"/>
      <c r="RTW213" s="172"/>
      <c r="RTX213" s="172"/>
      <c r="RTY213" s="172"/>
      <c r="RTZ213" s="172"/>
      <c r="RUA213" s="172"/>
      <c r="RUB213" s="172"/>
      <c r="RUC213" s="172"/>
      <c r="RUD213" s="172"/>
      <c r="RUE213" s="172"/>
      <c r="RUF213" s="172"/>
      <c r="RUG213" s="172"/>
      <c r="RUH213" s="172"/>
      <c r="RUI213" s="172"/>
      <c r="RUJ213" s="172"/>
      <c r="RUK213" s="172"/>
      <c r="RUL213" s="172"/>
      <c r="RUM213" s="172"/>
      <c r="RUN213" s="172"/>
      <c r="RUO213" s="172"/>
      <c r="RUP213" s="172"/>
      <c r="RUQ213" s="172"/>
      <c r="RUR213" s="172"/>
      <c r="RUS213" s="172"/>
      <c r="RUT213" s="172"/>
      <c r="RUU213" s="172"/>
      <c r="RUV213" s="172"/>
      <c r="RUW213" s="172"/>
      <c r="RUX213" s="172"/>
      <c r="RUY213" s="172"/>
      <c r="RUZ213" s="172"/>
      <c r="RVA213" s="172"/>
      <c r="RVB213" s="172"/>
      <c r="RVC213" s="172"/>
      <c r="RVD213" s="172"/>
      <c r="RVE213" s="172"/>
      <c r="RVF213" s="172"/>
      <c r="RVG213" s="172"/>
      <c r="RVH213" s="172"/>
      <c r="RVI213" s="172"/>
      <c r="RVJ213" s="172"/>
      <c r="RVK213" s="172"/>
      <c r="RVL213" s="172"/>
      <c r="RVM213" s="172"/>
      <c r="RVN213" s="172"/>
      <c r="RVO213" s="172"/>
      <c r="RVP213" s="172"/>
      <c r="RVQ213" s="172"/>
      <c r="RVR213" s="172"/>
      <c r="RVS213" s="172"/>
      <c r="RVT213" s="172"/>
      <c r="RVU213" s="172"/>
      <c r="RVV213" s="172"/>
      <c r="RVW213" s="172"/>
      <c r="RVX213" s="172"/>
      <c r="RVY213" s="172"/>
      <c r="RVZ213" s="172"/>
      <c r="RWA213" s="172"/>
      <c r="RWB213" s="172"/>
      <c r="RWC213" s="172"/>
      <c r="RWD213" s="172"/>
      <c r="RWE213" s="172"/>
      <c r="RWF213" s="172"/>
      <c r="RWG213" s="172"/>
      <c r="RWH213" s="172"/>
      <c r="RWI213" s="172"/>
      <c r="RWJ213" s="172"/>
      <c r="RWK213" s="172"/>
      <c r="RWL213" s="172"/>
      <c r="RWM213" s="172"/>
      <c r="RWN213" s="172"/>
      <c r="RWO213" s="172"/>
      <c r="RWP213" s="172"/>
      <c r="RWQ213" s="172"/>
      <c r="RWR213" s="172"/>
      <c r="RWS213" s="172"/>
      <c r="RWT213" s="172"/>
      <c r="RWU213" s="172"/>
      <c r="RWV213" s="172"/>
      <c r="RWW213" s="172"/>
      <c r="RWX213" s="172"/>
      <c r="RWY213" s="172"/>
      <c r="RWZ213" s="172"/>
      <c r="RXA213" s="172"/>
      <c r="RXB213" s="172"/>
      <c r="RXC213" s="172"/>
      <c r="RXD213" s="172"/>
      <c r="RXE213" s="172"/>
      <c r="RXF213" s="172"/>
      <c r="RXG213" s="172"/>
      <c r="RXH213" s="172"/>
      <c r="RXI213" s="172"/>
      <c r="RXJ213" s="172"/>
      <c r="RXK213" s="172"/>
      <c r="RXL213" s="172"/>
      <c r="RXM213" s="172"/>
      <c r="RXN213" s="172"/>
      <c r="RXO213" s="172"/>
      <c r="RXP213" s="172"/>
      <c r="RXQ213" s="172"/>
      <c r="RXR213" s="172"/>
      <c r="RXS213" s="172"/>
      <c r="RXT213" s="172"/>
      <c r="RXU213" s="172"/>
      <c r="RXV213" s="172"/>
      <c r="RXW213" s="172"/>
      <c r="RXX213" s="172"/>
      <c r="RXY213" s="172"/>
      <c r="RXZ213" s="172"/>
      <c r="RYA213" s="172"/>
      <c r="RYB213" s="172"/>
      <c r="RYC213" s="172"/>
      <c r="RYD213" s="172"/>
      <c r="RYE213" s="172"/>
      <c r="RYF213" s="172"/>
      <c r="RYG213" s="172"/>
      <c r="RYH213" s="172"/>
      <c r="RYI213" s="172"/>
      <c r="RYJ213" s="172"/>
      <c r="RYK213" s="172"/>
      <c r="RYL213" s="172"/>
      <c r="RYM213" s="172"/>
      <c r="RYN213" s="172"/>
      <c r="RYO213" s="172"/>
      <c r="RYP213" s="172"/>
      <c r="RYQ213" s="172"/>
      <c r="RYR213" s="172"/>
      <c r="RYS213" s="172"/>
      <c r="RYT213" s="172"/>
      <c r="RYU213" s="172"/>
      <c r="RYV213" s="172"/>
      <c r="RYW213" s="172"/>
      <c r="RYX213" s="172"/>
      <c r="RYY213" s="172"/>
      <c r="RYZ213" s="172"/>
      <c r="RZA213" s="172"/>
      <c r="RZB213" s="172"/>
      <c r="RZC213" s="172"/>
      <c r="RZD213" s="172"/>
      <c r="RZE213" s="172"/>
      <c r="RZF213" s="172"/>
      <c r="RZG213" s="172"/>
      <c r="RZH213" s="172"/>
      <c r="RZI213" s="172"/>
      <c r="RZJ213" s="172"/>
      <c r="RZK213" s="172"/>
      <c r="RZL213" s="172"/>
      <c r="RZM213" s="172"/>
      <c r="RZN213" s="172"/>
      <c r="RZO213" s="172"/>
      <c r="RZP213" s="172"/>
      <c r="RZQ213" s="172"/>
      <c r="RZR213" s="172"/>
      <c r="RZS213" s="172"/>
      <c r="RZT213" s="172"/>
      <c r="RZU213" s="172"/>
      <c r="RZV213" s="172"/>
      <c r="RZW213" s="172"/>
      <c r="RZX213" s="172"/>
      <c r="RZY213" s="172"/>
      <c r="RZZ213" s="172"/>
      <c r="SAA213" s="172"/>
      <c r="SAB213" s="172"/>
      <c r="SAC213" s="172"/>
      <c r="SAD213" s="172"/>
      <c r="SAE213" s="172"/>
      <c r="SAF213" s="172"/>
      <c r="SAG213" s="172"/>
      <c r="SAH213" s="172"/>
      <c r="SAI213" s="172"/>
      <c r="SAJ213" s="172"/>
      <c r="SAK213" s="172"/>
      <c r="SAL213" s="172"/>
      <c r="SAM213" s="172"/>
      <c r="SAN213" s="172"/>
      <c r="SAO213" s="172"/>
      <c r="SAP213" s="172"/>
      <c r="SAQ213" s="172"/>
      <c r="SAR213" s="172"/>
      <c r="SAS213" s="172"/>
      <c r="SAT213" s="172"/>
      <c r="SAU213" s="172"/>
      <c r="SAV213" s="172"/>
      <c r="SAW213" s="172"/>
      <c r="SAX213" s="172"/>
      <c r="SAY213" s="172"/>
      <c r="SAZ213" s="172"/>
      <c r="SBA213" s="172"/>
      <c r="SBB213" s="172"/>
      <c r="SBC213" s="172"/>
      <c r="SBD213" s="172"/>
      <c r="SBE213" s="172"/>
      <c r="SBF213" s="172"/>
      <c r="SBG213" s="172"/>
      <c r="SBH213" s="172"/>
      <c r="SBI213" s="172"/>
      <c r="SBJ213" s="172"/>
      <c r="SBK213" s="172"/>
      <c r="SBL213" s="172"/>
      <c r="SBM213" s="172"/>
      <c r="SBN213" s="172"/>
      <c r="SBO213" s="172"/>
      <c r="SBP213" s="172"/>
      <c r="SBQ213" s="172"/>
      <c r="SBR213" s="172"/>
      <c r="SBS213" s="172"/>
      <c r="SBT213" s="172"/>
      <c r="SBU213" s="172"/>
      <c r="SBV213" s="172"/>
      <c r="SBW213" s="172"/>
      <c r="SBX213" s="172"/>
      <c r="SBY213" s="172"/>
      <c r="SBZ213" s="172"/>
      <c r="SCA213" s="172"/>
      <c r="SCB213" s="172"/>
      <c r="SCC213" s="172"/>
      <c r="SCD213" s="172"/>
      <c r="SCE213" s="172"/>
      <c r="SCF213" s="172"/>
      <c r="SCG213" s="172"/>
      <c r="SCH213" s="172"/>
      <c r="SCI213" s="172"/>
      <c r="SCJ213" s="172"/>
      <c r="SCK213" s="172"/>
      <c r="SCL213" s="172"/>
      <c r="SCM213" s="172"/>
      <c r="SCN213" s="172"/>
      <c r="SCO213" s="172"/>
      <c r="SCP213" s="172"/>
      <c r="SCQ213" s="172"/>
      <c r="SCR213" s="172"/>
      <c r="SCS213" s="172"/>
      <c r="SCT213" s="172"/>
      <c r="SCU213" s="172"/>
      <c r="SCV213" s="172"/>
      <c r="SCW213" s="172"/>
      <c r="SCX213" s="172"/>
      <c r="SCY213" s="172"/>
      <c r="SCZ213" s="172"/>
      <c r="SDA213" s="172"/>
      <c r="SDB213" s="172"/>
      <c r="SDC213" s="172"/>
      <c r="SDD213" s="172"/>
      <c r="SDE213" s="172"/>
      <c r="SDF213" s="172"/>
      <c r="SDG213" s="172"/>
      <c r="SDH213" s="172"/>
      <c r="SDI213" s="172"/>
      <c r="SDJ213" s="172"/>
      <c r="SDK213" s="172"/>
      <c r="SDL213" s="172"/>
      <c r="SDM213" s="172"/>
      <c r="SDN213" s="172"/>
      <c r="SDO213" s="172"/>
      <c r="SDP213" s="172"/>
      <c r="SDQ213" s="172"/>
      <c r="SDR213" s="172"/>
      <c r="SDS213" s="172"/>
      <c r="SDT213" s="172"/>
      <c r="SDU213" s="172"/>
      <c r="SDV213" s="172"/>
      <c r="SDW213" s="172"/>
      <c r="SDX213" s="172"/>
      <c r="SDY213" s="172"/>
      <c r="SDZ213" s="172"/>
      <c r="SEA213" s="172"/>
      <c r="SEB213" s="172"/>
      <c r="SEC213" s="172"/>
      <c r="SED213" s="172"/>
      <c r="SEE213" s="172"/>
      <c r="SEF213" s="172"/>
      <c r="SEG213" s="172"/>
      <c r="SEH213" s="172"/>
      <c r="SEI213" s="172"/>
      <c r="SEJ213" s="172"/>
      <c r="SEK213" s="172"/>
      <c r="SEL213" s="172"/>
      <c r="SEM213" s="172"/>
      <c r="SEN213" s="172"/>
      <c r="SEO213" s="172"/>
      <c r="SEP213" s="172"/>
      <c r="SEQ213" s="172"/>
      <c r="SER213" s="172"/>
      <c r="SES213" s="172"/>
      <c r="SET213" s="172"/>
      <c r="SEU213" s="172"/>
      <c r="SEV213" s="172"/>
      <c r="SEW213" s="172"/>
      <c r="SEX213" s="172"/>
      <c r="SEY213" s="172"/>
      <c r="SEZ213" s="172"/>
      <c r="SFA213" s="172"/>
      <c r="SFB213" s="172"/>
      <c r="SFC213" s="172"/>
      <c r="SFD213" s="172"/>
      <c r="SFE213" s="172"/>
      <c r="SFF213" s="172"/>
      <c r="SFG213" s="172"/>
      <c r="SFH213" s="172"/>
      <c r="SFI213" s="172"/>
      <c r="SFJ213" s="172"/>
      <c r="SFK213" s="172"/>
      <c r="SFL213" s="172"/>
      <c r="SFM213" s="172"/>
      <c r="SFN213" s="172"/>
      <c r="SFO213" s="172"/>
      <c r="SFP213" s="172"/>
      <c r="SFQ213" s="172"/>
      <c r="SFR213" s="172"/>
      <c r="SFS213" s="172"/>
      <c r="SFT213" s="172"/>
      <c r="SFU213" s="172"/>
      <c r="SFV213" s="172"/>
      <c r="SFW213" s="172"/>
      <c r="SFX213" s="172"/>
      <c r="SFY213" s="172"/>
      <c r="SFZ213" s="172"/>
      <c r="SGA213" s="172"/>
      <c r="SGB213" s="172"/>
      <c r="SGC213" s="172"/>
      <c r="SGD213" s="172"/>
      <c r="SGE213" s="172"/>
      <c r="SGF213" s="172"/>
      <c r="SGG213" s="172"/>
      <c r="SGH213" s="172"/>
      <c r="SGI213" s="172"/>
      <c r="SGJ213" s="172"/>
      <c r="SGK213" s="172"/>
      <c r="SGL213" s="172"/>
      <c r="SGM213" s="172"/>
      <c r="SGN213" s="172"/>
      <c r="SGO213" s="172"/>
      <c r="SGP213" s="172"/>
      <c r="SGQ213" s="172"/>
      <c r="SGR213" s="172"/>
      <c r="SGS213" s="172"/>
      <c r="SGT213" s="172"/>
      <c r="SGU213" s="172"/>
      <c r="SGV213" s="172"/>
      <c r="SGW213" s="172"/>
      <c r="SGX213" s="172"/>
      <c r="SGY213" s="172"/>
      <c r="SGZ213" s="172"/>
      <c r="SHA213" s="172"/>
      <c r="SHB213" s="172"/>
      <c r="SHC213" s="172"/>
      <c r="SHD213" s="172"/>
      <c r="SHE213" s="172"/>
      <c r="SHF213" s="172"/>
      <c r="SHG213" s="172"/>
      <c r="SHH213" s="172"/>
      <c r="SHI213" s="172"/>
      <c r="SHJ213" s="172"/>
      <c r="SHK213" s="172"/>
      <c r="SHL213" s="172"/>
      <c r="SHM213" s="172"/>
      <c r="SHN213" s="172"/>
      <c r="SHO213" s="172"/>
      <c r="SHP213" s="172"/>
      <c r="SHQ213" s="172"/>
      <c r="SHR213" s="172"/>
      <c r="SHS213" s="172"/>
      <c r="SHT213" s="172"/>
      <c r="SHU213" s="172"/>
      <c r="SHV213" s="172"/>
      <c r="SHW213" s="172"/>
      <c r="SHX213" s="172"/>
      <c r="SHY213" s="172"/>
      <c r="SHZ213" s="172"/>
      <c r="SIA213" s="172"/>
      <c r="SIB213" s="172"/>
      <c r="SIC213" s="172"/>
      <c r="SID213" s="172"/>
      <c r="SIE213" s="172"/>
      <c r="SIF213" s="172"/>
      <c r="SIG213" s="172"/>
      <c r="SIH213" s="172"/>
      <c r="SII213" s="172"/>
      <c r="SIJ213" s="172"/>
      <c r="SIK213" s="172"/>
      <c r="SIL213" s="172"/>
      <c r="SIM213" s="172"/>
      <c r="SIN213" s="172"/>
      <c r="SIO213" s="172"/>
      <c r="SIP213" s="172"/>
      <c r="SIQ213" s="172"/>
      <c r="SIR213" s="172"/>
      <c r="SIS213" s="172"/>
      <c r="SIT213" s="172"/>
      <c r="SIU213" s="172"/>
      <c r="SIV213" s="172"/>
      <c r="SIW213" s="172"/>
      <c r="SIX213" s="172"/>
      <c r="SIY213" s="172"/>
      <c r="SIZ213" s="172"/>
      <c r="SJA213" s="172"/>
      <c r="SJB213" s="172"/>
      <c r="SJC213" s="172"/>
      <c r="SJD213" s="172"/>
      <c r="SJE213" s="172"/>
      <c r="SJF213" s="172"/>
      <c r="SJG213" s="172"/>
      <c r="SJH213" s="172"/>
      <c r="SJI213" s="172"/>
      <c r="SJJ213" s="172"/>
      <c r="SJK213" s="172"/>
      <c r="SJL213" s="172"/>
      <c r="SJM213" s="172"/>
      <c r="SJN213" s="172"/>
      <c r="SJO213" s="172"/>
      <c r="SJP213" s="172"/>
      <c r="SJQ213" s="172"/>
      <c r="SJR213" s="172"/>
      <c r="SJS213" s="172"/>
      <c r="SJT213" s="172"/>
      <c r="SJU213" s="172"/>
      <c r="SJV213" s="172"/>
      <c r="SJW213" s="172"/>
      <c r="SJX213" s="172"/>
      <c r="SJY213" s="172"/>
      <c r="SJZ213" s="172"/>
      <c r="SKA213" s="172"/>
      <c r="SKB213" s="172"/>
      <c r="SKC213" s="172"/>
      <c r="SKD213" s="172"/>
      <c r="SKE213" s="172"/>
      <c r="SKF213" s="172"/>
      <c r="SKG213" s="172"/>
      <c r="SKH213" s="172"/>
      <c r="SKI213" s="172"/>
      <c r="SKJ213" s="172"/>
      <c r="SKK213" s="172"/>
      <c r="SKL213" s="172"/>
      <c r="SKM213" s="172"/>
      <c r="SKN213" s="172"/>
      <c r="SKO213" s="172"/>
      <c r="SKP213" s="172"/>
      <c r="SKQ213" s="172"/>
      <c r="SKR213" s="172"/>
      <c r="SKS213" s="172"/>
      <c r="SKT213" s="172"/>
      <c r="SKU213" s="172"/>
      <c r="SKV213" s="172"/>
      <c r="SKW213" s="172"/>
      <c r="SKX213" s="172"/>
      <c r="SKY213" s="172"/>
      <c r="SKZ213" s="172"/>
      <c r="SLA213" s="172"/>
      <c r="SLB213" s="172"/>
      <c r="SLC213" s="172"/>
      <c r="SLD213" s="172"/>
      <c r="SLE213" s="172"/>
      <c r="SLF213" s="172"/>
      <c r="SLG213" s="172"/>
      <c r="SLH213" s="172"/>
      <c r="SLI213" s="172"/>
      <c r="SLJ213" s="172"/>
      <c r="SLK213" s="172"/>
      <c r="SLL213" s="172"/>
      <c r="SLM213" s="172"/>
      <c r="SLN213" s="172"/>
      <c r="SLO213" s="172"/>
      <c r="SLP213" s="172"/>
      <c r="SLQ213" s="172"/>
      <c r="SLR213" s="172"/>
      <c r="SLS213" s="172"/>
      <c r="SLT213" s="172"/>
      <c r="SLU213" s="172"/>
      <c r="SLV213" s="172"/>
      <c r="SLW213" s="172"/>
      <c r="SLX213" s="172"/>
      <c r="SLY213" s="172"/>
      <c r="SLZ213" s="172"/>
      <c r="SMA213" s="172"/>
      <c r="SMB213" s="172"/>
      <c r="SMC213" s="172"/>
      <c r="SMD213" s="172"/>
      <c r="SME213" s="172"/>
      <c r="SMF213" s="172"/>
      <c r="SMG213" s="172"/>
      <c r="SMH213" s="172"/>
      <c r="SMI213" s="172"/>
      <c r="SMJ213" s="172"/>
      <c r="SMK213" s="172"/>
      <c r="SML213" s="172"/>
      <c r="SMM213" s="172"/>
      <c r="SMN213" s="172"/>
      <c r="SMO213" s="172"/>
      <c r="SMP213" s="172"/>
      <c r="SMQ213" s="172"/>
      <c r="SMR213" s="172"/>
      <c r="SMS213" s="172"/>
      <c r="SMT213" s="172"/>
      <c r="SMU213" s="172"/>
      <c r="SMV213" s="172"/>
      <c r="SMW213" s="172"/>
      <c r="SMX213" s="172"/>
      <c r="SMY213" s="172"/>
      <c r="SMZ213" s="172"/>
      <c r="SNA213" s="172"/>
      <c r="SNB213" s="172"/>
      <c r="SNC213" s="172"/>
      <c r="SND213" s="172"/>
      <c r="SNE213" s="172"/>
      <c r="SNF213" s="172"/>
      <c r="SNG213" s="172"/>
      <c r="SNH213" s="172"/>
      <c r="SNI213" s="172"/>
      <c r="SNJ213" s="172"/>
      <c r="SNK213" s="172"/>
      <c r="SNL213" s="172"/>
      <c r="SNM213" s="172"/>
      <c r="SNN213" s="172"/>
      <c r="SNO213" s="172"/>
      <c r="SNP213" s="172"/>
      <c r="SNQ213" s="172"/>
      <c r="SNR213" s="172"/>
      <c r="SNS213" s="172"/>
      <c r="SNT213" s="172"/>
      <c r="SNU213" s="172"/>
      <c r="SNV213" s="172"/>
      <c r="SNW213" s="172"/>
      <c r="SNX213" s="172"/>
      <c r="SNY213" s="172"/>
      <c r="SNZ213" s="172"/>
      <c r="SOA213" s="172"/>
      <c r="SOB213" s="172"/>
      <c r="SOC213" s="172"/>
      <c r="SOD213" s="172"/>
      <c r="SOE213" s="172"/>
      <c r="SOF213" s="172"/>
      <c r="SOG213" s="172"/>
      <c r="SOH213" s="172"/>
      <c r="SOI213" s="172"/>
      <c r="SOJ213" s="172"/>
      <c r="SOK213" s="172"/>
      <c r="SOL213" s="172"/>
      <c r="SOM213" s="172"/>
      <c r="SON213" s="172"/>
      <c r="SOO213" s="172"/>
      <c r="SOP213" s="172"/>
      <c r="SOQ213" s="172"/>
      <c r="SOR213" s="172"/>
      <c r="SOS213" s="172"/>
      <c r="SOT213" s="172"/>
      <c r="SOU213" s="172"/>
      <c r="SOV213" s="172"/>
      <c r="SOW213" s="172"/>
      <c r="SOX213" s="172"/>
      <c r="SOY213" s="172"/>
      <c r="SOZ213" s="172"/>
      <c r="SPA213" s="172"/>
      <c r="SPB213" s="172"/>
      <c r="SPC213" s="172"/>
      <c r="SPD213" s="172"/>
      <c r="SPE213" s="172"/>
      <c r="SPF213" s="172"/>
      <c r="SPG213" s="172"/>
      <c r="SPH213" s="172"/>
      <c r="SPI213" s="172"/>
      <c r="SPJ213" s="172"/>
      <c r="SPK213" s="172"/>
      <c r="SPL213" s="172"/>
      <c r="SPM213" s="172"/>
      <c r="SPN213" s="172"/>
      <c r="SPO213" s="172"/>
      <c r="SPP213" s="172"/>
      <c r="SPQ213" s="172"/>
      <c r="SPR213" s="172"/>
      <c r="SPS213" s="172"/>
      <c r="SPT213" s="172"/>
      <c r="SPU213" s="172"/>
      <c r="SPV213" s="172"/>
      <c r="SPW213" s="172"/>
      <c r="SPX213" s="172"/>
      <c r="SPY213" s="172"/>
      <c r="SPZ213" s="172"/>
      <c r="SQA213" s="172"/>
      <c r="SQB213" s="172"/>
      <c r="SQC213" s="172"/>
      <c r="SQD213" s="172"/>
      <c r="SQE213" s="172"/>
      <c r="SQF213" s="172"/>
      <c r="SQG213" s="172"/>
      <c r="SQH213" s="172"/>
      <c r="SQI213" s="172"/>
      <c r="SQJ213" s="172"/>
      <c r="SQK213" s="172"/>
      <c r="SQL213" s="172"/>
      <c r="SQM213" s="172"/>
      <c r="SQN213" s="172"/>
      <c r="SQO213" s="172"/>
      <c r="SQP213" s="172"/>
      <c r="SQQ213" s="172"/>
      <c r="SQR213" s="172"/>
      <c r="SQS213" s="172"/>
      <c r="SQT213" s="172"/>
      <c r="SQU213" s="172"/>
      <c r="SQV213" s="172"/>
      <c r="SQW213" s="172"/>
      <c r="SQX213" s="172"/>
      <c r="SQY213" s="172"/>
      <c r="SQZ213" s="172"/>
      <c r="SRA213" s="172"/>
      <c r="SRB213" s="172"/>
      <c r="SRC213" s="172"/>
      <c r="SRD213" s="172"/>
      <c r="SRE213" s="172"/>
      <c r="SRF213" s="172"/>
      <c r="SRG213" s="172"/>
      <c r="SRH213" s="172"/>
      <c r="SRI213" s="172"/>
      <c r="SRJ213" s="172"/>
      <c r="SRK213" s="172"/>
      <c r="SRL213" s="172"/>
      <c r="SRM213" s="172"/>
      <c r="SRN213" s="172"/>
      <c r="SRO213" s="172"/>
      <c r="SRP213" s="172"/>
      <c r="SRQ213" s="172"/>
      <c r="SRR213" s="172"/>
      <c r="SRS213" s="172"/>
      <c r="SRT213" s="172"/>
      <c r="SRU213" s="172"/>
      <c r="SRV213" s="172"/>
      <c r="SRW213" s="172"/>
      <c r="SRX213" s="172"/>
      <c r="SRY213" s="172"/>
      <c r="SRZ213" s="172"/>
      <c r="SSA213" s="172"/>
      <c r="SSB213" s="172"/>
      <c r="SSC213" s="172"/>
      <c r="SSD213" s="172"/>
      <c r="SSE213" s="172"/>
      <c r="SSF213" s="172"/>
      <c r="SSG213" s="172"/>
      <c r="SSH213" s="172"/>
      <c r="SSI213" s="172"/>
      <c r="SSJ213" s="172"/>
      <c r="SSK213" s="172"/>
      <c r="SSL213" s="172"/>
      <c r="SSM213" s="172"/>
      <c r="SSN213" s="172"/>
      <c r="SSO213" s="172"/>
      <c r="SSP213" s="172"/>
      <c r="SSQ213" s="172"/>
      <c r="SSR213" s="172"/>
      <c r="SSS213" s="172"/>
      <c r="SST213" s="172"/>
      <c r="SSU213" s="172"/>
      <c r="SSV213" s="172"/>
      <c r="SSW213" s="172"/>
      <c r="SSX213" s="172"/>
      <c r="SSY213" s="172"/>
      <c r="SSZ213" s="172"/>
      <c r="STA213" s="172"/>
      <c r="STB213" s="172"/>
      <c r="STC213" s="172"/>
      <c r="STD213" s="172"/>
      <c r="STE213" s="172"/>
      <c r="STF213" s="172"/>
      <c r="STG213" s="172"/>
      <c r="STH213" s="172"/>
      <c r="STI213" s="172"/>
      <c r="STJ213" s="172"/>
      <c r="STK213" s="172"/>
      <c r="STL213" s="172"/>
      <c r="STM213" s="172"/>
      <c r="STN213" s="172"/>
      <c r="STO213" s="172"/>
      <c r="STP213" s="172"/>
      <c r="STQ213" s="172"/>
      <c r="STR213" s="172"/>
      <c r="STS213" s="172"/>
      <c r="STT213" s="172"/>
      <c r="STU213" s="172"/>
      <c r="STV213" s="172"/>
      <c r="STW213" s="172"/>
      <c r="STX213" s="172"/>
      <c r="STY213" s="172"/>
      <c r="STZ213" s="172"/>
      <c r="SUA213" s="172"/>
      <c r="SUB213" s="172"/>
      <c r="SUC213" s="172"/>
      <c r="SUD213" s="172"/>
      <c r="SUE213" s="172"/>
      <c r="SUF213" s="172"/>
      <c r="SUG213" s="172"/>
      <c r="SUH213" s="172"/>
      <c r="SUI213" s="172"/>
      <c r="SUJ213" s="172"/>
      <c r="SUK213" s="172"/>
      <c r="SUL213" s="172"/>
      <c r="SUM213" s="172"/>
      <c r="SUN213" s="172"/>
      <c r="SUO213" s="172"/>
      <c r="SUP213" s="172"/>
      <c r="SUQ213" s="172"/>
      <c r="SUR213" s="172"/>
      <c r="SUS213" s="172"/>
      <c r="SUT213" s="172"/>
      <c r="SUU213" s="172"/>
      <c r="SUV213" s="172"/>
      <c r="SUW213" s="172"/>
      <c r="SUX213" s="172"/>
      <c r="SUY213" s="172"/>
      <c r="SUZ213" s="172"/>
      <c r="SVA213" s="172"/>
      <c r="SVB213" s="172"/>
      <c r="SVC213" s="172"/>
      <c r="SVD213" s="172"/>
      <c r="SVE213" s="172"/>
      <c r="SVF213" s="172"/>
      <c r="SVG213" s="172"/>
      <c r="SVH213" s="172"/>
      <c r="SVI213" s="172"/>
      <c r="SVJ213" s="172"/>
      <c r="SVK213" s="172"/>
      <c r="SVL213" s="172"/>
      <c r="SVM213" s="172"/>
      <c r="SVN213" s="172"/>
      <c r="SVO213" s="172"/>
      <c r="SVP213" s="172"/>
      <c r="SVQ213" s="172"/>
      <c r="SVR213" s="172"/>
      <c r="SVS213" s="172"/>
      <c r="SVT213" s="172"/>
      <c r="SVU213" s="172"/>
      <c r="SVV213" s="172"/>
      <c r="SVW213" s="172"/>
      <c r="SVX213" s="172"/>
      <c r="SVY213" s="172"/>
      <c r="SVZ213" s="172"/>
      <c r="SWA213" s="172"/>
      <c r="SWB213" s="172"/>
      <c r="SWC213" s="172"/>
      <c r="SWD213" s="172"/>
      <c r="SWE213" s="172"/>
      <c r="SWF213" s="172"/>
      <c r="SWG213" s="172"/>
      <c r="SWH213" s="172"/>
      <c r="SWI213" s="172"/>
      <c r="SWJ213" s="172"/>
      <c r="SWK213" s="172"/>
      <c r="SWL213" s="172"/>
      <c r="SWM213" s="172"/>
      <c r="SWN213" s="172"/>
      <c r="SWO213" s="172"/>
      <c r="SWP213" s="172"/>
      <c r="SWQ213" s="172"/>
      <c r="SWR213" s="172"/>
      <c r="SWS213" s="172"/>
      <c r="SWT213" s="172"/>
      <c r="SWU213" s="172"/>
      <c r="SWV213" s="172"/>
      <c r="SWW213" s="172"/>
      <c r="SWX213" s="172"/>
      <c r="SWY213" s="172"/>
      <c r="SWZ213" s="172"/>
      <c r="SXA213" s="172"/>
      <c r="SXB213" s="172"/>
      <c r="SXC213" s="172"/>
      <c r="SXD213" s="172"/>
      <c r="SXE213" s="172"/>
      <c r="SXF213" s="172"/>
      <c r="SXG213" s="172"/>
      <c r="SXH213" s="172"/>
      <c r="SXI213" s="172"/>
      <c r="SXJ213" s="172"/>
      <c r="SXK213" s="172"/>
      <c r="SXL213" s="172"/>
      <c r="SXM213" s="172"/>
      <c r="SXN213" s="172"/>
      <c r="SXO213" s="172"/>
      <c r="SXP213" s="172"/>
      <c r="SXQ213" s="172"/>
      <c r="SXR213" s="172"/>
      <c r="SXS213" s="172"/>
      <c r="SXT213" s="172"/>
      <c r="SXU213" s="172"/>
      <c r="SXV213" s="172"/>
      <c r="SXW213" s="172"/>
      <c r="SXX213" s="172"/>
      <c r="SXY213" s="172"/>
      <c r="SXZ213" s="172"/>
      <c r="SYA213" s="172"/>
      <c r="SYB213" s="172"/>
      <c r="SYC213" s="172"/>
      <c r="SYD213" s="172"/>
      <c r="SYE213" s="172"/>
      <c r="SYF213" s="172"/>
      <c r="SYG213" s="172"/>
      <c r="SYH213" s="172"/>
      <c r="SYI213" s="172"/>
      <c r="SYJ213" s="172"/>
      <c r="SYK213" s="172"/>
      <c r="SYL213" s="172"/>
      <c r="SYM213" s="172"/>
      <c r="SYN213" s="172"/>
      <c r="SYO213" s="172"/>
      <c r="SYP213" s="172"/>
      <c r="SYQ213" s="172"/>
      <c r="SYR213" s="172"/>
      <c r="SYS213" s="172"/>
      <c r="SYT213" s="172"/>
      <c r="SYU213" s="172"/>
      <c r="SYV213" s="172"/>
      <c r="SYW213" s="172"/>
      <c r="SYX213" s="172"/>
      <c r="SYY213" s="172"/>
      <c r="SYZ213" s="172"/>
      <c r="SZA213" s="172"/>
      <c r="SZB213" s="172"/>
      <c r="SZC213" s="172"/>
      <c r="SZD213" s="172"/>
      <c r="SZE213" s="172"/>
      <c r="SZF213" s="172"/>
      <c r="SZG213" s="172"/>
      <c r="SZH213" s="172"/>
      <c r="SZI213" s="172"/>
      <c r="SZJ213" s="172"/>
      <c r="SZK213" s="172"/>
      <c r="SZL213" s="172"/>
      <c r="SZM213" s="172"/>
      <c r="SZN213" s="172"/>
      <c r="SZO213" s="172"/>
      <c r="SZP213" s="172"/>
      <c r="SZQ213" s="172"/>
      <c r="SZR213" s="172"/>
      <c r="SZS213" s="172"/>
      <c r="SZT213" s="172"/>
      <c r="SZU213" s="172"/>
      <c r="SZV213" s="172"/>
      <c r="SZW213" s="172"/>
      <c r="SZX213" s="172"/>
      <c r="SZY213" s="172"/>
      <c r="SZZ213" s="172"/>
      <c r="TAA213" s="172"/>
      <c r="TAB213" s="172"/>
      <c r="TAC213" s="172"/>
      <c r="TAD213" s="172"/>
      <c r="TAE213" s="172"/>
      <c r="TAF213" s="172"/>
      <c r="TAG213" s="172"/>
      <c r="TAH213" s="172"/>
      <c r="TAI213" s="172"/>
      <c r="TAJ213" s="172"/>
      <c r="TAK213" s="172"/>
      <c r="TAL213" s="172"/>
      <c r="TAM213" s="172"/>
      <c r="TAN213" s="172"/>
      <c r="TAO213" s="172"/>
      <c r="TAP213" s="172"/>
      <c r="TAQ213" s="172"/>
      <c r="TAR213" s="172"/>
      <c r="TAS213" s="172"/>
      <c r="TAT213" s="172"/>
      <c r="TAU213" s="172"/>
      <c r="TAV213" s="172"/>
      <c r="TAW213" s="172"/>
      <c r="TAX213" s="172"/>
      <c r="TAY213" s="172"/>
      <c r="TAZ213" s="172"/>
      <c r="TBA213" s="172"/>
      <c r="TBB213" s="172"/>
      <c r="TBC213" s="172"/>
      <c r="TBD213" s="172"/>
      <c r="TBE213" s="172"/>
      <c r="TBF213" s="172"/>
      <c r="TBG213" s="172"/>
      <c r="TBH213" s="172"/>
      <c r="TBI213" s="172"/>
      <c r="TBJ213" s="172"/>
      <c r="TBK213" s="172"/>
      <c r="TBL213" s="172"/>
      <c r="TBM213" s="172"/>
      <c r="TBN213" s="172"/>
      <c r="TBO213" s="172"/>
      <c r="TBP213" s="172"/>
      <c r="TBQ213" s="172"/>
      <c r="TBR213" s="172"/>
      <c r="TBS213" s="172"/>
      <c r="TBT213" s="172"/>
      <c r="TBU213" s="172"/>
      <c r="TBV213" s="172"/>
      <c r="TBW213" s="172"/>
      <c r="TBX213" s="172"/>
      <c r="TBY213" s="172"/>
      <c r="TBZ213" s="172"/>
      <c r="TCA213" s="172"/>
      <c r="TCB213" s="172"/>
      <c r="TCC213" s="172"/>
      <c r="TCD213" s="172"/>
      <c r="TCE213" s="172"/>
      <c r="TCF213" s="172"/>
      <c r="TCG213" s="172"/>
      <c r="TCH213" s="172"/>
      <c r="TCI213" s="172"/>
      <c r="TCJ213" s="172"/>
      <c r="TCK213" s="172"/>
      <c r="TCL213" s="172"/>
      <c r="TCM213" s="172"/>
      <c r="TCN213" s="172"/>
      <c r="TCO213" s="172"/>
      <c r="TCP213" s="172"/>
      <c r="TCQ213" s="172"/>
      <c r="TCR213" s="172"/>
      <c r="TCS213" s="172"/>
      <c r="TCT213" s="172"/>
      <c r="TCU213" s="172"/>
      <c r="TCV213" s="172"/>
      <c r="TCW213" s="172"/>
      <c r="TCX213" s="172"/>
      <c r="TCY213" s="172"/>
      <c r="TCZ213" s="172"/>
      <c r="TDA213" s="172"/>
      <c r="TDB213" s="172"/>
      <c r="TDC213" s="172"/>
      <c r="TDD213" s="172"/>
      <c r="TDE213" s="172"/>
      <c r="TDF213" s="172"/>
      <c r="TDG213" s="172"/>
      <c r="TDH213" s="172"/>
      <c r="TDI213" s="172"/>
      <c r="TDJ213" s="172"/>
      <c r="TDK213" s="172"/>
      <c r="TDL213" s="172"/>
      <c r="TDM213" s="172"/>
      <c r="TDN213" s="172"/>
      <c r="TDO213" s="172"/>
      <c r="TDP213" s="172"/>
      <c r="TDQ213" s="172"/>
      <c r="TDR213" s="172"/>
      <c r="TDS213" s="172"/>
      <c r="TDT213" s="172"/>
      <c r="TDU213" s="172"/>
      <c r="TDV213" s="172"/>
      <c r="TDW213" s="172"/>
      <c r="TDX213" s="172"/>
      <c r="TDY213" s="172"/>
      <c r="TDZ213" s="172"/>
      <c r="TEA213" s="172"/>
      <c r="TEB213" s="172"/>
      <c r="TEC213" s="172"/>
      <c r="TED213" s="172"/>
      <c r="TEE213" s="172"/>
      <c r="TEF213" s="172"/>
      <c r="TEG213" s="172"/>
      <c r="TEH213" s="172"/>
      <c r="TEI213" s="172"/>
      <c r="TEJ213" s="172"/>
      <c r="TEK213" s="172"/>
      <c r="TEL213" s="172"/>
      <c r="TEM213" s="172"/>
      <c r="TEN213" s="172"/>
      <c r="TEO213" s="172"/>
      <c r="TEP213" s="172"/>
      <c r="TEQ213" s="172"/>
      <c r="TER213" s="172"/>
      <c r="TES213" s="172"/>
      <c r="TET213" s="172"/>
      <c r="TEU213" s="172"/>
      <c r="TEV213" s="172"/>
      <c r="TEW213" s="172"/>
      <c r="TEX213" s="172"/>
      <c r="TEY213" s="172"/>
      <c r="TEZ213" s="172"/>
      <c r="TFA213" s="172"/>
      <c r="TFB213" s="172"/>
      <c r="TFC213" s="172"/>
      <c r="TFD213" s="172"/>
      <c r="TFE213" s="172"/>
      <c r="TFF213" s="172"/>
      <c r="TFG213" s="172"/>
      <c r="TFH213" s="172"/>
      <c r="TFI213" s="172"/>
      <c r="TFJ213" s="172"/>
      <c r="TFK213" s="172"/>
      <c r="TFL213" s="172"/>
      <c r="TFM213" s="172"/>
      <c r="TFN213" s="172"/>
      <c r="TFO213" s="172"/>
      <c r="TFP213" s="172"/>
      <c r="TFQ213" s="172"/>
      <c r="TFR213" s="172"/>
      <c r="TFS213" s="172"/>
      <c r="TFT213" s="172"/>
      <c r="TFU213" s="172"/>
      <c r="TFV213" s="172"/>
      <c r="TFW213" s="172"/>
      <c r="TFX213" s="172"/>
      <c r="TFY213" s="172"/>
      <c r="TFZ213" s="172"/>
      <c r="TGA213" s="172"/>
      <c r="TGB213" s="172"/>
      <c r="TGC213" s="172"/>
      <c r="TGD213" s="172"/>
      <c r="TGE213" s="172"/>
      <c r="TGF213" s="172"/>
      <c r="TGG213" s="172"/>
      <c r="TGH213" s="172"/>
      <c r="TGI213" s="172"/>
      <c r="TGJ213" s="172"/>
      <c r="TGK213" s="172"/>
      <c r="TGL213" s="172"/>
      <c r="TGM213" s="172"/>
      <c r="TGN213" s="172"/>
      <c r="TGO213" s="172"/>
      <c r="TGP213" s="172"/>
      <c r="TGQ213" s="172"/>
      <c r="TGR213" s="172"/>
      <c r="TGS213" s="172"/>
      <c r="TGT213" s="172"/>
      <c r="TGU213" s="172"/>
      <c r="TGV213" s="172"/>
      <c r="TGW213" s="172"/>
      <c r="TGX213" s="172"/>
      <c r="TGY213" s="172"/>
      <c r="TGZ213" s="172"/>
      <c r="THA213" s="172"/>
      <c r="THB213" s="172"/>
      <c r="THC213" s="172"/>
      <c r="THD213" s="172"/>
      <c r="THE213" s="172"/>
      <c r="THF213" s="172"/>
      <c r="THG213" s="172"/>
      <c r="THH213" s="172"/>
      <c r="THI213" s="172"/>
      <c r="THJ213" s="172"/>
      <c r="THK213" s="172"/>
      <c r="THL213" s="172"/>
      <c r="THM213" s="172"/>
      <c r="THN213" s="172"/>
      <c r="THO213" s="172"/>
      <c r="THP213" s="172"/>
      <c r="THQ213" s="172"/>
      <c r="THR213" s="172"/>
      <c r="THS213" s="172"/>
      <c r="THT213" s="172"/>
      <c r="THU213" s="172"/>
      <c r="THV213" s="172"/>
      <c r="THW213" s="172"/>
      <c r="THX213" s="172"/>
      <c r="THY213" s="172"/>
      <c r="THZ213" s="172"/>
      <c r="TIA213" s="172"/>
      <c r="TIB213" s="172"/>
      <c r="TIC213" s="172"/>
      <c r="TID213" s="172"/>
      <c r="TIE213" s="172"/>
      <c r="TIF213" s="172"/>
      <c r="TIG213" s="172"/>
      <c r="TIH213" s="172"/>
      <c r="TII213" s="172"/>
      <c r="TIJ213" s="172"/>
      <c r="TIK213" s="172"/>
      <c r="TIL213" s="172"/>
      <c r="TIM213" s="172"/>
      <c r="TIN213" s="172"/>
      <c r="TIO213" s="172"/>
      <c r="TIP213" s="172"/>
      <c r="TIQ213" s="172"/>
      <c r="TIR213" s="172"/>
      <c r="TIS213" s="172"/>
      <c r="TIT213" s="172"/>
      <c r="TIU213" s="172"/>
      <c r="TIV213" s="172"/>
      <c r="TIW213" s="172"/>
      <c r="TIX213" s="172"/>
      <c r="TIY213" s="172"/>
      <c r="TIZ213" s="172"/>
      <c r="TJA213" s="172"/>
      <c r="TJB213" s="172"/>
      <c r="TJC213" s="172"/>
      <c r="TJD213" s="172"/>
      <c r="TJE213" s="172"/>
      <c r="TJF213" s="172"/>
      <c r="TJG213" s="172"/>
      <c r="TJH213" s="172"/>
      <c r="TJI213" s="172"/>
      <c r="TJJ213" s="172"/>
      <c r="TJK213" s="172"/>
      <c r="TJL213" s="172"/>
      <c r="TJM213" s="172"/>
      <c r="TJN213" s="172"/>
      <c r="TJO213" s="172"/>
      <c r="TJP213" s="172"/>
      <c r="TJQ213" s="172"/>
      <c r="TJR213" s="172"/>
      <c r="TJS213" s="172"/>
      <c r="TJT213" s="172"/>
      <c r="TJU213" s="172"/>
      <c r="TJV213" s="172"/>
      <c r="TJW213" s="172"/>
      <c r="TJX213" s="172"/>
      <c r="TJY213" s="172"/>
      <c r="TJZ213" s="172"/>
      <c r="TKA213" s="172"/>
      <c r="TKB213" s="172"/>
      <c r="TKC213" s="172"/>
      <c r="TKD213" s="172"/>
      <c r="TKE213" s="172"/>
      <c r="TKF213" s="172"/>
      <c r="TKG213" s="172"/>
      <c r="TKH213" s="172"/>
      <c r="TKI213" s="172"/>
      <c r="TKJ213" s="172"/>
      <c r="TKK213" s="172"/>
      <c r="TKL213" s="172"/>
      <c r="TKM213" s="172"/>
      <c r="TKN213" s="172"/>
      <c r="TKO213" s="172"/>
      <c r="TKP213" s="172"/>
      <c r="TKQ213" s="172"/>
      <c r="TKR213" s="172"/>
      <c r="TKS213" s="172"/>
      <c r="TKT213" s="172"/>
      <c r="TKU213" s="172"/>
      <c r="TKV213" s="172"/>
      <c r="TKW213" s="172"/>
      <c r="TKX213" s="172"/>
      <c r="TKY213" s="172"/>
      <c r="TKZ213" s="172"/>
      <c r="TLA213" s="172"/>
      <c r="TLB213" s="172"/>
      <c r="TLC213" s="172"/>
      <c r="TLD213" s="172"/>
      <c r="TLE213" s="172"/>
      <c r="TLF213" s="172"/>
      <c r="TLG213" s="172"/>
      <c r="TLH213" s="172"/>
      <c r="TLI213" s="172"/>
      <c r="TLJ213" s="172"/>
      <c r="TLK213" s="172"/>
      <c r="TLL213" s="172"/>
      <c r="TLM213" s="172"/>
      <c r="TLN213" s="172"/>
      <c r="TLO213" s="172"/>
      <c r="TLP213" s="172"/>
      <c r="TLQ213" s="172"/>
      <c r="TLR213" s="172"/>
      <c r="TLS213" s="172"/>
      <c r="TLT213" s="172"/>
      <c r="TLU213" s="172"/>
      <c r="TLV213" s="172"/>
      <c r="TLW213" s="172"/>
      <c r="TLX213" s="172"/>
      <c r="TLY213" s="172"/>
      <c r="TLZ213" s="172"/>
      <c r="TMA213" s="172"/>
      <c r="TMB213" s="172"/>
      <c r="TMC213" s="172"/>
      <c r="TMD213" s="172"/>
      <c r="TME213" s="172"/>
      <c r="TMF213" s="172"/>
      <c r="TMG213" s="172"/>
      <c r="TMH213" s="172"/>
      <c r="TMI213" s="172"/>
      <c r="TMJ213" s="172"/>
      <c r="TMK213" s="172"/>
      <c r="TML213" s="172"/>
      <c r="TMM213" s="172"/>
      <c r="TMN213" s="172"/>
      <c r="TMO213" s="172"/>
      <c r="TMP213" s="172"/>
      <c r="TMQ213" s="172"/>
      <c r="TMR213" s="172"/>
      <c r="TMS213" s="172"/>
      <c r="TMT213" s="172"/>
      <c r="TMU213" s="172"/>
      <c r="TMV213" s="172"/>
      <c r="TMW213" s="172"/>
      <c r="TMX213" s="172"/>
      <c r="TMY213" s="172"/>
      <c r="TMZ213" s="172"/>
      <c r="TNA213" s="172"/>
      <c r="TNB213" s="172"/>
      <c r="TNC213" s="172"/>
      <c r="TND213" s="172"/>
      <c r="TNE213" s="172"/>
      <c r="TNF213" s="172"/>
      <c r="TNG213" s="172"/>
      <c r="TNH213" s="172"/>
      <c r="TNI213" s="172"/>
      <c r="TNJ213" s="172"/>
      <c r="TNK213" s="172"/>
      <c r="TNL213" s="172"/>
      <c r="TNM213" s="172"/>
      <c r="TNN213" s="172"/>
      <c r="TNO213" s="172"/>
      <c r="TNP213" s="172"/>
      <c r="TNQ213" s="172"/>
      <c r="TNR213" s="172"/>
      <c r="TNS213" s="172"/>
      <c r="TNT213" s="172"/>
      <c r="TNU213" s="172"/>
      <c r="TNV213" s="172"/>
      <c r="TNW213" s="172"/>
      <c r="TNX213" s="172"/>
      <c r="TNY213" s="172"/>
      <c r="TNZ213" s="172"/>
      <c r="TOA213" s="172"/>
      <c r="TOB213" s="172"/>
      <c r="TOC213" s="172"/>
      <c r="TOD213" s="172"/>
      <c r="TOE213" s="172"/>
      <c r="TOF213" s="172"/>
      <c r="TOG213" s="172"/>
      <c r="TOH213" s="172"/>
      <c r="TOI213" s="172"/>
      <c r="TOJ213" s="172"/>
      <c r="TOK213" s="172"/>
      <c r="TOL213" s="172"/>
      <c r="TOM213" s="172"/>
      <c r="TON213" s="172"/>
      <c r="TOO213" s="172"/>
      <c r="TOP213" s="172"/>
      <c r="TOQ213" s="172"/>
      <c r="TOR213" s="172"/>
      <c r="TOS213" s="172"/>
      <c r="TOT213" s="172"/>
      <c r="TOU213" s="172"/>
      <c r="TOV213" s="172"/>
      <c r="TOW213" s="172"/>
      <c r="TOX213" s="172"/>
      <c r="TOY213" s="172"/>
      <c r="TOZ213" s="172"/>
      <c r="TPA213" s="172"/>
      <c r="TPB213" s="172"/>
      <c r="TPC213" s="172"/>
      <c r="TPD213" s="172"/>
      <c r="TPE213" s="172"/>
      <c r="TPF213" s="172"/>
      <c r="TPG213" s="172"/>
      <c r="TPH213" s="172"/>
      <c r="TPI213" s="172"/>
      <c r="TPJ213" s="172"/>
      <c r="TPK213" s="172"/>
      <c r="TPL213" s="172"/>
      <c r="TPM213" s="172"/>
      <c r="TPN213" s="172"/>
      <c r="TPO213" s="172"/>
      <c r="TPP213" s="172"/>
      <c r="TPQ213" s="172"/>
      <c r="TPR213" s="172"/>
      <c r="TPS213" s="172"/>
      <c r="TPT213" s="172"/>
      <c r="TPU213" s="172"/>
      <c r="TPV213" s="172"/>
      <c r="TPW213" s="172"/>
      <c r="TPX213" s="172"/>
      <c r="TPY213" s="172"/>
      <c r="TPZ213" s="172"/>
      <c r="TQA213" s="172"/>
      <c r="TQB213" s="172"/>
      <c r="TQC213" s="172"/>
      <c r="TQD213" s="172"/>
      <c r="TQE213" s="172"/>
      <c r="TQF213" s="172"/>
      <c r="TQG213" s="172"/>
      <c r="TQH213" s="172"/>
      <c r="TQI213" s="172"/>
      <c r="TQJ213" s="172"/>
      <c r="TQK213" s="172"/>
      <c r="TQL213" s="172"/>
      <c r="TQM213" s="172"/>
      <c r="TQN213" s="172"/>
      <c r="TQO213" s="172"/>
      <c r="TQP213" s="172"/>
      <c r="TQQ213" s="172"/>
      <c r="TQR213" s="172"/>
      <c r="TQS213" s="172"/>
      <c r="TQT213" s="172"/>
      <c r="TQU213" s="172"/>
      <c r="TQV213" s="172"/>
      <c r="TQW213" s="172"/>
      <c r="TQX213" s="172"/>
      <c r="TQY213" s="172"/>
      <c r="TQZ213" s="172"/>
      <c r="TRA213" s="172"/>
      <c r="TRB213" s="172"/>
      <c r="TRC213" s="172"/>
      <c r="TRD213" s="172"/>
      <c r="TRE213" s="172"/>
      <c r="TRF213" s="172"/>
      <c r="TRG213" s="172"/>
      <c r="TRH213" s="172"/>
      <c r="TRI213" s="172"/>
      <c r="TRJ213" s="172"/>
      <c r="TRK213" s="172"/>
      <c r="TRL213" s="172"/>
      <c r="TRM213" s="172"/>
      <c r="TRN213" s="172"/>
      <c r="TRO213" s="172"/>
      <c r="TRP213" s="172"/>
      <c r="TRQ213" s="172"/>
      <c r="TRR213" s="172"/>
      <c r="TRS213" s="172"/>
      <c r="TRT213" s="172"/>
      <c r="TRU213" s="172"/>
      <c r="TRV213" s="172"/>
      <c r="TRW213" s="172"/>
      <c r="TRX213" s="172"/>
      <c r="TRY213" s="172"/>
      <c r="TRZ213" s="172"/>
      <c r="TSA213" s="172"/>
      <c r="TSB213" s="172"/>
      <c r="TSC213" s="172"/>
      <c r="TSD213" s="172"/>
      <c r="TSE213" s="172"/>
      <c r="TSF213" s="172"/>
      <c r="TSG213" s="172"/>
      <c r="TSH213" s="172"/>
      <c r="TSI213" s="172"/>
      <c r="TSJ213" s="172"/>
      <c r="TSK213" s="172"/>
      <c r="TSL213" s="172"/>
      <c r="TSM213" s="172"/>
      <c r="TSN213" s="172"/>
      <c r="TSO213" s="172"/>
      <c r="TSP213" s="172"/>
      <c r="TSQ213" s="172"/>
      <c r="TSR213" s="172"/>
      <c r="TSS213" s="172"/>
      <c r="TST213" s="172"/>
      <c r="TSU213" s="172"/>
      <c r="TSV213" s="172"/>
      <c r="TSW213" s="172"/>
      <c r="TSX213" s="172"/>
      <c r="TSY213" s="172"/>
      <c r="TSZ213" s="172"/>
      <c r="TTA213" s="172"/>
      <c r="TTB213" s="172"/>
      <c r="TTC213" s="172"/>
      <c r="TTD213" s="172"/>
      <c r="TTE213" s="172"/>
      <c r="TTF213" s="172"/>
      <c r="TTG213" s="172"/>
      <c r="TTH213" s="172"/>
      <c r="TTI213" s="172"/>
      <c r="TTJ213" s="172"/>
      <c r="TTK213" s="172"/>
      <c r="TTL213" s="172"/>
      <c r="TTM213" s="172"/>
      <c r="TTN213" s="172"/>
      <c r="TTO213" s="172"/>
      <c r="TTP213" s="172"/>
      <c r="TTQ213" s="172"/>
      <c r="TTR213" s="172"/>
      <c r="TTS213" s="172"/>
      <c r="TTT213" s="172"/>
      <c r="TTU213" s="172"/>
      <c r="TTV213" s="172"/>
      <c r="TTW213" s="172"/>
      <c r="TTX213" s="172"/>
      <c r="TTY213" s="172"/>
      <c r="TTZ213" s="172"/>
      <c r="TUA213" s="172"/>
      <c r="TUB213" s="172"/>
      <c r="TUC213" s="172"/>
      <c r="TUD213" s="172"/>
      <c r="TUE213" s="172"/>
      <c r="TUF213" s="172"/>
      <c r="TUG213" s="172"/>
      <c r="TUH213" s="172"/>
      <c r="TUI213" s="172"/>
      <c r="TUJ213" s="172"/>
      <c r="TUK213" s="172"/>
      <c r="TUL213" s="172"/>
      <c r="TUM213" s="172"/>
      <c r="TUN213" s="172"/>
      <c r="TUO213" s="172"/>
      <c r="TUP213" s="172"/>
      <c r="TUQ213" s="172"/>
      <c r="TUR213" s="172"/>
      <c r="TUS213" s="172"/>
      <c r="TUT213" s="172"/>
      <c r="TUU213" s="172"/>
      <c r="TUV213" s="172"/>
      <c r="TUW213" s="172"/>
      <c r="TUX213" s="172"/>
      <c r="TUY213" s="172"/>
      <c r="TUZ213" s="172"/>
      <c r="TVA213" s="172"/>
      <c r="TVB213" s="172"/>
      <c r="TVC213" s="172"/>
      <c r="TVD213" s="172"/>
      <c r="TVE213" s="172"/>
      <c r="TVF213" s="172"/>
      <c r="TVG213" s="172"/>
      <c r="TVH213" s="172"/>
      <c r="TVI213" s="172"/>
      <c r="TVJ213" s="172"/>
      <c r="TVK213" s="172"/>
      <c r="TVL213" s="172"/>
      <c r="TVM213" s="172"/>
      <c r="TVN213" s="172"/>
      <c r="TVO213" s="172"/>
      <c r="TVP213" s="172"/>
      <c r="TVQ213" s="172"/>
      <c r="TVR213" s="172"/>
      <c r="TVS213" s="172"/>
      <c r="TVT213" s="172"/>
      <c r="TVU213" s="172"/>
      <c r="TVV213" s="172"/>
      <c r="TVW213" s="172"/>
      <c r="TVX213" s="172"/>
      <c r="TVY213" s="172"/>
      <c r="TVZ213" s="172"/>
      <c r="TWA213" s="172"/>
      <c r="TWB213" s="172"/>
      <c r="TWC213" s="172"/>
      <c r="TWD213" s="172"/>
      <c r="TWE213" s="172"/>
      <c r="TWF213" s="172"/>
      <c r="TWG213" s="172"/>
      <c r="TWH213" s="172"/>
      <c r="TWI213" s="172"/>
      <c r="TWJ213" s="172"/>
      <c r="TWK213" s="172"/>
      <c r="TWL213" s="172"/>
      <c r="TWM213" s="172"/>
      <c r="TWN213" s="172"/>
      <c r="TWO213" s="172"/>
      <c r="TWP213" s="172"/>
      <c r="TWQ213" s="172"/>
      <c r="TWR213" s="172"/>
      <c r="TWS213" s="172"/>
      <c r="TWT213" s="172"/>
      <c r="TWU213" s="172"/>
      <c r="TWV213" s="172"/>
      <c r="TWW213" s="172"/>
      <c r="TWX213" s="172"/>
      <c r="TWY213" s="172"/>
      <c r="TWZ213" s="172"/>
      <c r="TXA213" s="172"/>
      <c r="TXB213" s="172"/>
      <c r="TXC213" s="172"/>
      <c r="TXD213" s="172"/>
      <c r="TXE213" s="172"/>
      <c r="TXF213" s="172"/>
      <c r="TXG213" s="172"/>
      <c r="TXH213" s="172"/>
      <c r="TXI213" s="172"/>
      <c r="TXJ213" s="172"/>
      <c r="TXK213" s="172"/>
      <c r="TXL213" s="172"/>
      <c r="TXM213" s="172"/>
      <c r="TXN213" s="172"/>
      <c r="TXO213" s="172"/>
      <c r="TXP213" s="172"/>
      <c r="TXQ213" s="172"/>
      <c r="TXR213" s="172"/>
      <c r="TXS213" s="172"/>
      <c r="TXT213" s="172"/>
      <c r="TXU213" s="172"/>
      <c r="TXV213" s="172"/>
      <c r="TXW213" s="172"/>
      <c r="TXX213" s="172"/>
      <c r="TXY213" s="172"/>
      <c r="TXZ213" s="172"/>
      <c r="TYA213" s="172"/>
      <c r="TYB213" s="172"/>
      <c r="TYC213" s="172"/>
      <c r="TYD213" s="172"/>
      <c r="TYE213" s="172"/>
      <c r="TYF213" s="172"/>
      <c r="TYG213" s="172"/>
      <c r="TYH213" s="172"/>
      <c r="TYI213" s="172"/>
      <c r="TYJ213" s="172"/>
      <c r="TYK213" s="172"/>
      <c r="TYL213" s="172"/>
      <c r="TYM213" s="172"/>
      <c r="TYN213" s="172"/>
      <c r="TYO213" s="172"/>
      <c r="TYP213" s="172"/>
      <c r="TYQ213" s="172"/>
      <c r="TYR213" s="172"/>
      <c r="TYS213" s="172"/>
      <c r="TYT213" s="172"/>
      <c r="TYU213" s="172"/>
      <c r="TYV213" s="172"/>
      <c r="TYW213" s="172"/>
      <c r="TYX213" s="172"/>
      <c r="TYY213" s="172"/>
      <c r="TYZ213" s="172"/>
      <c r="TZA213" s="172"/>
      <c r="TZB213" s="172"/>
      <c r="TZC213" s="172"/>
      <c r="TZD213" s="172"/>
      <c r="TZE213" s="172"/>
      <c r="TZF213" s="172"/>
      <c r="TZG213" s="172"/>
      <c r="TZH213" s="172"/>
      <c r="TZI213" s="172"/>
      <c r="TZJ213" s="172"/>
      <c r="TZK213" s="172"/>
      <c r="TZL213" s="172"/>
      <c r="TZM213" s="172"/>
      <c r="TZN213" s="172"/>
      <c r="TZO213" s="172"/>
      <c r="TZP213" s="172"/>
      <c r="TZQ213" s="172"/>
      <c r="TZR213" s="172"/>
      <c r="TZS213" s="172"/>
      <c r="TZT213" s="172"/>
      <c r="TZU213" s="172"/>
      <c r="TZV213" s="172"/>
      <c r="TZW213" s="172"/>
      <c r="TZX213" s="172"/>
      <c r="TZY213" s="172"/>
      <c r="TZZ213" s="172"/>
      <c r="UAA213" s="172"/>
      <c r="UAB213" s="172"/>
      <c r="UAC213" s="172"/>
      <c r="UAD213" s="172"/>
      <c r="UAE213" s="172"/>
      <c r="UAF213" s="172"/>
      <c r="UAG213" s="172"/>
      <c r="UAH213" s="172"/>
      <c r="UAI213" s="172"/>
      <c r="UAJ213" s="172"/>
      <c r="UAK213" s="172"/>
      <c r="UAL213" s="172"/>
      <c r="UAM213" s="172"/>
      <c r="UAN213" s="172"/>
      <c r="UAO213" s="172"/>
      <c r="UAP213" s="172"/>
      <c r="UAQ213" s="172"/>
      <c r="UAR213" s="172"/>
      <c r="UAS213" s="172"/>
      <c r="UAT213" s="172"/>
      <c r="UAU213" s="172"/>
      <c r="UAV213" s="172"/>
      <c r="UAW213" s="172"/>
      <c r="UAX213" s="172"/>
      <c r="UAY213" s="172"/>
      <c r="UAZ213" s="172"/>
      <c r="UBA213" s="172"/>
      <c r="UBB213" s="172"/>
      <c r="UBC213" s="172"/>
      <c r="UBD213" s="172"/>
      <c r="UBE213" s="172"/>
      <c r="UBF213" s="172"/>
      <c r="UBG213" s="172"/>
      <c r="UBH213" s="172"/>
      <c r="UBI213" s="172"/>
      <c r="UBJ213" s="172"/>
      <c r="UBK213" s="172"/>
      <c r="UBL213" s="172"/>
      <c r="UBM213" s="172"/>
      <c r="UBN213" s="172"/>
      <c r="UBO213" s="172"/>
      <c r="UBP213" s="172"/>
      <c r="UBQ213" s="172"/>
      <c r="UBR213" s="172"/>
      <c r="UBS213" s="172"/>
      <c r="UBT213" s="172"/>
      <c r="UBU213" s="172"/>
      <c r="UBV213" s="172"/>
      <c r="UBW213" s="172"/>
      <c r="UBX213" s="172"/>
      <c r="UBY213" s="172"/>
      <c r="UBZ213" s="172"/>
      <c r="UCA213" s="172"/>
      <c r="UCB213" s="172"/>
      <c r="UCC213" s="172"/>
      <c r="UCD213" s="172"/>
      <c r="UCE213" s="172"/>
      <c r="UCF213" s="172"/>
      <c r="UCG213" s="172"/>
      <c r="UCH213" s="172"/>
      <c r="UCI213" s="172"/>
      <c r="UCJ213" s="172"/>
      <c r="UCK213" s="172"/>
      <c r="UCL213" s="172"/>
      <c r="UCM213" s="172"/>
      <c r="UCN213" s="172"/>
      <c r="UCO213" s="172"/>
      <c r="UCP213" s="172"/>
      <c r="UCQ213" s="172"/>
      <c r="UCR213" s="172"/>
      <c r="UCS213" s="172"/>
      <c r="UCT213" s="172"/>
      <c r="UCU213" s="172"/>
      <c r="UCV213" s="172"/>
      <c r="UCW213" s="172"/>
      <c r="UCX213" s="172"/>
      <c r="UCY213" s="172"/>
      <c r="UCZ213" s="172"/>
      <c r="UDA213" s="172"/>
      <c r="UDB213" s="172"/>
      <c r="UDC213" s="172"/>
      <c r="UDD213" s="172"/>
      <c r="UDE213" s="172"/>
      <c r="UDF213" s="172"/>
      <c r="UDG213" s="172"/>
      <c r="UDH213" s="172"/>
      <c r="UDI213" s="172"/>
      <c r="UDJ213" s="172"/>
      <c r="UDK213" s="172"/>
      <c r="UDL213" s="172"/>
      <c r="UDM213" s="172"/>
      <c r="UDN213" s="172"/>
      <c r="UDO213" s="172"/>
      <c r="UDP213" s="172"/>
      <c r="UDQ213" s="172"/>
      <c r="UDR213" s="172"/>
      <c r="UDS213" s="172"/>
      <c r="UDT213" s="172"/>
      <c r="UDU213" s="172"/>
      <c r="UDV213" s="172"/>
      <c r="UDW213" s="172"/>
      <c r="UDX213" s="172"/>
      <c r="UDY213" s="172"/>
      <c r="UDZ213" s="172"/>
      <c r="UEA213" s="172"/>
      <c r="UEB213" s="172"/>
      <c r="UEC213" s="172"/>
      <c r="UED213" s="172"/>
      <c r="UEE213" s="172"/>
      <c r="UEF213" s="172"/>
      <c r="UEG213" s="172"/>
      <c r="UEH213" s="172"/>
      <c r="UEI213" s="172"/>
      <c r="UEJ213" s="172"/>
      <c r="UEK213" s="172"/>
      <c r="UEL213" s="172"/>
      <c r="UEM213" s="172"/>
      <c r="UEN213" s="172"/>
      <c r="UEO213" s="172"/>
      <c r="UEP213" s="172"/>
      <c r="UEQ213" s="172"/>
      <c r="UER213" s="172"/>
      <c r="UES213" s="172"/>
      <c r="UET213" s="172"/>
      <c r="UEU213" s="172"/>
      <c r="UEV213" s="172"/>
      <c r="UEW213" s="172"/>
      <c r="UEX213" s="172"/>
      <c r="UEY213" s="172"/>
      <c r="UEZ213" s="172"/>
      <c r="UFA213" s="172"/>
      <c r="UFB213" s="172"/>
      <c r="UFC213" s="172"/>
      <c r="UFD213" s="172"/>
      <c r="UFE213" s="172"/>
      <c r="UFF213" s="172"/>
      <c r="UFG213" s="172"/>
      <c r="UFH213" s="172"/>
      <c r="UFI213" s="172"/>
      <c r="UFJ213" s="172"/>
      <c r="UFK213" s="172"/>
      <c r="UFL213" s="172"/>
      <c r="UFM213" s="172"/>
      <c r="UFN213" s="172"/>
      <c r="UFO213" s="172"/>
      <c r="UFP213" s="172"/>
      <c r="UFQ213" s="172"/>
      <c r="UFR213" s="172"/>
      <c r="UFS213" s="172"/>
      <c r="UFT213" s="172"/>
      <c r="UFU213" s="172"/>
      <c r="UFV213" s="172"/>
      <c r="UFW213" s="172"/>
      <c r="UFX213" s="172"/>
      <c r="UFY213" s="172"/>
      <c r="UFZ213" s="172"/>
      <c r="UGA213" s="172"/>
      <c r="UGB213" s="172"/>
      <c r="UGC213" s="172"/>
      <c r="UGD213" s="172"/>
      <c r="UGE213" s="172"/>
      <c r="UGF213" s="172"/>
      <c r="UGG213" s="172"/>
      <c r="UGH213" s="172"/>
      <c r="UGI213" s="172"/>
      <c r="UGJ213" s="172"/>
      <c r="UGK213" s="172"/>
      <c r="UGL213" s="172"/>
      <c r="UGM213" s="172"/>
      <c r="UGN213" s="172"/>
      <c r="UGO213" s="172"/>
      <c r="UGP213" s="172"/>
      <c r="UGQ213" s="172"/>
      <c r="UGR213" s="172"/>
      <c r="UGS213" s="172"/>
      <c r="UGT213" s="172"/>
      <c r="UGU213" s="172"/>
      <c r="UGV213" s="172"/>
      <c r="UGW213" s="172"/>
      <c r="UGX213" s="172"/>
      <c r="UGY213" s="172"/>
      <c r="UGZ213" s="172"/>
      <c r="UHA213" s="172"/>
      <c r="UHB213" s="172"/>
      <c r="UHC213" s="172"/>
      <c r="UHD213" s="172"/>
      <c r="UHE213" s="172"/>
      <c r="UHF213" s="172"/>
      <c r="UHG213" s="172"/>
      <c r="UHH213" s="172"/>
      <c r="UHI213" s="172"/>
      <c r="UHJ213" s="172"/>
      <c r="UHK213" s="172"/>
      <c r="UHL213" s="172"/>
      <c r="UHM213" s="172"/>
      <c r="UHN213" s="172"/>
      <c r="UHO213" s="172"/>
      <c r="UHP213" s="172"/>
      <c r="UHQ213" s="172"/>
      <c r="UHR213" s="172"/>
      <c r="UHS213" s="172"/>
      <c r="UHT213" s="172"/>
      <c r="UHU213" s="172"/>
      <c r="UHV213" s="172"/>
      <c r="UHW213" s="172"/>
      <c r="UHX213" s="172"/>
      <c r="UHY213" s="172"/>
      <c r="UHZ213" s="172"/>
      <c r="UIA213" s="172"/>
      <c r="UIB213" s="172"/>
      <c r="UIC213" s="172"/>
      <c r="UID213" s="172"/>
      <c r="UIE213" s="172"/>
      <c r="UIF213" s="172"/>
      <c r="UIG213" s="172"/>
      <c r="UIH213" s="172"/>
      <c r="UII213" s="172"/>
      <c r="UIJ213" s="172"/>
      <c r="UIK213" s="172"/>
      <c r="UIL213" s="172"/>
      <c r="UIM213" s="172"/>
      <c r="UIN213" s="172"/>
      <c r="UIO213" s="172"/>
      <c r="UIP213" s="172"/>
      <c r="UIQ213" s="172"/>
      <c r="UIR213" s="172"/>
      <c r="UIS213" s="172"/>
      <c r="UIT213" s="172"/>
      <c r="UIU213" s="172"/>
      <c r="UIV213" s="172"/>
      <c r="UIW213" s="172"/>
      <c r="UIX213" s="172"/>
      <c r="UIY213" s="172"/>
      <c r="UIZ213" s="172"/>
      <c r="UJA213" s="172"/>
      <c r="UJB213" s="172"/>
      <c r="UJC213" s="172"/>
      <c r="UJD213" s="172"/>
      <c r="UJE213" s="172"/>
      <c r="UJF213" s="172"/>
      <c r="UJG213" s="172"/>
      <c r="UJH213" s="172"/>
      <c r="UJI213" s="172"/>
      <c r="UJJ213" s="172"/>
      <c r="UJK213" s="172"/>
      <c r="UJL213" s="172"/>
      <c r="UJM213" s="172"/>
      <c r="UJN213" s="172"/>
      <c r="UJO213" s="172"/>
      <c r="UJP213" s="172"/>
      <c r="UJQ213" s="172"/>
      <c r="UJR213" s="172"/>
      <c r="UJS213" s="172"/>
      <c r="UJT213" s="172"/>
      <c r="UJU213" s="172"/>
      <c r="UJV213" s="172"/>
      <c r="UJW213" s="172"/>
      <c r="UJX213" s="172"/>
      <c r="UJY213" s="172"/>
      <c r="UJZ213" s="172"/>
      <c r="UKA213" s="172"/>
      <c r="UKB213" s="172"/>
      <c r="UKC213" s="172"/>
      <c r="UKD213" s="172"/>
      <c r="UKE213" s="172"/>
      <c r="UKF213" s="172"/>
      <c r="UKG213" s="172"/>
      <c r="UKH213" s="172"/>
      <c r="UKI213" s="172"/>
      <c r="UKJ213" s="172"/>
      <c r="UKK213" s="172"/>
      <c r="UKL213" s="172"/>
      <c r="UKM213" s="172"/>
      <c r="UKN213" s="172"/>
      <c r="UKO213" s="172"/>
      <c r="UKP213" s="172"/>
      <c r="UKQ213" s="172"/>
      <c r="UKR213" s="172"/>
      <c r="UKS213" s="172"/>
      <c r="UKT213" s="172"/>
      <c r="UKU213" s="172"/>
      <c r="UKV213" s="172"/>
      <c r="UKW213" s="172"/>
      <c r="UKX213" s="172"/>
      <c r="UKY213" s="172"/>
      <c r="UKZ213" s="172"/>
      <c r="ULA213" s="172"/>
      <c r="ULB213" s="172"/>
      <c r="ULC213" s="172"/>
      <c r="ULD213" s="172"/>
      <c r="ULE213" s="172"/>
      <c r="ULF213" s="172"/>
      <c r="ULG213" s="172"/>
      <c r="ULH213" s="172"/>
      <c r="ULI213" s="172"/>
      <c r="ULJ213" s="172"/>
      <c r="ULK213" s="172"/>
      <c r="ULL213" s="172"/>
      <c r="ULM213" s="172"/>
      <c r="ULN213" s="172"/>
      <c r="ULO213" s="172"/>
      <c r="ULP213" s="172"/>
      <c r="ULQ213" s="172"/>
      <c r="ULR213" s="172"/>
      <c r="ULS213" s="172"/>
      <c r="ULT213" s="172"/>
      <c r="ULU213" s="172"/>
      <c r="ULV213" s="172"/>
      <c r="ULW213" s="172"/>
      <c r="ULX213" s="172"/>
      <c r="ULY213" s="172"/>
      <c r="ULZ213" s="172"/>
      <c r="UMA213" s="172"/>
      <c r="UMB213" s="172"/>
      <c r="UMC213" s="172"/>
      <c r="UMD213" s="172"/>
      <c r="UME213" s="172"/>
      <c r="UMF213" s="172"/>
      <c r="UMG213" s="172"/>
      <c r="UMH213" s="172"/>
      <c r="UMI213" s="172"/>
      <c r="UMJ213" s="172"/>
      <c r="UMK213" s="172"/>
      <c r="UML213" s="172"/>
      <c r="UMM213" s="172"/>
      <c r="UMN213" s="172"/>
      <c r="UMO213" s="172"/>
      <c r="UMP213" s="172"/>
      <c r="UMQ213" s="172"/>
      <c r="UMR213" s="172"/>
      <c r="UMS213" s="172"/>
      <c r="UMT213" s="172"/>
      <c r="UMU213" s="172"/>
      <c r="UMV213" s="172"/>
      <c r="UMW213" s="172"/>
      <c r="UMX213" s="172"/>
      <c r="UMY213" s="172"/>
      <c r="UMZ213" s="172"/>
      <c r="UNA213" s="172"/>
      <c r="UNB213" s="172"/>
      <c r="UNC213" s="172"/>
      <c r="UND213" s="172"/>
      <c r="UNE213" s="172"/>
      <c r="UNF213" s="172"/>
      <c r="UNG213" s="172"/>
      <c r="UNH213" s="172"/>
      <c r="UNI213" s="172"/>
      <c r="UNJ213" s="172"/>
      <c r="UNK213" s="172"/>
      <c r="UNL213" s="172"/>
      <c r="UNM213" s="172"/>
      <c r="UNN213" s="172"/>
      <c r="UNO213" s="172"/>
      <c r="UNP213" s="172"/>
      <c r="UNQ213" s="172"/>
      <c r="UNR213" s="172"/>
      <c r="UNS213" s="172"/>
      <c r="UNT213" s="172"/>
      <c r="UNU213" s="172"/>
      <c r="UNV213" s="172"/>
      <c r="UNW213" s="172"/>
      <c r="UNX213" s="172"/>
      <c r="UNY213" s="172"/>
      <c r="UNZ213" s="172"/>
      <c r="UOA213" s="172"/>
      <c r="UOB213" s="172"/>
      <c r="UOC213" s="172"/>
      <c r="UOD213" s="172"/>
      <c r="UOE213" s="172"/>
      <c r="UOF213" s="172"/>
      <c r="UOG213" s="172"/>
      <c r="UOH213" s="172"/>
      <c r="UOI213" s="172"/>
      <c r="UOJ213" s="172"/>
      <c r="UOK213" s="172"/>
      <c r="UOL213" s="172"/>
      <c r="UOM213" s="172"/>
      <c r="UON213" s="172"/>
      <c r="UOO213" s="172"/>
      <c r="UOP213" s="172"/>
      <c r="UOQ213" s="172"/>
      <c r="UOR213" s="172"/>
      <c r="UOS213" s="172"/>
      <c r="UOT213" s="172"/>
      <c r="UOU213" s="172"/>
      <c r="UOV213" s="172"/>
      <c r="UOW213" s="172"/>
      <c r="UOX213" s="172"/>
      <c r="UOY213" s="172"/>
      <c r="UOZ213" s="172"/>
      <c r="UPA213" s="172"/>
      <c r="UPB213" s="172"/>
      <c r="UPC213" s="172"/>
      <c r="UPD213" s="172"/>
      <c r="UPE213" s="172"/>
      <c r="UPF213" s="172"/>
      <c r="UPG213" s="172"/>
      <c r="UPH213" s="172"/>
      <c r="UPI213" s="172"/>
      <c r="UPJ213" s="172"/>
      <c r="UPK213" s="172"/>
      <c r="UPL213" s="172"/>
      <c r="UPM213" s="172"/>
      <c r="UPN213" s="172"/>
      <c r="UPO213" s="172"/>
      <c r="UPP213" s="172"/>
      <c r="UPQ213" s="172"/>
      <c r="UPR213" s="172"/>
      <c r="UPS213" s="172"/>
      <c r="UPT213" s="172"/>
      <c r="UPU213" s="172"/>
      <c r="UPV213" s="172"/>
      <c r="UPW213" s="172"/>
      <c r="UPX213" s="172"/>
      <c r="UPY213" s="172"/>
      <c r="UPZ213" s="172"/>
      <c r="UQA213" s="172"/>
      <c r="UQB213" s="172"/>
      <c r="UQC213" s="172"/>
      <c r="UQD213" s="172"/>
      <c r="UQE213" s="172"/>
      <c r="UQF213" s="172"/>
      <c r="UQG213" s="172"/>
      <c r="UQH213" s="172"/>
      <c r="UQI213" s="172"/>
      <c r="UQJ213" s="172"/>
      <c r="UQK213" s="172"/>
      <c r="UQL213" s="172"/>
      <c r="UQM213" s="172"/>
      <c r="UQN213" s="172"/>
      <c r="UQO213" s="172"/>
      <c r="UQP213" s="172"/>
      <c r="UQQ213" s="172"/>
      <c r="UQR213" s="172"/>
      <c r="UQS213" s="172"/>
      <c r="UQT213" s="172"/>
      <c r="UQU213" s="172"/>
      <c r="UQV213" s="172"/>
      <c r="UQW213" s="172"/>
      <c r="UQX213" s="172"/>
      <c r="UQY213" s="172"/>
      <c r="UQZ213" s="172"/>
      <c r="URA213" s="172"/>
      <c r="URB213" s="172"/>
      <c r="URC213" s="172"/>
      <c r="URD213" s="172"/>
      <c r="URE213" s="172"/>
      <c r="URF213" s="172"/>
      <c r="URG213" s="172"/>
      <c r="URH213" s="172"/>
      <c r="URI213" s="172"/>
      <c r="URJ213" s="172"/>
      <c r="URK213" s="172"/>
      <c r="URL213" s="172"/>
      <c r="URM213" s="172"/>
      <c r="URN213" s="172"/>
      <c r="URO213" s="172"/>
      <c r="URP213" s="172"/>
      <c r="URQ213" s="172"/>
      <c r="URR213" s="172"/>
      <c r="URS213" s="172"/>
      <c r="URT213" s="172"/>
      <c r="URU213" s="172"/>
      <c r="URV213" s="172"/>
      <c r="URW213" s="172"/>
      <c r="URX213" s="172"/>
      <c r="URY213" s="172"/>
      <c r="URZ213" s="172"/>
      <c r="USA213" s="172"/>
      <c r="USB213" s="172"/>
      <c r="USC213" s="172"/>
      <c r="USD213" s="172"/>
      <c r="USE213" s="172"/>
      <c r="USF213" s="172"/>
      <c r="USG213" s="172"/>
      <c r="USH213" s="172"/>
      <c r="USI213" s="172"/>
      <c r="USJ213" s="172"/>
      <c r="USK213" s="172"/>
      <c r="USL213" s="172"/>
      <c r="USM213" s="172"/>
      <c r="USN213" s="172"/>
      <c r="USO213" s="172"/>
      <c r="USP213" s="172"/>
      <c r="USQ213" s="172"/>
      <c r="USR213" s="172"/>
      <c r="USS213" s="172"/>
      <c r="UST213" s="172"/>
      <c r="USU213" s="172"/>
      <c r="USV213" s="172"/>
      <c r="USW213" s="172"/>
      <c r="USX213" s="172"/>
      <c r="USY213" s="172"/>
      <c r="USZ213" s="172"/>
      <c r="UTA213" s="172"/>
      <c r="UTB213" s="172"/>
      <c r="UTC213" s="172"/>
      <c r="UTD213" s="172"/>
      <c r="UTE213" s="172"/>
      <c r="UTF213" s="172"/>
      <c r="UTG213" s="172"/>
      <c r="UTH213" s="172"/>
      <c r="UTI213" s="172"/>
      <c r="UTJ213" s="172"/>
      <c r="UTK213" s="172"/>
      <c r="UTL213" s="172"/>
      <c r="UTM213" s="172"/>
      <c r="UTN213" s="172"/>
      <c r="UTO213" s="172"/>
      <c r="UTP213" s="172"/>
      <c r="UTQ213" s="172"/>
      <c r="UTR213" s="172"/>
      <c r="UTS213" s="172"/>
      <c r="UTT213" s="172"/>
      <c r="UTU213" s="172"/>
      <c r="UTV213" s="172"/>
      <c r="UTW213" s="172"/>
      <c r="UTX213" s="172"/>
      <c r="UTY213" s="172"/>
      <c r="UTZ213" s="172"/>
      <c r="UUA213" s="172"/>
      <c r="UUB213" s="172"/>
      <c r="UUC213" s="172"/>
      <c r="UUD213" s="172"/>
      <c r="UUE213" s="172"/>
      <c r="UUF213" s="172"/>
      <c r="UUG213" s="172"/>
      <c r="UUH213" s="172"/>
      <c r="UUI213" s="172"/>
      <c r="UUJ213" s="172"/>
      <c r="UUK213" s="172"/>
      <c r="UUL213" s="172"/>
      <c r="UUM213" s="172"/>
      <c r="UUN213" s="172"/>
      <c r="UUO213" s="172"/>
      <c r="UUP213" s="172"/>
      <c r="UUQ213" s="172"/>
      <c r="UUR213" s="172"/>
      <c r="UUS213" s="172"/>
      <c r="UUT213" s="172"/>
      <c r="UUU213" s="172"/>
      <c r="UUV213" s="172"/>
      <c r="UUW213" s="172"/>
      <c r="UUX213" s="172"/>
      <c r="UUY213" s="172"/>
      <c r="UUZ213" s="172"/>
      <c r="UVA213" s="172"/>
      <c r="UVB213" s="172"/>
      <c r="UVC213" s="172"/>
      <c r="UVD213" s="172"/>
      <c r="UVE213" s="172"/>
      <c r="UVF213" s="172"/>
      <c r="UVG213" s="172"/>
      <c r="UVH213" s="172"/>
      <c r="UVI213" s="172"/>
      <c r="UVJ213" s="172"/>
      <c r="UVK213" s="172"/>
      <c r="UVL213" s="172"/>
      <c r="UVM213" s="172"/>
      <c r="UVN213" s="172"/>
      <c r="UVO213" s="172"/>
      <c r="UVP213" s="172"/>
      <c r="UVQ213" s="172"/>
      <c r="UVR213" s="172"/>
      <c r="UVS213" s="172"/>
      <c r="UVT213" s="172"/>
      <c r="UVU213" s="172"/>
      <c r="UVV213" s="172"/>
      <c r="UVW213" s="172"/>
      <c r="UVX213" s="172"/>
      <c r="UVY213" s="172"/>
      <c r="UVZ213" s="172"/>
      <c r="UWA213" s="172"/>
      <c r="UWB213" s="172"/>
      <c r="UWC213" s="172"/>
      <c r="UWD213" s="172"/>
      <c r="UWE213" s="172"/>
      <c r="UWF213" s="172"/>
      <c r="UWG213" s="172"/>
      <c r="UWH213" s="172"/>
      <c r="UWI213" s="172"/>
      <c r="UWJ213" s="172"/>
      <c r="UWK213" s="172"/>
      <c r="UWL213" s="172"/>
      <c r="UWM213" s="172"/>
      <c r="UWN213" s="172"/>
      <c r="UWO213" s="172"/>
      <c r="UWP213" s="172"/>
      <c r="UWQ213" s="172"/>
      <c r="UWR213" s="172"/>
      <c r="UWS213" s="172"/>
      <c r="UWT213" s="172"/>
      <c r="UWU213" s="172"/>
      <c r="UWV213" s="172"/>
      <c r="UWW213" s="172"/>
      <c r="UWX213" s="172"/>
      <c r="UWY213" s="172"/>
      <c r="UWZ213" s="172"/>
      <c r="UXA213" s="172"/>
      <c r="UXB213" s="172"/>
      <c r="UXC213" s="172"/>
      <c r="UXD213" s="172"/>
      <c r="UXE213" s="172"/>
      <c r="UXF213" s="172"/>
      <c r="UXG213" s="172"/>
      <c r="UXH213" s="172"/>
      <c r="UXI213" s="172"/>
      <c r="UXJ213" s="172"/>
      <c r="UXK213" s="172"/>
      <c r="UXL213" s="172"/>
      <c r="UXM213" s="172"/>
      <c r="UXN213" s="172"/>
      <c r="UXO213" s="172"/>
      <c r="UXP213" s="172"/>
      <c r="UXQ213" s="172"/>
      <c r="UXR213" s="172"/>
      <c r="UXS213" s="172"/>
      <c r="UXT213" s="172"/>
      <c r="UXU213" s="172"/>
      <c r="UXV213" s="172"/>
      <c r="UXW213" s="172"/>
      <c r="UXX213" s="172"/>
      <c r="UXY213" s="172"/>
      <c r="UXZ213" s="172"/>
      <c r="UYA213" s="172"/>
      <c r="UYB213" s="172"/>
      <c r="UYC213" s="172"/>
      <c r="UYD213" s="172"/>
      <c r="UYE213" s="172"/>
      <c r="UYF213" s="172"/>
      <c r="UYG213" s="172"/>
      <c r="UYH213" s="172"/>
      <c r="UYI213" s="172"/>
      <c r="UYJ213" s="172"/>
      <c r="UYK213" s="172"/>
      <c r="UYL213" s="172"/>
      <c r="UYM213" s="172"/>
      <c r="UYN213" s="172"/>
      <c r="UYO213" s="172"/>
      <c r="UYP213" s="172"/>
      <c r="UYQ213" s="172"/>
      <c r="UYR213" s="172"/>
      <c r="UYS213" s="172"/>
      <c r="UYT213" s="172"/>
      <c r="UYU213" s="172"/>
      <c r="UYV213" s="172"/>
      <c r="UYW213" s="172"/>
      <c r="UYX213" s="172"/>
      <c r="UYY213" s="172"/>
      <c r="UYZ213" s="172"/>
      <c r="UZA213" s="172"/>
      <c r="UZB213" s="172"/>
      <c r="UZC213" s="172"/>
      <c r="UZD213" s="172"/>
      <c r="UZE213" s="172"/>
      <c r="UZF213" s="172"/>
      <c r="UZG213" s="172"/>
      <c r="UZH213" s="172"/>
      <c r="UZI213" s="172"/>
      <c r="UZJ213" s="172"/>
      <c r="UZK213" s="172"/>
      <c r="UZL213" s="172"/>
      <c r="UZM213" s="172"/>
      <c r="UZN213" s="172"/>
      <c r="UZO213" s="172"/>
      <c r="UZP213" s="172"/>
      <c r="UZQ213" s="172"/>
      <c r="UZR213" s="172"/>
      <c r="UZS213" s="172"/>
      <c r="UZT213" s="172"/>
      <c r="UZU213" s="172"/>
      <c r="UZV213" s="172"/>
      <c r="UZW213" s="172"/>
      <c r="UZX213" s="172"/>
      <c r="UZY213" s="172"/>
      <c r="UZZ213" s="172"/>
      <c r="VAA213" s="172"/>
      <c r="VAB213" s="172"/>
      <c r="VAC213" s="172"/>
      <c r="VAD213" s="172"/>
      <c r="VAE213" s="172"/>
      <c r="VAF213" s="172"/>
      <c r="VAG213" s="172"/>
      <c r="VAH213" s="172"/>
      <c r="VAI213" s="172"/>
      <c r="VAJ213" s="172"/>
      <c r="VAK213" s="172"/>
      <c r="VAL213" s="172"/>
      <c r="VAM213" s="172"/>
      <c r="VAN213" s="172"/>
      <c r="VAO213" s="172"/>
      <c r="VAP213" s="172"/>
      <c r="VAQ213" s="172"/>
      <c r="VAR213" s="172"/>
      <c r="VAS213" s="172"/>
      <c r="VAT213" s="172"/>
      <c r="VAU213" s="172"/>
      <c r="VAV213" s="172"/>
      <c r="VAW213" s="172"/>
      <c r="VAX213" s="172"/>
      <c r="VAY213" s="172"/>
      <c r="VAZ213" s="172"/>
      <c r="VBA213" s="172"/>
      <c r="VBB213" s="172"/>
      <c r="VBC213" s="172"/>
      <c r="VBD213" s="172"/>
      <c r="VBE213" s="172"/>
      <c r="VBF213" s="172"/>
      <c r="VBG213" s="172"/>
      <c r="VBH213" s="172"/>
      <c r="VBI213" s="172"/>
      <c r="VBJ213" s="172"/>
      <c r="VBK213" s="172"/>
      <c r="VBL213" s="172"/>
      <c r="VBM213" s="172"/>
      <c r="VBN213" s="172"/>
      <c r="VBO213" s="172"/>
      <c r="VBP213" s="172"/>
      <c r="VBQ213" s="172"/>
      <c r="VBR213" s="172"/>
      <c r="VBS213" s="172"/>
      <c r="VBT213" s="172"/>
      <c r="VBU213" s="172"/>
      <c r="VBV213" s="172"/>
      <c r="VBW213" s="172"/>
      <c r="VBX213" s="172"/>
      <c r="VBY213" s="172"/>
      <c r="VBZ213" s="172"/>
      <c r="VCA213" s="172"/>
      <c r="VCB213" s="172"/>
      <c r="VCC213" s="172"/>
      <c r="VCD213" s="172"/>
      <c r="VCE213" s="172"/>
      <c r="VCF213" s="172"/>
      <c r="VCG213" s="172"/>
      <c r="VCH213" s="172"/>
      <c r="VCI213" s="172"/>
      <c r="VCJ213" s="172"/>
      <c r="VCK213" s="172"/>
      <c r="VCL213" s="172"/>
      <c r="VCM213" s="172"/>
      <c r="VCN213" s="172"/>
      <c r="VCO213" s="172"/>
      <c r="VCP213" s="172"/>
      <c r="VCQ213" s="172"/>
      <c r="VCR213" s="172"/>
      <c r="VCS213" s="172"/>
      <c r="VCT213" s="172"/>
      <c r="VCU213" s="172"/>
      <c r="VCV213" s="172"/>
      <c r="VCW213" s="172"/>
      <c r="VCX213" s="172"/>
      <c r="VCY213" s="172"/>
      <c r="VCZ213" s="172"/>
      <c r="VDA213" s="172"/>
      <c r="VDB213" s="172"/>
      <c r="VDC213" s="172"/>
      <c r="VDD213" s="172"/>
      <c r="VDE213" s="172"/>
      <c r="VDF213" s="172"/>
      <c r="VDG213" s="172"/>
      <c r="VDH213" s="172"/>
      <c r="VDI213" s="172"/>
      <c r="VDJ213" s="172"/>
      <c r="VDK213" s="172"/>
      <c r="VDL213" s="172"/>
      <c r="VDM213" s="172"/>
      <c r="VDN213" s="172"/>
      <c r="VDO213" s="172"/>
      <c r="VDP213" s="172"/>
      <c r="VDQ213" s="172"/>
      <c r="VDR213" s="172"/>
      <c r="VDS213" s="172"/>
      <c r="VDT213" s="172"/>
      <c r="VDU213" s="172"/>
      <c r="VDV213" s="172"/>
      <c r="VDW213" s="172"/>
      <c r="VDX213" s="172"/>
      <c r="VDY213" s="172"/>
      <c r="VDZ213" s="172"/>
      <c r="VEA213" s="172"/>
      <c r="VEB213" s="172"/>
      <c r="VEC213" s="172"/>
      <c r="VED213" s="172"/>
      <c r="VEE213" s="172"/>
      <c r="VEF213" s="172"/>
      <c r="VEG213" s="172"/>
      <c r="VEH213" s="172"/>
      <c r="VEI213" s="172"/>
      <c r="VEJ213" s="172"/>
      <c r="VEK213" s="172"/>
      <c r="VEL213" s="172"/>
      <c r="VEM213" s="172"/>
      <c r="VEN213" s="172"/>
      <c r="VEO213" s="172"/>
      <c r="VEP213" s="172"/>
      <c r="VEQ213" s="172"/>
      <c r="VER213" s="172"/>
      <c r="VES213" s="172"/>
      <c r="VET213" s="172"/>
      <c r="VEU213" s="172"/>
      <c r="VEV213" s="172"/>
      <c r="VEW213" s="172"/>
      <c r="VEX213" s="172"/>
      <c r="VEY213" s="172"/>
      <c r="VEZ213" s="172"/>
      <c r="VFA213" s="172"/>
      <c r="VFB213" s="172"/>
      <c r="VFC213" s="172"/>
      <c r="VFD213" s="172"/>
      <c r="VFE213" s="172"/>
      <c r="VFF213" s="172"/>
      <c r="VFG213" s="172"/>
      <c r="VFH213" s="172"/>
      <c r="VFI213" s="172"/>
      <c r="VFJ213" s="172"/>
      <c r="VFK213" s="172"/>
      <c r="VFL213" s="172"/>
      <c r="VFM213" s="172"/>
      <c r="VFN213" s="172"/>
      <c r="VFO213" s="172"/>
      <c r="VFP213" s="172"/>
      <c r="VFQ213" s="172"/>
      <c r="VFR213" s="172"/>
      <c r="VFS213" s="172"/>
      <c r="VFT213" s="172"/>
      <c r="VFU213" s="172"/>
      <c r="VFV213" s="172"/>
      <c r="VFW213" s="172"/>
      <c r="VFX213" s="172"/>
      <c r="VFY213" s="172"/>
      <c r="VFZ213" s="172"/>
      <c r="VGA213" s="172"/>
      <c r="VGB213" s="172"/>
      <c r="VGC213" s="172"/>
      <c r="VGD213" s="172"/>
      <c r="VGE213" s="172"/>
      <c r="VGF213" s="172"/>
      <c r="VGG213" s="172"/>
      <c r="VGH213" s="172"/>
      <c r="VGI213" s="172"/>
      <c r="VGJ213" s="172"/>
      <c r="VGK213" s="172"/>
      <c r="VGL213" s="172"/>
      <c r="VGM213" s="172"/>
      <c r="VGN213" s="172"/>
      <c r="VGO213" s="172"/>
      <c r="VGP213" s="172"/>
      <c r="VGQ213" s="172"/>
      <c r="VGR213" s="172"/>
      <c r="VGS213" s="172"/>
      <c r="VGT213" s="172"/>
      <c r="VGU213" s="172"/>
      <c r="VGV213" s="172"/>
      <c r="VGW213" s="172"/>
      <c r="VGX213" s="172"/>
      <c r="VGY213" s="172"/>
      <c r="VGZ213" s="172"/>
      <c r="VHA213" s="172"/>
      <c r="VHB213" s="172"/>
      <c r="VHC213" s="172"/>
      <c r="VHD213" s="172"/>
      <c r="VHE213" s="172"/>
      <c r="VHF213" s="172"/>
      <c r="VHG213" s="172"/>
      <c r="VHH213" s="172"/>
      <c r="VHI213" s="172"/>
      <c r="VHJ213" s="172"/>
      <c r="VHK213" s="172"/>
      <c r="VHL213" s="172"/>
      <c r="VHM213" s="172"/>
      <c r="VHN213" s="172"/>
      <c r="VHO213" s="172"/>
      <c r="VHP213" s="172"/>
      <c r="VHQ213" s="172"/>
      <c r="VHR213" s="172"/>
      <c r="VHS213" s="172"/>
      <c r="VHT213" s="172"/>
      <c r="VHU213" s="172"/>
      <c r="VHV213" s="172"/>
      <c r="VHW213" s="172"/>
      <c r="VHX213" s="172"/>
      <c r="VHY213" s="172"/>
      <c r="VHZ213" s="172"/>
      <c r="VIA213" s="172"/>
      <c r="VIB213" s="172"/>
      <c r="VIC213" s="172"/>
      <c r="VID213" s="172"/>
      <c r="VIE213" s="172"/>
      <c r="VIF213" s="172"/>
      <c r="VIG213" s="172"/>
      <c r="VIH213" s="172"/>
      <c r="VII213" s="172"/>
      <c r="VIJ213" s="172"/>
      <c r="VIK213" s="172"/>
      <c r="VIL213" s="172"/>
      <c r="VIM213" s="172"/>
      <c r="VIN213" s="172"/>
      <c r="VIO213" s="172"/>
      <c r="VIP213" s="172"/>
      <c r="VIQ213" s="172"/>
      <c r="VIR213" s="172"/>
      <c r="VIS213" s="172"/>
      <c r="VIT213" s="172"/>
      <c r="VIU213" s="172"/>
      <c r="VIV213" s="172"/>
      <c r="VIW213" s="172"/>
      <c r="VIX213" s="172"/>
      <c r="VIY213" s="172"/>
      <c r="VIZ213" s="172"/>
      <c r="VJA213" s="172"/>
      <c r="VJB213" s="172"/>
      <c r="VJC213" s="172"/>
      <c r="VJD213" s="172"/>
      <c r="VJE213" s="172"/>
      <c r="VJF213" s="172"/>
      <c r="VJG213" s="172"/>
      <c r="VJH213" s="172"/>
      <c r="VJI213" s="172"/>
      <c r="VJJ213" s="172"/>
      <c r="VJK213" s="172"/>
      <c r="VJL213" s="172"/>
      <c r="VJM213" s="172"/>
      <c r="VJN213" s="172"/>
      <c r="VJO213" s="172"/>
      <c r="VJP213" s="172"/>
      <c r="VJQ213" s="172"/>
      <c r="VJR213" s="172"/>
      <c r="VJS213" s="172"/>
      <c r="VJT213" s="172"/>
      <c r="VJU213" s="172"/>
      <c r="VJV213" s="172"/>
      <c r="VJW213" s="172"/>
      <c r="VJX213" s="172"/>
      <c r="VJY213" s="172"/>
      <c r="VJZ213" s="172"/>
      <c r="VKA213" s="172"/>
      <c r="VKB213" s="172"/>
      <c r="VKC213" s="172"/>
      <c r="VKD213" s="172"/>
      <c r="VKE213" s="172"/>
      <c r="VKF213" s="172"/>
      <c r="VKG213" s="172"/>
      <c r="VKH213" s="172"/>
      <c r="VKI213" s="172"/>
      <c r="VKJ213" s="172"/>
      <c r="VKK213" s="172"/>
      <c r="VKL213" s="172"/>
      <c r="VKM213" s="172"/>
      <c r="VKN213" s="172"/>
      <c r="VKO213" s="172"/>
      <c r="VKP213" s="172"/>
      <c r="VKQ213" s="172"/>
      <c r="VKR213" s="172"/>
      <c r="VKS213" s="172"/>
      <c r="VKT213" s="172"/>
      <c r="VKU213" s="172"/>
      <c r="VKV213" s="172"/>
      <c r="VKW213" s="172"/>
      <c r="VKX213" s="172"/>
      <c r="VKY213" s="172"/>
      <c r="VKZ213" s="172"/>
      <c r="VLA213" s="172"/>
      <c r="VLB213" s="172"/>
      <c r="VLC213" s="172"/>
      <c r="VLD213" s="172"/>
      <c r="VLE213" s="172"/>
      <c r="VLF213" s="172"/>
      <c r="VLG213" s="172"/>
      <c r="VLH213" s="172"/>
      <c r="VLI213" s="172"/>
      <c r="VLJ213" s="172"/>
      <c r="VLK213" s="172"/>
      <c r="VLL213" s="172"/>
      <c r="VLM213" s="172"/>
      <c r="VLN213" s="172"/>
      <c r="VLO213" s="172"/>
      <c r="VLP213" s="172"/>
      <c r="VLQ213" s="172"/>
      <c r="VLR213" s="172"/>
      <c r="VLS213" s="172"/>
      <c r="VLT213" s="172"/>
      <c r="VLU213" s="172"/>
      <c r="VLV213" s="172"/>
      <c r="VLW213" s="172"/>
      <c r="VLX213" s="172"/>
      <c r="VLY213" s="172"/>
      <c r="VLZ213" s="172"/>
      <c r="VMA213" s="172"/>
      <c r="VMB213" s="172"/>
      <c r="VMC213" s="172"/>
      <c r="VMD213" s="172"/>
      <c r="VME213" s="172"/>
      <c r="VMF213" s="172"/>
      <c r="VMG213" s="172"/>
      <c r="VMH213" s="172"/>
      <c r="VMI213" s="172"/>
      <c r="VMJ213" s="172"/>
      <c r="VMK213" s="172"/>
      <c r="VML213" s="172"/>
      <c r="VMM213" s="172"/>
      <c r="VMN213" s="172"/>
      <c r="VMO213" s="172"/>
      <c r="VMP213" s="172"/>
      <c r="VMQ213" s="172"/>
      <c r="VMR213" s="172"/>
      <c r="VMS213" s="172"/>
      <c r="VMT213" s="172"/>
      <c r="VMU213" s="172"/>
      <c r="VMV213" s="172"/>
      <c r="VMW213" s="172"/>
      <c r="VMX213" s="172"/>
      <c r="VMY213" s="172"/>
      <c r="VMZ213" s="172"/>
      <c r="VNA213" s="172"/>
      <c r="VNB213" s="172"/>
      <c r="VNC213" s="172"/>
      <c r="VND213" s="172"/>
      <c r="VNE213" s="172"/>
      <c r="VNF213" s="172"/>
      <c r="VNG213" s="172"/>
      <c r="VNH213" s="172"/>
      <c r="VNI213" s="172"/>
      <c r="VNJ213" s="172"/>
      <c r="VNK213" s="172"/>
      <c r="VNL213" s="172"/>
      <c r="VNM213" s="172"/>
      <c r="VNN213" s="172"/>
      <c r="VNO213" s="172"/>
      <c r="VNP213" s="172"/>
      <c r="VNQ213" s="172"/>
      <c r="VNR213" s="172"/>
      <c r="VNS213" s="172"/>
      <c r="VNT213" s="172"/>
      <c r="VNU213" s="172"/>
      <c r="VNV213" s="172"/>
      <c r="VNW213" s="172"/>
      <c r="VNX213" s="172"/>
      <c r="VNY213" s="172"/>
      <c r="VNZ213" s="172"/>
      <c r="VOA213" s="172"/>
      <c r="VOB213" s="172"/>
      <c r="VOC213" s="172"/>
      <c r="VOD213" s="172"/>
      <c r="VOE213" s="172"/>
      <c r="VOF213" s="172"/>
      <c r="VOG213" s="172"/>
      <c r="VOH213" s="172"/>
      <c r="VOI213" s="172"/>
      <c r="VOJ213" s="172"/>
      <c r="VOK213" s="172"/>
      <c r="VOL213" s="172"/>
      <c r="VOM213" s="172"/>
      <c r="VON213" s="172"/>
      <c r="VOO213" s="172"/>
      <c r="VOP213" s="172"/>
      <c r="VOQ213" s="172"/>
      <c r="VOR213" s="172"/>
      <c r="VOS213" s="172"/>
      <c r="VOT213" s="172"/>
      <c r="VOU213" s="172"/>
      <c r="VOV213" s="172"/>
      <c r="VOW213" s="172"/>
      <c r="VOX213" s="172"/>
      <c r="VOY213" s="172"/>
      <c r="VOZ213" s="172"/>
      <c r="VPA213" s="172"/>
      <c r="VPB213" s="172"/>
      <c r="VPC213" s="172"/>
      <c r="VPD213" s="172"/>
      <c r="VPE213" s="172"/>
      <c r="VPF213" s="172"/>
      <c r="VPG213" s="172"/>
      <c r="VPH213" s="172"/>
      <c r="VPI213" s="172"/>
      <c r="VPJ213" s="172"/>
      <c r="VPK213" s="172"/>
      <c r="VPL213" s="172"/>
      <c r="VPM213" s="172"/>
      <c r="VPN213" s="172"/>
      <c r="VPO213" s="172"/>
      <c r="VPP213" s="172"/>
      <c r="VPQ213" s="172"/>
      <c r="VPR213" s="172"/>
      <c r="VPS213" s="172"/>
      <c r="VPT213" s="172"/>
      <c r="VPU213" s="172"/>
      <c r="VPV213" s="172"/>
      <c r="VPW213" s="172"/>
      <c r="VPX213" s="172"/>
      <c r="VPY213" s="172"/>
      <c r="VPZ213" s="172"/>
      <c r="VQA213" s="172"/>
      <c r="VQB213" s="172"/>
      <c r="VQC213" s="172"/>
      <c r="VQD213" s="172"/>
      <c r="VQE213" s="172"/>
      <c r="VQF213" s="172"/>
      <c r="VQG213" s="172"/>
      <c r="VQH213" s="172"/>
      <c r="VQI213" s="172"/>
      <c r="VQJ213" s="172"/>
      <c r="VQK213" s="172"/>
      <c r="VQL213" s="172"/>
      <c r="VQM213" s="172"/>
      <c r="VQN213" s="172"/>
      <c r="VQO213" s="172"/>
      <c r="VQP213" s="172"/>
      <c r="VQQ213" s="172"/>
      <c r="VQR213" s="172"/>
      <c r="VQS213" s="172"/>
      <c r="VQT213" s="172"/>
      <c r="VQU213" s="172"/>
      <c r="VQV213" s="172"/>
      <c r="VQW213" s="172"/>
      <c r="VQX213" s="172"/>
      <c r="VQY213" s="172"/>
      <c r="VQZ213" s="172"/>
      <c r="VRA213" s="172"/>
      <c r="VRB213" s="172"/>
      <c r="VRC213" s="172"/>
      <c r="VRD213" s="172"/>
      <c r="VRE213" s="172"/>
      <c r="VRF213" s="172"/>
      <c r="VRG213" s="172"/>
      <c r="VRH213" s="172"/>
      <c r="VRI213" s="172"/>
      <c r="VRJ213" s="172"/>
      <c r="VRK213" s="172"/>
      <c r="VRL213" s="172"/>
      <c r="VRM213" s="172"/>
      <c r="VRN213" s="172"/>
      <c r="VRO213" s="172"/>
      <c r="VRP213" s="172"/>
      <c r="VRQ213" s="172"/>
      <c r="VRR213" s="172"/>
      <c r="VRS213" s="172"/>
      <c r="VRT213" s="172"/>
      <c r="VRU213" s="172"/>
      <c r="VRV213" s="172"/>
      <c r="VRW213" s="172"/>
      <c r="VRX213" s="172"/>
      <c r="VRY213" s="172"/>
      <c r="VRZ213" s="172"/>
      <c r="VSA213" s="172"/>
      <c r="VSB213" s="172"/>
      <c r="VSC213" s="172"/>
      <c r="VSD213" s="172"/>
      <c r="VSE213" s="172"/>
      <c r="VSF213" s="172"/>
      <c r="VSG213" s="172"/>
      <c r="VSH213" s="172"/>
      <c r="VSI213" s="172"/>
      <c r="VSJ213" s="172"/>
      <c r="VSK213" s="172"/>
      <c r="VSL213" s="172"/>
      <c r="VSM213" s="172"/>
      <c r="VSN213" s="172"/>
      <c r="VSO213" s="172"/>
      <c r="VSP213" s="172"/>
      <c r="VSQ213" s="172"/>
      <c r="VSR213" s="172"/>
      <c r="VSS213" s="172"/>
      <c r="VST213" s="172"/>
      <c r="VSU213" s="172"/>
      <c r="VSV213" s="172"/>
      <c r="VSW213" s="172"/>
      <c r="VSX213" s="172"/>
      <c r="VSY213" s="172"/>
      <c r="VSZ213" s="172"/>
      <c r="VTA213" s="172"/>
      <c r="VTB213" s="172"/>
      <c r="VTC213" s="172"/>
      <c r="VTD213" s="172"/>
      <c r="VTE213" s="172"/>
      <c r="VTF213" s="172"/>
      <c r="VTG213" s="172"/>
      <c r="VTH213" s="172"/>
      <c r="VTI213" s="172"/>
      <c r="VTJ213" s="172"/>
      <c r="VTK213" s="172"/>
      <c r="VTL213" s="172"/>
      <c r="VTM213" s="172"/>
      <c r="VTN213" s="172"/>
      <c r="VTO213" s="172"/>
      <c r="VTP213" s="172"/>
      <c r="VTQ213" s="172"/>
      <c r="VTR213" s="172"/>
      <c r="VTS213" s="172"/>
      <c r="VTT213" s="172"/>
      <c r="VTU213" s="172"/>
      <c r="VTV213" s="172"/>
      <c r="VTW213" s="172"/>
      <c r="VTX213" s="172"/>
      <c r="VTY213" s="172"/>
      <c r="VTZ213" s="172"/>
      <c r="VUA213" s="172"/>
      <c r="VUB213" s="172"/>
      <c r="VUC213" s="172"/>
      <c r="VUD213" s="172"/>
      <c r="VUE213" s="172"/>
      <c r="VUF213" s="172"/>
      <c r="VUG213" s="172"/>
      <c r="VUH213" s="172"/>
      <c r="VUI213" s="172"/>
      <c r="VUJ213" s="172"/>
      <c r="VUK213" s="172"/>
      <c r="VUL213" s="172"/>
      <c r="VUM213" s="172"/>
      <c r="VUN213" s="172"/>
      <c r="VUO213" s="172"/>
      <c r="VUP213" s="172"/>
      <c r="VUQ213" s="172"/>
      <c r="VUR213" s="172"/>
      <c r="VUS213" s="172"/>
      <c r="VUT213" s="172"/>
      <c r="VUU213" s="172"/>
      <c r="VUV213" s="172"/>
      <c r="VUW213" s="172"/>
      <c r="VUX213" s="172"/>
      <c r="VUY213" s="172"/>
      <c r="VUZ213" s="172"/>
      <c r="VVA213" s="172"/>
      <c r="VVB213" s="172"/>
      <c r="VVC213" s="172"/>
      <c r="VVD213" s="172"/>
      <c r="VVE213" s="172"/>
      <c r="VVF213" s="172"/>
      <c r="VVG213" s="172"/>
      <c r="VVH213" s="172"/>
      <c r="VVI213" s="172"/>
      <c r="VVJ213" s="172"/>
      <c r="VVK213" s="172"/>
      <c r="VVL213" s="172"/>
      <c r="VVM213" s="172"/>
      <c r="VVN213" s="172"/>
      <c r="VVO213" s="172"/>
      <c r="VVP213" s="172"/>
      <c r="VVQ213" s="172"/>
      <c r="VVR213" s="172"/>
      <c r="VVS213" s="172"/>
      <c r="VVT213" s="172"/>
      <c r="VVU213" s="172"/>
      <c r="VVV213" s="172"/>
      <c r="VVW213" s="172"/>
      <c r="VVX213" s="172"/>
      <c r="VVY213" s="172"/>
      <c r="VVZ213" s="172"/>
      <c r="VWA213" s="172"/>
      <c r="VWB213" s="172"/>
      <c r="VWC213" s="172"/>
      <c r="VWD213" s="172"/>
      <c r="VWE213" s="172"/>
      <c r="VWF213" s="172"/>
      <c r="VWG213" s="172"/>
      <c r="VWH213" s="172"/>
      <c r="VWI213" s="172"/>
      <c r="VWJ213" s="172"/>
      <c r="VWK213" s="172"/>
      <c r="VWL213" s="172"/>
      <c r="VWM213" s="172"/>
      <c r="VWN213" s="172"/>
      <c r="VWO213" s="172"/>
      <c r="VWP213" s="172"/>
      <c r="VWQ213" s="172"/>
      <c r="VWR213" s="172"/>
      <c r="VWS213" s="172"/>
      <c r="VWT213" s="172"/>
      <c r="VWU213" s="172"/>
      <c r="VWV213" s="172"/>
      <c r="VWW213" s="172"/>
      <c r="VWX213" s="172"/>
      <c r="VWY213" s="172"/>
      <c r="VWZ213" s="172"/>
      <c r="VXA213" s="172"/>
      <c r="VXB213" s="172"/>
      <c r="VXC213" s="172"/>
      <c r="VXD213" s="172"/>
      <c r="VXE213" s="172"/>
      <c r="VXF213" s="172"/>
      <c r="VXG213" s="172"/>
      <c r="VXH213" s="172"/>
      <c r="VXI213" s="172"/>
      <c r="VXJ213" s="172"/>
      <c r="VXK213" s="172"/>
      <c r="VXL213" s="172"/>
      <c r="VXM213" s="172"/>
      <c r="VXN213" s="172"/>
      <c r="VXO213" s="172"/>
      <c r="VXP213" s="172"/>
      <c r="VXQ213" s="172"/>
      <c r="VXR213" s="172"/>
      <c r="VXS213" s="172"/>
      <c r="VXT213" s="172"/>
      <c r="VXU213" s="172"/>
      <c r="VXV213" s="172"/>
      <c r="VXW213" s="172"/>
      <c r="VXX213" s="172"/>
      <c r="VXY213" s="172"/>
      <c r="VXZ213" s="172"/>
      <c r="VYA213" s="172"/>
      <c r="VYB213" s="172"/>
      <c r="VYC213" s="172"/>
      <c r="VYD213" s="172"/>
      <c r="VYE213" s="172"/>
      <c r="VYF213" s="172"/>
      <c r="VYG213" s="172"/>
      <c r="VYH213" s="172"/>
      <c r="VYI213" s="172"/>
      <c r="VYJ213" s="172"/>
      <c r="VYK213" s="172"/>
      <c r="VYL213" s="172"/>
      <c r="VYM213" s="172"/>
      <c r="VYN213" s="172"/>
      <c r="VYO213" s="172"/>
      <c r="VYP213" s="172"/>
      <c r="VYQ213" s="172"/>
      <c r="VYR213" s="172"/>
      <c r="VYS213" s="172"/>
      <c r="VYT213" s="172"/>
      <c r="VYU213" s="172"/>
      <c r="VYV213" s="172"/>
      <c r="VYW213" s="172"/>
      <c r="VYX213" s="172"/>
      <c r="VYY213" s="172"/>
      <c r="VYZ213" s="172"/>
      <c r="VZA213" s="172"/>
      <c r="VZB213" s="172"/>
      <c r="VZC213" s="172"/>
      <c r="VZD213" s="172"/>
      <c r="VZE213" s="172"/>
      <c r="VZF213" s="172"/>
      <c r="VZG213" s="172"/>
      <c r="VZH213" s="172"/>
      <c r="VZI213" s="172"/>
      <c r="VZJ213" s="172"/>
      <c r="VZK213" s="172"/>
      <c r="VZL213" s="172"/>
      <c r="VZM213" s="172"/>
      <c r="VZN213" s="172"/>
      <c r="VZO213" s="172"/>
      <c r="VZP213" s="172"/>
      <c r="VZQ213" s="172"/>
      <c r="VZR213" s="172"/>
      <c r="VZS213" s="172"/>
      <c r="VZT213" s="172"/>
      <c r="VZU213" s="172"/>
      <c r="VZV213" s="172"/>
      <c r="VZW213" s="172"/>
      <c r="VZX213" s="172"/>
      <c r="VZY213" s="172"/>
      <c r="VZZ213" s="172"/>
      <c r="WAA213" s="172"/>
      <c r="WAB213" s="172"/>
      <c r="WAC213" s="172"/>
      <c r="WAD213" s="172"/>
      <c r="WAE213" s="172"/>
      <c r="WAF213" s="172"/>
      <c r="WAG213" s="172"/>
      <c r="WAH213" s="172"/>
      <c r="WAI213" s="172"/>
      <c r="WAJ213" s="172"/>
      <c r="WAK213" s="172"/>
      <c r="WAL213" s="172"/>
      <c r="WAM213" s="172"/>
      <c r="WAN213" s="172"/>
      <c r="WAO213" s="172"/>
      <c r="WAP213" s="172"/>
      <c r="WAQ213" s="172"/>
      <c r="WAR213" s="172"/>
      <c r="WAS213" s="172"/>
      <c r="WAT213" s="172"/>
      <c r="WAU213" s="172"/>
      <c r="WAV213" s="172"/>
      <c r="WAW213" s="172"/>
      <c r="WAX213" s="172"/>
      <c r="WAY213" s="172"/>
      <c r="WAZ213" s="172"/>
      <c r="WBA213" s="172"/>
      <c r="WBB213" s="172"/>
      <c r="WBC213" s="172"/>
      <c r="WBD213" s="172"/>
      <c r="WBE213" s="172"/>
      <c r="WBF213" s="172"/>
      <c r="WBG213" s="172"/>
      <c r="WBH213" s="172"/>
      <c r="WBI213" s="172"/>
      <c r="WBJ213" s="172"/>
      <c r="WBK213" s="172"/>
      <c r="WBL213" s="172"/>
      <c r="WBM213" s="172"/>
      <c r="WBN213" s="172"/>
      <c r="WBO213" s="172"/>
      <c r="WBP213" s="172"/>
      <c r="WBQ213" s="172"/>
      <c r="WBR213" s="172"/>
      <c r="WBS213" s="172"/>
      <c r="WBT213" s="172"/>
      <c r="WBU213" s="172"/>
      <c r="WBV213" s="172"/>
      <c r="WBW213" s="172"/>
      <c r="WBX213" s="172"/>
      <c r="WBY213" s="172"/>
      <c r="WBZ213" s="172"/>
      <c r="WCA213" s="172"/>
      <c r="WCB213" s="172"/>
      <c r="WCC213" s="172"/>
      <c r="WCD213" s="172"/>
      <c r="WCE213" s="172"/>
      <c r="WCF213" s="172"/>
      <c r="WCG213" s="172"/>
      <c r="WCH213" s="172"/>
      <c r="WCI213" s="172"/>
      <c r="WCJ213" s="172"/>
      <c r="WCK213" s="172"/>
      <c r="WCL213" s="172"/>
      <c r="WCM213" s="172"/>
      <c r="WCN213" s="172"/>
      <c r="WCO213" s="172"/>
      <c r="WCP213" s="172"/>
      <c r="WCQ213" s="172"/>
      <c r="WCR213" s="172"/>
      <c r="WCS213" s="172"/>
      <c r="WCT213" s="172"/>
      <c r="WCU213" s="172"/>
      <c r="WCV213" s="172"/>
      <c r="WCW213" s="172"/>
      <c r="WCX213" s="172"/>
      <c r="WCY213" s="172"/>
      <c r="WCZ213" s="172"/>
      <c r="WDA213" s="172"/>
      <c r="WDB213" s="172"/>
      <c r="WDC213" s="172"/>
      <c r="WDD213" s="172"/>
      <c r="WDE213" s="172"/>
      <c r="WDF213" s="172"/>
      <c r="WDG213" s="172"/>
      <c r="WDH213" s="172"/>
      <c r="WDI213" s="172"/>
      <c r="WDJ213" s="172"/>
      <c r="WDK213" s="172"/>
      <c r="WDL213" s="172"/>
      <c r="WDM213" s="172"/>
      <c r="WDN213" s="172"/>
      <c r="WDO213" s="172"/>
      <c r="WDP213" s="172"/>
      <c r="WDQ213" s="172"/>
      <c r="WDR213" s="172"/>
      <c r="WDS213" s="172"/>
      <c r="WDT213" s="172"/>
      <c r="WDU213" s="172"/>
      <c r="WDV213" s="172"/>
      <c r="WDW213" s="172"/>
      <c r="WDX213" s="172"/>
      <c r="WDY213" s="172"/>
      <c r="WDZ213" s="172"/>
      <c r="WEA213" s="172"/>
      <c r="WEB213" s="172"/>
      <c r="WEC213" s="172"/>
      <c r="WED213" s="172"/>
      <c r="WEE213" s="172"/>
      <c r="WEF213" s="172"/>
      <c r="WEG213" s="172"/>
      <c r="WEH213" s="172"/>
      <c r="WEI213" s="172"/>
      <c r="WEJ213" s="172"/>
      <c r="WEK213" s="172"/>
      <c r="WEL213" s="172"/>
      <c r="WEM213" s="172"/>
      <c r="WEN213" s="172"/>
      <c r="WEO213" s="172"/>
      <c r="WEP213" s="172"/>
      <c r="WEQ213" s="172"/>
      <c r="WER213" s="172"/>
      <c r="WES213" s="172"/>
      <c r="WET213" s="172"/>
      <c r="WEU213" s="172"/>
      <c r="WEV213" s="172"/>
      <c r="WEW213" s="172"/>
      <c r="WEX213" s="172"/>
      <c r="WEY213" s="172"/>
      <c r="WEZ213" s="172"/>
      <c r="WFA213" s="172"/>
      <c r="WFB213" s="172"/>
      <c r="WFC213" s="172"/>
      <c r="WFD213" s="172"/>
      <c r="WFE213" s="172"/>
      <c r="WFF213" s="172"/>
      <c r="WFG213" s="172"/>
      <c r="WFH213" s="172"/>
      <c r="WFI213" s="172"/>
      <c r="WFJ213" s="172"/>
      <c r="WFK213" s="172"/>
      <c r="WFL213" s="172"/>
      <c r="WFM213" s="172"/>
      <c r="WFN213" s="172"/>
      <c r="WFO213" s="172"/>
      <c r="WFP213" s="172"/>
      <c r="WFQ213" s="172"/>
      <c r="WFR213" s="172"/>
      <c r="WFS213" s="172"/>
      <c r="WFT213" s="172"/>
      <c r="WFU213" s="172"/>
      <c r="WFV213" s="172"/>
      <c r="WFW213" s="172"/>
      <c r="WFX213" s="172"/>
      <c r="WFY213" s="172"/>
      <c r="WFZ213" s="172"/>
      <c r="WGA213" s="172"/>
      <c r="WGB213" s="172"/>
      <c r="WGC213" s="172"/>
      <c r="WGD213" s="172"/>
      <c r="WGE213" s="172"/>
      <c r="WGF213" s="172"/>
      <c r="WGG213" s="172"/>
      <c r="WGH213" s="172"/>
      <c r="WGI213" s="172"/>
      <c r="WGJ213" s="172"/>
      <c r="WGK213" s="172"/>
      <c r="WGL213" s="172"/>
      <c r="WGM213" s="172"/>
      <c r="WGN213" s="172"/>
      <c r="WGO213" s="172"/>
      <c r="WGP213" s="172"/>
      <c r="WGQ213" s="172"/>
      <c r="WGR213" s="172"/>
      <c r="WGS213" s="172"/>
      <c r="WGT213" s="172"/>
      <c r="WGU213" s="172"/>
      <c r="WGV213" s="172"/>
      <c r="WGW213" s="172"/>
      <c r="WGX213" s="172"/>
      <c r="WGY213" s="172"/>
      <c r="WGZ213" s="172"/>
      <c r="WHA213" s="172"/>
      <c r="WHB213" s="172"/>
      <c r="WHC213" s="172"/>
      <c r="WHD213" s="172"/>
      <c r="WHE213" s="172"/>
      <c r="WHF213" s="172"/>
      <c r="WHG213" s="172"/>
      <c r="WHH213" s="172"/>
      <c r="WHI213" s="172"/>
      <c r="WHJ213" s="172"/>
      <c r="WHK213" s="172"/>
      <c r="WHL213" s="172"/>
      <c r="WHM213" s="172"/>
      <c r="WHN213" s="172"/>
      <c r="WHO213" s="172"/>
      <c r="WHP213" s="172"/>
      <c r="WHQ213" s="172"/>
      <c r="WHR213" s="172"/>
      <c r="WHS213" s="172"/>
      <c r="WHT213" s="172"/>
      <c r="WHU213" s="172"/>
      <c r="WHV213" s="172"/>
      <c r="WHW213" s="172"/>
      <c r="WHX213" s="172"/>
      <c r="WHY213" s="172"/>
      <c r="WHZ213" s="172"/>
      <c r="WIA213" s="172"/>
      <c r="WIB213" s="172"/>
      <c r="WIC213" s="172"/>
      <c r="WID213" s="172"/>
      <c r="WIE213" s="172"/>
      <c r="WIF213" s="172"/>
      <c r="WIG213" s="172"/>
      <c r="WIH213" s="172"/>
      <c r="WII213" s="172"/>
      <c r="WIJ213" s="172"/>
      <c r="WIK213" s="172"/>
      <c r="WIL213" s="172"/>
      <c r="WIM213" s="172"/>
      <c r="WIN213" s="172"/>
      <c r="WIO213" s="172"/>
      <c r="WIP213" s="172"/>
      <c r="WIQ213" s="172"/>
      <c r="WIR213" s="172"/>
      <c r="WIS213" s="172"/>
      <c r="WIT213" s="172"/>
      <c r="WIU213" s="172"/>
      <c r="WIV213" s="172"/>
      <c r="WIW213" s="172"/>
      <c r="WIX213" s="172"/>
      <c r="WIY213" s="172"/>
      <c r="WIZ213" s="172"/>
      <c r="WJA213" s="172"/>
      <c r="WJB213" s="172"/>
      <c r="WJC213" s="172"/>
      <c r="WJD213" s="172"/>
      <c r="WJE213" s="172"/>
      <c r="WJF213" s="172"/>
      <c r="WJG213" s="172"/>
      <c r="WJH213" s="172"/>
      <c r="WJI213" s="172"/>
      <c r="WJJ213" s="172"/>
      <c r="WJK213" s="172"/>
      <c r="WJL213" s="172"/>
      <c r="WJM213" s="172"/>
      <c r="WJN213" s="172"/>
      <c r="WJO213" s="172"/>
      <c r="WJP213" s="172"/>
      <c r="WJQ213" s="172"/>
      <c r="WJR213" s="172"/>
      <c r="WJS213" s="172"/>
      <c r="WJT213" s="172"/>
      <c r="WJU213" s="172"/>
      <c r="WJV213" s="172"/>
      <c r="WJW213" s="172"/>
      <c r="WJX213" s="172"/>
      <c r="WJY213" s="172"/>
      <c r="WJZ213" s="172"/>
      <c r="WKA213" s="172"/>
      <c r="WKB213" s="172"/>
      <c r="WKC213" s="172"/>
      <c r="WKD213" s="172"/>
      <c r="WKE213" s="172"/>
      <c r="WKF213" s="172"/>
      <c r="WKG213" s="172"/>
      <c r="WKH213" s="172"/>
      <c r="WKI213" s="172"/>
      <c r="WKJ213" s="172"/>
      <c r="WKK213" s="172"/>
      <c r="WKL213" s="172"/>
      <c r="WKM213" s="172"/>
      <c r="WKN213" s="172"/>
      <c r="WKO213" s="172"/>
      <c r="WKP213" s="172"/>
      <c r="WKQ213" s="172"/>
      <c r="WKR213" s="172"/>
      <c r="WKS213" s="172"/>
      <c r="WKT213" s="172"/>
      <c r="WKU213" s="172"/>
      <c r="WKV213" s="172"/>
      <c r="WKW213" s="172"/>
      <c r="WKX213" s="172"/>
      <c r="WKY213" s="172"/>
      <c r="WKZ213" s="172"/>
      <c r="WLA213" s="172"/>
      <c r="WLB213" s="172"/>
      <c r="WLC213" s="172"/>
      <c r="WLD213" s="172"/>
      <c r="WLE213" s="172"/>
      <c r="WLF213" s="172"/>
      <c r="WLG213" s="172"/>
      <c r="WLH213" s="172"/>
      <c r="WLI213" s="172"/>
      <c r="WLJ213" s="172"/>
      <c r="WLK213" s="172"/>
      <c r="WLL213" s="172"/>
      <c r="WLM213" s="172"/>
      <c r="WLN213" s="172"/>
      <c r="WLO213" s="172"/>
      <c r="WLP213" s="172"/>
      <c r="WLQ213" s="172"/>
      <c r="WLR213" s="172"/>
      <c r="WLS213" s="172"/>
      <c r="WLT213" s="172"/>
      <c r="WLU213" s="172"/>
      <c r="WLV213" s="172"/>
      <c r="WLW213" s="172"/>
      <c r="WLX213" s="172"/>
      <c r="WLY213" s="172"/>
      <c r="WLZ213" s="172"/>
      <c r="WMA213" s="172"/>
      <c r="WMB213" s="172"/>
      <c r="WMC213" s="172"/>
      <c r="WMD213" s="172"/>
      <c r="WME213" s="172"/>
      <c r="WMF213" s="172"/>
      <c r="WMG213" s="172"/>
      <c r="WMH213" s="172"/>
      <c r="WMI213" s="172"/>
      <c r="WMJ213" s="172"/>
      <c r="WMK213" s="172"/>
      <c r="WML213" s="172"/>
      <c r="WMM213" s="172"/>
      <c r="WMN213" s="172"/>
      <c r="WMO213" s="172"/>
      <c r="WMP213" s="172"/>
      <c r="WMQ213" s="172"/>
      <c r="WMR213" s="172"/>
      <c r="WMS213" s="172"/>
      <c r="WMT213" s="172"/>
      <c r="WMU213" s="172"/>
      <c r="WMV213" s="172"/>
      <c r="WMW213" s="172"/>
      <c r="WMX213" s="172"/>
      <c r="WMY213" s="172"/>
      <c r="WMZ213" s="172"/>
      <c r="WNA213" s="172"/>
      <c r="WNB213" s="172"/>
      <c r="WNC213" s="172"/>
      <c r="WND213" s="172"/>
      <c r="WNE213" s="172"/>
      <c r="WNF213" s="172"/>
      <c r="WNG213" s="172"/>
      <c r="WNH213" s="172"/>
      <c r="WNI213" s="172"/>
      <c r="WNJ213" s="172"/>
      <c r="WNK213" s="172"/>
      <c r="WNL213" s="172"/>
      <c r="WNM213" s="172"/>
      <c r="WNN213" s="172"/>
      <c r="WNO213" s="172"/>
      <c r="WNP213" s="172"/>
      <c r="WNQ213" s="172"/>
      <c r="WNR213" s="172"/>
      <c r="WNS213" s="172"/>
      <c r="WNT213" s="172"/>
      <c r="WNU213" s="172"/>
      <c r="WNV213" s="172"/>
      <c r="WNW213" s="172"/>
      <c r="WNX213" s="172"/>
      <c r="WNY213" s="172"/>
      <c r="WNZ213" s="172"/>
      <c r="WOA213" s="172"/>
      <c r="WOB213" s="172"/>
      <c r="WOC213" s="172"/>
      <c r="WOD213" s="172"/>
      <c r="WOE213" s="172"/>
      <c r="WOF213" s="172"/>
      <c r="WOG213" s="172"/>
      <c r="WOH213" s="172"/>
      <c r="WOI213" s="172"/>
      <c r="WOJ213" s="172"/>
      <c r="WOK213" s="172"/>
      <c r="WOL213" s="172"/>
      <c r="WOM213" s="172"/>
      <c r="WON213" s="172"/>
      <c r="WOO213" s="172"/>
      <c r="WOP213" s="172"/>
      <c r="WOQ213" s="172"/>
      <c r="WOR213" s="172"/>
      <c r="WOS213" s="172"/>
      <c r="WOT213" s="172"/>
      <c r="WOU213" s="172"/>
      <c r="WOV213" s="172"/>
      <c r="WOW213" s="172"/>
      <c r="WOX213" s="172"/>
      <c r="WOY213" s="172"/>
      <c r="WOZ213" s="172"/>
      <c r="WPA213" s="172"/>
      <c r="WPB213" s="172"/>
      <c r="WPC213" s="172"/>
      <c r="WPD213" s="172"/>
      <c r="WPE213" s="172"/>
      <c r="WPF213" s="172"/>
      <c r="WPG213" s="172"/>
      <c r="WPH213" s="172"/>
      <c r="WPI213" s="172"/>
      <c r="WPJ213" s="172"/>
      <c r="WPK213" s="172"/>
      <c r="WPL213" s="172"/>
      <c r="WPM213" s="172"/>
      <c r="WPN213" s="172"/>
      <c r="WPO213" s="172"/>
      <c r="WPP213" s="172"/>
      <c r="WPQ213" s="172"/>
      <c r="WPR213" s="172"/>
      <c r="WPS213" s="172"/>
      <c r="WPT213" s="172"/>
      <c r="WPU213" s="172"/>
      <c r="WPV213" s="172"/>
      <c r="WPW213" s="172"/>
      <c r="WPX213" s="172"/>
      <c r="WPY213" s="172"/>
      <c r="WPZ213" s="172"/>
      <c r="WQA213" s="172"/>
      <c r="WQB213" s="172"/>
      <c r="WQC213" s="172"/>
      <c r="WQD213" s="172"/>
      <c r="WQE213" s="172"/>
      <c r="WQF213" s="172"/>
      <c r="WQG213" s="172"/>
      <c r="WQH213" s="172"/>
      <c r="WQI213" s="172"/>
      <c r="WQJ213" s="172"/>
      <c r="WQK213" s="172"/>
      <c r="WQL213" s="172"/>
      <c r="WQM213" s="172"/>
      <c r="WQN213" s="172"/>
      <c r="WQO213" s="172"/>
      <c r="WQP213" s="172"/>
      <c r="WQQ213" s="172"/>
      <c r="WQR213" s="172"/>
      <c r="WQS213" s="172"/>
      <c r="WQT213" s="172"/>
      <c r="WQU213" s="172"/>
      <c r="WQV213" s="172"/>
      <c r="WQW213" s="172"/>
      <c r="WQX213" s="172"/>
      <c r="WQY213" s="172"/>
      <c r="WQZ213" s="172"/>
      <c r="WRA213" s="172"/>
      <c r="WRB213" s="172"/>
      <c r="WRC213" s="172"/>
      <c r="WRD213" s="172"/>
      <c r="WRE213" s="172"/>
      <c r="WRF213" s="172"/>
      <c r="WRG213" s="172"/>
      <c r="WRH213" s="172"/>
      <c r="WRI213" s="172"/>
      <c r="WRJ213" s="172"/>
      <c r="WRK213" s="172"/>
      <c r="WRL213" s="172"/>
      <c r="WRM213" s="172"/>
      <c r="WRN213" s="172"/>
      <c r="WRO213" s="172"/>
      <c r="WRP213" s="172"/>
      <c r="WRQ213" s="172"/>
      <c r="WRR213" s="172"/>
      <c r="WRS213" s="172"/>
      <c r="WRT213" s="172"/>
      <c r="WRU213" s="172"/>
      <c r="WRV213" s="172"/>
      <c r="WRW213" s="172"/>
      <c r="WRX213" s="172"/>
      <c r="WRY213" s="172"/>
      <c r="WRZ213" s="172"/>
      <c r="WSA213" s="172"/>
      <c r="WSB213" s="172"/>
      <c r="WSC213" s="172"/>
      <c r="WSD213" s="172"/>
      <c r="WSE213" s="172"/>
      <c r="WSF213" s="172"/>
      <c r="WSG213" s="172"/>
      <c r="WSH213" s="172"/>
      <c r="WSI213" s="172"/>
      <c r="WSJ213" s="172"/>
      <c r="WSK213" s="172"/>
      <c r="WSL213" s="172"/>
      <c r="WSM213" s="172"/>
      <c r="WSN213" s="172"/>
      <c r="WSO213" s="172"/>
      <c r="WSP213" s="172"/>
      <c r="WSQ213" s="172"/>
      <c r="WSR213" s="172"/>
      <c r="WSS213" s="172"/>
      <c r="WST213" s="172"/>
      <c r="WSU213" s="172"/>
      <c r="WSV213" s="172"/>
      <c r="WSW213" s="172"/>
      <c r="WSX213" s="172"/>
      <c r="WSY213" s="172"/>
      <c r="WSZ213" s="172"/>
      <c r="WTA213" s="172"/>
      <c r="WTB213" s="172"/>
      <c r="WTC213" s="172"/>
      <c r="WTD213" s="172"/>
      <c r="WTE213" s="172"/>
      <c r="WTF213" s="172"/>
      <c r="WTG213" s="172"/>
      <c r="WTH213" s="172"/>
      <c r="WTI213" s="172"/>
      <c r="WTJ213" s="172"/>
      <c r="WTK213" s="172"/>
      <c r="WTL213" s="172"/>
      <c r="WTM213" s="172"/>
      <c r="WTN213" s="172"/>
      <c r="WTO213" s="172"/>
      <c r="WTP213" s="172"/>
      <c r="WTQ213" s="172"/>
      <c r="WTR213" s="172"/>
      <c r="WTS213" s="172"/>
      <c r="WTT213" s="172"/>
      <c r="WTU213" s="172"/>
      <c r="WTV213" s="172"/>
      <c r="WTW213" s="172"/>
      <c r="WTX213" s="172"/>
      <c r="WTY213" s="172"/>
      <c r="WTZ213" s="172"/>
      <c r="WUA213" s="172"/>
      <c r="WUB213" s="172"/>
      <c r="WUC213" s="172"/>
      <c r="WUD213" s="172"/>
      <c r="WUE213" s="172"/>
      <c r="WUF213" s="172"/>
      <c r="WUG213" s="172"/>
      <c r="WUH213" s="172"/>
      <c r="WUI213" s="172"/>
      <c r="WUJ213" s="172"/>
      <c r="WUK213" s="172"/>
      <c r="WUL213" s="172"/>
      <c r="WUM213" s="172"/>
      <c r="WUN213" s="172"/>
      <c r="WUO213" s="172"/>
      <c r="WUP213" s="172"/>
      <c r="WUQ213" s="172"/>
      <c r="WUR213" s="172"/>
      <c r="WUS213" s="172"/>
      <c r="WUT213" s="172"/>
      <c r="WUU213" s="172"/>
      <c r="WUV213" s="172"/>
      <c r="WUW213" s="172"/>
      <c r="WUX213" s="172"/>
      <c r="WUY213" s="172"/>
      <c r="WUZ213" s="172"/>
      <c r="WVA213" s="172"/>
      <c r="WVB213" s="172"/>
      <c r="WVC213" s="172"/>
      <c r="WVD213" s="172"/>
      <c r="WVE213" s="172"/>
      <c r="WVF213" s="172"/>
      <c r="WVG213" s="172"/>
      <c r="WVH213" s="172"/>
      <c r="WVI213" s="172"/>
      <c r="WVJ213" s="172"/>
      <c r="WVK213" s="172"/>
      <c r="WVL213" s="172"/>
      <c r="WVM213" s="172"/>
      <c r="WVN213" s="172"/>
      <c r="WVO213" s="172"/>
      <c r="WVP213" s="172"/>
      <c r="WVQ213" s="172"/>
      <c r="WVR213" s="172"/>
      <c r="WVS213" s="172"/>
      <c r="WVT213" s="172"/>
      <c r="WVU213" s="172"/>
      <c r="WVV213" s="172"/>
      <c r="WVW213" s="172"/>
      <c r="WVX213" s="172"/>
      <c r="WVY213" s="172"/>
      <c r="WVZ213" s="172"/>
      <c r="WWA213" s="172"/>
      <c r="WWB213" s="172"/>
      <c r="WWC213" s="172"/>
      <c r="WWD213" s="172"/>
      <c r="WWE213" s="172"/>
      <c r="WWF213" s="172"/>
      <c r="WWG213" s="172"/>
      <c r="WWH213" s="172"/>
      <c r="WWI213" s="172"/>
      <c r="WWJ213" s="172"/>
      <c r="WWK213" s="172"/>
      <c r="WWL213" s="172"/>
      <c r="WWM213" s="172"/>
      <c r="WWN213" s="172"/>
      <c r="WWO213" s="172"/>
      <c r="WWP213" s="172"/>
      <c r="WWQ213" s="172"/>
      <c r="WWR213" s="172"/>
      <c r="WWS213" s="172"/>
      <c r="WWT213" s="172"/>
      <c r="WWU213" s="172"/>
      <c r="WWV213" s="172"/>
      <c r="WWW213" s="172"/>
      <c r="WWX213" s="172"/>
      <c r="WWY213" s="172"/>
      <c r="WWZ213" s="172"/>
      <c r="WXA213" s="172"/>
      <c r="WXB213" s="172"/>
      <c r="WXC213" s="172"/>
      <c r="WXD213" s="172"/>
      <c r="WXE213" s="172"/>
      <c r="WXF213" s="172"/>
      <c r="WXG213" s="172"/>
      <c r="WXH213" s="172"/>
      <c r="WXI213" s="172"/>
      <c r="WXJ213" s="172"/>
      <c r="WXK213" s="172"/>
      <c r="WXL213" s="172"/>
      <c r="WXM213" s="172"/>
      <c r="WXN213" s="172"/>
      <c r="WXO213" s="172"/>
      <c r="WXP213" s="172"/>
      <c r="WXQ213" s="172"/>
      <c r="WXR213" s="172"/>
      <c r="WXS213" s="172"/>
      <c r="WXT213" s="172"/>
      <c r="WXU213" s="172"/>
      <c r="WXV213" s="172"/>
      <c r="WXW213" s="172"/>
      <c r="WXX213" s="172"/>
      <c r="WXY213" s="172"/>
      <c r="WXZ213" s="172"/>
      <c r="WYA213" s="172"/>
      <c r="WYB213" s="172"/>
      <c r="WYC213" s="172"/>
      <c r="WYD213" s="172"/>
      <c r="WYE213" s="172"/>
      <c r="WYF213" s="172"/>
      <c r="WYG213" s="172"/>
      <c r="WYH213" s="172"/>
      <c r="WYI213" s="172"/>
      <c r="WYJ213" s="172"/>
      <c r="WYK213" s="172"/>
      <c r="WYL213" s="172"/>
      <c r="WYM213" s="172"/>
      <c r="WYN213" s="172"/>
      <c r="WYO213" s="172"/>
      <c r="WYP213" s="172"/>
      <c r="WYQ213" s="172"/>
      <c r="WYR213" s="172"/>
      <c r="WYS213" s="172"/>
      <c r="WYT213" s="172"/>
      <c r="WYU213" s="172"/>
      <c r="WYV213" s="172"/>
      <c r="WYW213" s="172"/>
      <c r="WYX213" s="172"/>
      <c r="WYY213" s="172"/>
      <c r="WYZ213" s="172"/>
      <c r="WZA213" s="172"/>
      <c r="WZB213" s="172"/>
      <c r="WZC213" s="172"/>
      <c r="WZD213" s="172"/>
      <c r="WZE213" s="172"/>
      <c r="WZF213" s="172"/>
      <c r="WZG213" s="172"/>
      <c r="WZH213" s="172"/>
      <c r="WZI213" s="172"/>
      <c r="WZJ213" s="172"/>
      <c r="WZK213" s="172"/>
      <c r="WZL213" s="172"/>
      <c r="WZM213" s="172"/>
      <c r="WZN213" s="172"/>
      <c r="WZO213" s="172"/>
      <c r="WZP213" s="172"/>
      <c r="WZQ213" s="172"/>
      <c r="WZR213" s="172"/>
      <c r="WZS213" s="172"/>
      <c r="WZT213" s="172"/>
      <c r="WZU213" s="172"/>
      <c r="WZV213" s="172"/>
      <c r="WZW213" s="172"/>
      <c r="WZX213" s="172"/>
      <c r="WZY213" s="172"/>
      <c r="WZZ213" s="172"/>
      <c r="XAA213" s="172"/>
      <c r="XAB213" s="172"/>
      <c r="XAC213" s="172"/>
      <c r="XAD213" s="172"/>
      <c r="XAE213" s="172"/>
      <c r="XAF213" s="172"/>
      <c r="XAG213" s="172"/>
      <c r="XAH213" s="172"/>
      <c r="XAI213" s="172"/>
      <c r="XAJ213" s="172"/>
      <c r="XAK213" s="172"/>
      <c r="XAL213" s="172"/>
      <c r="XAM213" s="172"/>
      <c r="XAN213" s="172"/>
      <c r="XAO213" s="172"/>
      <c r="XAP213" s="172"/>
      <c r="XAQ213" s="172"/>
      <c r="XAR213" s="172"/>
      <c r="XAS213" s="172"/>
      <c r="XAT213" s="172"/>
      <c r="XAU213" s="172"/>
      <c r="XAV213" s="172"/>
      <c r="XAW213" s="172"/>
      <c r="XAX213" s="172"/>
      <c r="XAY213" s="172"/>
      <c r="XAZ213" s="172"/>
      <c r="XBA213" s="172"/>
      <c r="XBB213" s="172"/>
      <c r="XBC213" s="172"/>
      <c r="XBD213" s="172"/>
      <c r="XBE213" s="172"/>
      <c r="XBF213" s="172"/>
      <c r="XBG213" s="172"/>
      <c r="XBH213" s="172"/>
      <c r="XBI213" s="172"/>
      <c r="XBJ213" s="172"/>
      <c r="XBK213" s="172"/>
      <c r="XBL213" s="172"/>
      <c r="XBM213" s="172"/>
      <c r="XBN213" s="172"/>
      <c r="XBO213" s="172"/>
      <c r="XBP213" s="172"/>
      <c r="XBQ213" s="172"/>
      <c r="XBR213" s="172"/>
      <c r="XBS213" s="172"/>
      <c r="XBT213" s="172"/>
      <c r="XBU213" s="172"/>
      <c r="XBV213" s="172"/>
      <c r="XBW213" s="172"/>
      <c r="XBX213" s="172"/>
      <c r="XBY213" s="172"/>
      <c r="XBZ213" s="172"/>
      <c r="XCA213" s="172"/>
      <c r="XCB213" s="172"/>
      <c r="XCC213" s="172"/>
      <c r="XCD213" s="172"/>
      <c r="XCE213" s="172"/>
      <c r="XCF213" s="172"/>
      <c r="XCG213" s="172"/>
      <c r="XCH213" s="172"/>
      <c r="XCI213" s="172"/>
      <c r="XCJ213" s="172"/>
      <c r="XCK213" s="172"/>
      <c r="XCL213" s="172"/>
      <c r="XCM213" s="172"/>
      <c r="XCN213" s="172"/>
      <c r="XCO213" s="172"/>
      <c r="XCP213" s="172"/>
      <c r="XCQ213" s="172"/>
      <c r="XCR213" s="172"/>
      <c r="XCS213" s="172"/>
      <c r="XCT213" s="172"/>
      <c r="XCU213" s="172"/>
      <c r="XCV213" s="172"/>
      <c r="XCW213" s="172"/>
      <c r="XCX213" s="172"/>
      <c r="XCY213" s="172"/>
      <c r="XCZ213" s="172"/>
      <c r="XDA213" s="172"/>
      <c r="XDB213" s="172"/>
      <c r="XDC213" s="172"/>
      <c r="XDD213" s="172"/>
      <c r="XDE213" s="172"/>
      <c r="XDF213" s="172"/>
      <c r="XDG213" s="172"/>
      <c r="XDH213" s="172"/>
      <c r="XDI213" s="172"/>
      <c r="XDJ213" s="172"/>
      <c r="XDK213" s="172"/>
      <c r="XDL213" s="172"/>
      <c r="XDM213" s="172"/>
      <c r="XDN213" s="172"/>
      <c r="XDO213" s="172"/>
      <c r="XDP213" s="172"/>
      <c r="XDQ213" s="172"/>
      <c r="XDR213" s="172"/>
      <c r="XDS213" s="172"/>
      <c r="XDT213" s="172"/>
      <c r="XDU213" s="172"/>
      <c r="XDV213" s="172"/>
      <c r="XDW213" s="172"/>
      <c r="XDX213" s="172"/>
      <c r="XDY213" s="172"/>
      <c r="XDZ213" s="172"/>
      <c r="XEA213" s="172"/>
      <c r="XEB213" s="172"/>
      <c r="XEC213" s="172"/>
      <c r="XED213" s="172"/>
      <c r="XEE213" s="172"/>
      <c r="XEF213" s="172"/>
      <c r="XEG213" s="172"/>
      <c r="XEH213" s="172"/>
      <c r="XEI213" s="172"/>
      <c r="XEJ213" s="172"/>
      <c r="XEK213" s="172"/>
      <c r="XEL213" s="172"/>
      <c r="XEM213" s="172"/>
      <c r="XEN213" s="172"/>
      <c r="XEO213" s="172"/>
      <c r="XEP213" s="172"/>
      <c r="XEQ213" s="172"/>
      <c r="XER213" s="172"/>
      <c r="XES213" s="172"/>
      <c r="XET213" s="172"/>
      <c r="XEU213" s="172"/>
      <c r="XEV213" s="172"/>
      <c r="XEW213" s="172"/>
      <c r="XEX213" s="172"/>
      <c r="XEY213" s="172"/>
      <c r="XEZ213" s="172"/>
      <c r="XFA213" s="172"/>
      <c r="XFB213" s="172"/>
      <c r="XFC213" s="172"/>
    </row>
    <row r="214" spans="1:16383" s="8" customFormat="1">
      <c r="A214" s="84"/>
      <c r="B214" s="3" t="s">
        <v>468</v>
      </c>
      <c r="C214" s="1"/>
      <c r="D214" s="1"/>
      <c r="E214" s="96"/>
      <c r="F214" s="172"/>
      <c r="G214" s="172"/>
      <c r="H214" s="172"/>
      <c r="I214" s="172"/>
      <c r="J214" s="1"/>
      <c r="K214" s="106"/>
      <c r="L214" s="1"/>
      <c r="M214" s="1"/>
      <c r="N214" s="1"/>
    </row>
    <row r="215" spans="1:16383" s="8" customFormat="1">
      <c r="A215" s="84"/>
      <c r="B215" s="3" t="s">
        <v>323</v>
      </c>
      <c r="C215" s="3" t="s">
        <v>68</v>
      </c>
      <c r="D215" s="1"/>
      <c r="E215" s="96">
        <f>INDEX(Assumptions!$F$261:$L$263,MATCH('Coach input'!E$53,Assumptions!$B$261:$B$263,0),MATCH($B215,Assumptions!$F$258:$L$258,0))</f>
        <v>1</v>
      </c>
      <c r="F215" s="98"/>
      <c r="G215" s="98"/>
      <c r="H215" s="98"/>
      <c r="I215" s="98"/>
      <c r="J215" s="1"/>
      <c r="K215" s="106"/>
      <c r="L215" s="1"/>
      <c r="M215" s="1"/>
      <c r="N215" s="1"/>
    </row>
    <row r="216" spans="1:16383" s="8" customFormat="1">
      <c r="A216" s="84"/>
      <c r="B216" s="3" t="s">
        <v>114</v>
      </c>
      <c r="C216" s="3" t="s">
        <v>68</v>
      </c>
      <c r="D216" s="1"/>
      <c r="E216" s="96">
        <f>INDEX(Assumptions!$F$261:$L$263,MATCH('Coach input'!E$53,Assumptions!$B$261:$B$263,0),MATCH($B216,Assumptions!$F$258:$L$258,0))</f>
        <v>1</v>
      </c>
      <c r="F216" s="98"/>
      <c r="G216" s="98"/>
      <c r="H216" s="98"/>
      <c r="I216" s="98"/>
      <c r="J216" s="1"/>
      <c r="K216" s="106"/>
      <c r="L216" s="1"/>
      <c r="M216" s="1"/>
      <c r="N216" s="1"/>
    </row>
    <row r="217" spans="1:16383" s="8" customFormat="1">
      <c r="A217" s="84"/>
      <c r="B217" s="3" t="s">
        <v>115</v>
      </c>
      <c r="C217" s="3" t="s">
        <v>68</v>
      </c>
      <c r="D217" s="1"/>
      <c r="E217" s="96">
        <f>INDEX(Assumptions!$F$261:$L$263,MATCH('Coach input'!E$53,Assumptions!$B$261:$B$263,0),MATCH($B217,Assumptions!$F$258:$L$258,0))</f>
        <v>1</v>
      </c>
      <c r="F217" s="98"/>
      <c r="G217" s="98"/>
      <c r="H217" s="98"/>
      <c r="I217" s="98"/>
      <c r="J217" s="1"/>
      <c r="K217" s="106"/>
      <c r="L217" s="1"/>
      <c r="M217" s="1"/>
      <c r="N217" s="1"/>
    </row>
    <row r="218" spans="1:16383" s="8" customFormat="1">
      <c r="A218" s="84"/>
      <c r="B218" s="3" t="s">
        <v>116</v>
      </c>
      <c r="C218" s="3" t="s">
        <v>68</v>
      </c>
      <c r="D218" s="1"/>
      <c r="E218" s="96">
        <f>INDEX(Assumptions!$F$261:$L$263,MATCH('Coach input'!E$53,Assumptions!$B$261:$B$263,0),MATCH($B218,Assumptions!$F$258:$L$258,0))</f>
        <v>1</v>
      </c>
      <c r="F218" s="98"/>
      <c r="G218" s="98"/>
      <c r="H218" s="98"/>
      <c r="I218" s="98"/>
      <c r="J218" s="1"/>
      <c r="K218" s="106"/>
      <c r="L218" s="1"/>
      <c r="M218" s="1"/>
      <c r="N218" s="1"/>
    </row>
    <row r="219" spans="1:16383" s="8" customFormat="1">
      <c r="A219" s="84"/>
      <c r="B219" s="3" t="s">
        <v>117</v>
      </c>
      <c r="C219" s="3" t="s">
        <v>68</v>
      </c>
      <c r="D219" s="1"/>
      <c r="E219" s="96">
        <f>INDEX(Assumptions!$F$261:$L$263,MATCH('Coach input'!E$53,Assumptions!$B$261:$B$263,0),MATCH($B219,Assumptions!$F$258:$L$258,0))</f>
        <v>1</v>
      </c>
      <c r="F219" s="98"/>
      <c r="G219" s="98"/>
      <c r="H219" s="98"/>
      <c r="I219" s="98"/>
      <c r="J219" s="1"/>
      <c r="K219" s="106"/>
      <c r="L219" s="1"/>
      <c r="M219" s="1"/>
      <c r="N219" s="1"/>
    </row>
    <row r="220" spans="1:16383" s="8" customFormat="1">
      <c r="A220" s="84"/>
      <c r="B220" s="3" t="s">
        <v>134</v>
      </c>
      <c r="C220" s="3" t="s">
        <v>68</v>
      </c>
      <c r="D220" s="1"/>
      <c r="E220" s="96">
        <f>INDEX(Assumptions!$F$261:$L$263,MATCH('Coach input'!E$53,Assumptions!$B$261:$B$263,0),MATCH($B220,Assumptions!$F$258:$L$258,0))</f>
        <v>1</v>
      </c>
      <c r="F220" s="98"/>
      <c r="G220" s="98"/>
      <c r="H220" s="98"/>
      <c r="I220" s="98"/>
      <c r="J220" s="1"/>
      <c r="K220" s="106"/>
      <c r="L220" s="1"/>
      <c r="M220" s="1"/>
      <c r="N220" s="1"/>
    </row>
    <row r="221" spans="1:16383" s="8" customFormat="1">
      <c r="A221" s="84"/>
      <c r="B221" s="3" t="s">
        <v>135</v>
      </c>
      <c r="C221" s="3" t="s">
        <v>68</v>
      </c>
      <c r="D221" s="1"/>
      <c r="E221" s="96">
        <f>INDEX(Assumptions!$F$261:$L$263,MATCH('Coach input'!E$53,Assumptions!$B$261:$B$263,0),MATCH($B221,Assumptions!$F$258:$L$258,0))</f>
        <v>1</v>
      </c>
      <c r="F221" s="98"/>
      <c r="G221" s="98"/>
      <c r="H221" s="98"/>
      <c r="I221" s="98"/>
      <c r="J221" s="1"/>
      <c r="K221" s="106"/>
      <c r="L221" s="1"/>
      <c r="M221" s="1"/>
      <c r="N221" s="1"/>
    </row>
    <row r="222" spans="1:16383">
      <c r="A222" s="172"/>
      <c r="B222" s="172"/>
      <c r="C222" s="172"/>
      <c r="D222" s="172"/>
      <c r="E222" s="184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  <c r="ID222" s="172"/>
      <c r="IE222" s="172"/>
      <c r="IF222" s="172"/>
      <c r="IG222" s="172"/>
      <c r="IH222" s="172"/>
      <c r="II222" s="172"/>
      <c r="IJ222" s="172"/>
      <c r="IK222" s="172"/>
      <c r="IL222" s="172"/>
      <c r="IM222" s="172"/>
      <c r="IN222" s="172"/>
      <c r="IO222" s="172"/>
      <c r="IP222" s="172"/>
      <c r="IQ222" s="172"/>
      <c r="IR222" s="172"/>
      <c r="IS222" s="172"/>
      <c r="IT222" s="172"/>
      <c r="IU222" s="172"/>
      <c r="IV222" s="172"/>
      <c r="IW222" s="172"/>
      <c r="IX222" s="172"/>
      <c r="IY222" s="172"/>
      <c r="IZ222" s="172"/>
      <c r="JA222" s="172"/>
      <c r="JB222" s="172"/>
      <c r="JC222" s="172"/>
      <c r="JD222" s="172"/>
      <c r="JE222" s="172"/>
      <c r="JF222" s="172"/>
      <c r="JG222" s="172"/>
      <c r="JH222" s="172"/>
      <c r="JI222" s="172"/>
      <c r="JJ222" s="172"/>
      <c r="JK222" s="172"/>
      <c r="JL222" s="172"/>
      <c r="JM222" s="172"/>
      <c r="JN222" s="172"/>
      <c r="JO222" s="172"/>
      <c r="JP222" s="172"/>
      <c r="JQ222" s="172"/>
      <c r="JR222" s="172"/>
      <c r="JS222" s="172"/>
      <c r="JT222" s="172"/>
      <c r="JU222" s="172"/>
      <c r="JV222" s="172"/>
      <c r="JW222" s="172"/>
      <c r="JX222" s="172"/>
      <c r="JY222" s="172"/>
      <c r="JZ222" s="172"/>
      <c r="KA222" s="172"/>
      <c r="KB222" s="172"/>
      <c r="KC222" s="172"/>
      <c r="KD222" s="172"/>
      <c r="KE222" s="172"/>
      <c r="KF222" s="172"/>
      <c r="KG222" s="172"/>
      <c r="KH222" s="172"/>
      <c r="KI222" s="172"/>
      <c r="KJ222" s="172"/>
      <c r="KK222" s="172"/>
      <c r="KL222" s="172"/>
      <c r="KM222" s="172"/>
      <c r="KN222" s="172"/>
      <c r="KO222" s="172"/>
      <c r="KP222" s="172"/>
      <c r="KQ222" s="172"/>
      <c r="KR222" s="172"/>
      <c r="KS222" s="172"/>
      <c r="KT222" s="172"/>
      <c r="KU222" s="172"/>
      <c r="KV222" s="172"/>
      <c r="KW222" s="172"/>
      <c r="KX222" s="172"/>
      <c r="KY222" s="172"/>
      <c r="KZ222" s="172"/>
      <c r="LA222" s="172"/>
      <c r="LB222" s="172"/>
      <c r="LC222" s="172"/>
      <c r="LD222" s="172"/>
      <c r="LE222" s="172"/>
      <c r="LF222" s="172"/>
      <c r="LG222" s="172"/>
      <c r="LH222" s="172"/>
      <c r="LI222" s="172"/>
      <c r="LJ222" s="172"/>
      <c r="LK222" s="172"/>
      <c r="LL222" s="172"/>
      <c r="LM222" s="172"/>
      <c r="LN222" s="172"/>
      <c r="LO222" s="172"/>
      <c r="LP222" s="172"/>
      <c r="LQ222" s="172"/>
      <c r="LR222" s="172"/>
      <c r="LS222" s="172"/>
      <c r="LT222" s="172"/>
      <c r="LU222" s="172"/>
      <c r="LV222" s="172"/>
      <c r="LW222" s="172"/>
      <c r="LX222" s="172"/>
      <c r="LY222" s="172"/>
      <c r="LZ222" s="172"/>
      <c r="MA222" s="172"/>
      <c r="MB222" s="172"/>
      <c r="MC222" s="172"/>
      <c r="MD222" s="172"/>
      <c r="ME222" s="172"/>
      <c r="MF222" s="172"/>
      <c r="MG222" s="172"/>
      <c r="MH222" s="172"/>
      <c r="MI222" s="172"/>
      <c r="MJ222" s="172"/>
      <c r="MK222" s="172"/>
      <c r="ML222" s="172"/>
      <c r="MM222" s="172"/>
      <c r="MN222" s="172"/>
      <c r="MO222" s="172"/>
      <c r="MP222" s="172"/>
      <c r="MQ222" s="172"/>
      <c r="MR222" s="172"/>
      <c r="MS222" s="172"/>
      <c r="MT222" s="172"/>
      <c r="MU222" s="172"/>
      <c r="MV222" s="172"/>
      <c r="MW222" s="172"/>
      <c r="MX222" s="172"/>
      <c r="MY222" s="172"/>
      <c r="MZ222" s="172"/>
      <c r="NA222" s="172"/>
      <c r="NB222" s="172"/>
      <c r="NC222" s="172"/>
      <c r="ND222" s="172"/>
      <c r="NE222" s="172"/>
      <c r="NF222" s="172"/>
      <c r="NG222" s="172"/>
      <c r="NH222" s="172"/>
      <c r="NI222" s="172"/>
      <c r="NJ222" s="172"/>
      <c r="NK222" s="172"/>
      <c r="NL222" s="172"/>
      <c r="NM222" s="172"/>
      <c r="NN222" s="172"/>
      <c r="NO222" s="172"/>
      <c r="NP222" s="172"/>
      <c r="NQ222" s="172"/>
      <c r="NR222" s="172"/>
      <c r="NS222" s="172"/>
      <c r="NT222" s="172"/>
      <c r="NU222" s="172"/>
      <c r="NV222" s="172"/>
      <c r="NW222" s="172"/>
      <c r="NX222" s="172"/>
      <c r="NY222" s="172"/>
      <c r="NZ222" s="172"/>
      <c r="OA222" s="172"/>
      <c r="OB222" s="172"/>
      <c r="OC222" s="172"/>
      <c r="OD222" s="172"/>
      <c r="OE222" s="172"/>
      <c r="OF222" s="172"/>
      <c r="OG222" s="172"/>
      <c r="OH222" s="172"/>
      <c r="OI222" s="172"/>
      <c r="OJ222" s="172"/>
      <c r="OK222" s="172"/>
      <c r="OL222" s="172"/>
      <c r="OM222" s="172"/>
      <c r="ON222" s="172"/>
      <c r="OO222" s="172"/>
      <c r="OP222" s="172"/>
      <c r="OQ222" s="172"/>
      <c r="OR222" s="172"/>
      <c r="OS222" s="172"/>
      <c r="OT222" s="172"/>
      <c r="OU222" s="172"/>
      <c r="OV222" s="172"/>
      <c r="OW222" s="172"/>
      <c r="OX222" s="172"/>
      <c r="OY222" s="172"/>
      <c r="OZ222" s="172"/>
      <c r="PA222" s="172"/>
      <c r="PB222" s="172"/>
      <c r="PC222" s="172"/>
      <c r="PD222" s="172"/>
      <c r="PE222" s="172"/>
      <c r="PF222" s="172"/>
      <c r="PG222" s="172"/>
      <c r="PH222" s="172"/>
      <c r="PI222" s="172"/>
      <c r="PJ222" s="172"/>
      <c r="PK222" s="172"/>
      <c r="PL222" s="172"/>
      <c r="PM222" s="172"/>
      <c r="PN222" s="172"/>
      <c r="PO222" s="172"/>
      <c r="PP222" s="172"/>
      <c r="PQ222" s="172"/>
      <c r="PR222" s="172"/>
      <c r="PS222" s="172"/>
      <c r="PT222" s="172"/>
      <c r="PU222" s="172"/>
      <c r="PV222" s="172"/>
      <c r="PW222" s="172"/>
      <c r="PX222" s="172"/>
      <c r="PY222" s="172"/>
      <c r="PZ222" s="172"/>
      <c r="QA222" s="172"/>
      <c r="QB222" s="172"/>
      <c r="QC222" s="172"/>
      <c r="QD222" s="172"/>
      <c r="QE222" s="172"/>
      <c r="QF222" s="172"/>
      <c r="QG222" s="172"/>
      <c r="QH222" s="172"/>
      <c r="QI222" s="172"/>
      <c r="QJ222" s="172"/>
      <c r="QK222" s="172"/>
      <c r="QL222" s="172"/>
      <c r="QM222" s="172"/>
      <c r="QN222" s="172"/>
      <c r="QO222" s="172"/>
      <c r="QP222" s="172"/>
      <c r="QQ222" s="172"/>
      <c r="QR222" s="172"/>
      <c r="QS222" s="172"/>
      <c r="QT222" s="172"/>
      <c r="QU222" s="172"/>
      <c r="QV222" s="172"/>
      <c r="QW222" s="172"/>
      <c r="QX222" s="172"/>
      <c r="QY222" s="172"/>
      <c r="QZ222" s="172"/>
      <c r="RA222" s="172"/>
      <c r="RB222" s="172"/>
      <c r="RC222" s="172"/>
      <c r="RD222" s="172"/>
      <c r="RE222" s="172"/>
      <c r="RF222" s="172"/>
      <c r="RG222" s="172"/>
      <c r="RH222" s="172"/>
      <c r="RI222" s="172"/>
      <c r="RJ222" s="172"/>
      <c r="RK222" s="172"/>
      <c r="RL222" s="172"/>
      <c r="RM222" s="172"/>
      <c r="RN222" s="172"/>
      <c r="RO222" s="172"/>
      <c r="RP222" s="172"/>
      <c r="RQ222" s="172"/>
      <c r="RR222" s="172"/>
      <c r="RS222" s="172"/>
      <c r="RT222" s="172"/>
      <c r="RU222" s="172"/>
      <c r="RV222" s="172"/>
      <c r="RW222" s="172"/>
      <c r="RX222" s="172"/>
      <c r="RY222" s="172"/>
      <c r="RZ222" s="172"/>
      <c r="SA222" s="172"/>
      <c r="SB222" s="172"/>
      <c r="SC222" s="172"/>
      <c r="SD222" s="172"/>
      <c r="SE222" s="172"/>
      <c r="SF222" s="172"/>
      <c r="SG222" s="172"/>
      <c r="SH222" s="172"/>
      <c r="SI222" s="172"/>
      <c r="SJ222" s="172"/>
      <c r="SK222" s="172"/>
      <c r="SL222" s="172"/>
      <c r="SM222" s="172"/>
      <c r="SN222" s="172"/>
      <c r="SO222" s="172"/>
      <c r="SP222" s="172"/>
      <c r="SQ222" s="172"/>
      <c r="SR222" s="172"/>
      <c r="SS222" s="172"/>
      <c r="ST222" s="172"/>
      <c r="SU222" s="172"/>
      <c r="SV222" s="172"/>
      <c r="SW222" s="172"/>
      <c r="SX222" s="172"/>
      <c r="SY222" s="172"/>
      <c r="SZ222" s="172"/>
      <c r="TA222" s="172"/>
      <c r="TB222" s="172"/>
      <c r="TC222" s="172"/>
      <c r="TD222" s="172"/>
      <c r="TE222" s="172"/>
      <c r="TF222" s="172"/>
      <c r="TG222" s="172"/>
      <c r="TH222" s="172"/>
      <c r="TI222" s="172"/>
      <c r="TJ222" s="172"/>
      <c r="TK222" s="172"/>
      <c r="TL222" s="172"/>
      <c r="TM222" s="172"/>
      <c r="TN222" s="172"/>
      <c r="TO222" s="172"/>
      <c r="TP222" s="172"/>
      <c r="TQ222" s="172"/>
      <c r="TR222" s="172"/>
      <c r="TS222" s="172"/>
      <c r="TT222" s="172"/>
      <c r="TU222" s="172"/>
      <c r="TV222" s="172"/>
      <c r="TW222" s="172"/>
      <c r="TX222" s="172"/>
      <c r="TY222" s="172"/>
      <c r="TZ222" s="172"/>
      <c r="UA222" s="172"/>
      <c r="UB222" s="172"/>
      <c r="UC222" s="172"/>
      <c r="UD222" s="172"/>
      <c r="UE222" s="172"/>
      <c r="UF222" s="172"/>
      <c r="UG222" s="172"/>
      <c r="UH222" s="172"/>
      <c r="UI222" s="172"/>
      <c r="UJ222" s="172"/>
      <c r="UK222" s="172"/>
      <c r="UL222" s="172"/>
      <c r="UM222" s="172"/>
      <c r="UN222" s="172"/>
      <c r="UO222" s="172"/>
      <c r="UP222" s="172"/>
      <c r="UQ222" s="172"/>
      <c r="UR222" s="172"/>
      <c r="US222" s="172"/>
      <c r="UT222" s="172"/>
      <c r="UU222" s="172"/>
      <c r="UV222" s="172"/>
      <c r="UW222" s="172"/>
      <c r="UX222" s="172"/>
      <c r="UY222" s="172"/>
      <c r="UZ222" s="172"/>
      <c r="VA222" s="172"/>
      <c r="VB222" s="172"/>
      <c r="VC222" s="172"/>
      <c r="VD222" s="172"/>
      <c r="VE222" s="172"/>
      <c r="VF222" s="172"/>
      <c r="VG222" s="172"/>
      <c r="VH222" s="172"/>
      <c r="VI222" s="172"/>
      <c r="VJ222" s="172"/>
      <c r="VK222" s="172"/>
      <c r="VL222" s="172"/>
      <c r="VM222" s="172"/>
      <c r="VN222" s="172"/>
      <c r="VO222" s="172"/>
      <c r="VP222" s="172"/>
      <c r="VQ222" s="172"/>
      <c r="VR222" s="172"/>
      <c r="VS222" s="172"/>
      <c r="VT222" s="172"/>
      <c r="VU222" s="172"/>
      <c r="VV222" s="172"/>
      <c r="VW222" s="172"/>
      <c r="VX222" s="172"/>
      <c r="VY222" s="172"/>
      <c r="VZ222" s="172"/>
      <c r="WA222" s="172"/>
      <c r="WB222" s="172"/>
      <c r="WC222" s="172"/>
      <c r="WD222" s="172"/>
      <c r="WE222" s="172"/>
      <c r="WF222" s="172"/>
      <c r="WG222" s="172"/>
      <c r="WH222" s="172"/>
      <c r="WI222" s="172"/>
      <c r="WJ222" s="172"/>
      <c r="WK222" s="172"/>
      <c r="WL222" s="172"/>
      <c r="WM222" s="172"/>
      <c r="WN222" s="172"/>
      <c r="WO222" s="172"/>
      <c r="WP222" s="172"/>
      <c r="WQ222" s="172"/>
      <c r="WR222" s="172"/>
      <c r="WS222" s="172"/>
      <c r="WT222" s="172"/>
      <c r="WU222" s="172"/>
      <c r="WV222" s="172"/>
      <c r="WW222" s="172"/>
      <c r="WX222" s="172"/>
      <c r="WY222" s="172"/>
      <c r="WZ222" s="172"/>
      <c r="XA222" s="172"/>
      <c r="XB222" s="172"/>
      <c r="XC222" s="172"/>
      <c r="XD222" s="172"/>
      <c r="XE222" s="172"/>
      <c r="XF222" s="172"/>
      <c r="XG222" s="172"/>
      <c r="XH222" s="172"/>
      <c r="XI222" s="172"/>
      <c r="XJ222" s="172"/>
      <c r="XK222" s="172"/>
      <c r="XL222" s="172"/>
      <c r="XM222" s="172"/>
      <c r="XN222" s="172"/>
      <c r="XO222" s="172"/>
      <c r="XP222" s="172"/>
      <c r="XQ222" s="172"/>
      <c r="XR222" s="172"/>
      <c r="XS222" s="172"/>
      <c r="XT222" s="172"/>
      <c r="XU222" s="172"/>
      <c r="XV222" s="172"/>
      <c r="XW222" s="172"/>
      <c r="XX222" s="172"/>
      <c r="XY222" s="172"/>
      <c r="XZ222" s="172"/>
      <c r="YA222" s="172"/>
      <c r="YB222" s="172"/>
      <c r="YC222" s="172"/>
      <c r="YD222" s="172"/>
      <c r="YE222" s="172"/>
      <c r="YF222" s="172"/>
      <c r="YG222" s="172"/>
      <c r="YH222" s="172"/>
      <c r="YI222" s="172"/>
      <c r="YJ222" s="172"/>
      <c r="YK222" s="172"/>
      <c r="YL222" s="172"/>
      <c r="YM222" s="172"/>
      <c r="YN222" s="172"/>
      <c r="YO222" s="172"/>
      <c r="YP222" s="172"/>
      <c r="YQ222" s="172"/>
      <c r="YR222" s="172"/>
      <c r="YS222" s="172"/>
      <c r="YT222" s="172"/>
      <c r="YU222" s="172"/>
      <c r="YV222" s="172"/>
      <c r="YW222" s="172"/>
      <c r="YX222" s="172"/>
      <c r="YY222" s="172"/>
      <c r="YZ222" s="172"/>
      <c r="ZA222" s="172"/>
      <c r="ZB222" s="172"/>
      <c r="ZC222" s="172"/>
      <c r="ZD222" s="172"/>
      <c r="ZE222" s="172"/>
      <c r="ZF222" s="172"/>
      <c r="ZG222" s="172"/>
      <c r="ZH222" s="172"/>
      <c r="ZI222" s="172"/>
      <c r="ZJ222" s="172"/>
      <c r="ZK222" s="172"/>
      <c r="ZL222" s="172"/>
      <c r="ZM222" s="172"/>
      <c r="ZN222" s="172"/>
      <c r="ZO222" s="172"/>
      <c r="ZP222" s="172"/>
      <c r="ZQ222" s="172"/>
      <c r="ZR222" s="172"/>
      <c r="ZS222" s="172"/>
      <c r="ZT222" s="172"/>
      <c r="ZU222" s="172"/>
      <c r="ZV222" s="172"/>
      <c r="ZW222" s="172"/>
      <c r="ZX222" s="172"/>
      <c r="ZY222" s="172"/>
      <c r="ZZ222" s="172"/>
      <c r="AAA222" s="172"/>
      <c r="AAB222" s="172"/>
      <c r="AAC222" s="172"/>
      <c r="AAD222" s="172"/>
      <c r="AAE222" s="172"/>
      <c r="AAF222" s="172"/>
      <c r="AAG222" s="172"/>
      <c r="AAH222" s="172"/>
      <c r="AAI222" s="172"/>
      <c r="AAJ222" s="172"/>
      <c r="AAK222" s="172"/>
      <c r="AAL222" s="172"/>
      <c r="AAM222" s="172"/>
      <c r="AAN222" s="172"/>
      <c r="AAO222" s="172"/>
      <c r="AAP222" s="172"/>
      <c r="AAQ222" s="172"/>
      <c r="AAR222" s="172"/>
      <c r="AAS222" s="172"/>
      <c r="AAT222" s="172"/>
      <c r="AAU222" s="172"/>
      <c r="AAV222" s="172"/>
      <c r="AAW222" s="172"/>
      <c r="AAX222" s="172"/>
      <c r="AAY222" s="172"/>
      <c r="AAZ222" s="172"/>
      <c r="ABA222" s="172"/>
      <c r="ABB222" s="172"/>
      <c r="ABC222" s="172"/>
      <c r="ABD222" s="172"/>
      <c r="ABE222" s="172"/>
      <c r="ABF222" s="172"/>
      <c r="ABG222" s="172"/>
      <c r="ABH222" s="172"/>
      <c r="ABI222" s="172"/>
      <c r="ABJ222" s="172"/>
      <c r="ABK222" s="172"/>
      <c r="ABL222" s="172"/>
      <c r="ABM222" s="172"/>
      <c r="ABN222" s="172"/>
      <c r="ABO222" s="172"/>
      <c r="ABP222" s="172"/>
      <c r="ABQ222" s="172"/>
      <c r="ABR222" s="172"/>
      <c r="ABS222" s="172"/>
      <c r="ABT222" s="172"/>
      <c r="ABU222" s="172"/>
      <c r="ABV222" s="172"/>
      <c r="ABW222" s="172"/>
      <c r="ABX222" s="172"/>
      <c r="ABY222" s="172"/>
      <c r="ABZ222" s="172"/>
      <c r="ACA222" s="172"/>
      <c r="ACB222" s="172"/>
      <c r="ACC222" s="172"/>
      <c r="ACD222" s="172"/>
      <c r="ACE222" s="172"/>
      <c r="ACF222" s="172"/>
      <c r="ACG222" s="172"/>
      <c r="ACH222" s="172"/>
      <c r="ACI222" s="172"/>
      <c r="ACJ222" s="172"/>
      <c r="ACK222" s="172"/>
      <c r="ACL222" s="172"/>
      <c r="ACM222" s="172"/>
      <c r="ACN222" s="172"/>
      <c r="ACO222" s="172"/>
      <c r="ACP222" s="172"/>
      <c r="ACQ222" s="172"/>
      <c r="ACR222" s="172"/>
      <c r="ACS222" s="172"/>
      <c r="ACT222" s="172"/>
      <c r="ACU222" s="172"/>
      <c r="ACV222" s="172"/>
      <c r="ACW222" s="172"/>
      <c r="ACX222" s="172"/>
      <c r="ACY222" s="172"/>
      <c r="ACZ222" s="172"/>
      <c r="ADA222" s="172"/>
      <c r="ADB222" s="172"/>
      <c r="ADC222" s="172"/>
      <c r="ADD222" s="172"/>
      <c r="ADE222" s="172"/>
      <c r="ADF222" s="172"/>
      <c r="ADG222" s="172"/>
      <c r="ADH222" s="172"/>
      <c r="ADI222" s="172"/>
      <c r="ADJ222" s="172"/>
      <c r="ADK222" s="172"/>
      <c r="ADL222" s="172"/>
      <c r="ADM222" s="172"/>
      <c r="ADN222" s="172"/>
      <c r="ADO222" s="172"/>
      <c r="ADP222" s="172"/>
      <c r="ADQ222" s="172"/>
      <c r="ADR222" s="172"/>
      <c r="ADS222" s="172"/>
      <c r="ADT222" s="172"/>
      <c r="ADU222" s="172"/>
      <c r="ADV222" s="172"/>
      <c r="ADW222" s="172"/>
      <c r="ADX222" s="172"/>
      <c r="ADY222" s="172"/>
      <c r="ADZ222" s="172"/>
      <c r="AEA222" s="172"/>
      <c r="AEB222" s="172"/>
      <c r="AEC222" s="172"/>
      <c r="AED222" s="172"/>
      <c r="AEE222" s="172"/>
      <c r="AEF222" s="172"/>
      <c r="AEG222" s="172"/>
      <c r="AEH222" s="172"/>
      <c r="AEI222" s="172"/>
      <c r="AEJ222" s="172"/>
      <c r="AEK222" s="172"/>
      <c r="AEL222" s="172"/>
      <c r="AEM222" s="172"/>
      <c r="AEN222" s="172"/>
      <c r="AEO222" s="172"/>
      <c r="AEP222" s="172"/>
      <c r="AEQ222" s="172"/>
      <c r="AER222" s="172"/>
      <c r="AES222" s="172"/>
      <c r="AET222" s="172"/>
      <c r="AEU222" s="172"/>
      <c r="AEV222" s="172"/>
      <c r="AEW222" s="172"/>
      <c r="AEX222" s="172"/>
      <c r="AEY222" s="172"/>
      <c r="AEZ222" s="172"/>
      <c r="AFA222" s="172"/>
      <c r="AFB222" s="172"/>
      <c r="AFC222" s="172"/>
      <c r="AFD222" s="172"/>
      <c r="AFE222" s="172"/>
      <c r="AFF222" s="172"/>
      <c r="AFG222" s="172"/>
      <c r="AFH222" s="172"/>
      <c r="AFI222" s="172"/>
      <c r="AFJ222" s="172"/>
      <c r="AFK222" s="172"/>
      <c r="AFL222" s="172"/>
      <c r="AFM222" s="172"/>
      <c r="AFN222" s="172"/>
      <c r="AFO222" s="172"/>
      <c r="AFP222" s="172"/>
      <c r="AFQ222" s="172"/>
      <c r="AFR222" s="172"/>
      <c r="AFS222" s="172"/>
      <c r="AFT222" s="172"/>
      <c r="AFU222" s="172"/>
      <c r="AFV222" s="172"/>
      <c r="AFW222" s="172"/>
      <c r="AFX222" s="172"/>
      <c r="AFY222" s="172"/>
      <c r="AFZ222" s="172"/>
      <c r="AGA222" s="172"/>
      <c r="AGB222" s="172"/>
      <c r="AGC222" s="172"/>
      <c r="AGD222" s="172"/>
      <c r="AGE222" s="172"/>
      <c r="AGF222" s="172"/>
      <c r="AGG222" s="172"/>
      <c r="AGH222" s="172"/>
      <c r="AGI222" s="172"/>
      <c r="AGJ222" s="172"/>
      <c r="AGK222" s="172"/>
      <c r="AGL222" s="172"/>
      <c r="AGM222" s="172"/>
      <c r="AGN222" s="172"/>
      <c r="AGO222" s="172"/>
      <c r="AGP222" s="172"/>
      <c r="AGQ222" s="172"/>
      <c r="AGR222" s="172"/>
      <c r="AGS222" s="172"/>
      <c r="AGT222" s="172"/>
      <c r="AGU222" s="172"/>
      <c r="AGV222" s="172"/>
      <c r="AGW222" s="172"/>
      <c r="AGX222" s="172"/>
      <c r="AGY222" s="172"/>
      <c r="AGZ222" s="172"/>
      <c r="AHA222" s="172"/>
      <c r="AHB222" s="172"/>
      <c r="AHC222" s="172"/>
      <c r="AHD222" s="172"/>
      <c r="AHE222" s="172"/>
      <c r="AHF222" s="172"/>
      <c r="AHG222" s="172"/>
      <c r="AHH222" s="172"/>
      <c r="AHI222" s="172"/>
      <c r="AHJ222" s="172"/>
      <c r="AHK222" s="172"/>
      <c r="AHL222" s="172"/>
      <c r="AHM222" s="172"/>
      <c r="AHN222" s="172"/>
      <c r="AHO222" s="172"/>
      <c r="AHP222" s="172"/>
      <c r="AHQ222" s="172"/>
      <c r="AHR222" s="172"/>
      <c r="AHS222" s="172"/>
      <c r="AHT222" s="172"/>
      <c r="AHU222" s="172"/>
      <c r="AHV222" s="172"/>
      <c r="AHW222" s="172"/>
      <c r="AHX222" s="172"/>
      <c r="AHY222" s="172"/>
      <c r="AHZ222" s="172"/>
      <c r="AIA222" s="172"/>
      <c r="AIB222" s="172"/>
      <c r="AIC222" s="172"/>
      <c r="AID222" s="172"/>
      <c r="AIE222" s="172"/>
      <c r="AIF222" s="172"/>
      <c r="AIG222" s="172"/>
      <c r="AIH222" s="172"/>
      <c r="AII222" s="172"/>
      <c r="AIJ222" s="172"/>
      <c r="AIK222" s="172"/>
      <c r="AIL222" s="172"/>
      <c r="AIM222" s="172"/>
      <c r="AIN222" s="172"/>
      <c r="AIO222" s="172"/>
      <c r="AIP222" s="172"/>
      <c r="AIQ222" s="172"/>
      <c r="AIR222" s="172"/>
      <c r="AIS222" s="172"/>
      <c r="AIT222" s="172"/>
      <c r="AIU222" s="172"/>
      <c r="AIV222" s="172"/>
      <c r="AIW222" s="172"/>
      <c r="AIX222" s="172"/>
      <c r="AIY222" s="172"/>
      <c r="AIZ222" s="172"/>
      <c r="AJA222" s="172"/>
      <c r="AJB222" s="172"/>
      <c r="AJC222" s="172"/>
      <c r="AJD222" s="172"/>
      <c r="AJE222" s="172"/>
      <c r="AJF222" s="172"/>
      <c r="AJG222" s="172"/>
      <c r="AJH222" s="172"/>
      <c r="AJI222" s="172"/>
      <c r="AJJ222" s="172"/>
      <c r="AJK222" s="172"/>
      <c r="AJL222" s="172"/>
      <c r="AJM222" s="172"/>
      <c r="AJN222" s="172"/>
      <c r="AJO222" s="172"/>
      <c r="AJP222" s="172"/>
      <c r="AJQ222" s="172"/>
      <c r="AJR222" s="172"/>
      <c r="AJS222" s="172"/>
      <c r="AJT222" s="172"/>
      <c r="AJU222" s="172"/>
      <c r="AJV222" s="172"/>
      <c r="AJW222" s="172"/>
      <c r="AJX222" s="172"/>
      <c r="AJY222" s="172"/>
      <c r="AJZ222" s="172"/>
      <c r="AKA222" s="172"/>
      <c r="AKB222" s="172"/>
      <c r="AKC222" s="172"/>
      <c r="AKD222" s="172"/>
      <c r="AKE222" s="172"/>
      <c r="AKF222" s="172"/>
      <c r="AKG222" s="172"/>
      <c r="AKH222" s="172"/>
      <c r="AKI222" s="172"/>
      <c r="AKJ222" s="172"/>
      <c r="AKK222" s="172"/>
      <c r="AKL222" s="172"/>
      <c r="AKM222" s="172"/>
      <c r="AKN222" s="172"/>
      <c r="AKO222" s="172"/>
      <c r="AKP222" s="172"/>
      <c r="AKQ222" s="172"/>
      <c r="AKR222" s="172"/>
      <c r="AKS222" s="172"/>
      <c r="AKT222" s="172"/>
      <c r="AKU222" s="172"/>
      <c r="AKV222" s="172"/>
      <c r="AKW222" s="172"/>
      <c r="AKX222" s="172"/>
      <c r="AKY222" s="172"/>
      <c r="AKZ222" s="172"/>
      <c r="ALA222" s="172"/>
      <c r="ALB222" s="172"/>
      <c r="ALC222" s="172"/>
      <c r="ALD222" s="172"/>
      <c r="ALE222" s="172"/>
      <c r="ALF222" s="172"/>
      <c r="ALG222" s="172"/>
      <c r="ALH222" s="172"/>
      <c r="ALI222" s="172"/>
      <c r="ALJ222" s="172"/>
      <c r="ALK222" s="172"/>
      <c r="ALL222" s="172"/>
      <c r="ALM222" s="172"/>
      <c r="ALN222" s="172"/>
      <c r="ALO222" s="172"/>
      <c r="ALP222" s="172"/>
      <c r="ALQ222" s="172"/>
      <c r="ALR222" s="172"/>
      <c r="ALS222" s="172"/>
      <c r="ALT222" s="172"/>
      <c r="ALU222" s="172"/>
      <c r="ALV222" s="172"/>
      <c r="ALW222" s="172"/>
      <c r="ALX222" s="172"/>
      <c r="ALY222" s="172"/>
      <c r="ALZ222" s="172"/>
      <c r="AMA222" s="172"/>
      <c r="AMB222" s="172"/>
      <c r="AMC222" s="172"/>
      <c r="AMD222" s="172"/>
      <c r="AME222" s="172"/>
      <c r="AMF222" s="172"/>
      <c r="AMG222" s="172"/>
      <c r="AMH222" s="172"/>
      <c r="AMI222" s="172"/>
      <c r="AMJ222" s="172"/>
      <c r="AMK222" s="172"/>
      <c r="AML222" s="172"/>
      <c r="AMM222" s="172"/>
      <c r="AMN222" s="172"/>
      <c r="AMO222" s="172"/>
      <c r="AMP222" s="172"/>
      <c r="AMQ222" s="172"/>
      <c r="AMR222" s="172"/>
      <c r="AMS222" s="172"/>
      <c r="AMT222" s="172"/>
      <c r="AMU222" s="172"/>
      <c r="AMV222" s="172"/>
      <c r="AMW222" s="172"/>
      <c r="AMX222" s="172"/>
      <c r="AMY222" s="172"/>
      <c r="AMZ222" s="172"/>
      <c r="ANA222" s="172"/>
      <c r="ANB222" s="172"/>
      <c r="ANC222" s="172"/>
      <c r="AND222" s="172"/>
      <c r="ANE222" s="172"/>
      <c r="ANF222" s="172"/>
      <c r="ANG222" s="172"/>
      <c r="ANH222" s="172"/>
      <c r="ANI222" s="172"/>
      <c r="ANJ222" s="172"/>
      <c r="ANK222" s="172"/>
      <c r="ANL222" s="172"/>
      <c r="ANM222" s="172"/>
      <c r="ANN222" s="172"/>
      <c r="ANO222" s="172"/>
      <c r="ANP222" s="172"/>
      <c r="ANQ222" s="172"/>
      <c r="ANR222" s="172"/>
      <c r="ANS222" s="172"/>
      <c r="ANT222" s="172"/>
      <c r="ANU222" s="172"/>
      <c r="ANV222" s="172"/>
      <c r="ANW222" s="172"/>
      <c r="ANX222" s="172"/>
      <c r="ANY222" s="172"/>
      <c r="ANZ222" s="172"/>
      <c r="AOA222" s="172"/>
      <c r="AOB222" s="172"/>
      <c r="AOC222" s="172"/>
      <c r="AOD222" s="172"/>
      <c r="AOE222" s="172"/>
      <c r="AOF222" s="172"/>
      <c r="AOG222" s="172"/>
      <c r="AOH222" s="172"/>
      <c r="AOI222" s="172"/>
      <c r="AOJ222" s="172"/>
      <c r="AOK222" s="172"/>
      <c r="AOL222" s="172"/>
      <c r="AOM222" s="172"/>
      <c r="AON222" s="172"/>
      <c r="AOO222" s="172"/>
      <c r="AOP222" s="172"/>
      <c r="AOQ222" s="172"/>
      <c r="AOR222" s="172"/>
      <c r="AOS222" s="172"/>
      <c r="AOT222" s="172"/>
      <c r="AOU222" s="172"/>
      <c r="AOV222" s="172"/>
      <c r="AOW222" s="172"/>
      <c r="AOX222" s="172"/>
      <c r="AOY222" s="172"/>
      <c r="AOZ222" s="172"/>
      <c r="APA222" s="172"/>
      <c r="APB222" s="172"/>
      <c r="APC222" s="172"/>
      <c r="APD222" s="172"/>
      <c r="APE222" s="172"/>
      <c r="APF222" s="172"/>
      <c r="APG222" s="172"/>
      <c r="APH222" s="172"/>
      <c r="API222" s="172"/>
      <c r="APJ222" s="172"/>
      <c r="APK222" s="172"/>
      <c r="APL222" s="172"/>
      <c r="APM222" s="172"/>
      <c r="APN222" s="172"/>
      <c r="APO222" s="172"/>
      <c r="APP222" s="172"/>
      <c r="APQ222" s="172"/>
      <c r="APR222" s="172"/>
      <c r="APS222" s="172"/>
      <c r="APT222" s="172"/>
      <c r="APU222" s="172"/>
      <c r="APV222" s="172"/>
      <c r="APW222" s="172"/>
      <c r="APX222" s="172"/>
      <c r="APY222" s="172"/>
      <c r="APZ222" s="172"/>
      <c r="AQA222" s="172"/>
      <c r="AQB222" s="172"/>
      <c r="AQC222" s="172"/>
      <c r="AQD222" s="172"/>
      <c r="AQE222" s="172"/>
      <c r="AQF222" s="172"/>
      <c r="AQG222" s="172"/>
      <c r="AQH222" s="172"/>
      <c r="AQI222" s="172"/>
      <c r="AQJ222" s="172"/>
      <c r="AQK222" s="172"/>
      <c r="AQL222" s="172"/>
      <c r="AQM222" s="172"/>
      <c r="AQN222" s="172"/>
      <c r="AQO222" s="172"/>
      <c r="AQP222" s="172"/>
      <c r="AQQ222" s="172"/>
      <c r="AQR222" s="172"/>
      <c r="AQS222" s="172"/>
      <c r="AQT222" s="172"/>
      <c r="AQU222" s="172"/>
      <c r="AQV222" s="172"/>
      <c r="AQW222" s="172"/>
      <c r="AQX222" s="172"/>
      <c r="AQY222" s="172"/>
      <c r="AQZ222" s="172"/>
      <c r="ARA222" s="172"/>
      <c r="ARB222" s="172"/>
      <c r="ARC222" s="172"/>
      <c r="ARD222" s="172"/>
      <c r="ARE222" s="172"/>
      <c r="ARF222" s="172"/>
      <c r="ARG222" s="172"/>
      <c r="ARH222" s="172"/>
      <c r="ARI222" s="172"/>
      <c r="ARJ222" s="172"/>
      <c r="ARK222" s="172"/>
      <c r="ARL222" s="172"/>
      <c r="ARM222" s="172"/>
      <c r="ARN222" s="172"/>
      <c r="ARO222" s="172"/>
      <c r="ARP222" s="172"/>
      <c r="ARQ222" s="172"/>
      <c r="ARR222" s="172"/>
      <c r="ARS222" s="172"/>
      <c r="ART222" s="172"/>
      <c r="ARU222" s="172"/>
      <c r="ARV222" s="172"/>
      <c r="ARW222" s="172"/>
      <c r="ARX222" s="172"/>
      <c r="ARY222" s="172"/>
      <c r="ARZ222" s="172"/>
      <c r="ASA222" s="172"/>
      <c r="ASB222" s="172"/>
      <c r="ASC222" s="172"/>
      <c r="ASD222" s="172"/>
      <c r="ASE222" s="172"/>
      <c r="ASF222" s="172"/>
      <c r="ASG222" s="172"/>
      <c r="ASH222" s="172"/>
      <c r="ASI222" s="172"/>
      <c r="ASJ222" s="172"/>
      <c r="ASK222" s="172"/>
      <c r="ASL222" s="172"/>
      <c r="ASM222" s="172"/>
      <c r="ASN222" s="172"/>
      <c r="ASO222" s="172"/>
      <c r="ASP222" s="172"/>
      <c r="ASQ222" s="172"/>
      <c r="ASR222" s="172"/>
      <c r="ASS222" s="172"/>
      <c r="AST222" s="172"/>
      <c r="ASU222" s="172"/>
      <c r="ASV222" s="172"/>
      <c r="ASW222" s="172"/>
      <c r="ASX222" s="172"/>
      <c r="ASY222" s="172"/>
      <c r="ASZ222" s="172"/>
      <c r="ATA222" s="172"/>
      <c r="ATB222" s="172"/>
      <c r="ATC222" s="172"/>
      <c r="ATD222" s="172"/>
      <c r="ATE222" s="172"/>
      <c r="ATF222" s="172"/>
      <c r="ATG222" s="172"/>
      <c r="ATH222" s="172"/>
      <c r="ATI222" s="172"/>
      <c r="ATJ222" s="172"/>
      <c r="ATK222" s="172"/>
      <c r="ATL222" s="172"/>
      <c r="ATM222" s="172"/>
      <c r="ATN222" s="172"/>
      <c r="ATO222" s="172"/>
      <c r="ATP222" s="172"/>
      <c r="ATQ222" s="172"/>
      <c r="ATR222" s="172"/>
      <c r="ATS222" s="172"/>
      <c r="ATT222" s="172"/>
      <c r="ATU222" s="172"/>
      <c r="ATV222" s="172"/>
      <c r="ATW222" s="172"/>
      <c r="ATX222" s="172"/>
      <c r="ATY222" s="172"/>
      <c r="ATZ222" s="172"/>
      <c r="AUA222" s="172"/>
      <c r="AUB222" s="172"/>
      <c r="AUC222" s="172"/>
      <c r="AUD222" s="172"/>
      <c r="AUE222" s="172"/>
      <c r="AUF222" s="172"/>
      <c r="AUG222" s="172"/>
      <c r="AUH222" s="172"/>
      <c r="AUI222" s="172"/>
      <c r="AUJ222" s="172"/>
      <c r="AUK222" s="172"/>
      <c r="AUL222" s="172"/>
      <c r="AUM222" s="172"/>
      <c r="AUN222" s="172"/>
      <c r="AUO222" s="172"/>
      <c r="AUP222" s="172"/>
      <c r="AUQ222" s="172"/>
      <c r="AUR222" s="172"/>
      <c r="AUS222" s="172"/>
      <c r="AUT222" s="172"/>
      <c r="AUU222" s="172"/>
      <c r="AUV222" s="172"/>
      <c r="AUW222" s="172"/>
      <c r="AUX222" s="172"/>
      <c r="AUY222" s="172"/>
      <c r="AUZ222" s="172"/>
      <c r="AVA222" s="172"/>
      <c r="AVB222" s="172"/>
      <c r="AVC222" s="172"/>
      <c r="AVD222" s="172"/>
      <c r="AVE222" s="172"/>
      <c r="AVF222" s="172"/>
      <c r="AVG222" s="172"/>
      <c r="AVH222" s="172"/>
      <c r="AVI222" s="172"/>
      <c r="AVJ222" s="172"/>
      <c r="AVK222" s="172"/>
      <c r="AVL222" s="172"/>
      <c r="AVM222" s="172"/>
      <c r="AVN222" s="172"/>
      <c r="AVO222" s="172"/>
      <c r="AVP222" s="172"/>
      <c r="AVQ222" s="172"/>
      <c r="AVR222" s="172"/>
      <c r="AVS222" s="172"/>
      <c r="AVT222" s="172"/>
      <c r="AVU222" s="172"/>
      <c r="AVV222" s="172"/>
      <c r="AVW222" s="172"/>
      <c r="AVX222" s="172"/>
      <c r="AVY222" s="172"/>
      <c r="AVZ222" s="172"/>
      <c r="AWA222" s="172"/>
      <c r="AWB222" s="172"/>
      <c r="AWC222" s="172"/>
      <c r="AWD222" s="172"/>
      <c r="AWE222" s="172"/>
      <c r="AWF222" s="172"/>
      <c r="AWG222" s="172"/>
      <c r="AWH222" s="172"/>
      <c r="AWI222" s="172"/>
      <c r="AWJ222" s="172"/>
      <c r="AWK222" s="172"/>
      <c r="AWL222" s="172"/>
      <c r="AWM222" s="172"/>
      <c r="AWN222" s="172"/>
      <c r="AWO222" s="172"/>
      <c r="AWP222" s="172"/>
      <c r="AWQ222" s="172"/>
      <c r="AWR222" s="172"/>
      <c r="AWS222" s="172"/>
      <c r="AWT222" s="172"/>
      <c r="AWU222" s="172"/>
      <c r="AWV222" s="172"/>
      <c r="AWW222" s="172"/>
      <c r="AWX222" s="172"/>
      <c r="AWY222" s="172"/>
      <c r="AWZ222" s="172"/>
      <c r="AXA222" s="172"/>
      <c r="AXB222" s="172"/>
      <c r="AXC222" s="172"/>
      <c r="AXD222" s="172"/>
      <c r="AXE222" s="172"/>
      <c r="AXF222" s="172"/>
      <c r="AXG222" s="172"/>
      <c r="AXH222" s="172"/>
      <c r="AXI222" s="172"/>
      <c r="AXJ222" s="172"/>
      <c r="AXK222" s="172"/>
      <c r="AXL222" s="172"/>
      <c r="AXM222" s="172"/>
      <c r="AXN222" s="172"/>
      <c r="AXO222" s="172"/>
      <c r="AXP222" s="172"/>
      <c r="AXQ222" s="172"/>
      <c r="AXR222" s="172"/>
      <c r="AXS222" s="172"/>
      <c r="AXT222" s="172"/>
      <c r="AXU222" s="172"/>
      <c r="AXV222" s="172"/>
      <c r="AXW222" s="172"/>
      <c r="AXX222" s="172"/>
      <c r="AXY222" s="172"/>
      <c r="AXZ222" s="172"/>
      <c r="AYA222" s="172"/>
      <c r="AYB222" s="172"/>
      <c r="AYC222" s="172"/>
      <c r="AYD222" s="172"/>
      <c r="AYE222" s="172"/>
      <c r="AYF222" s="172"/>
      <c r="AYG222" s="172"/>
      <c r="AYH222" s="172"/>
      <c r="AYI222" s="172"/>
      <c r="AYJ222" s="172"/>
      <c r="AYK222" s="172"/>
      <c r="AYL222" s="172"/>
      <c r="AYM222" s="172"/>
      <c r="AYN222" s="172"/>
      <c r="AYO222" s="172"/>
      <c r="AYP222" s="172"/>
      <c r="AYQ222" s="172"/>
      <c r="AYR222" s="172"/>
      <c r="AYS222" s="172"/>
      <c r="AYT222" s="172"/>
      <c r="AYU222" s="172"/>
      <c r="AYV222" s="172"/>
      <c r="AYW222" s="172"/>
      <c r="AYX222" s="172"/>
      <c r="AYY222" s="172"/>
      <c r="AYZ222" s="172"/>
      <c r="AZA222" s="172"/>
      <c r="AZB222" s="172"/>
      <c r="AZC222" s="172"/>
      <c r="AZD222" s="172"/>
      <c r="AZE222" s="172"/>
      <c r="AZF222" s="172"/>
      <c r="AZG222" s="172"/>
      <c r="AZH222" s="172"/>
      <c r="AZI222" s="172"/>
      <c r="AZJ222" s="172"/>
      <c r="AZK222" s="172"/>
      <c r="AZL222" s="172"/>
      <c r="AZM222" s="172"/>
      <c r="AZN222" s="172"/>
      <c r="AZO222" s="172"/>
      <c r="AZP222" s="172"/>
      <c r="AZQ222" s="172"/>
      <c r="AZR222" s="172"/>
      <c r="AZS222" s="172"/>
      <c r="AZT222" s="172"/>
      <c r="AZU222" s="172"/>
      <c r="AZV222" s="172"/>
      <c r="AZW222" s="172"/>
      <c r="AZX222" s="172"/>
      <c r="AZY222" s="172"/>
      <c r="AZZ222" s="172"/>
      <c r="BAA222" s="172"/>
      <c r="BAB222" s="172"/>
      <c r="BAC222" s="172"/>
      <c r="BAD222" s="172"/>
      <c r="BAE222" s="172"/>
      <c r="BAF222" s="172"/>
      <c r="BAG222" s="172"/>
      <c r="BAH222" s="172"/>
      <c r="BAI222" s="172"/>
      <c r="BAJ222" s="172"/>
      <c r="BAK222" s="172"/>
      <c r="BAL222" s="172"/>
      <c r="BAM222" s="172"/>
      <c r="BAN222" s="172"/>
      <c r="BAO222" s="172"/>
      <c r="BAP222" s="172"/>
      <c r="BAQ222" s="172"/>
      <c r="BAR222" s="172"/>
      <c r="BAS222" s="172"/>
      <c r="BAT222" s="172"/>
      <c r="BAU222" s="172"/>
      <c r="BAV222" s="172"/>
      <c r="BAW222" s="172"/>
      <c r="BAX222" s="172"/>
      <c r="BAY222" s="172"/>
      <c r="BAZ222" s="172"/>
      <c r="BBA222" s="172"/>
      <c r="BBB222" s="172"/>
      <c r="BBC222" s="172"/>
      <c r="BBD222" s="172"/>
      <c r="BBE222" s="172"/>
      <c r="BBF222" s="172"/>
      <c r="BBG222" s="172"/>
      <c r="BBH222" s="172"/>
      <c r="BBI222" s="172"/>
      <c r="BBJ222" s="172"/>
      <c r="BBK222" s="172"/>
      <c r="BBL222" s="172"/>
      <c r="BBM222" s="172"/>
      <c r="BBN222" s="172"/>
      <c r="BBO222" s="172"/>
      <c r="BBP222" s="172"/>
      <c r="BBQ222" s="172"/>
      <c r="BBR222" s="172"/>
      <c r="BBS222" s="172"/>
      <c r="BBT222" s="172"/>
      <c r="BBU222" s="172"/>
      <c r="BBV222" s="172"/>
      <c r="BBW222" s="172"/>
      <c r="BBX222" s="172"/>
      <c r="BBY222" s="172"/>
      <c r="BBZ222" s="172"/>
      <c r="BCA222" s="172"/>
      <c r="BCB222" s="172"/>
      <c r="BCC222" s="172"/>
      <c r="BCD222" s="172"/>
      <c r="BCE222" s="172"/>
      <c r="BCF222" s="172"/>
      <c r="BCG222" s="172"/>
      <c r="BCH222" s="172"/>
      <c r="BCI222" s="172"/>
      <c r="BCJ222" s="172"/>
      <c r="BCK222" s="172"/>
      <c r="BCL222" s="172"/>
      <c r="BCM222" s="172"/>
      <c r="BCN222" s="172"/>
      <c r="BCO222" s="172"/>
      <c r="BCP222" s="172"/>
      <c r="BCQ222" s="172"/>
      <c r="BCR222" s="172"/>
      <c r="BCS222" s="172"/>
      <c r="BCT222" s="172"/>
      <c r="BCU222" s="172"/>
      <c r="BCV222" s="172"/>
      <c r="BCW222" s="172"/>
      <c r="BCX222" s="172"/>
      <c r="BCY222" s="172"/>
      <c r="BCZ222" s="172"/>
      <c r="BDA222" s="172"/>
      <c r="BDB222" s="172"/>
      <c r="BDC222" s="172"/>
      <c r="BDD222" s="172"/>
      <c r="BDE222" s="172"/>
      <c r="BDF222" s="172"/>
      <c r="BDG222" s="172"/>
      <c r="BDH222" s="172"/>
      <c r="BDI222" s="172"/>
      <c r="BDJ222" s="172"/>
      <c r="BDK222" s="172"/>
      <c r="BDL222" s="172"/>
      <c r="BDM222" s="172"/>
      <c r="BDN222" s="172"/>
      <c r="BDO222" s="172"/>
      <c r="BDP222" s="172"/>
      <c r="BDQ222" s="172"/>
      <c r="BDR222" s="172"/>
      <c r="BDS222" s="172"/>
      <c r="BDT222" s="172"/>
      <c r="BDU222" s="172"/>
      <c r="BDV222" s="172"/>
      <c r="BDW222" s="172"/>
      <c r="BDX222" s="172"/>
      <c r="BDY222" s="172"/>
      <c r="BDZ222" s="172"/>
      <c r="BEA222" s="172"/>
      <c r="BEB222" s="172"/>
      <c r="BEC222" s="172"/>
      <c r="BED222" s="172"/>
      <c r="BEE222" s="172"/>
      <c r="BEF222" s="172"/>
      <c r="BEG222" s="172"/>
      <c r="BEH222" s="172"/>
      <c r="BEI222" s="172"/>
      <c r="BEJ222" s="172"/>
      <c r="BEK222" s="172"/>
      <c r="BEL222" s="172"/>
      <c r="BEM222" s="172"/>
      <c r="BEN222" s="172"/>
      <c r="BEO222" s="172"/>
      <c r="BEP222" s="172"/>
      <c r="BEQ222" s="172"/>
      <c r="BER222" s="172"/>
      <c r="BES222" s="172"/>
      <c r="BET222" s="172"/>
      <c r="BEU222" s="172"/>
      <c r="BEV222" s="172"/>
      <c r="BEW222" s="172"/>
      <c r="BEX222" s="172"/>
      <c r="BEY222" s="172"/>
      <c r="BEZ222" s="172"/>
      <c r="BFA222" s="172"/>
      <c r="BFB222" s="172"/>
      <c r="BFC222" s="172"/>
      <c r="BFD222" s="172"/>
      <c r="BFE222" s="172"/>
      <c r="BFF222" s="172"/>
      <c r="BFG222" s="172"/>
      <c r="BFH222" s="172"/>
      <c r="BFI222" s="172"/>
      <c r="BFJ222" s="172"/>
      <c r="BFK222" s="172"/>
      <c r="BFL222" s="172"/>
      <c r="BFM222" s="172"/>
      <c r="BFN222" s="172"/>
      <c r="BFO222" s="172"/>
      <c r="BFP222" s="172"/>
      <c r="BFQ222" s="172"/>
      <c r="BFR222" s="172"/>
      <c r="BFS222" s="172"/>
      <c r="BFT222" s="172"/>
      <c r="BFU222" s="172"/>
      <c r="BFV222" s="172"/>
      <c r="BFW222" s="172"/>
      <c r="BFX222" s="172"/>
      <c r="BFY222" s="172"/>
      <c r="BFZ222" s="172"/>
      <c r="BGA222" s="172"/>
      <c r="BGB222" s="172"/>
      <c r="BGC222" s="172"/>
      <c r="BGD222" s="172"/>
      <c r="BGE222" s="172"/>
      <c r="BGF222" s="172"/>
      <c r="BGG222" s="172"/>
      <c r="BGH222" s="172"/>
      <c r="BGI222" s="172"/>
      <c r="BGJ222" s="172"/>
      <c r="BGK222" s="172"/>
      <c r="BGL222" s="172"/>
      <c r="BGM222" s="172"/>
      <c r="BGN222" s="172"/>
      <c r="BGO222" s="172"/>
      <c r="BGP222" s="172"/>
      <c r="BGQ222" s="172"/>
      <c r="BGR222" s="172"/>
      <c r="BGS222" s="172"/>
      <c r="BGT222" s="172"/>
      <c r="BGU222" s="172"/>
      <c r="BGV222" s="172"/>
      <c r="BGW222" s="172"/>
      <c r="BGX222" s="172"/>
      <c r="BGY222" s="172"/>
      <c r="BGZ222" s="172"/>
      <c r="BHA222" s="172"/>
      <c r="BHB222" s="172"/>
      <c r="BHC222" s="172"/>
      <c r="BHD222" s="172"/>
      <c r="BHE222" s="172"/>
      <c r="BHF222" s="172"/>
      <c r="BHG222" s="172"/>
      <c r="BHH222" s="172"/>
      <c r="BHI222" s="172"/>
      <c r="BHJ222" s="172"/>
      <c r="BHK222" s="172"/>
      <c r="BHL222" s="172"/>
      <c r="BHM222" s="172"/>
      <c r="BHN222" s="172"/>
      <c r="BHO222" s="172"/>
      <c r="BHP222" s="172"/>
      <c r="BHQ222" s="172"/>
      <c r="BHR222" s="172"/>
      <c r="BHS222" s="172"/>
      <c r="BHT222" s="172"/>
      <c r="BHU222" s="172"/>
      <c r="BHV222" s="172"/>
      <c r="BHW222" s="172"/>
      <c r="BHX222" s="172"/>
      <c r="BHY222" s="172"/>
      <c r="BHZ222" s="172"/>
      <c r="BIA222" s="172"/>
      <c r="BIB222" s="172"/>
      <c r="BIC222" s="172"/>
      <c r="BID222" s="172"/>
      <c r="BIE222" s="172"/>
      <c r="BIF222" s="172"/>
      <c r="BIG222" s="172"/>
      <c r="BIH222" s="172"/>
      <c r="BII222" s="172"/>
      <c r="BIJ222" s="172"/>
      <c r="BIK222" s="172"/>
      <c r="BIL222" s="172"/>
      <c r="BIM222" s="172"/>
      <c r="BIN222" s="172"/>
      <c r="BIO222" s="172"/>
      <c r="BIP222" s="172"/>
      <c r="BIQ222" s="172"/>
      <c r="BIR222" s="172"/>
      <c r="BIS222" s="172"/>
      <c r="BIT222" s="172"/>
      <c r="BIU222" s="172"/>
      <c r="BIV222" s="172"/>
      <c r="BIW222" s="172"/>
      <c r="BIX222" s="172"/>
      <c r="BIY222" s="172"/>
      <c r="BIZ222" s="172"/>
      <c r="BJA222" s="172"/>
      <c r="BJB222" s="172"/>
      <c r="BJC222" s="172"/>
      <c r="BJD222" s="172"/>
      <c r="BJE222" s="172"/>
      <c r="BJF222" s="172"/>
      <c r="BJG222" s="172"/>
      <c r="BJH222" s="172"/>
      <c r="BJI222" s="172"/>
      <c r="BJJ222" s="172"/>
      <c r="BJK222" s="172"/>
      <c r="BJL222" s="172"/>
      <c r="BJM222" s="172"/>
      <c r="BJN222" s="172"/>
      <c r="BJO222" s="172"/>
      <c r="BJP222" s="172"/>
      <c r="BJQ222" s="172"/>
      <c r="BJR222" s="172"/>
      <c r="BJS222" s="172"/>
      <c r="BJT222" s="172"/>
      <c r="BJU222" s="172"/>
      <c r="BJV222" s="172"/>
      <c r="BJW222" s="172"/>
      <c r="BJX222" s="172"/>
      <c r="BJY222" s="172"/>
      <c r="BJZ222" s="172"/>
      <c r="BKA222" s="172"/>
      <c r="BKB222" s="172"/>
      <c r="BKC222" s="172"/>
      <c r="BKD222" s="172"/>
      <c r="BKE222" s="172"/>
      <c r="BKF222" s="172"/>
      <c r="BKG222" s="172"/>
      <c r="BKH222" s="172"/>
      <c r="BKI222" s="172"/>
      <c r="BKJ222" s="172"/>
      <c r="BKK222" s="172"/>
      <c r="BKL222" s="172"/>
      <c r="BKM222" s="172"/>
      <c r="BKN222" s="172"/>
      <c r="BKO222" s="172"/>
      <c r="BKP222" s="172"/>
      <c r="BKQ222" s="172"/>
      <c r="BKR222" s="172"/>
      <c r="BKS222" s="172"/>
      <c r="BKT222" s="172"/>
      <c r="BKU222" s="172"/>
      <c r="BKV222" s="172"/>
      <c r="BKW222" s="172"/>
      <c r="BKX222" s="172"/>
      <c r="BKY222" s="172"/>
      <c r="BKZ222" s="172"/>
      <c r="BLA222" s="172"/>
      <c r="BLB222" s="172"/>
      <c r="BLC222" s="172"/>
      <c r="BLD222" s="172"/>
      <c r="BLE222" s="172"/>
      <c r="BLF222" s="172"/>
      <c r="BLG222" s="172"/>
      <c r="BLH222" s="172"/>
      <c r="BLI222" s="172"/>
      <c r="BLJ222" s="172"/>
      <c r="BLK222" s="172"/>
      <c r="BLL222" s="172"/>
      <c r="BLM222" s="172"/>
      <c r="BLN222" s="172"/>
      <c r="BLO222" s="172"/>
      <c r="BLP222" s="172"/>
      <c r="BLQ222" s="172"/>
      <c r="BLR222" s="172"/>
      <c r="BLS222" s="172"/>
      <c r="BLT222" s="172"/>
      <c r="BLU222" s="172"/>
      <c r="BLV222" s="172"/>
      <c r="BLW222" s="172"/>
      <c r="BLX222" s="172"/>
      <c r="BLY222" s="172"/>
      <c r="BLZ222" s="172"/>
      <c r="BMA222" s="172"/>
      <c r="BMB222" s="172"/>
      <c r="BMC222" s="172"/>
      <c r="BMD222" s="172"/>
      <c r="BME222" s="172"/>
      <c r="BMF222" s="172"/>
      <c r="BMG222" s="172"/>
      <c r="BMH222" s="172"/>
      <c r="BMI222" s="172"/>
      <c r="BMJ222" s="172"/>
      <c r="BMK222" s="172"/>
      <c r="BML222" s="172"/>
      <c r="BMM222" s="172"/>
      <c r="BMN222" s="172"/>
      <c r="BMO222" s="172"/>
      <c r="BMP222" s="172"/>
      <c r="BMQ222" s="172"/>
      <c r="BMR222" s="172"/>
      <c r="BMS222" s="172"/>
      <c r="BMT222" s="172"/>
      <c r="BMU222" s="172"/>
      <c r="BMV222" s="172"/>
      <c r="BMW222" s="172"/>
      <c r="BMX222" s="172"/>
      <c r="BMY222" s="172"/>
      <c r="BMZ222" s="172"/>
      <c r="BNA222" s="172"/>
      <c r="BNB222" s="172"/>
      <c r="BNC222" s="172"/>
      <c r="BND222" s="172"/>
      <c r="BNE222" s="172"/>
      <c r="BNF222" s="172"/>
      <c r="BNG222" s="172"/>
      <c r="BNH222" s="172"/>
      <c r="BNI222" s="172"/>
      <c r="BNJ222" s="172"/>
      <c r="BNK222" s="172"/>
      <c r="BNL222" s="172"/>
      <c r="BNM222" s="172"/>
      <c r="BNN222" s="172"/>
      <c r="BNO222" s="172"/>
      <c r="BNP222" s="172"/>
      <c r="BNQ222" s="172"/>
      <c r="BNR222" s="172"/>
      <c r="BNS222" s="172"/>
      <c r="BNT222" s="172"/>
      <c r="BNU222" s="172"/>
      <c r="BNV222" s="172"/>
      <c r="BNW222" s="172"/>
      <c r="BNX222" s="172"/>
      <c r="BNY222" s="172"/>
      <c r="BNZ222" s="172"/>
      <c r="BOA222" s="172"/>
      <c r="BOB222" s="172"/>
      <c r="BOC222" s="172"/>
      <c r="BOD222" s="172"/>
      <c r="BOE222" s="172"/>
      <c r="BOF222" s="172"/>
      <c r="BOG222" s="172"/>
      <c r="BOH222" s="172"/>
      <c r="BOI222" s="172"/>
      <c r="BOJ222" s="172"/>
      <c r="BOK222" s="172"/>
      <c r="BOL222" s="172"/>
      <c r="BOM222" s="172"/>
      <c r="BON222" s="172"/>
      <c r="BOO222" s="172"/>
      <c r="BOP222" s="172"/>
      <c r="BOQ222" s="172"/>
      <c r="BOR222" s="172"/>
      <c r="BOS222" s="172"/>
      <c r="BOT222" s="172"/>
      <c r="BOU222" s="172"/>
      <c r="BOV222" s="172"/>
      <c r="BOW222" s="172"/>
      <c r="BOX222" s="172"/>
      <c r="BOY222" s="172"/>
      <c r="BOZ222" s="172"/>
      <c r="BPA222" s="172"/>
      <c r="BPB222" s="172"/>
      <c r="BPC222" s="172"/>
      <c r="BPD222" s="172"/>
      <c r="BPE222" s="172"/>
      <c r="BPF222" s="172"/>
      <c r="BPG222" s="172"/>
      <c r="BPH222" s="172"/>
      <c r="BPI222" s="172"/>
      <c r="BPJ222" s="172"/>
      <c r="BPK222" s="172"/>
      <c r="BPL222" s="172"/>
      <c r="BPM222" s="172"/>
      <c r="BPN222" s="172"/>
      <c r="BPO222" s="172"/>
      <c r="BPP222" s="172"/>
      <c r="BPQ222" s="172"/>
      <c r="BPR222" s="172"/>
      <c r="BPS222" s="172"/>
      <c r="BPT222" s="172"/>
      <c r="BPU222" s="172"/>
      <c r="BPV222" s="172"/>
      <c r="BPW222" s="172"/>
      <c r="BPX222" s="172"/>
      <c r="BPY222" s="172"/>
      <c r="BPZ222" s="172"/>
      <c r="BQA222" s="172"/>
      <c r="BQB222" s="172"/>
      <c r="BQC222" s="172"/>
      <c r="BQD222" s="172"/>
      <c r="BQE222" s="172"/>
      <c r="BQF222" s="172"/>
      <c r="BQG222" s="172"/>
      <c r="BQH222" s="172"/>
      <c r="BQI222" s="172"/>
      <c r="BQJ222" s="172"/>
      <c r="BQK222" s="172"/>
      <c r="BQL222" s="172"/>
      <c r="BQM222" s="172"/>
      <c r="BQN222" s="172"/>
      <c r="BQO222" s="172"/>
      <c r="BQP222" s="172"/>
      <c r="BQQ222" s="172"/>
      <c r="BQR222" s="172"/>
      <c r="BQS222" s="172"/>
      <c r="BQT222" s="172"/>
      <c r="BQU222" s="172"/>
      <c r="BQV222" s="172"/>
      <c r="BQW222" s="172"/>
      <c r="BQX222" s="172"/>
      <c r="BQY222" s="172"/>
      <c r="BQZ222" s="172"/>
      <c r="BRA222" s="172"/>
      <c r="BRB222" s="172"/>
      <c r="BRC222" s="172"/>
      <c r="BRD222" s="172"/>
      <c r="BRE222" s="172"/>
      <c r="BRF222" s="172"/>
      <c r="BRG222" s="172"/>
      <c r="BRH222" s="172"/>
      <c r="BRI222" s="172"/>
      <c r="BRJ222" s="172"/>
      <c r="BRK222" s="172"/>
      <c r="BRL222" s="172"/>
      <c r="BRM222" s="172"/>
      <c r="BRN222" s="172"/>
      <c r="BRO222" s="172"/>
      <c r="BRP222" s="172"/>
      <c r="BRQ222" s="172"/>
      <c r="BRR222" s="172"/>
      <c r="BRS222" s="172"/>
      <c r="BRT222" s="172"/>
      <c r="BRU222" s="172"/>
      <c r="BRV222" s="172"/>
      <c r="BRW222" s="172"/>
      <c r="BRX222" s="172"/>
      <c r="BRY222" s="172"/>
      <c r="BRZ222" s="172"/>
      <c r="BSA222" s="172"/>
      <c r="BSB222" s="172"/>
      <c r="BSC222" s="172"/>
      <c r="BSD222" s="172"/>
      <c r="BSE222" s="172"/>
      <c r="BSF222" s="172"/>
      <c r="BSG222" s="172"/>
      <c r="BSH222" s="172"/>
      <c r="BSI222" s="172"/>
      <c r="BSJ222" s="172"/>
      <c r="BSK222" s="172"/>
      <c r="BSL222" s="172"/>
      <c r="BSM222" s="172"/>
      <c r="BSN222" s="172"/>
      <c r="BSO222" s="172"/>
      <c r="BSP222" s="172"/>
      <c r="BSQ222" s="172"/>
      <c r="BSR222" s="172"/>
      <c r="BSS222" s="172"/>
      <c r="BST222" s="172"/>
      <c r="BSU222" s="172"/>
      <c r="BSV222" s="172"/>
      <c r="BSW222" s="172"/>
      <c r="BSX222" s="172"/>
      <c r="BSY222" s="172"/>
      <c r="BSZ222" s="172"/>
      <c r="BTA222" s="172"/>
      <c r="BTB222" s="172"/>
      <c r="BTC222" s="172"/>
      <c r="BTD222" s="172"/>
      <c r="BTE222" s="172"/>
      <c r="BTF222" s="172"/>
      <c r="BTG222" s="172"/>
      <c r="BTH222" s="172"/>
      <c r="BTI222" s="172"/>
      <c r="BTJ222" s="172"/>
      <c r="BTK222" s="172"/>
      <c r="BTL222" s="172"/>
      <c r="BTM222" s="172"/>
      <c r="BTN222" s="172"/>
      <c r="BTO222" s="172"/>
      <c r="BTP222" s="172"/>
      <c r="BTQ222" s="172"/>
      <c r="BTR222" s="172"/>
      <c r="BTS222" s="172"/>
      <c r="BTT222" s="172"/>
      <c r="BTU222" s="172"/>
      <c r="BTV222" s="172"/>
      <c r="BTW222" s="172"/>
      <c r="BTX222" s="172"/>
      <c r="BTY222" s="172"/>
      <c r="BTZ222" s="172"/>
      <c r="BUA222" s="172"/>
      <c r="BUB222" s="172"/>
      <c r="BUC222" s="172"/>
      <c r="BUD222" s="172"/>
      <c r="BUE222" s="172"/>
      <c r="BUF222" s="172"/>
      <c r="BUG222" s="172"/>
      <c r="BUH222" s="172"/>
      <c r="BUI222" s="172"/>
      <c r="BUJ222" s="172"/>
      <c r="BUK222" s="172"/>
      <c r="BUL222" s="172"/>
      <c r="BUM222" s="172"/>
      <c r="BUN222" s="172"/>
      <c r="BUO222" s="172"/>
      <c r="BUP222" s="172"/>
      <c r="BUQ222" s="172"/>
      <c r="BUR222" s="172"/>
      <c r="BUS222" s="172"/>
      <c r="BUT222" s="172"/>
      <c r="BUU222" s="172"/>
      <c r="BUV222" s="172"/>
      <c r="BUW222" s="172"/>
      <c r="BUX222" s="172"/>
      <c r="BUY222" s="172"/>
      <c r="BUZ222" s="172"/>
      <c r="BVA222" s="172"/>
      <c r="BVB222" s="172"/>
      <c r="BVC222" s="172"/>
      <c r="BVD222" s="172"/>
      <c r="BVE222" s="172"/>
      <c r="BVF222" s="172"/>
      <c r="BVG222" s="172"/>
      <c r="BVH222" s="172"/>
      <c r="BVI222" s="172"/>
      <c r="BVJ222" s="172"/>
      <c r="BVK222" s="172"/>
      <c r="BVL222" s="172"/>
      <c r="BVM222" s="172"/>
      <c r="BVN222" s="172"/>
      <c r="BVO222" s="172"/>
      <c r="BVP222" s="172"/>
      <c r="BVQ222" s="172"/>
      <c r="BVR222" s="172"/>
      <c r="BVS222" s="172"/>
      <c r="BVT222" s="172"/>
      <c r="BVU222" s="172"/>
      <c r="BVV222" s="172"/>
      <c r="BVW222" s="172"/>
      <c r="BVX222" s="172"/>
      <c r="BVY222" s="172"/>
      <c r="BVZ222" s="172"/>
      <c r="BWA222" s="172"/>
      <c r="BWB222" s="172"/>
      <c r="BWC222" s="172"/>
      <c r="BWD222" s="172"/>
      <c r="BWE222" s="172"/>
      <c r="BWF222" s="172"/>
      <c r="BWG222" s="172"/>
      <c r="BWH222" s="172"/>
      <c r="BWI222" s="172"/>
      <c r="BWJ222" s="172"/>
      <c r="BWK222" s="172"/>
      <c r="BWL222" s="172"/>
      <c r="BWM222" s="172"/>
      <c r="BWN222" s="172"/>
      <c r="BWO222" s="172"/>
      <c r="BWP222" s="172"/>
      <c r="BWQ222" s="172"/>
      <c r="BWR222" s="172"/>
      <c r="BWS222" s="172"/>
      <c r="BWT222" s="172"/>
      <c r="BWU222" s="172"/>
      <c r="BWV222" s="172"/>
      <c r="BWW222" s="172"/>
      <c r="BWX222" s="172"/>
      <c r="BWY222" s="172"/>
      <c r="BWZ222" s="172"/>
      <c r="BXA222" s="172"/>
      <c r="BXB222" s="172"/>
      <c r="BXC222" s="172"/>
      <c r="BXD222" s="172"/>
      <c r="BXE222" s="172"/>
      <c r="BXF222" s="172"/>
      <c r="BXG222" s="172"/>
      <c r="BXH222" s="172"/>
      <c r="BXI222" s="172"/>
      <c r="BXJ222" s="172"/>
      <c r="BXK222" s="172"/>
      <c r="BXL222" s="172"/>
      <c r="BXM222" s="172"/>
      <c r="BXN222" s="172"/>
      <c r="BXO222" s="172"/>
      <c r="BXP222" s="172"/>
      <c r="BXQ222" s="172"/>
      <c r="BXR222" s="172"/>
      <c r="BXS222" s="172"/>
      <c r="BXT222" s="172"/>
      <c r="BXU222" s="172"/>
      <c r="BXV222" s="172"/>
      <c r="BXW222" s="172"/>
      <c r="BXX222" s="172"/>
      <c r="BXY222" s="172"/>
      <c r="BXZ222" s="172"/>
      <c r="BYA222" s="172"/>
      <c r="BYB222" s="172"/>
      <c r="BYC222" s="172"/>
      <c r="BYD222" s="172"/>
      <c r="BYE222" s="172"/>
      <c r="BYF222" s="172"/>
      <c r="BYG222" s="172"/>
      <c r="BYH222" s="172"/>
      <c r="BYI222" s="172"/>
      <c r="BYJ222" s="172"/>
      <c r="BYK222" s="172"/>
      <c r="BYL222" s="172"/>
      <c r="BYM222" s="172"/>
      <c r="BYN222" s="172"/>
      <c r="BYO222" s="172"/>
      <c r="BYP222" s="172"/>
      <c r="BYQ222" s="172"/>
      <c r="BYR222" s="172"/>
      <c r="BYS222" s="172"/>
      <c r="BYT222" s="172"/>
      <c r="BYU222" s="172"/>
      <c r="BYV222" s="172"/>
      <c r="BYW222" s="172"/>
      <c r="BYX222" s="172"/>
      <c r="BYY222" s="172"/>
      <c r="BYZ222" s="172"/>
      <c r="BZA222" s="172"/>
      <c r="BZB222" s="172"/>
      <c r="BZC222" s="172"/>
      <c r="BZD222" s="172"/>
      <c r="BZE222" s="172"/>
      <c r="BZF222" s="172"/>
      <c r="BZG222" s="172"/>
      <c r="BZH222" s="172"/>
      <c r="BZI222" s="172"/>
      <c r="BZJ222" s="172"/>
      <c r="BZK222" s="172"/>
      <c r="BZL222" s="172"/>
      <c r="BZM222" s="172"/>
      <c r="BZN222" s="172"/>
      <c r="BZO222" s="172"/>
      <c r="BZP222" s="172"/>
      <c r="BZQ222" s="172"/>
      <c r="BZR222" s="172"/>
      <c r="BZS222" s="172"/>
      <c r="BZT222" s="172"/>
      <c r="BZU222" s="172"/>
      <c r="BZV222" s="172"/>
      <c r="BZW222" s="172"/>
      <c r="BZX222" s="172"/>
      <c r="BZY222" s="172"/>
      <c r="BZZ222" s="172"/>
      <c r="CAA222" s="172"/>
      <c r="CAB222" s="172"/>
      <c r="CAC222" s="172"/>
      <c r="CAD222" s="172"/>
      <c r="CAE222" s="172"/>
      <c r="CAF222" s="172"/>
      <c r="CAG222" s="172"/>
      <c r="CAH222" s="172"/>
      <c r="CAI222" s="172"/>
      <c r="CAJ222" s="172"/>
      <c r="CAK222" s="172"/>
      <c r="CAL222" s="172"/>
      <c r="CAM222" s="172"/>
      <c r="CAN222" s="172"/>
      <c r="CAO222" s="172"/>
      <c r="CAP222" s="172"/>
      <c r="CAQ222" s="172"/>
      <c r="CAR222" s="172"/>
      <c r="CAS222" s="172"/>
      <c r="CAT222" s="172"/>
      <c r="CAU222" s="172"/>
      <c r="CAV222" s="172"/>
      <c r="CAW222" s="172"/>
      <c r="CAX222" s="172"/>
      <c r="CAY222" s="172"/>
      <c r="CAZ222" s="172"/>
      <c r="CBA222" s="172"/>
      <c r="CBB222" s="172"/>
      <c r="CBC222" s="172"/>
      <c r="CBD222" s="172"/>
      <c r="CBE222" s="172"/>
      <c r="CBF222" s="172"/>
      <c r="CBG222" s="172"/>
      <c r="CBH222" s="172"/>
      <c r="CBI222" s="172"/>
      <c r="CBJ222" s="172"/>
      <c r="CBK222" s="172"/>
      <c r="CBL222" s="172"/>
      <c r="CBM222" s="172"/>
      <c r="CBN222" s="172"/>
      <c r="CBO222" s="172"/>
      <c r="CBP222" s="172"/>
      <c r="CBQ222" s="172"/>
      <c r="CBR222" s="172"/>
      <c r="CBS222" s="172"/>
      <c r="CBT222" s="172"/>
      <c r="CBU222" s="172"/>
      <c r="CBV222" s="172"/>
      <c r="CBW222" s="172"/>
      <c r="CBX222" s="172"/>
      <c r="CBY222" s="172"/>
      <c r="CBZ222" s="172"/>
      <c r="CCA222" s="172"/>
      <c r="CCB222" s="172"/>
      <c r="CCC222" s="172"/>
      <c r="CCD222" s="172"/>
      <c r="CCE222" s="172"/>
      <c r="CCF222" s="172"/>
      <c r="CCG222" s="172"/>
      <c r="CCH222" s="172"/>
      <c r="CCI222" s="172"/>
      <c r="CCJ222" s="172"/>
      <c r="CCK222" s="172"/>
      <c r="CCL222" s="172"/>
      <c r="CCM222" s="172"/>
      <c r="CCN222" s="172"/>
      <c r="CCO222" s="172"/>
      <c r="CCP222" s="172"/>
      <c r="CCQ222" s="172"/>
      <c r="CCR222" s="172"/>
      <c r="CCS222" s="172"/>
      <c r="CCT222" s="172"/>
      <c r="CCU222" s="172"/>
      <c r="CCV222" s="172"/>
      <c r="CCW222" s="172"/>
      <c r="CCX222" s="172"/>
      <c r="CCY222" s="172"/>
      <c r="CCZ222" s="172"/>
      <c r="CDA222" s="172"/>
      <c r="CDB222" s="172"/>
      <c r="CDC222" s="172"/>
      <c r="CDD222" s="172"/>
      <c r="CDE222" s="172"/>
      <c r="CDF222" s="172"/>
      <c r="CDG222" s="172"/>
      <c r="CDH222" s="172"/>
      <c r="CDI222" s="172"/>
      <c r="CDJ222" s="172"/>
      <c r="CDK222" s="172"/>
      <c r="CDL222" s="172"/>
      <c r="CDM222" s="172"/>
      <c r="CDN222" s="172"/>
      <c r="CDO222" s="172"/>
      <c r="CDP222" s="172"/>
      <c r="CDQ222" s="172"/>
      <c r="CDR222" s="172"/>
      <c r="CDS222" s="172"/>
      <c r="CDT222" s="172"/>
      <c r="CDU222" s="172"/>
      <c r="CDV222" s="172"/>
      <c r="CDW222" s="172"/>
      <c r="CDX222" s="172"/>
      <c r="CDY222" s="172"/>
      <c r="CDZ222" s="172"/>
      <c r="CEA222" s="172"/>
      <c r="CEB222" s="172"/>
      <c r="CEC222" s="172"/>
      <c r="CED222" s="172"/>
      <c r="CEE222" s="172"/>
      <c r="CEF222" s="172"/>
      <c r="CEG222" s="172"/>
      <c r="CEH222" s="172"/>
      <c r="CEI222" s="172"/>
      <c r="CEJ222" s="172"/>
      <c r="CEK222" s="172"/>
      <c r="CEL222" s="172"/>
      <c r="CEM222" s="172"/>
      <c r="CEN222" s="172"/>
      <c r="CEO222" s="172"/>
      <c r="CEP222" s="172"/>
      <c r="CEQ222" s="172"/>
      <c r="CER222" s="172"/>
      <c r="CES222" s="172"/>
      <c r="CET222" s="172"/>
      <c r="CEU222" s="172"/>
      <c r="CEV222" s="172"/>
      <c r="CEW222" s="172"/>
      <c r="CEX222" s="172"/>
      <c r="CEY222" s="172"/>
      <c r="CEZ222" s="172"/>
      <c r="CFA222" s="172"/>
      <c r="CFB222" s="172"/>
      <c r="CFC222" s="172"/>
      <c r="CFD222" s="172"/>
      <c r="CFE222" s="172"/>
      <c r="CFF222" s="172"/>
      <c r="CFG222" s="172"/>
      <c r="CFH222" s="172"/>
      <c r="CFI222" s="172"/>
      <c r="CFJ222" s="172"/>
      <c r="CFK222" s="172"/>
      <c r="CFL222" s="172"/>
      <c r="CFM222" s="172"/>
      <c r="CFN222" s="172"/>
      <c r="CFO222" s="172"/>
      <c r="CFP222" s="172"/>
      <c r="CFQ222" s="172"/>
      <c r="CFR222" s="172"/>
      <c r="CFS222" s="172"/>
      <c r="CFT222" s="172"/>
      <c r="CFU222" s="172"/>
      <c r="CFV222" s="172"/>
      <c r="CFW222" s="172"/>
      <c r="CFX222" s="172"/>
      <c r="CFY222" s="172"/>
      <c r="CFZ222" s="172"/>
      <c r="CGA222" s="172"/>
      <c r="CGB222" s="172"/>
      <c r="CGC222" s="172"/>
      <c r="CGD222" s="172"/>
      <c r="CGE222" s="172"/>
      <c r="CGF222" s="172"/>
      <c r="CGG222" s="172"/>
      <c r="CGH222" s="172"/>
      <c r="CGI222" s="172"/>
      <c r="CGJ222" s="172"/>
      <c r="CGK222" s="172"/>
      <c r="CGL222" s="172"/>
      <c r="CGM222" s="172"/>
      <c r="CGN222" s="172"/>
      <c r="CGO222" s="172"/>
      <c r="CGP222" s="172"/>
      <c r="CGQ222" s="172"/>
      <c r="CGR222" s="172"/>
      <c r="CGS222" s="172"/>
      <c r="CGT222" s="172"/>
      <c r="CGU222" s="172"/>
      <c r="CGV222" s="172"/>
      <c r="CGW222" s="172"/>
      <c r="CGX222" s="172"/>
      <c r="CGY222" s="172"/>
      <c r="CGZ222" s="172"/>
      <c r="CHA222" s="172"/>
      <c r="CHB222" s="172"/>
      <c r="CHC222" s="172"/>
      <c r="CHD222" s="172"/>
      <c r="CHE222" s="172"/>
      <c r="CHF222" s="172"/>
      <c r="CHG222" s="172"/>
      <c r="CHH222" s="172"/>
      <c r="CHI222" s="172"/>
      <c r="CHJ222" s="172"/>
      <c r="CHK222" s="172"/>
      <c r="CHL222" s="172"/>
      <c r="CHM222" s="172"/>
      <c r="CHN222" s="172"/>
      <c r="CHO222" s="172"/>
      <c r="CHP222" s="172"/>
      <c r="CHQ222" s="172"/>
      <c r="CHR222" s="172"/>
      <c r="CHS222" s="172"/>
      <c r="CHT222" s="172"/>
      <c r="CHU222" s="172"/>
      <c r="CHV222" s="172"/>
      <c r="CHW222" s="172"/>
      <c r="CHX222" s="172"/>
      <c r="CHY222" s="172"/>
      <c r="CHZ222" s="172"/>
      <c r="CIA222" s="172"/>
      <c r="CIB222" s="172"/>
      <c r="CIC222" s="172"/>
      <c r="CID222" s="172"/>
      <c r="CIE222" s="172"/>
      <c r="CIF222" s="172"/>
      <c r="CIG222" s="172"/>
      <c r="CIH222" s="172"/>
      <c r="CII222" s="172"/>
      <c r="CIJ222" s="172"/>
      <c r="CIK222" s="172"/>
      <c r="CIL222" s="172"/>
      <c r="CIM222" s="172"/>
      <c r="CIN222" s="172"/>
      <c r="CIO222" s="172"/>
      <c r="CIP222" s="172"/>
      <c r="CIQ222" s="172"/>
      <c r="CIR222" s="172"/>
      <c r="CIS222" s="172"/>
      <c r="CIT222" s="172"/>
      <c r="CIU222" s="172"/>
      <c r="CIV222" s="172"/>
      <c r="CIW222" s="172"/>
      <c r="CIX222" s="172"/>
      <c r="CIY222" s="172"/>
      <c r="CIZ222" s="172"/>
      <c r="CJA222" s="172"/>
      <c r="CJB222" s="172"/>
      <c r="CJC222" s="172"/>
      <c r="CJD222" s="172"/>
      <c r="CJE222" s="172"/>
      <c r="CJF222" s="172"/>
      <c r="CJG222" s="172"/>
      <c r="CJH222" s="172"/>
      <c r="CJI222" s="172"/>
      <c r="CJJ222" s="172"/>
      <c r="CJK222" s="172"/>
      <c r="CJL222" s="172"/>
      <c r="CJM222" s="172"/>
      <c r="CJN222" s="172"/>
      <c r="CJO222" s="172"/>
      <c r="CJP222" s="172"/>
      <c r="CJQ222" s="172"/>
      <c r="CJR222" s="172"/>
      <c r="CJS222" s="172"/>
      <c r="CJT222" s="172"/>
      <c r="CJU222" s="172"/>
      <c r="CJV222" s="172"/>
      <c r="CJW222" s="172"/>
      <c r="CJX222" s="172"/>
      <c r="CJY222" s="172"/>
      <c r="CJZ222" s="172"/>
      <c r="CKA222" s="172"/>
      <c r="CKB222" s="172"/>
      <c r="CKC222" s="172"/>
      <c r="CKD222" s="172"/>
      <c r="CKE222" s="172"/>
      <c r="CKF222" s="172"/>
      <c r="CKG222" s="172"/>
      <c r="CKH222" s="172"/>
      <c r="CKI222" s="172"/>
      <c r="CKJ222" s="172"/>
      <c r="CKK222" s="172"/>
      <c r="CKL222" s="172"/>
      <c r="CKM222" s="172"/>
      <c r="CKN222" s="172"/>
      <c r="CKO222" s="172"/>
      <c r="CKP222" s="172"/>
      <c r="CKQ222" s="172"/>
      <c r="CKR222" s="172"/>
      <c r="CKS222" s="172"/>
      <c r="CKT222" s="172"/>
      <c r="CKU222" s="172"/>
      <c r="CKV222" s="172"/>
      <c r="CKW222" s="172"/>
      <c r="CKX222" s="172"/>
      <c r="CKY222" s="172"/>
      <c r="CKZ222" s="172"/>
      <c r="CLA222" s="172"/>
      <c r="CLB222" s="172"/>
      <c r="CLC222" s="172"/>
      <c r="CLD222" s="172"/>
      <c r="CLE222" s="172"/>
      <c r="CLF222" s="172"/>
      <c r="CLG222" s="172"/>
      <c r="CLH222" s="172"/>
      <c r="CLI222" s="172"/>
      <c r="CLJ222" s="172"/>
      <c r="CLK222" s="172"/>
      <c r="CLL222" s="172"/>
      <c r="CLM222" s="172"/>
      <c r="CLN222" s="172"/>
      <c r="CLO222" s="172"/>
      <c r="CLP222" s="172"/>
      <c r="CLQ222" s="172"/>
      <c r="CLR222" s="172"/>
      <c r="CLS222" s="172"/>
      <c r="CLT222" s="172"/>
      <c r="CLU222" s="172"/>
      <c r="CLV222" s="172"/>
      <c r="CLW222" s="172"/>
      <c r="CLX222" s="172"/>
      <c r="CLY222" s="172"/>
      <c r="CLZ222" s="172"/>
      <c r="CMA222" s="172"/>
      <c r="CMB222" s="172"/>
      <c r="CMC222" s="172"/>
      <c r="CMD222" s="172"/>
      <c r="CME222" s="172"/>
      <c r="CMF222" s="172"/>
      <c r="CMG222" s="172"/>
      <c r="CMH222" s="172"/>
      <c r="CMI222" s="172"/>
      <c r="CMJ222" s="172"/>
      <c r="CMK222" s="172"/>
      <c r="CML222" s="172"/>
      <c r="CMM222" s="172"/>
      <c r="CMN222" s="172"/>
      <c r="CMO222" s="172"/>
      <c r="CMP222" s="172"/>
      <c r="CMQ222" s="172"/>
      <c r="CMR222" s="172"/>
      <c r="CMS222" s="172"/>
      <c r="CMT222" s="172"/>
      <c r="CMU222" s="172"/>
      <c r="CMV222" s="172"/>
      <c r="CMW222" s="172"/>
      <c r="CMX222" s="172"/>
      <c r="CMY222" s="172"/>
      <c r="CMZ222" s="172"/>
      <c r="CNA222" s="172"/>
      <c r="CNB222" s="172"/>
      <c r="CNC222" s="172"/>
      <c r="CND222" s="172"/>
      <c r="CNE222" s="172"/>
      <c r="CNF222" s="172"/>
      <c r="CNG222" s="172"/>
      <c r="CNH222" s="172"/>
      <c r="CNI222" s="172"/>
      <c r="CNJ222" s="172"/>
      <c r="CNK222" s="172"/>
      <c r="CNL222" s="172"/>
      <c r="CNM222" s="172"/>
      <c r="CNN222" s="172"/>
      <c r="CNO222" s="172"/>
      <c r="CNP222" s="172"/>
      <c r="CNQ222" s="172"/>
      <c r="CNR222" s="172"/>
      <c r="CNS222" s="172"/>
      <c r="CNT222" s="172"/>
      <c r="CNU222" s="172"/>
      <c r="CNV222" s="172"/>
      <c r="CNW222" s="172"/>
      <c r="CNX222" s="172"/>
      <c r="CNY222" s="172"/>
      <c r="CNZ222" s="172"/>
      <c r="COA222" s="172"/>
      <c r="COB222" s="172"/>
      <c r="COC222" s="172"/>
      <c r="COD222" s="172"/>
      <c r="COE222" s="172"/>
      <c r="COF222" s="172"/>
      <c r="COG222" s="172"/>
      <c r="COH222" s="172"/>
      <c r="COI222" s="172"/>
      <c r="COJ222" s="172"/>
      <c r="COK222" s="172"/>
      <c r="COL222" s="172"/>
      <c r="COM222" s="172"/>
      <c r="CON222" s="172"/>
      <c r="COO222" s="172"/>
      <c r="COP222" s="172"/>
      <c r="COQ222" s="172"/>
      <c r="COR222" s="172"/>
      <c r="COS222" s="172"/>
      <c r="COT222" s="172"/>
      <c r="COU222" s="172"/>
      <c r="COV222" s="172"/>
      <c r="COW222" s="172"/>
      <c r="COX222" s="172"/>
      <c r="COY222" s="172"/>
      <c r="COZ222" s="172"/>
      <c r="CPA222" s="172"/>
      <c r="CPB222" s="172"/>
      <c r="CPC222" s="172"/>
      <c r="CPD222" s="172"/>
      <c r="CPE222" s="172"/>
      <c r="CPF222" s="172"/>
      <c r="CPG222" s="172"/>
      <c r="CPH222" s="172"/>
      <c r="CPI222" s="172"/>
      <c r="CPJ222" s="172"/>
      <c r="CPK222" s="172"/>
      <c r="CPL222" s="172"/>
      <c r="CPM222" s="172"/>
      <c r="CPN222" s="172"/>
      <c r="CPO222" s="172"/>
      <c r="CPP222" s="172"/>
      <c r="CPQ222" s="172"/>
      <c r="CPR222" s="172"/>
      <c r="CPS222" s="172"/>
      <c r="CPT222" s="172"/>
      <c r="CPU222" s="172"/>
      <c r="CPV222" s="172"/>
      <c r="CPW222" s="172"/>
      <c r="CPX222" s="172"/>
      <c r="CPY222" s="172"/>
      <c r="CPZ222" s="172"/>
      <c r="CQA222" s="172"/>
      <c r="CQB222" s="172"/>
      <c r="CQC222" s="172"/>
      <c r="CQD222" s="172"/>
      <c r="CQE222" s="172"/>
      <c r="CQF222" s="172"/>
      <c r="CQG222" s="172"/>
      <c r="CQH222" s="172"/>
      <c r="CQI222" s="172"/>
      <c r="CQJ222" s="172"/>
      <c r="CQK222" s="172"/>
      <c r="CQL222" s="172"/>
      <c r="CQM222" s="172"/>
      <c r="CQN222" s="172"/>
      <c r="CQO222" s="172"/>
      <c r="CQP222" s="172"/>
      <c r="CQQ222" s="172"/>
      <c r="CQR222" s="172"/>
      <c r="CQS222" s="172"/>
      <c r="CQT222" s="172"/>
      <c r="CQU222" s="172"/>
      <c r="CQV222" s="172"/>
      <c r="CQW222" s="172"/>
      <c r="CQX222" s="172"/>
      <c r="CQY222" s="172"/>
      <c r="CQZ222" s="172"/>
      <c r="CRA222" s="172"/>
      <c r="CRB222" s="172"/>
      <c r="CRC222" s="172"/>
      <c r="CRD222" s="172"/>
      <c r="CRE222" s="172"/>
      <c r="CRF222" s="172"/>
      <c r="CRG222" s="172"/>
      <c r="CRH222" s="172"/>
      <c r="CRI222" s="172"/>
      <c r="CRJ222" s="172"/>
      <c r="CRK222" s="172"/>
      <c r="CRL222" s="172"/>
      <c r="CRM222" s="172"/>
      <c r="CRN222" s="172"/>
      <c r="CRO222" s="172"/>
      <c r="CRP222" s="172"/>
      <c r="CRQ222" s="172"/>
      <c r="CRR222" s="172"/>
      <c r="CRS222" s="172"/>
      <c r="CRT222" s="172"/>
      <c r="CRU222" s="172"/>
      <c r="CRV222" s="172"/>
      <c r="CRW222" s="172"/>
      <c r="CRX222" s="172"/>
      <c r="CRY222" s="172"/>
      <c r="CRZ222" s="172"/>
      <c r="CSA222" s="172"/>
      <c r="CSB222" s="172"/>
      <c r="CSC222" s="172"/>
      <c r="CSD222" s="172"/>
      <c r="CSE222" s="172"/>
      <c r="CSF222" s="172"/>
      <c r="CSG222" s="172"/>
      <c r="CSH222" s="172"/>
      <c r="CSI222" s="172"/>
      <c r="CSJ222" s="172"/>
      <c r="CSK222" s="172"/>
      <c r="CSL222" s="172"/>
      <c r="CSM222" s="172"/>
      <c r="CSN222" s="172"/>
      <c r="CSO222" s="172"/>
      <c r="CSP222" s="172"/>
      <c r="CSQ222" s="172"/>
      <c r="CSR222" s="172"/>
      <c r="CSS222" s="172"/>
      <c r="CST222" s="172"/>
      <c r="CSU222" s="172"/>
      <c r="CSV222" s="172"/>
      <c r="CSW222" s="172"/>
      <c r="CSX222" s="172"/>
      <c r="CSY222" s="172"/>
      <c r="CSZ222" s="172"/>
      <c r="CTA222" s="172"/>
      <c r="CTB222" s="172"/>
      <c r="CTC222" s="172"/>
      <c r="CTD222" s="172"/>
      <c r="CTE222" s="172"/>
      <c r="CTF222" s="172"/>
      <c r="CTG222" s="172"/>
      <c r="CTH222" s="172"/>
      <c r="CTI222" s="172"/>
      <c r="CTJ222" s="172"/>
      <c r="CTK222" s="172"/>
      <c r="CTL222" s="172"/>
      <c r="CTM222" s="172"/>
      <c r="CTN222" s="172"/>
      <c r="CTO222" s="172"/>
      <c r="CTP222" s="172"/>
      <c r="CTQ222" s="172"/>
      <c r="CTR222" s="172"/>
      <c r="CTS222" s="172"/>
      <c r="CTT222" s="172"/>
      <c r="CTU222" s="172"/>
      <c r="CTV222" s="172"/>
      <c r="CTW222" s="172"/>
      <c r="CTX222" s="172"/>
      <c r="CTY222" s="172"/>
      <c r="CTZ222" s="172"/>
      <c r="CUA222" s="172"/>
      <c r="CUB222" s="172"/>
      <c r="CUC222" s="172"/>
      <c r="CUD222" s="172"/>
      <c r="CUE222" s="172"/>
      <c r="CUF222" s="172"/>
      <c r="CUG222" s="172"/>
      <c r="CUH222" s="172"/>
      <c r="CUI222" s="172"/>
      <c r="CUJ222" s="172"/>
      <c r="CUK222" s="172"/>
      <c r="CUL222" s="172"/>
      <c r="CUM222" s="172"/>
      <c r="CUN222" s="172"/>
      <c r="CUO222" s="172"/>
      <c r="CUP222" s="172"/>
      <c r="CUQ222" s="172"/>
      <c r="CUR222" s="172"/>
      <c r="CUS222" s="172"/>
      <c r="CUT222" s="172"/>
      <c r="CUU222" s="172"/>
      <c r="CUV222" s="172"/>
      <c r="CUW222" s="172"/>
      <c r="CUX222" s="172"/>
      <c r="CUY222" s="172"/>
      <c r="CUZ222" s="172"/>
      <c r="CVA222" s="172"/>
      <c r="CVB222" s="172"/>
      <c r="CVC222" s="172"/>
      <c r="CVD222" s="172"/>
      <c r="CVE222" s="172"/>
      <c r="CVF222" s="172"/>
      <c r="CVG222" s="172"/>
      <c r="CVH222" s="172"/>
      <c r="CVI222" s="172"/>
      <c r="CVJ222" s="172"/>
      <c r="CVK222" s="172"/>
      <c r="CVL222" s="172"/>
      <c r="CVM222" s="172"/>
      <c r="CVN222" s="172"/>
      <c r="CVO222" s="172"/>
      <c r="CVP222" s="172"/>
      <c r="CVQ222" s="172"/>
      <c r="CVR222" s="172"/>
      <c r="CVS222" s="172"/>
      <c r="CVT222" s="172"/>
      <c r="CVU222" s="172"/>
      <c r="CVV222" s="172"/>
      <c r="CVW222" s="172"/>
      <c r="CVX222" s="172"/>
      <c r="CVY222" s="172"/>
      <c r="CVZ222" s="172"/>
      <c r="CWA222" s="172"/>
      <c r="CWB222" s="172"/>
      <c r="CWC222" s="172"/>
      <c r="CWD222" s="172"/>
      <c r="CWE222" s="172"/>
      <c r="CWF222" s="172"/>
      <c r="CWG222" s="172"/>
      <c r="CWH222" s="172"/>
      <c r="CWI222" s="172"/>
      <c r="CWJ222" s="172"/>
      <c r="CWK222" s="172"/>
      <c r="CWL222" s="172"/>
      <c r="CWM222" s="172"/>
      <c r="CWN222" s="172"/>
      <c r="CWO222" s="172"/>
      <c r="CWP222" s="172"/>
      <c r="CWQ222" s="172"/>
      <c r="CWR222" s="172"/>
      <c r="CWS222" s="172"/>
      <c r="CWT222" s="172"/>
      <c r="CWU222" s="172"/>
      <c r="CWV222" s="172"/>
      <c r="CWW222" s="172"/>
      <c r="CWX222" s="172"/>
      <c r="CWY222" s="172"/>
      <c r="CWZ222" s="172"/>
      <c r="CXA222" s="172"/>
      <c r="CXB222" s="172"/>
      <c r="CXC222" s="172"/>
      <c r="CXD222" s="172"/>
      <c r="CXE222" s="172"/>
      <c r="CXF222" s="172"/>
      <c r="CXG222" s="172"/>
      <c r="CXH222" s="172"/>
      <c r="CXI222" s="172"/>
      <c r="CXJ222" s="172"/>
      <c r="CXK222" s="172"/>
      <c r="CXL222" s="172"/>
      <c r="CXM222" s="172"/>
      <c r="CXN222" s="172"/>
      <c r="CXO222" s="172"/>
      <c r="CXP222" s="172"/>
      <c r="CXQ222" s="172"/>
      <c r="CXR222" s="172"/>
      <c r="CXS222" s="172"/>
      <c r="CXT222" s="172"/>
      <c r="CXU222" s="172"/>
      <c r="CXV222" s="172"/>
      <c r="CXW222" s="172"/>
      <c r="CXX222" s="172"/>
      <c r="CXY222" s="172"/>
      <c r="CXZ222" s="172"/>
      <c r="CYA222" s="172"/>
      <c r="CYB222" s="172"/>
      <c r="CYC222" s="172"/>
      <c r="CYD222" s="172"/>
      <c r="CYE222" s="172"/>
      <c r="CYF222" s="172"/>
      <c r="CYG222" s="172"/>
      <c r="CYH222" s="172"/>
      <c r="CYI222" s="172"/>
      <c r="CYJ222" s="172"/>
      <c r="CYK222" s="172"/>
      <c r="CYL222" s="172"/>
      <c r="CYM222" s="172"/>
      <c r="CYN222" s="172"/>
      <c r="CYO222" s="172"/>
      <c r="CYP222" s="172"/>
      <c r="CYQ222" s="172"/>
      <c r="CYR222" s="172"/>
      <c r="CYS222" s="172"/>
      <c r="CYT222" s="172"/>
      <c r="CYU222" s="172"/>
      <c r="CYV222" s="172"/>
      <c r="CYW222" s="172"/>
      <c r="CYX222" s="172"/>
      <c r="CYY222" s="172"/>
      <c r="CYZ222" s="172"/>
      <c r="CZA222" s="172"/>
      <c r="CZB222" s="172"/>
      <c r="CZC222" s="172"/>
      <c r="CZD222" s="172"/>
      <c r="CZE222" s="172"/>
      <c r="CZF222" s="172"/>
      <c r="CZG222" s="172"/>
      <c r="CZH222" s="172"/>
      <c r="CZI222" s="172"/>
      <c r="CZJ222" s="172"/>
      <c r="CZK222" s="172"/>
      <c r="CZL222" s="172"/>
      <c r="CZM222" s="172"/>
      <c r="CZN222" s="172"/>
      <c r="CZO222" s="172"/>
      <c r="CZP222" s="172"/>
      <c r="CZQ222" s="172"/>
      <c r="CZR222" s="172"/>
      <c r="CZS222" s="172"/>
      <c r="CZT222" s="172"/>
      <c r="CZU222" s="172"/>
      <c r="CZV222" s="172"/>
      <c r="CZW222" s="172"/>
      <c r="CZX222" s="172"/>
      <c r="CZY222" s="172"/>
      <c r="CZZ222" s="172"/>
      <c r="DAA222" s="172"/>
      <c r="DAB222" s="172"/>
      <c r="DAC222" s="172"/>
      <c r="DAD222" s="172"/>
      <c r="DAE222" s="172"/>
      <c r="DAF222" s="172"/>
      <c r="DAG222" s="172"/>
      <c r="DAH222" s="172"/>
      <c r="DAI222" s="172"/>
      <c r="DAJ222" s="172"/>
      <c r="DAK222" s="172"/>
      <c r="DAL222" s="172"/>
      <c r="DAM222" s="172"/>
      <c r="DAN222" s="172"/>
      <c r="DAO222" s="172"/>
      <c r="DAP222" s="172"/>
      <c r="DAQ222" s="172"/>
      <c r="DAR222" s="172"/>
      <c r="DAS222" s="172"/>
      <c r="DAT222" s="172"/>
      <c r="DAU222" s="172"/>
      <c r="DAV222" s="172"/>
      <c r="DAW222" s="172"/>
      <c r="DAX222" s="172"/>
      <c r="DAY222" s="172"/>
      <c r="DAZ222" s="172"/>
      <c r="DBA222" s="172"/>
      <c r="DBB222" s="172"/>
      <c r="DBC222" s="172"/>
      <c r="DBD222" s="172"/>
      <c r="DBE222" s="172"/>
      <c r="DBF222" s="172"/>
      <c r="DBG222" s="172"/>
      <c r="DBH222" s="172"/>
      <c r="DBI222" s="172"/>
      <c r="DBJ222" s="172"/>
      <c r="DBK222" s="172"/>
      <c r="DBL222" s="172"/>
      <c r="DBM222" s="172"/>
      <c r="DBN222" s="172"/>
      <c r="DBO222" s="172"/>
      <c r="DBP222" s="172"/>
      <c r="DBQ222" s="172"/>
      <c r="DBR222" s="172"/>
      <c r="DBS222" s="172"/>
      <c r="DBT222" s="172"/>
      <c r="DBU222" s="172"/>
      <c r="DBV222" s="172"/>
      <c r="DBW222" s="172"/>
      <c r="DBX222" s="172"/>
      <c r="DBY222" s="172"/>
      <c r="DBZ222" s="172"/>
      <c r="DCA222" s="172"/>
      <c r="DCB222" s="172"/>
      <c r="DCC222" s="172"/>
      <c r="DCD222" s="172"/>
      <c r="DCE222" s="172"/>
      <c r="DCF222" s="172"/>
      <c r="DCG222" s="172"/>
      <c r="DCH222" s="172"/>
      <c r="DCI222" s="172"/>
      <c r="DCJ222" s="172"/>
      <c r="DCK222" s="172"/>
      <c r="DCL222" s="172"/>
      <c r="DCM222" s="172"/>
      <c r="DCN222" s="172"/>
      <c r="DCO222" s="172"/>
      <c r="DCP222" s="172"/>
      <c r="DCQ222" s="172"/>
      <c r="DCR222" s="172"/>
      <c r="DCS222" s="172"/>
      <c r="DCT222" s="172"/>
      <c r="DCU222" s="172"/>
      <c r="DCV222" s="172"/>
      <c r="DCW222" s="172"/>
      <c r="DCX222" s="172"/>
      <c r="DCY222" s="172"/>
      <c r="DCZ222" s="172"/>
      <c r="DDA222" s="172"/>
      <c r="DDB222" s="172"/>
      <c r="DDC222" s="172"/>
      <c r="DDD222" s="172"/>
      <c r="DDE222" s="172"/>
      <c r="DDF222" s="172"/>
      <c r="DDG222" s="172"/>
      <c r="DDH222" s="172"/>
      <c r="DDI222" s="172"/>
      <c r="DDJ222" s="172"/>
      <c r="DDK222" s="172"/>
      <c r="DDL222" s="172"/>
      <c r="DDM222" s="172"/>
      <c r="DDN222" s="172"/>
      <c r="DDO222" s="172"/>
      <c r="DDP222" s="172"/>
      <c r="DDQ222" s="172"/>
      <c r="DDR222" s="172"/>
      <c r="DDS222" s="172"/>
      <c r="DDT222" s="172"/>
      <c r="DDU222" s="172"/>
      <c r="DDV222" s="172"/>
      <c r="DDW222" s="172"/>
      <c r="DDX222" s="172"/>
      <c r="DDY222" s="172"/>
      <c r="DDZ222" s="172"/>
      <c r="DEA222" s="172"/>
      <c r="DEB222" s="172"/>
      <c r="DEC222" s="172"/>
      <c r="DED222" s="172"/>
      <c r="DEE222" s="172"/>
      <c r="DEF222" s="172"/>
      <c r="DEG222" s="172"/>
      <c r="DEH222" s="172"/>
      <c r="DEI222" s="172"/>
      <c r="DEJ222" s="172"/>
      <c r="DEK222" s="172"/>
      <c r="DEL222" s="172"/>
      <c r="DEM222" s="172"/>
      <c r="DEN222" s="172"/>
      <c r="DEO222" s="172"/>
      <c r="DEP222" s="172"/>
      <c r="DEQ222" s="172"/>
      <c r="DER222" s="172"/>
      <c r="DES222" s="172"/>
      <c r="DET222" s="172"/>
      <c r="DEU222" s="172"/>
      <c r="DEV222" s="172"/>
      <c r="DEW222" s="172"/>
      <c r="DEX222" s="172"/>
      <c r="DEY222" s="172"/>
      <c r="DEZ222" s="172"/>
      <c r="DFA222" s="172"/>
      <c r="DFB222" s="172"/>
      <c r="DFC222" s="172"/>
      <c r="DFD222" s="172"/>
      <c r="DFE222" s="172"/>
      <c r="DFF222" s="172"/>
      <c r="DFG222" s="172"/>
      <c r="DFH222" s="172"/>
      <c r="DFI222" s="172"/>
      <c r="DFJ222" s="172"/>
      <c r="DFK222" s="172"/>
      <c r="DFL222" s="172"/>
      <c r="DFM222" s="172"/>
      <c r="DFN222" s="172"/>
      <c r="DFO222" s="172"/>
      <c r="DFP222" s="172"/>
      <c r="DFQ222" s="172"/>
      <c r="DFR222" s="172"/>
      <c r="DFS222" s="172"/>
      <c r="DFT222" s="172"/>
      <c r="DFU222" s="172"/>
      <c r="DFV222" s="172"/>
      <c r="DFW222" s="172"/>
      <c r="DFX222" s="172"/>
      <c r="DFY222" s="172"/>
      <c r="DFZ222" s="172"/>
      <c r="DGA222" s="172"/>
      <c r="DGB222" s="172"/>
      <c r="DGC222" s="172"/>
      <c r="DGD222" s="172"/>
      <c r="DGE222" s="172"/>
      <c r="DGF222" s="172"/>
      <c r="DGG222" s="172"/>
      <c r="DGH222" s="172"/>
      <c r="DGI222" s="172"/>
      <c r="DGJ222" s="172"/>
      <c r="DGK222" s="172"/>
      <c r="DGL222" s="172"/>
      <c r="DGM222" s="172"/>
      <c r="DGN222" s="172"/>
      <c r="DGO222" s="172"/>
      <c r="DGP222" s="172"/>
      <c r="DGQ222" s="172"/>
      <c r="DGR222" s="172"/>
      <c r="DGS222" s="172"/>
      <c r="DGT222" s="172"/>
      <c r="DGU222" s="172"/>
      <c r="DGV222" s="172"/>
      <c r="DGW222" s="172"/>
      <c r="DGX222" s="172"/>
      <c r="DGY222" s="172"/>
      <c r="DGZ222" s="172"/>
      <c r="DHA222" s="172"/>
      <c r="DHB222" s="172"/>
      <c r="DHC222" s="172"/>
      <c r="DHD222" s="172"/>
      <c r="DHE222" s="172"/>
      <c r="DHF222" s="172"/>
      <c r="DHG222" s="172"/>
      <c r="DHH222" s="172"/>
      <c r="DHI222" s="172"/>
      <c r="DHJ222" s="172"/>
      <c r="DHK222" s="172"/>
      <c r="DHL222" s="172"/>
      <c r="DHM222" s="172"/>
      <c r="DHN222" s="172"/>
      <c r="DHO222" s="172"/>
      <c r="DHP222" s="172"/>
      <c r="DHQ222" s="172"/>
      <c r="DHR222" s="172"/>
      <c r="DHS222" s="172"/>
      <c r="DHT222" s="172"/>
      <c r="DHU222" s="172"/>
      <c r="DHV222" s="172"/>
      <c r="DHW222" s="172"/>
      <c r="DHX222" s="172"/>
      <c r="DHY222" s="172"/>
      <c r="DHZ222" s="172"/>
      <c r="DIA222" s="172"/>
      <c r="DIB222" s="172"/>
      <c r="DIC222" s="172"/>
      <c r="DID222" s="172"/>
      <c r="DIE222" s="172"/>
      <c r="DIF222" s="172"/>
      <c r="DIG222" s="172"/>
      <c r="DIH222" s="172"/>
      <c r="DII222" s="172"/>
      <c r="DIJ222" s="172"/>
      <c r="DIK222" s="172"/>
      <c r="DIL222" s="172"/>
      <c r="DIM222" s="172"/>
      <c r="DIN222" s="172"/>
      <c r="DIO222" s="172"/>
      <c r="DIP222" s="172"/>
      <c r="DIQ222" s="172"/>
      <c r="DIR222" s="172"/>
      <c r="DIS222" s="172"/>
      <c r="DIT222" s="172"/>
      <c r="DIU222" s="172"/>
      <c r="DIV222" s="172"/>
      <c r="DIW222" s="172"/>
      <c r="DIX222" s="172"/>
      <c r="DIY222" s="172"/>
      <c r="DIZ222" s="172"/>
      <c r="DJA222" s="172"/>
      <c r="DJB222" s="172"/>
      <c r="DJC222" s="172"/>
      <c r="DJD222" s="172"/>
      <c r="DJE222" s="172"/>
      <c r="DJF222" s="172"/>
      <c r="DJG222" s="172"/>
      <c r="DJH222" s="172"/>
      <c r="DJI222" s="172"/>
      <c r="DJJ222" s="172"/>
      <c r="DJK222" s="172"/>
      <c r="DJL222" s="172"/>
      <c r="DJM222" s="172"/>
      <c r="DJN222" s="172"/>
      <c r="DJO222" s="172"/>
      <c r="DJP222" s="172"/>
      <c r="DJQ222" s="172"/>
      <c r="DJR222" s="172"/>
      <c r="DJS222" s="172"/>
      <c r="DJT222" s="172"/>
      <c r="DJU222" s="172"/>
      <c r="DJV222" s="172"/>
      <c r="DJW222" s="172"/>
      <c r="DJX222" s="172"/>
      <c r="DJY222" s="172"/>
      <c r="DJZ222" s="172"/>
      <c r="DKA222" s="172"/>
      <c r="DKB222" s="172"/>
      <c r="DKC222" s="172"/>
      <c r="DKD222" s="172"/>
      <c r="DKE222" s="172"/>
      <c r="DKF222" s="172"/>
      <c r="DKG222" s="172"/>
      <c r="DKH222" s="172"/>
      <c r="DKI222" s="172"/>
      <c r="DKJ222" s="172"/>
      <c r="DKK222" s="172"/>
      <c r="DKL222" s="172"/>
      <c r="DKM222" s="172"/>
      <c r="DKN222" s="172"/>
      <c r="DKO222" s="172"/>
      <c r="DKP222" s="172"/>
      <c r="DKQ222" s="172"/>
      <c r="DKR222" s="172"/>
      <c r="DKS222" s="172"/>
      <c r="DKT222" s="172"/>
      <c r="DKU222" s="172"/>
      <c r="DKV222" s="172"/>
      <c r="DKW222" s="172"/>
      <c r="DKX222" s="172"/>
      <c r="DKY222" s="172"/>
      <c r="DKZ222" s="172"/>
      <c r="DLA222" s="172"/>
      <c r="DLB222" s="172"/>
      <c r="DLC222" s="172"/>
      <c r="DLD222" s="172"/>
      <c r="DLE222" s="172"/>
      <c r="DLF222" s="172"/>
      <c r="DLG222" s="172"/>
      <c r="DLH222" s="172"/>
      <c r="DLI222" s="172"/>
      <c r="DLJ222" s="172"/>
      <c r="DLK222" s="172"/>
      <c r="DLL222" s="172"/>
      <c r="DLM222" s="172"/>
      <c r="DLN222" s="172"/>
      <c r="DLO222" s="172"/>
      <c r="DLP222" s="172"/>
      <c r="DLQ222" s="172"/>
      <c r="DLR222" s="172"/>
      <c r="DLS222" s="172"/>
      <c r="DLT222" s="172"/>
      <c r="DLU222" s="172"/>
      <c r="DLV222" s="172"/>
      <c r="DLW222" s="172"/>
      <c r="DLX222" s="172"/>
      <c r="DLY222" s="172"/>
      <c r="DLZ222" s="172"/>
      <c r="DMA222" s="172"/>
      <c r="DMB222" s="172"/>
      <c r="DMC222" s="172"/>
      <c r="DMD222" s="172"/>
      <c r="DME222" s="172"/>
      <c r="DMF222" s="172"/>
      <c r="DMG222" s="172"/>
      <c r="DMH222" s="172"/>
      <c r="DMI222" s="172"/>
      <c r="DMJ222" s="172"/>
      <c r="DMK222" s="172"/>
      <c r="DML222" s="172"/>
      <c r="DMM222" s="172"/>
      <c r="DMN222" s="172"/>
      <c r="DMO222" s="172"/>
      <c r="DMP222" s="172"/>
      <c r="DMQ222" s="172"/>
      <c r="DMR222" s="172"/>
      <c r="DMS222" s="172"/>
      <c r="DMT222" s="172"/>
      <c r="DMU222" s="172"/>
      <c r="DMV222" s="172"/>
      <c r="DMW222" s="172"/>
      <c r="DMX222" s="172"/>
      <c r="DMY222" s="172"/>
      <c r="DMZ222" s="172"/>
      <c r="DNA222" s="172"/>
      <c r="DNB222" s="172"/>
      <c r="DNC222" s="172"/>
      <c r="DND222" s="172"/>
      <c r="DNE222" s="172"/>
      <c r="DNF222" s="172"/>
      <c r="DNG222" s="172"/>
      <c r="DNH222" s="172"/>
      <c r="DNI222" s="172"/>
      <c r="DNJ222" s="172"/>
      <c r="DNK222" s="172"/>
      <c r="DNL222" s="172"/>
      <c r="DNM222" s="172"/>
      <c r="DNN222" s="172"/>
      <c r="DNO222" s="172"/>
      <c r="DNP222" s="172"/>
      <c r="DNQ222" s="172"/>
      <c r="DNR222" s="172"/>
      <c r="DNS222" s="172"/>
      <c r="DNT222" s="172"/>
      <c r="DNU222" s="172"/>
      <c r="DNV222" s="172"/>
      <c r="DNW222" s="172"/>
      <c r="DNX222" s="172"/>
      <c r="DNY222" s="172"/>
      <c r="DNZ222" s="172"/>
      <c r="DOA222" s="172"/>
      <c r="DOB222" s="172"/>
      <c r="DOC222" s="172"/>
      <c r="DOD222" s="172"/>
      <c r="DOE222" s="172"/>
      <c r="DOF222" s="172"/>
      <c r="DOG222" s="172"/>
      <c r="DOH222" s="172"/>
      <c r="DOI222" s="172"/>
      <c r="DOJ222" s="172"/>
      <c r="DOK222" s="172"/>
      <c r="DOL222" s="172"/>
      <c r="DOM222" s="172"/>
      <c r="DON222" s="172"/>
      <c r="DOO222" s="172"/>
      <c r="DOP222" s="172"/>
      <c r="DOQ222" s="172"/>
      <c r="DOR222" s="172"/>
      <c r="DOS222" s="172"/>
      <c r="DOT222" s="172"/>
      <c r="DOU222" s="172"/>
      <c r="DOV222" s="172"/>
      <c r="DOW222" s="172"/>
      <c r="DOX222" s="172"/>
      <c r="DOY222" s="172"/>
      <c r="DOZ222" s="172"/>
      <c r="DPA222" s="172"/>
      <c r="DPB222" s="172"/>
      <c r="DPC222" s="172"/>
      <c r="DPD222" s="172"/>
      <c r="DPE222" s="172"/>
      <c r="DPF222" s="172"/>
      <c r="DPG222" s="172"/>
      <c r="DPH222" s="172"/>
      <c r="DPI222" s="172"/>
      <c r="DPJ222" s="172"/>
      <c r="DPK222" s="172"/>
      <c r="DPL222" s="172"/>
      <c r="DPM222" s="172"/>
      <c r="DPN222" s="172"/>
      <c r="DPO222" s="172"/>
      <c r="DPP222" s="172"/>
      <c r="DPQ222" s="172"/>
      <c r="DPR222" s="172"/>
      <c r="DPS222" s="172"/>
      <c r="DPT222" s="172"/>
      <c r="DPU222" s="172"/>
      <c r="DPV222" s="172"/>
      <c r="DPW222" s="172"/>
      <c r="DPX222" s="172"/>
      <c r="DPY222" s="172"/>
      <c r="DPZ222" s="172"/>
      <c r="DQA222" s="172"/>
      <c r="DQB222" s="172"/>
      <c r="DQC222" s="172"/>
      <c r="DQD222" s="172"/>
      <c r="DQE222" s="172"/>
      <c r="DQF222" s="172"/>
      <c r="DQG222" s="172"/>
      <c r="DQH222" s="172"/>
      <c r="DQI222" s="172"/>
      <c r="DQJ222" s="172"/>
      <c r="DQK222" s="172"/>
      <c r="DQL222" s="172"/>
      <c r="DQM222" s="172"/>
      <c r="DQN222" s="172"/>
      <c r="DQO222" s="172"/>
      <c r="DQP222" s="172"/>
      <c r="DQQ222" s="172"/>
      <c r="DQR222" s="172"/>
      <c r="DQS222" s="172"/>
      <c r="DQT222" s="172"/>
      <c r="DQU222" s="172"/>
      <c r="DQV222" s="172"/>
      <c r="DQW222" s="172"/>
      <c r="DQX222" s="172"/>
      <c r="DQY222" s="172"/>
      <c r="DQZ222" s="172"/>
      <c r="DRA222" s="172"/>
      <c r="DRB222" s="172"/>
      <c r="DRC222" s="172"/>
      <c r="DRD222" s="172"/>
      <c r="DRE222" s="172"/>
      <c r="DRF222" s="172"/>
      <c r="DRG222" s="172"/>
      <c r="DRH222" s="172"/>
      <c r="DRI222" s="172"/>
      <c r="DRJ222" s="172"/>
      <c r="DRK222" s="172"/>
      <c r="DRL222" s="172"/>
      <c r="DRM222" s="172"/>
      <c r="DRN222" s="172"/>
      <c r="DRO222" s="172"/>
      <c r="DRP222" s="172"/>
      <c r="DRQ222" s="172"/>
      <c r="DRR222" s="172"/>
      <c r="DRS222" s="172"/>
      <c r="DRT222" s="172"/>
      <c r="DRU222" s="172"/>
      <c r="DRV222" s="172"/>
      <c r="DRW222" s="172"/>
      <c r="DRX222" s="172"/>
      <c r="DRY222" s="172"/>
      <c r="DRZ222" s="172"/>
      <c r="DSA222" s="172"/>
      <c r="DSB222" s="172"/>
      <c r="DSC222" s="172"/>
      <c r="DSD222" s="172"/>
      <c r="DSE222" s="172"/>
      <c r="DSF222" s="172"/>
      <c r="DSG222" s="172"/>
      <c r="DSH222" s="172"/>
      <c r="DSI222" s="172"/>
      <c r="DSJ222" s="172"/>
      <c r="DSK222" s="172"/>
      <c r="DSL222" s="172"/>
      <c r="DSM222" s="172"/>
      <c r="DSN222" s="172"/>
      <c r="DSO222" s="172"/>
      <c r="DSP222" s="172"/>
      <c r="DSQ222" s="172"/>
      <c r="DSR222" s="172"/>
      <c r="DSS222" s="172"/>
      <c r="DST222" s="172"/>
      <c r="DSU222" s="172"/>
      <c r="DSV222" s="172"/>
      <c r="DSW222" s="172"/>
      <c r="DSX222" s="172"/>
      <c r="DSY222" s="172"/>
      <c r="DSZ222" s="172"/>
      <c r="DTA222" s="172"/>
      <c r="DTB222" s="172"/>
      <c r="DTC222" s="172"/>
      <c r="DTD222" s="172"/>
      <c r="DTE222" s="172"/>
      <c r="DTF222" s="172"/>
      <c r="DTG222" s="172"/>
      <c r="DTH222" s="172"/>
      <c r="DTI222" s="172"/>
      <c r="DTJ222" s="172"/>
      <c r="DTK222" s="172"/>
      <c r="DTL222" s="172"/>
      <c r="DTM222" s="172"/>
      <c r="DTN222" s="172"/>
      <c r="DTO222" s="172"/>
      <c r="DTP222" s="172"/>
      <c r="DTQ222" s="172"/>
      <c r="DTR222" s="172"/>
      <c r="DTS222" s="172"/>
      <c r="DTT222" s="172"/>
      <c r="DTU222" s="172"/>
      <c r="DTV222" s="172"/>
      <c r="DTW222" s="172"/>
      <c r="DTX222" s="172"/>
      <c r="DTY222" s="172"/>
      <c r="DTZ222" s="172"/>
      <c r="DUA222" s="172"/>
      <c r="DUB222" s="172"/>
      <c r="DUC222" s="172"/>
      <c r="DUD222" s="172"/>
      <c r="DUE222" s="172"/>
      <c r="DUF222" s="172"/>
      <c r="DUG222" s="172"/>
      <c r="DUH222" s="172"/>
      <c r="DUI222" s="172"/>
      <c r="DUJ222" s="172"/>
      <c r="DUK222" s="172"/>
      <c r="DUL222" s="172"/>
      <c r="DUM222" s="172"/>
      <c r="DUN222" s="172"/>
      <c r="DUO222" s="172"/>
      <c r="DUP222" s="172"/>
      <c r="DUQ222" s="172"/>
      <c r="DUR222" s="172"/>
      <c r="DUS222" s="172"/>
      <c r="DUT222" s="172"/>
      <c r="DUU222" s="172"/>
      <c r="DUV222" s="172"/>
      <c r="DUW222" s="172"/>
      <c r="DUX222" s="172"/>
      <c r="DUY222" s="172"/>
      <c r="DUZ222" s="172"/>
      <c r="DVA222" s="172"/>
      <c r="DVB222" s="172"/>
      <c r="DVC222" s="172"/>
      <c r="DVD222" s="172"/>
      <c r="DVE222" s="172"/>
      <c r="DVF222" s="172"/>
      <c r="DVG222" s="172"/>
      <c r="DVH222" s="172"/>
      <c r="DVI222" s="172"/>
      <c r="DVJ222" s="172"/>
      <c r="DVK222" s="172"/>
      <c r="DVL222" s="172"/>
      <c r="DVM222" s="172"/>
      <c r="DVN222" s="172"/>
      <c r="DVO222" s="172"/>
      <c r="DVP222" s="172"/>
      <c r="DVQ222" s="172"/>
      <c r="DVR222" s="172"/>
      <c r="DVS222" s="172"/>
      <c r="DVT222" s="172"/>
      <c r="DVU222" s="172"/>
      <c r="DVV222" s="172"/>
      <c r="DVW222" s="172"/>
      <c r="DVX222" s="172"/>
      <c r="DVY222" s="172"/>
      <c r="DVZ222" s="172"/>
      <c r="DWA222" s="172"/>
      <c r="DWB222" s="172"/>
      <c r="DWC222" s="172"/>
      <c r="DWD222" s="172"/>
      <c r="DWE222" s="172"/>
      <c r="DWF222" s="172"/>
      <c r="DWG222" s="172"/>
      <c r="DWH222" s="172"/>
      <c r="DWI222" s="172"/>
      <c r="DWJ222" s="172"/>
      <c r="DWK222" s="172"/>
      <c r="DWL222" s="172"/>
      <c r="DWM222" s="172"/>
      <c r="DWN222" s="172"/>
      <c r="DWO222" s="172"/>
      <c r="DWP222" s="172"/>
      <c r="DWQ222" s="172"/>
      <c r="DWR222" s="172"/>
      <c r="DWS222" s="172"/>
      <c r="DWT222" s="172"/>
      <c r="DWU222" s="172"/>
      <c r="DWV222" s="172"/>
      <c r="DWW222" s="172"/>
      <c r="DWX222" s="172"/>
      <c r="DWY222" s="172"/>
      <c r="DWZ222" s="172"/>
      <c r="DXA222" s="172"/>
      <c r="DXB222" s="172"/>
      <c r="DXC222" s="172"/>
      <c r="DXD222" s="172"/>
      <c r="DXE222" s="172"/>
      <c r="DXF222" s="172"/>
      <c r="DXG222" s="172"/>
      <c r="DXH222" s="172"/>
      <c r="DXI222" s="172"/>
      <c r="DXJ222" s="172"/>
      <c r="DXK222" s="172"/>
      <c r="DXL222" s="172"/>
      <c r="DXM222" s="172"/>
      <c r="DXN222" s="172"/>
      <c r="DXO222" s="172"/>
      <c r="DXP222" s="172"/>
      <c r="DXQ222" s="172"/>
      <c r="DXR222" s="172"/>
      <c r="DXS222" s="172"/>
      <c r="DXT222" s="172"/>
      <c r="DXU222" s="172"/>
      <c r="DXV222" s="172"/>
      <c r="DXW222" s="172"/>
      <c r="DXX222" s="172"/>
      <c r="DXY222" s="172"/>
      <c r="DXZ222" s="172"/>
      <c r="DYA222" s="172"/>
      <c r="DYB222" s="172"/>
      <c r="DYC222" s="172"/>
      <c r="DYD222" s="172"/>
      <c r="DYE222" s="172"/>
      <c r="DYF222" s="172"/>
      <c r="DYG222" s="172"/>
      <c r="DYH222" s="172"/>
      <c r="DYI222" s="172"/>
      <c r="DYJ222" s="172"/>
      <c r="DYK222" s="172"/>
      <c r="DYL222" s="172"/>
      <c r="DYM222" s="172"/>
      <c r="DYN222" s="172"/>
      <c r="DYO222" s="172"/>
      <c r="DYP222" s="172"/>
      <c r="DYQ222" s="172"/>
      <c r="DYR222" s="172"/>
      <c r="DYS222" s="172"/>
      <c r="DYT222" s="172"/>
      <c r="DYU222" s="172"/>
      <c r="DYV222" s="172"/>
      <c r="DYW222" s="172"/>
      <c r="DYX222" s="172"/>
      <c r="DYY222" s="172"/>
      <c r="DYZ222" s="172"/>
      <c r="DZA222" s="172"/>
      <c r="DZB222" s="172"/>
      <c r="DZC222" s="172"/>
      <c r="DZD222" s="172"/>
      <c r="DZE222" s="172"/>
      <c r="DZF222" s="172"/>
      <c r="DZG222" s="172"/>
      <c r="DZH222" s="172"/>
      <c r="DZI222" s="172"/>
      <c r="DZJ222" s="172"/>
      <c r="DZK222" s="172"/>
      <c r="DZL222" s="172"/>
      <c r="DZM222" s="172"/>
      <c r="DZN222" s="172"/>
      <c r="DZO222" s="172"/>
      <c r="DZP222" s="172"/>
      <c r="DZQ222" s="172"/>
      <c r="DZR222" s="172"/>
      <c r="DZS222" s="172"/>
      <c r="DZT222" s="172"/>
      <c r="DZU222" s="172"/>
      <c r="DZV222" s="172"/>
      <c r="DZW222" s="172"/>
      <c r="DZX222" s="172"/>
      <c r="DZY222" s="172"/>
      <c r="DZZ222" s="172"/>
      <c r="EAA222" s="172"/>
      <c r="EAB222" s="172"/>
      <c r="EAC222" s="172"/>
      <c r="EAD222" s="172"/>
      <c r="EAE222" s="172"/>
      <c r="EAF222" s="172"/>
      <c r="EAG222" s="172"/>
      <c r="EAH222" s="172"/>
      <c r="EAI222" s="172"/>
      <c r="EAJ222" s="172"/>
      <c r="EAK222" s="172"/>
      <c r="EAL222" s="172"/>
      <c r="EAM222" s="172"/>
      <c r="EAN222" s="172"/>
      <c r="EAO222" s="172"/>
      <c r="EAP222" s="172"/>
      <c r="EAQ222" s="172"/>
      <c r="EAR222" s="172"/>
      <c r="EAS222" s="172"/>
      <c r="EAT222" s="172"/>
      <c r="EAU222" s="172"/>
      <c r="EAV222" s="172"/>
      <c r="EAW222" s="172"/>
      <c r="EAX222" s="172"/>
      <c r="EAY222" s="172"/>
      <c r="EAZ222" s="172"/>
      <c r="EBA222" s="172"/>
      <c r="EBB222" s="172"/>
      <c r="EBC222" s="172"/>
      <c r="EBD222" s="172"/>
      <c r="EBE222" s="172"/>
      <c r="EBF222" s="172"/>
      <c r="EBG222" s="172"/>
      <c r="EBH222" s="172"/>
      <c r="EBI222" s="172"/>
      <c r="EBJ222" s="172"/>
      <c r="EBK222" s="172"/>
      <c r="EBL222" s="172"/>
      <c r="EBM222" s="172"/>
      <c r="EBN222" s="172"/>
      <c r="EBO222" s="172"/>
      <c r="EBP222" s="172"/>
      <c r="EBQ222" s="172"/>
      <c r="EBR222" s="172"/>
      <c r="EBS222" s="172"/>
      <c r="EBT222" s="172"/>
      <c r="EBU222" s="172"/>
      <c r="EBV222" s="172"/>
      <c r="EBW222" s="172"/>
      <c r="EBX222" s="172"/>
      <c r="EBY222" s="172"/>
      <c r="EBZ222" s="172"/>
      <c r="ECA222" s="172"/>
      <c r="ECB222" s="172"/>
      <c r="ECC222" s="172"/>
      <c r="ECD222" s="172"/>
      <c r="ECE222" s="172"/>
      <c r="ECF222" s="172"/>
      <c r="ECG222" s="172"/>
      <c r="ECH222" s="172"/>
      <c r="ECI222" s="172"/>
      <c r="ECJ222" s="172"/>
      <c r="ECK222" s="172"/>
      <c r="ECL222" s="172"/>
      <c r="ECM222" s="172"/>
      <c r="ECN222" s="172"/>
      <c r="ECO222" s="172"/>
      <c r="ECP222" s="172"/>
      <c r="ECQ222" s="172"/>
      <c r="ECR222" s="172"/>
      <c r="ECS222" s="172"/>
      <c r="ECT222" s="172"/>
      <c r="ECU222" s="172"/>
      <c r="ECV222" s="172"/>
      <c r="ECW222" s="172"/>
      <c r="ECX222" s="172"/>
      <c r="ECY222" s="172"/>
      <c r="ECZ222" s="172"/>
      <c r="EDA222" s="172"/>
      <c r="EDB222" s="172"/>
      <c r="EDC222" s="172"/>
      <c r="EDD222" s="172"/>
      <c r="EDE222" s="172"/>
      <c r="EDF222" s="172"/>
      <c r="EDG222" s="172"/>
      <c r="EDH222" s="172"/>
      <c r="EDI222" s="172"/>
      <c r="EDJ222" s="172"/>
      <c r="EDK222" s="172"/>
      <c r="EDL222" s="172"/>
      <c r="EDM222" s="172"/>
      <c r="EDN222" s="172"/>
      <c r="EDO222" s="172"/>
      <c r="EDP222" s="172"/>
      <c r="EDQ222" s="172"/>
      <c r="EDR222" s="172"/>
      <c r="EDS222" s="172"/>
      <c r="EDT222" s="172"/>
      <c r="EDU222" s="172"/>
      <c r="EDV222" s="172"/>
      <c r="EDW222" s="172"/>
      <c r="EDX222" s="172"/>
      <c r="EDY222" s="172"/>
      <c r="EDZ222" s="172"/>
      <c r="EEA222" s="172"/>
      <c r="EEB222" s="172"/>
      <c r="EEC222" s="172"/>
      <c r="EED222" s="172"/>
      <c r="EEE222" s="172"/>
      <c r="EEF222" s="172"/>
      <c r="EEG222" s="172"/>
      <c r="EEH222" s="172"/>
      <c r="EEI222" s="172"/>
      <c r="EEJ222" s="172"/>
      <c r="EEK222" s="172"/>
      <c r="EEL222" s="172"/>
      <c r="EEM222" s="172"/>
      <c r="EEN222" s="172"/>
      <c r="EEO222" s="172"/>
      <c r="EEP222" s="172"/>
      <c r="EEQ222" s="172"/>
      <c r="EER222" s="172"/>
      <c r="EES222" s="172"/>
      <c r="EET222" s="172"/>
      <c r="EEU222" s="172"/>
      <c r="EEV222" s="172"/>
      <c r="EEW222" s="172"/>
      <c r="EEX222" s="172"/>
      <c r="EEY222" s="172"/>
      <c r="EEZ222" s="172"/>
      <c r="EFA222" s="172"/>
      <c r="EFB222" s="172"/>
      <c r="EFC222" s="172"/>
      <c r="EFD222" s="172"/>
      <c r="EFE222" s="172"/>
      <c r="EFF222" s="172"/>
      <c r="EFG222" s="172"/>
      <c r="EFH222" s="172"/>
      <c r="EFI222" s="172"/>
      <c r="EFJ222" s="172"/>
      <c r="EFK222" s="172"/>
      <c r="EFL222" s="172"/>
      <c r="EFM222" s="172"/>
      <c r="EFN222" s="172"/>
      <c r="EFO222" s="172"/>
      <c r="EFP222" s="172"/>
      <c r="EFQ222" s="172"/>
      <c r="EFR222" s="172"/>
      <c r="EFS222" s="172"/>
      <c r="EFT222" s="172"/>
      <c r="EFU222" s="172"/>
      <c r="EFV222" s="172"/>
      <c r="EFW222" s="172"/>
      <c r="EFX222" s="172"/>
      <c r="EFY222" s="172"/>
      <c r="EFZ222" s="172"/>
      <c r="EGA222" s="172"/>
      <c r="EGB222" s="172"/>
      <c r="EGC222" s="172"/>
      <c r="EGD222" s="172"/>
      <c r="EGE222" s="172"/>
      <c r="EGF222" s="172"/>
      <c r="EGG222" s="172"/>
      <c r="EGH222" s="172"/>
      <c r="EGI222" s="172"/>
      <c r="EGJ222" s="172"/>
      <c r="EGK222" s="172"/>
      <c r="EGL222" s="172"/>
      <c r="EGM222" s="172"/>
      <c r="EGN222" s="172"/>
      <c r="EGO222" s="172"/>
      <c r="EGP222" s="172"/>
      <c r="EGQ222" s="172"/>
      <c r="EGR222" s="172"/>
      <c r="EGS222" s="172"/>
      <c r="EGT222" s="172"/>
      <c r="EGU222" s="172"/>
      <c r="EGV222" s="172"/>
      <c r="EGW222" s="172"/>
      <c r="EGX222" s="172"/>
      <c r="EGY222" s="172"/>
      <c r="EGZ222" s="172"/>
      <c r="EHA222" s="172"/>
      <c r="EHB222" s="172"/>
      <c r="EHC222" s="172"/>
      <c r="EHD222" s="172"/>
      <c r="EHE222" s="172"/>
      <c r="EHF222" s="172"/>
      <c r="EHG222" s="172"/>
      <c r="EHH222" s="172"/>
      <c r="EHI222" s="172"/>
      <c r="EHJ222" s="172"/>
      <c r="EHK222" s="172"/>
      <c r="EHL222" s="172"/>
      <c r="EHM222" s="172"/>
      <c r="EHN222" s="172"/>
      <c r="EHO222" s="172"/>
      <c r="EHP222" s="172"/>
      <c r="EHQ222" s="172"/>
      <c r="EHR222" s="172"/>
      <c r="EHS222" s="172"/>
      <c r="EHT222" s="172"/>
      <c r="EHU222" s="172"/>
      <c r="EHV222" s="172"/>
      <c r="EHW222" s="172"/>
      <c r="EHX222" s="172"/>
      <c r="EHY222" s="172"/>
      <c r="EHZ222" s="172"/>
      <c r="EIA222" s="172"/>
      <c r="EIB222" s="172"/>
      <c r="EIC222" s="172"/>
      <c r="EID222" s="172"/>
      <c r="EIE222" s="172"/>
      <c r="EIF222" s="172"/>
      <c r="EIG222" s="172"/>
      <c r="EIH222" s="172"/>
      <c r="EII222" s="172"/>
      <c r="EIJ222" s="172"/>
      <c r="EIK222" s="172"/>
      <c r="EIL222" s="172"/>
      <c r="EIM222" s="172"/>
      <c r="EIN222" s="172"/>
      <c r="EIO222" s="172"/>
      <c r="EIP222" s="172"/>
      <c r="EIQ222" s="172"/>
      <c r="EIR222" s="172"/>
      <c r="EIS222" s="172"/>
      <c r="EIT222" s="172"/>
      <c r="EIU222" s="172"/>
      <c r="EIV222" s="172"/>
      <c r="EIW222" s="172"/>
      <c r="EIX222" s="172"/>
      <c r="EIY222" s="172"/>
      <c r="EIZ222" s="172"/>
      <c r="EJA222" s="172"/>
      <c r="EJB222" s="172"/>
      <c r="EJC222" s="172"/>
      <c r="EJD222" s="172"/>
      <c r="EJE222" s="172"/>
      <c r="EJF222" s="172"/>
      <c r="EJG222" s="172"/>
      <c r="EJH222" s="172"/>
      <c r="EJI222" s="172"/>
      <c r="EJJ222" s="172"/>
      <c r="EJK222" s="172"/>
      <c r="EJL222" s="172"/>
      <c r="EJM222" s="172"/>
      <c r="EJN222" s="172"/>
      <c r="EJO222" s="172"/>
      <c r="EJP222" s="172"/>
      <c r="EJQ222" s="172"/>
      <c r="EJR222" s="172"/>
      <c r="EJS222" s="172"/>
      <c r="EJT222" s="172"/>
      <c r="EJU222" s="172"/>
      <c r="EJV222" s="172"/>
      <c r="EJW222" s="172"/>
      <c r="EJX222" s="172"/>
      <c r="EJY222" s="172"/>
      <c r="EJZ222" s="172"/>
      <c r="EKA222" s="172"/>
      <c r="EKB222" s="172"/>
      <c r="EKC222" s="172"/>
      <c r="EKD222" s="172"/>
      <c r="EKE222" s="172"/>
      <c r="EKF222" s="172"/>
      <c r="EKG222" s="172"/>
      <c r="EKH222" s="172"/>
      <c r="EKI222" s="172"/>
      <c r="EKJ222" s="172"/>
      <c r="EKK222" s="172"/>
      <c r="EKL222" s="172"/>
      <c r="EKM222" s="172"/>
      <c r="EKN222" s="172"/>
      <c r="EKO222" s="172"/>
      <c r="EKP222" s="172"/>
      <c r="EKQ222" s="172"/>
      <c r="EKR222" s="172"/>
      <c r="EKS222" s="172"/>
      <c r="EKT222" s="172"/>
      <c r="EKU222" s="172"/>
      <c r="EKV222" s="172"/>
      <c r="EKW222" s="172"/>
      <c r="EKX222" s="172"/>
      <c r="EKY222" s="172"/>
      <c r="EKZ222" s="172"/>
      <c r="ELA222" s="172"/>
      <c r="ELB222" s="172"/>
      <c r="ELC222" s="172"/>
      <c r="ELD222" s="172"/>
      <c r="ELE222" s="172"/>
      <c r="ELF222" s="172"/>
      <c r="ELG222" s="172"/>
      <c r="ELH222" s="172"/>
      <c r="ELI222" s="172"/>
      <c r="ELJ222" s="172"/>
      <c r="ELK222" s="172"/>
      <c r="ELL222" s="172"/>
      <c r="ELM222" s="172"/>
      <c r="ELN222" s="172"/>
      <c r="ELO222" s="172"/>
      <c r="ELP222" s="172"/>
      <c r="ELQ222" s="172"/>
      <c r="ELR222" s="172"/>
      <c r="ELS222" s="172"/>
      <c r="ELT222" s="172"/>
      <c r="ELU222" s="172"/>
      <c r="ELV222" s="172"/>
      <c r="ELW222" s="172"/>
      <c r="ELX222" s="172"/>
      <c r="ELY222" s="172"/>
      <c r="ELZ222" s="172"/>
      <c r="EMA222" s="172"/>
      <c r="EMB222" s="172"/>
      <c r="EMC222" s="172"/>
      <c r="EMD222" s="172"/>
      <c r="EME222" s="172"/>
      <c r="EMF222" s="172"/>
      <c r="EMG222" s="172"/>
      <c r="EMH222" s="172"/>
      <c r="EMI222" s="172"/>
      <c r="EMJ222" s="172"/>
      <c r="EMK222" s="172"/>
      <c r="EML222" s="172"/>
      <c r="EMM222" s="172"/>
      <c r="EMN222" s="172"/>
      <c r="EMO222" s="172"/>
      <c r="EMP222" s="172"/>
      <c r="EMQ222" s="172"/>
      <c r="EMR222" s="172"/>
      <c r="EMS222" s="172"/>
      <c r="EMT222" s="172"/>
      <c r="EMU222" s="172"/>
      <c r="EMV222" s="172"/>
      <c r="EMW222" s="172"/>
      <c r="EMX222" s="172"/>
      <c r="EMY222" s="172"/>
      <c r="EMZ222" s="172"/>
      <c r="ENA222" s="172"/>
      <c r="ENB222" s="172"/>
      <c r="ENC222" s="172"/>
      <c r="END222" s="172"/>
      <c r="ENE222" s="172"/>
      <c r="ENF222" s="172"/>
      <c r="ENG222" s="172"/>
      <c r="ENH222" s="172"/>
      <c r="ENI222" s="172"/>
      <c r="ENJ222" s="172"/>
      <c r="ENK222" s="172"/>
      <c r="ENL222" s="172"/>
      <c r="ENM222" s="172"/>
      <c r="ENN222" s="172"/>
      <c r="ENO222" s="172"/>
      <c r="ENP222" s="172"/>
      <c r="ENQ222" s="172"/>
      <c r="ENR222" s="172"/>
      <c r="ENS222" s="172"/>
      <c r="ENT222" s="172"/>
      <c r="ENU222" s="172"/>
      <c r="ENV222" s="172"/>
      <c r="ENW222" s="172"/>
      <c r="ENX222" s="172"/>
      <c r="ENY222" s="172"/>
      <c r="ENZ222" s="172"/>
      <c r="EOA222" s="172"/>
      <c r="EOB222" s="172"/>
      <c r="EOC222" s="172"/>
      <c r="EOD222" s="172"/>
      <c r="EOE222" s="172"/>
      <c r="EOF222" s="172"/>
      <c r="EOG222" s="172"/>
      <c r="EOH222" s="172"/>
      <c r="EOI222" s="172"/>
      <c r="EOJ222" s="172"/>
      <c r="EOK222" s="172"/>
      <c r="EOL222" s="172"/>
      <c r="EOM222" s="172"/>
      <c r="EON222" s="172"/>
      <c r="EOO222" s="172"/>
      <c r="EOP222" s="172"/>
      <c r="EOQ222" s="172"/>
      <c r="EOR222" s="172"/>
      <c r="EOS222" s="172"/>
      <c r="EOT222" s="172"/>
      <c r="EOU222" s="172"/>
      <c r="EOV222" s="172"/>
      <c r="EOW222" s="172"/>
      <c r="EOX222" s="172"/>
      <c r="EOY222" s="172"/>
      <c r="EOZ222" s="172"/>
      <c r="EPA222" s="172"/>
      <c r="EPB222" s="172"/>
      <c r="EPC222" s="172"/>
      <c r="EPD222" s="172"/>
      <c r="EPE222" s="172"/>
      <c r="EPF222" s="172"/>
      <c r="EPG222" s="172"/>
      <c r="EPH222" s="172"/>
      <c r="EPI222" s="172"/>
      <c r="EPJ222" s="172"/>
      <c r="EPK222" s="172"/>
      <c r="EPL222" s="172"/>
      <c r="EPM222" s="172"/>
      <c r="EPN222" s="172"/>
      <c r="EPO222" s="172"/>
      <c r="EPP222" s="172"/>
      <c r="EPQ222" s="172"/>
      <c r="EPR222" s="172"/>
      <c r="EPS222" s="172"/>
      <c r="EPT222" s="172"/>
      <c r="EPU222" s="172"/>
      <c r="EPV222" s="172"/>
      <c r="EPW222" s="172"/>
      <c r="EPX222" s="172"/>
      <c r="EPY222" s="172"/>
      <c r="EPZ222" s="172"/>
      <c r="EQA222" s="172"/>
      <c r="EQB222" s="172"/>
      <c r="EQC222" s="172"/>
      <c r="EQD222" s="172"/>
      <c r="EQE222" s="172"/>
      <c r="EQF222" s="172"/>
      <c r="EQG222" s="172"/>
      <c r="EQH222" s="172"/>
      <c r="EQI222" s="172"/>
      <c r="EQJ222" s="172"/>
      <c r="EQK222" s="172"/>
      <c r="EQL222" s="172"/>
      <c r="EQM222" s="172"/>
      <c r="EQN222" s="172"/>
      <c r="EQO222" s="172"/>
      <c r="EQP222" s="172"/>
      <c r="EQQ222" s="172"/>
      <c r="EQR222" s="172"/>
      <c r="EQS222" s="172"/>
      <c r="EQT222" s="172"/>
      <c r="EQU222" s="172"/>
      <c r="EQV222" s="172"/>
      <c r="EQW222" s="172"/>
      <c r="EQX222" s="172"/>
      <c r="EQY222" s="172"/>
      <c r="EQZ222" s="172"/>
      <c r="ERA222" s="172"/>
      <c r="ERB222" s="172"/>
      <c r="ERC222" s="172"/>
      <c r="ERD222" s="172"/>
      <c r="ERE222" s="172"/>
      <c r="ERF222" s="172"/>
      <c r="ERG222" s="172"/>
      <c r="ERH222" s="172"/>
      <c r="ERI222" s="172"/>
      <c r="ERJ222" s="172"/>
      <c r="ERK222" s="172"/>
      <c r="ERL222" s="172"/>
      <c r="ERM222" s="172"/>
      <c r="ERN222" s="172"/>
      <c r="ERO222" s="172"/>
      <c r="ERP222" s="172"/>
      <c r="ERQ222" s="172"/>
      <c r="ERR222" s="172"/>
      <c r="ERS222" s="172"/>
      <c r="ERT222" s="172"/>
      <c r="ERU222" s="172"/>
      <c r="ERV222" s="172"/>
      <c r="ERW222" s="172"/>
      <c r="ERX222" s="172"/>
      <c r="ERY222" s="172"/>
      <c r="ERZ222" s="172"/>
      <c r="ESA222" s="172"/>
      <c r="ESB222" s="172"/>
      <c r="ESC222" s="172"/>
      <c r="ESD222" s="172"/>
      <c r="ESE222" s="172"/>
      <c r="ESF222" s="172"/>
      <c r="ESG222" s="172"/>
      <c r="ESH222" s="172"/>
      <c r="ESI222" s="172"/>
      <c r="ESJ222" s="172"/>
      <c r="ESK222" s="172"/>
      <c r="ESL222" s="172"/>
      <c r="ESM222" s="172"/>
      <c r="ESN222" s="172"/>
      <c r="ESO222" s="172"/>
      <c r="ESP222" s="172"/>
      <c r="ESQ222" s="172"/>
      <c r="ESR222" s="172"/>
      <c r="ESS222" s="172"/>
      <c r="EST222" s="172"/>
      <c r="ESU222" s="172"/>
      <c r="ESV222" s="172"/>
      <c r="ESW222" s="172"/>
      <c r="ESX222" s="172"/>
      <c r="ESY222" s="172"/>
      <c r="ESZ222" s="172"/>
      <c r="ETA222" s="172"/>
      <c r="ETB222" s="172"/>
      <c r="ETC222" s="172"/>
      <c r="ETD222" s="172"/>
      <c r="ETE222" s="172"/>
      <c r="ETF222" s="172"/>
      <c r="ETG222" s="172"/>
      <c r="ETH222" s="172"/>
      <c r="ETI222" s="172"/>
      <c r="ETJ222" s="172"/>
      <c r="ETK222" s="172"/>
      <c r="ETL222" s="172"/>
      <c r="ETM222" s="172"/>
      <c r="ETN222" s="172"/>
      <c r="ETO222" s="172"/>
      <c r="ETP222" s="172"/>
      <c r="ETQ222" s="172"/>
      <c r="ETR222" s="172"/>
      <c r="ETS222" s="172"/>
      <c r="ETT222" s="172"/>
      <c r="ETU222" s="172"/>
      <c r="ETV222" s="172"/>
      <c r="ETW222" s="172"/>
      <c r="ETX222" s="172"/>
      <c r="ETY222" s="172"/>
      <c r="ETZ222" s="172"/>
      <c r="EUA222" s="172"/>
      <c r="EUB222" s="172"/>
      <c r="EUC222" s="172"/>
      <c r="EUD222" s="172"/>
      <c r="EUE222" s="172"/>
      <c r="EUF222" s="172"/>
      <c r="EUG222" s="172"/>
      <c r="EUH222" s="172"/>
      <c r="EUI222" s="172"/>
      <c r="EUJ222" s="172"/>
      <c r="EUK222" s="172"/>
      <c r="EUL222" s="172"/>
      <c r="EUM222" s="172"/>
      <c r="EUN222" s="172"/>
      <c r="EUO222" s="172"/>
      <c r="EUP222" s="172"/>
      <c r="EUQ222" s="172"/>
      <c r="EUR222" s="172"/>
      <c r="EUS222" s="172"/>
      <c r="EUT222" s="172"/>
      <c r="EUU222" s="172"/>
      <c r="EUV222" s="172"/>
      <c r="EUW222" s="172"/>
      <c r="EUX222" s="172"/>
      <c r="EUY222" s="172"/>
      <c r="EUZ222" s="172"/>
      <c r="EVA222" s="172"/>
      <c r="EVB222" s="172"/>
      <c r="EVC222" s="172"/>
      <c r="EVD222" s="172"/>
      <c r="EVE222" s="172"/>
      <c r="EVF222" s="172"/>
      <c r="EVG222" s="172"/>
      <c r="EVH222" s="172"/>
      <c r="EVI222" s="172"/>
      <c r="EVJ222" s="172"/>
      <c r="EVK222" s="172"/>
      <c r="EVL222" s="172"/>
      <c r="EVM222" s="172"/>
      <c r="EVN222" s="172"/>
      <c r="EVO222" s="172"/>
      <c r="EVP222" s="172"/>
      <c r="EVQ222" s="172"/>
      <c r="EVR222" s="172"/>
      <c r="EVS222" s="172"/>
      <c r="EVT222" s="172"/>
      <c r="EVU222" s="172"/>
      <c r="EVV222" s="172"/>
      <c r="EVW222" s="172"/>
      <c r="EVX222" s="172"/>
      <c r="EVY222" s="172"/>
      <c r="EVZ222" s="172"/>
      <c r="EWA222" s="172"/>
      <c r="EWB222" s="172"/>
      <c r="EWC222" s="172"/>
      <c r="EWD222" s="172"/>
      <c r="EWE222" s="172"/>
      <c r="EWF222" s="172"/>
      <c r="EWG222" s="172"/>
      <c r="EWH222" s="172"/>
      <c r="EWI222" s="172"/>
      <c r="EWJ222" s="172"/>
      <c r="EWK222" s="172"/>
      <c r="EWL222" s="172"/>
      <c r="EWM222" s="172"/>
      <c r="EWN222" s="172"/>
      <c r="EWO222" s="172"/>
      <c r="EWP222" s="172"/>
      <c r="EWQ222" s="172"/>
      <c r="EWR222" s="172"/>
      <c r="EWS222" s="172"/>
      <c r="EWT222" s="172"/>
      <c r="EWU222" s="172"/>
      <c r="EWV222" s="172"/>
      <c r="EWW222" s="172"/>
      <c r="EWX222" s="172"/>
      <c r="EWY222" s="172"/>
      <c r="EWZ222" s="172"/>
      <c r="EXA222" s="172"/>
      <c r="EXB222" s="172"/>
      <c r="EXC222" s="172"/>
      <c r="EXD222" s="172"/>
      <c r="EXE222" s="172"/>
      <c r="EXF222" s="172"/>
      <c r="EXG222" s="172"/>
      <c r="EXH222" s="172"/>
      <c r="EXI222" s="172"/>
      <c r="EXJ222" s="172"/>
      <c r="EXK222" s="172"/>
      <c r="EXL222" s="172"/>
      <c r="EXM222" s="172"/>
      <c r="EXN222" s="172"/>
      <c r="EXO222" s="172"/>
      <c r="EXP222" s="172"/>
      <c r="EXQ222" s="172"/>
      <c r="EXR222" s="172"/>
      <c r="EXS222" s="172"/>
      <c r="EXT222" s="172"/>
      <c r="EXU222" s="172"/>
      <c r="EXV222" s="172"/>
      <c r="EXW222" s="172"/>
      <c r="EXX222" s="172"/>
      <c r="EXY222" s="172"/>
      <c r="EXZ222" s="172"/>
      <c r="EYA222" s="172"/>
      <c r="EYB222" s="172"/>
      <c r="EYC222" s="172"/>
      <c r="EYD222" s="172"/>
      <c r="EYE222" s="172"/>
      <c r="EYF222" s="172"/>
      <c r="EYG222" s="172"/>
      <c r="EYH222" s="172"/>
      <c r="EYI222" s="172"/>
      <c r="EYJ222" s="172"/>
      <c r="EYK222" s="172"/>
      <c r="EYL222" s="172"/>
      <c r="EYM222" s="172"/>
      <c r="EYN222" s="172"/>
      <c r="EYO222" s="172"/>
      <c r="EYP222" s="172"/>
      <c r="EYQ222" s="172"/>
      <c r="EYR222" s="172"/>
      <c r="EYS222" s="172"/>
      <c r="EYT222" s="172"/>
      <c r="EYU222" s="172"/>
      <c r="EYV222" s="172"/>
      <c r="EYW222" s="172"/>
      <c r="EYX222" s="172"/>
      <c r="EYY222" s="172"/>
      <c r="EYZ222" s="172"/>
      <c r="EZA222" s="172"/>
      <c r="EZB222" s="172"/>
      <c r="EZC222" s="172"/>
      <c r="EZD222" s="172"/>
      <c r="EZE222" s="172"/>
      <c r="EZF222" s="172"/>
      <c r="EZG222" s="172"/>
      <c r="EZH222" s="172"/>
      <c r="EZI222" s="172"/>
      <c r="EZJ222" s="172"/>
      <c r="EZK222" s="172"/>
      <c r="EZL222" s="172"/>
      <c r="EZM222" s="172"/>
      <c r="EZN222" s="172"/>
      <c r="EZO222" s="172"/>
      <c r="EZP222" s="172"/>
      <c r="EZQ222" s="172"/>
      <c r="EZR222" s="172"/>
      <c r="EZS222" s="172"/>
      <c r="EZT222" s="172"/>
      <c r="EZU222" s="172"/>
      <c r="EZV222" s="172"/>
      <c r="EZW222" s="172"/>
      <c r="EZX222" s="172"/>
      <c r="EZY222" s="172"/>
      <c r="EZZ222" s="172"/>
      <c r="FAA222" s="172"/>
      <c r="FAB222" s="172"/>
      <c r="FAC222" s="172"/>
      <c r="FAD222" s="172"/>
      <c r="FAE222" s="172"/>
      <c r="FAF222" s="172"/>
      <c r="FAG222" s="172"/>
      <c r="FAH222" s="172"/>
      <c r="FAI222" s="172"/>
      <c r="FAJ222" s="172"/>
      <c r="FAK222" s="172"/>
      <c r="FAL222" s="172"/>
      <c r="FAM222" s="172"/>
      <c r="FAN222" s="172"/>
      <c r="FAO222" s="172"/>
      <c r="FAP222" s="172"/>
      <c r="FAQ222" s="172"/>
      <c r="FAR222" s="172"/>
      <c r="FAS222" s="172"/>
      <c r="FAT222" s="172"/>
      <c r="FAU222" s="172"/>
      <c r="FAV222" s="172"/>
      <c r="FAW222" s="172"/>
      <c r="FAX222" s="172"/>
      <c r="FAY222" s="172"/>
      <c r="FAZ222" s="172"/>
      <c r="FBA222" s="172"/>
      <c r="FBB222" s="172"/>
      <c r="FBC222" s="172"/>
      <c r="FBD222" s="172"/>
      <c r="FBE222" s="172"/>
      <c r="FBF222" s="172"/>
      <c r="FBG222" s="172"/>
      <c r="FBH222" s="172"/>
      <c r="FBI222" s="172"/>
      <c r="FBJ222" s="172"/>
      <c r="FBK222" s="172"/>
      <c r="FBL222" s="172"/>
      <c r="FBM222" s="172"/>
      <c r="FBN222" s="172"/>
      <c r="FBO222" s="172"/>
      <c r="FBP222" s="172"/>
      <c r="FBQ222" s="172"/>
      <c r="FBR222" s="172"/>
      <c r="FBS222" s="172"/>
      <c r="FBT222" s="172"/>
      <c r="FBU222" s="172"/>
      <c r="FBV222" s="172"/>
      <c r="FBW222" s="172"/>
      <c r="FBX222" s="172"/>
      <c r="FBY222" s="172"/>
      <c r="FBZ222" s="172"/>
      <c r="FCA222" s="172"/>
      <c r="FCB222" s="172"/>
      <c r="FCC222" s="172"/>
      <c r="FCD222" s="172"/>
      <c r="FCE222" s="172"/>
      <c r="FCF222" s="172"/>
      <c r="FCG222" s="172"/>
      <c r="FCH222" s="172"/>
      <c r="FCI222" s="172"/>
      <c r="FCJ222" s="172"/>
      <c r="FCK222" s="172"/>
      <c r="FCL222" s="172"/>
      <c r="FCM222" s="172"/>
      <c r="FCN222" s="172"/>
      <c r="FCO222" s="172"/>
      <c r="FCP222" s="172"/>
      <c r="FCQ222" s="172"/>
      <c r="FCR222" s="172"/>
      <c r="FCS222" s="172"/>
      <c r="FCT222" s="172"/>
      <c r="FCU222" s="172"/>
      <c r="FCV222" s="172"/>
      <c r="FCW222" s="172"/>
      <c r="FCX222" s="172"/>
      <c r="FCY222" s="172"/>
      <c r="FCZ222" s="172"/>
      <c r="FDA222" s="172"/>
      <c r="FDB222" s="172"/>
      <c r="FDC222" s="172"/>
      <c r="FDD222" s="172"/>
      <c r="FDE222" s="172"/>
      <c r="FDF222" s="172"/>
      <c r="FDG222" s="172"/>
      <c r="FDH222" s="172"/>
      <c r="FDI222" s="172"/>
      <c r="FDJ222" s="172"/>
      <c r="FDK222" s="172"/>
      <c r="FDL222" s="172"/>
      <c r="FDM222" s="172"/>
      <c r="FDN222" s="172"/>
      <c r="FDO222" s="172"/>
      <c r="FDP222" s="172"/>
      <c r="FDQ222" s="172"/>
      <c r="FDR222" s="172"/>
      <c r="FDS222" s="172"/>
      <c r="FDT222" s="172"/>
      <c r="FDU222" s="172"/>
      <c r="FDV222" s="172"/>
      <c r="FDW222" s="172"/>
      <c r="FDX222" s="172"/>
      <c r="FDY222" s="172"/>
      <c r="FDZ222" s="172"/>
      <c r="FEA222" s="172"/>
      <c r="FEB222" s="172"/>
      <c r="FEC222" s="172"/>
      <c r="FED222" s="172"/>
      <c r="FEE222" s="172"/>
      <c r="FEF222" s="172"/>
      <c r="FEG222" s="172"/>
      <c r="FEH222" s="172"/>
      <c r="FEI222" s="172"/>
      <c r="FEJ222" s="172"/>
      <c r="FEK222" s="172"/>
      <c r="FEL222" s="172"/>
      <c r="FEM222" s="172"/>
      <c r="FEN222" s="172"/>
      <c r="FEO222" s="172"/>
      <c r="FEP222" s="172"/>
      <c r="FEQ222" s="172"/>
      <c r="FER222" s="172"/>
      <c r="FES222" s="172"/>
      <c r="FET222" s="172"/>
      <c r="FEU222" s="172"/>
      <c r="FEV222" s="172"/>
      <c r="FEW222" s="172"/>
      <c r="FEX222" s="172"/>
      <c r="FEY222" s="172"/>
      <c r="FEZ222" s="172"/>
      <c r="FFA222" s="172"/>
      <c r="FFB222" s="172"/>
      <c r="FFC222" s="172"/>
      <c r="FFD222" s="172"/>
      <c r="FFE222" s="172"/>
      <c r="FFF222" s="172"/>
      <c r="FFG222" s="172"/>
      <c r="FFH222" s="172"/>
      <c r="FFI222" s="172"/>
      <c r="FFJ222" s="172"/>
      <c r="FFK222" s="172"/>
      <c r="FFL222" s="172"/>
      <c r="FFM222" s="172"/>
      <c r="FFN222" s="172"/>
      <c r="FFO222" s="172"/>
      <c r="FFP222" s="172"/>
      <c r="FFQ222" s="172"/>
      <c r="FFR222" s="172"/>
      <c r="FFS222" s="172"/>
      <c r="FFT222" s="172"/>
      <c r="FFU222" s="172"/>
      <c r="FFV222" s="172"/>
      <c r="FFW222" s="172"/>
      <c r="FFX222" s="172"/>
      <c r="FFY222" s="172"/>
      <c r="FFZ222" s="172"/>
      <c r="FGA222" s="172"/>
      <c r="FGB222" s="172"/>
      <c r="FGC222" s="172"/>
      <c r="FGD222" s="172"/>
      <c r="FGE222" s="172"/>
      <c r="FGF222" s="172"/>
      <c r="FGG222" s="172"/>
      <c r="FGH222" s="172"/>
      <c r="FGI222" s="172"/>
      <c r="FGJ222" s="172"/>
      <c r="FGK222" s="172"/>
      <c r="FGL222" s="172"/>
      <c r="FGM222" s="172"/>
      <c r="FGN222" s="172"/>
      <c r="FGO222" s="172"/>
      <c r="FGP222" s="172"/>
      <c r="FGQ222" s="172"/>
      <c r="FGR222" s="172"/>
      <c r="FGS222" s="172"/>
      <c r="FGT222" s="172"/>
      <c r="FGU222" s="172"/>
      <c r="FGV222" s="172"/>
      <c r="FGW222" s="172"/>
      <c r="FGX222" s="172"/>
      <c r="FGY222" s="172"/>
      <c r="FGZ222" s="172"/>
      <c r="FHA222" s="172"/>
      <c r="FHB222" s="172"/>
      <c r="FHC222" s="172"/>
      <c r="FHD222" s="172"/>
      <c r="FHE222" s="172"/>
      <c r="FHF222" s="172"/>
      <c r="FHG222" s="172"/>
      <c r="FHH222" s="172"/>
      <c r="FHI222" s="172"/>
      <c r="FHJ222" s="172"/>
      <c r="FHK222" s="172"/>
      <c r="FHL222" s="172"/>
      <c r="FHM222" s="172"/>
      <c r="FHN222" s="172"/>
      <c r="FHO222" s="172"/>
      <c r="FHP222" s="172"/>
      <c r="FHQ222" s="172"/>
      <c r="FHR222" s="172"/>
      <c r="FHS222" s="172"/>
      <c r="FHT222" s="172"/>
      <c r="FHU222" s="172"/>
      <c r="FHV222" s="172"/>
      <c r="FHW222" s="172"/>
      <c r="FHX222" s="172"/>
      <c r="FHY222" s="172"/>
      <c r="FHZ222" s="172"/>
      <c r="FIA222" s="172"/>
      <c r="FIB222" s="172"/>
      <c r="FIC222" s="172"/>
      <c r="FID222" s="172"/>
      <c r="FIE222" s="172"/>
      <c r="FIF222" s="172"/>
      <c r="FIG222" s="172"/>
      <c r="FIH222" s="172"/>
      <c r="FII222" s="172"/>
      <c r="FIJ222" s="172"/>
      <c r="FIK222" s="172"/>
      <c r="FIL222" s="172"/>
      <c r="FIM222" s="172"/>
      <c r="FIN222" s="172"/>
      <c r="FIO222" s="172"/>
      <c r="FIP222" s="172"/>
      <c r="FIQ222" s="172"/>
      <c r="FIR222" s="172"/>
      <c r="FIS222" s="172"/>
      <c r="FIT222" s="172"/>
      <c r="FIU222" s="172"/>
      <c r="FIV222" s="172"/>
      <c r="FIW222" s="172"/>
      <c r="FIX222" s="172"/>
      <c r="FIY222" s="172"/>
      <c r="FIZ222" s="172"/>
      <c r="FJA222" s="172"/>
      <c r="FJB222" s="172"/>
      <c r="FJC222" s="172"/>
      <c r="FJD222" s="172"/>
      <c r="FJE222" s="172"/>
      <c r="FJF222" s="172"/>
      <c r="FJG222" s="172"/>
      <c r="FJH222" s="172"/>
      <c r="FJI222" s="172"/>
      <c r="FJJ222" s="172"/>
      <c r="FJK222" s="172"/>
      <c r="FJL222" s="172"/>
      <c r="FJM222" s="172"/>
      <c r="FJN222" s="172"/>
      <c r="FJO222" s="172"/>
      <c r="FJP222" s="172"/>
      <c r="FJQ222" s="172"/>
      <c r="FJR222" s="172"/>
      <c r="FJS222" s="172"/>
      <c r="FJT222" s="172"/>
      <c r="FJU222" s="172"/>
      <c r="FJV222" s="172"/>
      <c r="FJW222" s="172"/>
      <c r="FJX222" s="172"/>
      <c r="FJY222" s="172"/>
      <c r="FJZ222" s="172"/>
      <c r="FKA222" s="172"/>
      <c r="FKB222" s="172"/>
      <c r="FKC222" s="172"/>
      <c r="FKD222" s="172"/>
      <c r="FKE222" s="172"/>
      <c r="FKF222" s="172"/>
      <c r="FKG222" s="172"/>
      <c r="FKH222" s="172"/>
      <c r="FKI222" s="172"/>
      <c r="FKJ222" s="172"/>
      <c r="FKK222" s="172"/>
      <c r="FKL222" s="172"/>
      <c r="FKM222" s="172"/>
      <c r="FKN222" s="172"/>
      <c r="FKO222" s="172"/>
      <c r="FKP222" s="172"/>
      <c r="FKQ222" s="172"/>
      <c r="FKR222" s="172"/>
      <c r="FKS222" s="172"/>
      <c r="FKT222" s="172"/>
      <c r="FKU222" s="172"/>
      <c r="FKV222" s="172"/>
      <c r="FKW222" s="172"/>
      <c r="FKX222" s="172"/>
      <c r="FKY222" s="172"/>
      <c r="FKZ222" s="172"/>
      <c r="FLA222" s="172"/>
      <c r="FLB222" s="172"/>
      <c r="FLC222" s="172"/>
      <c r="FLD222" s="172"/>
      <c r="FLE222" s="172"/>
      <c r="FLF222" s="172"/>
      <c r="FLG222" s="172"/>
      <c r="FLH222" s="172"/>
      <c r="FLI222" s="172"/>
      <c r="FLJ222" s="172"/>
      <c r="FLK222" s="172"/>
      <c r="FLL222" s="172"/>
      <c r="FLM222" s="172"/>
      <c r="FLN222" s="172"/>
      <c r="FLO222" s="172"/>
      <c r="FLP222" s="172"/>
      <c r="FLQ222" s="172"/>
      <c r="FLR222" s="172"/>
      <c r="FLS222" s="172"/>
      <c r="FLT222" s="172"/>
      <c r="FLU222" s="172"/>
      <c r="FLV222" s="172"/>
      <c r="FLW222" s="172"/>
      <c r="FLX222" s="172"/>
      <c r="FLY222" s="172"/>
      <c r="FLZ222" s="172"/>
      <c r="FMA222" s="172"/>
      <c r="FMB222" s="172"/>
      <c r="FMC222" s="172"/>
      <c r="FMD222" s="172"/>
      <c r="FME222" s="172"/>
      <c r="FMF222" s="172"/>
      <c r="FMG222" s="172"/>
      <c r="FMH222" s="172"/>
      <c r="FMI222" s="172"/>
      <c r="FMJ222" s="172"/>
      <c r="FMK222" s="172"/>
      <c r="FML222" s="172"/>
      <c r="FMM222" s="172"/>
      <c r="FMN222" s="172"/>
      <c r="FMO222" s="172"/>
      <c r="FMP222" s="172"/>
      <c r="FMQ222" s="172"/>
      <c r="FMR222" s="172"/>
      <c r="FMS222" s="172"/>
      <c r="FMT222" s="172"/>
      <c r="FMU222" s="172"/>
      <c r="FMV222" s="172"/>
      <c r="FMW222" s="172"/>
      <c r="FMX222" s="172"/>
      <c r="FMY222" s="172"/>
      <c r="FMZ222" s="172"/>
      <c r="FNA222" s="172"/>
      <c r="FNB222" s="172"/>
      <c r="FNC222" s="172"/>
      <c r="FND222" s="172"/>
      <c r="FNE222" s="172"/>
      <c r="FNF222" s="172"/>
      <c r="FNG222" s="172"/>
      <c r="FNH222" s="172"/>
      <c r="FNI222" s="172"/>
      <c r="FNJ222" s="172"/>
      <c r="FNK222" s="172"/>
      <c r="FNL222" s="172"/>
      <c r="FNM222" s="172"/>
      <c r="FNN222" s="172"/>
      <c r="FNO222" s="172"/>
      <c r="FNP222" s="172"/>
      <c r="FNQ222" s="172"/>
      <c r="FNR222" s="172"/>
      <c r="FNS222" s="172"/>
      <c r="FNT222" s="172"/>
      <c r="FNU222" s="172"/>
      <c r="FNV222" s="172"/>
      <c r="FNW222" s="172"/>
      <c r="FNX222" s="172"/>
      <c r="FNY222" s="172"/>
      <c r="FNZ222" s="172"/>
      <c r="FOA222" s="172"/>
      <c r="FOB222" s="172"/>
      <c r="FOC222" s="172"/>
      <c r="FOD222" s="172"/>
      <c r="FOE222" s="172"/>
      <c r="FOF222" s="172"/>
      <c r="FOG222" s="172"/>
      <c r="FOH222" s="172"/>
      <c r="FOI222" s="172"/>
      <c r="FOJ222" s="172"/>
      <c r="FOK222" s="172"/>
      <c r="FOL222" s="172"/>
      <c r="FOM222" s="172"/>
      <c r="FON222" s="172"/>
      <c r="FOO222" s="172"/>
      <c r="FOP222" s="172"/>
      <c r="FOQ222" s="172"/>
      <c r="FOR222" s="172"/>
      <c r="FOS222" s="172"/>
      <c r="FOT222" s="172"/>
      <c r="FOU222" s="172"/>
      <c r="FOV222" s="172"/>
      <c r="FOW222" s="172"/>
      <c r="FOX222" s="172"/>
      <c r="FOY222" s="172"/>
      <c r="FOZ222" s="172"/>
      <c r="FPA222" s="172"/>
      <c r="FPB222" s="172"/>
      <c r="FPC222" s="172"/>
      <c r="FPD222" s="172"/>
      <c r="FPE222" s="172"/>
      <c r="FPF222" s="172"/>
      <c r="FPG222" s="172"/>
      <c r="FPH222" s="172"/>
      <c r="FPI222" s="172"/>
      <c r="FPJ222" s="172"/>
      <c r="FPK222" s="172"/>
      <c r="FPL222" s="172"/>
      <c r="FPM222" s="172"/>
      <c r="FPN222" s="172"/>
      <c r="FPO222" s="172"/>
      <c r="FPP222" s="172"/>
      <c r="FPQ222" s="172"/>
      <c r="FPR222" s="172"/>
      <c r="FPS222" s="172"/>
      <c r="FPT222" s="172"/>
      <c r="FPU222" s="172"/>
      <c r="FPV222" s="172"/>
      <c r="FPW222" s="172"/>
      <c r="FPX222" s="172"/>
      <c r="FPY222" s="172"/>
      <c r="FPZ222" s="172"/>
      <c r="FQA222" s="172"/>
      <c r="FQB222" s="172"/>
      <c r="FQC222" s="172"/>
      <c r="FQD222" s="172"/>
      <c r="FQE222" s="172"/>
      <c r="FQF222" s="172"/>
      <c r="FQG222" s="172"/>
      <c r="FQH222" s="172"/>
      <c r="FQI222" s="172"/>
      <c r="FQJ222" s="172"/>
      <c r="FQK222" s="172"/>
      <c r="FQL222" s="172"/>
      <c r="FQM222" s="172"/>
      <c r="FQN222" s="172"/>
      <c r="FQO222" s="172"/>
      <c r="FQP222" s="172"/>
      <c r="FQQ222" s="172"/>
      <c r="FQR222" s="172"/>
      <c r="FQS222" s="172"/>
      <c r="FQT222" s="172"/>
      <c r="FQU222" s="172"/>
      <c r="FQV222" s="172"/>
      <c r="FQW222" s="172"/>
      <c r="FQX222" s="172"/>
      <c r="FQY222" s="172"/>
      <c r="FQZ222" s="172"/>
      <c r="FRA222" s="172"/>
      <c r="FRB222" s="172"/>
      <c r="FRC222" s="172"/>
      <c r="FRD222" s="172"/>
      <c r="FRE222" s="172"/>
      <c r="FRF222" s="172"/>
      <c r="FRG222" s="172"/>
      <c r="FRH222" s="172"/>
      <c r="FRI222" s="172"/>
      <c r="FRJ222" s="172"/>
      <c r="FRK222" s="172"/>
      <c r="FRL222" s="172"/>
      <c r="FRM222" s="172"/>
      <c r="FRN222" s="172"/>
      <c r="FRO222" s="172"/>
      <c r="FRP222" s="172"/>
      <c r="FRQ222" s="172"/>
      <c r="FRR222" s="172"/>
      <c r="FRS222" s="172"/>
      <c r="FRT222" s="172"/>
      <c r="FRU222" s="172"/>
      <c r="FRV222" s="172"/>
      <c r="FRW222" s="172"/>
      <c r="FRX222" s="172"/>
      <c r="FRY222" s="172"/>
      <c r="FRZ222" s="172"/>
      <c r="FSA222" s="172"/>
      <c r="FSB222" s="172"/>
      <c r="FSC222" s="172"/>
      <c r="FSD222" s="172"/>
      <c r="FSE222" s="172"/>
      <c r="FSF222" s="172"/>
      <c r="FSG222" s="172"/>
      <c r="FSH222" s="172"/>
      <c r="FSI222" s="172"/>
      <c r="FSJ222" s="172"/>
      <c r="FSK222" s="172"/>
      <c r="FSL222" s="172"/>
      <c r="FSM222" s="172"/>
      <c r="FSN222" s="172"/>
      <c r="FSO222" s="172"/>
      <c r="FSP222" s="172"/>
      <c r="FSQ222" s="172"/>
      <c r="FSR222" s="172"/>
      <c r="FSS222" s="172"/>
      <c r="FST222" s="172"/>
      <c r="FSU222" s="172"/>
      <c r="FSV222" s="172"/>
      <c r="FSW222" s="172"/>
      <c r="FSX222" s="172"/>
      <c r="FSY222" s="172"/>
      <c r="FSZ222" s="172"/>
      <c r="FTA222" s="172"/>
      <c r="FTB222" s="172"/>
      <c r="FTC222" s="172"/>
      <c r="FTD222" s="172"/>
      <c r="FTE222" s="172"/>
      <c r="FTF222" s="172"/>
      <c r="FTG222" s="172"/>
      <c r="FTH222" s="172"/>
      <c r="FTI222" s="172"/>
      <c r="FTJ222" s="172"/>
      <c r="FTK222" s="172"/>
      <c r="FTL222" s="172"/>
      <c r="FTM222" s="172"/>
      <c r="FTN222" s="172"/>
      <c r="FTO222" s="172"/>
      <c r="FTP222" s="172"/>
      <c r="FTQ222" s="172"/>
      <c r="FTR222" s="172"/>
      <c r="FTS222" s="172"/>
      <c r="FTT222" s="172"/>
      <c r="FTU222" s="172"/>
      <c r="FTV222" s="172"/>
      <c r="FTW222" s="172"/>
      <c r="FTX222" s="172"/>
      <c r="FTY222" s="172"/>
      <c r="FTZ222" s="172"/>
      <c r="FUA222" s="172"/>
      <c r="FUB222" s="172"/>
      <c r="FUC222" s="172"/>
      <c r="FUD222" s="172"/>
      <c r="FUE222" s="172"/>
      <c r="FUF222" s="172"/>
      <c r="FUG222" s="172"/>
      <c r="FUH222" s="172"/>
      <c r="FUI222" s="172"/>
      <c r="FUJ222" s="172"/>
      <c r="FUK222" s="172"/>
      <c r="FUL222" s="172"/>
      <c r="FUM222" s="172"/>
      <c r="FUN222" s="172"/>
      <c r="FUO222" s="172"/>
      <c r="FUP222" s="172"/>
      <c r="FUQ222" s="172"/>
      <c r="FUR222" s="172"/>
      <c r="FUS222" s="172"/>
      <c r="FUT222" s="172"/>
      <c r="FUU222" s="172"/>
      <c r="FUV222" s="172"/>
      <c r="FUW222" s="172"/>
      <c r="FUX222" s="172"/>
      <c r="FUY222" s="172"/>
      <c r="FUZ222" s="172"/>
      <c r="FVA222" s="172"/>
      <c r="FVB222" s="172"/>
      <c r="FVC222" s="172"/>
      <c r="FVD222" s="172"/>
      <c r="FVE222" s="172"/>
      <c r="FVF222" s="172"/>
      <c r="FVG222" s="172"/>
      <c r="FVH222" s="172"/>
      <c r="FVI222" s="172"/>
      <c r="FVJ222" s="172"/>
      <c r="FVK222" s="172"/>
      <c r="FVL222" s="172"/>
      <c r="FVM222" s="172"/>
      <c r="FVN222" s="172"/>
      <c r="FVO222" s="172"/>
      <c r="FVP222" s="172"/>
      <c r="FVQ222" s="172"/>
      <c r="FVR222" s="172"/>
      <c r="FVS222" s="172"/>
      <c r="FVT222" s="172"/>
      <c r="FVU222" s="172"/>
      <c r="FVV222" s="172"/>
      <c r="FVW222" s="172"/>
      <c r="FVX222" s="172"/>
      <c r="FVY222" s="172"/>
      <c r="FVZ222" s="172"/>
      <c r="FWA222" s="172"/>
      <c r="FWB222" s="172"/>
      <c r="FWC222" s="172"/>
      <c r="FWD222" s="172"/>
      <c r="FWE222" s="172"/>
      <c r="FWF222" s="172"/>
      <c r="FWG222" s="172"/>
      <c r="FWH222" s="172"/>
      <c r="FWI222" s="172"/>
      <c r="FWJ222" s="172"/>
      <c r="FWK222" s="172"/>
      <c r="FWL222" s="172"/>
      <c r="FWM222" s="172"/>
      <c r="FWN222" s="172"/>
      <c r="FWO222" s="172"/>
      <c r="FWP222" s="172"/>
      <c r="FWQ222" s="172"/>
      <c r="FWR222" s="172"/>
      <c r="FWS222" s="172"/>
      <c r="FWT222" s="172"/>
      <c r="FWU222" s="172"/>
      <c r="FWV222" s="172"/>
      <c r="FWW222" s="172"/>
      <c r="FWX222" s="172"/>
      <c r="FWY222" s="172"/>
      <c r="FWZ222" s="172"/>
      <c r="FXA222" s="172"/>
      <c r="FXB222" s="172"/>
      <c r="FXC222" s="172"/>
      <c r="FXD222" s="172"/>
      <c r="FXE222" s="172"/>
      <c r="FXF222" s="172"/>
      <c r="FXG222" s="172"/>
      <c r="FXH222" s="172"/>
      <c r="FXI222" s="172"/>
      <c r="FXJ222" s="172"/>
      <c r="FXK222" s="172"/>
      <c r="FXL222" s="172"/>
      <c r="FXM222" s="172"/>
      <c r="FXN222" s="172"/>
      <c r="FXO222" s="172"/>
      <c r="FXP222" s="172"/>
      <c r="FXQ222" s="172"/>
      <c r="FXR222" s="172"/>
      <c r="FXS222" s="172"/>
      <c r="FXT222" s="172"/>
      <c r="FXU222" s="172"/>
      <c r="FXV222" s="172"/>
      <c r="FXW222" s="172"/>
      <c r="FXX222" s="172"/>
      <c r="FXY222" s="172"/>
      <c r="FXZ222" s="172"/>
      <c r="FYA222" s="172"/>
      <c r="FYB222" s="172"/>
      <c r="FYC222" s="172"/>
      <c r="FYD222" s="172"/>
      <c r="FYE222" s="172"/>
      <c r="FYF222" s="172"/>
      <c r="FYG222" s="172"/>
      <c r="FYH222" s="172"/>
      <c r="FYI222" s="172"/>
      <c r="FYJ222" s="172"/>
      <c r="FYK222" s="172"/>
      <c r="FYL222" s="172"/>
      <c r="FYM222" s="172"/>
      <c r="FYN222" s="172"/>
      <c r="FYO222" s="172"/>
      <c r="FYP222" s="172"/>
      <c r="FYQ222" s="172"/>
      <c r="FYR222" s="172"/>
      <c r="FYS222" s="172"/>
      <c r="FYT222" s="172"/>
      <c r="FYU222" s="172"/>
      <c r="FYV222" s="172"/>
      <c r="FYW222" s="172"/>
      <c r="FYX222" s="172"/>
      <c r="FYY222" s="172"/>
      <c r="FYZ222" s="172"/>
      <c r="FZA222" s="172"/>
      <c r="FZB222" s="172"/>
      <c r="FZC222" s="172"/>
      <c r="FZD222" s="172"/>
      <c r="FZE222" s="172"/>
      <c r="FZF222" s="172"/>
      <c r="FZG222" s="172"/>
      <c r="FZH222" s="172"/>
      <c r="FZI222" s="172"/>
      <c r="FZJ222" s="172"/>
      <c r="FZK222" s="172"/>
      <c r="FZL222" s="172"/>
      <c r="FZM222" s="172"/>
      <c r="FZN222" s="172"/>
      <c r="FZO222" s="172"/>
      <c r="FZP222" s="172"/>
      <c r="FZQ222" s="172"/>
      <c r="FZR222" s="172"/>
      <c r="FZS222" s="172"/>
      <c r="FZT222" s="172"/>
      <c r="FZU222" s="172"/>
      <c r="FZV222" s="172"/>
      <c r="FZW222" s="172"/>
      <c r="FZX222" s="172"/>
      <c r="FZY222" s="172"/>
      <c r="FZZ222" s="172"/>
      <c r="GAA222" s="172"/>
      <c r="GAB222" s="172"/>
      <c r="GAC222" s="172"/>
      <c r="GAD222" s="172"/>
      <c r="GAE222" s="172"/>
      <c r="GAF222" s="172"/>
      <c r="GAG222" s="172"/>
      <c r="GAH222" s="172"/>
      <c r="GAI222" s="172"/>
      <c r="GAJ222" s="172"/>
      <c r="GAK222" s="172"/>
      <c r="GAL222" s="172"/>
      <c r="GAM222" s="172"/>
      <c r="GAN222" s="172"/>
      <c r="GAO222" s="172"/>
      <c r="GAP222" s="172"/>
      <c r="GAQ222" s="172"/>
      <c r="GAR222" s="172"/>
      <c r="GAS222" s="172"/>
      <c r="GAT222" s="172"/>
      <c r="GAU222" s="172"/>
      <c r="GAV222" s="172"/>
      <c r="GAW222" s="172"/>
      <c r="GAX222" s="172"/>
      <c r="GAY222" s="172"/>
      <c r="GAZ222" s="172"/>
      <c r="GBA222" s="172"/>
      <c r="GBB222" s="172"/>
      <c r="GBC222" s="172"/>
      <c r="GBD222" s="172"/>
      <c r="GBE222" s="172"/>
      <c r="GBF222" s="172"/>
      <c r="GBG222" s="172"/>
      <c r="GBH222" s="172"/>
      <c r="GBI222" s="172"/>
      <c r="GBJ222" s="172"/>
      <c r="GBK222" s="172"/>
      <c r="GBL222" s="172"/>
      <c r="GBM222" s="172"/>
      <c r="GBN222" s="172"/>
      <c r="GBO222" s="172"/>
      <c r="GBP222" s="172"/>
      <c r="GBQ222" s="172"/>
      <c r="GBR222" s="172"/>
      <c r="GBS222" s="172"/>
      <c r="GBT222" s="172"/>
      <c r="GBU222" s="172"/>
      <c r="GBV222" s="172"/>
      <c r="GBW222" s="172"/>
      <c r="GBX222" s="172"/>
      <c r="GBY222" s="172"/>
      <c r="GBZ222" s="172"/>
      <c r="GCA222" s="172"/>
      <c r="GCB222" s="172"/>
      <c r="GCC222" s="172"/>
      <c r="GCD222" s="172"/>
      <c r="GCE222" s="172"/>
      <c r="GCF222" s="172"/>
      <c r="GCG222" s="172"/>
      <c r="GCH222" s="172"/>
      <c r="GCI222" s="172"/>
      <c r="GCJ222" s="172"/>
      <c r="GCK222" s="172"/>
      <c r="GCL222" s="172"/>
      <c r="GCM222" s="172"/>
      <c r="GCN222" s="172"/>
      <c r="GCO222" s="172"/>
      <c r="GCP222" s="172"/>
      <c r="GCQ222" s="172"/>
      <c r="GCR222" s="172"/>
      <c r="GCS222" s="172"/>
      <c r="GCT222" s="172"/>
      <c r="GCU222" s="172"/>
      <c r="GCV222" s="172"/>
      <c r="GCW222" s="172"/>
      <c r="GCX222" s="172"/>
      <c r="GCY222" s="172"/>
      <c r="GCZ222" s="172"/>
      <c r="GDA222" s="172"/>
      <c r="GDB222" s="172"/>
      <c r="GDC222" s="172"/>
      <c r="GDD222" s="172"/>
      <c r="GDE222" s="172"/>
      <c r="GDF222" s="172"/>
      <c r="GDG222" s="172"/>
      <c r="GDH222" s="172"/>
      <c r="GDI222" s="172"/>
      <c r="GDJ222" s="172"/>
      <c r="GDK222" s="172"/>
      <c r="GDL222" s="172"/>
      <c r="GDM222" s="172"/>
      <c r="GDN222" s="172"/>
      <c r="GDO222" s="172"/>
      <c r="GDP222" s="172"/>
      <c r="GDQ222" s="172"/>
      <c r="GDR222" s="172"/>
      <c r="GDS222" s="172"/>
      <c r="GDT222" s="172"/>
      <c r="GDU222" s="172"/>
      <c r="GDV222" s="172"/>
      <c r="GDW222" s="172"/>
      <c r="GDX222" s="172"/>
      <c r="GDY222" s="172"/>
      <c r="GDZ222" s="172"/>
      <c r="GEA222" s="172"/>
      <c r="GEB222" s="172"/>
      <c r="GEC222" s="172"/>
      <c r="GED222" s="172"/>
      <c r="GEE222" s="172"/>
      <c r="GEF222" s="172"/>
      <c r="GEG222" s="172"/>
      <c r="GEH222" s="172"/>
      <c r="GEI222" s="172"/>
      <c r="GEJ222" s="172"/>
      <c r="GEK222" s="172"/>
      <c r="GEL222" s="172"/>
      <c r="GEM222" s="172"/>
      <c r="GEN222" s="172"/>
      <c r="GEO222" s="172"/>
      <c r="GEP222" s="172"/>
      <c r="GEQ222" s="172"/>
      <c r="GER222" s="172"/>
      <c r="GES222" s="172"/>
      <c r="GET222" s="172"/>
      <c r="GEU222" s="172"/>
      <c r="GEV222" s="172"/>
      <c r="GEW222" s="172"/>
      <c r="GEX222" s="172"/>
      <c r="GEY222" s="172"/>
      <c r="GEZ222" s="172"/>
      <c r="GFA222" s="172"/>
      <c r="GFB222" s="172"/>
      <c r="GFC222" s="172"/>
      <c r="GFD222" s="172"/>
      <c r="GFE222" s="172"/>
      <c r="GFF222" s="172"/>
      <c r="GFG222" s="172"/>
      <c r="GFH222" s="172"/>
      <c r="GFI222" s="172"/>
      <c r="GFJ222" s="172"/>
      <c r="GFK222" s="172"/>
      <c r="GFL222" s="172"/>
      <c r="GFM222" s="172"/>
      <c r="GFN222" s="172"/>
      <c r="GFO222" s="172"/>
      <c r="GFP222" s="172"/>
      <c r="GFQ222" s="172"/>
      <c r="GFR222" s="172"/>
      <c r="GFS222" s="172"/>
      <c r="GFT222" s="172"/>
      <c r="GFU222" s="172"/>
      <c r="GFV222" s="172"/>
      <c r="GFW222" s="172"/>
      <c r="GFX222" s="172"/>
      <c r="GFY222" s="172"/>
      <c r="GFZ222" s="172"/>
      <c r="GGA222" s="172"/>
      <c r="GGB222" s="172"/>
      <c r="GGC222" s="172"/>
      <c r="GGD222" s="172"/>
      <c r="GGE222" s="172"/>
      <c r="GGF222" s="172"/>
      <c r="GGG222" s="172"/>
      <c r="GGH222" s="172"/>
      <c r="GGI222" s="172"/>
      <c r="GGJ222" s="172"/>
      <c r="GGK222" s="172"/>
      <c r="GGL222" s="172"/>
      <c r="GGM222" s="172"/>
      <c r="GGN222" s="172"/>
      <c r="GGO222" s="172"/>
      <c r="GGP222" s="172"/>
      <c r="GGQ222" s="172"/>
      <c r="GGR222" s="172"/>
      <c r="GGS222" s="172"/>
      <c r="GGT222" s="172"/>
      <c r="GGU222" s="172"/>
      <c r="GGV222" s="172"/>
      <c r="GGW222" s="172"/>
      <c r="GGX222" s="172"/>
      <c r="GGY222" s="172"/>
      <c r="GGZ222" s="172"/>
      <c r="GHA222" s="172"/>
      <c r="GHB222" s="172"/>
      <c r="GHC222" s="172"/>
      <c r="GHD222" s="172"/>
      <c r="GHE222" s="172"/>
      <c r="GHF222" s="172"/>
      <c r="GHG222" s="172"/>
      <c r="GHH222" s="172"/>
      <c r="GHI222" s="172"/>
      <c r="GHJ222" s="172"/>
      <c r="GHK222" s="172"/>
      <c r="GHL222" s="172"/>
      <c r="GHM222" s="172"/>
      <c r="GHN222" s="172"/>
      <c r="GHO222" s="172"/>
      <c r="GHP222" s="172"/>
      <c r="GHQ222" s="172"/>
      <c r="GHR222" s="172"/>
      <c r="GHS222" s="172"/>
      <c r="GHT222" s="172"/>
      <c r="GHU222" s="172"/>
      <c r="GHV222" s="172"/>
      <c r="GHW222" s="172"/>
      <c r="GHX222" s="172"/>
      <c r="GHY222" s="172"/>
      <c r="GHZ222" s="172"/>
      <c r="GIA222" s="172"/>
      <c r="GIB222" s="172"/>
      <c r="GIC222" s="172"/>
      <c r="GID222" s="172"/>
      <c r="GIE222" s="172"/>
      <c r="GIF222" s="172"/>
      <c r="GIG222" s="172"/>
      <c r="GIH222" s="172"/>
      <c r="GII222" s="172"/>
      <c r="GIJ222" s="172"/>
      <c r="GIK222" s="172"/>
      <c r="GIL222" s="172"/>
      <c r="GIM222" s="172"/>
      <c r="GIN222" s="172"/>
      <c r="GIO222" s="172"/>
      <c r="GIP222" s="172"/>
      <c r="GIQ222" s="172"/>
      <c r="GIR222" s="172"/>
      <c r="GIS222" s="172"/>
      <c r="GIT222" s="172"/>
      <c r="GIU222" s="172"/>
      <c r="GIV222" s="172"/>
      <c r="GIW222" s="172"/>
      <c r="GIX222" s="172"/>
      <c r="GIY222" s="172"/>
      <c r="GIZ222" s="172"/>
      <c r="GJA222" s="172"/>
      <c r="GJB222" s="172"/>
      <c r="GJC222" s="172"/>
      <c r="GJD222" s="172"/>
      <c r="GJE222" s="172"/>
      <c r="GJF222" s="172"/>
      <c r="GJG222" s="172"/>
      <c r="GJH222" s="172"/>
      <c r="GJI222" s="172"/>
      <c r="GJJ222" s="172"/>
      <c r="GJK222" s="172"/>
      <c r="GJL222" s="172"/>
      <c r="GJM222" s="172"/>
      <c r="GJN222" s="172"/>
      <c r="GJO222" s="172"/>
      <c r="GJP222" s="172"/>
      <c r="GJQ222" s="172"/>
      <c r="GJR222" s="172"/>
      <c r="GJS222" s="172"/>
      <c r="GJT222" s="172"/>
      <c r="GJU222" s="172"/>
      <c r="GJV222" s="172"/>
      <c r="GJW222" s="172"/>
      <c r="GJX222" s="172"/>
      <c r="GJY222" s="172"/>
      <c r="GJZ222" s="172"/>
      <c r="GKA222" s="172"/>
      <c r="GKB222" s="172"/>
      <c r="GKC222" s="172"/>
      <c r="GKD222" s="172"/>
      <c r="GKE222" s="172"/>
      <c r="GKF222" s="172"/>
      <c r="GKG222" s="172"/>
      <c r="GKH222" s="172"/>
      <c r="GKI222" s="172"/>
      <c r="GKJ222" s="172"/>
      <c r="GKK222" s="172"/>
      <c r="GKL222" s="172"/>
      <c r="GKM222" s="172"/>
      <c r="GKN222" s="172"/>
      <c r="GKO222" s="172"/>
      <c r="GKP222" s="172"/>
      <c r="GKQ222" s="172"/>
      <c r="GKR222" s="172"/>
      <c r="GKS222" s="172"/>
      <c r="GKT222" s="172"/>
      <c r="GKU222" s="172"/>
      <c r="GKV222" s="172"/>
      <c r="GKW222" s="172"/>
      <c r="GKX222" s="172"/>
      <c r="GKY222" s="172"/>
      <c r="GKZ222" s="172"/>
      <c r="GLA222" s="172"/>
      <c r="GLB222" s="172"/>
      <c r="GLC222" s="172"/>
      <c r="GLD222" s="172"/>
      <c r="GLE222" s="172"/>
      <c r="GLF222" s="172"/>
      <c r="GLG222" s="172"/>
      <c r="GLH222" s="172"/>
      <c r="GLI222" s="172"/>
      <c r="GLJ222" s="172"/>
      <c r="GLK222" s="172"/>
      <c r="GLL222" s="172"/>
      <c r="GLM222" s="172"/>
      <c r="GLN222" s="172"/>
      <c r="GLO222" s="172"/>
      <c r="GLP222" s="172"/>
      <c r="GLQ222" s="172"/>
      <c r="GLR222" s="172"/>
      <c r="GLS222" s="172"/>
      <c r="GLT222" s="172"/>
      <c r="GLU222" s="172"/>
      <c r="GLV222" s="172"/>
      <c r="GLW222" s="172"/>
      <c r="GLX222" s="172"/>
      <c r="GLY222" s="172"/>
      <c r="GLZ222" s="172"/>
      <c r="GMA222" s="172"/>
      <c r="GMB222" s="172"/>
      <c r="GMC222" s="172"/>
      <c r="GMD222" s="172"/>
      <c r="GME222" s="172"/>
      <c r="GMF222" s="172"/>
      <c r="GMG222" s="172"/>
      <c r="GMH222" s="172"/>
      <c r="GMI222" s="172"/>
      <c r="GMJ222" s="172"/>
      <c r="GMK222" s="172"/>
      <c r="GML222" s="172"/>
      <c r="GMM222" s="172"/>
      <c r="GMN222" s="172"/>
      <c r="GMO222" s="172"/>
      <c r="GMP222" s="172"/>
      <c r="GMQ222" s="172"/>
      <c r="GMR222" s="172"/>
      <c r="GMS222" s="172"/>
      <c r="GMT222" s="172"/>
      <c r="GMU222" s="172"/>
      <c r="GMV222" s="172"/>
      <c r="GMW222" s="172"/>
      <c r="GMX222" s="172"/>
      <c r="GMY222" s="172"/>
      <c r="GMZ222" s="172"/>
      <c r="GNA222" s="172"/>
      <c r="GNB222" s="172"/>
      <c r="GNC222" s="172"/>
      <c r="GND222" s="172"/>
      <c r="GNE222" s="172"/>
      <c r="GNF222" s="172"/>
      <c r="GNG222" s="172"/>
      <c r="GNH222" s="172"/>
      <c r="GNI222" s="172"/>
      <c r="GNJ222" s="172"/>
      <c r="GNK222" s="172"/>
      <c r="GNL222" s="172"/>
      <c r="GNM222" s="172"/>
      <c r="GNN222" s="172"/>
      <c r="GNO222" s="172"/>
      <c r="GNP222" s="172"/>
      <c r="GNQ222" s="172"/>
      <c r="GNR222" s="172"/>
      <c r="GNS222" s="172"/>
      <c r="GNT222" s="172"/>
      <c r="GNU222" s="172"/>
      <c r="GNV222" s="172"/>
      <c r="GNW222" s="172"/>
      <c r="GNX222" s="172"/>
      <c r="GNY222" s="172"/>
      <c r="GNZ222" s="172"/>
      <c r="GOA222" s="172"/>
      <c r="GOB222" s="172"/>
      <c r="GOC222" s="172"/>
      <c r="GOD222" s="172"/>
      <c r="GOE222" s="172"/>
      <c r="GOF222" s="172"/>
      <c r="GOG222" s="172"/>
      <c r="GOH222" s="172"/>
      <c r="GOI222" s="172"/>
      <c r="GOJ222" s="172"/>
      <c r="GOK222" s="172"/>
      <c r="GOL222" s="172"/>
      <c r="GOM222" s="172"/>
      <c r="GON222" s="172"/>
      <c r="GOO222" s="172"/>
      <c r="GOP222" s="172"/>
      <c r="GOQ222" s="172"/>
      <c r="GOR222" s="172"/>
      <c r="GOS222" s="172"/>
      <c r="GOT222" s="172"/>
      <c r="GOU222" s="172"/>
      <c r="GOV222" s="172"/>
      <c r="GOW222" s="172"/>
      <c r="GOX222" s="172"/>
      <c r="GOY222" s="172"/>
      <c r="GOZ222" s="172"/>
      <c r="GPA222" s="172"/>
      <c r="GPB222" s="172"/>
      <c r="GPC222" s="172"/>
      <c r="GPD222" s="172"/>
      <c r="GPE222" s="172"/>
      <c r="GPF222" s="172"/>
      <c r="GPG222" s="172"/>
      <c r="GPH222" s="172"/>
      <c r="GPI222" s="172"/>
      <c r="GPJ222" s="172"/>
      <c r="GPK222" s="172"/>
      <c r="GPL222" s="172"/>
      <c r="GPM222" s="172"/>
      <c r="GPN222" s="172"/>
      <c r="GPO222" s="172"/>
      <c r="GPP222" s="172"/>
      <c r="GPQ222" s="172"/>
      <c r="GPR222" s="172"/>
      <c r="GPS222" s="172"/>
      <c r="GPT222" s="172"/>
      <c r="GPU222" s="172"/>
      <c r="GPV222" s="172"/>
      <c r="GPW222" s="172"/>
      <c r="GPX222" s="172"/>
      <c r="GPY222" s="172"/>
      <c r="GPZ222" s="172"/>
      <c r="GQA222" s="172"/>
      <c r="GQB222" s="172"/>
      <c r="GQC222" s="172"/>
      <c r="GQD222" s="172"/>
      <c r="GQE222" s="172"/>
      <c r="GQF222" s="172"/>
      <c r="GQG222" s="172"/>
      <c r="GQH222" s="172"/>
      <c r="GQI222" s="172"/>
      <c r="GQJ222" s="172"/>
      <c r="GQK222" s="172"/>
      <c r="GQL222" s="172"/>
      <c r="GQM222" s="172"/>
      <c r="GQN222" s="172"/>
      <c r="GQO222" s="172"/>
      <c r="GQP222" s="172"/>
      <c r="GQQ222" s="172"/>
      <c r="GQR222" s="172"/>
      <c r="GQS222" s="172"/>
      <c r="GQT222" s="172"/>
      <c r="GQU222" s="172"/>
      <c r="GQV222" s="172"/>
      <c r="GQW222" s="172"/>
      <c r="GQX222" s="172"/>
      <c r="GQY222" s="172"/>
      <c r="GQZ222" s="172"/>
      <c r="GRA222" s="172"/>
      <c r="GRB222" s="172"/>
      <c r="GRC222" s="172"/>
      <c r="GRD222" s="172"/>
      <c r="GRE222" s="172"/>
      <c r="GRF222" s="172"/>
      <c r="GRG222" s="172"/>
      <c r="GRH222" s="172"/>
      <c r="GRI222" s="172"/>
      <c r="GRJ222" s="172"/>
      <c r="GRK222" s="172"/>
      <c r="GRL222" s="172"/>
      <c r="GRM222" s="172"/>
      <c r="GRN222" s="172"/>
      <c r="GRO222" s="172"/>
      <c r="GRP222" s="172"/>
      <c r="GRQ222" s="172"/>
      <c r="GRR222" s="172"/>
      <c r="GRS222" s="172"/>
      <c r="GRT222" s="172"/>
      <c r="GRU222" s="172"/>
      <c r="GRV222" s="172"/>
      <c r="GRW222" s="172"/>
      <c r="GRX222" s="172"/>
      <c r="GRY222" s="172"/>
      <c r="GRZ222" s="172"/>
      <c r="GSA222" s="172"/>
      <c r="GSB222" s="172"/>
      <c r="GSC222" s="172"/>
      <c r="GSD222" s="172"/>
      <c r="GSE222" s="172"/>
      <c r="GSF222" s="172"/>
      <c r="GSG222" s="172"/>
      <c r="GSH222" s="172"/>
      <c r="GSI222" s="172"/>
      <c r="GSJ222" s="172"/>
      <c r="GSK222" s="172"/>
      <c r="GSL222" s="172"/>
      <c r="GSM222" s="172"/>
      <c r="GSN222" s="172"/>
      <c r="GSO222" s="172"/>
      <c r="GSP222" s="172"/>
      <c r="GSQ222" s="172"/>
      <c r="GSR222" s="172"/>
      <c r="GSS222" s="172"/>
      <c r="GST222" s="172"/>
      <c r="GSU222" s="172"/>
      <c r="GSV222" s="172"/>
      <c r="GSW222" s="172"/>
      <c r="GSX222" s="172"/>
      <c r="GSY222" s="172"/>
      <c r="GSZ222" s="172"/>
      <c r="GTA222" s="172"/>
      <c r="GTB222" s="172"/>
      <c r="GTC222" s="172"/>
      <c r="GTD222" s="172"/>
      <c r="GTE222" s="172"/>
      <c r="GTF222" s="172"/>
      <c r="GTG222" s="172"/>
      <c r="GTH222" s="172"/>
      <c r="GTI222" s="172"/>
      <c r="GTJ222" s="172"/>
      <c r="GTK222" s="172"/>
      <c r="GTL222" s="172"/>
      <c r="GTM222" s="172"/>
      <c r="GTN222" s="172"/>
      <c r="GTO222" s="172"/>
      <c r="GTP222" s="172"/>
      <c r="GTQ222" s="172"/>
      <c r="GTR222" s="172"/>
      <c r="GTS222" s="172"/>
      <c r="GTT222" s="172"/>
      <c r="GTU222" s="172"/>
      <c r="GTV222" s="172"/>
      <c r="GTW222" s="172"/>
      <c r="GTX222" s="172"/>
      <c r="GTY222" s="172"/>
      <c r="GTZ222" s="172"/>
      <c r="GUA222" s="172"/>
      <c r="GUB222" s="172"/>
      <c r="GUC222" s="172"/>
      <c r="GUD222" s="172"/>
      <c r="GUE222" s="172"/>
      <c r="GUF222" s="172"/>
      <c r="GUG222" s="172"/>
      <c r="GUH222" s="172"/>
      <c r="GUI222" s="172"/>
      <c r="GUJ222" s="172"/>
      <c r="GUK222" s="172"/>
      <c r="GUL222" s="172"/>
      <c r="GUM222" s="172"/>
      <c r="GUN222" s="172"/>
      <c r="GUO222" s="172"/>
      <c r="GUP222" s="172"/>
      <c r="GUQ222" s="172"/>
      <c r="GUR222" s="172"/>
      <c r="GUS222" s="172"/>
      <c r="GUT222" s="172"/>
      <c r="GUU222" s="172"/>
      <c r="GUV222" s="172"/>
      <c r="GUW222" s="172"/>
      <c r="GUX222" s="172"/>
      <c r="GUY222" s="172"/>
      <c r="GUZ222" s="172"/>
      <c r="GVA222" s="172"/>
      <c r="GVB222" s="172"/>
      <c r="GVC222" s="172"/>
      <c r="GVD222" s="172"/>
      <c r="GVE222" s="172"/>
      <c r="GVF222" s="172"/>
      <c r="GVG222" s="172"/>
      <c r="GVH222" s="172"/>
      <c r="GVI222" s="172"/>
      <c r="GVJ222" s="172"/>
      <c r="GVK222" s="172"/>
      <c r="GVL222" s="172"/>
      <c r="GVM222" s="172"/>
      <c r="GVN222" s="172"/>
      <c r="GVO222" s="172"/>
      <c r="GVP222" s="172"/>
      <c r="GVQ222" s="172"/>
      <c r="GVR222" s="172"/>
      <c r="GVS222" s="172"/>
      <c r="GVT222" s="172"/>
      <c r="GVU222" s="172"/>
      <c r="GVV222" s="172"/>
      <c r="GVW222" s="172"/>
      <c r="GVX222" s="172"/>
      <c r="GVY222" s="172"/>
      <c r="GVZ222" s="172"/>
      <c r="GWA222" s="172"/>
      <c r="GWB222" s="172"/>
      <c r="GWC222" s="172"/>
      <c r="GWD222" s="172"/>
      <c r="GWE222" s="172"/>
      <c r="GWF222" s="172"/>
      <c r="GWG222" s="172"/>
      <c r="GWH222" s="172"/>
      <c r="GWI222" s="172"/>
      <c r="GWJ222" s="172"/>
      <c r="GWK222" s="172"/>
      <c r="GWL222" s="172"/>
      <c r="GWM222" s="172"/>
      <c r="GWN222" s="172"/>
      <c r="GWO222" s="172"/>
      <c r="GWP222" s="172"/>
      <c r="GWQ222" s="172"/>
      <c r="GWR222" s="172"/>
      <c r="GWS222" s="172"/>
      <c r="GWT222" s="172"/>
      <c r="GWU222" s="172"/>
      <c r="GWV222" s="172"/>
      <c r="GWW222" s="172"/>
      <c r="GWX222" s="172"/>
      <c r="GWY222" s="172"/>
      <c r="GWZ222" s="172"/>
      <c r="GXA222" s="172"/>
      <c r="GXB222" s="172"/>
      <c r="GXC222" s="172"/>
      <c r="GXD222" s="172"/>
      <c r="GXE222" s="172"/>
      <c r="GXF222" s="172"/>
      <c r="GXG222" s="172"/>
      <c r="GXH222" s="172"/>
      <c r="GXI222" s="172"/>
      <c r="GXJ222" s="172"/>
      <c r="GXK222" s="172"/>
      <c r="GXL222" s="172"/>
      <c r="GXM222" s="172"/>
      <c r="GXN222" s="172"/>
      <c r="GXO222" s="172"/>
      <c r="GXP222" s="172"/>
      <c r="GXQ222" s="172"/>
      <c r="GXR222" s="172"/>
      <c r="GXS222" s="172"/>
      <c r="GXT222" s="172"/>
      <c r="GXU222" s="172"/>
      <c r="GXV222" s="172"/>
      <c r="GXW222" s="172"/>
      <c r="GXX222" s="172"/>
      <c r="GXY222" s="172"/>
      <c r="GXZ222" s="172"/>
      <c r="GYA222" s="172"/>
      <c r="GYB222" s="172"/>
      <c r="GYC222" s="172"/>
      <c r="GYD222" s="172"/>
      <c r="GYE222" s="172"/>
      <c r="GYF222" s="172"/>
      <c r="GYG222" s="172"/>
      <c r="GYH222" s="172"/>
      <c r="GYI222" s="172"/>
      <c r="GYJ222" s="172"/>
      <c r="GYK222" s="172"/>
      <c r="GYL222" s="172"/>
      <c r="GYM222" s="172"/>
      <c r="GYN222" s="172"/>
      <c r="GYO222" s="172"/>
      <c r="GYP222" s="172"/>
      <c r="GYQ222" s="172"/>
      <c r="GYR222" s="172"/>
      <c r="GYS222" s="172"/>
      <c r="GYT222" s="172"/>
      <c r="GYU222" s="172"/>
      <c r="GYV222" s="172"/>
      <c r="GYW222" s="172"/>
      <c r="GYX222" s="172"/>
      <c r="GYY222" s="172"/>
      <c r="GYZ222" s="172"/>
      <c r="GZA222" s="172"/>
      <c r="GZB222" s="172"/>
      <c r="GZC222" s="172"/>
      <c r="GZD222" s="172"/>
      <c r="GZE222" s="172"/>
      <c r="GZF222" s="172"/>
      <c r="GZG222" s="172"/>
      <c r="GZH222" s="172"/>
      <c r="GZI222" s="172"/>
      <c r="GZJ222" s="172"/>
      <c r="GZK222" s="172"/>
      <c r="GZL222" s="172"/>
      <c r="GZM222" s="172"/>
      <c r="GZN222" s="172"/>
      <c r="GZO222" s="172"/>
      <c r="GZP222" s="172"/>
      <c r="GZQ222" s="172"/>
      <c r="GZR222" s="172"/>
      <c r="GZS222" s="172"/>
      <c r="GZT222" s="172"/>
      <c r="GZU222" s="172"/>
      <c r="GZV222" s="172"/>
      <c r="GZW222" s="172"/>
      <c r="GZX222" s="172"/>
      <c r="GZY222" s="172"/>
      <c r="GZZ222" s="172"/>
      <c r="HAA222" s="172"/>
      <c r="HAB222" s="172"/>
      <c r="HAC222" s="172"/>
      <c r="HAD222" s="172"/>
      <c r="HAE222" s="172"/>
      <c r="HAF222" s="172"/>
      <c r="HAG222" s="172"/>
      <c r="HAH222" s="172"/>
      <c r="HAI222" s="172"/>
      <c r="HAJ222" s="172"/>
      <c r="HAK222" s="172"/>
      <c r="HAL222" s="172"/>
      <c r="HAM222" s="172"/>
      <c r="HAN222" s="172"/>
      <c r="HAO222" s="172"/>
      <c r="HAP222" s="172"/>
      <c r="HAQ222" s="172"/>
      <c r="HAR222" s="172"/>
      <c r="HAS222" s="172"/>
      <c r="HAT222" s="172"/>
      <c r="HAU222" s="172"/>
      <c r="HAV222" s="172"/>
      <c r="HAW222" s="172"/>
      <c r="HAX222" s="172"/>
      <c r="HAY222" s="172"/>
      <c r="HAZ222" s="172"/>
      <c r="HBA222" s="172"/>
      <c r="HBB222" s="172"/>
      <c r="HBC222" s="172"/>
      <c r="HBD222" s="172"/>
      <c r="HBE222" s="172"/>
      <c r="HBF222" s="172"/>
      <c r="HBG222" s="172"/>
      <c r="HBH222" s="172"/>
      <c r="HBI222" s="172"/>
      <c r="HBJ222" s="172"/>
      <c r="HBK222" s="172"/>
      <c r="HBL222" s="172"/>
      <c r="HBM222" s="172"/>
      <c r="HBN222" s="172"/>
      <c r="HBO222" s="172"/>
      <c r="HBP222" s="172"/>
      <c r="HBQ222" s="172"/>
      <c r="HBR222" s="172"/>
      <c r="HBS222" s="172"/>
      <c r="HBT222" s="172"/>
      <c r="HBU222" s="172"/>
      <c r="HBV222" s="172"/>
      <c r="HBW222" s="172"/>
      <c r="HBX222" s="172"/>
      <c r="HBY222" s="172"/>
      <c r="HBZ222" s="172"/>
      <c r="HCA222" s="172"/>
      <c r="HCB222" s="172"/>
      <c r="HCC222" s="172"/>
      <c r="HCD222" s="172"/>
      <c r="HCE222" s="172"/>
      <c r="HCF222" s="172"/>
      <c r="HCG222" s="172"/>
      <c r="HCH222" s="172"/>
      <c r="HCI222" s="172"/>
      <c r="HCJ222" s="172"/>
      <c r="HCK222" s="172"/>
      <c r="HCL222" s="172"/>
      <c r="HCM222" s="172"/>
      <c r="HCN222" s="172"/>
      <c r="HCO222" s="172"/>
      <c r="HCP222" s="172"/>
      <c r="HCQ222" s="172"/>
      <c r="HCR222" s="172"/>
      <c r="HCS222" s="172"/>
      <c r="HCT222" s="172"/>
      <c r="HCU222" s="172"/>
      <c r="HCV222" s="172"/>
      <c r="HCW222" s="172"/>
      <c r="HCX222" s="172"/>
      <c r="HCY222" s="172"/>
      <c r="HCZ222" s="172"/>
      <c r="HDA222" s="172"/>
      <c r="HDB222" s="172"/>
      <c r="HDC222" s="172"/>
      <c r="HDD222" s="172"/>
      <c r="HDE222" s="172"/>
      <c r="HDF222" s="172"/>
      <c r="HDG222" s="172"/>
      <c r="HDH222" s="172"/>
      <c r="HDI222" s="172"/>
      <c r="HDJ222" s="172"/>
      <c r="HDK222" s="172"/>
      <c r="HDL222" s="172"/>
      <c r="HDM222" s="172"/>
      <c r="HDN222" s="172"/>
      <c r="HDO222" s="172"/>
      <c r="HDP222" s="172"/>
      <c r="HDQ222" s="172"/>
      <c r="HDR222" s="172"/>
      <c r="HDS222" s="172"/>
      <c r="HDT222" s="172"/>
      <c r="HDU222" s="172"/>
      <c r="HDV222" s="172"/>
      <c r="HDW222" s="172"/>
      <c r="HDX222" s="172"/>
      <c r="HDY222" s="172"/>
      <c r="HDZ222" s="172"/>
      <c r="HEA222" s="172"/>
      <c r="HEB222" s="172"/>
      <c r="HEC222" s="172"/>
      <c r="HED222" s="172"/>
      <c r="HEE222" s="172"/>
      <c r="HEF222" s="172"/>
      <c r="HEG222" s="172"/>
      <c r="HEH222" s="172"/>
      <c r="HEI222" s="172"/>
      <c r="HEJ222" s="172"/>
      <c r="HEK222" s="172"/>
      <c r="HEL222" s="172"/>
      <c r="HEM222" s="172"/>
      <c r="HEN222" s="172"/>
      <c r="HEO222" s="172"/>
      <c r="HEP222" s="172"/>
      <c r="HEQ222" s="172"/>
      <c r="HER222" s="172"/>
      <c r="HES222" s="172"/>
      <c r="HET222" s="172"/>
      <c r="HEU222" s="172"/>
      <c r="HEV222" s="172"/>
      <c r="HEW222" s="172"/>
      <c r="HEX222" s="172"/>
      <c r="HEY222" s="172"/>
      <c r="HEZ222" s="172"/>
      <c r="HFA222" s="172"/>
      <c r="HFB222" s="172"/>
      <c r="HFC222" s="172"/>
      <c r="HFD222" s="172"/>
      <c r="HFE222" s="172"/>
      <c r="HFF222" s="172"/>
      <c r="HFG222" s="172"/>
      <c r="HFH222" s="172"/>
      <c r="HFI222" s="172"/>
      <c r="HFJ222" s="172"/>
      <c r="HFK222" s="172"/>
      <c r="HFL222" s="172"/>
      <c r="HFM222" s="172"/>
      <c r="HFN222" s="172"/>
      <c r="HFO222" s="172"/>
      <c r="HFP222" s="172"/>
      <c r="HFQ222" s="172"/>
      <c r="HFR222" s="172"/>
      <c r="HFS222" s="172"/>
      <c r="HFT222" s="172"/>
      <c r="HFU222" s="172"/>
      <c r="HFV222" s="172"/>
      <c r="HFW222" s="172"/>
      <c r="HFX222" s="172"/>
      <c r="HFY222" s="172"/>
      <c r="HFZ222" s="172"/>
      <c r="HGA222" s="172"/>
      <c r="HGB222" s="172"/>
      <c r="HGC222" s="172"/>
      <c r="HGD222" s="172"/>
      <c r="HGE222" s="172"/>
      <c r="HGF222" s="172"/>
      <c r="HGG222" s="172"/>
      <c r="HGH222" s="172"/>
      <c r="HGI222" s="172"/>
      <c r="HGJ222" s="172"/>
      <c r="HGK222" s="172"/>
      <c r="HGL222" s="172"/>
      <c r="HGM222" s="172"/>
      <c r="HGN222" s="172"/>
      <c r="HGO222" s="172"/>
      <c r="HGP222" s="172"/>
      <c r="HGQ222" s="172"/>
      <c r="HGR222" s="172"/>
      <c r="HGS222" s="172"/>
      <c r="HGT222" s="172"/>
      <c r="HGU222" s="172"/>
      <c r="HGV222" s="172"/>
      <c r="HGW222" s="172"/>
      <c r="HGX222" s="172"/>
      <c r="HGY222" s="172"/>
      <c r="HGZ222" s="172"/>
      <c r="HHA222" s="172"/>
      <c r="HHB222" s="172"/>
      <c r="HHC222" s="172"/>
      <c r="HHD222" s="172"/>
      <c r="HHE222" s="172"/>
      <c r="HHF222" s="172"/>
      <c r="HHG222" s="172"/>
      <c r="HHH222" s="172"/>
      <c r="HHI222" s="172"/>
      <c r="HHJ222" s="172"/>
      <c r="HHK222" s="172"/>
      <c r="HHL222" s="172"/>
      <c r="HHM222" s="172"/>
      <c r="HHN222" s="172"/>
      <c r="HHO222" s="172"/>
      <c r="HHP222" s="172"/>
      <c r="HHQ222" s="172"/>
      <c r="HHR222" s="172"/>
      <c r="HHS222" s="172"/>
      <c r="HHT222" s="172"/>
      <c r="HHU222" s="172"/>
      <c r="HHV222" s="172"/>
      <c r="HHW222" s="172"/>
      <c r="HHX222" s="172"/>
      <c r="HHY222" s="172"/>
      <c r="HHZ222" s="172"/>
      <c r="HIA222" s="172"/>
      <c r="HIB222" s="172"/>
      <c r="HIC222" s="172"/>
      <c r="HID222" s="172"/>
      <c r="HIE222" s="172"/>
      <c r="HIF222" s="172"/>
      <c r="HIG222" s="172"/>
      <c r="HIH222" s="172"/>
      <c r="HII222" s="172"/>
      <c r="HIJ222" s="172"/>
      <c r="HIK222" s="172"/>
      <c r="HIL222" s="172"/>
      <c r="HIM222" s="172"/>
      <c r="HIN222" s="172"/>
      <c r="HIO222" s="172"/>
      <c r="HIP222" s="172"/>
      <c r="HIQ222" s="172"/>
      <c r="HIR222" s="172"/>
      <c r="HIS222" s="172"/>
      <c r="HIT222" s="172"/>
      <c r="HIU222" s="172"/>
      <c r="HIV222" s="172"/>
      <c r="HIW222" s="172"/>
      <c r="HIX222" s="172"/>
      <c r="HIY222" s="172"/>
      <c r="HIZ222" s="172"/>
      <c r="HJA222" s="172"/>
      <c r="HJB222" s="172"/>
      <c r="HJC222" s="172"/>
      <c r="HJD222" s="172"/>
      <c r="HJE222" s="172"/>
      <c r="HJF222" s="172"/>
      <c r="HJG222" s="172"/>
      <c r="HJH222" s="172"/>
      <c r="HJI222" s="172"/>
      <c r="HJJ222" s="172"/>
      <c r="HJK222" s="172"/>
      <c r="HJL222" s="172"/>
      <c r="HJM222" s="172"/>
      <c r="HJN222" s="172"/>
      <c r="HJO222" s="172"/>
      <c r="HJP222" s="172"/>
      <c r="HJQ222" s="172"/>
      <c r="HJR222" s="172"/>
      <c r="HJS222" s="172"/>
      <c r="HJT222" s="172"/>
      <c r="HJU222" s="172"/>
      <c r="HJV222" s="172"/>
      <c r="HJW222" s="172"/>
      <c r="HJX222" s="172"/>
      <c r="HJY222" s="172"/>
      <c r="HJZ222" s="172"/>
      <c r="HKA222" s="172"/>
      <c r="HKB222" s="172"/>
      <c r="HKC222" s="172"/>
      <c r="HKD222" s="172"/>
      <c r="HKE222" s="172"/>
      <c r="HKF222" s="172"/>
      <c r="HKG222" s="172"/>
      <c r="HKH222" s="172"/>
      <c r="HKI222" s="172"/>
      <c r="HKJ222" s="172"/>
      <c r="HKK222" s="172"/>
      <c r="HKL222" s="172"/>
      <c r="HKM222" s="172"/>
      <c r="HKN222" s="172"/>
      <c r="HKO222" s="172"/>
      <c r="HKP222" s="172"/>
      <c r="HKQ222" s="172"/>
      <c r="HKR222" s="172"/>
      <c r="HKS222" s="172"/>
      <c r="HKT222" s="172"/>
      <c r="HKU222" s="172"/>
      <c r="HKV222" s="172"/>
      <c r="HKW222" s="172"/>
      <c r="HKX222" s="172"/>
      <c r="HKY222" s="172"/>
      <c r="HKZ222" s="172"/>
      <c r="HLA222" s="172"/>
      <c r="HLB222" s="172"/>
      <c r="HLC222" s="172"/>
      <c r="HLD222" s="172"/>
      <c r="HLE222" s="172"/>
      <c r="HLF222" s="172"/>
      <c r="HLG222" s="172"/>
      <c r="HLH222" s="172"/>
      <c r="HLI222" s="172"/>
      <c r="HLJ222" s="172"/>
      <c r="HLK222" s="172"/>
      <c r="HLL222" s="172"/>
      <c r="HLM222" s="172"/>
      <c r="HLN222" s="172"/>
      <c r="HLO222" s="172"/>
      <c r="HLP222" s="172"/>
      <c r="HLQ222" s="172"/>
      <c r="HLR222" s="172"/>
      <c r="HLS222" s="172"/>
      <c r="HLT222" s="172"/>
      <c r="HLU222" s="172"/>
      <c r="HLV222" s="172"/>
      <c r="HLW222" s="172"/>
      <c r="HLX222" s="172"/>
      <c r="HLY222" s="172"/>
      <c r="HLZ222" s="172"/>
      <c r="HMA222" s="172"/>
      <c r="HMB222" s="172"/>
      <c r="HMC222" s="172"/>
      <c r="HMD222" s="172"/>
      <c r="HME222" s="172"/>
      <c r="HMF222" s="172"/>
      <c r="HMG222" s="172"/>
      <c r="HMH222" s="172"/>
      <c r="HMI222" s="172"/>
      <c r="HMJ222" s="172"/>
      <c r="HMK222" s="172"/>
      <c r="HML222" s="172"/>
      <c r="HMM222" s="172"/>
      <c r="HMN222" s="172"/>
      <c r="HMO222" s="172"/>
      <c r="HMP222" s="172"/>
      <c r="HMQ222" s="172"/>
      <c r="HMR222" s="172"/>
      <c r="HMS222" s="172"/>
      <c r="HMT222" s="172"/>
      <c r="HMU222" s="172"/>
      <c r="HMV222" s="172"/>
      <c r="HMW222" s="172"/>
      <c r="HMX222" s="172"/>
      <c r="HMY222" s="172"/>
      <c r="HMZ222" s="172"/>
      <c r="HNA222" s="172"/>
      <c r="HNB222" s="172"/>
      <c r="HNC222" s="172"/>
      <c r="HND222" s="172"/>
      <c r="HNE222" s="172"/>
      <c r="HNF222" s="172"/>
      <c r="HNG222" s="172"/>
      <c r="HNH222" s="172"/>
      <c r="HNI222" s="172"/>
      <c r="HNJ222" s="172"/>
      <c r="HNK222" s="172"/>
      <c r="HNL222" s="172"/>
      <c r="HNM222" s="172"/>
      <c r="HNN222" s="172"/>
      <c r="HNO222" s="172"/>
      <c r="HNP222" s="172"/>
      <c r="HNQ222" s="172"/>
      <c r="HNR222" s="172"/>
      <c r="HNS222" s="172"/>
      <c r="HNT222" s="172"/>
      <c r="HNU222" s="172"/>
      <c r="HNV222" s="172"/>
      <c r="HNW222" s="172"/>
      <c r="HNX222" s="172"/>
      <c r="HNY222" s="172"/>
      <c r="HNZ222" s="172"/>
      <c r="HOA222" s="172"/>
      <c r="HOB222" s="172"/>
      <c r="HOC222" s="172"/>
      <c r="HOD222" s="172"/>
      <c r="HOE222" s="172"/>
      <c r="HOF222" s="172"/>
      <c r="HOG222" s="172"/>
      <c r="HOH222" s="172"/>
      <c r="HOI222" s="172"/>
      <c r="HOJ222" s="172"/>
      <c r="HOK222" s="172"/>
      <c r="HOL222" s="172"/>
      <c r="HOM222" s="172"/>
      <c r="HON222" s="172"/>
      <c r="HOO222" s="172"/>
      <c r="HOP222" s="172"/>
      <c r="HOQ222" s="172"/>
      <c r="HOR222" s="172"/>
      <c r="HOS222" s="172"/>
      <c r="HOT222" s="172"/>
      <c r="HOU222" s="172"/>
      <c r="HOV222" s="172"/>
      <c r="HOW222" s="172"/>
      <c r="HOX222" s="172"/>
      <c r="HOY222" s="172"/>
      <c r="HOZ222" s="172"/>
      <c r="HPA222" s="172"/>
      <c r="HPB222" s="172"/>
      <c r="HPC222" s="172"/>
      <c r="HPD222" s="172"/>
      <c r="HPE222" s="172"/>
      <c r="HPF222" s="172"/>
      <c r="HPG222" s="172"/>
      <c r="HPH222" s="172"/>
      <c r="HPI222" s="172"/>
      <c r="HPJ222" s="172"/>
      <c r="HPK222" s="172"/>
      <c r="HPL222" s="172"/>
      <c r="HPM222" s="172"/>
      <c r="HPN222" s="172"/>
      <c r="HPO222" s="172"/>
      <c r="HPP222" s="172"/>
      <c r="HPQ222" s="172"/>
      <c r="HPR222" s="172"/>
      <c r="HPS222" s="172"/>
      <c r="HPT222" s="172"/>
      <c r="HPU222" s="172"/>
      <c r="HPV222" s="172"/>
      <c r="HPW222" s="172"/>
      <c r="HPX222" s="172"/>
      <c r="HPY222" s="172"/>
      <c r="HPZ222" s="172"/>
      <c r="HQA222" s="172"/>
      <c r="HQB222" s="172"/>
      <c r="HQC222" s="172"/>
      <c r="HQD222" s="172"/>
      <c r="HQE222" s="172"/>
      <c r="HQF222" s="172"/>
      <c r="HQG222" s="172"/>
      <c r="HQH222" s="172"/>
      <c r="HQI222" s="172"/>
      <c r="HQJ222" s="172"/>
      <c r="HQK222" s="172"/>
      <c r="HQL222" s="172"/>
      <c r="HQM222" s="172"/>
      <c r="HQN222" s="172"/>
      <c r="HQO222" s="172"/>
      <c r="HQP222" s="172"/>
      <c r="HQQ222" s="172"/>
      <c r="HQR222" s="172"/>
      <c r="HQS222" s="172"/>
      <c r="HQT222" s="172"/>
      <c r="HQU222" s="172"/>
      <c r="HQV222" s="172"/>
      <c r="HQW222" s="172"/>
      <c r="HQX222" s="172"/>
      <c r="HQY222" s="172"/>
      <c r="HQZ222" s="172"/>
      <c r="HRA222" s="172"/>
      <c r="HRB222" s="172"/>
      <c r="HRC222" s="172"/>
      <c r="HRD222" s="172"/>
      <c r="HRE222" s="172"/>
      <c r="HRF222" s="172"/>
      <c r="HRG222" s="172"/>
      <c r="HRH222" s="172"/>
      <c r="HRI222" s="172"/>
      <c r="HRJ222" s="172"/>
      <c r="HRK222" s="172"/>
      <c r="HRL222" s="172"/>
      <c r="HRM222" s="172"/>
      <c r="HRN222" s="172"/>
      <c r="HRO222" s="172"/>
      <c r="HRP222" s="172"/>
      <c r="HRQ222" s="172"/>
      <c r="HRR222" s="172"/>
      <c r="HRS222" s="172"/>
      <c r="HRT222" s="172"/>
      <c r="HRU222" s="172"/>
      <c r="HRV222" s="172"/>
      <c r="HRW222" s="172"/>
      <c r="HRX222" s="172"/>
      <c r="HRY222" s="172"/>
      <c r="HRZ222" s="172"/>
      <c r="HSA222" s="172"/>
      <c r="HSB222" s="172"/>
      <c r="HSC222" s="172"/>
      <c r="HSD222" s="172"/>
      <c r="HSE222" s="172"/>
      <c r="HSF222" s="172"/>
      <c r="HSG222" s="172"/>
      <c r="HSH222" s="172"/>
      <c r="HSI222" s="172"/>
      <c r="HSJ222" s="172"/>
      <c r="HSK222" s="172"/>
      <c r="HSL222" s="172"/>
      <c r="HSM222" s="172"/>
      <c r="HSN222" s="172"/>
      <c r="HSO222" s="172"/>
      <c r="HSP222" s="172"/>
      <c r="HSQ222" s="172"/>
      <c r="HSR222" s="172"/>
      <c r="HSS222" s="172"/>
      <c r="HST222" s="172"/>
      <c r="HSU222" s="172"/>
      <c r="HSV222" s="172"/>
      <c r="HSW222" s="172"/>
      <c r="HSX222" s="172"/>
      <c r="HSY222" s="172"/>
      <c r="HSZ222" s="172"/>
      <c r="HTA222" s="172"/>
      <c r="HTB222" s="172"/>
      <c r="HTC222" s="172"/>
      <c r="HTD222" s="172"/>
      <c r="HTE222" s="172"/>
      <c r="HTF222" s="172"/>
      <c r="HTG222" s="172"/>
      <c r="HTH222" s="172"/>
      <c r="HTI222" s="172"/>
      <c r="HTJ222" s="172"/>
      <c r="HTK222" s="172"/>
      <c r="HTL222" s="172"/>
      <c r="HTM222" s="172"/>
      <c r="HTN222" s="172"/>
      <c r="HTO222" s="172"/>
      <c r="HTP222" s="172"/>
      <c r="HTQ222" s="172"/>
      <c r="HTR222" s="172"/>
      <c r="HTS222" s="172"/>
      <c r="HTT222" s="172"/>
      <c r="HTU222" s="172"/>
      <c r="HTV222" s="172"/>
      <c r="HTW222" s="172"/>
      <c r="HTX222" s="172"/>
      <c r="HTY222" s="172"/>
      <c r="HTZ222" s="172"/>
      <c r="HUA222" s="172"/>
      <c r="HUB222" s="172"/>
      <c r="HUC222" s="172"/>
      <c r="HUD222" s="172"/>
      <c r="HUE222" s="172"/>
      <c r="HUF222" s="172"/>
      <c r="HUG222" s="172"/>
      <c r="HUH222" s="172"/>
      <c r="HUI222" s="172"/>
      <c r="HUJ222" s="172"/>
      <c r="HUK222" s="172"/>
      <c r="HUL222" s="172"/>
      <c r="HUM222" s="172"/>
      <c r="HUN222" s="172"/>
      <c r="HUO222" s="172"/>
      <c r="HUP222" s="172"/>
      <c r="HUQ222" s="172"/>
      <c r="HUR222" s="172"/>
      <c r="HUS222" s="172"/>
      <c r="HUT222" s="172"/>
      <c r="HUU222" s="172"/>
      <c r="HUV222" s="172"/>
      <c r="HUW222" s="172"/>
      <c r="HUX222" s="172"/>
      <c r="HUY222" s="172"/>
      <c r="HUZ222" s="172"/>
      <c r="HVA222" s="172"/>
      <c r="HVB222" s="172"/>
      <c r="HVC222" s="172"/>
      <c r="HVD222" s="172"/>
      <c r="HVE222" s="172"/>
      <c r="HVF222" s="172"/>
      <c r="HVG222" s="172"/>
      <c r="HVH222" s="172"/>
      <c r="HVI222" s="172"/>
      <c r="HVJ222" s="172"/>
      <c r="HVK222" s="172"/>
      <c r="HVL222" s="172"/>
      <c r="HVM222" s="172"/>
      <c r="HVN222" s="172"/>
      <c r="HVO222" s="172"/>
      <c r="HVP222" s="172"/>
      <c r="HVQ222" s="172"/>
      <c r="HVR222" s="172"/>
      <c r="HVS222" s="172"/>
      <c r="HVT222" s="172"/>
      <c r="HVU222" s="172"/>
      <c r="HVV222" s="172"/>
      <c r="HVW222" s="172"/>
      <c r="HVX222" s="172"/>
      <c r="HVY222" s="172"/>
      <c r="HVZ222" s="172"/>
      <c r="HWA222" s="172"/>
      <c r="HWB222" s="172"/>
      <c r="HWC222" s="172"/>
      <c r="HWD222" s="172"/>
      <c r="HWE222" s="172"/>
      <c r="HWF222" s="172"/>
      <c r="HWG222" s="172"/>
      <c r="HWH222" s="172"/>
      <c r="HWI222" s="172"/>
      <c r="HWJ222" s="172"/>
      <c r="HWK222" s="172"/>
      <c r="HWL222" s="172"/>
      <c r="HWM222" s="172"/>
      <c r="HWN222" s="172"/>
      <c r="HWO222" s="172"/>
      <c r="HWP222" s="172"/>
      <c r="HWQ222" s="172"/>
      <c r="HWR222" s="172"/>
      <c r="HWS222" s="172"/>
      <c r="HWT222" s="172"/>
      <c r="HWU222" s="172"/>
      <c r="HWV222" s="172"/>
      <c r="HWW222" s="172"/>
      <c r="HWX222" s="172"/>
      <c r="HWY222" s="172"/>
      <c r="HWZ222" s="172"/>
      <c r="HXA222" s="172"/>
      <c r="HXB222" s="172"/>
      <c r="HXC222" s="172"/>
      <c r="HXD222" s="172"/>
      <c r="HXE222" s="172"/>
      <c r="HXF222" s="172"/>
      <c r="HXG222" s="172"/>
      <c r="HXH222" s="172"/>
      <c r="HXI222" s="172"/>
      <c r="HXJ222" s="172"/>
      <c r="HXK222" s="172"/>
      <c r="HXL222" s="172"/>
      <c r="HXM222" s="172"/>
      <c r="HXN222" s="172"/>
      <c r="HXO222" s="172"/>
      <c r="HXP222" s="172"/>
      <c r="HXQ222" s="172"/>
      <c r="HXR222" s="172"/>
      <c r="HXS222" s="172"/>
      <c r="HXT222" s="172"/>
      <c r="HXU222" s="172"/>
      <c r="HXV222" s="172"/>
      <c r="HXW222" s="172"/>
      <c r="HXX222" s="172"/>
      <c r="HXY222" s="172"/>
      <c r="HXZ222" s="172"/>
      <c r="HYA222" s="172"/>
      <c r="HYB222" s="172"/>
      <c r="HYC222" s="172"/>
      <c r="HYD222" s="172"/>
      <c r="HYE222" s="172"/>
      <c r="HYF222" s="172"/>
      <c r="HYG222" s="172"/>
      <c r="HYH222" s="172"/>
      <c r="HYI222" s="172"/>
      <c r="HYJ222" s="172"/>
      <c r="HYK222" s="172"/>
      <c r="HYL222" s="172"/>
      <c r="HYM222" s="172"/>
      <c r="HYN222" s="172"/>
      <c r="HYO222" s="172"/>
      <c r="HYP222" s="172"/>
      <c r="HYQ222" s="172"/>
      <c r="HYR222" s="172"/>
      <c r="HYS222" s="172"/>
      <c r="HYT222" s="172"/>
      <c r="HYU222" s="172"/>
      <c r="HYV222" s="172"/>
      <c r="HYW222" s="172"/>
      <c r="HYX222" s="172"/>
      <c r="HYY222" s="172"/>
      <c r="HYZ222" s="172"/>
      <c r="HZA222" s="172"/>
      <c r="HZB222" s="172"/>
      <c r="HZC222" s="172"/>
      <c r="HZD222" s="172"/>
      <c r="HZE222" s="172"/>
      <c r="HZF222" s="172"/>
      <c r="HZG222" s="172"/>
      <c r="HZH222" s="172"/>
      <c r="HZI222" s="172"/>
      <c r="HZJ222" s="172"/>
      <c r="HZK222" s="172"/>
      <c r="HZL222" s="172"/>
      <c r="HZM222" s="172"/>
      <c r="HZN222" s="172"/>
      <c r="HZO222" s="172"/>
      <c r="HZP222" s="172"/>
      <c r="HZQ222" s="172"/>
      <c r="HZR222" s="172"/>
      <c r="HZS222" s="172"/>
      <c r="HZT222" s="172"/>
      <c r="HZU222" s="172"/>
      <c r="HZV222" s="172"/>
      <c r="HZW222" s="172"/>
      <c r="HZX222" s="172"/>
      <c r="HZY222" s="172"/>
      <c r="HZZ222" s="172"/>
      <c r="IAA222" s="172"/>
      <c r="IAB222" s="172"/>
      <c r="IAC222" s="172"/>
      <c r="IAD222" s="172"/>
      <c r="IAE222" s="172"/>
      <c r="IAF222" s="172"/>
      <c r="IAG222" s="172"/>
      <c r="IAH222" s="172"/>
      <c r="IAI222" s="172"/>
      <c r="IAJ222" s="172"/>
      <c r="IAK222" s="172"/>
      <c r="IAL222" s="172"/>
      <c r="IAM222" s="172"/>
      <c r="IAN222" s="172"/>
      <c r="IAO222" s="172"/>
      <c r="IAP222" s="172"/>
      <c r="IAQ222" s="172"/>
      <c r="IAR222" s="172"/>
      <c r="IAS222" s="172"/>
      <c r="IAT222" s="172"/>
      <c r="IAU222" s="172"/>
      <c r="IAV222" s="172"/>
      <c r="IAW222" s="172"/>
      <c r="IAX222" s="172"/>
      <c r="IAY222" s="172"/>
      <c r="IAZ222" s="172"/>
      <c r="IBA222" s="172"/>
      <c r="IBB222" s="172"/>
      <c r="IBC222" s="172"/>
      <c r="IBD222" s="172"/>
      <c r="IBE222" s="172"/>
      <c r="IBF222" s="172"/>
      <c r="IBG222" s="172"/>
      <c r="IBH222" s="172"/>
      <c r="IBI222" s="172"/>
      <c r="IBJ222" s="172"/>
      <c r="IBK222" s="172"/>
      <c r="IBL222" s="172"/>
      <c r="IBM222" s="172"/>
      <c r="IBN222" s="172"/>
      <c r="IBO222" s="172"/>
      <c r="IBP222" s="172"/>
      <c r="IBQ222" s="172"/>
      <c r="IBR222" s="172"/>
      <c r="IBS222" s="172"/>
      <c r="IBT222" s="172"/>
      <c r="IBU222" s="172"/>
      <c r="IBV222" s="172"/>
      <c r="IBW222" s="172"/>
      <c r="IBX222" s="172"/>
      <c r="IBY222" s="172"/>
      <c r="IBZ222" s="172"/>
      <c r="ICA222" s="172"/>
      <c r="ICB222" s="172"/>
      <c r="ICC222" s="172"/>
      <c r="ICD222" s="172"/>
      <c r="ICE222" s="172"/>
      <c r="ICF222" s="172"/>
      <c r="ICG222" s="172"/>
      <c r="ICH222" s="172"/>
      <c r="ICI222" s="172"/>
      <c r="ICJ222" s="172"/>
      <c r="ICK222" s="172"/>
      <c r="ICL222" s="172"/>
      <c r="ICM222" s="172"/>
      <c r="ICN222" s="172"/>
      <c r="ICO222" s="172"/>
      <c r="ICP222" s="172"/>
      <c r="ICQ222" s="172"/>
      <c r="ICR222" s="172"/>
      <c r="ICS222" s="172"/>
      <c r="ICT222" s="172"/>
      <c r="ICU222" s="172"/>
      <c r="ICV222" s="172"/>
      <c r="ICW222" s="172"/>
      <c r="ICX222" s="172"/>
      <c r="ICY222" s="172"/>
      <c r="ICZ222" s="172"/>
      <c r="IDA222" s="172"/>
      <c r="IDB222" s="172"/>
      <c r="IDC222" s="172"/>
      <c r="IDD222" s="172"/>
      <c r="IDE222" s="172"/>
      <c r="IDF222" s="172"/>
      <c r="IDG222" s="172"/>
      <c r="IDH222" s="172"/>
      <c r="IDI222" s="172"/>
      <c r="IDJ222" s="172"/>
      <c r="IDK222" s="172"/>
      <c r="IDL222" s="172"/>
      <c r="IDM222" s="172"/>
      <c r="IDN222" s="172"/>
      <c r="IDO222" s="172"/>
      <c r="IDP222" s="172"/>
      <c r="IDQ222" s="172"/>
      <c r="IDR222" s="172"/>
      <c r="IDS222" s="172"/>
      <c r="IDT222" s="172"/>
      <c r="IDU222" s="172"/>
      <c r="IDV222" s="172"/>
      <c r="IDW222" s="172"/>
      <c r="IDX222" s="172"/>
      <c r="IDY222" s="172"/>
      <c r="IDZ222" s="172"/>
      <c r="IEA222" s="172"/>
      <c r="IEB222" s="172"/>
      <c r="IEC222" s="172"/>
      <c r="IED222" s="172"/>
      <c r="IEE222" s="172"/>
      <c r="IEF222" s="172"/>
      <c r="IEG222" s="172"/>
      <c r="IEH222" s="172"/>
      <c r="IEI222" s="172"/>
      <c r="IEJ222" s="172"/>
      <c r="IEK222" s="172"/>
      <c r="IEL222" s="172"/>
      <c r="IEM222" s="172"/>
      <c r="IEN222" s="172"/>
      <c r="IEO222" s="172"/>
      <c r="IEP222" s="172"/>
      <c r="IEQ222" s="172"/>
      <c r="IER222" s="172"/>
      <c r="IES222" s="172"/>
      <c r="IET222" s="172"/>
      <c r="IEU222" s="172"/>
      <c r="IEV222" s="172"/>
      <c r="IEW222" s="172"/>
      <c r="IEX222" s="172"/>
      <c r="IEY222" s="172"/>
      <c r="IEZ222" s="172"/>
      <c r="IFA222" s="172"/>
      <c r="IFB222" s="172"/>
      <c r="IFC222" s="172"/>
      <c r="IFD222" s="172"/>
      <c r="IFE222" s="172"/>
      <c r="IFF222" s="172"/>
      <c r="IFG222" s="172"/>
      <c r="IFH222" s="172"/>
      <c r="IFI222" s="172"/>
      <c r="IFJ222" s="172"/>
      <c r="IFK222" s="172"/>
      <c r="IFL222" s="172"/>
      <c r="IFM222" s="172"/>
      <c r="IFN222" s="172"/>
      <c r="IFO222" s="172"/>
      <c r="IFP222" s="172"/>
      <c r="IFQ222" s="172"/>
      <c r="IFR222" s="172"/>
      <c r="IFS222" s="172"/>
      <c r="IFT222" s="172"/>
      <c r="IFU222" s="172"/>
      <c r="IFV222" s="172"/>
      <c r="IFW222" s="172"/>
      <c r="IFX222" s="172"/>
      <c r="IFY222" s="172"/>
      <c r="IFZ222" s="172"/>
      <c r="IGA222" s="172"/>
      <c r="IGB222" s="172"/>
      <c r="IGC222" s="172"/>
      <c r="IGD222" s="172"/>
      <c r="IGE222" s="172"/>
      <c r="IGF222" s="172"/>
      <c r="IGG222" s="172"/>
      <c r="IGH222" s="172"/>
      <c r="IGI222" s="172"/>
      <c r="IGJ222" s="172"/>
      <c r="IGK222" s="172"/>
      <c r="IGL222" s="172"/>
      <c r="IGM222" s="172"/>
      <c r="IGN222" s="172"/>
      <c r="IGO222" s="172"/>
      <c r="IGP222" s="172"/>
      <c r="IGQ222" s="172"/>
      <c r="IGR222" s="172"/>
      <c r="IGS222" s="172"/>
      <c r="IGT222" s="172"/>
      <c r="IGU222" s="172"/>
      <c r="IGV222" s="172"/>
      <c r="IGW222" s="172"/>
      <c r="IGX222" s="172"/>
      <c r="IGY222" s="172"/>
      <c r="IGZ222" s="172"/>
      <c r="IHA222" s="172"/>
      <c r="IHB222" s="172"/>
      <c r="IHC222" s="172"/>
      <c r="IHD222" s="172"/>
      <c r="IHE222" s="172"/>
      <c r="IHF222" s="172"/>
      <c r="IHG222" s="172"/>
      <c r="IHH222" s="172"/>
      <c r="IHI222" s="172"/>
      <c r="IHJ222" s="172"/>
      <c r="IHK222" s="172"/>
      <c r="IHL222" s="172"/>
      <c r="IHM222" s="172"/>
      <c r="IHN222" s="172"/>
      <c r="IHO222" s="172"/>
      <c r="IHP222" s="172"/>
      <c r="IHQ222" s="172"/>
      <c r="IHR222" s="172"/>
      <c r="IHS222" s="172"/>
      <c r="IHT222" s="172"/>
      <c r="IHU222" s="172"/>
      <c r="IHV222" s="172"/>
      <c r="IHW222" s="172"/>
      <c r="IHX222" s="172"/>
      <c r="IHY222" s="172"/>
      <c r="IHZ222" s="172"/>
      <c r="IIA222" s="172"/>
      <c r="IIB222" s="172"/>
      <c r="IIC222" s="172"/>
      <c r="IID222" s="172"/>
      <c r="IIE222" s="172"/>
      <c r="IIF222" s="172"/>
      <c r="IIG222" s="172"/>
      <c r="IIH222" s="172"/>
      <c r="III222" s="172"/>
      <c r="IIJ222" s="172"/>
      <c r="IIK222" s="172"/>
      <c r="IIL222" s="172"/>
      <c r="IIM222" s="172"/>
      <c r="IIN222" s="172"/>
      <c r="IIO222" s="172"/>
      <c r="IIP222" s="172"/>
      <c r="IIQ222" s="172"/>
      <c r="IIR222" s="172"/>
      <c r="IIS222" s="172"/>
      <c r="IIT222" s="172"/>
      <c r="IIU222" s="172"/>
      <c r="IIV222" s="172"/>
      <c r="IIW222" s="172"/>
      <c r="IIX222" s="172"/>
      <c r="IIY222" s="172"/>
      <c r="IIZ222" s="172"/>
      <c r="IJA222" s="172"/>
      <c r="IJB222" s="172"/>
      <c r="IJC222" s="172"/>
      <c r="IJD222" s="172"/>
      <c r="IJE222" s="172"/>
      <c r="IJF222" s="172"/>
      <c r="IJG222" s="172"/>
      <c r="IJH222" s="172"/>
      <c r="IJI222" s="172"/>
      <c r="IJJ222" s="172"/>
      <c r="IJK222" s="172"/>
      <c r="IJL222" s="172"/>
      <c r="IJM222" s="172"/>
      <c r="IJN222" s="172"/>
      <c r="IJO222" s="172"/>
      <c r="IJP222" s="172"/>
      <c r="IJQ222" s="172"/>
      <c r="IJR222" s="172"/>
      <c r="IJS222" s="172"/>
      <c r="IJT222" s="172"/>
      <c r="IJU222" s="172"/>
      <c r="IJV222" s="172"/>
      <c r="IJW222" s="172"/>
      <c r="IJX222" s="172"/>
      <c r="IJY222" s="172"/>
      <c r="IJZ222" s="172"/>
      <c r="IKA222" s="172"/>
      <c r="IKB222" s="172"/>
      <c r="IKC222" s="172"/>
      <c r="IKD222" s="172"/>
      <c r="IKE222" s="172"/>
      <c r="IKF222" s="172"/>
      <c r="IKG222" s="172"/>
      <c r="IKH222" s="172"/>
      <c r="IKI222" s="172"/>
      <c r="IKJ222" s="172"/>
      <c r="IKK222" s="172"/>
      <c r="IKL222" s="172"/>
      <c r="IKM222" s="172"/>
      <c r="IKN222" s="172"/>
      <c r="IKO222" s="172"/>
      <c r="IKP222" s="172"/>
      <c r="IKQ222" s="172"/>
      <c r="IKR222" s="172"/>
      <c r="IKS222" s="172"/>
      <c r="IKT222" s="172"/>
      <c r="IKU222" s="172"/>
      <c r="IKV222" s="172"/>
      <c r="IKW222" s="172"/>
      <c r="IKX222" s="172"/>
      <c r="IKY222" s="172"/>
      <c r="IKZ222" s="172"/>
      <c r="ILA222" s="172"/>
      <c r="ILB222" s="172"/>
      <c r="ILC222" s="172"/>
      <c r="ILD222" s="172"/>
      <c r="ILE222" s="172"/>
      <c r="ILF222" s="172"/>
      <c r="ILG222" s="172"/>
      <c r="ILH222" s="172"/>
      <c r="ILI222" s="172"/>
      <c r="ILJ222" s="172"/>
      <c r="ILK222" s="172"/>
      <c r="ILL222" s="172"/>
      <c r="ILM222" s="172"/>
      <c r="ILN222" s="172"/>
      <c r="ILO222" s="172"/>
      <c r="ILP222" s="172"/>
      <c r="ILQ222" s="172"/>
      <c r="ILR222" s="172"/>
      <c r="ILS222" s="172"/>
      <c r="ILT222" s="172"/>
      <c r="ILU222" s="172"/>
      <c r="ILV222" s="172"/>
      <c r="ILW222" s="172"/>
      <c r="ILX222" s="172"/>
      <c r="ILY222" s="172"/>
      <c r="ILZ222" s="172"/>
      <c r="IMA222" s="172"/>
      <c r="IMB222" s="172"/>
      <c r="IMC222" s="172"/>
      <c r="IMD222" s="172"/>
      <c r="IME222" s="172"/>
      <c r="IMF222" s="172"/>
      <c r="IMG222" s="172"/>
      <c r="IMH222" s="172"/>
      <c r="IMI222" s="172"/>
      <c r="IMJ222" s="172"/>
      <c r="IMK222" s="172"/>
      <c r="IML222" s="172"/>
      <c r="IMM222" s="172"/>
      <c r="IMN222" s="172"/>
      <c r="IMO222" s="172"/>
      <c r="IMP222" s="172"/>
      <c r="IMQ222" s="172"/>
      <c r="IMR222" s="172"/>
      <c r="IMS222" s="172"/>
      <c r="IMT222" s="172"/>
      <c r="IMU222" s="172"/>
      <c r="IMV222" s="172"/>
      <c r="IMW222" s="172"/>
      <c r="IMX222" s="172"/>
      <c r="IMY222" s="172"/>
      <c r="IMZ222" s="172"/>
      <c r="INA222" s="172"/>
      <c r="INB222" s="172"/>
      <c r="INC222" s="172"/>
      <c r="IND222" s="172"/>
      <c r="INE222" s="172"/>
      <c r="INF222" s="172"/>
      <c r="ING222" s="172"/>
      <c r="INH222" s="172"/>
      <c r="INI222" s="172"/>
      <c r="INJ222" s="172"/>
      <c r="INK222" s="172"/>
      <c r="INL222" s="172"/>
      <c r="INM222" s="172"/>
      <c r="INN222" s="172"/>
      <c r="INO222" s="172"/>
      <c r="INP222" s="172"/>
      <c r="INQ222" s="172"/>
      <c r="INR222" s="172"/>
      <c r="INS222" s="172"/>
      <c r="INT222" s="172"/>
      <c r="INU222" s="172"/>
      <c r="INV222" s="172"/>
      <c r="INW222" s="172"/>
      <c r="INX222" s="172"/>
      <c r="INY222" s="172"/>
      <c r="INZ222" s="172"/>
      <c r="IOA222" s="172"/>
      <c r="IOB222" s="172"/>
      <c r="IOC222" s="172"/>
      <c r="IOD222" s="172"/>
      <c r="IOE222" s="172"/>
      <c r="IOF222" s="172"/>
      <c r="IOG222" s="172"/>
      <c r="IOH222" s="172"/>
      <c r="IOI222" s="172"/>
      <c r="IOJ222" s="172"/>
      <c r="IOK222" s="172"/>
      <c r="IOL222" s="172"/>
      <c r="IOM222" s="172"/>
      <c r="ION222" s="172"/>
      <c r="IOO222" s="172"/>
      <c r="IOP222" s="172"/>
      <c r="IOQ222" s="172"/>
      <c r="IOR222" s="172"/>
      <c r="IOS222" s="172"/>
      <c r="IOT222" s="172"/>
      <c r="IOU222" s="172"/>
      <c r="IOV222" s="172"/>
      <c r="IOW222" s="172"/>
      <c r="IOX222" s="172"/>
      <c r="IOY222" s="172"/>
      <c r="IOZ222" s="172"/>
      <c r="IPA222" s="172"/>
      <c r="IPB222" s="172"/>
      <c r="IPC222" s="172"/>
      <c r="IPD222" s="172"/>
      <c r="IPE222" s="172"/>
      <c r="IPF222" s="172"/>
      <c r="IPG222" s="172"/>
      <c r="IPH222" s="172"/>
      <c r="IPI222" s="172"/>
      <c r="IPJ222" s="172"/>
      <c r="IPK222" s="172"/>
      <c r="IPL222" s="172"/>
      <c r="IPM222" s="172"/>
      <c r="IPN222" s="172"/>
      <c r="IPO222" s="172"/>
      <c r="IPP222" s="172"/>
      <c r="IPQ222" s="172"/>
      <c r="IPR222" s="172"/>
      <c r="IPS222" s="172"/>
      <c r="IPT222" s="172"/>
      <c r="IPU222" s="172"/>
      <c r="IPV222" s="172"/>
      <c r="IPW222" s="172"/>
      <c r="IPX222" s="172"/>
      <c r="IPY222" s="172"/>
      <c r="IPZ222" s="172"/>
      <c r="IQA222" s="172"/>
      <c r="IQB222" s="172"/>
      <c r="IQC222" s="172"/>
      <c r="IQD222" s="172"/>
      <c r="IQE222" s="172"/>
      <c r="IQF222" s="172"/>
      <c r="IQG222" s="172"/>
      <c r="IQH222" s="172"/>
      <c r="IQI222" s="172"/>
      <c r="IQJ222" s="172"/>
      <c r="IQK222" s="172"/>
      <c r="IQL222" s="172"/>
      <c r="IQM222" s="172"/>
      <c r="IQN222" s="172"/>
      <c r="IQO222" s="172"/>
      <c r="IQP222" s="172"/>
      <c r="IQQ222" s="172"/>
      <c r="IQR222" s="172"/>
      <c r="IQS222" s="172"/>
      <c r="IQT222" s="172"/>
      <c r="IQU222" s="172"/>
      <c r="IQV222" s="172"/>
      <c r="IQW222" s="172"/>
      <c r="IQX222" s="172"/>
      <c r="IQY222" s="172"/>
      <c r="IQZ222" s="172"/>
      <c r="IRA222" s="172"/>
      <c r="IRB222" s="172"/>
      <c r="IRC222" s="172"/>
      <c r="IRD222" s="172"/>
      <c r="IRE222" s="172"/>
      <c r="IRF222" s="172"/>
      <c r="IRG222" s="172"/>
      <c r="IRH222" s="172"/>
      <c r="IRI222" s="172"/>
      <c r="IRJ222" s="172"/>
      <c r="IRK222" s="172"/>
      <c r="IRL222" s="172"/>
      <c r="IRM222" s="172"/>
      <c r="IRN222" s="172"/>
      <c r="IRO222" s="172"/>
      <c r="IRP222" s="172"/>
      <c r="IRQ222" s="172"/>
      <c r="IRR222" s="172"/>
      <c r="IRS222" s="172"/>
      <c r="IRT222" s="172"/>
      <c r="IRU222" s="172"/>
      <c r="IRV222" s="172"/>
      <c r="IRW222" s="172"/>
      <c r="IRX222" s="172"/>
      <c r="IRY222" s="172"/>
      <c r="IRZ222" s="172"/>
      <c r="ISA222" s="172"/>
      <c r="ISB222" s="172"/>
      <c r="ISC222" s="172"/>
      <c r="ISD222" s="172"/>
      <c r="ISE222" s="172"/>
      <c r="ISF222" s="172"/>
      <c r="ISG222" s="172"/>
      <c r="ISH222" s="172"/>
      <c r="ISI222" s="172"/>
      <c r="ISJ222" s="172"/>
      <c r="ISK222" s="172"/>
      <c r="ISL222" s="172"/>
      <c r="ISM222" s="172"/>
      <c r="ISN222" s="172"/>
      <c r="ISO222" s="172"/>
      <c r="ISP222" s="172"/>
      <c r="ISQ222" s="172"/>
      <c r="ISR222" s="172"/>
      <c r="ISS222" s="172"/>
      <c r="IST222" s="172"/>
      <c r="ISU222" s="172"/>
      <c r="ISV222" s="172"/>
      <c r="ISW222" s="172"/>
      <c r="ISX222" s="172"/>
      <c r="ISY222" s="172"/>
      <c r="ISZ222" s="172"/>
      <c r="ITA222" s="172"/>
      <c r="ITB222" s="172"/>
      <c r="ITC222" s="172"/>
      <c r="ITD222" s="172"/>
      <c r="ITE222" s="172"/>
      <c r="ITF222" s="172"/>
      <c r="ITG222" s="172"/>
      <c r="ITH222" s="172"/>
      <c r="ITI222" s="172"/>
      <c r="ITJ222" s="172"/>
      <c r="ITK222" s="172"/>
      <c r="ITL222" s="172"/>
      <c r="ITM222" s="172"/>
      <c r="ITN222" s="172"/>
      <c r="ITO222" s="172"/>
      <c r="ITP222" s="172"/>
      <c r="ITQ222" s="172"/>
      <c r="ITR222" s="172"/>
      <c r="ITS222" s="172"/>
      <c r="ITT222" s="172"/>
      <c r="ITU222" s="172"/>
      <c r="ITV222" s="172"/>
      <c r="ITW222" s="172"/>
      <c r="ITX222" s="172"/>
      <c r="ITY222" s="172"/>
      <c r="ITZ222" s="172"/>
      <c r="IUA222" s="172"/>
      <c r="IUB222" s="172"/>
      <c r="IUC222" s="172"/>
      <c r="IUD222" s="172"/>
      <c r="IUE222" s="172"/>
      <c r="IUF222" s="172"/>
      <c r="IUG222" s="172"/>
      <c r="IUH222" s="172"/>
      <c r="IUI222" s="172"/>
      <c r="IUJ222" s="172"/>
      <c r="IUK222" s="172"/>
      <c r="IUL222" s="172"/>
      <c r="IUM222" s="172"/>
      <c r="IUN222" s="172"/>
      <c r="IUO222" s="172"/>
      <c r="IUP222" s="172"/>
      <c r="IUQ222" s="172"/>
      <c r="IUR222" s="172"/>
      <c r="IUS222" s="172"/>
      <c r="IUT222" s="172"/>
      <c r="IUU222" s="172"/>
      <c r="IUV222" s="172"/>
      <c r="IUW222" s="172"/>
      <c r="IUX222" s="172"/>
      <c r="IUY222" s="172"/>
      <c r="IUZ222" s="172"/>
      <c r="IVA222" s="172"/>
      <c r="IVB222" s="172"/>
      <c r="IVC222" s="172"/>
      <c r="IVD222" s="172"/>
      <c r="IVE222" s="172"/>
      <c r="IVF222" s="172"/>
      <c r="IVG222" s="172"/>
      <c r="IVH222" s="172"/>
      <c r="IVI222" s="172"/>
      <c r="IVJ222" s="172"/>
      <c r="IVK222" s="172"/>
      <c r="IVL222" s="172"/>
      <c r="IVM222" s="172"/>
      <c r="IVN222" s="172"/>
      <c r="IVO222" s="172"/>
      <c r="IVP222" s="172"/>
      <c r="IVQ222" s="172"/>
      <c r="IVR222" s="172"/>
      <c r="IVS222" s="172"/>
      <c r="IVT222" s="172"/>
      <c r="IVU222" s="172"/>
      <c r="IVV222" s="172"/>
      <c r="IVW222" s="172"/>
      <c r="IVX222" s="172"/>
      <c r="IVY222" s="172"/>
      <c r="IVZ222" s="172"/>
      <c r="IWA222" s="172"/>
      <c r="IWB222" s="172"/>
      <c r="IWC222" s="172"/>
      <c r="IWD222" s="172"/>
      <c r="IWE222" s="172"/>
      <c r="IWF222" s="172"/>
      <c r="IWG222" s="172"/>
      <c r="IWH222" s="172"/>
      <c r="IWI222" s="172"/>
      <c r="IWJ222" s="172"/>
      <c r="IWK222" s="172"/>
      <c r="IWL222" s="172"/>
      <c r="IWM222" s="172"/>
      <c r="IWN222" s="172"/>
      <c r="IWO222" s="172"/>
      <c r="IWP222" s="172"/>
      <c r="IWQ222" s="172"/>
      <c r="IWR222" s="172"/>
      <c r="IWS222" s="172"/>
      <c r="IWT222" s="172"/>
      <c r="IWU222" s="172"/>
      <c r="IWV222" s="172"/>
      <c r="IWW222" s="172"/>
      <c r="IWX222" s="172"/>
      <c r="IWY222" s="172"/>
      <c r="IWZ222" s="172"/>
      <c r="IXA222" s="172"/>
      <c r="IXB222" s="172"/>
      <c r="IXC222" s="172"/>
      <c r="IXD222" s="172"/>
      <c r="IXE222" s="172"/>
      <c r="IXF222" s="172"/>
      <c r="IXG222" s="172"/>
      <c r="IXH222" s="172"/>
      <c r="IXI222" s="172"/>
      <c r="IXJ222" s="172"/>
      <c r="IXK222" s="172"/>
      <c r="IXL222" s="172"/>
      <c r="IXM222" s="172"/>
      <c r="IXN222" s="172"/>
      <c r="IXO222" s="172"/>
      <c r="IXP222" s="172"/>
      <c r="IXQ222" s="172"/>
      <c r="IXR222" s="172"/>
      <c r="IXS222" s="172"/>
      <c r="IXT222" s="172"/>
      <c r="IXU222" s="172"/>
      <c r="IXV222" s="172"/>
      <c r="IXW222" s="172"/>
      <c r="IXX222" s="172"/>
      <c r="IXY222" s="172"/>
      <c r="IXZ222" s="172"/>
      <c r="IYA222" s="172"/>
      <c r="IYB222" s="172"/>
      <c r="IYC222" s="172"/>
      <c r="IYD222" s="172"/>
      <c r="IYE222" s="172"/>
      <c r="IYF222" s="172"/>
      <c r="IYG222" s="172"/>
      <c r="IYH222" s="172"/>
      <c r="IYI222" s="172"/>
      <c r="IYJ222" s="172"/>
      <c r="IYK222" s="172"/>
      <c r="IYL222" s="172"/>
      <c r="IYM222" s="172"/>
      <c r="IYN222" s="172"/>
      <c r="IYO222" s="172"/>
      <c r="IYP222" s="172"/>
      <c r="IYQ222" s="172"/>
      <c r="IYR222" s="172"/>
      <c r="IYS222" s="172"/>
      <c r="IYT222" s="172"/>
      <c r="IYU222" s="172"/>
      <c r="IYV222" s="172"/>
      <c r="IYW222" s="172"/>
      <c r="IYX222" s="172"/>
      <c r="IYY222" s="172"/>
      <c r="IYZ222" s="172"/>
      <c r="IZA222" s="172"/>
      <c r="IZB222" s="172"/>
      <c r="IZC222" s="172"/>
      <c r="IZD222" s="172"/>
      <c r="IZE222" s="172"/>
      <c r="IZF222" s="172"/>
      <c r="IZG222" s="172"/>
      <c r="IZH222" s="172"/>
      <c r="IZI222" s="172"/>
      <c r="IZJ222" s="172"/>
      <c r="IZK222" s="172"/>
      <c r="IZL222" s="172"/>
      <c r="IZM222" s="172"/>
      <c r="IZN222" s="172"/>
      <c r="IZO222" s="172"/>
      <c r="IZP222" s="172"/>
      <c r="IZQ222" s="172"/>
      <c r="IZR222" s="172"/>
      <c r="IZS222" s="172"/>
      <c r="IZT222" s="172"/>
      <c r="IZU222" s="172"/>
      <c r="IZV222" s="172"/>
      <c r="IZW222" s="172"/>
      <c r="IZX222" s="172"/>
      <c r="IZY222" s="172"/>
      <c r="IZZ222" s="172"/>
      <c r="JAA222" s="172"/>
      <c r="JAB222" s="172"/>
      <c r="JAC222" s="172"/>
      <c r="JAD222" s="172"/>
      <c r="JAE222" s="172"/>
      <c r="JAF222" s="172"/>
      <c r="JAG222" s="172"/>
      <c r="JAH222" s="172"/>
      <c r="JAI222" s="172"/>
      <c r="JAJ222" s="172"/>
      <c r="JAK222" s="172"/>
      <c r="JAL222" s="172"/>
      <c r="JAM222" s="172"/>
      <c r="JAN222" s="172"/>
      <c r="JAO222" s="172"/>
      <c r="JAP222" s="172"/>
      <c r="JAQ222" s="172"/>
      <c r="JAR222" s="172"/>
      <c r="JAS222" s="172"/>
      <c r="JAT222" s="172"/>
      <c r="JAU222" s="172"/>
      <c r="JAV222" s="172"/>
      <c r="JAW222" s="172"/>
      <c r="JAX222" s="172"/>
      <c r="JAY222" s="172"/>
      <c r="JAZ222" s="172"/>
      <c r="JBA222" s="172"/>
      <c r="JBB222" s="172"/>
      <c r="JBC222" s="172"/>
      <c r="JBD222" s="172"/>
      <c r="JBE222" s="172"/>
      <c r="JBF222" s="172"/>
      <c r="JBG222" s="172"/>
      <c r="JBH222" s="172"/>
      <c r="JBI222" s="172"/>
      <c r="JBJ222" s="172"/>
      <c r="JBK222" s="172"/>
      <c r="JBL222" s="172"/>
      <c r="JBM222" s="172"/>
      <c r="JBN222" s="172"/>
      <c r="JBO222" s="172"/>
      <c r="JBP222" s="172"/>
      <c r="JBQ222" s="172"/>
      <c r="JBR222" s="172"/>
      <c r="JBS222" s="172"/>
      <c r="JBT222" s="172"/>
      <c r="JBU222" s="172"/>
      <c r="JBV222" s="172"/>
      <c r="JBW222" s="172"/>
      <c r="JBX222" s="172"/>
      <c r="JBY222" s="172"/>
      <c r="JBZ222" s="172"/>
      <c r="JCA222" s="172"/>
      <c r="JCB222" s="172"/>
      <c r="JCC222" s="172"/>
      <c r="JCD222" s="172"/>
      <c r="JCE222" s="172"/>
      <c r="JCF222" s="172"/>
      <c r="JCG222" s="172"/>
      <c r="JCH222" s="172"/>
      <c r="JCI222" s="172"/>
      <c r="JCJ222" s="172"/>
      <c r="JCK222" s="172"/>
      <c r="JCL222" s="172"/>
      <c r="JCM222" s="172"/>
      <c r="JCN222" s="172"/>
      <c r="JCO222" s="172"/>
      <c r="JCP222" s="172"/>
      <c r="JCQ222" s="172"/>
      <c r="JCR222" s="172"/>
      <c r="JCS222" s="172"/>
      <c r="JCT222" s="172"/>
      <c r="JCU222" s="172"/>
      <c r="JCV222" s="172"/>
      <c r="JCW222" s="172"/>
      <c r="JCX222" s="172"/>
      <c r="JCY222" s="172"/>
      <c r="JCZ222" s="172"/>
      <c r="JDA222" s="172"/>
      <c r="JDB222" s="172"/>
      <c r="JDC222" s="172"/>
      <c r="JDD222" s="172"/>
      <c r="JDE222" s="172"/>
      <c r="JDF222" s="172"/>
      <c r="JDG222" s="172"/>
      <c r="JDH222" s="172"/>
      <c r="JDI222" s="172"/>
      <c r="JDJ222" s="172"/>
      <c r="JDK222" s="172"/>
      <c r="JDL222" s="172"/>
      <c r="JDM222" s="172"/>
      <c r="JDN222" s="172"/>
      <c r="JDO222" s="172"/>
      <c r="JDP222" s="172"/>
      <c r="JDQ222" s="172"/>
      <c r="JDR222" s="172"/>
      <c r="JDS222" s="172"/>
      <c r="JDT222" s="172"/>
      <c r="JDU222" s="172"/>
      <c r="JDV222" s="172"/>
      <c r="JDW222" s="172"/>
      <c r="JDX222" s="172"/>
      <c r="JDY222" s="172"/>
      <c r="JDZ222" s="172"/>
      <c r="JEA222" s="172"/>
      <c r="JEB222" s="172"/>
      <c r="JEC222" s="172"/>
      <c r="JED222" s="172"/>
      <c r="JEE222" s="172"/>
      <c r="JEF222" s="172"/>
      <c r="JEG222" s="172"/>
      <c r="JEH222" s="172"/>
      <c r="JEI222" s="172"/>
      <c r="JEJ222" s="172"/>
      <c r="JEK222" s="172"/>
      <c r="JEL222" s="172"/>
      <c r="JEM222" s="172"/>
      <c r="JEN222" s="172"/>
      <c r="JEO222" s="172"/>
      <c r="JEP222" s="172"/>
      <c r="JEQ222" s="172"/>
      <c r="JER222" s="172"/>
      <c r="JES222" s="172"/>
      <c r="JET222" s="172"/>
      <c r="JEU222" s="172"/>
      <c r="JEV222" s="172"/>
      <c r="JEW222" s="172"/>
      <c r="JEX222" s="172"/>
      <c r="JEY222" s="172"/>
      <c r="JEZ222" s="172"/>
      <c r="JFA222" s="172"/>
      <c r="JFB222" s="172"/>
      <c r="JFC222" s="172"/>
      <c r="JFD222" s="172"/>
      <c r="JFE222" s="172"/>
      <c r="JFF222" s="172"/>
      <c r="JFG222" s="172"/>
      <c r="JFH222" s="172"/>
      <c r="JFI222" s="172"/>
      <c r="JFJ222" s="172"/>
      <c r="JFK222" s="172"/>
      <c r="JFL222" s="172"/>
      <c r="JFM222" s="172"/>
      <c r="JFN222" s="172"/>
      <c r="JFO222" s="172"/>
      <c r="JFP222" s="172"/>
      <c r="JFQ222" s="172"/>
      <c r="JFR222" s="172"/>
      <c r="JFS222" s="172"/>
      <c r="JFT222" s="172"/>
      <c r="JFU222" s="172"/>
      <c r="JFV222" s="172"/>
      <c r="JFW222" s="172"/>
      <c r="JFX222" s="172"/>
      <c r="JFY222" s="172"/>
      <c r="JFZ222" s="172"/>
      <c r="JGA222" s="172"/>
      <c r="JGB222" s="172"/>
      <c r="JGC222" s="172"/>
      <c r="JGD222" s="172"/>
      <c r="JGE222" s="172"/>
      <c r="JGF222" s="172"/>
      <c r="JGG222" s="172"/>
      <c r="JGH222" s="172"/>
      <c r="JGI222" s="172"/>
      <c r="JGJ222" s="172"/>
      <c r="JGK222" s="172"/>
      <c r="JGL222" s="172"/>
      <c r="JGM222" s="172"/>
      <c r="JGN222" s="172"/>
      <c r="JGO222" s="172"/>
      <c r="JGP222" s="172"/>
      <c r="JGQ222" s="172"/>
      <c r="JGR222" s="172"/>
      <c r="JGS222" s="172"/>
      <c r="JGT222" s="172"/>
      <c r="JGU222" s="172"/>
      <c r="JGV222" s="172"/>
      <c r="JGW222" s="172"/>
      <c r="JGX222" s="172"/>
      <c r="JGY222" s="172"/>
      <c r="JGZ222" s="172"/>
      <c r="JHA222" s="172"/>
      <c r="JHB222" s="172"/>
      <c r="JHC222" s="172"/>
      <c r="JHD222" s="172"/>
      <c r="JHE222" s="172"/>
      <c r="JHF222" s="172"/>
      <c r="JHG222" s="172"/>
      <c r="JHH222" s="172"/>
      <c r="JHI222" s="172"/>
      <c r="JHJ222" s="172"/>
      <c r="JHK222" s="172"/>
      <c r="JHL222" s="172"/>
      <c r="JHM222" s="172"/>
      <c r="JHN222" s="172"/>
      <c r="JHO222" s="172"/>
      <c r="JHP222" s="172"/>
      <c r="JHQ222" s="172"/>
      <c r="JHR222" s="172"/>
      <c r="JHS222" s="172"/>
      <c r="JHT222" s="172"/>
      <c r="JHU222" s="172"/>
      <c r="JHV222" s="172"/>
      <c r="JHW222" s="172"/>
      <c r="JHX222" s="172"/>
      <c r="JHY222" s="172"/>
      <c r="JHZ222" s="172"/>
      <c r="JIA222" s="172"/>
      <c r="JIB222" s="172"/>
      <c r="JIC222" s="172"/>
      <c r="JID222" s="172"/>
      <c r="JIE222" s="172"/>
      <c r="JIF222" s="172"/>
      <c r="JIG222" s="172"/>
      <c r="JIH222" s="172"/>
      <c r="JII222" s="172"/>
      <c r="JIJ222" s="172"/>
      <c r="JIK222" s="172"/>
      <c r="JIL222" s="172"/>
      <c r="JIM222" s="172"/>
      <c r="JIN222" s="172"/>
      <c r="JIO222" s="172"/>
      <c r="JIP222" s="172"/>
      <c r="JIQ222" s="172"/>
      <c r="JIR222" s="172"/>
      <c r="JIS222" s="172"/>
      <c r="JIT222" s="172"/>
      <c r="JIU222" s="172"/>
      <c r="JIV222" s="172"/>
      <c r="JIW222" s="172"/>
      <c r="JIX222" s="172"/>
      <c r="JIY222" s="172"/>
      <c r="JIZ222" s="172"/>
      <c r="JJA222" s="172"/>
      <c r="JJB222" s="172"/>
      <c r="JJC222" s="172"/>
      <c r="JJD222" s="172"/>
      <c r="JJE222" s="172"/>
      <c r="JJF222" s="172"/>
      <c r="JJG222" s="172"/>
      <c r="JJH222" s="172"/>
      <c r="JJI222" s="172"/>
      <c r="JJJ222" s="172"/>
      <c r="JJK222" s="172"/>
      <c r="JJL222" s="172"/>
      <c r="JJM222" s="172"/>
      <c r="JJN222" s="172"/>
      <c r="JJO222" s="172"/>
      <c r="JJP222" s="172"/>
      <c r="JJQ222" s="172"/>
      <c r="JJR222" s="172"/>
      <c r="JJS222" s="172"/>
      <c r="JJT222" s="172"/>
      <c r="JJU222" s="172"/>
      <c r="JJV222" s="172"/>
      <c r="JJW222" s="172"/>
      <c r="JJX222" s="172"/>
      <c r="JJY222" s="172"/>
      <c r="JJZ222" s="172"/>
      <c r="JKA222" s="172"/>
      <c r="JKB222" s="172"/>
      <c r="JKC222" s="172"/>
      <c r="JKD222" s="172"/>
      <c r="JKE222" s="172"/>
      <c r="JKF222" s="172"/>
      <c r="JKG222" s="172"/>
      <c r="JKH222" s="172"/>
      <c r="JKI222" s="172"/>
      <c r="JKJ222" s="172"/>
      <c r="JKK222" s="172"/>
      <c r="JKL222" s="172"/>
      <c r="JKM222" s="172"/>
      <c r="JKN222" s="172"/>
      <c r="JKO222" s="172"/>
      <c r="JKP222" s="172"/>
      <c r="JKQ222" s="172"/>
      <c r="JKR222" s="172"/>
      <c r="JKS222" s="172"/>
      <c r="JKT222" s="172"/>
      <c r="JKU222" s="172"/>
      <c r="JKV222" s="172"/>
      <c r="JKW222" s="172"/>
      <c r="JKX222" s="172"/>
      <c r="JKY222" s="172"/>
      <c r="JKZ222" s="172"/>
      <c r="JLA222" s="172"/>
      <c r="JLB222" s="172"/>
      <c r="JLC222" s="172"/>
      <c r="JLD222" s="172"/>
      <c r="JLE222" s="172"/>
      <c r="JLF222" s="172"/>
      <c r="JLG222" s="172"/>
      <c r="JLH222" s="172"/>
      <c r="JLI222" s="172"/>
      <c r="JLJ222" s="172"/>
      <c r="JLK222" s="172"/>
      <c r="JLL222" s="172"/>
      <c r="JLM222" s="172"/>
      <c r="JLN222" s="172"/>
      <c r="JLO222" s="172"/>
      <c r="JLP222" s="172"/>
      <c r="JLQ222" s="172"/>
      <c r="JLR222" s="172"/>
      <c r="JLS222" s="172"/>
      <c r="JLT222" s="172"/>
      <c r="JLU222" s="172"/>
      <c r="JLV222" s="172"/>
      <c r="JLW222" s="172"/>
      <c r="JLX222" s="172"/>
      <c r="JLY222" s="172"/>
      <c r="JLZ222" s="172"/>
      <c r="JMA222" s="172"/>
      <c r="JMB222" s="172"/>
      <c r="JMC222" s="172"/>
      <c r="JMD222" s="172"/>
      <c r="JME222" s="172"/>
      <c r="JMF222" s="172"/>
      <c r="JMG222" s="172"/>
      <c r="JMH222" s="172"/>
      <c r="JMI222" s="172"/>
      <c r="JMJ222" s="172"/>
      <c r="JMK222" s="172"/>
      <c r="JML222" s="172"/>
      <c r="JMM222" s="172"/>
      <c r="JMN222" s="172"/>
      <c r="JMO222" s="172"/>
      <c r="JMP222" s="172"/>
      <c r="JMQ222" s="172"/>
      <c r="JMR222" s="172"/>
      <c r="JMS222" s="172"/>
      <c r="JMT222" s="172"/>
      <c r="JMU222" s="172"/>
      <c r="JMV222" s="172"/>
      <c r="JMW222" s="172"/>
      <c r="JMX222" s="172"/>
      <c r="JMY222" s="172"/>
      <c r="JMZ222" s="172"/>
      <c r="JNA222" s="172"/>
      <c r="JNB222" s="172"/>
      <c r="JNC222" s="172"/>
      <c r="JND222" s="172"/>
      <c r="JNE222" s="172"/>
      <c r="JNF222" s="172"/>
      <c r="JNG222" s="172"/>
      <c r="JNH222" s="172"/>
      <c r="JNI222" s="172"/>
      <c r="JNJ222" s="172"/>
      <c r="JNK222" s="172"/>
      <c r="JNL222" s="172"/>
      <c r="JNM222" s="172"/>
      <c r="JNN222" s="172"/>
      <c r="JNO222" s="172"/>
      <c r="JNP222" s="172"/>
      <c r="JNQ222" s="172"/>
      <c r="JNR222" s="172"/>
      <c r="JNS222" s="172"/>
      <c r="JNT222" s="172"/>
      <c r="JNU222" s="172"/>
      <c r="JNV222" s="172"/>
      <c r="JNW222" s="172"/>
      <c r="JNX222" s="172"/>
      <c r="JNY222" s="172"/>
      <c r="JNZ222" s="172"/>
      <c r="JOA222" s="172"/>
      <c r="JOB222" s="172"/>
      <c r="JOC222" s="172"/>
      <c r="JOD222" s="172"/>
      <c r="JOE222" s="172"/>
      <c r="JOF222" s="172"/>
      <c r="JOG222" s="172"/>
      <c r="JOH222" s="172"/>
      <c r="JOI222" s="172"/>
      <c r="JOJ222" s="172"/>
      <c r="JOK222" s="172"/>
      <c r="JOL222" s="172"/>
      <c r="JOM222" s="172"/>
      <c r="JON222" s="172"/>
      <c r="JOO222" s="172"/>
      <c r="JOP222" s="172"/>
      <c r="JOQ222" s="172"/>
      <c r="JOR222" s="172"/>
      <c r="JOS222" s="172"/>
      <c r="JOT222" s="172"/>
      <c r="JOU222" s="172"/>
      <c r="JOV222" s="172"/>
      <c r="JOW222" s="172"/>
      <c r="JOX222" s="172"/>
      <c r="JOY222" s="172"/>
      <c r="JOZ222" s="172"/>
      <c r="JPA222" s="172"/>
      <c r="JPB222" s="172"/>
      <c r="JPC222" s="172"/>
      <c r="JPD222" s="172"/>
      <c r="JPE222" s="172"/>
      <c r="JPF222" s="172"/>
      <c r="JPG222" s="172"/>
      <c r="JPH222" s="172"/>
      <c r="JPI222" s="172"/>
      <c r="JPJ222" s="172"/>
      <c r="JPK222" s="172"/>
      <c r="JPL222" s="172"/>
      <c r="JPM222" s="172"/>
      <c r="JPN222" s="172"/>
      <c r="JPO222" s="172"/>
      <c r="JPP222" s="172"/>
      <c r="JPQ222" s="172"/>
      <c r="JPR222" s="172"/>
      <c r="JPS222" s="172"/>
      <c r="JPT222" s="172"/>
      <c r="JPU222" s="172"/>
      <c r="JPV222" s="172"/>
      <c r="JPW222" s="172"/>
      <c r="JPX222" s="172"/>
      <c r="JPY222" s="172"/>
      <c r="JPZ222" s="172"/>
      <c r="JQA222" s="172"/>
      <c r="JQB222" s="172"/>
      <c r="JQC222" s="172"/>
      <c r="JQD222" s="172"/>
      <c r="JQE222" s="172"/>
      <c r="JQF222" s="172"/>
      <c r="JQG222" s="172"/>
      <c r="JQH222" s="172"/>
      <c r="JQI222" s="172"/>
      <c r="JQJ222" s="172"/>
      <c r="JQK222" s="172"/>
      <c r="JQL222" s="172"/>
      <c r="JQM222" s="172"/>
      <c r="JQN222" s="172"/>
      <c r="JQO222" s="172"/>
      <c r="JQP222" s="172"/>
      <c r="JQQ222" s="172"/>
      <c r="JQR222" s="172"/>
      <c r="JQS222" s="172"/>
      <c r="JQT222" s="172"/>
      <c r="JQU222" s="172"/>
      <c r="JQV222" s="172"/>
      <c r="JQW222" s="172"/>
      <c r="JQX222" s="172"/>
      <c r="JQY222" s="172"/>
      <c r="JQZ222" s="172"/>
      <c r="JRA222" s="172"/>
      <c r="JRB222" s="172"/>
      <c r="JRC222" s="172"/>
      <c r="JRD222" s="172"/>
      <c r="JRE222" s="172"/>
      <c r="JRF222" s="172"/>
      <c r="JRG222" s="172"/>
      <c r="JRH222" s="172"/>
      <c r="JRI222" s="172"/>
      <c r="JRJ222" s="172"/>
      <c r="JRK222" s="172"/>
      <c r="JRL222" s="172"/>
      <c r="JRM222" s="172"/>
      <c r="JRN222" s="172"/>
      <c r="JRO222" s="172"/>
      <c r="JRP222" s="172"/>
      <c r="JRQ222" s="172"/>
      <c r="JRR222" s="172"/>
      <c r="JRS222" s="172"/>
      <c r="JRT222" s="172"/>
      <c r="JRU222" s="172"/>
      <c r="JRV222" s="172"/>
      <c r="JRW222" s="172"/>
      <c r="JRX222" s="172"/>
      <c r="JRY222" s="172"/>
      <c r="JRZ222" s="172"/>
      <c r="JSA222" s="172"/>
      <c r="JSB222" s="172"/>
      <c r="JSC222" s="172"/>
      <c r="JSD222" s="172"/>
      <c r="JSE222" s="172"/>
      <c r="JSF222" s="172"/>
      <c r="JSG222" s="172"/>
      <c r="JSH222" s="172"/>
      <c r="JSI222" s="172"/>
      <c r="JSJ222" s="172"/>
      <c r="JSK222" s="172"/>
      <c r="JSL222" s="172"/>
      <c r="JSM222" s="172"/>
      <c r="JSN222" s="172"/>
      <c r="JSO222" s="172"/>
      <c r="JSP222" s="172"/>
      <c r="JSQ222" s="172"/>
      <c r="JSR222" s="172"/>
      <c r="JSS222" s="172"/>
      <c r="JST222" s="172"/>
      <c r="JSU222" s="172"/>
      <c r="JSV222" s="172"/>
      <c r="JSW222" s="172"/>
      <c r="JSX222" s="172"/>
      <c r="JSY222" s="172"/>
      <c r="JSZ222" s="172"/>
      <c r="JTA222" s="172"/>
      <c r="JTB222" s="172"/>
      <c r="JTC222" s="172"/>
      <c r="JTD222" s="172"/>
      <c r="JTE222" s="172"/>
      <c r="JTF222" s="172"/>
      <c r="JTG222" s="172"/>
      <c r="JTH222" s="172"/>
      <c r="JTI222" s="172"/>
      <c r="JTJ222" s="172"/>
      <c r="JTK222" s="172"/>
      <c r="JTL222" s="172"/>
      <c r="JTM222" s="172"/>
      <c r="JTN222" s="172"/>
      <c r="JTO222" s="172"/>
      <c r="JTP222" s="172"/>
      <c r="JTQ222" s="172"/>
      <c r="JTR222" s="172"/>
      <c r="JTS222" s="172"/>
      <c r="JTT222" s="172"/>
      <c r="JTU222" s="172"/>
      <c r="JTV222" s="172"/>
      <c r="JTW222" s="172"/>
      <c r="JTX222" s="172"/>
      <c r="JTY222" s="172"/>
      <c r="JTZ222" s="172"/>
      <c r="JUA222" s="172"/>
      <c r="JUB222" s="172"/>
      <c r="JUC222" s="172"/>
      <c r="JUD222" s="172"/>
      <c r="JUE222" s="172"/>
      <c r="JUF222" s="172"/>
      <c r="JUG222" s="172"/>
      <c r="JUH222" s="172"/>
      <c r="JUI222" s="172"/>
      <c r="JUJ222" s="172"/>
      <c r="JUK222" s="172"/>
      <c r="JUL222" s="172"/>
      <c r="JUM222" s="172"/>
      <c r="JUN222" s="172"/>
      <c r="JUO222" s="172"/>
      <c r="JUP222" s="172"/>
      <c r="JUQ222" s="172"/>
      <c r="JUR222" s="172"/>
      <c r="JUS222" s="172"/>
      <c r="JUT222" s="172"/>
      <c r="JUU222" s="172"/>
      <c r="JUV222" s="172"/>
      <c r="JUW222" s="172"/>
      <c r="JUX222" s="172"/>
      <c r="JUY222" s="172"/>
      <c r="JUZ222" s="172"/>
      <c r="JVA222" s="172"/>
      <c r="JVB222" s="172"/>
      <c r="JVC222" s="172"/>
      <c r="JVD222" s="172"/>
      <c r="JVE222" s="172"/>
      <c r="JVF222" s="172"/>
      <c r="JVG222" s="172"/>
      <c r="JVH222" s="172"/>
      <c r="JVI222" s="172"/>
      <c r="JVJ222" s="172"/>
      <c r="JVK222" s="172"/>
      <c r="JVL222" s="172"/>
      <c r="JVM222" s="172"/>
      <c r="JVN222" s="172"/>
      <c r="JVO222" s="172"/>
      <c r="JVP222" s="172"/>
      <c r="JVQ222" s="172"/>
      <c r="JVR222" s="172"/>
      <c r="JVS222" s="172"/>
      <c r="JVT222" s="172"/>
      <c r="JVU222" s="172"/>
      <c r="JVV222" s="172"/>
      <c r="JVW222" s="172"/>
      <c r="JVX222" s="172"/>
      <c r="JVY222" s="172"/>
      <c r="JVZ222" s="172"/>
      <c r="JWA222" s="172"/>
      <c r="JWB222" s="172"/>
      <c r="JWC222" s="172"/>
      <c r="JWD222" s="172"/>
      <c r="JWE222" s="172"/>
      <c r="JWF222" s="172"/>
      <c r="JWG222" s="172"/>
      <c r="JWH222" s="172"/>
      <c r="JWI222" s="172"/>
      <c r="JWJ222" s="172"/>
      <c r="JWK222" s="172"/>
      <c r="JWL222" s="172"/>
      <c r="JWM222" s="172"/>
      <c r="JWN222" s="172"/>
      <c r="JWO222" s="172"/>
      <c r="JWP222" s="172"/>
      <c r="JWQ222" s="172"/>
      <c r="JWR222" s="172"/>
      <c r="JWS222" s="172"/>
      <c r="JWT222" s="172"/>
      <c r="JWU222" s="172"/>
      <c r="JWV222" s="172"/>
      <c r="JWW222" s="172"/>
      <c r="JWX222" s="172"/>
      <c r="JWY222" s="172"/>
      <c r="JWZ222" s="172"/>
      <c r="JXA222" s="172"/>
      <c r="JXB222" s="172"/>
      <c r="JXC222" s="172"/>
      <c r="JXD222" s="172"/>
      <c r="JXE222" s="172"/>
      <c r="JXF222" s="172"/>
      <c r="JXG222" s="172"/>
      <c r="JXH222" s="172"/>
      <c r="JXI222" s="172"/>
      <c r="JXJ222" s="172"/>
      <c r="JXK222" s="172"/>
      <c r="JXL222" s="172"/>
      <c r="JXM222" s="172"/>
      <c r="JXN222" s="172"/>
      <c r="JXO222" s="172"/>
      <c r="JXP222" s="172"/>
      <c r="JXQ222" s="172"/>
      <c r="JXR222" s="172"/>
      <c r="JXS222" s="172"/>
      <c r="JXT222" s="172"/>
      <c r="JXU222" s="172"/>
      <c r="JXV222" s="172"/>
      <c r="JXW222" s="172"/>
      <c r="JXX222" s="172"/>
      <c r="JXY222" s="172"/>
      <c r="JXZ222" s="172"/>
      <c r="JYA222" s="172"/>
      <c r="JYB222" s="172"/>
      <c r="JYC222" s="172"/>
      <c r="JYD222" s="172"/>
      <c r="JYE222" s="172"/>
      <c r="JYF222" s="172"/>
      <c r="JYG222" s="172"/>
      <c r="JYH222" s="172"/>
      <c r="JYI222" s="172"/>
      <c r="JYJ222" s="172"/>
      <c r="JYK222" s="172"/>
      <c r="JYL222" s="172"/>
      <c r="JYM222" s="172"/>
      <c r="JYN222" s="172"/>
      <c r="JYO222" s="172"/>
      <c r="JYP222" s="172"/>
      <c r="JYQ222" s="172"/>
      <c r="JYR222" s="172"/>
      <c r="JYS222" s="172"/>
      <c r="JYT222" s="172"/>
      <c r="JYU222" s="172"/>
      <c r="JYV222" s="172"/>
      <c r="JYW222" s="172"/>
      <c r="JYX222" s="172"/>
      <c r="JYY222" s="172"/>
      <c r="JYZ222" s="172"/>
      <c r="JZA222" s="172"/>
      <c r="JZB222" s="172"/>
      <c r="JZC222" s="172"/>
      <c r="JZD222" s="172"/>
      <c r="JZE222" s="172"/>
      <c r="JZF222" s="172"/>
      <c r="JZG222" s="172"/>
      <c r="JZH222" s="172"/>
      <c r="JZI222" s="172"/>
      <c r="JZJ222" s="172"/>
      <c r="JZK222" s="172"/>
      <c r="JZL222" s="172"/>
      <c r="JZM222" s="172"/>
      <c r="JZN222" s="172"/>
      <c r="JZO222" s="172"/>
      <c r="JZP222" s="172"/>
      <c r="JZQ222" s="172"/>
      <c r="JZR222" s="172"/>
      <c r="JZS222" s="172"/>
      <c r="JZT222" s="172"/>
      <c r="JZU222" s="172"/>
      <c r="JZV222" s="172"/>
      <c r="JZW222" s="172"/>
      <c r="JZX222" s="172"/>
      <c r="JZY222" s="172"/>
      <c r="JZZ222" s="172"/>
      <c r="KAA222" s="172"/>
      <c r="KAB222" s="172"/>
      <c r="KAC222" s="172"/>
      <c r="KAD222" s="172"/>
      <c r="KAE222" s="172"/>
      <c r="KAF222" s="172"/>
      <c r="KAG222" s="172"/>
      <c r="KAH222" s="172"/>
      <c r="KAI222" s="172"/>
      <c r="KAJ222" s="172"/>
      <c r="KAK222" s="172"/>
      <c r="KAL222" s="172"/>
      <c r="KAM222" s="172"/>
      <c r="KAN222" s="172"/>
      <c r="KAO222" s="172"/>
      <c r="KAP222" s="172"/>
      <c r="KAQ222" s="172"/>
      <c r="KAR222" s="172"/>
      <c r="KAS222" s="172"/>
      <c r="KAT222" s="172"/>
      <c r="KAU222" s="172"/>
      <c r="KAV222" s="172"/>
      <c r="KAW222" s="172"/>
      <c r="KAX222" s="172"/>
      <c r="KAY222" s="172"/>
      <c r="KAZ222" s="172"/>
      <c r="KBA222" s="172"/>
      <c r="KBB222" s="172"/>
      <c r="KBC222" s="172"/>
      <c r="KBD222" s="172"/>
      <c r="KBE222" s="172"/>
      <c r="KBF222" s="172"/>
      <c r="KBG222" s="172"/>
      <c r="KBH222" s="172"/>
      <c r="KBI222" s="172"/>
      <c r="KBJ222" s="172"/>
      <c r="KBK222" s="172"/>
      <c r="KBL222" s="172"/>
      <c r="KBM222" s="172"/>
      <c r="KBN222" s="172"/>
      <c r="KBO222" s="172"/>
      <c r="KBP222" s="172"/>
      <c r="KBQ222" s="172"/>
      <c r="KBR222" s="172"/>
      <c r="KBS222" s="172"/>
      <c r="KBT222" s="172"/>
      <c r="KBU222" s="172"/>
      <c r="KBV222" s="172"/>
      <c r="KBW222" s="172"/>
      <c r="KBX222" s="172"/>
      <c r="KBY222" s="172"/>
      <c r="KBZ222" s="172"/>
      <c r="KCA222" s="172"/>
      <c r="KCB222" s="172"/>
      <c r="KCC222" s="172"/>
      <c r="KCD222" s="172"/>
      <c r="KCE222" s="172"/>
      <c r="KCF222" s="172"/>
      <c r="KCG222" s="172"/>
      <c r="KCH222" s="172"/>
      <c r="KCI222" s="172"/>
      <c r="KCJ222" s="172"/>
      <c r="KCK222" s="172"/>
      <c r="KCL222" s="172"/>
      <c r="KCM222" s="172"/>
      <c r="KCN222" s="172"/>
      <c r="KCO222" s="172"/>
      <c r="KCP222" s="172"/>
      <c r="KCQ222" s="172"/>
      <c r="KCR222" s="172"/>
      <c r="KCS222" s="172"/>
      <c r="KCT222" s="172"/>
      <c r="KCU222" s="172"/>
      <c r="KCV222" s="172"/>
      <c r="KCW222" s="172"/>
      <c r="KCX222" s="172"/>
      <c r="KCY222" s="172"/>
      <c r="KCZ222" s="172"/>
      <c r="KDA222" s="172"/>
      <c r="KDB222" s="172"/>
      <c r="KDC222" s="172"/>
      <c r="KDD222" s="172"/>
      <c r="KDE222" s="172"/>
      <c r="KDF222" s="172"/>
      <c r="KDG222" s="172"/>
      <c r="KDH222" s="172"/>
      <c r="KDI222" s="172"/>
      <c r="KDJ222" s="172"/>
      <c r="KDK222" s="172"/>
      <c r="KDL222" s="172"/>
      <c r="KDM222" s="172"/>
      <c r="KDN222" s="172"/>
      <c r="KDO222" s="172"/>
      <c r="KDP222" s="172"/>
      <c r="KDQ222" s="172"/>
      <c r="KDR222" s="172"/>
      <c r="KDS222" s="172"/>
      <c r="KDT222" s="172"/>
      <c r="KDU222" s="172"/>
      <c r="KDV222" s="172"/>
      <c r="KDW222" s="172"/>
      <c r="KDX222" s="172"/>
      <c r="KDY222" s="172"/>
      <c r="KDZ222" s="172"/>
      <c r="KEA222" s="172"/>
      <c r="KEB222" s="172"/>
      <c r="KEC222" s="172"/>
      <c r="KED222" s="172"/>
      <c r="KEE222" s="172"/>
      <c r="KEF222" s="172"/>
      <c r="KEG222" s="172"/>
      <c r="KEH222" s="172"/>
      <c r="KEI222" s="172"/>
      <c r="KEJ222" s="172"/>
      <c r="KEK222" s="172"/>
      <c r="KEL222" s="172"/>
      <c r="KEM222" s="172"/>
      <c r="KEN222" s="172"/>
      <c r="KEO222" s="172"/>
      <c r="KEP222" s="172"/>
      <c r="KEQ222" s="172"/>
      <c r="KER222" s="172"/>
      <c r="KES222" s="172"/>
      <c r="KET222" s="172"/>
      <c r="KEU222" s="172"/>
      <c r="KEV222" s="172"/>
      <c r="KEW222" s="172"/>
      <c r="KEX222" s="172"/>
      <c r="KEY222" s="172"/>
      <c r="KEZ222" s="172"/>
      <c r="KFA222" s="172"/>
      <c r="KFB222" s="172"/>
      <c r="KFC222" s="172"/>
      <c r="KFD222" s="172"/>
      <c r="KFE222" s="172"/>
      <c r="KFF222" s="172"/>
      <c r="KFG222" s="172"/>
      <c r="KFH222" s="172"/>
      <c r="KFI222" s="172"/>
      <c r="KFJ222" s="172"/>
      <c r="KFK222" s="172"/>
      <c r="KFL222" s="172"/>
      <c r="KFM222" s="172"/>
      <c r="KFN222" s="172"/>
      <c r="KFO222" s="172"/>
      <c r="KFP222" s="172"/>
      <c r="KFQ222" s="172"/>
      <c r="KFR222" s="172"/>
      <c r="KFS222" s="172"/>
      <c r="KFT222" s="172"/>
      <c r="KFU222" s="172"/>
      <c r="KFV222" s="172"/>
      <c r="KFW222" s="172"/>
      <c r="KFX222" s="172"/>
      <c r="KFY222" s="172"/>
      <c r="KFZ222" s="172"/>
      <c r="KGA222" s="172"/>
      <c r="KGB222" s="172"/>
      <c r="KGC222" s="172"/>
      <c r="KGD222" s="172"/>
      <c r="KGE222" s="172"/>
      <c r="KGF222" s="172"/>
      <c r="KGG222" s="172"/>
      <c r="KGH222" s="172"/>
      <c r="KGI222" s="172"/>
      <c r="KGJ222" s="172"/>
      <c r="KGK222" s="172"/>
      <c r="KGL222" s="172"/>
      <c r="KGM222" s="172"/>
      <c r="KGN222" s="172"/>
      <c r="KGO222" s="172"/>
      <c r="KGP222" s="172"/>
      <c r="KGQ222" s="172"/>
      <c r="KGR222" s="172"/>
      <c r="KGS222" s="172"/>
      <c r="KGT222" s="172"/>
      <c r="KGU222" s="172"/>
      <c r="KGV222" s="172"/>
      <c r="KGW222" s="172"/>
      <c r="KGX222" s="172"/>
      <c r="KGY222" s="172"/>
      <c r="KGZ222" s="172"/>
      <c r="KHA222" s="172"/>
      <c r="KHB222" s="172"/>
      <c r="KHC222" s="172"/>
      <c r="KHD222" s="172"/>
      <c r="KHE222" s="172"/>
      <c r="KHF222" s="172"/>
      <c r="KHG222" s="172"/>
      <c r="KHH222" s="172"/>
      <c r="KHI222" s="172"/>
      <c r="KHJ222" s="172"/>
      <c r="KHK222" s="172"/>
      <c r="KHL222" s="172"/>
      <c r="KHM222" s="172"/>
      <c r="KHN222" s="172"/>
      <c r="KHO222" s="172"/>
      <c r="KHP222" s="172"/>
      <c r="KHQ222" s="172"/>
      <c r="KHR222" s="172"/>
      <c r="KHS222" s="172"/>
      <c r="KHT222" s="172"/>
      <c r="KHU222" s="172"/>
      <c r="KHV222" s="172"/>
      <c r="KHW222" s="172"/>
      <c r="KHX222" s="172"/>
      <c r="KHY222" s="172"/>
      <c r="KHZ222" s="172"/>
      <c r="KIA222" s="172"/>
      <c r="KIB222" s="172"/>
      <c r="KIC222" s="172"/>
      <c r="KID222" s="172"/>
      <c r="KIE222" s="172"/>
      <c r="KIF222" s="172"/>
      <c r="KIG222" s="172"/>
      <c r="KIH222" s="172"/>
      <c r="KII222" s="172"/>
      <c r="KIJ222" s="172"/>
      <c r="KIK222" s="172"/>
      <c r="KIL222" s="172"/>
      <c r="KIM222" s="172"/>
      <c r="KIN222" s="172"/>
      <c r="KIO222" s="172"/>
      <c r="KIP222" s="172"/>
      <c r="KIQ222" s="172"/>
      <c r="KIR222" s="172"/>
      <c r="KIS222" s="172"/>
      <c r="KIT222" s="172"/>
      <c r="KIU222" s="172"/>
      <c r="KIV222" s="172"/>
      <c r="KIW222" s="172"/>
      <c r="KIX222" s="172"/>
      <c r="KIY222" s="172"/>
      <c r="KIZ222" s="172"/>
      <c r="KJA222" s="172"/>
      <c r="KJB222" s="172"/>
      <c r="KJC222" s="172"/>
      <c r="KJD222" s="172"/>
      <c r="KJE222" s="172"/>
      <c r="KJF222" s="172"/>
      <c r="KJG222" s="172"/>
      <c r="KJH222" s="172"/>
      <c r="KJI222" s="172"/>
      <c r="KJJ222" s="172"/>
      <c r="KJK222" s="172"/>
      <c r="KJL222" s="172"/>
      <c r="KJM222" s="172"/>
      <c r="KJN222" s="172"/>
      <c r="KJO222" s="172"/>
      <c r="KJP222" s="172"/>
      <c r="KJQ222" s="172"/>
      <c r="KJR222" s="172"/>
      <c r="KJS222" s="172"/>
      <c r="KJT222" s="172"/>
      <c r="KJU222" s="172"/>
      <c r="KJV222" s="172"/>
      <c r="KJW222" s="172"/>
      <c r="KJX222" s="172"/>
      <c r="KJY222" s="172"/>
      <c r="KJZ222" s="172"/>
      <c r="KKA222" s="172"/>
      <c r="KKB222" s="172"/>
      <c r="KKC222" s="172"/>
      <c r="KKD222" s="172"/>
      <c r="KKE222" s="172"/>
      <c r="KKF222" s="172"/>
      <c r="KKG222" s="172"/>
      <c r="KKH222" s="172"/>
      <c r="KKI222" s="172"/>
      <c r="KKJ222" s="172"/>
      <c r="KKK222" s="172"/>
      <c r="KKL222" s="172"/>
      <c r="KKM222" s="172"/>
      <c r="KKN222" s="172"/>
      <c r="KKO222" s="172"/>
      <c r="KKP222" s="172"/>
      <c r="KKQ222" s="172"/>
      <c r="KKR222" s="172"/>
      <c r="KKS222" s="172"/>
      <c r="KKT222" s="172"/>
      <c r="KKU222" s="172"/>
      <c r="KKV222" s="172"/>
      <c r="KKW222" s="172"/>
      <c r="KKX222" s="172"/>
      <c r="KKY222" s="172"/>
      <c r="KKZ222" s="172"/>
      <c r="KLA222" s="172"/>
      <c r="KLB222" s="172"/>
      <c r="KLC222" s="172"/>
      <c r="KLD222" s="172"/>
      <c r="KLE222" s="172"/>
      <c r="KLF222" s="172"/>
      <c r="KLG222" s="172"/>
      <c r="KLH222" s="172"/>
      <c r="KLI222" s="172"/>
      <c r="KLJ222" s="172"/>
      <c r="KLK222" s="172"/>
      <c r="KLL222" s="172"/>
      <c r="KLM222" s="172"/>
      <c r="KLN222" s="172"/>
      <c r="KLO222" s="172"/>
      <c r="KLP222" s="172"/>
      <c r="KLQ222" s="172"/>
      <c r="KLR222" s="172"/>
      <c r="KLS222" s="172"/>
      <c r="KLT222" s="172"/>
      <c r="KLU222" s="172"/>
      <c r="KLV222" s="172"/>
      <c r="KLW222" s="172"/>
      <c r="KLX222" s="172"/>
      <c r="KLY222" s="172"/>
      <c r="KLZ222" s="172"/>
      <c r="KMA222" s="172"/>
      <c r="KMB222" s="172"/>
      <c r="KMC222" s="172"/>
      <c r="KMD222" s="172"/>
      <c r="KME222" s="172"/>
      <c r="KMF222" s="172"/>
      <c r="KMG222" s="172"/>
      <c r="KMH222" s="172"/>
      <c r="KMI222" s="172"/>
      <c r="KMJ222" s="172"/>
      <c r="KMK222" s="172"/>
      <c r="KML222" s="172"/>
      <c r="KMM222" s="172"/>
      <c r="KMN222" s="172"/>
      <c r="KMO222" s="172"/>
      <c r="KMP222" s="172"/>
      <c r="KMQ222" s="172"/>
      <c r="KMR222" s="172"/>
      <c r="KMS222" s="172"/>
      <c r="KMT222" s="172"/>
      <c r="KMU222" s="172"/>
      <c r="KMV222" s="172"/>
      <c r="KMW222" s="172"/>
      <c r="KMX222" s="172"/>
      <c r="KMY222" s="172"/>
      <c r="KMZ222" s="172"/>
      <c r="KNA222" s="172"/>
      <c r="KNB222" s="172"/>
      <c r="KNC222" s="172"/>
      <c r="KND222" s="172"/>
      <c r="KNE222" s="172"/>
      <c r="KNF222" s="172"/>
      <c r="KNG222" s="172"/>
      <c r="KNH222" s="172"/>
      <c r="KNI222" s="172"/>
      <c r="KNJ222" s="172"/>
      <c r="KNK222" s="172"/>
      <c r="KNL222" s="172"/>
      <c r="KNM222" s="172"/>
      <c r="KNN222" s="172"/>
      <c r="KNO222" s="172"/>
      <c r="KNP222" s="172"/>
      <c r="KNQ222" s="172"/>
      <c r="KNR222" s="172"/>
      <c r="KNS222" s="172"/>
      <c r="KNT222" s="172"/>
      <c r="KNU222" s="172"/>
      <c r="KNV222" s="172"/>
      <c r="KNW222" s="172"/>
      <c r="KNX222" s="172"/>
      <c r="KNY222" s="172"/>
      <c r="KNZ222" s="172"/>
      <c r="KOA222" s="172"/>
      <c r="KOB222" s="172"/>
      <c r="KOC222" s="172"/>
      <c r="KOD222" s="172"/>
      <c r="KOE222" s="172"/>
      <c r="KOF222" s="172"/>
      <c r="KOG222" s="172"/>
      <c r="KOH222" s="172"/>
      <c r="KOI222" s="172"/>
      <c r="KOJ222" s="172"/>
      <c r="KOK222" s="172"/>
      <c r="KOL222" s="172"/>
      <c r="KOM222" s="172"/>
      <c r="KON222" s="172"/>
      <c r="KOO222" s="172"/>
      <c r="KOP222" s="172"/>
      <c r="KOQ222" s="172"/>
      <c r="KOR222" s="172"/>
      <c r="KOS222" s="172"/>
      <c r="KOT222" s="172"/>
      <c r="KOU222" s="172"/>
      <c r="KOV222" s="172"/>
      <c r="KOW222" s="172"/>
      <c r="KOX222" s="172"/>
      <c r="KOY222" s="172"/>
      <c r="KOZ222" s="172"/>
      <c r="KPA222" s="172"/>
      <c r="KPB222" s="172"/>
      <c r="KPC222" s="172"/>
      <c r="KPD222" s="172"/>
      <c r="KPE222" s="172"/>
      <c r="KPF222" s="172"/>
      <c r="KPG222" s="172"/>
      <c r="KPH222" s="172"/>
      <c r="KPI222" s="172"/>
      <c r="KPJ222" s="172"/>
      <c r="KPK222" s="172"/>
      <c r="KPL222" s="172"/>
      <c r="KPM222" s="172"/>
      <c r="KPN222" s="172"/>
      <c r="KPO222" s="172"/>
      <c r="KPP222" s="172"/>
      <c r="KPQ222" s="172"/>
      <c r="KPR222" s="172"/>
      <c r="KPS222" s="172"/>
      <c r="KPT222" s="172"/>
      <c r="KPU222" s="172"/>
      <c r="KPV222" s="172"/>
      <c r="KPW222" s="172"/>
      <c r="KPX222" s="172"/>
      <c r="KPY222" s="172"/>
      <c r="KPZ222" s="172"/>
      <c r="KQA222" s="172"/>
      <c r="KQB222" s="172"/>
      <c r="KQC222" s="172"/>
      <c r="KQD222" s="172"/>
      <c r="KQE222" s="172"/>
      <c r="KQF222" s="172"/>
      <c r="KQG222" s="172"/>
      <c r="KQH222" s="172"/>
      <c r="KQI222" s="172"/>
      <c r="KQJ222" s="172"/>
      <c r="KQK222" s="172"/>
      <c r="KQL222" s="172"/>
      <c r="KQM222" s="172"/>
      <c r="KQN222" s="172"/>
      <c r="KQO222" s="172"/>
      <c r="KQP222" s="172"/>
      <c r="KQQ222" s="172"/>
      <c r="KQR222" s="172"/>
      <c r="KQS222" s="172"/>
      <c r="KQT222" s="172"/>
      <c r="KQU222" s="172"/>
      <c r="KQV222" s="172"/>
      <c r="KQW222" s="172"/>
      <c r="KQX222" s="172"/>
      <c r="KQY222" s="172"/>
      <c r="KQZ222" s="172"/>
      <c r="KRA222" s="172"/>
      <c r="KRB222" s="172"/>
      <c r="KRC222" s="172"/>
      <c r="KRD222" s="172"/>
      <c r="KRE222" s="172"/>
      <c r="KRF222" s="172"/>
      <c r="KRG222" s="172"/>
      <c r="KRH222" s="172"/>
      <c r="KRI222" s="172"/>
      <c r="KRJ222" s="172"/>
      <c r="KRK222" s="172"/>
      <c r="KRL222" s="172"/>
      <c r="KRM222" s="172"/>
      <c r="KRN222" s="172"/>
      <c r="KRO222" s="172"/>
      <c r="KRP222" s="172"/>
      <c r="KRQ222" s="172"/>
      <c r="KRR222" s="172"/>
      <c r="KRS222" s="172"/>
      <c r="KRT222" s="172"/>
      <c r="KRU222" s="172"/>
      <c r="KRV222" s="172"/>
      <c r="KRW222" s="172"/>
      <c r="KRX222" s="172"/>
      <c r="KRY222" s="172"/>
      <c r="KRZ222" s="172"/>
      <c r="KSA222" s="172"/>
      <c r="KSB222" s="172"/>
      <c r="KSC222" s="172"/>
      <c r="KSD222" s="172"/>
      <c r="KSE222" s="172"/>
      <c r="KSF222" s="172"/>
      <c r="KSG222" s="172"/>
      <c r="KSH222" s="172"/>
      <c r="KSI222" s="172"/>
      <c r="KSJ222" s="172"/>
      <c r="KSK222" s="172"/>
      <c r="KSL222" s="172"/>
      <c r="KSM222" s="172"/>
      <c r="KSN222" s="172"/>
      <c r="KSO222" s="172"/>
      <c r="KSP222" s="172"/>
      <c r="KSQ222" s="172"/>
      <c r="KSR222" s="172"/>
      <c r="KSS222" s="172"/>
      <c r="KST222" s="172"/>
      <c r="KSU222" s="172"/>
      <c r="KSV222" s="172"/>
      <c r="KSW222" s="172"/>
      <c r="KSX222" s="172"/>
      <c r="KSY222" s="172"/>
      <c r="KSZ222" s="172"/>
      <c r="KTA222" s="172"/>
      <c r="KTB222" s="172"/>
      <c r="KTC222" s="172"/>
      <c r="KTD222" s="172"/>
      <c r="KTE222" s="172"/>
      <c r="KTF222" s="172"/>
      <c r="KTG222" s="172"/>
      <c r="KTH222" s="172"/>
      <c r="KTI222" s="172"/>
      <c r="KTJ222" s="172"/>
      <c r="KTK222" s="172"/>
      <c r="KTL222" s="172"/>
      <c r="KTM222" s="172"/>
      <c r="KTN222" s="172"/>
      <c r="KTO222" s="172"/>
      <c r="KTP222" s="172"/>
      <c r="KTQ222" s="172"/>
      <c r="KTR222" s="172"/>
      <c r="KTS222" s="172"/>
      <c r="KTT222" s="172"/>
      <c r="KTU222" s="172"/>
      <c r="KTV222" s="172"/>
      <c r="KTW222" s="172"/>
      <c r="KTX222" s="172"/>
      <c r="KTY222" s="172"/>
      <c r="KTZ222" s="172"/>
      <c r="KUA222" s="172"/>
      <c r="KUB222" s="172"/>
      <c r="KUC222" s="172"/>
      <c r="KUD222" s="172"/>
      <c r="KUE222" s="172"/>
      <c r="KUF222" s="172"/>
      <c r="KUG222" s="172"/>
      <c r="KUH222" s="172"/>
      <c r="KUI222" s="172"/>
      <c r="KUJ222" s="172"/>
      <c r="KUK222" s="172"/>
      <c r="KUL222" s="172"/>
      <c r="KUM222" s="172"/>
      <c r="KUN222" s="172"/>
      <c r="KUO222" s="172"/>
      <c r="KUP222" s="172"/>
      <c r="KUQ222" s="172"/>
      <c r="KUR222" s="172"/>
      <c r="KUS222" s="172"/>
      <c r="KUT222" s="172"/>
      <c r="KUU222" s="172"/>
      <c r="KUV222" s="172"/>
      <c r="KUW222" s="172"/>
      <c r="KUX222" s="172"/>
      <c r="KUY222" s="172"/>
      <c r="KUZ222" s="172"/>
      <c r="KVA222" s="172"/>
      <c r="KVB222" s="172"/>
      <c r="KVC222" s="172"/>
      <c r="KVD222" s="172"/>
      <c r="KVE222" s="172"/>
      <c r="KVF222" s="172"/>
      <c r="KVG222" s="172"/>
      <c r="KVH222" s="172"/>
      <c r="KVI222" s="172"/>
      <c r="KVJ222" s="172"/>
      <c r="KVK222" s="172"/>
      <c r="KVL222" s="172"/>
      <c r="KVM222" s="172"/>
      <c r="KVN222" s="172"/>
      <c r="KVO222" s="172"/>
      <c r="KVP222" s="172"/>
      <c r="KVQ222" s="172"/>
      <c r="KVR222" s="172"/>
      <c r="KVS222" s="172"/>
      <c r="KVT222" s="172"/>
      <c r="KVU222" s="172"/>
      <c r="KVV222" s="172"/>
      <c r="KVW222" s="172"/>
      <c r="KVX222" s="172"/>
      <c r="KVY222" s="172"/>
      <c r="KVZ222" s="172"/>
      <c r="KWA222" s="172"/>
      <c r="KWB222" s="172"/>
      <c r="KWC222" s="172"/>
      <c r="KWD222" s="172"/>
      <c r="KWE222" s="172"/>
      <c r="KWF222" s="172"/>
      <c r="KWG222" s="172"/>
      <c r="KWH222" s="172"/>
      <c r="KWI222" s="172"/>
      <c r="KWJ222" s="172"/>
      <c r="KWK222" s="172"/>
      <c r="KWL222" s="172"/>
      <c r="KWM222" s="172"/>
      <c r="KWN222" s="172"/>
      <c r="KWO222" s="172"/>
      <c r="KWP222" s="172"/>
      <c r="KWQ222" s="172"/>
      <c r="KWR222" s="172"/>
      <c r="KWS222" s="172"/>
      <c r="KWT222" s="172"/>
      <c r="KWU222" s="172"/>
      <c r="KWV222" s="172"/>
      <c r="KWW222" s="172"/>
      <c r="KWX222" s="172"/>
      <c r="KWY222" s="172"/>
      <c r="KWZ222" s="172"/>
      <c r="KXA222" s="172"/>
      <c r="KXB222" s="172"/>
      <c r="KXC222" s="172"/>
      <c r="KXD222" s="172"/>
      <c r="KXE222" s="172"/>
      <c r="KXF222" s="172"/>
      <c r="KXG222" s="172"/>
      <c r="KXH222" s="172"/>
      <c r="KXI222" s="172"/>
      <c r="KXJ222" s="172"/>
      <c r="KXK222" s="172"/>
      <c r="KXL222" s="172"/>
      <c r="KXM222" s="172"/>
      <c r="KXN222" s="172"/>
      <c r="KXO222" s="172"/>
      <c r="KXP222" s="172"/>
      <c r="KXQ222" s="172"/>
      <c r="KXR222" s="172"/>
      <c r="KXS222" s="172"/>
      <c r="KXT222" s="172"/>
      <c r="KXU222" s="172"/>
      <c r="KXV222" s="172"/>
      <c r="KXW222" s="172"/>
      <c r="KXX222" s="172"/>
      <c r="KXY222" s="172"/>
      <c r="KXZ222" s="172"/>
      <c r="KYA222" s="172"/>
      <c r="KYB222" s="172"/>
      <c r="KYC222" s="172"/>
      <c r="KYD222" s="172"/>
      <c r="KYE222" s="172"/>
      <c r="KYF222" s="172"/>
      <c r="KYG222" s="172"/>
      <c r="KYH222" s="172"/>
      <c r="KYI222" s="172"/>
      <c r="KYJ222" s="172"/>
      <c r="KYK222" s="172"/>
      <c r="KYL222" s="172"/>
      <c r="KYM222" s="172"/>
      <c r="KYN222" s="172"/>
      <c r="KYO222" s="172"/>
      <c r="KYP222" s="172"/>
      <c r="KYQ222" s="172"/>
      <c r="KYR222" s="172"/>
      <c r="KYS222" s="172"/>
      <c r="KYT222" s="172"/>
      <c r="KYU222" s="172"/>
      <c r="KYV222" s="172"/>
      <c r="KYW222" s="172"/>
      <c r="KYX222" s="172"/>
      <c r="KYY222" s="172"/>
      <c r="KYZ222" s="172"/>
      <c r="KZA222" s="172"/>
      <c r="KZB222" s="172"/>
      <c r="KZC222" s="172"/>
      <c r="KZD222" s="172"/>
      <c r="KZE222" s="172"/>
      <c r="KZF222" s="172"/>
      <c r="KZG222" s="172"/>
      <c r="KZH222" s="172"/>
      <c r="KZI222" s="172"/>
      <c r="KZJ222" s="172"/>
      <c r="KZK222" s="172"/>
      <c r="KZL222" s="172"/>
      <c r="KZM222" s="172"/>
      <c r="KZN222" s="172"/>
      <c r="KZO222" s="172"/>
      <c r="KZP222" s="172"/>
      <c r="KZQ222" s="172"/>
      <c r="KZR222" s="172"/>
      <c r="KZS222" s="172"/>
      <c r="KZT222" s="172"/>
      <c r="KZU222" s="172"/>
      <c r="KZV222" s="172"/>
      <c r="KZW222" s="172"/>
      <c r="KZX222" s="172"/>
      <c r="KZY222" s="172"/>
      <c r="KZZ222" s="172"/>
      <c r="LAA222" s="172"/>
      <c r="LAB222" s="172"/>
      <c r="LAC222" s="172"/>
      <c r="LAD222" s="172"/>
      <c r="LAE222" s="172"/>
      <c r="LAF222" s="172"/>
      <c r="LAG222" s="172"/>
      <c r="LAH222" s="172"/>
      <c r="LAI222" s="172"/>
      <c r="LAJ222" s="172"/>
      <c r="LAK222" s="172"/>
      <c r="LAL222" s="172"/>
      <c r="LAM222" s="172"/>
      <c r="LAN222" s="172"/>
      <c r="LAO222" s="172"/>
      <c r="LAP222" s="172"/>
      <c r="LAQ222" s="172"/>
      <c r="LAR222" s="172"/>
      <c r="LAS222" s="172"/>
      <c r="LAT222" s="172"/>
      <c r="LAU222" s="172"/>
      <c r="LAV222" s="172"/>
      <c r="LAW222" s="172"/>
      <c r="LAX222" s="172"/>
      <c r="LAY222" s="172"/>
      <c r="LAZ222" s="172"/>
      <c r="LBA222" s="172"/>
      <c r="LBB222" s="172"/>
      <c r="LBC222" s="172"/>
      <c r="LBD222" s="172"/>
      <c r="LBE222" s="172"/>
      <c r="LBF222" s="172"/>
      <c r="LBG222" s="172"/>
      <c r="LBH222" s="172"/>
      <c r="LBI222" s="172"/>
      <c r="LBJ222" s="172"/>
      <c r="LBK222" s="172"/>
      <c r="LBL222" s="172"/>
      <c r="LBM222" s="172"/>
      <c r="LBN222" s="172"/>
      <c r="LBO222" s="172"/>
      <c r="LBP222" s="172"/>
      <c r="LBQ222" s="172"/>
      <c r="LBR222" s="172"/>
      <c r="LBS222" s="172"/>
      <c r="LBT222" s="172"/>
      <c r="LBU222" s="172"/>
      <c r="LBV222" s="172"/>
      <c r="LBW222" s="172"/>
      <c r="LBX222" s="172"/>
      <c r="LBY222" s="172"/>
      <c r="LBZ222" s="172"/>
      <c r="LCA222" s="172"/>
      <c r="LCB222" s="172"/>
      <c r="LCC222" s="172"/>
      <c r="LCD222" s="172"/>
      <c r="LCE222" s="172"/>
      <c r="LCF222" s="172"/>
      <c r="LCG222" s="172"/>
      <c r="LCH222" s="172"/>
      <c r="LCI222" s="172"/>
      <c r="LCJ222" s="172"/>
      <c r="LCK222" s="172"/>
      <c r="LCL222" s="172"/>
      <c r="LCM222" s="172"/>
      <c r="LCN222" s="172"/>
      <c r="LCO222" s="172"/>
      <c r="LCP222" s="172"/>
      <c r="LCQ222" s="172"/>
      <c r="LCR222" s="172"/>
      <c r="LCS222" s="172"/>
      <c r="LCT222" s="172"/>
      <c r="LCU222" s="172"/>
      <c r="LCV222" s="172"/>
      <c r="LCW222" s="172"/>
      <c r="LCX222" s="172"/>
      <c r="LCY222" s="172"/>
      <c r="LCZ222" s="172"/>
      <c r="LDA222" s="172"/>
      <c r="LDB222" s="172"/>
      <c r="LDC222" s="172"/>
      <c r="LDD222" s="172"/>
      <c r="LDE222" s="172"/>
      <c r="LDF222" s="172"/>
      <c r="LDG222" s="172"/>
      <c r="LDH222" s="172"/>
      <c r="LDI222" s="172"/>
      <c r="LDJ222" s="172"/>
      <c r="LDK222" s="172"/>
      <c r="LDL222" s="172"/>
      <c r="LDM222" s="172"/>
      <c r="LDN222" s="172"/>
      <c r="LDO222" s="172"/>
      <c r="LDP222" s="172"/>
      <c r="LDQ222" s="172"/>
      <c r="LDR222" s="172"/>
      <c r="LDS222" s="172"/>
      <c r="LDT222" s="172"/>
      <c r="LDU222" s="172"/>
      <c r="LDV222" s="172"/>
      <c r="LDW222" s="172"/>
      <c r="LDX222" s="172"/>
      <c r="LDY222" s="172"/>
      <c r="LDZ222" s="172"/>
      <c r="LEA222" s="172"/>
      <c r="LEB222" s="172"/>
      <c r="LEC222" s="172"/>
      <c r="LED222" s="172"/>
      <c r="LEE222" s="172"/>
      <c r="LEF222" s="172"/>
      <c r="LEG222" s="172"/>
      <c r="LEH222" s="172"/>
      <c r="LEI222" s="172"/>
      <c r="LEJ222" s="172"/>
      <c r="LEK222" s="172"/>
      <c r="LEL222" s="172"/>
      <c r="LEM222" s="172"/>
      <c r="LEN222" s="172"/>
      <c r="LEO222" s="172"/>
      <c r="LEP222" s="172"/>
      <c r="LEQ222" s="172"/>
      <c r="LER222" s="172"/>
      <c r="LES222" s="172"/>
      <c r="LET222" s="172"/>
      <c r="LEU222" s="172"/>
      <c r="LEV222" s="172"/>
      <c r="LEW222" s="172"/>
      <c r="LEX222" s="172"/>
      <c r="LEY222" s="172"/>
      <c r="LEZ222" s="172"/>
      <c r="LFA222" s="172"/>
      <c r="LFB222" s="172"/>
      <c r="LFC222" s="172"/>
      <c r="LFD222" s="172"/>
      <c r="LFE222" s="172"/>
      <c r="LFF222" s="172"/>
      <c r="LFG222" s="172"/>
      <c r="LFH222" s="172"/>
      <c r="LFI222" s="172"/>
      <c r="LFJ222" s="172"/>
      <c r="LFK222" s="172"/>
      <c r="LFL222" s="172"/>
      <c r="LFM222" s="172"/>
      <c r="LFN222" s="172"/>
      <c r="LFO222" s="172"/>
      <c r="LFP222" s="172"/>
      <c r="LFQ222" s="172"/>
      <c r="LFR222" s="172"/>
      <c r="LFS222" s="172"/>
      <c r="LFT222" s="172"/>
      <c r="LFU222" s="172"/>
      <c r="LFV222" s="172"/>
      <c r="LFW222" s="172"/>
      <c r="LFX222" s="172"/>
      <c r="LFY222" s="172"/>
      <c r="LFZ222" s="172"/>
      <c r="LGA222" s="172"/>
      <c r="LGB222" s="172"/>
      <c r="LGC222" s="172"/>
      <c r="LGD222" s="172"/>
      <c r="LGE222" s="172"/>
      <c r="LGF222" s="172"/>
      <c r="LGG222" s="172"/>
      <c r="LGH222" s="172"/>
      <c r="LGI222" s="172"/>
      <c r="LGJ222" s="172"/>
      <c r="LGK222" s="172"/>
      <c r="LGL222" s="172"/>
      <c r="LGM222" s="172"/>
      <c r="LGN222" s="172"/>
      <c r="LGO222" s="172"/>
      <c r="LGP222" s="172"/>
      <c r="LGQ222" s="172"/>
      <c r="LGR222" s="172"/>
      <c r="LGS222" s="172"/>
      <c r="LGT222" s="172"/>
      <c r="LGU222" s="172"/>
      <c r="LGV222" s="172"/>
      <c r="LGW222" s="172"/>
      <c r="LGX222" s="172"/>
      <c r="LGY222" s="172"/>
      <c r="LGZ222" s="172"/>
      <c r="LHA222" s="172"/>
      <c r="LHB222" s="172"/>
      <c r="LHC222" s="172"/>
      <c r="LHD222" s="172"/>
      <c r="LHE222" s="172"/>
      <c r="LHF222" s="172"/>
      <c r="LHG222" s="172"/>
      <c r="LHH222" s="172"/>
      <c r="LHI222" s="172"/>
      <c r="LHJ222" s="172"/>
      <c r="LHK222" s="172"/>
      <c r="LHL222" s="172"/>
      <c r="LHM222" s="172"/>
      <c r="LHN222" s="172"/>
      <c r="LHO222" s="172"/>
      <c r="LHP222" s="172"/>
      <c r="LHQ222" s="172"/>
      <c r="LHR222" s="172"/>
      <c r="LHS222" s="172"/>
      <c r="LHT222" s="172"/>
      <c r="LHU222" s="172"/>
      <c r="LHV222" s="172"/>
      <c r="LHW222" s="172"/>
      <c r="LHX222" s="172"/>
      <c r="LHY222" s="172"/>
      <c r="LHZ222" s="172"/>
      <c r="LIA222" s="172"/>
      <c r="LIB222" s="172"/>
      <c r="LIC222" s="172"/>
      <c r="LID222" s="172"/>
      <c r="LIE222" s="172"/>
      <c r="LIF222" s="172"/>
      <c r="LIG222" s="172"/>
      <c r="LIH222" s="172"/>
      <c r="LII222" s="172"/>
      <c r="LIJ222" s="172"/>
      <c r="LIK222" s="172"/>
      <c r="LIL222" s="172"/>
      <c r="LIM222" s="172"/>
      <c r="LIN222" s="172"/>
      <c r="LIO222" s="172"/>
      <c r="LIP222" s="172"/>
      <c r="LIQ222" s="172"/>
      <c r="LIR222" s="172"/>
      <c r="LIS222" s="172"/>
      <c r="LIT222" s="172"/>
      <c r="LIU222" s="172"/>
      <c r="LIV222" s="172"/>
      <c r="LIW222" s="172"/>
      <c r="LIX222" s="172"/>
      <c r="LIY222" s="172"/>
      <c r="LIZ222" s="172"/>
      <c r="LJA222" s="172"/>
      <c r="LJB222" s="172"/>
      <c r="LJC222" s="172"/>
      <c r="LJD222" s="172"/>
      <c r="LJE222" s="172"/>
      <c r="LJF222" s="172"/>
      <c r="LJG222" s="172"/>
      <c r="LJH222" s="172"/>
      <c r="LJI222" s="172"/>
      <c r="LJJ222" s="172"/>
      <c r="LJK222" s="172"/>
      <c r="LJL222" s="172"/>
      <c r="LJM222" s="172"/>
      <c r="LJN222" s="172"/>
      <c r="LJO222" s="172"/>
      <c r="LJP222" s="172"/>
      <c r="LJQ222" s="172"/>
      <c r="LJR222" s="172"/>
      <c r="LJS222" s="172"/>
      <c r="LJT222" s="172"/>
      <c r="LJU222" s="172"/>
      <c r="LJV222" s="172"/>
      <c r="LJW222" s="172"/>
      <c r="LJX222" s="172"/>
      <c r="LJY222" s="172"/>
      <c r="LJZ222" s="172"/>
      <c r="LKA222" s="172"/>
      <c r="LKB222" s="172"/>
      <c r="LKC222" s="172"/>
      <c r="LKD222" s="172"/>
      <c r="LKE222" s="172"/>
      <c r="LKF222" s="172"/>
      <c r="LKG222" s="172"/>
      <c r="LKH222" s="172"/>
      <c r="LKI222" s="172"/>
      <c r="LKJ222" s="172"/>
      <c r="LKK222" s="172"/>
      <c r="LKL222" s="172"/>
      <c r="LKM222" s="172"/>
      <c r="LKN222" s="172"/>
      <c r="LKO222" s="172"/>
      <c r="LKP222" s="172"/>
      <c r="LKQ222" s="172"/>
      <c r="LKR222" s="172"/>
      <c r="LKS222" s="172"/>
      <c r="LKT222" s="172"/>
      <c r="LKU222" s="172"/>
      <c r="LKV222" s="172"/>
      <c r="LKW222" s="172"/>
      <c r="LKX222" s="172"/>
      <c r="LKY222" s="172"/>
      <c r="LKZ222" s="172"/>
      <c r="LLA222" s="172"/>
      <c r="LLB222" s="172"/>
      <c r="LLC222" s="172"/>
      <c r="LLD222" s="172"/>
      <c r="LLE222" s="172"/>
      <c r="LLF222" s="172"/>
      <c r="LLG222" s="172"/>
      <c r="LLH222" s="172"/>
      <c r="LLI222" s="172"/>
      <c r="LLJ222" s="172"/>
      <c r="LLK222" s="172"/>
      <c r="LLL222" s="172"/>
      <c r="LLM222" s="172"/>
      <c r="LLN222" s="172"/>
      <c r="LLO222" s="172"/>
      <c r="LLP222" s="172"/>
      <c r="LLQ222" s="172"/>
      <c r="LLR222" s="172"/>
      <c r="LLS222" s="172"/>
      <c r="LLT222" s="172"/>
      <c r="LLU222" s="172"/>
      <c r="LLV222" s="172"/>
      <c r="LLW222" s="172"/>
      <c r="LLX222" s="172"/>
      <c r="LLY222" s="172"/>
      <c r="LLZ222" s="172"/>
      <c r="LMA222" s="172"/>
      <c r="LMB222" s="172"/>
      <c r="LMC222" s="172"/>
      <c r="LMD222" s="172"/>
      <c r="LME222" s="172"/>
      <c r="LMF222" s="172"/>
      <c r="LMG222" s="172"/>
      <c r="LMH222" s="172"/>
      <c r="LMI222" s="172"/>
      <c r="LMJ222" s="172"/>
      <c r="LMK222" s="172"/>
      <c r="LML222" s="172"/>
      <c r="LMM222" s="172"/>
      <c r="LMN222" s="172"/>
      <c r="LMO222" s="172"/>
      <c r="LMP222" s="172"/>
      <c r="LMQ222" s="172"/>
      <c r="LMR222" s="172"/>
      <c r="LMS222" s="172"/>
      <c r="LMT222" s="172"/>
      <c r="LMU222" s="172"/>
      <c r="LMV222" s="172"/>
      <c r="LMW222" s="172"/>
      <c r="LMX222" s="172"/>
      <c r="LMY222" s="172"/>
      <c r="LMZ222" s="172"/>
      <c r="LNA222" s="172"/>
      <c r="LNB222" s="172"/>
      <c r="LNC222" s="172"/>
      <c r="LND222" s="172"/>
      <c r="LNE222" s="172"/>
      <c r="LNF222" s="172"/>
      <c r="LNG222" s="172"/>
      <c r="LNH222" s="172"/>
      <c r="LNI222" s="172"/>
      <c r="LNJ222" s="172"/>
      <c r="LNK222" s="172"/>
      <c r="LNL222" s="172"/>
      <c r="LNM222" s="172"/>
      <c r="LNN222" s="172"/>
      <c r="LNO222" s="172"/>
      <c r="LNP222" s="172"/>
      <c r="LNQ222" s="172"/>
      <c r="LNR222" s="172"/>
      <c r="LNS222" s="172"/>
      <c r="LNT222" s="172"/>
      <c r="LNU222" s="172"/>
      <c r="LNV222" s="172"/>
      <c r="LNW222" s="172"/>
      <c r="LNX222" s="172"/>
      <c r="LNY222" s="172"/>
      <c r="LNZ222" s="172"/>
      <c r="LOA222" s="172"/>
      <c r="LOB222" s="172"/>
      <c r="LOC222" s="172"/>
      <c r="LOD222" s="172"/>
      <c r="LOE222" s="172"/>
      <c r="LOF222" s="172"/>
      <c r="LOG222" s="172"/>
      <c r="LOH222" s="172"/>
      <c r="LOI222" s="172"/>
      <c r="LOJ222" s="172"/>
      <c r="LOK222" s="172"/>
      <c r="LOL222" s="172"/>
      <c r="LOM222" s="172"/>
      <c r="LON222" s="172"/>
      <c r="LOO222" s="172"/>
      <c r="LOP222" s="172"/>
      <c r="LOQ222" s="172"/>
      <c r="LOR222" s="172"/>
      <c r="LOS222" s="172"/>
      <c r="LOT222" s="172"/>
      <c r="LOU222" s="172"/>
      <c r="LOV222" s="172"/>
      <c r="LOW222" s="172"/>
      <c r="LOX222" s="172"/>
      <c r="LOY222" s="172"/>
      <c r="LOZ222" s="172"/>
      <c r="LPA222" s="172"/>
      <c r="LPB222" s="172"/>
      <c r="LPC222" s="172"/>
      <c r="LPD222" s="172"/>
      <c r="LPE222" s="172"/>
      <c r="LPF222" s="172"/>
      <c r="LPG222" s="172"/>
      <c r="LPH222" s="172"/>
      <c r="LPI222" s="172"/>
      <c r="LPJ222" s="172"/>
      <c r="LPK222" s="172"/>
      <c r="LPL222" s="172"/>
      <c r="LPM222" s="172"/>
      <c r="LPN222" s="172"/>
      <c r="LPO222" s="172"/>
      <c r="LPP222" s="172"/>
      <c r="LPQ222" s="172"/>
      <c r="LPR222" s="172"/>
      <c r="LPS222" s="172"/>
      <c r="LPT222" s="172"/>
      <c r="LPU222" s="172"/>
      <c r="LPV222" s="172"/>
      <c r="LPW222" s="172"/>
      <c r="LPX222" s="172"/>
      <c r="LPY222" s="172"/>
      <c r="LPZ222" s="172"/>
      <c r="LQA222" s="172"/>
      <c r="LQB222" s="172"/>
      <c r="LQC222" s="172"/>
      <c r="LQD222" s="172"/>
      <c r="LQE222" s="172"/>
      <c r="LQF222" s="172"/>
      <c r="LQG222" s="172"/>
      <c r="LQH222" s="172"/>
      <c r="LQI222" s="172"/>
      <c r="LQJ222" s="172"/>
      <c r="LQK222" s="172"/>
      <c r="LQL222" s="172"/>
      <c r="LQM222" s="172"/>
      <c r="LQN222" s="172"/>
      <c r="LQO222" s="172"/>
      <c r="LQP222" s="172"/>
      <c r="LQQ222" s="172"/>
      <c r="LQR222" s="172"/>
      <c r="LQS222" s="172"/>
      <c r="LQT222" s="172"/>
      <c r="LQU222" s="172"/>
      <c r="LQV222" s="172"/>
      <c r="LQW222" s="172"/>
      <c r="LQX222" s="172"/>
      <c r="LQY222" s="172"/>
      <c r="LQZ222" s="172"/>
      <c r="LRA222" s="172"/>
      <c r="LRB222" s="172"/>
      <c r="LRC222" s="172"/>
      <c r="LRD222" s="172"/>
      <c r="LRE222" s="172"/>
      <c r="LRF222" s="172"/>
      <c r="LRG222" s="172"/>
      <c r="LRH222" s="172"/>
      <c r="LRI222" s="172"/>
      <c r="LRJ222" s="172"/>
      <c r="LRK222" s="172"/>
      <c r="LRL222" s="172"/>
      <c r="LRM222" s="172"/>
      <c r="LRN222" s="172"/>
      <c r="LRO222" s="172"/>
      <c r="LRP222" s="172"/>
      <c r="LRQ222" s="172"/>
      <c r="LRR222" s="172"/>
      <c r="LRS222" s="172"/>
      <c r="LRT222" s="172"/>
      <c r="LRU222" s="172"/>
      <c r="LRV222" s="172"/>
      <c r="LRW222" s="172"/>
      <c r="LRX222" s="172"/>
      <c r="LRY222" s="172"/>
      <c r="LRZ222" s="172"/>
      <c r="LSA222" s="172"/>
      <c r="LSB222" s="172"/>
      <c r="LSC222" s="172"/>
      <c r="LSD222" s="172"/>
      <c r="LSE222" s="172"/>
      <c r="LSF222" s="172"/>
      <c r="LSG222" s="172"/>
      <c r="LSH222" s="172"/>
      <c r="LSI222" s="172"/>
      <c r="LSJ222" s="172"/>
      <c r="LSK222" s="172"/>
      <c r="LSL222" s="172"/>
      <c r="LSM222" s="172"/>
      <c r="LSN222" s="172"/>
      <c r="LSO222" s="172"/>
      <c r="LSP222" s="172"/>
      <c r="LSQ222" s="172"/>
      <c r="LSR222" s="172"/>
      <c r="LSS222" s="172"/>
      <c r="LST222" s="172"/>
      <c r="LSU222" s="172"/>
      <c r="LSV222" s="172"/>
      <c r="LSW222" s="172"/>
      <c r="LSX222" s="172"/>
      <c r="LSY222" s="172"/>
      <c r="LSZ222" s="172"/>
      <c r="LTA222" s="172"/>
      <c r="LTB222" s="172"/>
      <c r="LTC222" s="172"/>
      <c r="LTD222" s="172"/>
      <c r="LTE222" s="172"/>
      <c r="LTF222" s="172"/>
      <c r="LTG222" s="172"/>
      <c r="LTH222" s="172"/>
      <c r="LTI222" s="172"/>
      <c r="LTJ222" s="172"/>
      <c r="LTK222" s="172"/>
      <c r="LTL222" s="172"/>
      <c r="LTM222" s="172"/>
      <c r="LTN222" s="172"/>
      <c r="LTO222" s="172"/>
      <c r="LTP222" s="172"/>
      <c r="LTQ222" s="172"/>
      <c r="LTR222" s="172"/>
      <c r="LTS222" s="172"/>
      <c r="LTT222" s="172"/>
      <c r="LTU222" s="172"/>
      <c r="LTV222" s="172"/>
      <c r="LTW222" s="172"/>
      <c r="LTX222" s="172"/>
      <c r="LTY222" s="172"/>
      <c r="LTZ222" s="172"/>
      <c r="LUA222" s="172"/>
      <c r="LUB222" s="172"/>
      <c r="LUC222" s="172"/>
      <c r="LUD222" s="172"/>
      <c r="LUE222" s="172"/>
      <c r="LUF222" s="172"/>
      <c r="LUG222" s="172"/>
      <c r="LUH222" s="172"/>
      <c r="LUI222" s="172"/>
      <c r="LUJ222" s="172"/>
      <c r="LUK222" s="172"/>
      <c r="LUL222" s="172"/>
      <c r="LUM222" s="172"/>
      <c r="LUN222" s="172"/>
      <c r="LUO222" s="172"/>
      <c r="LUP222" s="172"/>
      <c r="LUQ222" s="172"/>
      <c r="LUR222" s="172"/>
      <c r="LUS222" s="172"/>
      <c r="LUT222" s="172"/>
      <c r="LUU222" s="172"/>
      <c r="LUV222" s="172"/>
      <c r="LUW222" s="172"/>
      <c r="LUX222" s="172"/>
      <c r="LUY222" s="172"/>
      <c r="LUZ222" s="172"/>
      <c r="LVA222" s="172"/>
      <c r="LVB222" s="172"/>
      <c r="LVC222" s="172"/>
      <c r="LVD222" s="172"/>
      <c r="LVE222" s="172"/>
      <c r="LVF222" s="172"/>
      <c r="LVG222" s="172"/>
      <c r="LVH222" s="172"/>
      <c r="LVI222" s="172"/>
      <c r="LVJ222" s="172"/>
      <c r="LVK222" s="172"/>
      <c r="LVL222" s="172"/>
      <c r="LVM222" s="172"/>
      <c r="LVN222" s="172"/>
      <c r="LVO222" s="172"/>
      <c r="LVP222" s="172"/>
      <c r="LVQ222" s="172"/>
      <c r="LVR222" s="172"/>
      <c r="LVS222" s="172"/>
      <c r="LVT222" s="172"/>
      <c r="LVU222" s="172"/>
      <c r="LVV222" s="172"/>
      <c r="LVW222" s="172"/>
      <c r="LVX222" s="172"/>
      <c r="LVY222" s="172"/>
      <c r="LVZ222" s="172"/>
      <c r="LWA222" s="172"/>
      <c r="LWB222" s="172"/>
      <c r="LWC222" s="172"/>
      <c r="LWD222" s="172"/>
      <c r="LWE222" s="172"/>
      <c r="LWF222" s="172"/>
      <c r="LWG222" s="172"/>
      <c r="LWH222" s="172"/>
      <c r="LWI222" s="172"/>
      <c r="LWJ222" s="172"/>
      <c r="LWK222" s="172"/>
      <c r="LWL222" s="172"/>
      <c r="LWM222" s="172"/>
      <c r="LWN222" s="172"/>
      <c r="LWO222" s="172"/>
      <c r="LWP222" s="172"/>
      <c r="LWQ222" s="172"/>
      <c r="LWR222" s="172"/>
      <c r="LWS222" s="172"/>
      <c r="LWT222" s="172"/>
      <c r="LWU222" s="172"/>
      <c r="LWV222" s="172"/>
      <c r="LWW222" s="172"/>
      <c r="LWX222" s="172"/>
      <c r="LWY222" s="172"/>
      <c r="LWZ222" s="172"/>
      <c r="LXA222" s="172"/>
      <c r="LXB222" s="172"/>
      <c r="LXC222" s="172"/>
      <c r="LXD222" s="172"/>
      <c r="LXE222" s="172"/>
      <c r="LXF222" s="172"/>
      <c r="LXG222" s="172"/>
      <c r="LXH222" s="172"/>
      <c r="LXI222" s="172"/>
      <c r="LXJ222" s="172"/>
      <c r="LXK222" s="172"/>
      <c r="LXL222" s="172"/>
      <c r="LXM222" s="172"/>
      <c r="LXN222" s="172"/>
      <c r="LXO222" s="172"/>
      <c r="LXP222" s="172"/>
      <c r="LXQ222" s="172"/>
      <c r="LXR222" s="172"/>
      <c r="LXS222" s="172"/>
      <c r="LXT222" s="172"/>
      <c r="LXU222" s="172"/>
      <c r="LXV222" s="172"/>
      <c r="LXW222" s="172"/>
      <c r="LXX222" s="172"/>
      <c r="LXY222" s="172"/>
      <c r="LXZ222" s="172"/>
      <c r="LYA222" s="172"/>
      <c r="LYB222" s="172"/>
      <c r="LYC222" s="172"/>
      <c r="LYD222" s="172"/>
      <c r="LYE222" s="172"/>
      <c r="LYF222" s="172"/>
      <c r="LYG222" s="172"/>
      <c r="LYH222" s="172"/>
      <c r="LYI222" s="172"/>
      <c r="LYJ222" s="172"/>
      <c r="LYK222" s="172"/>
      <c r="LYL222" s="172"/>
      <c r="LYM222" s="172"/>
      <c r="LYN222" s="172"/>
      <c r="LYO222" s="172"/>
      <c r="LYP222" s="172"/>
      <c r="LYQ222" s="172"/>
      <c r="LYR222" s="172"/>
      <c r="LYS222" s="172"/>
      <c r="LYT222" s="172"/>
      <c r="LYU222" s="172"/>
      <c r="LYV222" s="172"/>
      <c r="LYW222" s="172"/>
      <c r="LYX222" s="172"/>
      <c r="LYY222" s="172"/>
      <c r="LYZ222" s="172"/>
      <c r="LZA222" s="172"/>
      <c r="LZB222" s="172"/>
      <c r="LZC222" s="172"/>
      <c r="LZD222" s="172"/>
      <c r="LZE222" s="172"/>
      <c r="LZF222" s="172"/>
      <c r="LZG222" s="172"/>
      <c r="LZH222" s="172"/>
      <c r="LZI222" s="172"/>
      <c r="LZJ222" s="172"/>
      <c r="LZK222" s="172"/>
      <c r="LZL222" s="172"/>
      <c r="LZM222" s="172"/>
      <c r="LZN222" s="172"/>
      <c r="LZO222" s="172"/>
      <c r="LZP222" s="172"/>
      <c r="LZQ222" s="172"/>
      <c r="LZR222" s="172"/>
      <c r="LZS222" s="172"/>
      <c r="LZT222" s="172"/>
      <c r="LZU222" s="172"/>
      <c r="LZV222" s="172"/>
      <c r="LZW222" s="172"/>
      <c r="LZX222" s="172"/>
      <c r="LZY222" s="172"/>
      <c r="LZZ222" s="172"/>
      <c r="MAA222" s="172"/>
      <c r="MAB222" s="172"/>
      <c r="MAC222" s="172"/>
      <c r="MAD222" s="172"/>
      <c r="MAE222" s="172"/>
      <c r="MAF222" s="172"/>
      <c r="MAG222" s="172"/>
      <c r="MAH222" s="172"/>
      <c r="MAI222" s="172"/>
      <c r="MAJ222" s="172"/>
      <c r="MAK222" s="172"/>
      <c r="MAL222" s="172"/>
      <c r="MAM222" s="172"/>
      <c r="MAN222" s="172"/>
      <c r="MAO222" s="172"/>
      <c r="MAP222" s="172"/>
      <c r="MAQ222" s="172"/>
      <c r="MAR222" s="172"/>
      <c r="MAS222" s="172"/>
      <c r="MAT222" s="172"/>
      <c r="MAU222" s="172"/>
      <c r="MAV222" s="172"/>
      <c r="MAW222" s="172"/>
      <c r="MAX222" s="172"/>
      <c r="MAY222" s="172"/>
      <c r="MAZ222" s="172"/>
      <c r="MBA222" s="172"/>
      <c r="MBB222" s="172"/>
      <c r="MBC222" s="172"/>
      <c r="MBD222" s="172"/>
      <c r="MBE222" s="172"/>
      <c r="MBF222" s="172"/>
      <c r="MBG222" s="172"/>
      <c r="MBH222" s="172"/>
      <c r="MBI222" s="172"/>
      <c r="MBJ222" s="172"/>
      <c r="MBK222" s="172"/>
      <c r="MBL222" s="172"/>
      <c r="MBM222" s="172"/>
      <c r="MBN222" s="172"/>
      <c r="MBO222" s="172"/>
      <c r="MBP222" s="172"/>
      <c r="MBQ222" s="172"/>
      <c r="MBR222" s="172"/>
      <c r="MBS222" s="172"/>
      <c r="MBT222" s="172"/>
      <c r="MBU222" s="172"/>
      <c r="MBV222" s="172"/>
      <c r="MBW222" s="172"/>
      <c r="MBX222" s="172"/>
      <c r="MBY222" s="172"/>
      <c r="MBZ222" s="172"/>
      <c r="MCA222" s="172"/>
      <c r="MCB222" s="172"/>
      <c r="MCC222" s="172"/>
      <c r="MCD222" s="172"/>
      <c r="MCE222" s="172"/>
      <c r="MCF222" s="172"/>
      <c r="MCG222" s="172"/>
      <c r="MCH222" s="172"/>
      <c r="MCI222" s="172"/>
      <c r="MCJ222" s="172"/>
      <c r="MCK222" s="172"/>
      <c r="MCL222" s="172"/>
      <c r="MCM222" s="172"/>
      <c r="MCN222" s="172"/>
      <c r="MCO222" s="172"/>
      <c r="MCP222" s="172"/>
      <c r="MCQ222" s="172"/>
      <c r="MCR222" s="172"/>
      <c r="MCS222" s="172"/>
      <c r="MCT222" s="172"/>
      <c r="MCU222" s="172"/>
      <c r="MCV222" s="172"/>
      <c r="MCW222" s="172"/>
      <c r="MCX222" s="172"/>
      <c r="MCY222" s="172"/>
      <c r="MCZ222" s="172"/>
      <c r="MDA222" s="172"/>
      <c r="MDB222" s="172"/>
      <c r="MDC222" s="172"/>
      <c r="MDD222" s="172"/>
      <c r="MDE222" s="172"/>
      <c r="MDF222" s="172"/>
      <c r="MDG222" s="172"/>
      <c r="MDH222" s="172"/>
      <c r="MDI222" s="172"/>
      <c r="MDJ222" s="172"/>
      <c r="MDK222" s="172"/>
      <c r="MDL222" s="172"/>
      <c r="MDM222" s="172"/>
      <c r="MDN222" s="172"/>
      <c r="MDO222" s="172"/>
      <c r="MDP222" s="172"/>
      <c r="MDQ222" s="172"/>
      <c r="MDR222" s="172"/>
      <c r="MDS222" s="172"/>
      <c r="MDT222" s="172"/>
      <c r="MDU222" s="172"/>
      <c r="MDV222" s="172"/>
      <c r="MDW222" s="172"/>
      <c r="MDX222" s="172"/>
      <c r="MDY222" s="172"/>
      <c r="MDZ222" s="172"/>
      <c r="MEA222" s="172"/>
      <c r="MEB222" s="172"/>
      <c r="MEC222" s="172"/>
      <c r="MED222" s="172"/>
      <c r="MEE222" s="172"/>
      <c r="MEF222" s="172"/>
      <c r="MEG222" s="172"/>
      <c r="MEH222" s="172"/>
      <c r="MEI222" s="172"/>
      <c r="MEJ222" s="172"/>
      <c r="MEK222" s="172"/>
      <c r="MEL222" s="172"/>
      <c r="MEM222" s="172"/>
      <c r="MEN222" s="172"/>
      <c r="MEO222" s="172"/>
      <c r="MEP222" s="172"/>
      <c r="MEQ222" s="172"/>
      <c r="MER222" s="172"/>
      <c r="MES222" s="172"/>
      <c r="MET222" s="172"/>
      <c r="MEU222" s="172"/>
      <c r="MEV222" s="172"/>
      <c r="MEW222" s="172"/>
      <c r="MEX222" s="172"/>
      <c r="MEY222" s="172"/>
      <c r="MEZ222" s="172"/>
      <c r="MFA222" s="172"/>
      <c r="MFB222" s="172"/>
      <c r="MFC222" s="172"/>
      <c r="MFD222" s="172"/>
      <c r="MFE222" s="172"/>
      <c r="MFF222" s="172"/>
      <c r="MFG222" s="172"/>
      <c r="MFH222" s="172"/>
      <c r="MFI222" s="172"/>
      <c r="MFJ222" s="172"/>
      <c r="MFK222" s="172"/>
      <c r="MFL222" s="172"/>
      <c r="MFM222" s="172"/>
      <c r="MFN222" s="172"/>
      <c r="MFO222" s="172"/>
      <c r="MFP222" s="172"/>
      <c r="MFQ222" s="172"/>
      <c r="MFR222" s="172"/>
      <c r="MFS222" s="172"/>
      <c r="MFT222" s="172"/>
      <c r="MFU222" s="172"/>
      <c r="MFV222" s="172"/>
      <c r="MFW222" s="172"/>
      <c r="MFX222" s="172"/>
      <c r="MFY222" s="172"/>
      <c r="MFZ222" s="172"/>
      <c r="MGA222" s="172"/>
      <c r="MGB222" s="172"/>
      <c r="MGC222" s="172"/>
      <c r="MGD222" s="172"/>
      <c r="MGE222" s="172"/>
      <c r="MGF222" s="172"/>
      <c r="MGG222" s="172"/>
      <c r="MGH222" s="172"/>
      <c r="MGI222" s="172"/>
      <c r="MGJ222" s="172"/>
      <c r="MGK222" s="172"/>
      <c r="MGL222" s="172"/>
      <c r="MGM222" s="172"/>
      <c r="MGN222" s="172"/>
      <c r="MGO222" s="172"/>
      <c r="MGP222" s="172"/>
      <c r="MGQ222" s="172"/>
      <c r="MGR222" s="172"/>
      <c r="MGS222" s="172"/>
      <c r="MGT222" s="172"/>
      <c r="MGU222" s="172"/>
      <c r="MGV222" s="172"/>
      <c r="MGW222" s="172"/>
      <c r="MGX222" s="172"/>
      <c r="MGY222" s="172"/>
      <c r="MGZ222" s="172"/>
      <c r="MHA222" s="172"/>
      <c r="MHB222" s="172"/>
      <c r="MHC222" s="172"/>
      <c r="MHD222" s="172"/>
      <c r="MHE222" s="172"/>
      <c r="MHF222" s="172"/>
      <c r="MHG222" s="172"/>
      <c r="MHH222" s="172"/>
      <c r="MHI222" s="172"/>
      <c r="MHJ222" s="172"/>
      <c r="MHK222" s="172"/>
      <c r="MHL222" s="172"/>
      <c r="MHM222" s="172"/>
      <c r="MHN222" s="172"/>
      <c r="MHO222" s="172"/>
      <c r="MHP222" s="172"/>
      <c r="MHQ222" s="172"/>
      <c r="MHR222" s="172"/>
      <c r="MHS222" s="172"/>
      <c r="MHT222" s="172"/>
      <c r="MHU222" s="172"/>
      <c r="MHV222" s="172"/>
      <c r="MHW222" s="172"/>
      <c r="MHX222" s="172"/>
      <c r="MHY222" s="172"/>
      <c r="MHZ222" s="172"/>
      <c r="MIA222" s="172"/>
      <c r="MIB222" s="172"/>
      <c r="MIC222" s="172"/>
      <c r="MID222" s="172"/>
      <c r="MIE222" s="172"/>
      <c r="MIF222" s="172"/>
      <c r="MIG222" s="172"/>
      <c r="MIH222" s="172"/>
      <c r="MII222" s="172"/>
      <c r="MIJ222" s="172"/>
      <c r="MIK222" s="172"/>
      <c r="MIL222" s="172"/>
      <c r="MIM222" s="172"/>
      <c r="MIN222" s="172"/>
      <c r="MIO222" s="172"/>
      <c r="MIP222" s="172"/>
      <c r="MIQ222" s="172"/>
      <c r="MIR222" s="172"/>
      <c r="MIS222" s="172"/>
      <c r="MIT222" s="172"/>
      <c r="MIU222" s="172"/>
      <c r="MIV222" s="172"/>
      <c r="MIW222" s="172"/>
      <c r="MIX222" s="172"/>
      <c r="MIY222" s="172"/>
      <c r="MIZ222" s="172"/>
      <c r="MJA222" s="172"/>
      <c r="MJB222" s="172"/>
      <c r="MJC222" s="172"/>
      <c r="MJD222" s="172"/>
      <c r="MJE222" s="172"/>
      <c r="MJF222" s="172"/>
      <c r="MJG222" s="172"/>
      <c r="MJH222" s="172"/>
      <c r="MJI222" s="172"/>
      <c r="MJJ222" s="172"/>
      <c r="MJK222" s="172"/>
      <c r="MJL222" s="172"/>
      <c r="MJM222" s="172"/>
      <c r="MJN222" s="172"/>
      <c r="MJO222" s="172"/>
      <c r="MJP222" s="172"/>
      <c r="MJQ222" s="172"/>
      <c r="MJR222" s="172"/>
      <c r="MJS222" s="172"/>
      <c r="MJT222" s="172"/>
      <c r="MJU222" s="172"/>
      <c r="MJV222" s="172"/>
      <c r="MJW222" s="172"/>
      <c r="MJX222" s="172"/>
      <c r="MJY222" s="172"/>
      <c r="MJZ222" s="172"/>
      <c r="MKA222" s="172"/>
      <c r="MKB222" s="172"/>
      <c r="MKC222" s="172"/>
      <c r="MKD222" s="172"/>
      <c r="MKE222" s="172"/>
      <c r="MKF222" s="172"/>
      <c r="MKG222" s="172"/>
      <c r="MKH222" s="172"/>
      <c r="MKI222" s="172"/>
      <c r="MKJ222" s="172"/>
      <c r="MKK222" s="172"/>
      <c r="MKL222" s="172"/>
      <c r="MKM222" s="172"/>
      <c r="MKN222" s="172"/>
      <c r="MKO222" s="172"/>
      <c r="MKP222" s="172"/>
      <c r="MKQ222" s="172"/>
      <c r="MKR222" s="172"/>
      <c r="MKS222" s="172"/>
      <c r="MKT222" s="172"/>
      <c r="MKU222" s="172"/>
      <c r="MKV222" s="172"/>
      <c r="MKW222" s="172"/>
      <c r="MKX222" s="172"/>
      <c r="MKY222" s="172"/>
      <c r="MKZ222" s="172"/>
      <c r="MLA222" s="172"/>
      <c r="MLB222" s="172"/>
      <c r="MLC222" s="172"/>
      <c r="MLD222" s="172"/>
      <c r="MLE222" s="172"/>
      <c r="MLF222" s="172"/>
      <c r="MLG222" s="172"/>
      <c r="MLH222" s="172"/>
      <c r="MLI222" s="172"/>
      <c r="MLJ222" s="172"/>
      <c r="MLK222" s="172"/>
      <c r="MLL222" s="172"/>
      <c r="MLM222" s="172"/>
      <c r="MLN222" s="172"/>
      <c r="MLO222" s="172"/>
      <c r="MLP222" s="172"/>
      <c r="MLQ222" s="172"/>
      <c r="MLR222" s="172"/>
      <c r="MLS222" s="172"/>
      <c r="MLT222" s="172"/>
      <c r="MLU222" s="172"/>
      <c r="MLV222" s="172"/>
      <c r="MLW222" s="172"/>
      <c r="MLX222" s="172"/>
      <c r="MLY222" s="172"/>
      <c r="MLZ222" s="172"/>
      <c r="MMA222" s="172"/>
      <c r="MMB222" s="172"/>
      <c r="MMC222" s="172"/>
      <c r="MMD222" s="172"/>
      <c r="MME222" s="172"/>
      <c r="MMF222" s="172"/>
      <c r="MMG222" s="172"/>
      <c r="MMH222" s="172"/>
      <c r="MMI222" s="172"/>
      <c r="MMJ222" s="172"/>
      <c r="MMK222" s="172"/>
      <c r="MML222" s="172"/>
      <c r="MMM222" s="172"/>
      <c r="MMN222" s="172"/>
      <c r="MMO222" s="172"/>
      <c r="MMP222" s="172"/>
      <c r="MMQ222" s="172"/>
      <c r="MMR222" s="172"/>
      <c r="MMS222" s="172"/>
      <c r="MMT222" s="172"/>
      <c r="MMU222" s="172"/>
      <c r="MMV222" s="172"/>
      <c r="MMW222" s="172"/>
      <c r="MMX222" s="172"/>
      <c r="MMY222" s="172"/>
      <c r="MMZ222" s="172"/>
      <c r="MNA222" s="172"/>
      <c r="MNB222" s="172"/>
      <c r="MNC222" s="172"/>
      <c r="MND222" s="172"/>
      <c r="MNE222" s="172"/>
      <c r="MNF222" s="172"/>
      <c r="MNG222" s="172"/>
      <c r="MNH222" s="172"/>
      <c r="MNI222" s="172"/>
      <c r="MNJ222" s="172"/>
      <c r="MNK222" s="172"/>
      <c r="MNL222" s="172"/>
      <c r="MNM222" s="172"/>
      <c r="MNN222" s="172"/>
      <c r="MNO222" s="172"/>
      <c r="MNP222" s="172"/>
      <c r="MNQ222" s="172"/>
      <c r="MNR222" s="172"/>
      <c r="MNS222" s="172"/>
      <c r="MNT222" s="172"/>
      <c r="MNU222" s="172"/>
      <c r="MNV222" s="172"/>
      <c r="MNW222" s="172"/>
      <c r="MNX222" s="172"/>
      <c r="MNY222" s="172"/>
      <c r="MNZ222" s="172"/>
      <c r="MOA222" s="172"/>
      <c r="MOB222" s="172"/>
      <c r="MOC222" s="172"/>
      <c r="MOD222" s="172"/>
      <c r="MOE222" s="172"/>
      <c r="MOF222" s="172"/>
      <c r="MOG222" s="172"/>
      <c r="MOH222" s="172"/>
      <c r="MOI222" s="172"/>
      <c r="MOJ222" s="172"/>
      <c r="MOK222" s="172"/>
      <c r="MOL222" s="172"/>
      <c r="MOM222" s="172"/>
      <c r="MON222" s="172"/>
      <c r="MOO222" s="172"/>
      <c r="MOP222" s="172"/>
      <c r="MOQ222" s="172"/>
      <c r="MOR222" s="172"/>
      <c r="MOS222" s="172"/>
      <c r="MOT222" s="172"/>
      <c r="MOU222" s="172"/>
      <c r="MOV222" s="172"/>
      <c r="MOW222" s="172"/>
      <c r="MOX222" s="172"/>
      <c r="MOY222" s="172"/>
      <c r="MOZ222" s="172"/>
      <c r="MPA222" s="172"/>
      <c r="MPB222" s="172"/>
      <c r="MPC222" s="172"/>
      <c r="MPD222" s="172"/>
      <c r="MPE222" s="172"/>
      <c r="MPF222" s="172"/>
      <c r="MPG222" s="172"/>
      <c r="MPH222" s="172"/>
      <c r="MPI222" s="172"/>
      <c r="MPJ222" s="172"/>
      <c r="MPK222" s="172"/>
      <c r="MPL222" s="172"/>
      <c r="MPM222" s="172"/>
      <c r="MPN222" s="172"/>
      <c r="MPO222" s="172"/>
      <c r="MPP222" s="172"/>
      <c r="MPQ222" s="172"/>
      <c r="MPR222" s="172"/>
      <c r="MPS222" s="172"/>
      <c r="MPT222" s="172"/>
      <c r="MPU222" s="172"/>
      <c r="MPV222" s="172"/>
      <c r="MPW222" s="172"/>
      <c r="MPX222" s="172"/>
      <c r="MPY222" s="172"/>
      <c r="MPZ222" s="172"/>
      <c r="MQA222" s="172"/>
      <c r="MQB222" s="172"/>
      <c r="MQC222" s="172"/>
      <c r="MQD222" s="172"/>
      <c r="MQE222" s="172"/>
      <c r="MQF222" s="172"/>
      <c r="MQG222" s="172"/>
      <c r="MQH222" s="172"/>
      <c r="MQI222" s="172"/>
      <c r="MQJ222" s="172"/>
      <c r="MQK222" s="172"/>
      <c r="MQL222" s="172"/>
      <c r="MQM222" s="172"/>
      <c r="MQN222" s="172"/>
      <c r="MQO222" s="172"/>
      <c r="MQP222" s="172"/>
      <c r="MQQ222" s="172"/>
      <c r="MQR222" s="172"/>
      <c r="MQS222" s="172"/>
      <c r="MQT222" s="172"/>
      <c r="MQU222" s="172"/>
      <c r="MQV222" s="172"/>
      <c r="MQW222" s="172"/>
      <c r="MQX222" s="172"/>
      <c r="MQY222" s="172"/>
      <c r="MQZ222" s="172"/>
      <c r="MRA222" s="172"/>
      <c r="MRB222" s="172"/>
      <c r="MRC222" s="172"/>
      <c r="MRD222" s="172"/>
      <c r="MRE222" s="172"/>
      <c r="MRF222" s="172"/>
      <c r="MRG222" s="172"/>
      <c r="MRH222" s="172"/>
      <c r="MRI222" s="172"/>
      <c r="MRJ222" s="172"/>
      <c r="MRK222" s="172"/>
      <c r="MRL222" s="172"/>
      <c r="MRM222" s="172"/>
      <c r="MRN222" s="172"/>
      <c r="MRO222" s="172"/>
      <c r="MRP222" s="172"/>
      <c r="MRQ222" s="172"/>
      <c r="MRR222" s="172"/>
      <c r="MRS222" s="172"/>
      <c r="MRT222" s="172"/>
      <c r="MRU222" s="172"/>
      <c r="MRV222" s="172"/>
      <c r="MRW222" s="172"/>
      <c r="MRX222" s="172"/>
      <c r="MRY222" s="172"/>
      <c r="MRZ222" s="172"/>
      <c r="MSA222" s="172"/>
      <c r="MSB222" s="172"/>
      <c r="MSC222" s="172"/>
      <c r="MSD222" s="172"/>
      <c r="MSE222" s="172"/>
      <c r="MSF222" s="172"/>
      <c r="MSG222" s="172"/>
      <c r="MSH222" s="172"/>
      <c r="MSI222" s="172"/>
      <c r="MSJ222" s="172"/>
      <c r="MSK222" s="172"/>
      <c r="MSL222" s="172"/>
      <c r="MSM222" s="172"/>
      <c r="MSN222" s="172"/>
      <c r="MSO222" s="172"/>
      <c r="MSP222" s="172"/>
      <c r="MSQ222" s="172"/>
      <c r="MSR222" s="172"/>
      <c r="MSS222" s="172"/>
      <c r="MST222" s="172"/>
      <c r="MSU222" s="172"/>
      <c r="MSV222" s="172"/>
      <c r="MSW222" s="172"/>
      <c r="MSX222" s="172"/>
      <c r="MSY222" s="172"/>
      <c r="MSZ222" s="172"/>
      <c r="MTA222" s="172"/>
      <c r="MTB222" s="172"/>
      <c r="MTC222" s="172"/>
      <c r="MTD222" s="172"/>
      <c r="MTE222" s="172"/>
      <c r="MTF222" s="172"/>
      <c r="MTG222" s="172"/>
      <c r="MTH222" s="172"/>
      <c r="MTI222" s="172"/>
      <c r="MTJ222" s="172"/>
      <c r="MTK222" s="172"/>
      <c r="MTL222" s="172"/>
      <c r="MTM222" s="172"/>
      <c r="MTN222" s="172"/>
      <c r="MTO222" s="172"/>
      <c r="MTP222" s="172"/>
      <c r="MTQ222" s="172"/>
      <c r="MTR222" s="172"/>
      <c r="MTS222" s="172"/>
      <c r="MTT222" s="172"/>
      <c r="MTU222" s="172"/>
      <c r="MTV222" s="172"/>
      <c r="MTW222" s="172"/>
      <c r="MTX222" s="172"/>
      <c r="MTY222" s="172"/>
      <c r="MTZ222" s="172"/>
      <c r="MUA222" s="172"/>
      <c r="MUB222" s="172"/>
      <c r="MUC222" s="172"/>
      <c r="MUD222" s="172"/>
      <c r="MUE222" s="172"/>
      <c r="MUF222" s="172"/>
      <c r="MUG222" s="172"/>
      <c r="MUH222" s="172"/>
      <c r="MUI222" s="172"/>
      <c r="MUJ222" s="172"/>
      <c r="MUK222" s="172"/>
      <c r="MUL222" s="172"/>
      <c r="MUM222" s="172"/>
      <c r="MUN222" s="172"/>
      <c r="MUO222" s="172"/>
      <c r="MUP222" s="172"/>
      <c r="MUQ222" s="172"/>
      <c r="MUR222" s="172"/>
      <c r="MUS222" s="172"/>
      <c r="MUT222" s="172"/>
      <c r="MUU222" s="172"/>
      <c r="MUV222" s="172"/>
      <c r="MUW222" s="172"/>
      <c r="MUX222" s="172"/>
      <c r="MUY222" s="172"/>
      <c r="MUZ222" s="172"/>
      <c r="MVA222" s="172"/>
      <c r="MVB222" s="172"/>
      <c r="MVC222" s="172"/>
      <c r="MVD222" s="172"/>
      <c r="MVE222" s="172"/>
      <c r="MVF222" s="172"/>
      <c r="MVG222" s="172"/>
      <c r="MVH222" s="172"/>
      <c r="MVI222" s="172"/>
      <c r="MVJ222" s="172"/>
      <c r="MVK222" s="172"/>
      <c r="MVL222" s="172"/>
      <c r="MVM222" s="172"/>
      <c r="MVN222" s="172"/>
      <c r="MVO222" s="172"/>
      <c r="MVP222" s="172"/>
      <c r="MVQ222" s="172"/>
      <c r="MVR222" s="172"/>
      <c r="MVS222" s="172"/>
      <c r="MVT222" s="172"/>
      <c r="MVU222" s="172"/>
      <c r="MVV222" s="172"/>
      <c r="MVW222" s="172"/>
      <c r="MVX222" s="172"/>
      <c r="MVY222" s="172"/>
      <c r="MVZ222" s="172"/>
      <c r="MWA222" s="172"/>
      <c r="MWB222" s="172"/>
      <c r="MWC222" s="172"/>
      <c r="MWD222" s="172"/>
      <c r="MWE222" s="172"/>
      <c r="MWF222" s="172"/>
      <c r="MWG222" s="172"/>
      <c r="MWH222" s="172"/>
      <c r="MWI222" s="172"/>
      <c r="MWJ222" s="172"/>
      <c r="MWK222" s="172"/>
      <c r="MWL222" s="172"/>
      <c r="MWM222" s="172"/>
      <c r="MWN222" s="172"/>
      <c r="MWO222" s="172"/>
      <c r="MWP222" s="172"/>
      <c r="MWQ222" s="172"/>
      <c r="MWR222" s="172"/>
      <c r="MWS222" s="172"/>
      <c r="MWT222" s="172"/>
      <c r="MWU222" s="172"/>
      <c r="MWV222" s="172"/>
      <c r="MWW222" s="172"/>
      <c r="MWX222" s="172"/>
      <c r="MWY222" s="172"/>
      <c r="MWZ222" s="172"/>
      <c r="MXA222" s="172"/>
      <c r="MXB222" s="172"/>
      <c r="MXC222" s="172"/>
      <c r="MXD222" s="172"/>
      <c r="MXE222" s="172"/>
      <c r="MXF222" s="172"/>
      <c r="MXG222" s="172"/>
      <c r="MXH222" s="172"/>
      <c r="MXI222" s="172"/>
      <c r="MXJ222" s="172"/>
      <c r="MXK222" s="172"/>
      <c r="MXL222" s="172"/>
      <c r="MXM222" s="172"/>
      <c r="MXN222" s="172"/>
      <c r="MXO222" s="172"/>
      <c r="MXP222" s="172"/>
      <c r="MXQ222" s="172"/>
      <c r="MXR222" s="172"/>
      <c r="MXS222" s="172"/>
      <c r="MXT222" s="172"/>
      <c r="MXU222" s="172"/>
      <c r="MXV222" s="172"/>
      <c r="MXW222" s="172"/>
      <c r="MXX222" s="172"/>
      <c r="MXY222" s="172"/>
      <c r="MXZ222" s="172"/>
      <c r="MYA222" s="172"/>
      <c r="MYB222" s="172"/>
      <c r="MYC222" s="172"/>
      <c r="MYD222" s="172"/>
      <c r="MYE222" s="172"/>
      <c r="MYF222" s="172"/>
      <c r="MYG222" s="172"/>
      <c r="MYH222" s="172"/>
      <c r="MYI222" s="172"/>
      <c r="MYJ222" s="172"/>
      <c r="MYK222" s="172"/>
      <c r="MYL222" s="172"/>
      <c r="MYM222" s="172"/>
      <c r="MYN222" s="172"/>
      <c r="MYO222" s="172"/>
      <c r="MYP222" s="172"/>
      <c r="MYQ222" s="172"/>
      <c r="MYR222" s="172"/>
      <c r="MYS222" s="172"/>
      <c r="MYT222" s="172"/>
      <c r="MYU222" s="172"/>
      <c r="MYV222" s="172"/>
      <c r="MYW222" s="172"/>
      <c r="MYX222" s="172"/>
      <c r="MYY222" s="172"/>
      <c r="MYZ222" s="172"/>
      <c r="MZA222" s="172"/>
      <c r="MZB222" s="172"/>
      <c r="MZC222" s="172"/>
      <c r="MZD222" s="172"/>
      <c r="MZE222" s="172"/>
      <c r="MZF222" s="172"/>
      <c r="MZG222" s="172"/>
      <c r="MZH222" s="172"/>
      <c r="MZI222" s="172"/>
      <c r="MZJ222" s="172"/>
      <c r="MZK222" s="172"/>
      <c r="MZL222" s="172"/>
      <c r="MZM222" s="172"/>
      <c r="MZN222" s="172"/>
      <c r="MZO222" s="172"/>
      <c r="MZP222" s="172"/>
      <c r="MZQ222" s="172"/>
      <c r="MZR222" s="172"/>
      <c r="MZS222" s="172"/>
      <c r="MZT222" s="172"/>
      <c r="MZU222" s="172"/>
      <c r="MZV222" s="172"/>
      <c r="MZW222" s="172"/>
      <c r="MZX222" s="172"/>
      <c r="MZY222" s="172"/>
      <c r="MZZ222" s="172"/>
      <c r="NAA222" s="172"/>
      <c r="NAB222" s="172"/>
      <c r="NAC222" s="172"/>
      <c r="NAD222" s="172"/>
      <c r="NAE222" s="172"/>
      <c r="NAF222" s="172"/>
      <c r="NAG222" s="172"/>
      <c r="NAH222" s="172"/>
      <c r="NAI222" s="172"/>
      <c r="NAJ222" s="172"/>
      <c r="NAK222" s="172"/>
      <c r="NAL222" s="172"/>
      <c r="NAM222" s="172"/>
      <c r="NAN222" s="172"/>
      <c r="NAO222" s="172"/>
      <c r="NAP222" s="172"/>
      <c r="NAQ222" s="172"/>
      <c r="NAR222" s="172"/>
      <c r="NAS222" s="172"/>
      <c r="NAT222" s="172"/>
      <c r="NAU222" s="172"/>
      <c r="NAV222" s="172"/>
      <c r="NAW222" s="172"/>
      <c r="NAX222" s="172"/>
      <c r="NAY222" s="172"/>
      <c r="NAZ222" s="172"/>
      <c r="NBA222" s="172"/>
      <c r="NBB222" s="172"/>
      <c r="NBC222" s="172"/>
      <c r="NBD222" s="172"/>
      <c r="NBE222" s="172"/>
      <c r="NBF222" s="172"/>
      <c r="NBG222" s="172"/>
      <c r="NBH222" s="172"/>
      <c r="NBI222" s="172"/>
      <c r="NBJ222" s="172"/>
      <c r="NBK222" s="172"/>
      <c r="NBL222" s="172"/>
      <c r="NBM222" s="172"/>
      <c r="NBN222" s="172"/>
      <c r="NBO222" s="172"/>
      <c r="NBP222" s="172"/>
      <c r="NBQ222" s="172"/>
      <c r="NBR222" s="172"/>
      <c r="NBS222" s="172"/>
      <c r="NBT222" s="172"/>
      <c r="NBU222" s="172"/>
      <c r="NBV222" s="172"/>
      <c r="NBW222" s="172"/>
      <c r="NBX222" s="172"/>
      <c r="NBY222" s="172"/>
      <c r="NBZ222" s="172"/>
      <c r="NCA222" s="172"/>
      <c r="NCB222" s="172"/>
      <c r="NCC222" s="172"/>
      <c r="NCD222" s="172"/>
      <c r="NCE222" s="172"/>
      <c r="NCF222" s="172"/>
      <c r="NCG222" s="172"/>
      <c r="NCH222" s="172"/>
      <c r="NCI222" s="172"/>
      <c r="NCJ222" s="172"/>
      <c r="NCK222" s="172"/>
      <c r="NCL222" s="172"/>
      <c r="NCM222" s="172"/>
      <c r="NCN222" s="172"/>
      <c r="NCO222" s="172"/>
      <c r="NCP222" s="172"/>
      <c r="NCQ222" s="172"/>
      <c r="NCR222" s="172"/>
      <c r="NCS222" s="172"/>
      <c r="NCT222" s="172"/>
      <c r="NCU222" s="172"/>
      <c r="NCV222" s="172"/>
      <c r="NCW222" s="172"/>
      <c r="NCX222" s="172"/>
      <c r="NCY222" s="172"/>
      <c r="NCZ222" s="172"/>
      <c r="NDA222" s="172"/>
      <c r="NDB222" s="172"/>
      <c r="NDC222" s="172"/>
      <c r="NDD222" s="172"/>
      <c r="NDE222" s="172"/>
      <c r="NDF222" s="172"/>
      <c r="NDG222" s="172"/>
      <c r="NDH222" s="172"/>
      <c r="NDI222" s="172"/>
      <c r="NDJ222" s="172"/>
      <c r="NDK222" s="172"/>
      <c r="NDL222" s="172"/>
      <c r="NDM222" s="172"/>
      <c r="NDN222" s="172"/>
      <c r="NDO222" s="172"/>
      <c r="NDP222" s="172"/>
      <c r="NDQ222" s="172"/>
      <c r="NDR222" s="172"/>
      <c r="NDS222" s="172"/>
      <c r="NDT222" s="172"/>
      <c r="NDU222" s="172"/>
      <c r="NDV222" s="172"/>
      <c r="NDW222" s="172"/>
      <c r="NDX222" s="172"/>
      <c r="NDY222" s="172"/>
      <c r="NDZ222" s="172"/>
      <c r="NEA222" s="172"/>
      <c r="NEB222" s="172"/>
      <c r="NEC222" s="172"/>
      <c r="NED222" s="172"/>
      <c r="NEE222" s="172"/>
      <c r="NEF222" s="172"/>
      <c r="NEG222" s="172"/>
      <c r="NEH222" s="172"/>
      <c r="NEI222" s="172"/>
      <c r="NEJ222" s="172"/>
      <c r="NEK222" s="172"/>
      <c r="NEL222" s="172"/>
      <c r="NEM222" s="172"/>
      <c r="NEN222" s="172"/>
      <c r="NEO222" s="172"/>
      <c r="NEP222" s="172"/>
      <c r="NEQ222" s="172"/>
      <c r="NER222" s="172"/>
      <c r="NES222" s="172"/>
      <c r="NET222" s="172"/>
      <c r="NEU222" s="172"/>
      <c r="NEV222" s="172"/>
      <c r="NEW222" s="172"/>
      <c r="NEX222" s="172"/>
      <c r="NEY222" s="172"/>
      <c r="NEZ222" s="172"/>
      <c r="NFA222" s="172"/>
      <c r="NFB222" s="172"/>
      <c r="NFC222" s="172"/>
      <c r="NFD222" s="172"/>
      <c r="NFE222" s="172"/>
      <c r="NFF222" s="172"/>
      <c r="NFG222" s="172"/>
      <c r="NFH222" s="172"/>
      <c r="NFI222" s="172"/>
      <c r="NFJ222" s="172"/>
      <c r="NFK222" s="172"/>
      <c r="NFL222" s="172"/>
      <c r="NFM222" s="172"/>
      <c r="NFN222" s="172"/>
      <c r="NFO222" s="172"/>
      <c r="NFP222" s="172"/>
      <c r="NFQ222" s="172"/>
      <c r="NFR222" s="172"/>
      <c r="NFS222" s="172"/>
      <c r="NFT222" s="172"/>
      <c r="NFU222" s="172"/>
      <c r="NFV222" s="172"/>
      <c r="NFW222" s="172"/>
      <c r="NFX222" s="172"/>
      <c r="NFY222" s="172"/>
      <c r="NFZ222" s="172"/>
      <c r="NGA222" s="172"/>
      <c r="NGB222" s="172"/>
      <c r="NGC222" s="172"/>
      <c r="NGD222" s="172"/>
      <c r="NGE222" s="172"/>
      <c r="NGF222" s="172"/>
      <c r="NGG222" s="172"/>
      <c r="NGH222" s="172"/>
      <c r="NGI222" s="172"/>
      <c r="NGJ222" s="172"/>
      <c r="NGK222" s="172"/>
      <c r="NGL222" s="172"/>
      <c r="NGM222" s="172"/>
      <c r="NGN222" s="172"/>
      <c r="NGO222" s="172"/>
      <c r="NGP222" s="172"/>
      <c r="NGQ222" s="172"/>
      <c r="NGR222" s="172"/>
      <c r="NGS222" s="172"/>
      <c r="NGT222" s="172"/>
      <c r="NGU222" s="172"/>
      <c r="NGV222" s="172"/>
      <c r="NGW222" s="172"/>
      <c r="NGX222" s="172"/>
      <c r="NGY222" s="172"/>
      <c r="NGZ222" s="172"/>
      <c r="NHA222" s="172"/>
      <c r="NHB222" s="172"/>
      <c r="NHC222" s="172"/>
      <c r="NHD222" s="172"/>
      <c r="NHE222" s="172"/>
      <c r="NHF222" s="172"/>
      <c r="NHG222" s="172"/>
      <c r="NHH222" s="172"/>
      <c r="NHI222" s="172"/>
      <c r="NHJ222" s="172"/>
      <c r="NHK222" s="172"/>
      <c r="NHL222" s="172"/>
      <c r="NHM222" s="172"/>
      <c r="NHN222" s="172"/>
      <c r="NHO222" s="172"/>
      <c r="NHP222" s="172"/>
      <c r="NHQ222" s="172"/>
      <c r="NHR222" s="172"/>
      <c r="NHS222" s="172"/>
      <c r="NHT222" s="172"/>
      <c r="NHU222" s="172"/>
      <c r="NHV222" s="172"/>
      <c r="NHW222" s="172"/>
      <c r="NHX222" s="172"/>
      <c r="NHY222" s="172"/>
      <c r="NHZ222" s="172"/>
      <c r="NIA222" s="172"/>
      <c r="NIB222" s="172"/>
      <c r="NIC222" s="172"/>
      <c r="NID222" s="172"/>
      <c r="NIE222" s="172"/>
      <c r="NIF222" s="172"/>
      <c r="NIG222" s="172"/>
      <c r="NIH222" s="172"/>
      <c r="NII222" s="172"/>
      <c r="NIJ222" s="172"/>
      <c r="NIK222" s="172"/>
      <c r="NIL222" s="172"/>
      <c r="NIM222" s="172"/>
      <c r="NIN222" s="172"/>
      <c r="NIO222" s="172"/>
      <c r="NIP222" s="172"/>
      <c r="NIQ222" s="172"/>
      <c r="NIR222" s="172"/>
      <c r="NIS222" s="172"/>
      <c r="NIT222" s="172"/>
      <c r="NIU222" s="172"/>
      <c r="NIV222" s="172"/>
      <c r="NIW222" s="172"/>
      <c r="NIX222" s="172"/>
      <c r="NIY222" s="172"/>
      <c r="NIZ222" s="172"/>
      <c r="NJA222" s="172"/>
      <c r="NJB222" s="172"/>
      <c r="NJC222" s="172"/>
      <c r="NJD222" s="172"/>
      <c r="NJE222" s="172"/>
      <c r="NJF222" s="172"/>
      <c r="NJG222" s="172"/>
      <c r="NJH222" s="172"/>
      <c r="NJI222" s="172"/>
      <c r="NJJ222" s="172"/>
      <c r="NJK222" s="172"/>
      <c r="NJL222" s="172"/>
      <c r="NJM222" s="172"/>
      <c r="NJN222" s="172"/>
      <c r="NJO222" s="172"/>
      <c r="NJP222" s="172"/>
      <c r="NJQ222" s="172"/>
      <c r="NJR222" s="172"/>
      <c r="NJS222" s="172"/>
      <c r="NJT222" s="172"/>
      <c r="NJU222" s="172"/>
      <c r="NJV222" s="172"/>
      <c r="NJW222" s="172"/>
      <c r="NJX222" s="172"/>
      <c r="NJY222" s="172"/>
      <c r="NJZ222" s="172"/>
      <c r="NKA222" s="172"/>
      <c r="NKB222" s="172"/>
      <c r="NKC222" s="172"/>
      <c r="NKD222" s="172"/>
      <c r="NKE222" s="172"/>
      <c r="NKF222" s="172"/>
      <c r="NKG222" s="172"/>
      <c r="NKH222" s="172"/>
      <c r="NKI222" s="172"/>
      <c r="NKJ222" s="172"/>
      <c r="NKK222" s="172"/>
      <c r="NKL222" s="172"/>
      <c r="NKM222" s="172"/>
      <c r="NKN222" s="172"/>
      <c r="NKO222" s="172"/>
      <c r="NKP222" s="172"/>
      <c r="NKQ222" s="172"/>
      <c r="NKR222" s="172"/>
      <c r="NKS222" s="172"/>
      <c r="NKT222" s="172"/>
      <c r="NKU222" s="172"/>
      <c r="NKV222" s="172"/>
      <c r="NKW222" s="172"/>
      <c r="NKX222" s="172"/>
      <c r="NKY222" s="172"/>
      <c r="NKZ222" s="172"/>
      <c r="NLA222" s="172"/>
      <c r="NLB222" s="172"/>
      <c r="NLC222" s="172"/>
      <c r="NLD222" s="172"/>
      <c r="NLE222" s="172"/>
      <c r="NLF222" s="172"/>
      <c r="NLG222" s="172"/>
      <c r="NLH222" s="172"/>
      <c r="NLI222" s="172"/>
      <c r="NLJ222" s="172"/>
      <c r="NLK222" s="172"/>
      <c r="NLL222" s="172"/>
      <c r="NLM222" s="172"/>
      <c r="NLN222" s="172"/>
      <c r="NLO222" s="172"/>
      <c r="NLP222" s="172"/>
      <c r="NLQ222" s="172"/>
      <c r="NLR222" s="172"/>
      <c r="NLS222" s="172"/>
      <c r="NLT222" s="172"/>
      <c r="NLU222" s="172"/>
      <c r="NLV222" s="172"/>
      <c r="NLW222" s="172"/>
      <c r="NLX222" s="172"/>
      <c r="NLY222" s="172"/>
      <c r="NLZ222" s="172"/>
      <c r="NMA222" s="172"/>
      <c r="NMB222" s="172"/>
      <c r="NMC222" s="172"/>
      <c r="NMD222" s="172"/>
      <c r="NME222" s="172"/>
      <c r="NMF222" s="172"/>
      <c r="NMG222" s="172"/>
      <c r="NMH222" s="172"/>
      <c r="NMI222" s="172"/>
      <c r="NMJ222" s="172"/>
      <c r="NMK222" s="172"/>
      <c r="NML222" s="172"/>
      <c r="NMM222" s="172"/>
      <c r="NMN222" s="172"/>
      <c r="NMO222" s="172"/>
      <c r="NMP222" s="172"/>
      <c r="NMQ222" s="172"/>
      <c r="NMR222" s="172"/>
      <c r="NMS222" s="172"/>
      <c r="NMT222" s="172"/>
      <c r="NMU222" s="172"/>
      <c r="NMV222" s="172"/>
      <c r="NMW222" s="172"/>
      <c r="NMX222" s="172"/>
      <c r="NMY222" s="172"/>
      <c r="NMZ222" s="172"/>
      <c r="NNA222" s="172"/>
      <c r="NNB222" s="172"/>
      <c r="NNC222" s="172"/>
      <c r="NND222" s="172"/>
      <c r="NNE222" s="172"/>
      <c r="NNF222" s="172"/>
      <c r="NNG222" s="172"/>
      <c r="NNH222" s="172"/>
      <c r="NNI222" s="172"/>
      <c r="NNJ222" s="172"/>
      <c r="NNK222" s="172"/>
      <c r="NNL222" s="172"/>
      <c r="NNM222" s="172"/>
      <c r="NNN222" s="172"/>
      <c r="NNO222" s="172"/>
      <c r="NNP222" s="172"/>
      <c r="NNQ222" s="172"/>
      <c r="NNR222" s="172"/>
      <c r="NNS222" s="172"/>
      <c r="NNT222" s="172"/>
      <c r="NNU222" s="172"/>
      <c r="NNV222" s="172"/>
      <c r="NNW222" s="172"/>
      <c r="NNX222" s="172"/>
      <c r="NNY222" s="172"/>
      <c r="NNZ222" s="172"/>
      <c r="NOA222" s="172"/>
      <c r="NOB222" s="172"/>
      <c r="NOC222" s="172"/>
      <c r="NOD222" s="172"/>
      <c r="NOE222" s="172"/>
      <c r="NOF222" s="172"/>
      <c r="NOG222" s="172"/>
      <c r="NOH222" s="172"/>
      <c r="NOI222" s="172"/>
      <c r="NOJ222" s="172"/>
      <c r="NOK222" s="172"/>
      <c r="NOL222" s="172"/>
      <c r="NOM222" s="172"/>
      <c r="NON222" s="172"/>
      <c r="NOO222" s="172"/>
      <c r="NOP222" s="172"/>
      <c r="NOQ222" s="172"/>
      <c r="NOR222" s="172"/>
      <c r="NOS222" s="172"/>
      <c r="NOT222" s="172"/>
      <c r="NOU222" s="172"/>
      <c r="NOV222" s="172"/>
      <c r="NOW222" s="172"/>
      <c r="NOX222" s="172"/>
      <c r="NOY222" s="172"/>
      <c r="NOZ222" s="172"/>
      <c r="NPA222" s="172"/>
      <c r="NPB222" s="172"/>
      <c r="NPC222" s="172"/>
      <c r="NPD222" s="172"/>
      <c r="NPE222" s="172"/>
      <c r="NPF222" s="172"/>
      <c r="NPG222" s="172"/>
      <c r="NPH222" s="172"/>
      <c r="NPI222" s="172"/>
      <c r="NPJ222" s="172"/>
      <c r="NPK222" s="172"/>
      <c r="NPL222" s="172"/>
      <c r="NPM222" s="172"/>
      <c r="NPN222" s="172"/>
      <c r="NPO222" s="172"/>
      <c r="NPP222" s="172"/>
      <c r="NPQ222" s="172"/>
      <c r="NPR222" s="172"/>
      <c r="NPS222" s="172"/>
      <c r="NPT222" s="172"/>
      <c r="NPU222" s="172"/>
      <c r="NPV222" s="172"/>
      <c r="NPW222" s="172"/>
      <c r="NPX222" s="172"/>
      <c r="NPY222" s="172"/>
      <c r="NPZ222" s="172"/>
      <c r="NQA222" s="172"/>
      <c r="NQB222" s="172"/>
      <c r="NQC222" s="172"/>
      <c r="NQD222" s="172"/>
      <c r="NQE222" s="172"/>
      <c r="NQF222" s="172"/>
      <c r="NQG222" s="172"/>
      <c r="NQH222" s="172"/>
      <c r="NQI222" s="172"/>
      <c r="NQJ222" s="172"/>
      <c r="NQK222" s="172"/>
      <c r="NQL222" s="172"/>
      <c r="NQM222" s="172"/>
      <c r="NQN222" s="172"/>
      <c r="NQO222" s="172"/>
      <c r="NQP222" s="172"/>
      <c r="NQQ222" s="172"/>
      <c r="NQR222" s="172"/>
      <c r="NQS222" s="172"/>
      <c r="NQT222" s="172"/>
      <c r="NQU222" s="172"/>
      <c r="NQV222" s="172"/>
      <c r="NQW222" s="172"/>
      <c r="NQX222" s="172"/>
      <c r="NQY222" s="172"/>
      <c r="NQZ222" s="172"/>
      <c r="NRA222" s="172"/>
      <c r="NRB222" s="172"/>
      <c r="NRC222" s="172"/>
      <c r="NRD222" s="172"/>
      <c r="NRE222" s="172"/>
      <c r="NRF222" s="172"/>
      <c r="NRG222" s="172"/>
      <c r="NRH222" s="172"/>
      <c r="NRI222" s="172"/>
      <c r="NRJ222" s="172"/>
      <c r="NRK222" s="172"/>
      <c r="NRL222" s="172"/>
      <c r="NRM222" s="172"/>
      <c r="NRN222" s="172"/>
      <c r="NRO222" s="172"/>
      <c r="NRP222" s="172"/>
      <c r="NRQ222" s="172"/>
      <c r="NRR222" s="172"/>
      <c r="NRS222" s="172"/>
      <c r="NRT222" s="172"/>
      <c r="NRU222" s="172"/>
      <c r="NRV222" s="172"/>
      <c r="NRW222" s="172"/>
      <c r="NRX222" s="172"/>
      <c r="NRY222" s="172"/>
      <c r="NRZ222" s="172"/>
      <c r="NSA222" s="172"/>
      <c r="NSB222" s="172"/>
      <c r="NSC222" s="172"/>
      <c r="NSD222" s="172"/>
      <c r="NSE222" s="172"/>
      <c r="NSF222" s="172"/>
      <c r="NSG222" s="172"/>
      <c r="NSH222" s="172"/>
      <c r="NSI222" s="172"/>
      <c r="NSJ222" s="172"/>
      <c r="NSK222" s="172"/>
      <c r="NSL222" s="172"/>
      <c r="NSM222" s="172"/>
      <c r="NSN222" s="172"/>
      <c r="NSO222" s="172"/>
      <c r="NSP222" s="172"/>
      <c r="NSQ222" s="172"/>
      <c r="NSR222" s="172"/>
      <c r="NSS222" s="172"/>
      <c r="NST222" s="172"/>
      <c r="NSU222" s="172"/>
      <c r="NSV222" s="172"/>
      <c r="NSW222" s="172"/>
      <c r="NSX222" s="172"/>
      <c r="NSY222" s="172"/>
      <c r="NSZ222" s="172"/>
      <c r="NTA222" s="172"/>
      <c r="NTB222" s="172"/>
      <c r="NTC222" s="172"/>
      <c r="NTD222" s="172"/>
      <c r="NTE222" s="172"/>
      <c r="NTF222" s="172"/>
      <c r="NTG222" s="172"/>
      <c r="NTH222" s="172"/>
      <c r="NTI222" s="172"/>
      <c r="NTJ222" s="172"/>
      <c r="NTK222" s="172"/>
      <c r="NTL222" s="172"/>
      <c r="NTM222" s="172"/>
      <c r="NTN222" s="172"/>
      <c r="NTO222" s="172"/>
      <c r="NTP222" s="172"/>
      <c r="NTQ222" s="172"/>
      <c r="NTR222" s="172"/>
      <c r="NTS222" s="172"/>
      <c r="NTT222" s="172"/>
      <c r="NTU222" s="172"/>
      <c r="NTV222" s="172"/>
      <c r="NTW222" s="172"/>
      <c r="NTX222" s="172"/>
      <c r="NTY222" s="172"/>
      <c r="NTZ222" s="172"/>
      <c r="NUA222" s="172"/>
      <c r="NUB222" s="172"/>
      <c r="NUC222" s="172"/>
      <c r="NUD222" s="172"/>
      <c r="NUE222" s="172"/>
      <c r="NUF222" s="172"/>
      <c r="NUG222" s="172"/>
      <c r="NUH222" s="172"/>
      <c r="NUI222" s="172"/>
      <c r="NUJ222" s="172"/>
      <c r="NUK222" s="172"/>
      <c r="NUL222" s="172"/>
      <c r="NUM222" s="172"/>
      <c r="NUN222" s="172"/>
      <c r="NUO222" s="172"/>
      <c r="NUP222" s="172"/>
      <c r="NUQ222" s="172"/>
      <c r="NUR222" s="172"/>
      <c r="NUS222" s="172"/>
      <c r="NUT222" s="172"/>
      <c r="NUU222" s="172"/>
      <c r="NUV222" s="172"/>
      <c r="NUW222" s="172"/>
      <c r="NUX222" s="172"/>
      <c r="NUY222" s="172"/>
      <c r="NUZ222" s="172"/>
      <c r="NVA222" s="172"/>
      <c r="NVB222" s="172"/>
      <c r="NVC222" s="172"/>
      <c r="NVD222" s="172"/>
      <c r="NVE222" s="172"/>
      <c r="NVF222" s="172"/>
      <c r="NVG222" s="172"/>
      <c r="NVH222" s="172"/>
      <c r="NVI222" s="172"/>
      <c r="NVJ222" s="172"/>
      <c r="NVK222" s="172"/>
      <c r="NVL222" s="172"/>
      <c r="NVM222" s="172"/>
      <c r="NVN222" s="172"/>
      <c r="NVO222" s="172"/>
      <c r="NVP222" s="172"/>
      <c r="NVQ222" s="172"/>
      <c r="NVR222" s="172"/>
      <c r="NVS222" s="172"/>
      <c r="NVT222" s="172"/>
      <c r="NVU222" s="172"/>
      <c r="NVV222" s="172"/>
      <c r="NVW222" s="172"/>
      <c r="NVX222" s="172"/>
      <c r="NVY222" s="172"/>
      <c r="NVZ222" s="172"/>
      <c r="NWA222" s="172"/>
      <c r="NWB222" s="172"/>
      <c r="NWC222" s="172"/>
      <c r="NWD222" s="172"/>
      <c r="NWE222" s="172"/>
      <c r="NWF222" s="172"/>
      <c r="NWG222" s="172"/>
      <c r="NWH222" s="172"/>
      <c r="NWI222" s="172"/>
      <c r="NWJ222" s="172"/>
      <c r="NWK222" s="172"/>
      <c r="NWL222" s="172"/>
      <c r="NWM222" s="172"/>
      <c r="NWN222" s="172"/>
      <c r="NWO222" s="172"/>
      <c r="NWP222" s="172"/>
      <c r="NWQ222" s="172"/>
      <c r="NWR222" s="172"/>
      <c r="NWS222" s="172"/>
      <c r="NWT222" s="172"/>
      <c r="NWU222" s="172"/>
      <c r="NWV222" s="172"/>
      <c r="NWW222" s="172"/>
      <c r="NWX222" s="172"/>
      <c r="NWY222" s="172"/>
      <c r="NWZ222" s="172"/>
      <c r="NXA222" s="172"/>
      <c r="NXB222" s="172"/>
      <c r="NXC222" s="172"/>
      <c r="NXD222" s="172"/>
      <c r="NXE222" s="172"/>
      <c r="NXF222" s="172"/>
      <c r="NXG222" s="172"/>
      <c r="NXH222" s="172"/>
      <c r="NXI222" s="172"/>
      <c r="NXJ222" s="172"/>
      <c r="NXK222" s="172"/>
      <c r="NXL222" s="172"/>
      <c r="NXM222" s="172"/>
      <c r="NXN222" s="172"/>
      <c r="NXO222" s="172"/>
      <c r="NXP222" s="172"/>
      <c r="NXQ222" s="172"/>
      <c r="NXR222" s="172"/>
      <c r="NXS222" s="172"/>
      <c r="NXT222" s="172"/>
      <c r="NXU222" s="172"/>
      <c r="NXV222" s="172"/>
      <c r="NXW222" s="172"/>
      <c r="NXX222" s="172"/>
      <c r="NXY222" s="172"/>
      <c r="NXZ222" s="172"/>
      <c r="NYA222" s="172"/>
      <c r="NYB222" s="172"/>
      <c r="NYC222" s="172"/>
      <c r="NYD222" s="172"/>
      <c r="NYE222" s="172"/>
      <c r="NYF222" s="172"/>
      <c r="NYG222" s="172"/>
      <c r="NYH222" s="172"/>
      <c r="NYI222" s="172"/>
      <c r="NYJ222" s="172"/>
      <c r="NYK222" s="172"/>
      <c r="NYL222" s="172"/>
      <c r="NYM222" s="172"/>
      <c r="NYN222" s="172"/>
      <c r="NYO222" s="172"/>
      <c r="NYP222" s="172"/>
      <c r="NYQ222" s="172"/>
      <c r="NYR222" s="172"/>
      <c r="NYS222" s="172"/>
      <c r="NYT222" s="172"/>
      <c r="NYU222" s="172"/>
      <c r="NYV222" s="172"/>
      <c r="NYW222" s="172"/>
      <c r="NYX222" s="172"/>
      <c r="NYY222" s="172"/>
      <c r="NYZ222" s="172"/>
      <c r="NZA222" s="172"/>
      <c r="NZB222" s="172"/>
      <c r="NZC222" s="172"/>
      <c r="NZD222" s="172"/>
      <c r="NZE222" s="172"/>
      <c r="NZF222" s="172"/>
      <c r="NZG222" s="172"/>
      <c r="NZH222" s="172"/>
      <c r="NZI222" s="172"/>
      <c r="NZJ222" s="172"/>
      <c r="NZK222" s="172"/>
      <c r="NZL222" s="172"/>
      <c r="NZM222" s="172"/>
      <c r="NZN222" s="172"/>
      <c r="NZO222" s="172"/>
      <c r="NZP222" s="172"/>
      <c r="NZQ222" s="172"/>
      <c r="NZR222" s="172"/>
      <c r="NZS222" s="172"/>
      <c r="NZT222" s="172"/>
      <c r="NZU222" s="172"/>
      <c r="NZV222" s="172"/>
      <c r="NZW222" s="172"/>
      <c r="NZX222" s="172"/>
      <c r="NZY222" s="172"/>
      <c r="NZZ222" s="172"/>
      <c r="OAA222" s="172"/>
      <c r="OAB222" s="172"/>
      <c r="OAC222" s="172"/>
      <c r="OAD222" s="172"/>
      <c r="OAE222" s="172"/>
      <c r="OAF222" s="172"/>
      <c r="OAG222" s="172"/>
      <c r="OAH222" s="172"/>
      <c r="OAI222" s="172"/>
      <c r="OAJ222" s="172"/>
      <c r="OAK222" s="172"/>
      <c r="OAL222" s="172"/>
      <c r="OAM222" s="172"/>
      <c r="OAN222" s="172"/>
      <c r="OAO222" s="172"/>
      <c r="OAP222" s="172"/>
      <c r="OAQ222" s="172"/>
      <c r="OAR222" s="172"/>
      <c r="OAS222" s="172"/>
      <c r="OAT222" s="172"/>
      <c r="OAU222" s="172"/>
      <c r="OAV222" s="172"/>
      <c r="OAW222" s="172"/>
      <c r="OAX222" s="172"/>
      <c r="OAY222" s="172"/>
      <c r="OAZ222" s="172"/>
      <c r="OBA222" s="172"/>
      <c r="OBB222" s="172"/>
      <c r="OBC222" s="172"/>
      <c r="OBD222" s="172"/>
      <c r="OBE222" s="172"/>
      <c r="OBF222" s="172"/>
      <c r="OBG222" s="172"/>
      <c r="OBH222" s="172"/>
      <c r="OBI222" s="172"/>
      <c r="OBJ222" s="172"/>
      <c r="OBK222" s="172"/>
      <c r="OBL222" s="172"/>
      <c r="OBM222" s="172"/>
      <c r="OBN222" s="172"/>
      <c r="OBO222" s="172"/>
      <c r="OBP222" s="172"/>
      <c r="OBQ222" s="172"/>
      <c r="OBR222" s="172"/>
      <c r="OBS222" s="172"/>
      <c r="OBT222" s="172"/>
      <c r="OBU222" s="172"/>
      <c r="OBV222" s="172"/>
      <c r="OBW222" s="172"/>
      <c r="OBX222" s="172"/>
      <c r="OBY222" s="172"/>
      <c r="OBZ222" s="172"/>
      <c r="OCA222" s="172"/>
      <c r="OCB222" s="172"/>
      <c r="OCC222" s="172"/>
      <c r="OCD222" s="172"/>
      <c r="OCE222" s="172"/>
      <c r="OCF222" s="172"/>
      <c r="OCG222" s="172"/>
      <c r="OCH222" s="172"/>
      <c r="OCI222" s="172"/>
      <c r="OCJ222" s="172"/>
      <c r="OCK222" s="172"/>
      <c r="OCL222" s="172"/>
      <c r="OCM222" s="172"/>
      <c r="OCN222" s="172"/>
      <c r="OCO222" s="172"/>
      <c r="OCP222" s="172"/>
      <c r="OCQ222" s="172"/>
      <c r="OCR222" s="172"/>
      <c r="OCS222" s="172"/>
      <c r="OCT222" s="172"/>
      <c r="OCU222" s="172"/>
      <c r="OCV222" s="172"/>
      <c r="OCW222" s="172"/>
      <c r="OCX222" s="172"/>
      <c r="OCY222" s="172"/>
      <c r="OCZ222" s="172"/>
      <c r="ODA222" s="172"/>
      <c r="ODB222" s="172"/>
      <c r="ODC222" s="172"/>
      <c r="ODD222" s="172"/>
      <c r="ODE222" s="172"/>
      <c r="ODF222" s="172"/>
      <c r="ODG222" s="172"/>
      <c r="ODH222" s="172"/>
      <c r="ODI222" s="172"/>
      <c r="ODJ222" s="172"/>
      <c r="ODK222" s="172"/>
      <c r="ODL222" s="172"/>
      <c r="ODM222" s="172"/>
      <c r="ODN222" s="172"/>
      <c r="ODO222" s="172"/>
      <c r="ODP222" s="172"/>
      <c r="ODQ222" s="172"/>
      <c r="ODR222" s="172"/>
      <c r="ODS222" s="172"/>
      <c r="ODT222" s="172"/>
      <c r="ODU222" s="172"/>
      <c r="ODV222" s="172"/>
      <c r="ODW222" s="172"/>
      <c r="ODX222" s="172"/>
      <c r="ODY222" s="172"/>
      <c r="ODZ222" s="172"/>
      <c r="OEA222" s="172"/>
      <c r="OEB222" s="172"/>
      <c r="OEC222" s="172"/>
      <c r="OED222" s="172"/>
      <c r="OEE222" s="172"/>
      <c r="OEF222" s="172"/>
      <c r="OEG222" s="172"/>
      <c r="OEH222" s="172"/>
      <c r="OEI222" s="172"/>
      <c r="OEJ222" s="172"/>
      <c r="OEK222" s="172"/>
      <c r="OEL222" s="172"/>
      <c r="OEM222" s="172"/>
      <c r="OEN222" s="172"/>
      <c r="OEO222" s="172"/>
      <c r="OEP222" s="172"/>
      <c r="OEQ222" s="172"/>
      <c r="OER222" s="172"/>
      <c r="OES222" s="172"/>
      <c r="OET222" s="172"/>
      <c r="OEU222" s="172"/>
      <c r="OEV222" s="172"/>
      <c r="OEW222" s="172"/>
      <c r="OEX222" s="172"/>
      <c r="OEY222" s="172"/>
      <c r="OEZ222" s="172"/>
      <c r="OFA222" s="172"/>
      <c r="OFB222" s="172"/>
      <c r="OFC222" s="172"/>
      <c r="OFD222" s="172"/>
      <c r="OFE222" s="172"/>
      <c r="OFF222" s="172"/>
      <c r="OFG222" s="172"/>
      <c r="OFH222" s="172"/>
      <c r="OFI222" s="172"/>
      <c r="OFJ222" s="172"/>
      <c r="OFK222" s="172"/>
      <c r="OFL222" s="172"/>
      <c r="OFM222" s="172"/>
      <c r="OFN222" s="172"/>
      <c r="OFO222" s="172"/>
      <c r="OFP222" s="172"/>
      <c r="OFQ222" s="172"/>
      <c r="OFR222" s="172"/>
      <c r="OFS222" s="172"/>
      <c r="OFT222" s="172"/>
      <c r="OFU222" s="172"/>
      <c r="OFV222" s="172"/>
      <c r="OFW222" s="172"/>
      <c r="OFX222" s="172"/>
      <c r="OFY222" s="172"/>
      <c r="OFZ222" s="172"/>
      <c r="OGA222" s="172"/>
      <c r="OGB222" s="172"/>
      <c r="OGC222" s="172"/>
      <c r="OGD222" s="172"/>
      <c r="OGE222" s="172"/>
      <c r="OGF222" s="172"/>
      <c r="OGG222" s="172"/>
      <c r="OGH222" s="172"/>
      <c r="OGI222" s="172"/>
      <c r="OGJ222" s="172"/>
      <c r="OGK222" s="172"/>
      <c r="OGL222" s="172"/>
      <c r="OGM222" s="172"/>
      <c r="OGN222" s="172"/>
      <c r="OGO222" s="172"/>
      <c r="OGP222" s="172"/>
      <c r="OGQ222" s="172"/>
      <c r="OGR222" s="172"/>
      <c r="OGS222" s="172"/>
      <c r="OGT222" s="172"/>
      <c r="OGU222" s="172"/>
      <c r="OGV222" s="172"/>
      <c r="OGW222" s="172"/>
      <c r="OGX222" s="172"/>
      <c r="OGY222" s="172"/>
      <c r="OGZ222" s="172"/>
      <c r="OHA222" s="172"/>
      <c r="OHB222" s="172"/>
      <c r="OHC222" s="172"/>
      <c r="OHD222" s="172"/>
      <c r="OHE222" s="172"/>
      <c r="OHF222" s="172"/>
      <c r="OHG222" s="172"/>
      <c r="OHH222" s="172"/>
      <c r="OHI222" s="172"/>
      <c r="OHJ222" s="172"/>
      <c r="OHK222" s="172"/>
      <c r="OHL222" s="172"/>
      <c r="OHM222" s="172"/>
      <c r="OHN222" s="172"/>
      <c r="OHO222" s="172"/>
      <c r="OHP222" s="172"/>
      <c r="OHQ222" s="172"/>
      <c r="OHR222" s="172"/>
      <c r="OHS222" s="172"/>
      <c r="OHT222" s="172"/>
      <c r="OHU222" s="172"/>
      <c r="OHV222" s="172"/>
      <c r="OHW222" s="172"/>
      <c r="OHX222" s="172"/>
      <c r="OHY222" s="172"/>
      <c r="OHZ222" s="172"/>
      <c r="OIA222" s="172"/>
      <c r="OIB222" s="172"/>
      <c r="OIC222" s="172"/>
      <c r="OID222" s="172"/>
      <c r="OIE222" s="172"/>
      <c r="OIF222" s="172"/>
      <c r="OIG222" s="172"/>
      <c r="OIH222" s="172"/>
      <c r="OII222" s="172"/>
      <c r="OIJ222" s="172"/>
      <c r="OIK222" s="172"/>
      <c r="OIL222" s="172"/>
      <c r="OIM222" s="172"/>
      <c r="OIN222" s="172"/>
      <c r="OIO222" s="172"/>
      <c r="OIP222" s="172"/>
      <c r="OIQ222" s="172"/>
      <c r="OIR222" s="172"/>
      <c r="OIS222" s="172"/>
      <c r="OIT222" s="172"/>
      <c r="OIU222" s="172"/>
      <c r="OIV222" s="172"/>
      <c r="OIW222" s="172"/>
      <c r="OIX222" s="172"/>
      <c r="OIY222" s="172"/>
      <c r="OIZ222" s="172"/>
      <c r="OJA222" s="172"/>
      <c r="OJB222" s="172"/>
      <c r="OJC222" s="172"/>
      <c r="OJD222" s="172"/>
      <c r="OJE222" s="172"/>
      <c r="OJF222" s="172"/>
      <c r="OJG222" s="172"/>
      <c r="OJH222" s="172"/>
      <c r="OJI222" s="172"/>
      <c r="OJJ222" s="172"/>
      <c r="OJK222" s="172"/>
      <c r="OJL222" s="172"/>
      <c r="OJM222" s="172"/>
      <c r="OJN222" s="172"/>
      <c r="OJO222" s="172"/>
      <c r="OJP222" s="172"/>
      <c r="OJQ222" s="172"/>
      <c r="OJR222" s="172"/>
      <c r="OJS222" s="172"/>
      <c r="OJT222" s="172"/>
      <c r="OJU222" s="172"/>
      <c r="OJV222" s="172"/>
      <c r="OJW222" s="172"/>
      <c r="OJX222" s="172"/>
      <c r="OJY222" s="172"/>
      <c r="OJZ222" s="172"/>
      <c r="OKA222" s="172"/>
      <c r="OKB222" s="172"/>
      <c r="OKC222" s="172"/>
      <c r="OKD222" s="172"/>
      <c r="OKE222" s="172"/>
      <c r="OKF222" s="172"/>
      <c r="OKG222" s="172"/>
      <c r="OKH222" s="172"/>
      <c r="OKI222" s="172"/>
      <c r="OKJ222" s="172"/>
      <c r="OKK222" s="172"/>
      <c r="OKL222" s="172"/>
      <c r="OKM222" s="172"/>
      <c r="OKN222" s="172"/>
      <c r="OKO222" s="172"/>
      <c r="OKP222" s="172"/>
      <c r="OKQ222" s="172"/>
      <c r="OKR222" s="172"/>
      <c r="OKS222" s="172"/>
      <c r="OKT222" s="172"/>
      <c r="OKU222" s="172"/>
      <c r="OKV222" s="172"/>
      <c r="OKW222" s="172"/>
      <c r="OKX222" s="172"/>
      <c r="OKY222" s="172"/>
      <c r="OKZ222" s="172"/>
      <c r="OLA222" s="172"/>
      <c r="OLB222" s="172"/>
      <c r="OLC222" s="172"/>
      <c r="OLD222" s="172"/>
      <c r="OLE222" s="172"/>
      <c r="OLF222" s="172"/>
      <c r="OLG222" s="172"/>
      <c r="OLH222" s="172"/>
      <c r="OLI222" s="172"/>
      <c r="OLJ222" s="172"/>
      <c r="OLK222" s="172"/>
      <c r="OLL222" s="172"/>
      <c r="OLM222" s="172"/>
      <c r="OLN222" s="172"/>
      <c r="OLO222" s="172"/>
      <c r="OLP222" s="172"/>
      <c r="OLQ222" s="172"/>
      <c r="OLR222" s="172"/>
      <c r="OLS222" s="172"/>
      <c r="OLT222" s="172"/>
      <c r="OLU222" s="172"/>
      <c r="OLV222" s="172"/>
      <c r="OLW222" s="172"/>
      <c r="OLX222" s="172"/>
      <c r="OLY222" s="172"/>
      <c r="OLZ222" s="172"/>
      <c r="OMA222" s="172"/>
      <c r="OMB222" s="172"/>
      <c r="OMC222" s="172"/>
      <c r="OMD222" s="172"/>
      <c r="OME222" s="172"/>
      <c r="OMF222" s="172"/>
      <c r="OMG222" s="172"/>
      <c r="OMH222" s="172"/>
      <c r="OMI222" s="172"/>
      <c r="OMJ222" s="172"/>
      <c r="OMK222" s="172"/>
      <c r="OML222" s="172"/>
      <c r="OMM222" s="172"/>
      <c r="OMN222" s="172"/>
      <c r="OMO222" s="172"/>
      <c r="OMP222" s="172"/>
      <c r="OMQ222" s="172"/>
      <c r="OMR222" s="172"/>
      <c r="OMS222" s="172"/>
      <c r="OMT222" s="172"/>
      <c r="OMU222" s="172"/>
      <c r="OMV222" s="172"/>
      <c r="OMW222" s="172"/>
      <c r="OMX222" s="172"/>
      <c r="OMY222" s="172"/>
      <c r="OMZ222" s="172"/>
      <c r="ONA222" s="172"/>
      <c r="ONB222" s="172"/>
      <c r="ONC222" s="172"/>
      <c r="OND222" s="172"/>
      <c r="ONE222" s="172"/>
      <c r="ONF222" s="172"/>
      <c r="ONG222" s="172"/>
      <c r="ONH222" s="172"/>
      <c r="ONI222" s="172"/>
      <c r="ONJ222" s="172"/>
      <c r="ONK222" s="172"/>
      <c r="ONL222" s="172"/>
      <c r="ONM222" s="172"/>
      <c r="ONN222" s="172"/>
      <c r="ONO222" s="172"/>
      <c r="ONP222" s="172"/>
      <c r="ONQ222" s="172"/>
      <c r="ONR222" s="172"/>
      <c r="ONS222" s="172"/>
      <c r="ONT222" s="172"/>
      <c r="ONU222" s="172"/>
      <c r="ONV222" s="172"/>
      <c r="ONW222" s="172"/>
      <c r="ONX222" s="172"/>
      <c r="ONY222" s="172"/>
      <c r="ONZ222" s="172"/>
      <c r="OOA222" s="172"/>
      <c r="OOB222" s="172"/>
      <c r="OOC222" s="172"/>
      <c r="OOD222" s="172"/>
      <c r="OOE222" s="172"/>
      <c r="OOF222" s="172"/>
      <c r="OOG222" s="172"/>
      <c r="OOH222" s="172"/>
      <c r="OOI222" s="172"/>
      <c r="OOJ222" s="172"/>
      <c r="OOK222" s="172"/>
      <c r="OOL222" s="172"/>
      <c r="OOM222" s="172"/>
      <c r="OON222" s="172"/>
      <c r="OOO222" s="172"/>
      <c r="OOP222" s="172"/>
      <c r="OOQ222" s="172"/>
      <c r="OOR222" s="172"/>
      <c r="OOS222" s="172"/>
      <c r="OOT222" s="172"/>
      <c r="OOU222" s="172"/>
      <c r="OOV222" s="172"/>
      <c r="OOW222" s="172"/>
      <c r="OOX222" s="172"/>
      <c r="OOY222" s="172"/>
      <c r="OOZ222" s="172"/>
      <c r="OPA222" s="172"/>
      <c r="OPB222" s="172"/>
      <c r="OPC222" s="172"/>
      <c r="OPD222" s="172"/>
      <c r="OPE222" s="172"/>
      <c r="OPF222" s="172"/>
      <c r="OPG222" s="172"/>
      <c r="OPH222" s="172"/>
      <c r="OPI222" s="172"/>
      <c r="OPJ222" s="172"/>
      <c r="OPK222" s="172"/>
      <c r="OPL222" s="172"/>
      <c r="OPM222" s="172"/>
      <c r="OPN222" s="172"/>
      <c r="OPO222" s="172"/>
      <c r="OPP222" s="172"/>
      <c r="OPQ222" s="172"/>
      <c r="OPR222" s="172"/>
      <c r="OPS222" s="172"/>
      <c r="OPT222" s="172"/>
      <c r="OPU222" s="172"/>
      <c r="OPV222" s="172"/>
      <c r="OPW222" s="172"/>
      <c r="OPX222" s="172"/>
      <c r="OPY222" s="172"/>
      <c r="OPZ222" s="172"/>
      <c r="OQA222" s="172"/>
      <c r="OQB222" s="172"/>
      <c r="OQC222" s="172"/>
      <c r="OQD222" s="172"/>
      <c r="OQE222" s="172"/>
      <c r="OQF222" s="172"/>
      <c r="OQG222" s="172"/>
      <c r="OQH222" s="172"/>
      <c r="OQI222" s="172"/>
      <c r="OQJ222" s="172"/>
      <c r="OQK222" s="172"/>
      <c r="OQL222" s="172"/>
      <c r="OQM222" s="172"/>
      <c r="OQN222" s="172"/>
      <c r="OQO222" s="172"/>
      <c r="OQP222" s="172"/>
      <c r="OQQ222" s="172"/>
      <c r="OQR222" s="172"/>
      <c r="OQS222" s="172"/>
      <c r="OQT222" s="172"/>
      <c r="OQU222" s="172"/>
      <c r="OQV222" s="172"/>
      <c r="OQW222" s="172"/>
      <c r="OQX222" s="172"/>
      <c r="OQY222" s="172"/>
      <c r="OQZ222" s="172"/>
      <c r="ORA222" s="172"/>
      <c r="ORB222" s="172"/>
      <c r="ORC222" s="172"/>
      <c r="ORD222" s="172"/>
      <c r="ORE222" s="172"/>
      <c r="ORF222" s="172"/>
      <c r="ORG222" s="172"/>
      <c r="ORH222" s="172"/>
      <c r="ORI222" s="172"/>
      <c r="ORJ222" s="172"/>
      <c r="ORK222" s="172"/>
      <c r="ORL222" s="172"/>
      <c r="ORM222" s="172"/>
      <c r="ORN222" s="172"/>
      <c r="ORO222" s="172"/>
      <c r="ORP222" s="172"/>
      <c r="ORQ222" s="172"/>
      <c r="ORR222" s="172"/>
      <c r="ORS222" s="172"/>
      <c r="ORT222" s="172"/>
      <c r="ORU222" s="172"/>
      <c r="ORV222" s="172"/>
      <c r="ORW222" s="172"/>
      <c r="ORX222" s="172"/>
      <c r="ORY222" s="172"/>
      <c r="ORZ222" s="172"/>
      <c r="OSA222" s="172"/>
      <c r="OSB222" s="172"/>
      <c r="OSC222" s="172"/>
      <c r="OSD222" s="172"/>
      <c r="OSE222" s="172"/>
      <c r="OSF222" s="172"/>
      <c r="OSG222" s="172"/>
      <c r="OSH222" s="172"/>
      <c r="OSI222" s="172"/>
      <c r="OSJ222" s="172"/>
      <c r="OSK222" s="172"/>
      <c r="OSL222" s="172"/>
      <c r="OSM222" s="172"/>
      <c r="OSN222" s="172"/>
      <c r="OSO222" s="172"/>
      <c r="OSP222" s="172"/>
      <c r="OSQ222" s="172"/>
      <c r="OSR222" s="172"/>
      <c r="OSS222" s="172"/>
      <c r="OST222" s="172"/>
      <c r="OSU222" s="172"/>
      <c r="OSV222" s="172"/>
      <c r="OSW222" s="172"/>
      <c r="OSX222" s="172"/>
      <c r="OSY222" s="172"/>
      <c r="OSZ222" s="172"/>
      <c r="OTA222" s="172"/>
      <c r="OTB222" s="172"/>
      <c r="OTC222" s="172"/>
      <c r="OTD222" s="172"/>
      <c r="OTE222" s="172"/>
      <c r="OTF222" s="172"/>
      <c r="OTG222" s="172"/>
      <c r="OTH222" s="172"/>
      <c r="OTI222" s="172"/>
      <c r="OTJ222" s="172"/>
      <c r="OTK222" s="172"/>
      <c r="OTL222" s="172"/>
      <c r="OTM222" s="172"/>
      <c r="OTN222" s="172"/>
      <c r="OTO222" s="172"/>
      <c r="OTP222" s="172"/>
      <c r="OTQ222" s="172"/>
      <c r="OTR222" s="172"/>
      <c r="OTS222" s="172"/>
      <c r="OTT222" s="172"/>
      <c r="OTU222" s="172"/>
      <c r="OTV222" s="172"/>
      <c r="OTW222" s="172"/>
      <c r="OTX222" s="172"/>
      <c r="OTY222" s="172"/>
      <c r="OTZ222" s="172"/>
      <c r="OUA222" s="172"/>
      <c r="OUB222" s="172"/>
      <c r="OUC222" s="172"/>
      <c r="OUD222" s="172"/>
      <c r="OUE222" s="172"/>
      <c r="OUF222" s="172"/>
      <c r="OUG222" s="172"/>
      <c r="OUH222" s="172"/>
      <c r="OUI222" s="172"/>
      <c r="OUJ222" s="172"/>
      <c r="OUK222" s="172"/>
      <c r="OUL222" s="172"/>
      <c r="OUM222" s="172"/>
      <c r="OUN222" s="172"/>
      <c r="OUO222" s="172"/>
      <c r="OUP222" s="172"/>
      <c r="OUQ222" s="172"/>
      <c r="OUR222" s="172"/>
      <c r="OUS222" s="172"/>
      <c r="OUT222" s="172"/>
      <c r="OUU222" s="172"/>
      <c r="OUV222" s="172"/>
      <c r="OUW222" s="172"/>
      <c r="OUX222" s="172"/>
      <c r="OUY222" s="172"/>
      <c r="OUZ222" s="172"/>
      <c r="OVA222" s="172"/>
      <c r="OVB222" s="172"/>
      <c r="OVC222" s="172"/>
      <c r="OVD222" s="172"/>
      <c r="OVE222" s="172"/>
      <c r="OVF222" s="172"/>
      <c r="OVG222" s="172"/>
      <c r="OVH222" s="172"/>
      <c r="OVI222" s="172"/>
      <c r="OVJ222" s="172"/>
      <c r="OVK222" s="172"/>
      <c r="OVL222" s="172"/>
      <c r="OVM222" s="172"/>
      <c r="OVN222" s="172"/>
      <c r="OVO222" s="172"/>
      <c r="OVP222" s="172"/>
      <c r="OVQ222" s="172"/>
      <c r="OVR222" s="172"/>
      <c r="OVS222" s="172"/>
      <c r="OVT222" s="172"/>
      <c r="OVU222" s="172"/>
      <c r="OVV222" s="172"/>
      <c r="OVW222" s="172"/>
      <c r="OVX222" s="172"/>
      <c r="OVY222" s="172"/>
      <c r="OVZ222" s="172"/>
      <c r="OWA222" s="172"/>
      <c r="OWB222" s="172"/>
      <c r="OWC222" s="172"/>
      <c r="OWD222" s="172"/>
      <c r="OWE222" s="172"/>
      <c r="OWF222" s="172"/>
      <c r="OWG222" s="172"/>
      <c r="OWH222" s="172"/>
      <c r="OWI222" s="172"/>
      <c r="OWJ222" s="172"/>
      <c r="OWK222" s="172"/>
      <c r="OWL222" s="172"/>
      <c r="OWM222" s="172"/>
      <c r="OWN222" s="172"/>
      <c r="OWO222" s="172"/>
      <c r="OWP222" s="172"/>
      <c r="OWQ222" s="172"/>
      <c r="OWR222" s="172"/>
      <c r="OWS222" s="172"/>
      <c r="OWT222" s="172"/>
      <c r="OWU222" s="172"/>
      <c r="OWV222" s="172"/>
      <c r="OWW222" s="172"/>
      <c r="OWX222" s="172"/>
      <c r="OWY222" s="172"/>
      <c r="OWZ222" s="172"/>
      <c r="OXA222" s="172"/>
      <c r="OXB222" s="172"/>
      <c r="OXC222" s="172"/>
      <c r="OXD222" s="172"/>
      <c r="OXE222" s="172"/>
      <c r="OXF222" s="172"/>
      <c r="OXG222" s="172"/>
      <c r="OXH222" s="172"/>
      <c r="OXI222" s="172"/>
      <c r="OXJ222" s="172"/>
      <c r="OXK222" s="172"/>
      <c r="OXL222" s="172"/>
      <c r="OXM222" s="172"/>
      <c r="OXN222" s="172"/>
      <c r="OXO222" s="172"/>
      <c r="OXP222" s="172"/>
      <c r="OXQ222" s="172"/>
      <c r="OXR222" s="172"/>
      <c r="OXS222" s="172"/>
      <c r="OXT222" s="172"/>
      <c r="OXU222" s="172"/>
      <c r="OXV222" s="172"/>
      <c r="OXW222" s="172"/>
      <c r="OXX222" s="172"/>
      <c r="OXY222" s="172"/>
      <c r="OXZ222" s="172"/>
      <c r="OYA222" s="172"/>
      <c r="OYB222" s="172"/>
      <c r="OYC222" s="172"/>
      <c r="OYD222" s="172"/>
      <c r="OYE222" s="172"/>
      <c r="OYF222" s="172"/>
      <c r="OYG222" s="172"/>
      <c r="OYH222" s="172"/>
      <c r="OYI222" s="172"/>
      <c r="OYJ222" s="172"/>
      <c r="OYK222" s="172"/>
      <c r="OYL222" s="172"/>
      <c r="OYM222" s="172"/>
      <c r="OYN222" s="172"/>
      <c r="OYO222" s="172"/>
      <c r="OYP222" s="172"/>
      <c r="OYQ222" s="172"/>
      <c r="OYR222" s="172"/>
      <c r="OYS222" s="172"/>
      <c r="OYT222" s="172"/>
      <c r="OYU222" s="172"/>
      <c r="OYV222" s="172"/>
      <c r="OYW222" s="172"/>
      <c r="OYX222" s="172"/>
      <c r="OYY222" s="172"/>
      <c r="OYZ222" s="172"/>
      <c r="OZA222" s="172"/>
      <c r="OZB222" s="172"/>
      <c r="OZC222" s="172"/>
      <c r="OZD222" s="172"/>
      <c r="OZE222" s="172"/>
      <c r="OZF222" s="172"/>
      <c r="OZG222" s="172"/>
      <c r="OZH222" s="172"/>
      <c r="OZI222" s="172"/>
      <c r="OZJ222" s="172"/>
      <c r="OZK222" s="172"/>
      <c r="OZL222" s="172"/>
      <c r="OZM222" s="172"/>
      <c r="OZN222" s="172"/>
      <c r="OZO222" s="172"/>
      <c r="OZP222" s="172"/>
      <c r="OZQ222" s="172"/>
      <c r="OZR222" s="172"/>
      <c r="OZS222" s="172"/>
      <c r="OZT222" s="172"/>
      <c r="OZU222" s="172"/>
      <c r="OZV222" s="172"/>
      <c r="OZW222" s="172"/>
      <c r="OZX222" s="172"/>
      <c r="OZY222" s="172"/>
      <c r="OZZ222" s="172"/>
      <c r="PAA222" s="172"/>
      <c r="PAB222" s="172"/>
      <c r="PAC222" s="172"/>
      <c r="PAD222" s="172"/>
      <c r="PAE222" s="172"/>
      <c r="PAF222" s="172"/>
      <c r="PAG222" s="172"/>
      <c r="PAH222" s="172"/>
      <c r="PAI222" s="172"/>
      <c r="PAJ222" s="172"/>
      <c r="PAK222" s="172"/>
      <c r="PAL222" s="172"/>
      <c r="PAM222" s="172"/>
      <c r="PAN222" s="172"/>
      <c r="PAO222" s="172"/>
      <c r="PAP222" s="172"/>
      <c r="PAQ222" s="172"/>
      <c r="PAR222" s="172"/>
      <c r="PAS222" s="172"/>
      <c r="PAT222" s="172"/>
      <c r="PAU222" s="172"/>
      <c r="PAV222" s="172"/>
      <c r="PAW222" s="172"/>
      <c r="PAX222" s="172"/>
      <c r="PAY222" s="172"/>
      <c r="PAZ222" s="172"/>
      <c r="PBA222" s="172"/>
      <c r="PBB222" s="172"/>
      <c r="PBC222" s="172"/>
      <c r="PBD222" s="172"/>
      <c r="PBE222" s="172"/>
      <c r="PBF222" s="172"/>
      <c r="PBG222" s="172"/>
      <c r="PBH222" s="172"/>
      <c r="PBI222" s="172"/>
      <c r="PBJ222" s="172"/>
      <c r="PBK222" s="172"/>
      <c r="PBL222" s="172"/>
      <c r="PBM222" s="172"/>
      <c r="PBN222" s="172"/>
      <c r="PBO222" s="172"/>
      <c r="PBP222" s="172"/>
      <c r="PBQ222" s="172"/>
      <c r="PBR222" s="172"/>
      <c r="PBS222" s="172"/>
      <c r="PBT222" s="172"/>
      <c r="PBU222" s="172"/>
      <c r="PBV222" s="172"/>
      <c r="PBW222" s="172"/>
      <c r="PBX222" s="172"/>
      <c r="PBY222" s="172"/>
      <c r="PBZ222" s="172"/>
      <c r="PCA222" s="172"/>
      <c r="PCB222" s="172"/>
      <c r="PCC222" s="172"/>
      <c r="PCD222" s="172"/>
      <c r="PCE222" s="172"/>
      <c r="PCF222" s="172"/>
      <c r="PCG222" s="172"/>
      <c r="PCH222" s="172"/>
      <c r="PCI222" s="172"/>
      <c r="PCJ222" s="172"/>
      <c r="PCK222" s="172"/>
      <c r="PCL222" s="172"/>
      <c r="PCM222" s="172"/>
      <c r="PCN222" s="172"/>
      <c r="PCO222" s="172"/>
      <c r="PCP222" s="172"/>
      <c r="PCQ222" s="172"/>
      <c r="PCR222" s="172"/>
      <c r="PCS222" s="172"/>
      <c r="PCT222" s="172"/>
      <c r="PCU222" s="172"/>
      <c r="PCV222" s="172"/>
      <c r="PCW222" s="172"/>
      <c r="PCX222" s="172"/>
      <c r="PCY222" s="172"/>
      <c r="PCZ222" s="172"/>
      <c r="PDA222" s="172"/>
      <c r="PDB222" s="172"/>
      <c r="PDC222" s="172"/>
      <c r="PDD222" s="172"/>
      <c r="PDE222" s="172"/>
      <c r="PDF222" s="172"/>
      <c r="PDG222" s="172"/>
      <c r="PDH222" s="172"/>
      <c r="PDI222" s="172"/>
      <c r="PDJ222" s="172"/>
      <c r="PDK222" s="172"/>
      <c r="PDL222" s="172"/>
      <c r="PDM222" s="172"/>
      <c r="PDN222" s="172"/>
      <c r="PDO222" s="172"/>
      <c r="PDP222" s="172"/>
      <c r="PDQ222" s="172"/>
      <c r="PDR222" s="172"/>
      <c r="PDS222" s="172"/>
      <c r="PDT222" s="172"/>
      <c r="PDU222" s="172"/>
      <c r="PDV222" s="172"/>
      <c r="PDW222" s="172"/>
      <c r="PDX222" s="172"/>
      <c r="PDY222" s="172"/>
      <c r="PDZ222" s="172"/>
      <c r="PEA222" s="172"/>
      <c r="PEB222" s="172"/>
      <c r="PEC222" s="172"/>
      <c r="PED222" s="172"/>
      <c r="PEE222" s="172"/>
      <c r="PEF222" s="172"/>
      <c r="PEG222" s="172"/>
      <c r="PEH222" s="172"/>
      <c r="PEI222" s="172"/>
      <c r="PEJ222" s="172"/>
      <c r="PEK222" s="172"/>
      <c r="PEL222" s="172"/>
      <c r="PEM222" s="172"/>
      <c r="PEN222" s="172"/>
      <c r="PEO222" s="172"/>
      <c r="PEP222" s="172"/>
      <c r="PEQ222" s="172"/>
      <c r="PER222" s="172"/>
      <c r="PES222" s="172"/>
      <c r="PET222" s="172"/>
      <c r="PEU222" s="172"/>
      <c r="PEV222" s="172"/>
      <c r="PEW222" s="172"/>
      <c r="PEX222" s="172"/>
      <c r="PEY222" s="172"/>
      <c r="PEZ222" s="172"/>
      <c r="PFA222" s="172"/>
      <c r="PFB222" s="172"/>
      <c r="PFC222" s="172"/>
      <c r="PFD222" s="172"/>
      <c r="PFE222" s="172"/>
      <c r="PFF222" s="172"/>
      <c r="PFG222" s="172"/>
      <c r="PFH222" s="172"/>
      <c r="PFI222" s="172"/>
      <c r="PFJ222" s="172"/>
      <c r="PFK222" s="172"/>
      <c r="PFL222" s="172"/>
      <c r="PFM222" s="172"/>
      <c r="PFN222" s="172"/>
      <c r="PFO222" s="172"/>
      <c r="PFP222" s="172"/>
      <c r="PFQ222" s="172"/>
      <c r="PFR222" s="172"/>
      <c r="PFS222" s="172"/>
      <c r="PFT222" s="172"/>
      <c r="PFU222" s="172"/>
      <c r="PFV222" s="172"/>
      <c r="PFW222" s="172"/>
      <c r="PFX222" s="172"/>
      <c r="PFY222" s="172"/>
      <c r="PFZ222" s="172"/>
      <c r="PGA222" s="172"/>
      <c r="PGB222" s="172"/>
      <c r="PGC222" s="172"/>
      <c r="PGD222" s="172"/>
      <c r="PGE222" s="172"/>
      <c r="PGF222" s="172"/>
      <c r="PGG222" s="172"/>
      <c r="PGH222" s="172"/>
      <c r="PGI222" s="172"/>
      <c r="PGJ222" s="172"/>
      <c r="PGK222" s="172"/>
      <c r="PGL222" s="172"/>
      <c r="PGM222" s="172"/>
      <c r="PGN222" s="172"/>
      <c r="PGO222" s="172"/>
      <c r="PGP222" s="172"/>
      <c r="PGQ222" s="172"/>
      <c r="PGR222" s="172"/>
      <c r="PGS222" s="172"/>
      <c r="PGT222" s="172"/>
      <c r="PGU222" s="172"/>
      <c r="PGV222" s="172"/>
      <c r="PGW222" s="172"/>
      <c r="PGX222" s="172"/>
      <c r="PGY222" s="172"/>
      <c r="PGZ222" s="172"/>
      <c r="PHA222" s="172"/>
      <c r="PHB222" s="172"/>
      <c r="PHC222" s="172"/>
      <c r="PHD222" s="172"/>
      <c r="PHE222" s="172"/>
      <c r="PHF222" s="172"/>
      <c r="PHG222" s="172"/>
      <c r="PHH222" s="172"/>
      <c r="PHI222" s="172"/>
      <c r="PHJ222" s="172"/>
      <c r="PHK222" s="172"/>
      <c r="PHL222" s="172"/>
      <c r="PHM222" s="172"/>
      <c r="PHN222" s="172"/>
      <c r="PHO222" s="172"/>
      <c r="PHP222" s="172"/>
      <c r="PHQ222" s="172"/>
      <c r="PHR222" s="172"/>
      <c r="PHS222" s="172"/>
      <c r="PHT222" s="172"/>
      <c r="PHU222" s="172"/>
      <c r="PHV222" s="172"/>
      <c r="PHW222" s="172"/>
      <c r="PHX222" s="172"/>
      <c r="PHY222" s="172"/>
      <c r="PHZ222" s="172"/>
      <c r="PIA222" s="172"/>
      <c r="PIB222" s="172"/>
      <c r="PIC222" s="172"/>
      <c r="PID222" s="172"/>
      <c r="PIE222" s="172"/>
      <c r="PIF222" s="172"/>
      <c r="PIG222" s="172"/>
      <c r="PIH222" s="172"/>
      <c r="PII222" s="172"/>
      <c r="PIJ222" s="172"/>
      <c r="PIK222" s="172"/>
      <c r="PIL222" s="172"/>
      <c r="PIM222" s="172"/>
      <c r="PIN222" s="172"/>
      <c r="PIO222" s="172"/>
      <c r="PIP222" s="172"/>
      <c r="PIQ222" s="172"/>
      <c r="PIR222" s="172"/>
      <c r="PIS222" s="172"/>
      <c r="PIT222" s="172"/>
      <c r="PIU222" s="172"/>
      <c r="PIV222" s="172"/>
      <c r="PIW222" s="172"/>
      <c r="PIX222" s="172"/>
      <c r="PIY222" s="172"/>
      <c r="PIZ222" s="172"/>
      <c r="PJA222" s="172"/>
      <c r="PJB222" s="172"/>
      <c r="PJC222" s="172"/>
      <c r="PJD222" s="172"/>
      <c r="PJE222" s="172"/>
      <c r="PJF222" s="172"/>
      <c r="PJG222" s="172"/>
      <c r="PJH222" s="172"/>
      <c r="PJI222" s="172"/>
      <c r="PJJ222" s="172"/>
      <c r="PJK222" s="172"/>
      <c r="PJL222" s="172"/>
      <c r="PJM222" s="172"/>
      <c r="PJN222" s="172"/>
      <c r="PJO222" s="172"/>
      <c r="PJP222" s="172"/>
      <c r="PJQ222" s="172"/>
      <c r="PJR222" s="172"/>
      <c r="PJS222" s="172"/>
      <c r="PJT222" s="172"/>
      <c r="PJU222" s="172"/>
      <c r="PJV222" s="172"/>
      <c r="PJW222" s="172"/>
      <c r="PJX222" s="172"/>
      <c r="PJY222" s="172"/>
      <c r="PJZ222" s="172"/>
      <c r="PKA222" s="172"/>
      <c r="PKB222" s="172"/>
      <c r="PKC222" s="172"/>
      <c r="PKD222" s="172"/>
      <c r="PKE222" s="172"/>
      <c r="PKF222" s="172"/>
      <c r="PKG222" s="172"/>
      <c r="PKH222" s="172"/>
      <c r="PKI222" s="172"/>
      <c r="PKJ222" s="172"/>
      <c r="PKK222" s="172"/>
      <c r="PKL222" s="172"/>
      <c r="PKM222" s="172"/>
      <c r="PKN222" s="172"/>
      <c r="PKO222" s="172"/>
      <c r="PKP222" s="172"/>
      <c r="PKQ222" s="172"/>
      <c r="PKR222" s="172"/>
      <c r="PKS222" s="172"/>
      <c r="PKT222" s="172"/>
      <c r="PKU222" s="172"/>
      <c r="PKV222" s="172"/>
      <c r="PKW222" s="172"/>
      <c r="PKX222" s="172"/>
      <c r="PKY222" s="172"/>
      <c r="PKZ222" s="172"/>
      <c r="PLA222" s="172"/>
      <c r="PLB222" s="172"/>
      <c r="PLC222" s="172"/>
      <c r="PLD222" s="172"/>
      <c r="PLE222" s="172"/>
      <c r="PLF222" s="172"/>
      <c r="PLG222" s="172"/>
      <c r="PLH222" s="172"/>
      <c r="PLI222" s="172"/>
      <c r="PLJ222" s="172"/>
      <c r="PLK222" s="172"/>
      <c r="PLL222" s="172"/>
      <c r="PLM222" s="172"/>
      <c r="PLN222" s="172"/>
      <c r="PLO222" s="172"/>
      <c r="PLP222" s="172"/>
      <c r="PLQ222" s="172"/>
      <c r="PLR222" s="172"/>
      <c r="PLS222" s="172"/>
      <c r="PLT222" s="172"/>
      <c r="PLU222" s="172"/>
      <c r="PLV222" s="172"/>
      <c r="PLW222" s="172"/>
      <c r="PLX222" s="172"/>
      <c r="PLY222" s="172"/>
      <c r="PLZ222" s="172"/>
      <c r="PMA222" s="172"/>
      <c r="PMB222" s="172"/>
      <c r="PMC222" s="172"/>
      <c r="PMD222" s="172"/>
      <c r="PME222" s="172"/>
      <c r="PMF222" s="172"/>
      <c r="PMG222" s="172"/>
      <c r="PMH222" s="172"/>
      <c r="PMI222" s="172"/>
      <c r="PMJ222" s="172"/>
      <c r="PMK222" s="172"/>
      <c r="PML222" s="172"/>
      <c r="PMM222" s="172"/>
      <c r="PMN222" s="172"/>
      <c r="PMO222" s="172"/>
      <c r="PMP222" s="172"/>
      <c r="PMQ222" s="172"/>
      <c r="PMR222" s="172"/>
      <c r="PMS222" s="172"/>
      <c r="PMT222" s="172"/>
      <c r="PMU222" s="172"/>
      <c r="PMV222" s="172"/>
      <c r="PMW222" s="172"/>
      <c r="PMX222" s="172"/>
      <c r="PMY222" s="172"/>
      <c r="PMZ222" s="172"/>
      <c r="PNA222" s="172"/>
      <c r="PNB222" s="172"/>
      <c r="PNC222" s="172"/>
      <c r="PND222" s="172"/>
      <c r="PNE222" s="172"/>
      <c r="PNF222" s="172"/>
      <c r="PNG222" s="172"/>
      <c r="PNH222" s="172"/>
      <c r="PNI222" s="172"/>
      <c r="PNJ222" s="172"/>
      <c r="PNK222" s="172"/>
      <c r="PNL222" s="172"/>
      <c r="PNM222" s="172"/>
      <c r="PNN222" s="172"/>
      <c r="PNO222" s="172"/>
      <c r="PNP222" s="172"/>
      <c r="PNQ222" s="172"/>
      <c r="PNR222" s="172"/>
      <c r="PNS222" s="172"/>
      <c r="PNT222" s="172"/>
      <c r="PNU222" s="172"/>
      <c r="PNV222" s="172"/>
      <c r="PNW222" s="172"/>
      <c r="PNX222" s="172"/>
      <c r="PNY222" s="172"/>
      <c r="PNZ222" s="172"/>
      <c r="POA222" s="172"/>
      <c r="POB222" s="172"/>
      <c r="POC222" s="172"/>
      <c r="POD222" s="172"/>
      <c r="POE222" s="172"/>
      <c r="POF222" s="172"/>
      <c r="POG222" s="172"/>
      <c r="POH222" s="172"/>
      <c r="POI222" s="172"/>
      <c r="POJ222" s="172"/>
      <c r="POK222" s="172"/>
      <c r="POL222" s="172"/>
      <c r="POM222" s="172"/>
      <c r="PON222" s="172"/>
      <c r="POO222" s="172"/>
      <c r="POP222" s="172"/>
      <c r="POQ222" s="172"/>
      <c r="POR222" s="172"/>
      <c r="POS222" s="172"/>
      <c r="POT222" s="172"/>
      <c r="POU222" s="172"/>
      <c r="POV222" s="172"/>
      <c r="POW222" s="172"/>
      <c r="POX222" s="172"/>
      <c r="POY222" s="172"/>
      <c r="POZ222" s="172"/>
      <c r="PPA222" s="172"/>
      <c r="PPB222" s="172"/>
      <c r="PPC222" s="172"/>
      <c r="PPD222" s="172"/>
      <c r="PPE222" s="172"/>
      <c r="PPF222" s="172"/>
      <c r="PPG222" s="172"/>
      <c r="PPH222" s="172"/>
      <c r="PPI222" s="172"/>
      <c r="PPJ222" s="172"/>
      <c r="PPK222" s="172"/>
      <c r="PPL222" s="172"/>
      <c r="PPM222" s="172"/>
      <c r="PPN222" s="172"/>
      <c r="PPO222" s="172"/>
      <c r="PPP222" s="172"/>
      <c r="PPQ222" s="172"/>
      <c r="PPR222" s="172"/>
      <c r="PPS222" s="172"/>
      <c r="PPT222" s="172"/>
      <c r="PPU222" s="172"/>
      <c r="PPV222" s="172"/>
      <c r="PPW222" s="172"/>
      <c r="PPX222" s="172"/>
      <c r="PPY222" s="172"/>
      <c r="PPZ222" s="172"/>
      <c r="PQA222" s="172"/>
      <c r="PQB222" s="172"/>
      <c r="PQC222" s="172"/>
      <c r="PQD222" s="172"/>
      <c r="PQE222" s="172"/>
      <c r="PQF222" s="172"/>
      <c r="PQG222" s="172"/>
      <c r="PQH222" s="172"/>
      <c r="PQI222" s="172"/>
      <c r="PQJ222" s="172"/>
      <c r="PQK222" s="172"/>
      <c r="PQL222" s="172"/>
      <c r="PQM222" s="172"/>
      <c r="PQN222" s="172"/>
      <c r="PQO222" s="172"/>
      <c r="PQP222" s="172"/>
      <c r="PQQ222" s="172"/>
      <c r="PQR222" s="172"/>
      <c r="PQS222" s="172"/>
      <c r="PQT222" s="172"/>
      <c r="PQU222" s="172"/>
      <c r="PQV222" s="172"/>
      <c r="PQW222" s="172"/>
      <c r="PQX222" s="172"/>
      <c r="PQY222" s="172"/>
      <c r="PQZ222" s="172"/>
      <c r="PRA222" s="172"/>
      <c r="PRB222" s="172"/>
      <c r="PRC222" s="172"/>
      <c r="PRD222" s="172"/>
      <c r="PRE222" s="172"/>
      <c r="PRF222" s="172"/>
      <c r="PRG222" s="172"/>
      <c r="PRH222" s="172"/>
      <c r="PRI222" s="172"/>
      <c r="PRJ222" s="172"/>
      <c r="PRK222" s="172"/>
      <c r="PRL222" s="172"/>
      <c r="PRM222" s="172"/>
      <c r="PRN222" s="172"/>
      <c r="PRO222" s="172"/>
      <c r="PRP222" s="172"/>
      <c r="PRQ222" s="172"/>
      <c r="PRR222" s="172"/>
      <c r="PRS222" s="172"/>
      <c r="PRT222" s="172"/>
      <c r="PRU222" s="172"/>
      <c r="PRV222" s="172"/>
      <c r="PRW222" s="172"/>
      <c r="PRX222" s="172"/>
      <c r="PRY222" s="172"/>
      <c r="PRZ222" s="172"/>
      <c r="PSA222" s="172"/>
      <c r="PSB222" s="172"/>
      <c r="PSC222" s="172"/>
      <c r="PSD222" s="172"/>
      <c r="PSE222" s="172"/>
      <c r="PSF222" s="172"/>
      <c r="PSG222" s="172"/>
      <c r="PSH222" s="172"/>
      <c r="PSI222" s="172"/>
      <c r="PSJ222" s="172"/>
      <c r="PSK222" s="172"/>
      <c r="PSL222" s="172"/>
      <c r="PSM222" s="172"/>
      <c r="PSN222" s="172"/>
      <c r="PSO222" s="172"/>
      <c r="PSP222" s="172"/>
      <c r="PSQ222" s="172"/>
      <c r="PSR222" s="172"/>
      <c r="PSS222" s="172"/>
      <c r="PST222" s="172"/>
      <c r="PSU222" s="172"/>
      <c r="PSV222" s="172"/>
      <c r="PSW222" s="172"/>
      <c r="PSX222" s="172"/>
      <c r="PSY222" s="172"/>
      <c r="PSZ222" s="172"/>
      <c r="PTA222" s="172"/>
      <c r="PTB222" s="172"/>
      <c r="PTC222" s="172"/>
      <c r="PTD222" s="172"/>
      <c r="PTE222" s="172"/>
      <c r="PTF222" s="172"/>
      <c r="PTG222" s="172"/>
      <c r="PTH222" s="172"/>
      <c r="PTI222" s="172"/>
      <c r="PTJ222" s="172"/>
      <c r="PTK222" s="172"/>
      <c r="PTL222" s="172"/>
      <c r="PTM222" s="172"/>
      <c r="PTN222" s="172"/>
      <c r="PTO222" s="172"/>
      <c r="PTP222" s="172"/>
      <c r="PTQ222" s="172"/>
      <c r="PTR222" s="172"/>
      <c r="PTS222" s="172"/>
      <c r="PTT222" s="172"/>
      <c r="PTU222" s="172"/>
      <c r="PTV222" s="172"/>
      <c r="PTW222" s="172"/>
      <c r="PTX222" s="172"/>
      <c r="PTY222" s="172"/>
      <c r="PTZ222" s="172"/>
      <c r="PUA222" s="172"/>
      <c r="PUB222" s="172"/>
      <c r="PUC222" s="172"/>
      <c r="PUD222" s="172"/>
      <c r="PUE222" s="172"/>
      <c r="PUF222" s="172"/>
      <c r="PUG222" s="172"/>
      <c r="PUH222" s="172"/>
      <c r="PUI222" s="172"/>
      <c r="PUJ222" s="172"/>
      <c r="PUK222" s="172"/>
      <c r="PUL222" s="172"/>
      <c r="PUM222" s="172"/>
      <c r="PUN222" s="172"/>
      <c r="PUO222" s="172"/>
      <c r="PUP222" s="172"/>
      <c r="PUQ222" s="172"/>
      <c r="PUR222" s="172"/>
      <c r="PUS222" s="172"/>
      <c r="PUT222" s="172"/>
      <c r="PUU222" s="172"/>
      <c r="PUV222" s="172"/>
      <c r="PUW222" s="172"/>
      <c r="PUX222" s="172"/>
      <c r="PUY222" s="172"/>
      <c r="PUZ222" s="172"/>
      <c r="PVA222" s="172"/>
      <c r="PVB222" s="172"/>
      <c r="PVC222" s="172"/>
      <c r="PVD222" s="172"/>
      <c r="PVE222" s="172"/>
      <c r="PVF222" s="172"/>
      <c r="PVG222" s="172"/>
      <c r="PVH222" s="172"/>
      <c r="PVI222" s="172"/>
      <c r="PVJ222" s="172"/>
      <c r="PVK222" s="172"/>
      <c r="PVL222" s="172"/>
      <c r="PVM222" s="172"/>
      <c r="PVN222" s="172"/>
      <c r="PVO222" s="172"/>
      <c r="PVP222" s="172"/>
      <c r="PVQ222" s="172"/>
      <c r="PVR222" s="172"/>
      <c r="PVS222" s="172"/>
      <c r="PVT222" s="172"/>
      <c r="PVU222" s="172"/>
      <c r="PVV222" s="172"/>
      <c r="PVW222" s="172"/>
      <c r="PVX222" s="172"/>
      <c r="PVY222" s="172"/>
      <c r="PVZ222" s="172"/>
      <c r="PWA222" s="172"/>
      <c r="PWB222" s="172"/>
      <c r="PWC222" s="172"/>
      <c r="PWD222" s="172"/>
      <c r="PWE222" s="172"/>
      <c r="PWF222" s="172"/>
      <c r="PWG222" s="172"/>
      <c r="PWH222" s="172"/>
      <c r="PWI222" s="172"/>
      <c r="PWJ222" s="172"/>
      <c r="PWK222" s="172"/>
      <c r="PWL222" s="172"/>
      <c r="PWM222" s="172"/>
      <c r="PWN222" s="172"/>
      <c r="PWO222" s="172"/>
      <c r="PWP222" s="172"/>
      <c r="PWQ222" s="172"/>
      <c r="PWR222" s="172"/>
      <c r="PWS222" s="172"/>
      <c r="PWT222" s="172"/>
      <c r="PWU222" s="172"/>
      <c r="PWV222" s="172"/>
      <c r="PWW222" s="172"/>
      <c r="PWX222" s="172"/>
      <c r="PWY222" s="172"/>
      <c r="PWZ222" s="172"/>
      <c r="PXA222" s="172"/>
      <c r="PXB222" s="172"/>
      <c r="PXC222" s="172"/>
      <c r="PXD222" s="172"/>
      <c r="PXE222" s="172"/>
      <c r="PXF222" s="172"/>
      <c r="PXG222" s="172"/>
      <c r="PXH222" s="172"/>
      <c r="PXI222" s="172"/>
      <c r="PXJ222" s="172"/>
      <c r="PXK222" s="172"/>
      <c r="PXL222" s="172"/>
      <c r="PXM222" s="172"/>
      <c r="PXN222" s="172"/>
      <c r="PXO222" s="172"/>
      <c r="PXP222" s="172"/>
      <c r="PXQ222" s="172"/>
      <c r="PXR222" s="172"/>
      <c r="PXS222" s="172"/>
      <c r="PXT222" s="172"/>
      <c r="PXU222" s="172"/>
      <c r="PXV222" s="172"/>
      <c r="PXW222" s="172"/>
      <c r="PXX222" s="172"/>
      <c r="PXY222" s="172"/>
      <c r="PXZ222" s="172"/>
      <c r="PYA222" s="172"/>
      <c r="PYB222" s="172"/>
      <c r="PYC222" s="172"/>
      <c r="PYD222" s="172"/>
      <c r="PYE222" s="172"/>
      <c r="PYF222" s="172"/>
      <c r="PYG222" s="172"/>
      <c r="PYH222" s="172"/>
      <c r="PYI222" s="172"/>
      <c r="PYJ222" s="172"/>
      <c r="PYK222" s="172"/>
      <c r="PYL222" s="172"/>
      <c r="PYM222" s="172"/>
      <c r="PYN222" s="172"/>
      <c r="PYO222" s="172"/>
      <c r="PYP222" s="172"/>
      <c r="PYQ222" s="172"/>
      <c r="PYR222" s="172"/>
      <c r="PYS222" s="172"/>
      <c r="PYT222" s="172"/>
      <c r="PYU222" s="172"/>
      <c r="PYV222" s="172"/>
      <c r="PYW222" s="172"/>
      <c r="PYX222" s="172"/>
      <c r="PYY222" s="172"/>
      <c r="PYZ222" s="172"/>
      <c r="PZA222" s="172"/>
      <c r="PZB222" s="172"/>
      <c r="PZC222" s="172"/>
      <c r="PZD222" s="172"/>
      <c r="PZE222" s="172"/>
      <c r="PZF222" s="172"/>
      <c r="PZG222" s="172"/>
      <c r="PZH222" s="172"/>
      <c r="PZI222" s="172"/>
      <c r="PZJ222" s="172"/>
      <c r="PZK222" s="172"/>
      <c r="PZL222" s="172"/>
      <c r="PZM222" s="172"/>
      <c r="PZN222" s="172"/>
      <c r="PZO222" s="172"/>
      <c r="PZP222" s="172"/>
      <c r="PZQ222" s="172"/>
      <c r="PZR222" s="172"/>
      <c r="PZS222" s="172"/>
      <c r="PZT222" s="172"/>
      <c r="PZU222" s="172"/>
      <c r="PZV222" s="172"/>
      <c r="PZW222" s="172"/>
      <c r="PZX222" s="172"/>
      <c r="PZY222" s="172"/>
      <c r="PZZ222" s="172"/>
      <c r="QAA222" s="172"/>
      <c r="QAB222" s="172"/>
      <c r="QAC222" s="172"/>
      <c r="QAD222" s="172"/>
      <c r="QAE222" s="172"/>
      <c r="QAF222" s="172"/>
      <c r="QAG222" s="172"/>
      <c r="QAH222" s="172"/>
      <c r="QAI222" s="172"/>
      <c r="QAJ222" s="172"/>
      <c r="QAK222" s="172"/>
      <c r="QAL222" s="172"/>
      <c r="QAM222" s="172"/>
      <c r="QAN222" s="172"/>
      <c r="QAO222" s="172"/>
      <c r="QAP222" s="172"/>
      <c r="QAQ222" s="172"/>
      <c r="QAR222" s="172"/>
      <c r="QAS222" s="172"/>
      <c r="QAT222" s="172"/>
      <c r="QAU222" s="172"/>
      <c r="QAV222" s="172"/>
      <c r="QAW222" s="172"/>
      <c r="QAX222" s="172"/>
      <c r="QAY222" s="172"/>
      <c r="QAZ222" s="172"/>
      <c r="QBA222" s="172"/>
      <c r="QBB222" s="172"/>
      <c r="QBC222" s="172"/>
      <c r="QBD222" s="172"/>
      <c r="QBE222" s="172"/>
      <c r="QBF222" s="172"/>
      <c r="QBG222" s="172"/>
      <c r="QBH222" s="172"/>
      <c r="QBI222" s="172"/>
      <c r="QBJ222" s="172"/>
      <c r="QBK222" s="172"/>
      <c r="QBL222" s="172"/>
      <c r="QBM222" s="172"/>
      <c r="QBN222" s="172"/>
      <c r="QBO222" s="172"/>
      <c r="QBP222" s="172"/>
      <c r="QBQ222" s="172"/>
      <c r="QBR222" s="172"/>
      <c r="QBS222" s="172"/>
      <c r="QBT222" s="172"/>
      <c r="QBU222" s="172"/>
      <c r="QBV222" s="172"/>
      <c r="QBW222" s="172"/>
      <c r="QBX222" s="172"/>
      <c r="QBY222" s="172"/>
      <c r="QBZ222" s="172"/>
      <c r="QCA222" s="172"/>
      <c r="QCB222" s="172"/>
      <c r="QCC222" s="172"/>
      <c r="QCD222" s="172"/>
      <c r="QCE222" s="172"/>
      <c r="QCF222" s="172"/>
      <c r="QCG222" s="172"/>
      <c r="QCH222" s="172"/>
      <c r="QCI222" s="172"/>
      <c r="QCJ222" s="172"/>
      <c r="QCK222" s="172"/>
      <c r="QCL222" s="172"/>
      <c r="QCM222" s="172"/>
      <c r="QCN222" s="172"/>
      <c r="QCO222" s="172"/>
      <c r="QCP222" s="172"/>
      <c r="QCQ222" s="172"/>
      <c r="QCR222" s="172"/>
      <c r="QCS222" s="172"/>
      <c r="QCT222" s="172"/>
      <c r="QCU222" s="172"/>
      <c r="QCV222" s="172"/>
      <c r="QCW222" s="172"/>
      <c r="QCX222" s="172"/>
      <c r="QCY222" s="172"/>
      <c r="QCZ222" s="172"/>
      <c r="QDA222" s="172"/>
      <c r="QDB222" s="172"/>
      <c r="QDC222" s="172"/>
      <c r="QDD222" s="172"/>
      <c r="QDE222" s="172"/>
      <c r="QDF222" s="172"/>
      <c r="QDG222" s="172"/>
      <c r="QDH222" s="172"/>
      <c r="QDI222" s="172"/>
      <c r="QDJ222" s="172"/>
      <c r="QDK222" s="172"/>
      <c r="QDL222" s="172"/>
      <c r="QDM222" s="172"/>
      <c r="QDN222" s="172"/>
      <c r="QDO222" s="172"/>
      <c r="QDP222" s="172"/>
      <c r="QDQ222" s="172"/>
      <c r="QDR222" s="172"/>
      <c r="QDS222" s="172"/>
      <c r="QDT222" s="172"/>
      <c r="QDU222" s="172"/>
      <c r="QDV222" s="172"/>
      <c r="QDW222" s="172"/>
      <c r="QDX222" s="172"/>
      <c r="QDY222" s="172"/>
      <c r="QDZ222" s="172"/>
      <c r="QEA222" s="172"/>
      <c r="QEB222" s="172"/>
      <c r="QEC222" s="172"/>
      <c r="QED222" s="172"/>
      <c r="QEE222" s="172"/>
      <c r="QEF222" s="172"/>
      <c r="QEG222" s="172"/>
      <c r="QEH222" s="172"/>
      <c r="QEI222" s="172"/>
      <c r="QEJ222" s="172"/>
      <c r="QEK222" s="172"/>
      <c r="QEL222" s="172"/>
      <c r="QEM222" s="172"/>
      <c r="QEN222" s="172"/>
      <c r="QEO222" s="172"/>
      <c r="QEP222" s="172"/>
      <c r="QEQ222" s="172"/>
      <c r="QER222" s="172"/>
      <c r="QES222" s="172"/>
      <c r="QET222" s="172"/>
      <c r="QEU222" s="172"/>
      <c r="QEV222" s="172"/>
      <c r="QEW222" s="172"/>
      <c r="QEX222" s="172"/>
      <c r="QEY222" s="172"/>
      <c r="QEZ222" s="172"/>
      <c r="QFA222" s="172"/>
      <c r="QFB222" s="172"/>
      <c r="QFC222" s="172"/>
      <c r="QFD222" s="172"/>
      <c r="QFE222" s="172"/>
      <c r="QFF222" s="172"/>
      <c r="QFG222" s="172"/>
      <c r="QFH222" s="172"/>
      <c r="QFI222" s="172"/>
      <c r="QFJ222" s="172"/>
      <c r="QFK222" s="172"/>
      <c r="QFL222" s="172"/>
      <c r="QFM222" s="172"/>
      <c r="QFN222" s="172"/>
      <c r="QFO222" s="172"/>
      <c r="QFP222" s="172"/>
      <c r="QFQ222" s="172"/>
      <c r="QFR222" s="172"/>
      <c r="QFS222" s="172"/>
      <c r="QFT222" s="172"/>
      <c r="QFU222" s="172"/>
      <c r="QFV222" s="172"/>
      <c r="QFW222" s="172"/>
      <c r="QFX222" s="172"/>
      <c r="QFY222" s="172"/>
      <c r="QFZ222" s="172"/>
      <c r="QGA222" s="172"/>
      <c r="QGB222" s="172"/>
      <c r="QGC222" s="172"/>
      <c r="QGD222" s="172"/>
      <c r="QGE222" s="172"/>
      <c r="QGF222" s="172"/>
      <c r="QGG222" s="172"/>
      <c r="QGH222" s="172"/>
      <c r="QGI222" s="172"/>
      <c r="QGJ222" s="172"/>
      <c r="QGK222" s="172"/>
      <c r="QGL222" s="172"/>
      <c r="QGM222" s="172"/>
      <c r="QGN222" s="172"/>
      <c r="QGO222" s="172"/>
      <c r="QGP222" s="172"/>
      <c r="QGQ222" s="172"/>
      <c r="QGR222" s="172"/>
      <c r="QGS222" s="172"/>
      <c r="QGT222" s="172"/>
      <c r="QGU222" s="172"/>
      <c r="QGV222" s="172"/>
      <c r="QGW222" s="172"/>
      <c r="QGX222" s="172"/>
      <c r="QGY222" s="172"/>
      <c r="QGZ222" s="172"/>
      <c r="QHA222" s="172"/>
      <c r="QHB222" s="172"/>
      <c r="QHC222" s="172"/>
      <c r="QHD222" s="172"/>
      <c r="QHE222" s="172"/>
      <c r="QHF222" s="172"/>
      <c r="QHG222" s="172"/>
      <c r="QHH222" s="172"/>
      <c r="QHI222" s="172"/>
      <c r="QHJ222" s="172"/>
      <c r="QHK222" s="172"/>
      <c r="QHL222" s="172"/>
      <c r="QHM222" s="172"/>
      <c r="QHN222" s="172"/>
      <c r="QHO222" s="172"/>
      <c r="QHP222" s="172"/>
      <c r="QHQ222" s="172"/>
      <c r="QHR222" s="172"/>
      <c r="QHS222" s="172"/>
      <c r="QHT222" s="172"/>
      <c r="QHU222" s="172"/>
      <c r="QHV222" s="172"/>
      <c r="QHW222" s="172"/>
      <c r="QHX222" s="172"/>
      <c r="QHY222" s="172"/>
      <c r="QHZ222" s="172"/>
      <c r="QIA222" s="172"/>
      <c r="QIB222" s="172"/>
      <c r="QIC222" s="172"/>
      <c r="QID222" s="172"/>
      <c r="QIE222" s="172"/>
      <c r="QIF222" s="172"/>
      <c r="QIG222" s="172"/>
      <c r="QIH222" s="172"/>
      <c r="QII222" s="172"/>
      <c r="QIJ222" s="172"/>
      <c r="QIK222" s="172"/>
      <c r="QIL222" s="172"/>
      <c r="QIM222" s="172"/>
      <c r="QIN222" s="172"/>
      <c r="QIO222" s="172"/>
      <c r="QIP222" s="172"/>
      <c r="QIQ222" s="172"/>
      <c r="QIR222" s="172"/>
      <c r="QIS222" s="172"/>
      <c r="QIT222" s="172"/>
      <c r="QIU222" s="172"/>
      <c r="QIV222" s="172"/>
      <c r="QIW222" s="172"/>
      <c r="QIX222" s="172"/>
      <c r="QIY222" s="172"/>
      <c r="QIZ222" s="172"/>
      <c r="QJA222" s="172"/>
      <c r="QJB222" s="172"/>
      <c r="QJC222" s="172"/>
      <c r="QJD222" s="172"/>
      <c r="QJE222" s="172"/>
      <c r="QJF222" s="172"/>
      <c r="QJG222" s="172"/>
      <c r="QJH222" s="172"/>
      <c r="QJI222" s="172"/>
      <c r="QJJ222" s="172"/>
      <c r="QJK222" s="172"/>
      <c r="QJL222" s="172"/>
      <c r="QJM222" s="172"/>
      <c r="QJN222" s="172"/>
      <c r="QJO222" s="172"/>
      <c r="QJP222" s="172"/>
      <c r="QJQ222" s="172"/>
      <c r="QJR222" s="172"/>
      <c r="QJS222" s="172"/>
      <c r="QJT222" s="172"/>
      <c r="QJU222" s="172"/>
      <c r="QJV222" s="172"/>
      <c r="QJW222" s="172"/>
      <c r="QJX222" s="172"/>
      <c r="QJY222" s="172"/>
      <c r="QJZ222" s="172"/>
      <c r="QKA222" s="172"/>
      <c r="QKB222" s="172"/>
      <c r="QKC222" s="172"/>
      <c r="QKD222" s="172"/>
      <c r="QKE222" s="172"/>
      <c r="QKF222" s="172"/>
      <c r="QKG222" s="172"/>
      <c r="QKH222" s="172"/>
      <c r="QKI222" s="172"/>
      <c r="QKJ222" s="172"/>
      <c r="QKK222" s="172"/>
      <c r="QKL222" s="172"/>
      <c r="QKM222" s="172"/>
      <c r="QKN222" s="172"/>
      <c r="QKO222" s="172"/>
      <c r="QKP222" s="172"/>
      <c r="QKQ222" s="172"/>
      <c r="QKR222" s="172"/>
      <c r="QKS222" s="172"/>
      <c r="QKT222" s="172"/>
      <c r="QKU222" s="172"/>
      <c r="QKV222" s="172"/>
      <c r="QKW222" s="172"/>
      <c r="QKX222" s="172"/>
      <c r="QKY222" s="172"/>
      <c r="QKZ222" s="172"/>
      <c r="QLA222" s="172"/>
      <c r="QLB222" s="172"/>
      <c r="QLC222" s="172"/>
      <c r="QLD222" s="172"/>
      <c r="QLE222" s="172"/>
      <c r="QLF222" s="172"/>
      <c r="QLG222" s="172"/>
      <c r="QLH222" s="172"/>
      <c r="QLI222" s="172"/>
      <c r="QLJ222" s="172"/>
      <c r="QLK222" s="172"/>
      <c r="QLL222" s="172"/>
      <c r="QLM222" s="172"/>
      <c r="QLN222" s="172"/>
      <c r="QLO222" s="172"/>
      <c r="QLP222" s="172"/>
      <c r="QLQ222" s="172"/>
      <c r="QLR222" s="172"/>
      <c r="QLS222" s="172"/>
      <c r="QLT222" s="172"/>
      <c r="QLU222" s="172"/>
      <c r="QLV222" s="172"/>
      <c r="QLW222" s="172"/>
      <c r="QLX222" s="172"/>
      <c r="QLY222" s="172"/>
      <c r="QLZ222" s="172"/>
      <c r="QMA222" s="172"/>
      <c r="QMB222" s="172"/>
      <c r="QMC222" s="172"/>
      <c r="QMD222" s="172"/>
      <c r="QME222" s="172"/>
      <c r="QMF222" s="172"/>
      <c r="QMG222" s="172"/>
      <c r="QMH222" s="172"/>
      <c r="QMI222" s="172"/>
      <c r="QMJ222" s="172"/>
      <c r="QMK222" s="172"/>
      <c r="QML222" s="172"/>
      <c r="QMM222" s="172"/>
      <c r="QMN222" s="172"/>
      <c r="QMO222" s="172"/>
      <c r="QMP222" s="172"/>
      <c r="QMQ222" s="172"/>
      <c r="QMR222" s="172"/>
      <c r="QMS222" s="172"/>
      <c r="QMT222" s="172"/>
      <c r="QMU222" s="172"/>
      <c r="QMV222" s="172"/>
      <c r="QMW222" s="172"/>
      <c r="QMX222" s="172"/>
      <c r="QMY222" s="172"/>
      <c r="QMZ222" s="172"/>
      <c r="QNA222" s="172"/>
      <c r="QNB222" s="172"/>
      <c r="QNC222" s="172"/>
      <c r="QND222" s="172"/>
      <c r="QNE222" s="172"/>
      <c r="QNF222" s="172"/>
      <c r="QNG222" s="172"/>
      <c r="QNH222" s="172"/>
      <c r="QNI222" s="172"/>
      <c r="QNJ222" s="172"/>
      <c r="QNK222" s="172"/>
      <c r="QNL222" s="172"/>
      <c r="QNM222" s="172"/>
      <c r="QNN222" s="172"/>
      <c r="QNO222" s="172"/>
      <c r="QNP222" s="172"/>
      <c r="QNQ222" s="172"/>
      <c r="QNR222" s="172"/>
      <c r="QNS222" s="172"/>
      <c r="QNT222" s="172"/>
      <c r="QNU222" s="172"/>
      <c r="QNV222" s="172"/>
      <c r="QNW222" s="172"/>
      <c r="QNX222" s="172"/>
      <c r="QNY222" s="172"/>
      <c r="QNZ222" s="172"/>
      <c r="QOA222" s="172"/>
      <c r="QOB222" s="172"/>
      <c r="QOC222" s="172"/>
      <c r="QOD222" s="172"/>
      <c r="QOE222" s="172"/>
      <c r="QOF222" s="172"/>
      <c r="QOG222" s="172"/>
      <c r="QOH222" s="172"/>
      <c r="QOI222" s="172"/>
      <c r="QOJ222" s="172"/>
      <c r="QOK222" s="172"/>
      <c r="QOL222" s="172"/>
      <c r="QOM222" s="172"/>
      <c r="QON222" s="172"/>
      <c r="QOO222" s="172"/>
      <c r="QOP222" s="172"/>
      <c r="QOQ222" s="172"/>
      <c r="QOR222" s="172"/>
      <c r="QOS222" s="172"/>
      <c r="QOT222" s="172"/>
      <c r="QOU222" s="172"/>
      <c r="QOV222" s="172"/>
      <c r="QOW222" s="172"/>
      <c r="QOX222" s="172"/>
      <c r="QOY222" s="172"/>
      <c r="QOZ222" s="172"/>
      <c r="QPA222" s="172"/>
      <c r="QPB222" s="172"/>
      <c r="QPC222" s="172"/>
      <c r="QPD222" s="172"/>
      <c r="QPE222" s="172"/>
      <c r="QPF222" s="172"/>
      <c r="QPG222" s="172"/>
      <c r="QPH222" s="172"/>
      <c r="QPI222" s="172"/>
      <c r="QPJ222" s="172"/>
      <c r="QPK222" s="172"/>
      <c r="QPL222" s="172"/>
      <c r="QPM222" s="172"/>
      <c r="QPN222" s="172"/>
      <c r="QPO222" s="172"/>
      <c r="QPP222" s="172"/>
      <c r="QPQ222" s="172"/>
      <c r="QPR222" s="172"/>
      <c r="QPS222" s="172"/>
      <c r="QPT222" s="172"/>
      <c r="QPU222" s="172"/>
      <c r="QPV222" s="172"/>
      <c r="QPW222" s="172"/>
      <c r="QPX222" s="172"/>
      <c r="QPY222" s="172"/>
      <c r="QPZ222" s="172"/>
      <c r="QQA222" s="172"/>
      <c r="QQB222" s="172"/>
      <c r="QQC222" s="172"/>
      <c r="QQD222" s="172"/>
      <c r="QQE222" s="172"/>
      <c r="QQF222" s="172"/>
      <c r="QQG222" s="172"/>
      <c r="QQH222" s="172"/>
      <c r="QQI222" s="172"/>
      <c r="QQJ222" s="172"/>
      <c r="QQK222" s="172"/>
      <c r="QQL222" s="172"/>
      <c r="QQM222" s="172"/>
      <c r="QQN222" s="172"/>
      <c r="QQO222" s="172"/>
      <c r="QQP222" s="172"/>
      <c r="QQQ222" s="172"/>
      <c r="QQR222" s="172"/>
      <c r="QQS222" s="172"/>
      <c r="QQT222" s="172"/>
      <c r="QQU222" s="172"/>
      <c r="QQV222" s="172"/>
      <c r="QQW222" s="172"/>
      <c r="QQX222" s="172"/>
      <c r="QQY222" s="172"/>
      <c r="QQZ222" s="172"/>
      <c r="QRA222" s="172"/>
      <c r="QRB222" s="172"/>
      <c r="QRC222" s="172"/>
      <c r="QRD222" s="172"/>
      <c r="QRE222" s="172"/>
      <c r="QRF222" s="172"/>
      <c r="QRG222" s="172"/>
      <c r="QRH222" s="172"/>
      <c r="QRI222" s="172"/>
      <c r="QRJ222" s="172"/>
      <c r="QRK222" s="172"/>
      <c r="QRL222" s="172"/>
      <c r="QRM222" s="172"/>
      <c r="QRN222" s="172"/>
      <c r="QRO222" s="172"/>
      <c r="QRP222" s="172"/>
      <c r="QRQ222" s="172"/>
      <c r="QRR222" s="172"/>
      <c r="QRS222" s="172"/>
      <c r="QRT222" s="172"/>
      <c r="QRU222" s="172"/>
      <c r="QRV222" s="172"/>
      <c r="QRW222" s="172"/>
      <c r="QRX222" s="172"/>
      <c r="QRY222" s="172"/>
      <c r="QRZ222" s="172"/>
      <c r="QSA222" s="172"/>
      <c r="QSB222" s="172"/>
      <c r="QSC222" s="172"/>
      <c r="QSD222" s="172"/>
      <c r="QSE222" s="172"/>
      <c r="QSF222" s="172"/>
      <c r="QSG222" s="172"/>
      <c r="QSH222" s="172"/>
      <c r="QSI222" s="172"/>
      <c r="QSJ222" s="172"/>
      <c r="QSK222" s="172"/>
      <c r="QSL222" s="172"/>
      <c r="QSM222" s="172"/>
      <c r="QSN222" s="172"/>
      <c r="QSO222" s="172"/>
      <c r="QSP222" s="172"/>
      <c r="QSQ222" s="172"/>
      <c r="QSR222" s="172"/>
      <c r="QSS222" s="172"/>
      <c r="QST222" s="172"/>
      <c r="QSU222" s="172"/>
      <c r="QSV222" s="172"/>
      <c r="QSW222" s="172"/>
      <c r="QSX222" s="172"/>
      <c r="QSY222" s="172"/>
      <c r="QSZ222" s="172"/>
      <c r="QTA222" s="172"/>
      <c r="QTB222" s="172"/>
      <c r="QTC222" s="172"/>
      <c r="QTD222" s="172"/>
      <c r="QTE222" s="172"/>
      <c r="QTF222" s="172"/>
      <c r="QTG222" s="172"/>
      <c r="QTH222" s="172"/>
      <c r="QTI222" s="172"/>
      <c r="QTJ222" s="172"/>
      <c r="QTK222" s="172"/>
      <c r="QTL222" s="172"/>
      <c r="QTM222" s="172"/>
      <c r="QTN222" s="172"/>
      <c r="QTO222" s="172"/>
      <c r="QTP222" s="172"/>
      <c r="QTQ222" s="172"/>
      <c r="QTR222" s="172"/>
      <c r="QTS222" s="172"/>
      <c r="QTT222" s="172"/>
      <c r="QTU222" s="172"/>
      <c r="QTV222" s="172"/>
      <c r="QTW222" s="172"/>
      <c r="QTX222" s="172"/>
      <c r="QTY222" s="172"/>
      <c r="QTZ222" s="172"/>
      <c r="QUA222" s="172"/>
      <c r="QUB222" s="172"/>
      <c r="QUC222" s="172"/>
      <c r="QUD222" s="172"/>
      <c r="QUE222" s="172"/>
      <c r="QUF222" s="172"/>
      <c r="QUG222" s="172"/>
      <c r="QUH222" s="172"/>
      <c r="QUI222" s="172"/>
      <c r="QUJ222" s="172"/>
      <c r="QUK222" s="172"/>
      <c r="QUL222" s="172"/>
      <c r="QUM222" s="172"/>
      <c r="QUN222" s="172"/>
      <c r="QUO222" s="172"/>
      <c r="QUP222" s="172"/>
      <c r="QUQ222" s="172"/>
      <c r="QUR222" s="172"/>
      <c r="QUS222" s="172"/>
      <c r="QUT222" s="172"/>
      <c r="QUU222" s="172"/>
      <c r="QUV222" s="172"/>
      <c r="QUW222" s="172"/>
      <c r="QUX222" s="172"/>
      <c r="QUY222" s="172"/>
      <c r="QUZ222" s="172"/>
      <c r="QVA222" s="172"/>
      <c r="QVB222" s="172"/>
      <c r="QVC222" s="172"/>
      <c r="QVD222" s="172"/>
      <c r="QVE222" s="172"/>
      <c r="QVF222" s="172"/>
      <c r="QVG222" s="172"/>
      <c r="QVH222" s="172"/>
      <c r="QVI222" s="172"/>
      <c r="QVJ222" s="172"/>
      <c r="QVK222" s="172"/>
      <c r="QVL222" s="172"/>
      <c r="QVM222" s="172"/>
      <c r="QVN222" s="172"/>
      <c r="QVO222" s="172"/>
      <c r="QVP222" s="172"/>
      <c r="QVQ222" s="172"/>
      <c r="QVR222" s="172"/>
      <c r="QVS222" s="172"/>
      <c r="QVT222" s="172"/>
      <c r="QVU222" s="172"/>
      <c r="QVV222" s="172"/>
      <c r="QVW222" s="172"/>
      <c r="QVX222" s="172"/>
      <c r="QVY222" s="172"/>
      <c r="QVZ222" s="172"/>
      <c r="QWA222" s="172"/>
      <c r="QWB222" s="172"/>
      <c r="QWC222" s="172"/>
      <c r="QWD222" s="172"/>
      <c r="QWE222" s="172"/>
      <c r="QWF222" s="172"/>
      <c r="QWG222" s="172"/>
      <c r="QWH222" s="172"/>
      <c r="QWI222" s="172"/>
      <c r="QWJ222" s="172"/>
      <c r="QWK222" s="172"/>
      <c r="QWL222" s="172"/>
      <c r="QWM222" s="172"/>
      <c r="QWN222" s="172"/>
      <c r="QWO222" s="172"/>
      <c r="QWP222" s="172"/>
      <c r="QWQ222" s="172"/>
      <c r="QWR222" s="172"/>
      <c r="QWS222" s="172"/>
      <c r="QWT222" s="172"/>
      <c r="QWU222" s="172"/>
      <c r="QWV222" s="172"/>
      <c r="QWW222" s="172"/>
      <c r="QWX222" s="172"/>
      <c r="QWY222" s="172"/>
      <c r="QWZ222" s="172"/>
      <c r="QXA222" s="172"/>
      <c r="QXB222" s="172"/>
      <c r="QXC222" s="172"/>
      <c r="QXD222" s="172"/>
      <c r="QXE222" s="172"/>
      <c r="QXF222" s="172"/>
      <c r="QXG222" s="172"/>
      <c r="QXH222" s="172"/>
      <c r="QXI222" s="172"/>
      <c r="QXJ222" s="172"/>
      <c r="QXK222" s="172"/>
      <c r="QXL222" s="172"/>
      <c r="QXM222" s="172"/>
      <c r="QXN222" s="172"/>
      <c r="QXO222" s="172"/>
      <c r="QXP222" s="172"/>
      <c r="QXQ222" s="172"/>
      <c r="QXR222" s="172"/>
      <c r="QXS222" s="172"/>
      <c r="QXT222" s="172"/>
      <c r="QXU222" s="172"/>
      <c r="QXV222" s="172"/>
      <c r="QXW222" s="172"/>
      <c r="QXX222" s="172"/>
      <c r="QXY222" s="172"/>
      <c r="QXZ222" s="172"/>
      <c r="QYA222" s="172"/>
      <c r="QYB222" s="172"/>
      <c r="QYC222" s="172"/>
      <c r="QYD222" s="172"/>
      <c r="QYE222" s="172"/>
      <c r="QYF222" s="172"/>
      <c r="QYG222" s="172"/>
      <c r="QYH222" s="172"/>
      <c r="QYI222" s="172"/>
      <c r="QYJ222" s="172"/>
      <c r="QYK222" s="172"/>
      <c r="QYL222" s="172"/>
      <c r="QYM222" s="172"/>
      <c r="QYN222" s="172"/>
      <c r="QYO222" s="172"/>
      <c r="QYP222" s="172"/>
      <c r="QYQ222" s="172"/>
      <c r="QYR222" s="172"/>
      <c r="QYS222" s="172"/>
      <c r="QYT222" s="172"/>
      <c r="QYU222" s="172"/>
      <c r="QYV222" s="172"/>
      <c r="QYW222" s="172"/>
      <c r="QYX222" s="172"/>
      <c r="QYY222" s="172"/>
      <c r="QYZ222" s="172"/>
      <c r="QZA222" s="172"/>
      <c r="QZB222" s="172"/>
      <c r="QZC222" s="172"/>
      <c r="QZD222" s="172"/>
      <c r="QZE222" s="172"/>
      <c r="QZF222" s="172"/>
      <c r="QZG222" s="172"/>
      <c r="QZH222" s="172"/>
      <c r="QZI222" s="172"/>
      <c r="QZJ222" s="172"/>
      <c r="QZK222" s="172"/>
      <c r="QZL222" s="172"/>
      <c r="QZM222" s="172"/>
      <c r="QZN222" s="172"/>
      <c r="QZO222" s="172"/>
      <c r="QZP222" s="172"/>
      <c r="QZQ222" s="172"/>
      <c r="QZR222" s="172"/>
      <c r="QZS222" s="172"/>
      <c r="QZT222" s="172"/>
      <c r="QZU222" s="172"/>
      <c r="QZV222" s="172"/>
      <c r="QZW222" s="172"/>
      <c r="QZX222" s="172"/>
      <c r="QZY222" s="172"/>
      <c r="QZZ222" s="172"/>
      <c r="RAA222" s="172"/>
      <c r="RAB222" s="172"/>
      <c r="RAC222" s="172"/>
      <c r="RAD222" s="172"/>
      <c r="RAE222" s="172"/>
      <c r="RAF222" s="172"/>
      <c r="RAG222" s="172"/>
      <c r="RAH222" s="172"/>
      <c r="RAI222" s="172"/>
      <c r="RAJ222" s="172"/>
      <c r="RAK222" s="172"/>
      <c r="RAL222" s="172"/>
      <c r="RAM222" s="172"/>
      <c r="RAN222" s="172"/>
      <c r="RAO222" s="172"/>
      <c r="RAP222" s="172"/>
      <c r="RAQ222" s="172"/>
      <c r="RAR222" s="172"/>
      <c r="RAS222" s="172"/>
      <c r="RAT222" s="172"/>
      <c r="RAU222" s="172"/>
      <c r="RAV222" s="172"/>
      <c r="RAW222" s="172"/>
      <c r="RAX222" s="172"/>
      <c r="RAY222" s="172"/>
      <c r="RAZ222" s="172"/>
      <c r="RBA222" s="172"/>
      <c r="RBB222" s="172"/>
      <c r="RBC222" s="172"/>
      <c r="RBD222" s="172"/>
      <c r="RBE222" s="172"/>
      <c r="RBF222" s="172"/>
      <c r="RBG222" s="172"/>
      <c r="RBH222" s="172"/>
      <c r="RBI222" s="172"/>
      <c r="RBJ222" s="172"/>
      <c r="RBK222" s="172"/>
      <c r="RBL222" s="172"/>
      <c r="RBM222" s="172"/>
      <c r="RBN222" s="172"/>
      <c r="RBO222" s="172"/>
      <c r="RBP222" s="172"/>
      <c r="RBQ222" s="172"/>
      <c r="RBR222" s="172"/>
      <c r="RBS222" s="172"/>
      <c r="RBT222" s="172"/>
      <c r="RBU222" s="172"/>
      <c r="RBV222" s="172"/>
      <c r="RBW222" s="172"/>
      <c r="RBX222" s="172"/>
      <c r="RBY222" s="172"/>
      <c r="RBZ222" s="172"/>
      <c r="RCA222" s="172"/>
      <c r="RCB222" s="172"/>
      <c r="RCC222" s="172"/>
      <c r="RCD222" s="172"/>
      <c r="RCE222" s="172"/>
      <c r="RCF222" s="172"/>
      <c r="RCG222" s="172"/>
      <c r="RCH222" s="172"/>
      <c r="RCI222" s="172"/>
      <c r="RCJ222" s="172"/>
      <c r="RCK222" s="172"/>
      <c r="RCL222" s="172"/>
      <c r="RCM222" s="172"/>
      <c r="RCN222" s="172"/>
      <c r="RCO222" s="172"/>
      <c r="RCP222" s="172"/>
      <c r="RCQ222" s="172"/>
      <c r="RCR222" s="172"/>
      <c r="RCS222" s="172"/>
      <c r="RCT222" s="172"/>
      <c r="RCU222" s="172"/>
      <c r="RCV222" s="172"/>
      <c r="RCW222" s="172"/>
      <c r="RCX222" s="172"/>
      <c r="RCY222" s="172"/>
      <c r="RCZ222" s="172"/>
      <c r="RDA222" s="172"/>
      <c r="RDB222" s="172"/>
      <c r="RDC222" s="172"/>
      <c r="RDD222" s="172"/>
      <c r="RDE222" s="172"/>
      <c r="RDF222" s="172"/>
      <c r="RDG222" s="172"/>
      <c r="RDH222" s="172"/>
      <c r="RDI222" s="172"/>
      <c r="RDJ222" s="172"/>
      <c r="RDK222" s="172"/>
      <c r="RDL222" s="172"/>
      <c r="RDM222" s="172"/>
      <c r="RDN222" s="172"/>
      <c r="RDO222" s="172"/>
      <c r="RDP222" s="172"/>
      <c r="RDQ222" s="172"/>
      <c r="RDR222" s="172"/>
      <c r="RDS222" s="172"/>
      <c r="RDT222" s="172"/>
      <c r="RDU222" s="172"/>
      <c r="RDV222" s="172"/>
      <c r="RDW222" s="172"/>
      <c r="RDX222" s="172"/>
      <c r="RDY222" s="172"/>
      <c r="RDZ222" s="172"/>
      <c r="REA222" s="172"/>
      <c r="REB222" s="172"/>
      <c r="REC222" s="172"/>
      <c r="RED222" s="172"/>
      <c r="REE222" s="172"/>
      <c r="REF222" s="172"/>
      <c r="REG222" s="172"/>
      <c r="REH222" s="172"/>
      <c r="REI222" s="172"/>
      <c r="REJ222" s="172"/>
      <c r="REK222" s="172"/>
      <c r="REL222" s="172"/>
      <c r="REM222" s="172"/>
      <c r="REN222" s="172"/>
      <c r="REO222" s="172"/>
      <c r="REP222" s="172"/>
      <c r="REQ222" s="172"/>
      <c r="RER222" s="172"/>
      <c r="RES222" s="172"/>
      <c r="RET222" s="172"/>
      <c r="REU222" s="172"/>
      <c r="REV222" s="172"/>
      <c r="REW222" s="172"/>
      <c r="REX222" s="172"/>
      <c r="REY222" s="172"/>
      <c r="REZ222" s="172"/>
      <c r="RFA222" s="172"/>
      <c r="RFB222" s="172"/>
      <c r="RFC222" s="172"/>
      <c r="RFD222" s="172"/>
      <c r="RFE222" s="172"/>
      <c r="RFF222" s="172"/>
      <c r="RFG222" s="172"/>
      <c r="RFH222" s="172"/>
      <c r="RFI222" s="172"/>
      <c r="RFJ222" s="172"/>
      <c r="RFK222" s="172"/>
      <c r="RFL222" s="172"/>
      <c r="RFM222" s="172"/>
      <c r="RFN222" s="172"/>
      <c r="RFO222" s="172"/>
      <c r="RFP222" s="172"/>
      <c r="RFQ222" s="172"/>
      <c r="RFR222" s="172"/>
      <c r="RFS222" s="172"/>
      <c r="RFT222" s="172"/>
      <c r="RFU222" s="172"/>
      <c r="RFV222" s="172"/>
      <c r="RFW222" s="172"/>
      <c r="RFX222" s="172"/>
      <c r="RFY222" s="172"/>
      <c r="RFZ222" s="172"/>
      <c r="RGA222" s="172"/>
      <c r="RGB222" s="172"/>
      <c r="RGC222" s="172"/>
      <c r="RGD222" s="172"/>
      <c r="RGE222" s="172"/>
      <c r="RGF222" s="172"/>
      <c r="RGG222" s="172"/>
      <c r="RGH222" s="172"/>
      <c r="RGI222" s="172"/>
      <c r="RGJ222" s="172"/>
      <c r="RGK222" s="172"/>
      <c r="RGL222" s="172"/>
      <c r="RGM222" s="172"/>
      <c r="RGN222" s="172"/>
      <c r="RGO222" s="172"/>
      <c r="RGP222" s="172"/>
      <c r="RGQ222" s="172"/>
      <c r="RGR222" s="172"/>
      <c r="RGS222" s="172"/>
      <c r="RGT222" s="172"/>
      <c r="RGU222" s="172"/>
      <c r="RGV222" s="172"/>
      <c r="RGW222" s="172"/>
      <c r="RGX222" s="172"/>
      <c r="RGY222" s="172"/>
      <c r="RGZ222" s="172"/>
      <c r="RHA222" s="172"/>
      <c r="RHB222" s="172"/>
      <c r="RHC222" s="172"/>
      <c r="RHD222" s="172"/>
      <c r="RHE222" s="172"/>
      <c r="RHF222" s="172"/>
      <c r="RHG222" s="172"/>
      <c r="RHH222" s="172"/>
      <c r="RHI222" s="172"/>
      <c r="RHJ222" s="172"/>
      <c r="RHK222" s="172"/>
      <c r="RHL222" s="172"/>
      <c r="RHM222" s="172"/>
      <c r="RHN222" s="172"/>
      <c r="RHO222" s="172"/>
      <c r="RHP222" s="172"/>
      <c r="RHQ222" s="172"/>
      <c r="RHR222" s="172"/>
      <c r="RHS222" s="172"/>
      <c r="RHT222" s="172"/>
      <c r="RHU222" s="172"/>
      <c r="RHV222" s="172"/>
      <c r="RHW222" s="172"/>
      <c r="RHX222" s="172"/>
      <c r="RHY222" s="172"/>
      <c r="RHZ222" s="172"/>
      <c r="RIA222" s="172"/>
      <c r="RIB222" s="172"/>
      <c r="RIC222" s="172"/>
      <c r="RID222" s="172"/>
      <c r="RIE222" s="172"/>
      <c r="RIF222" s="172"/>
      <c r="RIG222" s="172"/>
      <c r="RIH222" s="172"/>
      <c r="RII222" s="172"/>
      <c r="RIJ222" s="172"/>
      <c r="RIK222" s="172"/>
      <c r="RIL222" s="172"/>
      <c r="RIM222" s="172"/>
      <c r="RIN222" s="172"/>
      <c r="RIO222" s="172"/>
      <c r="RIP222" s="172"/>
      <c r="RIQ222" s="172"/>
      <c r="RIR222" s="172"/>
      <c r="RIS222" s="172"/>
      <c r="RIT222" s="172"/>
      <c r="RIU222" s="172"/>
      <c r="RIV222" s="172"/>
      <c r="RIW222" s="172"/>
      <c r="RIX222" s="172"/>
      <c r="RIY222" s="172"/>
      <c r="RIZ222" s="172"/>
      <c r="RJA222" s="172"/>
      <c r="RJB222" s="172"/>
      <c r="RJC222" s="172"/>
      <c r="RJD222" s="172"/>
      <c r="RJE222" s="172"/>
      <c r="RJF222" s="172"/>
      <c r="RJG222" s="172"/>
      <c r="RJH222" s="172"/>
      <c r="RJI222" s="172"/>
      <c r="RJJ222" s="172"/>
      <c r="RJK222" s="172"/>
      <c r="RJL222" s="172"/>
      <c r="RJM222" s="172"/>
      <c r="RJN222" s="172"/>
      <c r="RJO222" s="172"/>
      <c r="RJP222" s="172"/>
      <c r="RJQ222" s="172"/>
      <c r="RJR222" s="172"/>
      <c r="RJS222" s="172"/>
      <c r="RJT222" s="172"/>
      <c r="RJU222" s="172"/>
      <c r="RJV222" s="172"/>
      <c r="RJW222" s="172"/>
      <c r="RJX222" s="172"/>
      <c r="RJY222" s="172"/>
      <c r="RJZ222" s="172"/>
      <c r="RKA222" s="172"/>
      <c r="RKB222" s="172"/>
      <c r="RKC222" s="172"/>
      <c r="RKD222" s="172"/>
      <c r="RKE222" s="172"/>
      <c r="RKF222" s="172"/>
      <c r="RKG222" s="172"/>
      <c r="RKH222" s="172"/>
      <c r="RKI222" s="172"/>
      <c r="RKJ222" s="172"/>
      <c r="RKK222" s="172"/>
      <c r="RKL222" s="172"/>
      <c r="RKM222" s="172"/>
      <c r="RKN222" s="172"/>
      <c r="RKO222" s="172"/>
      <c r="RKP222" s="172"/>
      <c r="RKQ222" s="172"/>
      <c r="RKR222" s="172"/>
      <c r="RKS222" s="172"/>
      <c r="RKT222" s="172"/>
      <c r="RKU222" s="172"/>
      <c r="RKV222" s="172"/>
      <c r="RKW222" s="172"/>
      <c r="RKX222" s="172"/>
      <c r="RKY222" s="172"/>
      <c r="RKZ222" s="172"/>
      <c r="RLA222" s="172"/>
      <c r="RLB222" s="172"/>
      <c r="RLC222" s="172"/>
      <c r="RLD222" s="172"/>
      <c r="RLE222" s="172"/>
      <c r="RLF222" s="172"/>
      <c r="RLG222" s="172"/>
      <c r="RLH222" s="172"/>
      <c r="RLI222" s="172"/>
      <c r="RLJ222" s="172"/>
      <c r="RLK222" s="172"/>
      <c r="RLL222" s="172"/>
      <c r="RLM222" s="172"/>
      <c r="RLN222" s="172"/>
      <c r="RLO222" s="172"/>
      <c r="RLP222" s="172"/>
      <c r="RLQ222" s="172"/>
      <c r="RLR222" s="172"/>
      <c r="RLS222" s="172"/>
      <c r="RLT222" s="172"/>
      <c r="RLU222" s="172"/>
      <c r="RLV222" s="172"/>
      <c r="RLW222" s="172"/>
      <c r="RLX222" s="172"/>
      <c r="RLY222" s="172"/>
      <c r="RLZ222" s="172"/>
      <c r="RMA222" s="172"/>
      <c r="RMB222" s="172"/>
      <c r="RMC222" s="172"/>
      <c r="RMD222" s="172"/>
      <c r="RME222" s="172"/>
      <c r="RMF222" s="172"/>
      <c r="RMG222" s="172"/>
      <c r="RMH222" s="172"/>
      <c r="RMI222" s="172"/>
      <c r="RMJ222" s="172"/>
      <c r="RMK222" s="172"/>
      <c r="RML222" s="172"/>
      <c r="RMM222" s="172"/>
      <c r="RMN222" s="172"/>
      <c r="RMO222" s="172"/>
      <c r="RMP222" s="172"/>
      <c r="RMQ222" s="172"/>
      <c r="RMR222" s="172"/>
      <c r="RMS222" s="172"/>
      <c r="RMT222" s="172"/>
      <c r="RMU222" s="172"/>
      <c r="RMV222" s="172"/>
      <c r="RMW222" s="172"/>
      <c r="RMX222" s="172"/>
      <c r="RMY222" s="172"/>
      <c r="RMZ222" s="172"/>
      <c r="RNA222" s="172"/>
      <c r="RNB222" s="172"/>
      <c r="RNC222" s="172"/>
      <c r="RND222" s="172"/>
      <c r="RNE222" s="172"/>
      <c r="RNF222" s="172"/>
      <c r="RNG222" s="172"/>
      <c r="RNH222" s="172"/>
      <c r="RNI222" s="172"/>
      <c r="RNJ222" s="172"/>
      <c r="RNK222" s="172"/>
      <c r="RNL222" s="172"/>
      <c r="RNM222" s="172"/>
      <c r="RNN222" s="172"/>
      <c r="RNO222" s="172"/>
      <c r="RNP222" s="172"/>
      <c r="RNQ222" s="172"/>
      <c r="RNR222" s="172"/>
      <c r="RNS222" s="172"/>
      <c r="RNT222" s="172"/>
      <c r="RNU222" s="172"/>
      <c r="RNV222" s="172"/>
      <c r="RNW222" s="172"/>
      <c r="RNX222" s="172"/>
      <c r="RNY222" s="172"/>
      <c r="RNZ222" s="172"/>
      <c r="ROA222" s="172"/>
      <c r="ROB222" s="172"/>
      <c r="ROC222" s="172"/>
      <c r="ROD222" s="172"/>
      <c r="ROE222" s="172"/>
      <c r="ROF222" s="172"/>
      <c r="ROG222" s="172"/>
      <c r="ROH222" s="172"/>
      <c r="ROI222" s="172"/>
      <c r="ROJ222" s="172"/>
      <c r="ROK222" s="172"/>
      <c r="ROL222" s="172"/>
      <c r="ROM222" s="172"/>
      <c r="RON222" s="172"/>
      <c r="ROO222" s="172"/>
      <c r="ROP222" s="172"/>
      <c r="ROQ222" s="172"/>
      <c r="ROR222" s="172"/>
      <c r="ROS222" s="172"/>
      <c r="ROT222" s="172"/>
      <c r="ROU222" s="172"/>
      <c r="ROV222" s="172"/>
      <c r="ROW222" s="172"/>
      <c r="ROX222" s="172"/>
      <c r="ROY222" s="172"/>
      <c r="ROZ222" s="172"/>
      <c r="RPA222" s="172"/>
      <c r="RPB222" s="172"/>
      <c r="RPC222" s="172"/>
      <c r="RPD222" s="172"/>
      <c r="RPE222" s="172"/>
      <c r="RPF222" s="172"/>
      <c r="RPG222" s="172"/>
      <c r="RPH222" s="172"/>
      <c r="RPI222" s="172"/>
      <c r="RPJ222" s="172"/>
      <c r="RPK222" s="172"/>
      <c r="RPL222" s="172"/>
      <c r="RPM222" s="172"/>
      <c r="RPN222" s="172"/>
      <c r="RPO222" s="172"/>
      <c r="RPP222" s="172"/>
      <c r="RPQ222" s="172"/>
      <c r="RPR222" s="172"/>
      <c r="RPS222" s="172"/>
      <c r="RPT222" s="172"/>
      <c r="RPU222" s="172"/>
      <c r="RPV222" s="172"/>
      <c r="RPW222" s="172"/>
      <c r="RPX222" s="172"/>
      <c r="RPY222" s="172"/>
      <c r="RPZ222" s="172"/>
      <c r="RQA222" s="172"/>
      <c r="RQB222" s="172"/>
      <c r="RQC222" s="172"/>
      <c r="RQD222" s="172"/>
      <c r="RQE222" s="172"/>
      <c r="RQF222" s="172"/>
      <c r="RQG222" s="172"/>
      <c r="RQH222" s="172"/>
      <c r="RQI222" s="172"/>
      <c r="RQJ222" s="172"/>
      <c r="RQK222" s="172"/>
      <c r="RQL222" s="172"/>
      <c r="RQM222" s="172"/>
      <c r="RQN222" s="172"/>
      <c r="RQO222" s="172"/>
      <c r="RQP222" s="172"/>
      <c r="RQQ222" s="172"/>
      <c r="RQR222" s="172"/>
      <c r="RQS222" s="172"/>
      <c r="RQT222" s="172"/>
      <c r="RQU222" s="172"/>
      <c r="RQV222" s="172"/>
      <c r="RQW222" s="172"/>
      <c r="RQX222" s="172"/>
      <c r="RQY222" s="172"/>
      <c r="RQZ222" s="172"/>
      <c r="RRA222" s="172"/>
      <c r="RRB222" s="172"/>
      <c r="RRC222" s="172"/>
      <c r="RRD222" s="172"/>
      <c r="RRE222" s="172"/>
      <c r="RRF222" s="172"/>
      <c r="RRG222" s="172"/>
      <c r="RRH222" s="172"/>
      <c r="RRI222" s="172"/>
      <c r="RRJ222" s="172"/>
      <c r="RRK222" s="172"/>
      <c r="RRL222" s="172"/>
      <c r="RRM222" s="172"/>
      <c r="RRN222" s="172"/>
      <c r="RRO222" s="172"/>
      <c r="RRP222" s="172"/>
      <c r="RRQ222" s="172"/>
      <c r="RRR222" s="172"/>
      <c r="RRS222" s="172"/>
      <c r="RRT222" s="172"/>
      <c r="RRU222" s="172"/>
      <c r="RRV222" s="172"/>
      <c r="RRW222" s="172"/>
      <c r="RRX222" s="172"/>
      <c r="RRY222" s="172"/>
      <c r="RRZ222" s="172"/>
      <c r="RSA222" s="172"/>
      <c r="RSB222" s="172"/>
      <c r="RSC222" s="172"/>
      <c r="RSD222" s="172"/>
      <c r="RSE222" s="172"/>
      <c r="RSF222" s="172"/>
      <c r="RSG222" s="172"/>
      <c r="RSH222" s="172"/>
      <c r="RSI222" s="172"/>
      <c r="RSJ222" s="172"/>
      <c r="RSK222" s="172"/>
      <c r="RSL222" s="172"/>
      <c r="RSM222" s="172"/>
      <c r="RSN222" s="172"/>
      <c r="RSO222" s="172"/>
      <c r="RSP222" s="172"/>
      <c r="RSQ222" s="172"/>
      <c r="RSR222" s="172"/>
      <c r="RSS222" s="172"/>
      <c r="RST222" s="172"/>
      <c r="RSU222" s="172"/>
      <c r="RSV222" s="172"/>
      <c r="RSW222" s="172"/>
      <c r="RSX222" s="172"/>
      <c r="RSY222" s="172"/>
      <c r="RSZ222" s="172"/>
      <c r="RTA222" s="172"/>
      <c r="RTB222" s="172"/>
      <c r="RTC222" s="172"/>
      <c r="RTD222" s="172"/>
      <c r="RTE222" s="172"/>
      <c r="RTF222" s="172"/>
      <c r="RTG222" s="172"/>
      <c r="RTH222" s="172"/>
      <c r="RTI222" s="172"/>
      <c r="RTJ222" s="172"/>
      <c r="RTK222" s="172"/>
      <c r="RTL222" s="172"/>
      <c r="RTM222" s="172"/>
      <c r="RTN222" s="172"/>
      <c r="RTO222" s="172"/>
      <c r="RTP222" s="172"/>
      <c r="RTQ222" s="172"/>
      <c r="RTR222" s="172"/>
      <c r="RTS222" s="172"/>
      <c r="RTT222" s="172"/>
      <c r="RTU222" s="172"/>
      <c r="RTV222" s="172"/>
      <c r="RTW222" s="172"/>
      <c r="RTX222" s="172"/>
      <c r="RTY222" s="172"/>
      <c r="RTZ222" s="172"/>
      <c r="RUA222" s="172"/>
      <c r="RUB222" s="172"/>
      <c r="RUC222" s="172"/>
      <c r="RUD222" s="172"/>
      <c r="RUE222" s="172"/>
      <c r="RUF222" s="172"/>
      <c r="RUG222" s="172"/>
      <c r="RUH222" s="172"/>
      <c r="RUI222" s="172"/>
      <c r="RUJ222" s="172"/>
      <c r="RUK222" s="172"/>
      <c r="RUL222" s="172"/>
      <c r="RUM222" s="172"/>
      <c r="RUN222" s="172"/>
      <c r="RUO222" s="172"/>
      <c r="RUP222" s="172"/>
      <c r="RUQ222" s="172"/>
      <c r="RUR222" s="172"/>
      <c r="RUS222" s="172"/>
      <c r="RUT222" s="172"/>
      <c r="RUU222" s="172"/>
      <c r="RUV222" s="172"/>
      <c r="RUW222" s="172"/>
      <c r="RUX222" s="172"/>
      <c r="RUY222" s="172"/>
      <c r="RUZ222" s="172"/>
      <c r="RVA222" s="172"/>
      <c r="RVB222" s="172"/>
      <c r="RVC222" s="172"/>
      <c r="RVD222" s="172"/>
      <c r="RVE222" s="172"/>
      <c r="RVF222" s="172"/>
      <c r="RVG222" s="172"/>
      <c r="RVH222" s="172"/>
      <c r="RVI222" s="172"/>
      <c r="RVJ222" s="172"/>
      <c r="RVK222" s="172"/>
      <c r="RVL222" s="172"/>
      <c r="RVM222" s="172"/>
      <c r="RVN222" s="172"/>
      <c r="RVO222" s="172"/>
      <c r="RVP222" s="172"/>
      <c r="RVQ222" s="172"/>
      <c r="RVR222" s="172"/>
      <c r="RVS222" s="172"/>
      <c r="RVT222" s="172"/>
      <c r="RVU222" s="172"/>
      <c r="RVV222" s="172"/>
      <c r="RVW222" s="172"/>
      <c r="RVX222" s="172"/>
      <c r="RVY222" s="172"/>
      <c r="RVZ222" s="172"/>
      <c r="RWA222" s="172"/>
      <c r="RWB222" s="172"/>
      <c r="RWC222" s="172"/>
      <c r="RWD222" s="172"/>
      <c r="RWE222" s="172"/>
      <c r="RWF222" s="172"/>
      <c r="RWG222" s="172"/>
      <c r="RWH222" s="172"/>
      <c r="RWI222" s="172"/>
      <c r="RWJ222" s="172"/>
      <c r="RWK222" s="172"/>
      <c r="RWL222" s="172"/>
      <c r="RWM222" s="172"/>
      <c r="RWN222" s="172"/>
      <c r="RWO222" s="172"/>
      <c r="RWP222" s="172"/>
      <c r="RWQ222" s="172"/>
      <c r="RWR222" s="172"/>
      <c r="RWS222" s="172"/>
      <c r="RWT222" s="172"/>
      <c r="RWU222" s="172"/>
      <c r="RWV222" s="172"/>
      <c r="RWW222" s="172"/>
      <c r="RWX222" s="172"/>
      <c r="RWY222" s="172"/>
      <c r="RWZ222" s="172"/>
      <c r="RXA222" s="172"/>
      <c r="RXB222" s="172"/>
      <c r="RXC222" s="172"/>
      <c r="RXD222" s="172"/>
      <c r="RXE222" s="172"/>
      <c r="RXF222" s="172"/>
      <c r="RXG222" s="172"/>
      <c r="RXH222" s="172"/>
      <c r="RXI222" s="172"/>
      <c r="RXJ222" s="172"/>
      <c r="RXK222" s="172"/>
      <c r="RXL222" s="172"/>
      <c r="RXM222" s="172"/>
      <c r="RXN222" s="172"/>
      <c r="RXO222" s="172"/>
      <c r="RXP222" s="172"/>
      <c r="RXQ222" s="172"/>
      <c r="RXR222" s="172"/>
      <c r="RXS222" s="172"/>
      <c r="RXT222" s="172"/>
      <c r="RXU222" s="172"/>
      <c r="RXV222" s="172"/>
      <c r="RXW222" s="172"/>
      <c r="RXX222" s="172"/>
      <c r="RXY222" s="172"/>
      <c r="RXZ222" s="172"/>
      <c r="RYA222" s="172"/>
      <c r="RYB222" s="172"/>
      <c r="RYC222" s="172"/>
      <c r="RYD222" s="172"/>
      <c r="RYE222" s="172"/>
      <c r="RYF222" s="172"/>
      <c r="RYG222" s="172"/>
      <c r="RYH222" s="172"/>
      <c r="RYI222" s="172"/>
      <c r="RYJ222" s="172"/>
      <c r="RYK222" s="172"/>
      <c r="RYL222" s="172"/>
      <c r="RYM222" s="172"/>
      <c r="RYN222" s="172"/>
      <c r="RYO222" s="172"/>
      <c r="RYP222" s="172"/>
      <c r="RYQ222" s="172"/>
      <c r="RYR222" s="172"/>
      <c r="RYS222" s="172"/>
      <c r="RYT222" s="172"/>
      <c r="RYU222" s="172"/>
      <c r="RYV222" s="172"/>
      <c r="RYW222" s="172"/>
      <c r="RYX222" s="172"/>
      <c r="RYY222" s="172"/>
      <c r="RYZ222" s="172"/>
      <c r="RZA222" s="172"/>
      <c r="RZB222" s="172"/>
      <c r="RZC222" s="172"/>
      <c r="RZD222" s="172"/>
      <c r="RZE222" s="172"/>
      <c r="RZF222" s="172"/>
      <c r="RZG222" s="172"/>
      <c r="RZH222" s="172"/>
      <c r="RZI222" s="172"/>
      <c r="RZJ222" s="172"/>
      <c r="RZK222" s="172"/>
      <c r="RZL222" s="172"/>
      <c r="RZM222" s="172"/>
      <c r="RZN222" s="172"/>
      <c r="RZO222" s="172"/>
      <c r="RZP222" s="172"/>
      <c r="RZQ222" s="172"/>
      <c r="RZR222" s="172"/>
      <c r="RZS222" s="172"/>
      <c r="RZT222" s="172"/>
      <c r="RZU222" s="172"/>
      <c r="RZV222" s="172"/>
      <c r="RZW222" s="172"/>
      <c r="RZX222" s="172"/>
      <c r="RZY222" s="172"/>
      <c r="RZZ222" s="172"/>
      <c r="SAA222" s="172"/>
      <c r="SAB222" s="172"/>
      <c r="SAC222" s="172"/>
      <c r="SAD222" s="172"/>
      <c r="SAE222" s="172"/>
      <c r="SAF222" s="172"/>
      <c r="SAG222" s="172"/>
      <c r="SAH222" s="172"/>
      <c r="SAI222" s="172"/>
      <c r="SAJ222" s="172"/>
      <c r="SAK222" s="172"/>
      <c r="SAL222" s="172"/>
      <c r="SAM222" s="172"/>
      <c r="SAN222" s="172"/>
      <c r="SAO222" s="172"/>
      <c r="SAP222" s="172"/>
      <c r="SAQ222" s="172"/>
      <c r="SAR222" s="172"/>
      <c r="SAS222" s="172"/>
      <c r="SAT222" s="172"/>
      <c r="SAU222" s="172"/>
      <c r="SAV222" s="172"/>
      <c r="SAW222" s="172"/>
      <c r="SAX222" s="172"/>
      <c r="SAY222" s="172"/>
      <c r="SAZ222" s="172"/>
      <c r="SBA222" s="172"/>
      <c r="SBB222" s="172"/>
      <c r="SBC222" s="172"/>
      <c r="SBD222" s="172"/>
      <c r="SBE222" s="172"/>
      <c r="SBF222" s="172"/>
      <c r="SBG222" s="172"/>
      <c r="SBH222" s="172"/>
      <c r="SBI222" s="172"/>
      <c r="SBJ222" s="172"/>
      <c r="SBK222" s="172"/>
      <c r="SBL222" s="172"/>
      <c r="SBM222" s="172"/>
      <c r="SBN222" s="172"/>
      <c r="SBO222" s="172"/>
      <c r="SBP222" s="172"/>
      <c r="SBQ222" s="172"/>
      <c r="SBR222" s="172"/>
      <c r="SBS222" s="172"/>
      <c r="SBT222" s="172"/>
      <c r="SBU222" s="172"/>
      <c r="SBV222" s="172"/>
      <c r="SBW222" s="172"/>
      <c r="SBX222" s="172"/>
      <c r="SBY222" s="172"/>
      <c r="SBZ222" s="172"/>
      <c r="SCA222" s="172"/>
      <c r="SCB222" s="172"/>
      <c r="SCC222" s="172"/>
      <c r="SCD222" s="172"/>
      <c r="SCE222" s="172"/>
      <c r="SCF222" s="172"/>
      <c r="SCG222" s="172"/>
      <c r="SCH222" s="172"/>
      <c r="SCI222" s="172"/>
      <c r="SCJ222" s="172"/>
      <c r="SCK222" s="172"/>
      <c r="SCL222" s="172"/>
      <c r="SCM222" s="172"/>
      <c r="SCN222" s="172"/>
      <c r="SCO222" s="172"/>
      <c r="SCP222" s="172"/>
      <c r="SCQ222" s="172"/>
      <c r="SCR222" s="172"/>
      <c r="SCS222" s="172"/>
      <c r="SCT222" s="172"/>
      <c r="SCU222" s="172"/>
      <c r="SCV222" s="172"/>
      <c r="SCW222" s="172"/>
      <c r="SCX222" s="172"/>
      <c r="SCY222" s="172"/>
      <c r="SCZ222" s="172"/>
      <c r="SDA222" s="172"/>
      <c r="SDB222" s="172"/>
      <c r="SDC222" s="172"/>
      <c r="SDD222" s="172"/>
      <c r="SDE222" s="172"/>
      <c r="SDF222" s="172"/>
      <c r="SDG222" s="172"/>
      <c r="SDH222" s="172"/>
      <c r="SDI222" s="172"/>
      <c r="SDJ222" s="172"/>
      <c r="SDK222" s="172"/>
      <c r="SDL222" s="172"/>
      <c r="SDM222" s="172"/>
      <c r="SDN222" s="172"/>
      <c r="SDO222" s="172"/>
      <c r="SDP222" s="172"/>
      <c r="SDQ222" s="172"/>
      <c r="SDR222" s="172"/>
      <c r="SDS222" s="172"/>
      <c r="SDT222" s="172"/>
      <c r="SDU222" s="172"/>
      <c r="SDV222" s="172"/>
      <c r="SDW222" s="172"/>
      <c r="SDX222" s="172"/>
      <c r="SDY222" s="172"/>
      <c r="SDZ222" s="172"/>
      <c r="SEA222" s="172"/>
      <c r="SEB222" s="172"/>
      <c r="SEC222" s="172"/>
      <c r="SED222" s="172"/>
      <c r="SEE222" s="172"/>
      <c r="SEF222" s="172"/>
      <c r="SEG222" s="172"/>
      <c r="SEH222" s="172"/>
      <c r="SEI222" s="172"/>
      <c r="SEJ222" s="172"/>
      <c r="SEK222" s="172"/>
      <c r="SEL222" s="172"/>
      <c r="SEM222" s="172"/>
      <c r="SEN222" s="172"/>
      <c r="SEO222" s="172"/>
      <c r="SEP222" s="172"/>
      <c r="SEQ222" s="172"/>
      <c r="SER222" s="172"/>
      <c r="SES222" s="172"/>
      <c r="SET222" s="172"/>
      <c r="SEU222" s="172"/>
      <c r="SEV222" s="172"/>
      <c r="SEW222" s="172"/>
      <c r="SEX222" s="172"/>
      <c r="SEY222" s="172"/>
      <c r="SEZ222" s="172"/>
      <c r="SFA222" s="172"/>
      <c r="SFB222" s="172"/>
      <c r="SFC222" s="172"/>
      <c r="SFD222" s="172"/>
      <c r="SFE222" s="172"/>
      <c r="SFF222" s="172"/>
      <c r="SFG222" s="172"/>
      <c r="SFH222" s="172"/>
      <c r="SFI222" s="172"/>
      <c r="SFJ222" s="172"/>
      <c r="SFK222" s="172"/>
      <c r="SFL222" s="172"/>
      <c r="SFM222" s="172"/>
      <c r="SFN222" s="172"/>
      <c r="SFO222" s="172"/>
      <c r="SFP222" s="172"/>
      <c r="SFQ222" s="172"/>
      <c r="SFR222" s="172"/>
      <c r="SFS222" s="172"/>
      <c r="SFT222" s="172"/>
      <c r="SFU222" s="172"/>
      <c r="SFV222" s="172"/>
      <c r="SFW222" s="172"/>
      <c r="SFX222" s="172"/>
      <c r="SFY222" s="172"/>
      <c r="SFZ222" s="172"/>
      <c r="SGA222" s="172"/>
      <c r="SGB222" s="172"/>
      <c r="SGC222" s="172"/>
      <c r="SGD222" s="172"/>
      <c r="SGE222" s="172"/>
      <c r="SGF222" s="172"/>
      <c r="SGG222" s="172"/>
      <c r="SGH222" s="172"/>
      <c r="SGI222" s="172"/>
      <c r="SGJ222" s="172"/>
      <c r="SGK222" s="172"/>
      <c r="SGL222" s="172"/>
      <c r="SGM222" s="172"/>
      <c r="SGN222" s="172"/>
      <c r="SGO222" s="172"/>
      <c r="SGP222" s="172"/>
      <c r="SGQ222" s="172"/>
      <c r="SGR222" s="172"/>
      <c r="SGS222" s="172"/>
      <c r="SGT222" s="172"/>
      <c r="SGU222" s="172"/>
      <c r="SGV222" s="172"/>
      <c r="SGW222" s="172"/>
      <c r="SGX222" s="172"/>
      <c r="SGY222" s="172"/>
      <c r="SGZ222" s="172"/>
      <c r="SHA222" s="172"/>
      <c r="SHB222" s="172"/>
      <c r="SHC222" s="172"/>
      <c r="SHD222" s="172"/>
      <c r="SHE222" s="172"/>
      <c r="SHF222" s="172"/>
      <c r="SHG222" s="172"/>
      <c r="SHH222" s="172"/>
      <c r="SHI222" s="172"/>
      <c r="SHJ222" s="172"/>
      <c r="SHK222" s="172"/>
      <c r="SHL222" s="172"/>
      <c r="SHM222" s="172"/>
      <c r="SHN222" s="172"/>
      <c r="SHO222" s="172"/>
      <c r="SHP222" s="172"/>
      <c r="SHQ222" s="172"/>
      <c r="SHR222" s="172"/>
      <c r="SHS222" s="172"/>
      <c r="SHT222" s="172"/>
      <c r="SHU222" s="172"/>
      <c r="SHV222" s="172"/>
      <c r="SHW222" s="172"/>
      <c r="SHX222" s="172"/>
      <c r="SHY222" s="172"/>
      <c r="SHZ222" s="172"/>
      <c r="SIA222" s="172"/>
      <c r="SIB222" s="172"/>
      <c r="SIC222" s="172"/>
      <c r="SID222" s="172"/>
      <c r="SIE222" s="172"/>
      <c r="SIF222" s="172"/>
      <c r="SIG222" s="172"/>
      <c r="SIH222" s="172"/>
      <c r="SII222" s="172"/>
      <c r="SIJ222" s="172"/>
      <c r="SIK222" s="172"/>
      <c r="SIL222" s="172"/>
      <c r="SIM222" s="172"/>
      <c r="SIN222" s="172"/>
      <c r="SIO222" s="172"/>
      <c r="SIP222" s="172"/>
      <c r="SIQ222" s="172"/>
      <c r="SIR222" s="172"/>
      <c r="SIS222" s="172"/>
      <c r="SIT222" s="172"/>
      <c r="SIU222" s="172"/>
      <c r="SIV222" s="172"/>
      <c r="SIW222" s="172"/>
      <c r="SIX222" s="172"/>
      <c r="SIY222" s="172"/>
      <c r="SIZ222" s="172"/>
      <c r="SJA222" s="172"/>
      <c r="SJB222" s="172"/>
      <c r="SJC222" s="172"/>
      <c r="SJD222" s="172"/>
      <c r="SJE222" s="172"/>
      <c r="SJF222" s="172"/>
      <c r="SJG222" s="172"/>
      <c r="SJH222" s="172"/>
      <c r="SJI222" s="172"/>
      <c r="SJJ222" s="172"/>
      <c r="SJK222" s="172"/>
      <c r="SJL222" s="172"/>
      <c r="SJM222" s="172"/>
      <c r="SJN222" s="172"/>
      <c r="SJO222" s="172"/>
      <c r="SJP222" s="172"/>
      <c r="SJQ222" s="172"/>
      <c r="SJR222" s="172"/>
      <c r="SJS222" s="172"/>
      <c r="SJT222" s="172"/>
      <c r="SJU222" s="172"/>
      <c r="SJV222" s="172"/>
      <c r="SJW222" s="172"/>
      <c r="SJX222" s="172"/>
      <c r="SJY222" s="172"/>
      <c r="SJZ222" s="172"/>
      <c r="SKA222" s="172"/>
      <c r="SKB222" s="172"/>
      <c r="SKC222" s="172"/>
      <c r="SKD222" s="172"/>
      <c r="SKE222" s="172"/>
      <c r="SKF222" s="172"/>
      <c r="SKG222" s="172"/>
      <c r="SKH222" s="172"/>
      <c r="SKI222" s="172"/>
      <c r="SKJ222" s="172"/>
      <c r="SKK222" s="172"/>
      <c r="SKL222" s="172"/>
      <c r="SKM222" s="172"/>
      <c r="SKN222" s="172"/>
      <c r="SKO222" s="172"/>
      <c r="SKP222" s="172"/>
      <c r="SKQ222" s="172"/>
      <c r="SKR222" s="172"/>
      <c r="SKS222" s="172"/>
      <c r="SKT222" s="172"/>
      <c r="SKU222" s="172"/>
      <c r="SKV222" s="172"/>
      <c r="SKW222" s="172"/>
      <c r="SKX222" s="172"/>
      <c r="SKY222" s="172"/>
      <c r="SKZ222" s="172"/>
      <c r="SLA222" s="172"/>
      <c r="SLB222" s="172"/>
      <c r="SLC222" s="172"/>
      <c r="SLD222" s="172"/>
      <c r="SLE222" s="172"/>
      <c r="SLF222" s="172"/>
      <c r="SLG222" s="172"/>
      <c r="SLH222" s="172"/>
      <c r="SLI222" s="172"/>
      <c r="SLJ222" s="172"/>
      <c r="SLK222" s="172"/>
      <c r="SLL222" s="172"/>
      <c r="SLM222" s="172"/>
      <c r="SLN222" s="172"/>
      <c r="SLO222" s="172"/>
      <c r="SLP222" s="172"/>
      <c r="SLQ222" s="172"/>
      <c r="SLR222" s="172"/>
      <c r="SLS222" s="172"/>
      <c r="SLT222" s="172"/>
      <c r="SLU222" s="172"/>
      <c r="SLV222" s="172"/>
      <c r="SLW222" s="172"/>
      <c r="SLX222" s="172"/>
      <c r="SLY222" s="172"/>
      <c r="SLZ222" s="172"/>
      <c r="SMA222" s="172"/>
      <c r="SMB222" s="172"/>
      <c r="SMC222" s="172"/>
      <c r="SMD222" s="172"/>
      <c r="SME222" s="172"/>
      <c r="SMF222" s="172"/>
      <c r="SMG222" s="172"/>
      <c r="SMH222" s="172"/>
      <c r="SMI222" s="172"/>
      <c r="SMJ222" s="172"/>
      <c r="SMK222" s="172"/>
      <c r="SML222" s="172"/>
      <c r="SMM222" s="172"/>
      <c r="SMN222" s="172"/>
      <c r="SMO222" s="172"/>
      <c r="SMP222" s="172"/>
      <c r="SMQ222" s="172"/>
      <c r="SMR222" s="172"/>
      <c r="SMS222" s="172"/>
      <c r="SMT222" s="172"/>
      <c r="SMU222" s="172"/>
      <c r="SMV222" s="172"/>
      <c r="SMW222" s="172"/>
      <c r="SMX222" s="172"/>
      <c r="SMY222" s="172"/>
      <c r="SMZ222" s="172"/>
      <c r="SNA222" s="172"/>
      <c r="SNB222" s="172"/>
      <c r="SNC222" s="172"/>
      <c r="SND222" s="172"/>
      <c r="SNE222" s="172"/>
      <c r="SNF222" s="172"/>
      <c r="SNG222" s="172"/>
      <c r="SNH222" s="172"/>
      <c r="SNI222" s="172"/>
      <c r="SNJ222" s="172"/>
      <c r="SNK222" s="172"/>
      <c r="SNL222" s="172"/>
      <c r="SNM222" s="172"/>
      <c r="SNN222" s="172"/>
      <c r="SNO222" s="172"/>
      <c r="SNP222" s="172"/>
      <c r="SNQ222" s="172"/>
      <c r="SNR222" s="172"/>
      <c r="SNS222" s="172"/>
      <c r="SNT222" s="172"/>
      <c r="SNU222" s="172"/>
      <c r="SNV222" s="172"/>
      <c r="SNW222" s="172"/>
      <c r="SNX222" s="172"/>
      <c r="SNY222" s="172"/>
      <c r="SNZ222" s="172"/>
      <c r="SOA222" s="172"/>
      <c r="SOB222" s="172"/>
      <c r="SOC222" s="172"/>
      <c r="SOD222" s="172"/>
      <c r="SOE222" s="172"/>
      <c r="SOF222" s="172"/>
      <c r="SOG222" s="172"/>
      <c r="SOH222" s="172"/>
      <c r="SOI222" s="172"/>
      <c r="SOJ222" s="172"/>
      <c r="SOK222" s="172"/>
      <c r="SOL222" s="172"/>
      <c r="SOM222" s="172"/>
      <c r="SON222" s="172"/>
      <c r="SOO222" s="172"/>
      <c r="SOP222" s="172"/>
      <c r="SOQ222" s="172"/>
      <c r="SOR222" s="172"/>
      <c r="SOS222" s="172"/>
      <c r="SOT222" s="172"/>
      <c r="SOU222" s="172"/>
      <c r="SOV222" s="172"/>
      <c r="SOW222" s="172"/>
      <c r="SOX222" s="172"/>
      <c r="SOY222" s="172"/>
      <c r="SOZ222" s="172"/>
      <c r="SPA222" s="172"/>
      <c r="SPB222" s="172"/>
      <c r="SPC222" s="172"/>
      <c r="SPD222" s="172"/>
      <c r="SPE222" s="172"/>
      <c r="SPF222" s="172"/>
      <c r="SPG222" s="172"/>
      <c r="SPH222" s="172"/>
      <c r="SPI222" s="172"/>
      <c r="SPJ222" s="172"/>
      <c r="SPK222" s="172"/>
      <c r="SPL222" s="172"/>
      <c r="SPM222" s="172"/>
      <c r="SPN222" s="172"/>
      <c r="SPO222" s="172"/>
      <c r="SPP222" s="172"/>
      <c r="SPQ222" s="172"/>
      <c r="SPR222" s="172"/>
      <c r="SPS222" s="172"/>
      <c r="SPT222" s="172"/>
      <c r="SPU222" s="172"/>
      <c r="SPV222" s="172"/>
      <c r="SPW222" s="172"/>
      <c r="SPX222" s="172"/>
      <c r="SPY222" s="172"/>
      <c r="SPZ222" s="172"/>
      <c r="SQA222" s="172"/>
      <c r="SQB222" s="172"/>
      <c r="SQC222" s="172"/>
      <c r="SQD222" s="172"/>
      <c r="SQE222" s="172"/>
      <c r="SQF222" s="172"/>
      <c r="SQG222" s="172"/>
      <c r="SQH222" s="172"/>
      <c r="SQI222" s="172"/>
      <c r="SQJ222" s="172"/>
      <c r="SQK222" s="172"/>
      <c r="SQL222" s="172"/>
      <c r="SQM222" s="172"/>
      <c r="SQN222" s="172"/>
      <c r="SQO222" s="172"/>
      <c r="SQP222" s="172"/>
      <c r="SQQ222" s="172"/>
      <c r="SQR222" s="172"/>
      <c r="SQS222" s="172"/>
      <c r="SQT222" s="172"/>
      <c r="SQU222" s="172"/>
      <c r="SQV222" s="172"/>
      <c r="SQW222" s="172"/>
      <c r="SQX222" s="172"/>
      <c r="SQY222" s="172"/>
      <c r="SQZ222" s="172"/>
      <c r="SRA222" s="172"/>
      <c r="SRB222" s="172"/>
      <c r="SRC222" s="172"/>
      <c r="SRD222" s="172"/>
      <c r="SRE222" s="172"/>
      <c r="SRF222" s="172"/>
      <c r="SRG222" s="172"/>
      <c r="SRH222" s="172"/>
      <c r="SRI222" s="172"/>
      <c r="SRJ222" s="172"/>
      <c r="SRK222" s="172"/>
      <c r="SRL222" s="172"/>
      <c r="SRM222" s="172"/>
      <c r="SRN222" s="172"/>
      <c r="SRO222" s="172"/>
      <c r="SRP222" s="172"/>
      <c r="SRQ222" s="172"/>
      <c r="SRR222" s="172"/>
      <c r="SRS222" s="172"/>
      <c r="SRT222" s="172"/>
      <c r="SRU222" s="172"/>
      <c r="SRV222" s="172"/>
      <c r="SRW222" s="172"/>
      <c r="SRX222" s="172"/>
      <c r="SRY222" s="172"/>
      <c r="SRZ222" s="172"/>
      <c r="SSA222" s="172"/>
      <c r="SSB222" s="172"/>
      <c r="SSC222" s="172"/>
      <c r="SSD222" s="172"/>
      <c r="SSE222" s="172"/>
      <c r="SSF222" s="172"/>
      <c r="SSG222" s="172"/>
      <c r="SSH222" s="172"/>
      <c r="SSI222" s="172"/>
      <c r="SSJ222" s="172"/>
      <c r="SSK222" s="172"/>
      <c r="SSL222" s="172"/>
      <c r="SSM222" s="172"/>
      <c r="SSN222" s="172"/>
      <c r="SSO222" s="172"/>
      <c r="SSP222" s="172"/>
      <c r="SSQ222" s="172"/>
      <c r="SSR222" s="172"/>
      <c r="SSS222" s="172"/>
      <c r="SST222" s="172"/>
      <c r="SSU222" s="172"/>
      <c r="SSV222" s="172"/>
      <c r="SSW222" s="172"/>
      <c r="SSX222" s="172"/>
      <c r="SSY222" s="172"/>
      <c r="SSZ222" s="172"/>
      <c r="STA222" s="172"/>
      <c r="STB222" s="172"/>
      <c r="STC222" s="172"/>
      <c r="STD222" s="172"/>
      <c r="STE222" s="172"/>
      <c r="STF222" s="172"/>
      <c r="STG222" s="172"/>
      <c r="STH222" s="172"/>
      <c r="STI222" s="172"/>
      <c r="STJ222" s="172"/>
      <c r="STK222" s="172"/>
      <c r="STL222" s="172"/>
      <c r="STM222" s="172"/>
      <c r="STN222" s="172"/>
      <c r="STO222" s="172"/>
      <c r="STP222" s="172"/>
      <c r="STQ222" s="172"/>
      <c r="STR222" s="172"/>
      <c r="STS222" s="172"/>
      <c r="STT222" s="172"/>
      <c r="STU222" s="172"/>
      <c r="STV222" s="172"/>
      <c r="STW222" s="172"/>
      <c r="STX222" s="172"/>
      <c r="STY222" s="172"/>
      <c r="STZ222" s="172"/>
      <c r="SUA222" s="172"/>
      <c r="SUB222" s="172"/>
      <c r="SUC222" s="172"/>
      <c r="SUD222" s="172"/>
      <c r="SUE222" s="172"/>
      <c r="SUF222" s="172"/>
      <c r="SUG222" s="172"/>
      <c r="SUH222" s="172"/>
      <c r="SUI222" s="172"/>
      <c r="SUJ222" s="172"/>
      <c r="SUK222" s="172"/>
      <c r="SUL222" s="172"/>
      <c r="SUM222" s="172"/>
      <c r="SUN222" s="172"/>
      <c r="SUO222" s="172"/>
      <c r="SUP222" s="172"/>
      <c r="SUQ222" s="172"/>
      <c r="SUR222" s="172"/>
      <c r="SUS222" s="172"/>
      <c r="SUT222" s="172"/>
      <c r="SUU222" s="172"/>
      <c r="SUV222" s="172"/>
      <c r="SUW222" s="172"/>
      <c r="SUX222" s="172"/>
      <c r="SUY222" s="172"/>
      <c r="SUZ222" s="172"/>
      <c r="SVA222" s="172"/>
      <c r="SVB222" s="172"/>
      <c r="SVC222" s="172"/>
      <c r="SVD222" s="172"/>
      <c r="SVE222" s="172"/>
      <c r="SVF222" s="172"/>
      <c r="SVG222" s="172"/>
      <c r="SVH222" s="172"/>
      <c r="SVI222" s="172"/>
      <c r="SVJ222" s="172"/>
      <c r="SVK222" s="172"/>
      <c r="SVL222" s="172"/>
      <c r="SVM222" s="172"/>
      <c r="SVN222" s="172"/>
      <c r="SVO222" s="172"/>
      <c r="SVP222" s="172"/>
      <c r="SVQ222" s="172"/>
      <c r="SVR222" s="172"/>
      <c r="SVS222" s="172"/>
      <c r="SVT222" s="172"/>
      <c r="SVU222" s="172"/>
      <c r="SVV222" s="172"/>
      <c r="SVW222" s="172"/>
      <c r="SVX222" s="172"/>
      <c r="SVY222" s="172"/>
      <c r="SVZ222" s="172"/>
      <c r="SWA222" s="172"/>
      <c r="SWB222" s="172"/>
      <c r="SWC222" s="172"/>
      <c r="SWD222" s="172"/>
      <c r="SWE222" s="172"/>
      <c r="SWF222" s="172"/>
      <c r="SWG222" s="172"/>
      <c r="SWH222" s="172"/>
      <c r="SWI222" s="172"/>
      <c r="SWJ222" s="172"/>
      <c r="SWK222" s="172"/>
      <c r="SWL222" s="172"/>
      <c r="SWM222" s="172"/>
      <c r="SWN222" s="172"/>
      <c r="SWO222" s="172"/>
      <c r="SWP222" s="172"/>
      <c r="SWQ222" s="172"/>
      <c r="SWR222" s="172"/>
      <c r="SWS222" s="172"/>
      <c r="SWT222" s="172"/>
      <c r="SWU222" s="172"/>
      <c r="SWV222" s="172"/>
      <c r="SWW222" s="172"/>
      <c r="SWX222" s="172"/>
      <c r="SWY222" s="172"/>
      <c r="SWZ222" s="172"/>
      <c r="SXA222" s="172"/>
      <c r="SXB222" s="172"/>
      <c r="SXC222" s="172"/>
      <c r="SXD222" s="172"/>
      <c r="SXE222" s="172"/>
      <c r="SXF222" s="172"/>
      <c r="SXG222" s="172"/>
      <c r="SXH222" s="172"/>
      <c r="SXI222" s="172"/>
      <c r="SXJ222" s="172"/>
      <c r="SXK222" s="172"/>
      <c r="SXL222" s="172"/>
      <c r="SXM222" s="172"/>
      <c r="SXN222" s="172"/>
      <c r="SXO222" s="172"/>
      <c r="SXP222" s="172"/>
      <c r="SXQ222" s="172"/>
      <c r="SXR222" s="172"/>
      <c r="SXS222" s="172"/>
      <c r="SXT222" s="172"/>
      <c r="SXU222" s="172"/>
      <c r="SXV222" s="172"/>
      <c r="SXW222" s="172"/>
      <c r="SXX222" s="172"/>
      <c r="SXY222" s="172"/>
      <c r="SXZ222" s="172"/>
      <c r="SYA222" s="172"/>
      <c r="SYB222" s="172"/>
      <c r="SYC222" s="172"/>
      <c r="SYD222" s="172"/>
      <c r="SYE222" s="172"/>
      <c r="SYF222" s="172"/>
      <c r="SYG222" s="172"/>
      <c r="SYH222" s="172"/>
      <c r="SYI222" s="172"/>
      <c r="SYJ222" s="172"/>
      <c r="SYK222" s="172"/>
      <c r="SYL222" s="172"/>
      <c r="SYM222" s="172"/>
      <c r="SYN222" s="172"/>
      <c r="SYO222" s="172"/>
      <c r="SYP222" s="172"/>
      <c r="SYQ222" s="172"/>
      <c r="SYR222" s="172"/>
      <c r="SYS222" s="172"/>
      <c r="SYT222" s="172"/>
      <c r="SYU222" s="172"/>
      <c r="SYV222" s="172"/>
      <c r="SYW222" s="172"/>
      <c r="SYX222" s="172"/>
      <c r="SYY222" s="172"/>
      <c r="SYZ222" s="172"/>
      <c r="SZA222" s="172"/>
      <c r="SZB222" s="172"/>
      <c r="SZC222" s="172"/>
      <c r="SZD222" s="172"/>
      <c r="SZE222" s="172"/>
      <c r="SZF222" s="172"/>
      <c r="SZG222" s="172"/>
      <c r="SZH222" s="172"/>
      <c r="SZI222" s="172"/>
      <c r="SZJ222" s="172"/>
      <c r="SZK222" s="172"/>
      <c r="SZL222" s="172"/>
      <c r="SZM222" s="172"/>
      <c r="SZN222" s="172"/>
      <c r="SZO222" s="172"/>
      <c r="SZP222" s="172"/>
      <c r="SZQ222" s="172"/>
      <c r="SZR222" s="172"/>
      <c r="SZS222" s="172"/>
      <c r="SZT222" s="172"/>
      <c r="SZU222" s="172"/>
      <c r="SZV222" s="172"/>
      <c r="SZW222" s="172"/>
      <c r="SZX222" s="172"/>
      <c r="SZY222" s="172"/>
      <c r="SZZ222" s="172"/>
      <c r="TAA222" s="172"/>
      <c r="TAB222" s="172"/>
      <c r="TAC222" s="172"/>
      <c r="TAD222" s="172"/>
      <c r="TAE222" s="172"/>
      <c r="TAF222" s="172"/>
      <c r="TAG222" s="172"/>
      <c r="TAH222" s="172"/>
      <c r="TAI222" s="172"/>
      <c r="TAJ222" s="172"/>
      <c r="TAK222" s="172"/>
      <c r="TAL222" s="172"/>
      <c r="TAM222" s="172"/>
      <c r="TAN222" s="172"/>
      <c r="TAO222" s="172"/>
      <c r="TAP222" s="172"/>
      <c r="TAQ222" s="172"/>
      <c r="TAR222" s="172"/>
      <c r="TAS222" s="172"/>
      <c r="TAT222" s="172"/>
      <c r="TAU222" s="172"/>
      <c r="TAV222" s="172"/>
      <c r="TAW222" s="172"/>
      <c r="TAX222" s="172"/>
      <c r="TAY222" s="172"/>
      <c r="TAZ222" s="172"/>
      <c r="TBA222" s="172"/>
      <c r="TBB222" s="172"/>
      <c r="TBC222" s="172"/>
      <c r="TBD222" s="172"/>
      <c r="TBE222" s="172"/>
      <c r="TBF222" s="172"/>
      <c r="TBG222" s="172"/>
      <c r="TBH222" s="172"/>
      <c r="TBI222" s="172"/>
      <c r="TBJ222" s="172"/>
      <c r="TBK222" s="172"/>
      <c r="TBL222" s="172"/>
      <c r="TBM222" s="172"/>
      <c r="TBN222" s="172"/>
      <c r="TBO222" s="172"/>
      <c r="TBP222" s="172"/>
      <c r="TBQ222" s="172"/>
      <c r="TBR222" s="172"/>
      <c r="TBS222" s="172"/>
      <c r="TBT222" s="172"/>
      <c r="TBU222" s="172"/>
      <c r="TBV222" s="172"/>
      <c r="TBW222" s="172"/>
      <c r="TBX222" s="172"/>
      <c r="TBY222" s="172"/>
      <c r="TBZ222" s="172"/>
      <c r="TCA222" s="172"/>
      <c r="TCB222" s="172"/>
      <c r="TCC222" s="172"/>
      <c r="TCD222" s="172"/>
      <c r="TCE222" s="172"/>
      <c r="TCF222" s="172"/>
      <c r="TCG222" s="172"/>
      <c r="TCH222" s="172"/>
      <c r="TCI222" s="172"/>
      <c r="TCJ222" s="172"/>
      <c r="TCK222" s="172"/>
      <c r="TCL222" s="172"/>
      <c r="TCM222" s="172"/>
      <c r="TCN222" s="172"/>
      <c r="TCO222" s="172"/>
      <c r="TCP222" s="172"/>
      <c r="TCQ222" s="172"/>
      <c r="TCR222" s="172"/>
      <c r="TCS222" s="172"/>
      <c r="TCT222" s="172"/>
      <c r="TCU222" s="172"/>
      <c r="TCV222" s="172"/>
      <c r="TCW222" s="172"/>
      <c r="TCX222" s="172"/>
      <c r="TCY222" s="172"/>
      <c r="TCZ222" s="172"/>
      <c r="TDA222" s="172"/>
      <c r="TDB222" s="172"/>
      <c r="TDC222" s="172"/>
      <c r="TDD222" s="172"/>
      <c r="TDE222" s="172"/>
      <c r="TDF222" s="172"/>
      <c r="TDG222" s="172"/>
      <c r="TDH222" s="172"/>
      <c r="TDI222" s="172"/>
      <c r="TDJ222" s="172"/>
      <c r="TDK222" s="172"/>
      <c r="TDL222" s="172"/>
      <c r="TDM222" s="172"/>
      <c r="TDN222" s="172"/>
      <c r="TDO222" s="172"/>
      <c r="TDP222" s="172"/>
      <c r="TDQ222" s="172"/>
      <c r="TDR222" s="172"/>
      <c r="TDS222" s="172"/>
      <c r="TDT222" s="172"/>
      <c r="TDU222" s="172"/>
      <c r="TDV222" s="172"/>
      <c r="TDW222" s="172"/>
      <c r="TDX222" s="172"/>
      <c r="TDY222" s="172"/>
      <c r="TDZ222" s="172"/>
      <c r="TEA222" s="172"/>
      <c r="TEB222" s="172"/>
      <c r="TEC222" s="172"/>
      <c r="TED222" s="172"/>
      <c r="TEE222" s="172"/>
      <c r="TEF222" s="172"/>
      <c r="TEG222" s="172"/>
      <c r="TEH222" s="172"/>
      <c r="TEI222" s="172"/>
      <c r="TEJ222" s="172"/>
      <c r="TEK222" s="172"/>
      <c r="TEL222" s="172"/>
      <c r="TEM222" s="172"/>
      <c r="TEN222" s="172"/>
      <c r="TEO222" s="172"/>
      <c r="TEP222" s="172"/>
      <c r="TEQ222" s="172"/>
      <c r="TER222" s="172"/>
      <c r="TES222" s="172"/>
      <c r="TET222" s="172"/>
      <c r="TEU222" s="172"/>
      <c r="TEV222" s="172"/>
      <c r="TEW222" s="172"/>
      <c r="TEX222" s="172"/>
      <c r="TEY222" s="172"/>
      <c r="TEZ222" s="172"/>
      <c r="TFA222" s="172"/>
      <c r="TFB222" s="172"/>
      <c r="TFC222" s="172"/>
      <c r="TFD222" s="172"/>
      <c r="TFE222" s="172"/>
      <c r="TFF222" s="172"/>
      <c r="TFG222" s="172"/>
      <c r="TFH222" s="172"/>
      <c r="TFI222" s="172"/>
      <c r="TFJ222" s="172"/>
      <c r="TFK222" s="172"/>
      <c r="TFL222" s="172"/>
      <c r="TFM222" s="172"/>
      <c r="TFN222" s="172"/>
      <c r="TFO222" s="172"/>
      <c r="TFP222" s="172"/>
      <c r="TFQ222" s="172"/>
      <c r="TFR222" s="172"/>
      <c r="TFS222" s="172"/>
      <c r="TFT222" s="172"/>
      <c r="TFU222" s="172"/>
      <c r="TFV222" s="172"/>
      <c r="TFW222" s="172"/>
      <c r="TFX222" s="172"/>
      <c r="TFY222" s="172"/>
      <c r="TFZ222" s="172"/>
      <c r="TGA222" s="172"/>
      <c r="TGB222" s="172"/>
      <c r="TGC222" s="172"/>
      <c r="TGD222" s="172"/>
      <c r="TGE222" s="172"/>
      <c r="TGF222" s="172"/>
      <c r="TGG222" s="172"/>
      <c r="TGH222" s="172"/>
      <c r="TGI222" s="172"/>
      <c r="TGJ222" s="172"/>
      <c r="TGK222" s="172"/>
      <c r="TGL222" s="172"/>
      <c r="TGM222" s="172"/>
      <c r="TGN222" s="172"/>
      <c r="TGO222" s="172"/>
      <c r="TGP222" s="172"/>
      <c r="TGQ222" s="172"/>
      <c r="TGR222" s="172"/>
      <c r="TGS222" s="172"/>
      <c r="TGT222" s="172"/>
      <c r="TGU222" s="172"/>
      <c r="TGV222" s="172"/>
      <c r="TGW222" s="172"/>
      <c r="TGX222" s="172"/>
      <c r="TGY222" s="172"/>
      <c r="TGZ222" s="172"/>
      <c r="THA222" s="172"/>
      <c r="THB222" s="172"/>
      <c r="THC222" s="172"/>
      <c r="THD222" s="172"/>
      <c r="THE222" s="172"/>
      <c r="THF222" s="172"/>
      <c r="THG222" s="172"/>
      <c r="THH222" s="172"/>
      <c r="THI222" s="172"/>
      <c r="THJ222" s="172"/>
      <c r="THK222" s="172"/>
      <c r="THL222" s="172"/>
      <c r="THM222" s="172"/>
      <c r="THN222" s="172"/>
      <c r="THO222" s="172"/>
      <c r="THP222" s="172"/>
      <c r="THQ222" s="172"/>
      <c r="THR222" s="172"/>
      <c r="THS222" s="172"/>
      <c r="THT222" s="172"/>
      <c r="THU222" s="172"/>
      <c r="THV222" s="172"/>
      <c r="THW222" s="172"/>
      <c r="THX222" s="172"/>
      <c r="THY222" s="172"/>
      <c r="THZ222" s="172"/>
      <c r="TIA222" s="172"/>
      <c r="TIB222" s="172"/>
      <c r="TIC222" s="172"/>
      <c r="TID222" s="172"/>
      <c r="TIE222" s="172"/>
      <c r="TIF222" s="172"/>
      <c r="TIG222" s="172"/>
      <c r="TIH222" s="172"/>
      <c r="TII222" s="172"/>
      <c r="TIJ222" s="172"/>
      <c r="TIK222" s="172"/>
      <c r="TIL222" s="172"/>
      <c r="TIM222" s="172"/>
      <c r="TIN222" s="172"/>
      <c r="TIO222" s="172"/>
      <c r="TIP222" s="172"/>
      <c r="TIQ222" s="172"/>
      <c r="TIR222" s="172"/>
      <c r="TIS222" s="172"/>
      <c r="TIT222" s="172"/>
      <c r="TIU222" s="172"/>
      <c r="TIV222" s="172"/>
      <c r="TIW222" s="172"/>
      <c r="TIX222" s="172"/>
      <c r="TIY222" s="172"/>
      <c r="TIZ222" s="172"/>
      <c r="TJA222" s="172"/>
      <c r="TJB222" s="172"/>
      <c r="TJC222" s="172"/>
      <c r="TJD222" s="172"/>
      <c r="TJE222" s="172"/>
      <c r="TJF222" s="172"/>
      <c r="TJG222" s="172"/>
      <c r="TJH222" s="172"/>
      <c r="TJI222" s="172"/>
      <c r="TJJ222" s="172"/>
      <c r="TJK222" s="172"/>
      <c r="TJL222" s="172"/>
      <c r="TJM222" s="172"/>
      <c r="TJN222" s="172"/>
      <c r="TJO222" s="172"/>
      <c r="TJP222" s="172"/>
      <c r="TJQ222" s="172"/>
      <c r="TJR222" s="172"/>
      <c r="TJS222" s="172"/>
      <c r="TJT222" s="172"/>
      <c r="TJU222" s="172"/>
      <c r="TJV222" s="172"/>
      <c r="TJW222" s="172"/>
      <c r="TJX222" s="172"/>
      <c r="TJY222" s="172"/>
      <c r="TJZ222" s="172"/>
      <c r="TKA222" s="172"/>
      <c r="TKB222" s="172"/>
      <c r="TKC222" s="172"/>
      <c r="TKD222" s="172"/>
      <c r="TKE222" s="172"/>
      <c r="TKF222" s="172"/>
      <c r="TKG222" s="172"/>
      <c r="TKH222" s="172"/>
      <c r="TKI222" s="172"/>
      <c r="TKJ222" s="172"/>
      <c r="TKK222" s="172"/>
      <c r="TKL222" s="172"/>
      <c r="TKM222" s="172"/>
      <c r="TKN222" s="172"/>
      <c r="TKO222" s="172"/>
      <c r="TKP222" s="172"/>
      <c r="TKQ222" s="172"/>
      <c r="TKR222" s="172"/>
      <c r="TKS222" s="172"/>
      <c r="TKT222" s="172"/>
      <c r="TKU222" s="172"/>
      <c r="TKV222" s="172"/>
      <c r="TKW222" s="172"/>
      <c r="TKX222" s="172"/>
      <c r="TKY222" s="172"/>
      <c r="TKZ222" s="172"/>
      <c r="TLA222" s="172"/>
      <c r="TLB222" s="172"/>
      <c r="TLC222" s="172"/>
      <c r="TLD222" s="172"/>
      <c r="TLE222" s="172"/>
      <c r="TLF222" s="172"/>
      <c r="TLG222" s="172"/>
      <c r="TLH222" s="172"/>
      <c r="TLI222" s="172"/>
      <c r="TLJ222" s="172"/>
      <c r="TLK222" s="172"/>
      <c r="TLL222" s="172"/>
      <c r="TLM222" s="172"/>
      <c r="TLN222" s="172"/>
      <c r="TLO222" s="172"/>
      <c r="TLP222" s="172"/>
      <c r="TLQ222" s="172"/>
      <c r="TLR222" s="172"/>
      <c r="TLS222" s="172"/>
      <c r="TLT222" s="172"/>
      <c r="TLU222" s="172"/>
      <c r="TLV222" s="172"/>
      <c r="TLW222" s="172"/>
      <c r="TLX222" s="172"/>
      <c r="TLY222" s="172"/>
      <c r="TLZ222" s="172"/>
      <c r="TMA222" s="172"/>
      <c r="TMB222" s="172"/>
      <c r="TMC222" s="172"/>
      <c r="TMD222" s="172"/>
      <c r="TME222" s="172"/>
      <c r="TMF222" s="172"/>
      <c r="TMG222" s="172"/>
      <c r="TMH222" s="172"/>
      <c r="TMI222" s="172"/>
      <c r="TMJ222" s="172"/>
      <c r="TMK222" s="172"/>
      <c r="TML222" s="172"/>
      <c r="TMM222" s="172"/>
      <c r="TMN222" s="172"/>
      <c r="TMO222" s="172"/>
      <c r="TMP222" s="172"/>
      <c r="TMQ222" s="172"/>
      <c r="TMR222" s="172"/>
      <c r="TMS222" s="172"/>
      <c r="TMT222" s="172"/>
      <c r="TMU222" s="172"/>
      <c r="TMV222" s="172"/>
      <c r="TMW222" s="172"/>
      <c r="TMX222" s="172"/>
      <c r="TMY222" s="172"/>
      <c r="TMZ222" s="172"/>
      <c r="TNA222" s="172"/>
      <c r="TNB222" s="172"/>
      <c r="TNC222" s="172"/>
      <c r="TND222" s="172"/>
      <c r="TNE222" s="172"/>
      <c r="TNF222" s="172"/>
      <c r="TNG222" s="172"/>
      <c r="TNH222" s="172"/>
      <c r="TNI222" s="172"/>
      <c r="TNJ222" s="172"/>
      <c r="TNK222" s="172"/>
      <c r="TNL222" s="172"/>
      <c r="TNM222" s="172"/>
      <c r="TNN222" s="172"/>
      <c r="TNO222" s="172"/>
      <c r="TNP222" s="172"/>
      <c r="TNQ222" s="172"/>
      <c r="TNR222" s="172"/>
      <c r="TNS222" s="172"/>
      <c r="TNT222" s="172"/>
      <c r="TNU222" s="172"/>
      <c r="TNV222" s="172"/>
      <c r="TNW222" s="172"/>
      <c r="TNX222" s="172"/>
      <c r="TNY222" s="172"/>
      <c r="TNZ222" s="172"/>
      <c r="TOA222" s="172"/>
      <c r="TOB222" s="172"/>
      <c r="TOC222" s="172"/>
      <c r="TOD222" s="172"/>
      <c r="TOE222" s="172"/>
      <c r="TOF222" s="172"/>
      <c r="TOG222" s="172"/>
      <c r="TOH222" s="172"/>
      <c r="TOI222" s="172"/>
      <c r="TOJ222" s="172"/>
      <c r="TOK222" s="172"/>
      <c r="TOL222" s="172"/>
      <c r="TOM222" s="172"/>
      <c r="TON222" s="172"/>
      <c r="TOO222" s="172"/>
      <c r="TOP222" s="172"/>
      <c r="TOQ222" s="172"/>
      <c r="TOR222" s="172"/>
      <c r="TOS222" s="172"/>
      <c r="TOT222" s="172"/>
      <c r="TOU222" s="172"/>
      <c r="TOV222" s="172"/>
      <c r="TOW222" s="172"/>
      <c r="TOX222" s="172"/>
      <c r="TOY222" s="172"/>
      <c r="TOZ222" s="172"/>
      <c r="TPA222" s="172"/>
      <c r="TPB222" s="172"/>
      <c r="TPC222" s="172"/>
      <c r="TPD222" s="172"/>
      <c r="TPE222" s="172"/>
      <c r="TPF222" s="172"/>
      <c r="TPG222" s="172"/>
      <c r="TPH222" s="172"/>
      <c r="TPI222" s="172"/>
      <c r="TPJ222" s="172"/>
      <c r="TPK222" s="172"/>
      <c r="TPL222" s="172"/>
      <c r="TPM222" s="172"/>
      <c r="TPN222" s="172"/>
      <c r="TPO222" s="172"/>
      <c r="TPP222" s="172"/>
      <c r="TPQ222" s="172"/>
      <c r="TPR222" s="172"/>
      <c r="TPS222" s="172"/>
      <c r="TPT222" s="172"/>
      <c r="TPU222" s="172"/>
      <c r="TPV222" s="172"/>
      <c r="TPW222" s="172"/>
      <c r="TPX222" s="172"/>
      <c r="TPY222" s="172"/>
      <c r="TPZ222" s="172"/>
      <c r="TQA222" s="172"/>
      <c r="TQB222" s="172"/>
      <c r="TQC222" s="172"/>
      <c r="TQD222" s="172"/>
      <c r="TQE222" s="172"/>
      <c r="TQF222" s="172"/>
      <c r="TQG222" s="172"/>
      <c r="TQH222" s="172"/>
      <c r="TQI222" s="172"/>
      <c r="TQJ222" s="172"/>
      <c r="TQK222" s="172"/>
      <c r="TQL222" s="172"/>
      <c r="TQM222" s="172"/>
      <c r="TQN222" s="172"/>
      <c r="TQO222" s="172"/>
      <c r="TQP222" s="172"/>
      <c r="TQQ222" s="172"/>
      <c r="TQR222" s="172"/>
      <c r="TQS222" s="172"/>
      <c r="TQT222" s="172"/>
      <c r="TQU222" s="172"/>
      <c r="TQV222" s="172"/>
      <c r="TQW222" s="172"/>
      <c r="TQX222" s="172"/>
      <c r="TQY222" s="172"/>
      <c r="TQZ222" s="172"/>
      <c r="TRA222" s="172"/>
      <c r="TRB222" s="172"/>
      <c r="TRC222" s="172"/>
      <c r="TRD222" s="172"/>
      <c r="TRE222" s="172"/>
      <c r="TRF222" s="172"/>
      <c r="TRG222" s="172"/>
      <c r="TRH222" s="172"/>
      <c r="TRI222" s="172"/>
      <c r="TRJ222" s="172"/>
      <c r="TRK222" s="172"/>
      <c r="TRL222" s="172"/>
      <c r="TRM222" s="172"/>
      <c r="TRN222" s="172"/>
      <c r="TRO222" s="172"/>
      <c r="TRP222" s="172"/>
      <c r="TRQ222" s="172"/>
      <c r="TRR222" s="172"/>
      <c r="TRS222" s="172"/>
      <c r="TRT222" s="172"/>
      <c r="TRU222" s="172"/>
      <c r="TRV222" s="172"/>
      <c r="TRW222" s="172"/>
      <c r="TRX222" s="172"/>
      <c r="TRY222" s="172"/>
      <c r="TRZ222" s="172"/>
      <c r="TSA222" s="172"/>
      <c r="TSB222" s="172"/>
      <c r="TSC222" s="172"/>
      <c r="TSD222" s="172"/>
      <c r="TSE222" s="172"/>
      <c r="TSF222" s="172"/>
      <c r="TSG222" s="172"/>
      <c r="TSH222" s="172"/>
      <c r="TSI222" s="172"/>
      <c r="TSJ222" s="172"/>
      <c r="TSK222" s="172"/>
      <c r="TSL222" s="172"/>
      <c r="TSM222" s="172"/>
      <c r="TSN222" s="172"/>
      <c r="TSO222" s="172"/>
      <c r="TSP222" s="172"/>
      <c r="TSQ222" s="172"/>
      <c r="TSR222" s="172"/>
      <c r="TSS222" s="172"/>
      <c r="TST222" s="172"/>
      <c r="TSU222" s="172"/>
      <c r="TSV222" s="172"/>
      <c r="TSW222" s="172"/>
      <c r="TSX222" s="172"/>
      <c r="TSY222" s="172"/>
      <c r="TSZ222" s="172"/>
      <c r="TTA222" s="172"/>
      <c r="TTB222" s="172"/>
      <c r="TTC222" s="172"/>
      <c r="TTD222" s="172"/>
      <c r="TTE222" s="172"/>
      <c r="TTF222" s="172"/>
      <c r="TTG222" s="172"/>
      <c r="TTH222" s="172"/>
      <c r="TTI222" s="172"/>
      <c r="TTJ222" s="172"/>
      <c r="TTK222" s="172"/>
      <c r="TTL222" s="172"/>
      <c r="TTM222" s="172"/>
      <c r="TTN222" s="172"/>
      <c r="TTO222" s="172"/>
      <c r="TTP222" s="172"/>
      <c r="TTQ222" s="172"/>
      <c r="TTR222" s="172"/>
      <c r="TTS222" s="172"/>
      <c r="TTT222" s="172"/>
      <c r="TTU222" s="172"/>
      <c r="TTV222" s="172"/>
      <c r="TTW222" s="172"/>
      <c r="TTX222" s="172"/>
      <c r="TTY222" s="172"/>
      <c r="TTZ222" s="172"/>
      <c r="TUA222" s="172"/>
      <c r="TUB222" s="172"/>
      <c r="TUC222" s="172"/>
      <c r="TUD222" s="172"/>
      <c r="TUE222" s="172"/>
      <c r="TUF222" s="172"/>
      <c r="TUG222" s="172"/>
      <c r="TUH222" s="172"/>
      <c r="TUI222" s="172"/>
      <c r="TUJ222" s="172"/>
      <c r="TUK222" s="172"/>
      <c r="TUL222" s="172"/>
      <c r="TUM222" s="172"/>
      <c r="TUN222" s="172"/>
      <c r="TUO222" s="172"/>
      <c r="TUP222" s="172"/>
      <c r="TUQ222" s="172"/>
      <c r="TUR222" s="172"/>
      <c r="TUS222" s="172"/>
      <c r="TUT222" s="172"/>
      <c r="TUU222" s="172"/>
      <c r="TUV222" s="172"/>
      <c r="TUW222" s="172"/>
      <c r="TUX222" s="172"/>
      <c r="TUY222" s="172"/>
      <c r="TUZ222" s="172"/>
      <c r="TVA222" s="172"/>
      <c r="TVB222" s="172"/>
      <c r="TVC222" s="172"/>
      <c r="TVD222" s="172"/>
      <c r="TVE222" s="172"/>
      <c r="TVF222" s="172"/>
      <c r="TVG222" s="172"/>
      <c r="TVH222" s="172"/>
      <c r="TVI222" s="172"/>
      <c r="TVJ222" s="172"/>
      <c r="TVK222" s="172"/>
      <c r="TVL222" s="172"/>
      <c r="TVM222" s="172"/>
      <c r="TVN222" s="172"/>
      <c r="TVO222" s="172"/>
      <c r="TVP222" s="172"/>
      <c r="TVQ222" s="172"/>
      <c r="TVR222" s="172"/>
      <c r="TVS222" s="172"/>
      <c r="TVT222" s="172"/>
      <c r="TVU222" s="172"/>
      <c r="TVV222" s="172"/>
      <c r="TVW222" s="172"/>
      <c r="TVX222" s="172"/>
      <c r="TVY222" s="172"/>
      <c r="TVZ222" s="172"/>
      <c r="TWA222" s="172"/>
      <c r="TWB222" s="172"/>
      <c r="TWC222" s="172"/>
      <c r="TWD222" s="172"/>
      <c r="TWE222" s="172"/>
      <c r="TWF222" s="172"/>
      <c r="TWG222" s="172"/>
      <c r="TWH222" s="172"/>
      <c r="TWI222" s="172"/>
      <c r="TWJ222" s="172"/>
      <c r="TWK222" s="172"/>
      <c r="TWL222" s="172"/>
      <c r="TWM222" s="172"/>
      <c r="TWN222" s="172"/>
      <c r="TWO222" s="172"/>
      <c r="TWP222" s="172"/>
      <c r="TWQ222" s="172"/>
      <c r="TWR222" s="172"/>
      <c r="TWS222" s="172"/>
      <c r="TWT222" s="172"/>
      <c r="TWU222" s="172"/>
      <c r="TWV222" s="172"/>
      <c r="TWW222" s="172"/>
      <c r="TWX222" s="172"/>
      <c r="TWY222" s="172"/>
      <c r="TWZ222" s="172"/>
      <c r="TXA222" s="172"/>
      <c r="TXB222" s="172"/>
      <c r="TXC222" s="172"/>
      <c r="TXD222" s="172"/>
      <c r="TXE222" s="172"/>
      <c r="TXF222" s="172"/>
      <c r="TXG222" s="172"/>
      <c r="TXH222" s="172"/>
      <c r="TXI222" s="172"/>
      <c r="TXJ222" s="172"/>
      <c r="TXK222" s="172"/>
      <c r="TXL222" s="172"/>
      <c r="TXM222" s="172"/>
      <c r="TXN222" s="172"/>
      <c r="TXO222" s="172"/>
      <c r="TXP222" s="172"/>
      <c r="TXQ222" s="172"/>
      <c r="TXR222" s="172"/>
      <c r="TXS222" s="172"/>
      <c r="TXT222" s="172"/>
      <c r="TXU222" s="172"/>
      <c r="TXV222" s="172"/>
      <c r="TXW222" s="172"/>
      <c r="TXX222" s="172"/>
      <c r="TXY222" s="172"/>
      <c r="TXZ222" s="172"/>
      <c r="TYA222" s="172"/>
      <c r="TYB222" s="172"/>
      <c r="TYC222" s="172"/>
      <c r="TYD222" s="172"/>
      <c r="TYE222" s="172"/>
      <c r="TYF222" s="172"/>
      <c r="TYG222" s="172"/>
      <c r="TYH222" s="172"/>
      <c r="TYI222" s="172"/>
      <c r="TYJ222" s="172"/>
      <c r="TYK222" s="172"/>
      <c r="TYL222" s="172"/>
      <c r="TYM222" s="172"/>
      <c r="TYN222" s="172"/>
      <c r="TYO222" s="172"/>
      <c r="TYP222" s="172"/>
      <c r="TYQ222" s="172"/>
      <c r="TYR222" s="172"/>
      <c r="TYS222" s="172"/>
      <c r="TYT222" s="172"/>
      <c r="TYU222" s="172"/>
      <c r="TYV222" s="172"/>
      <c r="TYW222" s="172"/>
      <c r="TYX222" s="172"/>
      <c r="TYY222" s="172"/>
      <c r="TYZ222" s="172"/>
      <c r="TZA222" s="172"/>
      <c r="TZB222" s="172"/>
      <c r="TZC222" s="172"/>
      <c r="TZD222" s="172"/>
      <c r="TZE222" s="172"/>
      <c r="TZF222" s="172"/>
      <c r="TZG222" s="172"/>
      <c r="TZH222" s="172"/>
      <c r="TZI222" s="172"/>
      <c r="TZJ222" s="172"/>
      <c r="TZK222" s="172"/>
      <c r="TZL222" s="172"/>
      <c r="TZM222" s="172"/>
      <c r="TZN222" s="172"/>
      <c r="TZO222" s="172"/>
      <c r="TZP222" s="172"/>
      <c r="TZQ222" s="172"/>
      <c r="TZR222" s="172"/>
      <c r="TZS222" s="172"/>
      <c r="TZT222" s="172"/>
      <c r="TZU222" s="172"/>
      <c r="TZV222" s="172"/>
      <c r="TZW222" s="172"/>
      <c r="TZX222" s="172"/>
      <c r="TZY222" s="172"/>
      <c r="TZZ222" s="172"/>
      <c r="UAA222" s="172"/>
      <c r="UAB222" s="172"/>
      <c r="UAC222" s="172"/>
      <c r="UAD222" s="172"/>
      <c r="UAE222" s="172"/>
      <c r="UAF222" s="172"/>
      <c r="UAG222" s="172"/>
      <c r="UAH222" s="172"/>
      <c r="UAI222" s="172"/>
      <c r="UAJ222" s="172"/>
      <c r="UAK222" s="172"/>
      <c r="UAL222" s="172"/>
      <c r="UAM222" s="172"/>
      <c r="UAN222" s="172"/>
      <c r="UAO222" s="172"/>
      <c r="UAP222" s="172"/>
      <c r="UAQ222" s="172"/>
      <c r="UAR222" s="172"/>
      <c r="UAS222" s="172"/>
      <c r="UAT222" s="172"/>
      <c r="UAU222" s="172"/>
      <c r="UAV222" s="172"/>
      <c r="UAW222" s="172"/>
      <c r="UAX222" s="172"/>
      <c r="UAY222" s="172"/>
      <c r="UAZ222" s="172"/>
      <c r="UBA222" s="172"/>
      <c r="UBB222" s="172"/>
      <c r="UBC222" s="172"/>
      <c r="UBD222" s="172"/>
      <c r="UBE222" s="172"/>
      <c r="UBF222" s="172"/>
      <c r="UBG222" s="172"/>
      <c r="UBH222" s="172"/>
      <c r="UBI222" s="172"/>
      <c r="UBJ222" s="172"/>
      <c r="UBK222" s="172"/>
      <c r="UBL222" s="172"/>
      <c r="UBM222" s="172"/>
      <c r="UBN222" s="172"/>
      <c r="UBO222" s="172"/>
      <c r="UBP222" s="172"/>
      <c r="UBQ222" s="172"/>
      <c r="UBR222" s="172"/>
      <c r="UBS222" s="172"/>
      <c r="UBT222" s="172"/>
      <c r="UBU222" s="172"/>
      <c r="UBV222" s="172"/>
      <c r="UBW222" s="172"/>
      <c r="UBX222" s="172"/>
      <c r="UBY222" s="172"/>
      <c r="UBZ222" s="172"/>
      <c r="UCA222" s="172"/>
      <c r="UCB222" s="172"/>
      <c r="UCC222" s="172"/>
      <c r="UCD222" s="172"/>
      <c r="UCE222" s="172"/>
      <c r="UCF222" s="172"/>
      <c r="UCG222" s="172"/>
      <c r="UCH222" s="172"/>
      <c r="UCI222" s="172"/>
      <c r="UCJ222" s="172"/>
      <c r="UCK222" s="172"/>
      <c r="UCL222" s="172"/>
      <c r="UCM222" s="172"/>
      <c r="UCN222" s="172"/>
      <c r="UCO222" s="172"/>
      <c r="UCP222" s="172"/>
      <c r="UCQ222" s="172"/>
      <c r="UCR222" s="172"/>
      <c r="UCS222" s="172"/>
      <c r="UCT222" s="172"/>
      <c r="UCU222" s="172"/>
      <c r="UCV222" s="172"/>
      <c r="UCW222" s="172"/>
      <c r="UCX222" s="172"/>
      <c r="UCY222" s="172"/>
      <c r="UCZ222" s="172"/>
      <c r="UDA222" s="172"/>
      <c r="UDB222" s="172"/>
      <c r="UDC222" s="172"/>
      <c r="UDD222" s="172"/>
      <c r="UDE222" s="172"/>
      <c r="UDF222" s="172"/>
      <c r="UDG222" s="172"/>
      <c r="UDH222" s="172"/>
      <c r="UDI222" s="172"/>
      <c r="UDJ222" s="172"/>
      <c r="UDK222" s="172"/>
      <c r="UDL222" s="172"/>
      <c r="UDM222" s="172"/>
      <c r="UDN222" s="172"/>
      <c r="UDO222" s="172"/>
      <c r="UDP222" s="172"/>
      <c r="UDQ222" s="172"/>
      <c r="UDR222" s="172"/>
      <c r="UDS222" s="172"/>
      <c r="UDT222" s="172"/>
      <c r="UDU222" s="172"/>
      <c r="UDV222" s="172"/>
      <c r="UDW222" s="172"/>
      <c r="UDX222" s="172"/>
      <c r="UDY222" s="172"/>
      <c r="UDZ222" s="172"/>
      <c r="UEA222" s="172"/>
      <c r="UEB222" s="172"/>
      <c r="UEC222" s="172"/>
      <c r="UED222" s="172"/>
      <c r="UEE222" s="172"/>
      <c r="UEF222" s="172"/>
      <c r="UEG222" s="172"/>
      <c r="UEH222" s="172"/>
      <c r="UEI222" s="172"/>
      <c r="UEJ222" s="172"/>
      <c r="UEK222" s="172"/>
      <c r="UEL222" s="172"/>
      <c r="UEM222" s="172"/>
      <c r="UEN222" s="172"/>
      <c r="UEO222" s="172"/>
      <c r="UEP222" s="172"/>
      <c r="UEQ222" s="172"/>
      <c r="UER222" s="172"/>
      <c r="UES222" s="172"/>
      <c r="UET222" s="172"/>
      <c r="UEU222" s="172"/>
      <c r="UEV222" s="172"/>
      <c r="UEW222" s="172"/>
      <c r="UEX222" s="172"/>
      <c r="UEY222" s="172"/>
      <c r="UEZ222" s="172"/>
      <c r="UFA222" s="172"/>
      <c r="UFB222" s="172"/>
      <c r="UFC222" s="172"/>
      <c r="UFD222" s="172"/>
      <c r="UFE222" s="172"/>
      <c r="UFF222" s="172"/>
      <c r="UFG222" s="172"/>
      <c r="UFH222" s="172"/>
      <c r="UFI222" s="172"/>
      <c r="UFJ222" s="172"/>
      <c r="UFK222" s="172"/>
      <c r="UFL222" s="172"/>
      <c r="UFM222" s="172"/>
      <c r="UFN222" s="172"/>
      <c r="UFO222" s="172"/>
      <c r="UFP222" s="172"/>
      <c r="UFQ222" s="172"/>
      <c r="UFR222" s="172"/>
      <c r="UFS222" s="172"/>
      <c r="UFT222" s="172"/>
      <c r="UFU222" s="172"/>
      <c r="UFV222" s="172"/>
      <c r="UFW222" s="172"/>
      <c r="UFX222" s="172"/>
      <c r="UFY222" s="172"/>
      <c r="UFZ222" s="172"/>
      <c r="UGA222" s="172"/>
      <c r="UGB222" s="172"/>
      <c r="UGC222" s="172"/>
      <c r="UGD222" s="172"/>
      <c r="UGE222" s="172"/>
      <c r="UGF222" s="172"/>
      <c r="UGG222" s="172"/>
      <c r="UGH222" s="172"/>
      <c r="UGI222" s="172"/>
      <c r="UGJ222" s="172"/>
      <c r="UGK222" s="172"/>
      <c r="UGL222" s="172"/>
      <c r="UGM222" s="172"/>
      <c r="UGN222" s="172"/>
      <c r="UGO222" s="172"/>
      <c r="UGP222" s="172"/>
      <c r="UGQ222" s="172"/>
      <c r="UGR222" s="172"/>
      <c r="UGS222" s="172"/>
      <c r="UGT222" s="172"/>
      <c r="UGU222" s="172"/>
      <c r="UGV222" s="172"/>
      <c r="UGW222" s="172"/>
      <c r="UGX222" s="172"/>
      <c r="UGY222" s="172"/>
      <c r="UGZ222" s="172"/>
      <c r="UHA222" s="172"/>
      <c r="UHB222" s="172"/>
      <c r="UHC222" s="172"/>
      <c r="UHD222" s="172"/>
      <c r="UHE222" s="172"/>
      <c r="UHF222" s="172"/>
      <c r="UHG222" s="172"/>
      <c r="UHH222" s="172"/>
      <c r="UHI222" s="172"/>
      <c r="UHJ222" s="172"/>
      <c r="UHK222" s="172"/>
      <c r="UHL222" s="172"/>
      <c r="UHM222" s="172"/>
      <c r="UHN222" s="172"/>
      <c r="UHO222" s="172"/>
      <c r="UHP222" s="172"/>
      <c r="UHQ222" s="172"/>
      <c r="UHR222" s="172"/>
      <c r="UHS222" s="172"/>
      <c r="UHT222" s="172"/>
      <c r="UHU222" s="172"/>
      <c r="UHV222" s="172"/>
      <c r="UHW222" s="172"/>
      <c r="UHX222" s="172"/>
      <c r="UHY222" s="172"/>
      <c r="UHZ222" s="172"/>
      <c r="UIA222" s="172"/>
      <c r="UIB222" s="172"/>
      <c r="UIC222" s="172"/>
      <c r="UID222" s="172"/>
      <c r="UIE222" s="172"/>
      <c r="UIF222" s="172"/>
      <c r="UIG222" s="172"/>
      <c r="UIH222" s="172"/>
      <c r="UII222" s="172"/>
      <c r="UIJ222" s="172"/>
      <c r="UIK222" s="172"/>
      <c r="UIL222" s="172"/>
      <c r="UIM222" s="172"/>
      <c r="UIN222" s="172"/>
      <c r="UIO222" s="172"/>
      <c r="UIP222" s="172"/>
      <c r="UIQ222" s="172"/>
      <c r="UIR222" s="172"/>
      <c r="UIS222" s="172"/>
      <c r="UIT222" s="172"/>
      <c r="UIU222" s="172"/>
      <c r="UIV222" s="172"/>
      <c r="UIW222" s="172"/>
      <c r="UIX222" s="172"/>
      <c r="UIY222" s="172"/>
      <c r="UIZ222" s="172"/>
      <c r="UJA222" s="172"/>
      <c r="UJB222" s="172"/>
      <c r="UJC222" s="172"/>
      <c r="UJD222" s="172"/>
      <c r="UJE222" s="172"/>
      <c r="UJF222" s="172"/>
      <c r="UJG222" s="172"/>
      <c r="UJH222" s="172"/>
      <c r="UJI222" s="172"/>
      <c r="UJJ222" s="172"/>
      <c r="UJK222" s="172"/>
      <c r="UJL222" s="172"/>
      <c r="UJM222" s="172"/>
      <c r="UJN222" s="172"/>
      <c r="UJO222" s="172"/>
      <c r="UJP222" s="172"/>
      <c r="UJQ222" s="172"/>
      <c r="UJR222" s="172"/>
      <c r="UJS222" s="172"/>
      <c r="UJT222" s="172"/>
      <c r="UJU222" s="172"/>
      <c r="UJV222" s="172"/>
      <c r="UJW222" s="172"/>
      <c r="UJX222" s="172"/>
      <c r="UJY222" s="172"/>
      <c r="UJZ222" s="172"/>
      <c r="UKA222" s="172"/>
      <c r="UKB222" s="172"/>
      <c r="UKC222" s="172"/>
      <c r="UKD222" s="172"/>
      <c r="UKE222" s="172"/>
      <c r="UKF222" s="172"/>
      <c r="UKG222" s="172"/>
      <c r="UKH222" s="172"/>
      <c r="UKI222" s="172"/>
      <c r="UKJ222" s="172"/>
      <c r="UKK222" s="172"/>
      <c r="UKL222" s="172"/>
      <c r="UKM222" s="172"/>
      <c r="UKN222" s="172"/>
      <c r="UKO222" s="172"/>
      <c r="UKP222" s="172"/>
      <c r="UKQ222" s="172"/>
      <c r="UKR222" s="172"/>
      <c r="UKS222" s="172"/>
      <c r="UKT222" s="172"/>
      <c r="UKU222" s="172"/>
      <c r="UKV222" s="172"/>
      <c r="UKW222" s="172"/>
      <c r="UKX222" s="172"/>
      <c r="UKY222" s="172"/>
      <c r="UKZ222" s="172"/>
      <c r="ULA222" s="172"/>
      <c r="ULB222" s="172"/>
      <c r="ULC222" s="172"/>
      <c r="ULD222" s="172"/>
      <c r="ULE222" s="172"/>
      <c r="ULF222" s="172"/>
      <c r="ULG222" s="172"/>
      <c r="ULH222" s="172"/>
      <c r="ULI222" s="172"/>
      <c r="ULJ222" s="172"/>
      <c r="ULK222" s="172"/>
      <c r="ULL222" s="172"/>
      <c r="ULM222" s="172"/>
      <c r="ULN222" s="172"/>
      <c r="ULO222" s="172"/>
      <c r="ULP222" s="172"/>
      <c r="ULQ222" s="172"/>
      <c r="ULR222" s="172"/>
      <c r="ULS222" s="172"/>
      <c r="ULT222" s="172"/>
      <c r="ULU222" s="172"/>
      <c r="ULV222" s="172"/>
      <c r="ULW222" s="172"/>
      <c r="ULX222" s="172"/>
      <c r="ULY222" s="172"/>
      <c r="ULZ222" s="172"/>
      <c r="UMA222" s="172"/>
      <c r="UMB222" s="172"/>
      <c r="UMC222" s="172"/>
      <c r="UMD222" s="172"/>
      <c r="UME222" s="172"/>
      <c r="UMF222" s="172"/>
      <c r="UMG222" s="172"/>
      <c r="UMH222" s="172"/>
      <c r="UMI222" s="172"/>
      <c r="UMJ222" s="172"/>
      <c r="UMK222" s="172"/>
      <c r="UML222" s="172"/>
      <c r="UMM222" s="172"/>
      <c r="UMN222" s="172"/>
      <c r="UMO222" s="172"/>
      <c r="UMP222" s="172"/>
      <c r="UMQ222" s="172"/>
      <c r="UMR222" s="172"/>
      <c r="UMS222" s="172"/>
      <c r="UMT222" s="172"/>
      <c r="UMU222" s="172"/>
      <c r="UMV222" s="172"/>
      <c r="UMW222" s="172"/>
      <c r="UMX222" s="172"/>
      <c r="UMY222" s="172"/>
      <c r="UMZ222" s="172"/>
      <c r="UNA222" s="172"/>
      <c r="UNB222" s="172"/>
      <c r="UNC222" s="172"/>
      <c r="UND222" s="172"/>
      <c r="UNE222" s="172"/>
      <c r="UNF222" s="172"/>
      <c r="UNG222" s="172"/>
      <c r="UNH222" s="172"/>
      <c r="UNI222" s="172"/>
      <c r="UNJ222" s="172"/>
      <c r="UNK222" s="172"/>
      <c r="UNL222" s="172"/>
      <c r="UNM222" s="172"/>
      <c r="UNN222" s="172"/>
      <c r="UNO222" s="172"/>
      <c r="UNP222" s="172"/>
      <c r="UNQ222" s="172"/>
      <c r="UNR222" s="172"/>
      <c r="UNS222" s="172"/>
      <c r="UNT222" s="172"/>
      <c r="UNU222" s="172"/>
      <c r="UNV222" s="172"/>
      <c r="UNW222" s="172"/>
      <c r="UNX222" s="172"/>
      <c r="UNY222" s="172"/>
      <c r="UNZ222" s="172"/>
      <c r="UOA222" s="172"/>
      <c r="UOB222" s="172"/>
      <c r="UOC222" s="172"/>
      <c r="UOD222" s="172"/>
      <c r="UOE222" s="172"/>
      <c r="UOF222" s="172"/>
      <c r="UOG222" s="172"/>
      <c r="UOH222" s="172"/>
      <c r="UOI222" s="172"/>
      <c r="UOJ222" s="172"/>
      <c r="UOK222" s="172"/>
      <c r="UOL222" s="172"/>
      <c r="UOM222" s="172"/>
      <c r="UON222" s="172"/>
      <c r="UOO222" s="172"/>
      <c r="UOP222" s="172"/>
      <c r="UOQ222" s="172"/>
      <c r="UOR222" s="172"/>
      <c r="UOS222" s="172"/>
      <c r="UOT222" s="172"/>
      <c r="UOU222" s="172"/>
      <c r="UOV222" s="172"/>
      <c r="UOW222" s="172"/>
      <c r="UOX222" s="172"/>
      <c r="UOY222" s="172"/>
      <c r="UOZ222" s="172"/>
      <c r="UPA222" s="172"/>
      <c r="UPB222" s="172"/>
      <c r="UPC222" s="172"/>
      <c r="UPD222" s="172"/>
      <c r="UPE222" s="172"/>
      <c r="UPF222" s="172"/>
      <c r="UPG222" s="172"/>
      <c r="UPH222" s="172"/>
      <c r="UPI222" s="172"/>
      <c r="UPJ222" s="172"/>
      <c r="UPK222" s="172"/>
      <c r="UPL222" s="172"/>
      <c r="UPM222" s="172"/>
      <c r="UPN222" s="172"/>
      <c r="UPO222" s="172"/>
      <c r="UPP222" s="172"/>
      <c r="UPQ222" s="172"/>
      <c r="UPR222" s="172"/>
      <c r="UPS222" s="172"/>
      <c r="UPT222" s="172"/>
      <c r="UPU222" s="172"/>
      <c r="UPV222" s="172"/>
      <c r="UPW222" s="172"/>
      <c r="UPX222" s="172"/>
      <c r="UPY222" s="172"/>
      <c r="UPZ222" s="172"/>
      <c r="UQA222" s="172"/>
      <c r="UQB222" s="172"/>
      <c r="UQC222" s="172"/>
      <c r="UQD222" s="172"/>
      <c r="UQE222" s="172"/>
      <c r="UQF222" s="172"/>
      <c r="UQG222" s="172"/>
      <c r="UQH222" s="172"/>
      <c r="UQI222" s="172"/>
      <c r="UQJ222" s="172"/>
      <c r="UQK222" s="172"/>
      <c r="UQL222" s="172"/>
      <c r="UQM222" s="172"/>
      <c r="UQN222" s="172"/>
      <c r="UQO222" s="172"/>
      <c r="UQP222" s="172"/>
      <c r="UQQ222" s="172"/>
      <c r="UQR222" s="172"/>
      <c r="UQS222" s="172"/>
      <c r="UQT222" s="172"/>
      <c r="UQU222" s="172"/>
      <c r="UQV222" s="172"/>
      <c r="UQW222" s="172"/>
      <c r="UQX222" s="172"/>
      <c r="UQY222" s="172"/>
      <c r="UQZ222" s="172"/>
      <c r="URA222" s="172"/>
      <c r="URB222" s="172"/>
      <c r="URC222" s="172"/>
      <c r="URD222" s="172"/>
      <c r="URE222" s="172"/>
      <c r="URF222" s="172"/>
      <c r="URG222" s="172"/>
      <c r="URH222" s="172"/>
      <c r="URI222" s="172"/>
      <c r="URJ222" s="172"/>
      <c r="URK222" s="172"/>
      <c r="URL222" s="172"/>
      <c r="URM222" s="172"/>
      <c r="URN222" s="172"/>
      <c r="URO222" s="172"/>
      <c r="URP222" s="172"/>
      <c r="URQ222" s="172"/>
      <c r="URR222" s="172"/>
      <c r="URS222" s="172"/>
      <c r="URT222" s="172"/>
      <c r="URU222" s="172"/>
      <c r="URV222" s="172"/>
      <c r="URW222" s="172"/>
      <c r="URX222" s="172"/>
      <c r="URY222" s="172"/>
      <c r="URZ222" s="172"/>
      <c r="USA222" s="172"/>
      <c r="USB222" s="172"/>
      <c r="USC222" s="172"/>
      <c r="USD222" s="172"/>
      <c r="USE222" s="172"/>
      <c r="USF222" s="172"/>
      <c r="USG222" s="172"/>
      <c r="USH222" s="172"/>
      <c r="USI222" s="172"/>
      <c r="USJ222" s="172"/>
      <c r="USK222" s="172"/>
      <c r="USL222" s="172"/>
      <c r="USM222" s="172"/>
      <c r="USN222" s="172"/>
      <c r="USO222" s="172"/>
      <c r="USP222" s="172"/>
      <c r="USQ222" s="172"/>
      <c r="USR222" s="172"/>
      <c r="USS222" s="172"/>
      <c r="UST222" s="172"/>
      <c r="USU222" s="172"/>
      <c r="USV222" s="172"/>
      <c r="USW222" s="172"/>
      <c r="USX222" s="172"/>
      <c r="USY222" s="172"/>
      <c r="USZ222" s="172"/>
      <c r="UTA222" s="172"/>
      <c r="UTB222" s="172"/>
      <c r="UTC222" s="172"/>
      <c r="UTD222" s="172"/>
      <c r="UTE222" s="172"/>
      <c r="UTF222" s="172"/>
      <c r="UTG222" s="172"/>
      <c r="UTH222" s="172"/>
      <c r="UTI222" s="172"/>
      <c r="UTJ222" s="172"/>
      <c r="UTK222" s="172"/>
      <c r="UTL222" s="172"/>
      <c r="UTM222" s="172"/>
      <c r="UTN222" s="172"/>
      <c r="UTO222" s="172"/>
      <c r="UTP222" s="172"/>
      <c r="UTQ222" s="172"/>
      <c r="UTR222" s="172"/>
      <c r="UTS222" s="172"/>
      <c r="UTT222" s="172"/>
      <c r="UTU222" s="172"/>
      <c r="UTV222" s="172"/>
      <c r="UTW222" s="172"/>
      <c r="UTX222" s="172"/>
      <c r="UTY222" s="172"/>
      <c r="UTZ222" s="172"/>
      <c r="UUA222" s="172"/>
      <c r="UUB222" s="172"/>
      <c r="UUC222" s="172"/>
      <c r="UUD222" s="172"/>
      <c r="UUE222" s="172"/>
      <c r="UUF222" s="172"/>
      <c r="UUG222" s="172"/>
      <c r="UUH222" s="172"/>
      <c r="UUI222" s="172"/>
      <c r="UUJ222" s="172"/>
      <c r="UUK222" s="172"/>
      <c r="UUL222" s="172"/>
      <c r="UUM222" s="172"/>
      <c r="UUN222" s="172"/>
      <c r="UUO222" s="172"/>
      <c r="UUP222" s="172"/>
      <c r="UUQ222" s="172"/>
      <c r="UUR222" s="172"/>
      <c r="UUS222" s="172"/>
      <c r="UUT222" s="172"/>
      <c r="UUU222" s="172"/>
      <c r="UUV222" s="172"/>
      <c r="UUW222" s="172"/>
      <c r="UUX222" s="172"/>
      <c r="UUY222" s="172"/>
      <c r="UUZ222" s="172"/>
      <c r="UVA222" s="172"/>
      <c r="UVB222" s="172"/>
      <c r="UVC222" s="172"/>
      <c r="UVD222" s="172"/>
      <c r="UVE222" s="172"/>
      <c r="UVF222" s="172"/>
      <c r="UVG222" s="172"/>
      <c r="UVH222" s="172"/>
      <c r="UVI222" s="172"/>
      <c r="UVJ222" s="172"/>
      <c r="UVK222" s="172"/>
      <c r="UVL222" s="172"/>
      <c r="UVM222" s="172"/>
      <c r="UVN222" s="172"/>
      <c r="UVO222" s="172"/>
      <c r="UVP222" s="172"/>
      <c r="UVQ222" s="172"/>
      <c r="UVR222" s="172"/>
      <c r="UVS222" s="172"/>
      <c r="UVT222" s="172"/>
      <c r="UVU222" s="172"/>
      <c r="UVV222" s="172"/>
      <c r="UVW222" s="172"/>
      <c r="UVX222" s="172"/>
      <c r="UVY222" s="172"/>
      <c r="UVZ222" s="172"/>
      <c r="UWA222" s="172"/>
      <c r="UWB222" s="172"/>
      <c r="UWC222" s="172"/>
      <c r="UWD222" s="172"/>
      <c r="UWE222" s="172"/>
      <c r="UWF222" s="172"/>
      <c r="UWG222" s="172"/>
      <c r="UWH222" s="172"/>
      <c r="UWI222" s="172"/>
      <c r="UWJ222" s="172"/>
      <c r="UWK222" s="172"/>
      <c r="UWL222" s="172"/>
      <c r="UWM222" s="172"/>
      <c r="UWN222" s="172"/>
      <c r="UWO222" s="172"/>
      <c r="UWP222" s="172"/>
      <c r="UWQ222" s="172"/>
      <c r="UWR222" s="172"/>
      <c r="UWS222" s="172"/>
      <c r="UWT222" s="172"/>
      <c r="UWU222" s="172"/>
      <c r="UWV222" s="172"/>
      <c r="UWW222" s="172"/>
      <c r="UWX222" s="172"/>
      <c r="UWY222" s="172"/>
      <c r="UWZ222" s="172"/>
      <c r="UXA222" s="172"/>
      <c r="UXB222" s="172"/>
      <c r="UXC222" s="172"/>
      <c r="UXD222" s="172"/>
      <c r="UXE222" s="172"/>
      <c r="UXF222" s="172"/>
      <c r="UXG222" s="172"/>
      <c r="UXH222" s="172"/>
      <c r="UXI222" s="172"/>
      <c r="UXJ222" s="172"/>
      <c r="UXK222" s="172"/>
      <c r="UXL222" s="172"/>
      <c r="UXM222" s="172"/>
      <c r="UXN222" s="172"/>
      <c r="UXO222" s="172"/>
      <c r="UXP222" s="172"/>
      <c r="UXQ222" s="172"/>
      <c r="UXR222" s="172"/>
      <c r="UXS222" s="172"/>
      <c r="UXT222" s="172"/>
      <c r="UXU222" s="172"/>
      <c r="UXV222" s="172"/>
      <c r="UXW222" s="172"/>
      <c r="UXX222" s="172"/>
      <c r="UXY222" s="172"/>
      <c r="UXZ222" s="172"/>
      <c r="UYA222" s="172"/>
      <c r="UYB222" s="172"/>
      <c r="UYC222" s="172"/>
      <c r="UYD222" s="172"/>
      <c r="UYE222" s="172"/>
      <c r="UYF222" s="172"/>
      <c r="UYG222" s="172"/>
      <c r="UYH222" s="172"/>
      <c r="UYI222" s="172"/>
      <c r="UYJ222" s="172"/>
      <c r="UYK222" s="172"/>
      <c r="UYL222" s="172"/>
      <c r="UYM222" s="172"/>
      <c r="UYN222" s="172"/>
      <c r="UYO222" s="172"/>
      <c r="UYP222" s="172"/>
      <c r="UYQ222" s="172"/>
      <c r="UYR222" s="172"/>
      <c r="UYS222" s="172"/>
      <c r="UYT222" s="172"/>
      <c r="UYU222" s="172"/>
      <c r="UYV222" s="172"/>
      <c r="UYW222" s="172"/>
      <c r="UYX222" s="172"/>
      <c r="UYY222" s="172"/>
      <c r="UYZ222" s="172"/>
      <c r="UZA222" s="172"/>
      <c r="UZB222" s="172"/>
      <c r="UZC222" s="172"/>
      <c r="UZD222" s="172"/>
      <c r="UZE222" s="172"/>
      <c r="UZF222" s="172"/>
      <c r="UZG222" s="172"/>
      <c r="UZH222" s="172"/>
      <c r="UZI222" s="172"/>
      <c r="UZJ222" s="172"/>
      <c r="UZK222" s="172"/>
      <c r="UZL222" s="172"/>
      <c r="UZM222" s="172"/>
      <c r="UZN222" s="172"/>
      <c r="UZO222" s="172"/>
      <c r="UZP222" s="172"/>
      <c r="UZQ222" s="172"/>
      <c r="UZR222" s="172"/>
      <c r="UZS222" s="172"/>
      <c r="UZT222" s="172"/>
      <c r="UZU222" s="172"/>
      <c r="UZV222" s="172"/>
      <c r="UZW222" s="172"/>
      <c r="UZX222" s="172"/>
      <c r="UZY222" s="172"/>
      <c r="UZZ222" s="172"/>
      <c r="VAA222" s="172"/>
      <c r="VAB222" s="172"/>
      <c r="VAC222" s="172"/>
      <c r="VAD222" s="172"/>
      <c r="VAE222" s="172"/>
      <c r="VAF222" s="172"/>
      <c r="VAG222" s="172"/>
      <c r="VAH222" s="172"/>
      <c r="VAI222" s="172"/>
      <c r="VAJ222" s="172"/>
      <c r="VAK222" s="172"/>
      <c r="VAL222" s="172"/>
      <c r="VAM222" s="172"/>
      <c r="VAN222" s="172"/>
      <c r="VAO222" s="172"/>
      <c r="VAP222" s="172"/>
      <c r="VAQ222" s="172"/>
      <c r="VAR222" s="172"/>
      <c r="VAS222" s="172"/>
      <c r="VAT222" s="172"/>
      <c r="VAU222" s="172"/>
      <c r="VAV222" s="172"/>
      <c r="VAW222" s="172"/>
      <c r="VAX222" s="172"/>
      <c r="VAY222" s="172"/>
      <c r="VAZ222" s="172"/>
      <c r="VBA222" s="172"/>
      <c r="VBB222" s="172"/>
      <c r="VBC222" s="172"/>
      <c r="VBD222" s="172"/>
      <c r="VBE222" s="172"/>
      <c r="VBF222" s="172"/>
      <c r="VBG222" s="172"/>
      <c r="VBH222" s="172"/>
      <c r="VBI222" s="172"/>
      <c r="VBJ222" s="172"/>
      <c r="VBK222" s="172"/>
      <c r="VBL222" s="172"/>
      <c r="VBM222" s="172"/>
      <c r="VBN222" s="172"/>
      <c r="VBO222" s="172"/>
      <c r="VBP222" s="172"/>
      <c r="VBQ222" s="172"/>
      <c r="VBR222" s="172"/>
      <c r="VBS222" s="172"/>
      <c r="VBT222" s="172"/>
      <c r="VBU222" s="172"/>
      <c r="VBV222" s="172"/>
      <c r="VBW222" s="172"/>
      <c r="VBX222" s="172"/>
      <c r="VBY222" s="172"/>
      <c r="VBZ222" s="172"/>
      <c r="VCA222" s="172"/>
      <c r="VCB222" s="172"/>
      <c r="VCC222" s="172"/>
      <c r="VCD222" s="172"/>
      <c r="VCE222" s="172"/>
      <c r="VCF222" s="172"/>
      <c r="VCG222" s="172"/>
      <c r="VCH222" s="172"/>
      <c r="VCI222" s="172"/>
      <c r="VCJ222" s="172"/>
      <c r="VCK222" s="172"/>
      <c r="VCL222" s="172"/>
      <c r="VCM222" s="172"/>
      <c r="VCN222" s="172"/>
      <c r="VCO222" s="172"/>
      <c r="VCP222" s="172"/>
      <c r="VCQ222" s="172"/>
      <c r="VCR222" s="172"/>
      <c r="VCS222" s="172"/>
      <c r="VCT222" s="172"/>
      <c r="VCU222" s="172"/>
      <c r="VCV222" s="172"/>
      <c r="VCW222" s="172"/>
      <c r="VCX222" s="172"/>
      <c r="VCY222" s="172"/>
      <c r="VCZ222" s="172"/>
      <c r="VDA222" s="172"/>
      <c r="VDB222" s="172"/>
      <c r="VDC222" s="172"/>
      <c r="VDD222" s="172"/>
      <c r="VDE222" s="172"/>
      <c r="VDF222" s="172"/>
      <c r="VDG222" s="172"/>
      <c r="VDH222" s="172"/>
      <c r="VDI222" s="172"/>
      <c r="VDJ222" s="172"/>
      <c r="VDK222" s="172"/>
      <c r="VDL222" s="172"/>
      <c r="VDM222" s="172"/>
      <c r="VDN222" s="172"/>
      <c r="VDO222" s="172"/>
      <c r="VDP222" s="172"/>
      <c r="VDQ222" s="172"/>
      <c r="VDR222" s="172"/>
      <c r="VDS222" s="172"/>
      <c r="VDT222" s="172"/>
      <c r="VDU222" s="172"/>
      <c r="VDV222" s="172"/>
      <c r="VDW222" s="172"/>
      <c r="VDX222" s="172"/>
      <c r="VDY222" s="172"/>
      <c r="VDZ222" s="172"/>
      <c r="VEA222" s="172"/>
      <c r="VEB222" s="172"/>
      <c r="VEC222" s="172"/>
      <c r="VED222" s="172"/>
      <c r="VEE222" s="172"/>
      <c r="VEF222" s="172"/>
      <c r="VEG222" s="172"/>
      <c r="VEH222" s="172"/>
      <c r="VEI222" s="172"/>
      <c r="VEJ222" s="172"/>
      <c r="VEK222" s="172"/>
      <c r="VEL222" s="172"/>
      <c r="VEM222" s="172"/>
      <c r="VEN222" s="172"/>
      <c r="VEO222" s="172"/>
      <c r="VEP222" s="172"/>
      <c r="VEQ222" s="172"/>
      <c r="VER222" s="172"/>
      <c r="VES222" s="172"/>
      <c r="VET222" s="172"/>
      <c r="VEU222" s="172"/>
      <c r="VEV222" s="172"/>
      <c r="VEW222" s="172"/>
      <c r="VEX222" s="172"/>
      <c r="VEY222" s="172"/>
      <c r="VEZ222" s="172"/>
      <c r="VFA222" s="172"/>
      <c r="VFB222" s="172"/>
      <c r="VFC222" s="172"/>
      <c r="VFD222" s="172"/>
      <c r="VFE222" s="172"/>
      <c r="VFF222" s="172"/>
      <c r="VFG222" s="172"/>
      <c r="VFH222" s="172"/>
      <c r="VFI222" s="172"/>
      <c r="VFJ222" s="172"/>
      <c r="VFK222" s="172"/>
      <c r="VFL222" s="172"/>
      <c r="VFM222" s="172"/>
      <c r="VFN222" s="172"/>
      <c r="VFO222" s="172"/>
      <c r="VFP222" s="172"/>
      <c r="VFQ222" s="172"/>
      <c r="VFR222" s="172"/>
      <c r="VFS222" s="172"/>
      <c r="VFT222" s="172"/>
      <c r="VFU222" s="172"/>
      <c r="VFV222" s="172"/>
      <c r="VFW222" s="172"/>
      <c r="VFX222" s="172"/>
      <c r="VFY222" s="172"/>
      <c r="VFZ222" s="172"/>
      <c r="VGA222" s="172"/>
      <c r="VGB222" s="172"/>
      <c r="VGC222" s="172"/>
      <c r="VGD222" s="172"/>
      <c r="VGE222" s="172"/>
      <c r="VGF222" s="172"/>
      <c r="VGG222" s="172"/>
      <c r="VGH222" s="172"/>
      <c r="VGI222" s="172"/>
      <c r="VGJ222" s="172"/>
      <c r="VGK222" s="172"/>
      <c r="VGL222" s="172"/>
      <c r="VGM222" s="172"/>
      <c r="VGN222" s="172"/>
      <c r="VGO222" s="172"/>
      <c r="VGP222" s="172"/>
      <c r="VGQ222" s="172"/>
      <c r="VGR222" s="172"/>
      <c r="VGS222" s="172"/>
      <c r="VGT222" s="172"/>
      <c r="VGU222" s="172"/>
      <c r="VGV222" s="172"/>
      <c r="VGW222" s="172"/>
      <c r="VGX222" s="172"/>
      <c r="VGY222" s="172"/>
      <c r="VGZ222" s="172"/>
      <c r="VHA222" s="172"/>
      <c r="VHB222" s="172"/>
      <c r="VHC222" s="172"/>
      <c r="VHD222" s="172"/>
      <c r="VHE222" s="172"/>
      <c r="VHF222" s="172"/>
      <c r="VHG222" s="172"/>
      <c r="VHH222" s="172"/>
      <c r="VHI222" s="172"/>
      <c r="VHJ222" s="172"/>
      <c r="VHK222" s="172"/>
      <c r="VHL222" s="172"/>
      <c r="VHM222" s="172"/>
      <c r="VHN222" s="172"/>
      <c r="VHO222" s="172"/>
      <c r="VHP222" s="172"/>
      <c r="VHQ222" s="172"/>
      <c r="VHR222" s="172"/>
      <c r="VHS222" s="172"/>
      <c r="VHT222" s="172"/>
      <c r="VHU222" s="172"/>
      <c r="VHV222" s="172"/>
      <c r="VHW222" s="172"/>
      <c r="VHX222" s="172"/>
      <c r="VHY222" s="172"/>
      <c r="VHZ222" s="172"/>
      <c r="VIA222" s="172"/>
      <c r="VIB222" s="172"/>
      <c r="VIC222" s="172"/>
      <c r="VID222" s="172"/>
      <c r="VIE222" s="172"/>
      <c r="VIF222" s="172"/>
      <c r="VIG222" s="172"/>
      <c r="VIH222" s="172"/>
      <c r="VII222" s="172"/>
      <c r="VIJ222" s="172"/>
      <c r="VIK222" s="172"/>
      <c r="VIL222" s="172"/>
      <c r="VIM222" s="172"/>
      <c r="VIN222" s="172"/>
      <c r="VIO222" s="172"/>
      <c r="VIP222" s="172"/>
      <c r="VIQ222" s="172"/>
      <c r="VIR222" s="172"/>
      <c r="VIS222" s="172"/>
      <c r="VIT222" s="172"/>
      <c r="VIU222" s="172"/>
      <c r="VIV222" s="172"/>
      <c r="VIW222" s="172"/>
      <c r="VIX222" s="172"/>
      <c r="VIY222" s="172"/>
      <c r="VIZ222" s="172"/>
      <c r="VJA222" s="172"/>
      <c r="VJB222" s="172"/>
      <c r="VJC222" s="172"/>
      <c r="VJD222" s="172"/>
      <c r="VJE222" s="172"/>
      <c r="VJF222" s="172"/>
      <c r="VJG222" s="172"/>
      <c r="VJH222" s="172"/>
      <c r="VJI222" s="172"/>
      <c r="VJJ222" s="172"/>
      <c r="VJK222" s="172"/>
      <c r="VJL222" s="172"/>
      <c r="VJM222" s="172"/>
      <c r="VJN222" s="172"/>
      <c r="VJO222" s="172"/>
      <c r="VJP222" s="172"/>
      <c r="VJQ222" s="172"/>
      <c r="VJR222" s="172"/>
      <c r="VJS222" s="172"/>
      <c r="VJT222" s="172"/>
      <c r="VJU222" s="172"/>
      <c r="VJV222" s="172"/>
      <c r="VJW222" s="172"/>
      <c r="VJX222" s="172"/>
      <c r="VJY222" s="172"/>
      <c r="VJZ222" s="172"/>
      <c r="VKA222" s="172"/>
      <c r="VKB222" s="172"/>
      <c r="VKC222" s="172"/>
      <c r="VKD222" s="172"/>
      <c r="VKE222" s="172"/>
      <c r="VKF222" s="172"/>
      <c r="VKG222" s="172"/>
      <c r="VKH222" s="172"/>
      <c r="VKI222" s="172"/>
      <c r="VKJ222" s="172"/>
      <c r="VKK222" s="172"/>
      <c r="VKL222" s="172"/>
      <c r="VKM222" s="172"/>
      <c r="VKN222" s="172"/>
      <c r="VKO222" s="172"/>
      <c r="VKP222" s="172"/>
      <c r="VKQ222" s="172"/>
      <c r="VKR222" s="172"/>
      <c r="VKS222" s="172"/>
      <c r="VKT222" s="172"/>
      <c r="VKU222" s="172"/>
      <c r="VKV222" s="172"/>
      <c r="VKW222" s="172"/>
      <c r="VKX222" s="172"/>
      <c r="VKY222" s="172"/>
      <c r="VKZ222" s="172"/>
      <c r="VLA222" s="172"/>
      <c r="VLB222" s="172"/>
      <c r="VLC222" s="172"/>
      <c r="VLD222" s="172"/>
      <c r="VLE222" s="172"/>
      <c r="VLF222" s="172"/>
      <c r="VLG222" s="172"/>
      <c r="VLH222" s="172"/>
      <c r="VLI222" s="172"/>
      <c r="VLJ222" s="172"/>
      <c r="VLK222" s="172"/>
      <c r="VLL222" s="172"/>
      <c r="VLM222" s="172"/>
      <c r="VLN222" s="172"/>
      <c r="VLO222" s="172"/>
      <c r="VLP222" s="172"/>
      <c r="VLQ222" s="172"/>
      <c r="VLR222" s="172"/>
      <c r="VLS222" s="172"/>
      <c r="VLT222" s="172"/>
      <c r="VLU222" s="172"/>
      <c r="VLV222" s="172"/>
      <c r="VLW222" s="172"/>
      <c r="VLX222" s="172"/>
      <c r="VLY222" s="172"/>
      <c r="VLZ222" s="172"/>
      <c r="VMA222" s="172"/>
      <c r="VMB222" s="172"/>
      <c r="VMC222" s="172"/>
      <c r="VMD222" s="172"/>
      <c r="VME222" s="172"/>
      <c r="VMF222" s="172"/>
      <c r="VMG222" s="172"/>
      <c r="VMH222" s="172"/>
      <c r="VMI222" s="172"/>
      <c r="VMJ222" s="172"/>
      <c r="VMK222" s="172"/>
      <c r="VML222" s="172"/>
      <c r="VMM222" s="172"/>
      <c r="VMN222" s="172"/>
      <c r="VMO222" s="172"/>
      <c r="VMP222" s="172"/>
      <c r="VMQ222" s="172"/>
      <c r="VMR222" s="172"/>
      <c r="VMS222" s="172"/>
      <c r="VMT222" s="172"/>
      <c r="VMU222" s="172"/>
      <c r="VMV222" s="172"/>
      <c r="VMW222" s="172"/>
      <c r="VMX222" s="172"/>
      <c r="VMY222" s="172"/>
      <c r="VMZ222" s="172"/>
      <c r="VNA222" s="172"/>
      <c r="VNB222" s="172"/>
      <c r="VNC222" s="172"/>
      <c r="VND222" s="172"/>
      <c r="VNE222" s="172"/>
      <c r="VNF222" s="172"/>
      <c r="VNG222" s="172"/>
      <c r="VNH222" s="172"/>
      <c r="VNI222" s="172"/>
      <c r="VNJ222" s="172"/>
      <c r="VNK222" s="172"/>
      <c r="VNL222" s="172"/>
      <c r="VNM222" s="172"/>
      <c r="VNN222" s="172"/>
      <c r="VNO222" s="172"/>
      <c r="VNP222" s="172"/>
      <c r="VNQ222" s="172"/>
      <c r="VNR222" s="172"/>
      <c r="VNS222" s="172"/>
      <c r="VNT222" s="172"/>
      <c r="VNU222" s="172"/>
      <c r="VNV222" s="172"/>
      <c r="VNW222" s="172"/>
      <c r="VNX222" s="172"/>
      <c r="VNY222" s="172"/>
      <c r="VNZ222" s="172"/>
      <c r="VOA222" s="172"/>
      <c r="VOB222" s="172"/>
      <c r="VOC222" s="172"/>
      <c r="VOD222" s="172"/>
      <c r="VOE222" s="172"/>
      <c r="VOF222" s="172"/>
      <c r="VOG222" s="172"/>
      <c r="VOH222" s="172"/>
      <c r="VOI222" s="172"/>
      <c r="VOJ222" s="172"/>
      <c r="VOK222" s="172"/>
      <c r="VOL222" s="172"/>
      <c r="VOM222" s="172"/>
      <c r="VON222" s="172"/>
      <c r="VOO222" s="172"/>
      <c r="VOP222" s="172"/>
      <c r="VOQ222" s="172"/>
      <c r="VOR222" s="172"/>
      <c r="VOS222" s="172"/>
      <c r="VOT222" s="172"/>
      <c r="VOU222" s="172"/>
      <c r="VOV222" s="172"/>
      <c r="VOW222" s="172"/>
      <c r="VOX222" s="172"/>
      <c r="VOY222" s="172"/>
      <c r="VOZ222" s="172"/>
      <c r="VPA222" s="172"/>
      <c r="VPB222" s="172"/>
      <c r="VPC222" s="172"/>
      <c r="VPD222" s="172"/>
      <c r="VPE222" s="172"/>
      <c r="VPF222" s="172"/>
      <c r="VPG222" s="172"/>
      <c r="VPH222" s="172"/>
      <c r="VPI222" s="172"/>
      <c r="VPJ222" s="172"/>
      <c r="VPK222" s="172"/>
      <c r="VPL222" s="172"/>
      <c r="VPM222" s="172"/>
      <c r="VPN222" s="172"/>
      <c r="VPO222" s="172"/>
      <c r="VPP222" s="172"/>
      <c r="VPQ222" s="172"/>
      <c r="VPR222" s="172"/>
      <c r="VPS222" s="172"/>
      <c r="VPT222" s="172"/>
      <c r="VPU222" s="172"/>
      <c r="VPV222" s="172"/>
      <c r="VPW222" s="172"/>
      <c r="VPX222" s="172"/>
      <c r="VPY222" s="172"/>
      <c r="VPZ222" s="172"/>
      <c r="VQA222" s="172"/>
      <c r="VQB222" s="172"/>
      <c r="VQC222" s="172"/>
      <c r="VQD222" s="172"/>
      <c r="VQE222" s="172"/>
      <c r="VQF222" s="172"/>
      <c r="VQG222" s="172"/>
      <c r="VQH222" s="172"/>
      <c r="VQI222" s="172"/>
      <c r="VQJ222" s="172"/>
      <c r="VQK222" s="172"/>
      <c r="VQL222" s="172"/>
      <c r="VQM222" s="172"/>
      <c r="VQN222" s="172"/>
      <c r="VQO222" s="172"/>
      <c r="VQP222" s="172"/>
      <c r="VQQ222" s="172"/>
      <c r="VQR222" s="172"/>
      <c r="VQS222" s="172"/>
      <c r="VQT222" s="172"/>
      <c r="VQU222" s="172"/>
      <c r="VQV222" s="172"/>
      <c r="VQW222" s="172"/>
      <c r="VQX222" s="172"/>
      <c r="VQY222" s="172"/>
      <c r="VQZ222" s="172"/>
      <c r="VRA222" s="172"/>
      <c r="VRB222" s="172"/>
      <c r="VRC222" s="172"/>
      <c r="VRD222" s="172"/>
      <c r="VRE222" s="172"/>
      <c r="VRF222" s="172"/>
      <c r="VRG222" s="172"/>
      <c r="VRH222" s="172"/>
      <c r="VRI222" s="172"/>
      <c r="VRJ222" s="172"/>
      <c r="VRK222" s="172"/>
      <c r="VRL222" s="172"/>
      <c r="VRM222" s="172"/>
      <c r="VRN222" s="172"/>
      <c r="VRO222" s="172"/>
      <c r="VRP222" s="172"/>
      <c r="VRQ222" s="172"/>
      <c r="VRR222" s="172"/>
      <c r="VRS222" s="172"/>
      <c r="VRT222" s="172"/>
      <c r="VRU222" s="172"/>
      <c r="VRV222" s="172"/>
      <c r="VRW222" s="172"/>
      <c r="VRX222" s="172"/>
      <c r="VRY222" s="172"/>
      <c r="VRZ222" s="172"/>
      <c r="VSA222" s="172"/>
      <c r="VSB222" s="172"/>
      <c r="VSC222" s="172"/>
      <c r="VSD222" s="172"/>
      <c r="VSE222" s="172"/>
      <c r="VSF222" s="172"/>
      <c r="VSG222" s="172"/>
      <c r="VSH222" s="172"/>
      <c r="VSI222" s="172"/>
      <c r="VSJ222" s="172"/>
      <c r="VSK222" s="172"/>
      <c r="VSL222" s="172"/>
      <c r="VSM222" s="172"/>
      <c r="VSN222" s="172"/>
      <c r="VSO222" s="172"/>
      <c r="VSP222" s="172"/>
      <c r="VSQ222" s="172"/>
      <c r="VSR222" s="172"/>
      <c r="VSS222" s="172"/>
      <c r="VST222" s="172"/>
      <c r="VSU222" s="172"/>
      <c r="VSV222" s="172"/>
      <c r="VSW222" s="172"/>
      <c r="VSX222" s="172"/>
      <c r="VSY222" s="172"/>
      <c r="VSZ222" s="172"/>
      <c r="VTA222" s="172"/>
      <c r="VTB222" s="172"/>
      <c r="VTC222" s="172"/>
      <c r="VTD222" s="172"/>
      <c r="VTE222" s="172"/>
      <c r="VTF222" s="172"/>
      <c r="VTG222" s="172"/>
      <c r="VTH222" s="172"/>
      <c r="VTI222" s="172"/>
      <c r="VTJ222" s="172"/>
      <c r="VTK222" s="172"/>
      <c r="VTL222" s="172"/>
      <c r="VTM222" s="172"/>
      <c r="VTN222" s="172"/>
      <c r="VTO222" s="172"/>
      <c r="VTP222" s="172"/>
      <c r="VTQ222" s="172"/>
      <c r="VTR222" s="172"/>
      <c r="VTS222" s="172"/>
      <c r="VTT222" s="172"/>
      <c r="VTU222" s="172"/>
      <c r="VTV222" s="172"/>
      <c r="VTW222" s="172"/>
      <c r="VTX222" s="172"/>
      <c r="VTY222" s="172"/>
      <c r="VTZ222" s="172"/>
      <c r="VUA222" s="172"/>
      <c r="VUB222" s="172"/>
      <c r="VUC222" s="172"/>
      <c r="VUD222" s="172"/>
      <c r="VUE222" s="172"/>
      <c r="VUF222" s="172"/>
      <c r="VUG222" s="172"/>
      <c r="VUH222" s="172"/>
      <c r="VUI222" s="172"/>
      <c r="VUJ222" s="172"/>
      <c r="VUK222" s="172"/>
      <c r="VUL222" s="172"/>
      <c r="VUM222" s="172"/>
      <c r="VUN222" s="172"/>
      <c r="VUO222" s="172"/>
      <c r="VUP222" s="172"/>
      <c r="VUQ222" s="172"/>
      <c r="VUR222" s="172"/>
      <c r="VUS222" s="172"/>
      <c r="VUT222" s="172"/>
      <c r="VUU222" s="172"/>
      <c r="VUV222" s="172"/>
      <c r="VUW222" s="172"/>
      <c r="VUX222" s="172"/>
      <c r="VUY222" s="172"/>
      <c r="VUZ222" s="172"/>
      <c r="VVA222" s="172"/>
      <c r="VVB222" s="172"/>
      <c r="VVC222" s="172"/>
      <c r="VVD222" s="172"/>
      <c r="VVE222" s="172"/>
      <c r="VVF222" s="172"/>
      <c r="VVG222" s="172"/>
      <c r="VVH222" s="172"/>
      <c r="VVI222" s="172"/>
      <c r="VVJ222" s="172"/>
      <c r="VVK222" s="172"/>
      <c r="VVL222" s="172"/>
      <c r="VVM222" s="172"/>
      <c r="VVN222" s="172"/>
      <c r="VVO222" s="172"/>
      <c r="VVP222" s="172"/>
      <c r="VVQ222" s="172"/>
      <c r="VVR222" s="172"/>
      <c r="VVS222" s="172"/>
      <c r="VVT222" s="172"/>
      <c r="VVU222" s="172"/>
      <c r="VVV222" s="172"/>
      <c r="VVW222" s="172"/>
      <c r="VVX222" s="172"/>
      <c r="VVY222" s="172"/>
      <c r="VVZ222" s="172"/>
      <c r="VWA222" s="172"/>
      <c r="VWB222" s="172"/>
      <c r="VWC222" s="172"/>
      <c r="VWD222" s="172"/>
      <c r="VWE222" s="172"/>
      <c r="VWF222" s="172"/>
      <c r="VWG222" s="172"/>
      <c r="VWH222" s="172"/>
      <c r="VWI222" s="172"/>
      <c r="VWJ222" s="172"/>
      <c r="VWK222" s="172"/>
      <c r="VWL222" s="172"/>
      <c r="VWM222" s="172"/>
      <c r="VWN222" s="172"/>
      <c r="VWO222" s="172"/>
      <c r="VWP222" s="172"/>
      <c r="VWQ222" s="172"/>
      <c r="VWR222" s="172"/>
      <c r="VWS222" s="172"/>
      <c r="VWT222" s="172"/>
      <c r="VWU222" s="172"/>
      <c r="VWV222" s="172"/>
      <c r="VWW222" s="172"/>
      <c r="VWX222" s="172"/>
      <c r="VWY222" s="172"/>
      <c r="VWZ222" s="172"/>
      <c r="VXA222" s="172"/>
      <c r="VXB222" s="172"/>
      <c r="VXC222" s="172"/>
      <c r="VXD222" s="172"/>
      <c r="VXE222" s="172"/>
      <c r="VXF222" s="172"/>
      <c r="VXG222" s="172"/>
      <c r="VXH222" s="172"/>
      <c r="VXI222" s="172"/>
      <c r="VXJ222" s="172"/>
      <c r="VXK222" s="172"/>
      <c r="VXL222" s="172"/>
      <c r="VXM222" s="172"/>
      <c r="VXN222" s="172"/>
      <c r="VXO222" s="172"/>
      <c r="VXP222" s="172"/>
      <c r="VXQ222" s="172"/>
      <c r="VXR222" s="172"/>
      <c r="VXS222" s="172"/>
      <c r="VXT222" s="172"/>
      <c r="VXU222" s="172"/>
      <c r="VXV222" s="172"/>
      <c r="VXW222" s="172"/>
      <c r="VXX222" s="172"/>
      <c r="VXY222" s="172"/>
      <c r="VXZ222" s="172"/>
      <c r="VYA222" s="172"/>
      <c r="VYB222" s="172"/>
      <c r="VYC222" s="172"/>
      <c r="VYD222" s="172"/>
      <c r="VYE222" s="172"/>
      <c r="VYF222" s="172"/>
      <c r="VYG222" s="172"/>
      <c r="VYH222" s="172"/>
      <c r="VYI222" s="172"/>
      <c r="VYJ222" s="172"/>
      <c r="VYK222" s="172"/>
      <c r="VYL222" s="172"/>
      <c r="VYM222" s="172"/>
      <c r="VYN222" s="172"/>
      <c r="VYO222" s="172"/>
      <c r="VYP222" s="172"/>
      <c r="VYQ222" s="172"/>
      <c r="VYR222" s="172"/>
      <c r="VYS222" s="172"/>
      <c r="VYT222" s="172"/>
      <c r="VYU222" s="172"/>
      <c r="VYV222" s="172"/>
      <c r="VYW222" s="172"/>
      <c r="VYX222" s="172"/>
      <c r="VYY222" s="172"/>
      <c r="VYZ222" s="172"/>
      <c r="VZA222" s="172"/>
      <c r="VZB222" s="172"/>
      <c r="VZC222" s="172"/>
      <c r="VZD222" s="172"/>
      <c r="VZE222" s="172"/>
      <c r="VZF222" s="172"/>
      <c r="VZG222" s="172"/>
      <c r="VZH222" s="172"/>
      <c r="VZI222" s="172"/>
      <c r="VZJ222" s="172"/>
      <c r="VZK222" s="172"/>
      <c r="VZL222" s="172"/>
      <c r="VZM222" s="172"/>
      <c r="VZN222" s="172"/>
      <c r="VZO222" s="172"/>
      <c r="VZP222" s="172"/>
      <c r="VZQ222" s="172"/>
      <c r="VZR222" s="172"/>
      <c r="VZS222" s="172"/>
      <c r="VZT222" s="172"/>
      <c r="VZU222" s="172"/>
      <c r="VZV222" s="172"/>
      <c r="VZW222" s="172"/>
      <c r="VZX222" s="172"/>
      <c r="VZY222" s="172"/>
      <c r="VZZ222" s="172"/>
      <c r="WAA222" s="172"/>
      <c r="WAB222" s="172"/>
      <c r="WAC222" s="172"/>
      <c r="WAD222" s="172"/>
      <c r="WAE222" s="172"/>
      <c r="WAF222" s="172"/>
      <c r="WAG222" s="172"/>
      <c r="WAH222" s="172"/>
      <c r="WAI222" s="172"/>
      <c r="WAJ222" s="172"/>
      <c r="WAK222" s="172"/>
      <c r="WAL222" s="172"/>
      <c r="WAM222" s="172"/>
      <c r="WAN222" s="172"/>
      <c r="WAO222" s="172"/>
      <c r="WAP222" s="172"/>
      <c r="WAQ222" s="172"/>
      <c r="WAR222" s="172"/>
      <c r="WAS222" s="172"/>
      <c r="WAT222" s="172"/>
      <c r="WAU222" s="172"/>
      <c r="WAV222" s="172"/>
      <c r="WAW222" s="172"/>
      <c r="WAX222" s="172"/>
      <c r="WAY222" s="172"/>
      <c r="WAZ222" s="172"/>
      <c r="WBA222" s="172"/>
      <c r="WBB222" s="172"/>
      <c r="WBC222" s="172"/>
      <c r="WBD222" s="172"/>
      <c r="WBE222" s="172"/>
      <c r="WBF222" s="172"/>
      <c r="WBG222" s="172"/>
      <c r="WBH222" s="172"/>
      <c r="WBI222" s="172"/>
      <c r="WBJ222" s="172"/>
      <c r="WBK222" s="172"/>
      <c r="WBL222" s="172"/>
      <c r="WBM222" s="172"/>
      <c r="WBN222" s="172"/>
      <c r="WBO222" s="172"/>
      <c r="WBP222" s="172"/>
      <c r="WBQ222" s="172"/>
      <c r="WBR222" s="172"/>
      <c r="WBS222" s="172"/>
      <c r="WBT222" s="172"/>
      <c r="WBU222" s="172"/>
      <c r="WBV222" s="172"/>
      <c r="WBW222" s="172"/>
      <c r="WBX222" s="172"/>
      <c r="WBY222" s="172"/>
      <c r="WBZ222" s="172"/>
      <c r="WCA222" s="172"/>
      <c r="WCB222" s="172"/>
      <c r="WCC222" s="172"/>
      <c r="WCD222" s="172"/>
      <c r="WCE222" s="172"/>
      <c r="WCF222" s="172"/>
      <c r="WCG222" s="172"/>
      <c r="WCH222" s="172"/>
      <c r="WCI222" s="172"/>
      <c r="WCJ222" s="172"/>
      <c r="WCK222" s="172"/>
      <c r="WCL222" s="172"/>
      <c r="WCM222" s="172"/>
      <c r="WCN222" s="172"/>
      <c r="WCO222" s="172"/>
      <c r="WCP222" s="172"/>
      <c r="WCQ222" s="172"/>
      <c r="WCR222" s="172"/>
      <c r="WCS222" s="172"/>
      <c r="WCT222" s="172"/>
      <c r="WCU222" s="172"/>
      <c r="WCV222" s="172"/>
      <c r="WCW222" s="172"/>
      <c r="WCX222" s="172"/>
      <c r="WCY222" s="172"/>
      <c r="WCZ222" s="172"/>
      <c r="WDA222" s="172"/>
      <c r="WDB222" s="172"/>
      <c r="WDC222" s="172"/>
      <c r="WDD222" s="172"/>
      <c r="WDE222" s="172"/>
      <c r="WDF222" s="172"/>
      <c r="WDG222" s="172"/>
      <c r="WDH222" s="172"/>
      <c r="WDI222" s="172"/>
      <c r="WDJ222" s="172"/>
      <c r="WDK222" s="172"/>
      <c r="WDL222" s="172"/>
      <c r="WDM222" s="172"/>
      <c r="WDN222" s="172"/>
      <c r="WDO222" s="172"/>
      <c r="WDP222" s="172"/>
      <c r="WDQ222" s="172"/>
      <c r="WDR222" s="172"/>
      <c r="WDS222" s="172"/>
      <c r="WDT222" s="172"/>
      <c r="WDU222" s="172"/>
      <c r="WDV222" s="172"/>
      <c r="WDW222" s="172"/>
      <c r="WDX222" s="172"/>
      <c r="WDY222" s="172"/>
      <c r="WDZ222" s="172"/>
      <c r="WEA222" s="172"/>
      <c r="WEB222" s="172"/>
      <c r="WEC222" s="172"/>
      <c r="WED222" s="172"/>
      <c r="WEE222" s="172"/>
      <c r="WEF222" s="172"/>
      <c r="WEG222" s="172"/>
      <c r="WEH222" s="172"/>
      <c r="WEI222" s="172"/>
      <c r="WEJ222" s="172"/>
      <c r="WEK222" s="172"/>
      <c r="WEL222" s="172"/>
      <c r="WEM222" s="172"/>
      <c r="WEN222" s="172"/>
      <c r="WEO222" s="172"/>
      <c r="WEP222" s="172"/>
      <c r="WEQ222" s="172"/>
      <c r="WER222" s="172"/>
      <c r="WES222" s="172"/>
      <c r="WET222" s="172"/>
      <c r="WEU222" s="172"/>
      <c r="WEV222" s="172"/>
      <c r="WEW222" s="172"/>
      <c r="WEX222" s="172"/>
      <c r="WEY222" s="172"/>
      <c r="WEZ222" s="172"/>
      <c r="WFA222" s="172"/>
      <c r="WFB222" s="172"/>
      <c r="WFC222" s="172"/>
      <c r="WFD222" s="172"/>
      <c r="WFE222" s="172"/>
      <c r="WFF222" s="172"/>
      <c r="WFG222" s="172"/>
      <c r="WFH222" s="172"/>
      <c r="WFI222" s="172"/>
      <c r="WFJ222" s="172"/>
      <c r="WFK222" s="172"/>
      <c r="WFL222" s="172"/>
      <c r="WFM222" s="172"/>
      <c r="WFN222" s="172"/>
      <c r="WFO222" s="172"/>
      <c r="WFP222" s="172"/>
      <c r="WFQ222" s="172"/>
      <c r="WFR222" s="172"/>
      <c r="WFS222" s="172"/>
      <c r="WFT222" s="172"/>
      <c r="WFU222" s="172"/>
      <c r="WFV222" s="172"/>
      <c r="WFW222" s="172"/>
      <c r="WFX222" s="172"/>
      <c r="WFY222" s="172"/>
      <c r="WFZ222" s="172"/>
      <c r="WGA222" s="172"/>
      <c r="WGB222" s="172"/>
      <c r="WGC222" s="172"/>
      <c r="WGD222" s="172"/>
      <c r="WGE222" s="172"/>
      <c r="WGF222" s="172"/>
      <c r="WGG222" s="172"/>
      <c r="WGH222" s="172"/>
      <c r="WGI222" s="172"/>
      <c r="WGJ222" s="172"/>
      <c r="WGK222" s="172"/>
      <c r="WGL222" s="172"/>
      <c r="WGM222" s="172"/>
      <c r="WGN222" s="172"/>
      <c r="WGO222" s="172"/>
      <c r="WGP222" s="172"/>
      <c r="WGQ222" s="172"/>
      <c r="WGR222" s="172"/>
      <c r="WGS222" s="172"/>
      <c r="WGT222" s="172"/>
      <c r="WGU222" s="172"/>
      <c r="WGV222" s="172"/>
      <c r="WGW222" s="172"/>
      <c r="WGX222" s="172"/>
      <c r="WGY222" s="172"/>
      <c r="WGZ222" s="172"/>
      <c r="WHA222" s="172"/>
      <c r="WHB222" s="172"/>
      <c r="WHC222" s="172"/>
      <c r="WHD222" s="172"/>
      <c r="WHE222" s="172"/>
      <c r="WHF222" s="172"/>
      <c r="WHG222" s="172"/>
      <c r="WHH222" s="172"/>
      <c r="WHI222" s="172"/>
      <c r="WHJ222" s="172"/>
      <c r="WHK222" s="172"/>
      <c r="WHL222" s="172"/>
      <c r="WHM222" s="172"/>
      <c r="WHN222" s="172"/>
      <c r="WHO222" s="172"/>
      <c r="WHP222" s="172"/>
      <c r="WHQ222" s="172"/>
      <c r="WHR222" s="172"/>
      <c r="WHS222" s="172"/>
      <c r="WHT222" s="172"/>
      <c r="WHU222" s="172"/>
      <c r="WHV222" s="172"/>
      <c r="WHW222" s="172"/>
      <c r="WHX222" s="172"/>
      <c r="WHY222" s="172"/>
      <c r="WHZ222" s="172"/>
      <c r="WIA222" s="172"/>
      <c r="WIB222" s="172"/>
      <c r="WIC222" s="172"/>
      <c r="WID222" s="172"/>
      <c r="WIE222" s="172"/>
      <c r="WIF222" s="172"/>
      <c r="WIG222" s="172"/>
      <c r="WIH222" s="172"/>
      <c r="WII222" s="172"/>
      <c r="WIJ222" s="172"/>
      <c r="WIK222" s="172"/>
      <c r="WIL222" s="172"/>
      <c r="WIM222" s="172"/>
      <c r="WIN222" s="172"/>
      <c r="WIO222" s="172"/>
      <c r="WIP222" s="172"/>
      <c r="WIQ222" s="172"/>
      <c r="WIR222" s="172"/>
      <c r="WIS222" s="172"/>
      <c r="WIT222" s="172"/>
      <c r="WIU222" s="172"/>
      <c r="WIV222" s="172"/>
      <c r="WIW222" s="172"/>
      <c r="WIX222" s="172"/>
      <c r="WIY222" s="172"/>
      <c r="WIZ222" s="172"/>
      <c r="WJA222" s="172"/>
      <c r="WJB222" s="172"/>
      <c r="WJC222" s="172"/>
      <c r="WJD222" s="172"/>
      <c r="WJE222" s="172"/>
      <c r="WJF222" s="172"/>
      <c r="WJG222" s="172"/>
      <c r="WJH222" s="172"/>
      <c r="WJI222" s="172"/>
      <c r="WJJ222" s="172"/>
      <c r="WJK222" s="172"/>
      <c r="WJL222" s="172"/>
      <c r="WJM222" s="172"/>
      <c r="WJN222" s="172"/>
      <c r="WJO222" s="172"/>
      <c r="WJP222" s="172"/>
      <c r="WJQ222" s="172"/>
      <c r="WJR222" s="172"/>
      <c r="WJS222" s="172"/>
      <c r="WJT222" s="172"/>
      <c r="WJU222" s="172"/>
      <c r="WJV222" s="172"/>
      <c r="WJW222" s="172"/>
      <c r="WJX222" s="172"/>
      <c r="WJY222" s="172"/>
      <c r="WJZ222" s="172"/>
      <c r="WKA222" s="172"/>
      <c r="WKB222" s="172"/>
      <c r="WKC222" s="172"/>
      <c r="WKD222" s="172"/>
      <c r="WKE222" s="172"/>
      <c r="WKF222" s="172"/>
      <c r="WKG222" s="172"/>
      <c r="WKH222" s="172"/>
      <c r="WKI222" s="172"/>
      <c r="WKJ222" s="172"/>
      <c r="WKK222" s="172"/>
      <c r="WKL222" s="172"/>
      <c r="WKM222" s="172"/>
      <c r="WKN222" s="172"/>
      <c r="WKO222" s="172"/>
      <c r="WKP222" s="172"/>
      <c r="WKQ222" s="172"/>
      <c r="WKR222" s="172"/>
      <c r="WKS222" s="172"/>
      <c r="WKT222" s="172"/>
      <c r="WKU222" s="172"/>
      <c r="WKV222" s="172"/>
      <c r="WKW222" s="172"/>
      <c r="WKX222" s="172"/>
      <c r="WKY222" s="172"/>
      <c r="WKZ222" s="172"/>
      <c r="WLA222" s="172"/>
      <c r="WLB222" s="172"/>
      <c r="WLC222" s="172"/>
      <c r="WLD222" s="172"/>
      <c r="WLE222" s="172"/>
      <c r="WLF222" s="172"/>
      <c r="WLG222" s="172"/>
      <c r="WLH222" s="172"/>
      <c r="WLI222" s="172"/>
      <c r="WLJ222" s="172"/>
      <c r="WLK222" s="172"/>
      <c r="WLL222" s="172"/>
      <c r="WLM222" s="172"/>
      <c r="WLN222" s="172"/>
      <c r="WLO222" s="172"/>
      <c r="WLP222" s="172"/>
      <c r="WLQ222" s="172"/>
      <c r="WLR222" s="172"/>
      <c r="WLS222" s="172"/>
      <c r="WLT222" s="172"/>
      <c r="WLU222" s="172"/>
      <c r="WLV222" s="172"/>
      <c r="WLW222" s="172"/>
      <c r="WLX222" s="172"/>
      <c r="WLY222" s="172"/>
      <c r="WLZ222" s="172"/>
      <c r="WMA222" s="172"/>
      <c r="WMB222" s="172"/>
      <c r="WMC222" s="172"/>
      <c r="WMD222" s="172"/>
      <c r="WME222" s="172"/>
      <c r="WMF222" s="172"/>
      <c r="WMG222" s="172"/>
      <c r="WMH222" s="172"/>
      <c r="WMI222" s="172"/>
      <c r="WMJ222" s="172"/>
      <c r="WMK222" s="172"/>
      <c r="WML222" s="172"/>
      <c r="WMM222" s="172"/>
      <c r="WMN222" s="172"/>
      <c r="WMO222" s="172"/>
      <c r="WMP222" s="172"/>
      <c r="WMQ222" s="172"/>
      <c r="WMR222" s="172"/>
      <c r="WMS222" s="172"/>
      <c r="WMT222" s="172"/>
      <c r="WMU222" s="172"/>
      <c r="WMV222" s="172"/>
      <c r="WMW222" s="172"/>
      <c r="WMX222" s="172"/>
      <c r="WMY222" s="172"/>
      <c r="WMZ222" s="172"/>
      <c r="WNA222" s="172"/>
      <c r="WNB222" s="172"/>
      <c r="WNC222" s="172"/>
      <c r="WND222" s="172"/>
      <c r="WNE222" s="172"/>
      <c r="WNF222" s="172"/>
      <c r="WNG222" s="172"/>
      <c r="WNH222" s="172"/>
      <c r="WNI222" s="172"/>
      <c r="WNJ222" s="172"/>
      <c r="WNK222" s="172"/>
      <c r="WNL222" s="172"/>
      <c r="WNM222" s="172"/>
      <c r="WNN222" s="172"/>
      <c r="WNO222" s="172"/>
      <c r="WNP222" s="172"/>
      <c r="WNQ222" s="172"/>
      <c r="WNR222" s="172"/>
      <c r="WNS222" s="172"/>
      <c r="WNT222" s="172"/>
      <c r="WNU222" s="172"/>
      <c r="WNV222" s="172"/>
      <c r="WNW222" s="172"/>
      <c r="WNX222" s="172"/>
      <c r="WNY222" s="172"/>
      <c r="WNZ222" s="172"/>
      <c r="WOA222" s="172"/>
      <c r="WOB222" s="172"/>
      <c r="WOC222" s="172"/>
      <c r="WOD222" s="172"/>
      <c r="WOE222" s="172"/>
      <c r="WOF222" s="172"/>
      <c r="WOG222" s="172"/>
      <c r="WOH222" s="172"/>
      <c r="WOI222" s="172"/>
      <c r="WOJ222" s="172"/>
      <c r="WOK222" s="172"/>
      <c r="WOL222" s="172"/>
      <c r="WOM222" s="172"/>
      <c r="WON222" s="172"/>
      <c r="WOO222" s="172"/>
      <c r="WOP222" s="172"/>
      <c r="WOQ222" s="172"/>
      <c r="WOR222" s="172"/>
      <c r="WOS222" s="172"/>
      <c r="WOT222" s="172"/>
      <c r="WOU222" s="172"/>
      <c r="WOV222" s="172"/>
      <c r="WOW222" s="172"/>
      <c r="WOX222" s="172"/>
      <c r="WOY222" s="172"/>
      <c r="WOZ222" s="172"/>
      <c r="WPA222" s="172"/>
      <c r="WPB222" s="172"/>
      <c r="WPC222" s="172"/>
      <c r="WPD222" s="172"/>
      <c r="WPE222" s="172"/>
      <c r="WPF222" s="172"/>
      <c r="WPG222" s="172"/>
      <c r="WPH222" s="172"/>
      <c r="WPI222" s="172"/>
      <c r="WPJ222" s="172"/>
      <c r="WPK222" s="172"/>
      <c r="WPL222" s="172"/>
      <c r="WPM222" s="172"/>
      <c r="WPN222" s="172"/>
      <c r="WPO222" s="172"/>
      <c r="WPP222" s="172"/>
      <c r="WPQ222" s="172"/>
      <c r="WPR222" s="172"/>
      <c r="WPS222" s="172"/>
      <c r="WPT222" s="172"/>
      <c r="WPU222" s="172"/>
      <c r="WPV222" s="172"/>
      <c r="WPW222" s="172"/>
      <c r="WPX222" s="172"/>
      <c r="WPY222" s="172"/>
      <c r="WPZ222" s="172"/>
      <c r="WQA222" s="172"/>
      <c r="WQB222" s="172"/>
      <c r="WQC222" s="172"/>
      <c r="WQD222" s="172"/>
      <c r="WQE222" s="172"/>
      <c r="WQF222" s="172"/>
      <c r="WQG222" s="172"/>
      <c r="WQH222" s="172"/>
      <c r="WQI222" s="172"/>
      <c r="WQJ222" s="172"/>
      <c r="WQK222" s="172"/>
      <c r="WQL222" s="172"/>
      <c r="WQM222" s="172"/>
      <c r="WQN222" s="172"/>
      <c r="WQO222" s="172"/>
      <c r="WQP222" s="172"/>
      <c r="WQQ222" s="172"/>
      <c r="WQR222" s="172"/>
      <c r="WQS222" s="172"/>
      <c r="WQT222" s="172"/>
      <c r="WQU222" s="172"/>
      <c r="WQV222" s="172"/>
      <c r="WQW222" s="172"/>
      <c r="WQX222" s="172"/>
      <c r="WQY222" s="172"/>
      <c r="WQZ222" s="172"/>
      <c r="WRA222" s="172"/>
      <c r="WRB222" s="172"/>
      <c r="WRC222" s="172"/>
      <c r="WRD222" s="172"/>
      <c r="WRE222" s="172"/>
      <c r="WRF222" s="172"/>
      <c r="WRG222" s="172"/>
      <c r="WRH222" s="172"/>
      <c r="WRI222" s="172"/>
      <c r="WRJ222" s="172"/>
      <c r="WRK222" s="172"/>
      <c r="WRL222" s="172"/>
      <c r="WRM222" s="172"/>
      <c r="WRN222" s="172"/>
      <c r="WRO222" s="172"/>
      <c r="WRP222" s="172"/>
      <c r="WRQ222" s="172"/>
      <c r="WRR222" s="172"/>
      <c r="WRS222" s="172"/>
      <c r="WRT222" s="172"/>
      <c r="WRU222" s="172"/>
      <c r="WRV222" s="172"/>
      <c r="WRW222" s="172"/>
      <c r="WRX222" s="172"/>
      <c r="WRY222" s="172"/>
      <c r="WRZ222" s="172"/>
      <c r="WSA222" s="172"/>
      <c r="WSB222" s="172"/>
      <c r="WSC222" s="172"/>
      <c r="WSD222" s="172"/>
      <c r="WSE222" s="172"/>
      <c r="WSF222" s="172"/>
      <c r="WSG222" s="172"/>
      <c r="WSH222" s="172"/>
      <c r="WSI222" s="172"/>
      <c r="WSJ222" s="172"/>
      <c r="WSK222" s="172"/>
      <c r="WSL222" s="172"/>
      <c r="WSM222" s="172"/>
      <c r="WSN222" s="172"/>
      <c r="WSO222" s="172"/>
      <c r="WSP222" s="172"/>
      <c r="WSQ222" s="172"/>
      <c r="WSR222" s="172"/>
      <c r="WSS222" s="172"/>
      <c r="WST222" s="172"/>
      <c r="WSU222" s="172"/>
      <c r="WSV222" s="172"/>
      <c r="WSW222" s="172"/>
      <c r="WSX222" s="172"/>
      <c r="WSY222" s="172"/>
      <c r="WSZ222" s="172"/>
      <c r="WTA222" s="172"/>
      <c r="WTB222" s="172"/>
      <c r="WTC222" s="172"/>
      <c r="WTD222" s="172"/>
      <c r="WTE222" s="172"/>
      <c r="WTF222" s="172"/>
      <c r="WTG222" s="172"/>
      <c r="WTH222" s="172"/>
      <c r="WTI222" s="172"/>
      <c r="WTJ222" s="172"/>
      <c r="WTK222" s="172"/>
      <c r="WTL222" s="172"/>
      <c r="WTM222" s="172"/>
      <c r="WTN222" s="172"/>
      <c r="WTO222" s="172"/>
      <c r="WTP222" s="172"/>
      <c r="WTQ222" s="172"/>
      <c r="WTR222" s="172"/>
      <c r="WTS222" s="172"/>
      <c r="WTT222" s="172"/>
      <c r="WTU222" s="172"/>
      <c r="WTV222" s="172"/>
      <c r="WTW222" s="172"/>
      <c r="WTX222" s="172"/>
      <c r="WTY222" s="172"/>
      <c r="WTZ222" s="172"/>
      <c r="WUA222" s="172"/>
      <c r="WUB222" s="172"/>
      <c r="WUC222" s="172"/>
      <c r="WUD222" s="172"/>
      <c r="WUE222" s="172"/>
      <c r="WUF222" s="172"/>
      <c r="WUG222" s="172"/>
      <c r="WUH222" s="172"/>
      <c r="WUI222" s="172"/>
      <c r="WUJ222" s="172"/>
      <c r="WUK222" s="172"/>
      <c r="WUL222" s="172"/>
      <c r="WUM222" s="172"/>
      <c r="WUN222" s="172"/>
      <c r="WUO222" s="172"/>
      <c r="WUP222" s="172"/>
      <c r="WUQ222" s="172"/>
      <c r="WUR222" s="172"/>
      <c r="WUS222" s="172"/>
      <c r="WUT222" s="172"/>
      <c r="WUU222" s="172"/>
      <c r="WUV222" s="172"/>
      <c r="WUW222" s="172"/>
      <c r="WUX222" s="172"/>
      <c r="WUY222" s="172"/>
      <c r="WUZ222" s="172"/>
      <c r="WVA222" s="172"/>
      <c r="WVB222" s="172"/>
      <c r="WVC222" s="172"/>
      <c r="WVD222" s="172"/>
      <c r="WVE222" s="172"/>
      <c r="WVF222" s="172"/>
      <c r="WVG222" s="172"/>
      <c r="WVH222" s="172"/>
      <c r="WVI222" s="172"/>
      <c r="WVJ222" s="172"/>
      <c r="WVK222" s="172"/>
      <c r="WVL222" s="172"/>
      <c r="WVM222" s="172"/>
      <c r="WVN222" s="172"/>
      <c r="WVO222" s="172"/>
      <c r="WVP222" s="172"/>
      <c r="WVQ222" s="172"/>
      <c r="WVR222" s="172"/>
      <c r="WVS222" s="172"/>
      <c r="WVT222" s="172"/>
      <c r="WVU222" s="172"/>
      <c r="WVV222" s="172"/>
      <c r="WVW222" s="172"/>
      <c r="WVX222" s="172"/>
      <c r="WVY222" s="172"/>
      <c r="WVZ222" s="172"/>
      <c r="WWA222" s="172"/>
      <c r="WWB222" s="172"/>
      <c r="WWC222" s="172"/>
      <c r="WWD222" s="172"/>
      <c r="WWE222" s="172"/>
      <c r="WWF222" s="172"/>
      <c r="WWG222" s="172"/>
      <c r="WWH222" s="172"/>
      <c r="WWI222" s="172"/>
      <c r="WWJ222" s="172"/>
      <c r="WWK222" s="172"/>
      <c r="WWL222" s="172"/>
      <c r="WWM222" s="172"/>
      <c r="WWN222" s="172"/>
      <c r="WWO222" s="172"/>
      <c r="WWP222" s="172"/>
      <c r="WWQ222" s="172"/>
      <c r="WWR222" s="172"/>
      <c r="WWS222" s="172"/>
      <c r="WWT222" s="172"/>
      <c r="WWU222" s="172"/>
      <c r="WWV222" s="172"/>
      <c r="WWW222" s="172"/>
      <c r="WWX222" s="172"/>
      <c r="WWY222" s="172"/>
      <c r="WWZ222" s="172"/>
      <c r="WXA222" s="172"/>
      <c r="WXB222" s="172"/>
      <c r="WXC222" s="172"/>
      <c r="WXD222" s="172"/>
      <c r="WXE222" s="172"/>
      <c r="WXF222" s="172"/>
      <c r="WXG222" s="172"/>
      <c r="WXH222" s="172"/>
      <c r="WXI222" s="172"/>
      <c r="WXJ222" s="172"/>
      <c r="WXK222" s="172"/>
      <c r="WXL222" s="172"/>
      <c r="WXM222" s="172"/>
      <c r="WXN222" s="172"/>
      <c r="WXO222" s="172"/>
      <c r="WXP222" s="172"/>
      <c r="WXQ222" s="172"/>
      <c r="WXR222" s="172"/>
      <c r="WXS222" s="172"/>
      <c r="WXT222" s="172"/>
      <c r="WXU222" s="172"/>
      <c r="WXV222" s="172"/>
      <c r="WXW222" s="172"/>
      <c r="WXX222" s="172"/>
      <c r="WXY222" s="172"/>
      <c r="WXZ222" s="172"/>
      <c r="WYA222" s="172"/>
      <c r="WYB222" s="172"/>
      <c r="WYC222" s="172"/>
      <c r="WYD222" s="172"/>
      <c r="WYE222" s="172"/>
      <c r="WYF222" s="172"/>
      <c r="WYG222" s="172"/>
      <c r="WYH222" s="172"/>
      <c r="WYI222" s="172"/>
      <c r="WYJ222" s="172"/>
      <c r="WYK222" s="172"/>
      <c r="WYL222" s="172"/>
      <c r="WYM222" s="172"/>
      <c r="WYN222" s="172"/>
      <c r="WYO222" s="172"/>
      <c r="WYP222" s="172"/>
      <c r="WYQ222" s="172"/>
      <c r="WYR222" s="172"/>
      <c r="WYS222" s="172"/>
      <c r="WYT222" s="172"/>
      <c r="WYU222" s="172"/>
      <c r="WYV222" s="172"/>
      <c r="WYW222" s="172"/>
      <c r="WYX222" s="172"/>
      <c r="WYY222" s="172"/>
      <c r="WYZ222" s="172"/>
      <c r="WZA222" s="172"/>
      <c r="WZB222" s="172"/>
      <c r="WZC222" s="172"/>
      <c r="WZD222" s="172"/>
      <c r="WZE222" s="172"/>
      <c r="WZF222" s="172"/>
      <c r="WZG222" s="172"/>
      <c r="WZH222" s="172"/>
      <c r="WZI222" s="172"/>
      <c r="WZJ222" s="172"/>
      <c r="WZK222" s="172"/>
      <c r="WZL222" s="172"/>
      <c r="WZM222" s="172"/>
      <c r="WZN222" s="172"/>
      <c r="WZO222" s="172"/>
      <c r="WZP222" s="172"/>
      <c r="WZQ222" s="172"/>
      <c r="WZR222" s="172"/>
      <c r="WZS222" s="172"/>
      <c r="WZT222" s="172"/>
      <c r="WZU222" s="172"/>
      <c r="WZV222" s="172"/>
      <c r="WZW222" s="172"/>
      <c r="WZX222" s="172"/>
      <c r="WZY222" s="172"/>
      <c r="WZZ222" s="172"/>
      <c r="XAA222" s="172"/>
      <c r="XAB222" s="172"/>
      <c r="XAC222" s="172"/>
      <c r="XAD222" s="172"/>
      <c r="XAE222" s="172"/>
      <c r="XAF222" s="172"/>
      <c r="XAG222" s="172"/>
      <c r="XAH222" s="172"/>
      <c r="XAI222" s="172"/>
      <c r="XAJ222" s="172"/>
      <c r="XAK222" s="172"/>
      <c r="XAL222" s="172"/>
      <c r="XAM222" s="172"/>
      <c r="XAN222" s="172"/>
      <c r="XAO222" s="172"/>
      <c r="XAP222" s="172"/>
      <c r="XAQ222" s="172"/>
      <c r="XAR222" s="172"/>
      <c r="XAS222" s="172"/>
      <c r="XAT222" s="172"/>
      <c r="XAU222" s="172"/>
      <c r="XAV222" s="172"/>
      <c r="XAW222" s="172"/>
      <c r="XAX222" s="172"/>
      <c r="XAY222" s="172"/>
      <c r="XAZ222" s="172"/>
      <c r="XBA222" s="172"/>
      <c r="XBB222" s="172"/>
      <c r="XBC222" s="172"/>
      <c r="XBD222" s="172"/>
      <c r="XBE222" s="172"/>
      <c r="XBF222" s="172"/>
      <c r="XBG222" s="172"/>
      <c r="XBH222" s="172"/>
      <c r="XBI222" s="172"/>
      <c r="XBJ222" s="172"/>
      <c r="XBK222" s="172"/>
      <c r="XBL222" s="172"/>
      <c r="XBM222" s="172"/>
      <c r="XBN222" s="172"/>
      <c r="XBO222" s="172"/>
      <c r="XBP222" s="172"/>
      <c r="XBQ222" s="172"/>
      <c r="XBR222" s="172"/>
      <c r="XBS222" s="172"/>
      <c r="XBT222" s="172"/>
      <c r="XBU222" s="172"/>
      <c r="XBV222" s="172"/>
      <c r="XBW222" s="172"/>
      <c r="XBX222" s="172"/>
      <c r="XBY222" s="172"/>
      <c r="XBZ222" s="172"/>
      <c r="XCA222" s="172"/>
      <c r="XCB222" s="172"/>
      <c r="XCC222" s="172"/>
      <c r="XCD222" s="172"/>
      <c r="XCE222" s="172"/>
      <c r="XCF222" s="172"/>
      <c r="XCG222" s="172"/>
      <c r="XCH222" s="172"/>
      <c r="XCI222" s="172"/>
      <c r="XCJ222" s="172"/>
      <c r="XCK222" s="172"/>
      <c r="XCL222" s="172"/>
      <c r="XCM222" s="172"/>
      <c r="XCN222" s="172"/>
      <c r="XCO222" s="172"/>
      <c r="XCP222" s="172"/>
      <c r="XCQ222" s="172"/>
      <c r="XCR222" s="172"/>
      <c r="XCS222" s="172"/>
      <c r="XCT222" s="172"/>
      <c r="XCU222" s="172"/>
      <c r="XCV222" s="172"/>
      <c r="XCW222" s="172"/>
      <c r="XCX222" s="172"/>
      <c r="XCY222" s="172"/>
      <c r="XCZ222" s="172"/>
      <c r="XDA222" s="172"/>
      <c r="XDB222" s="172"/>
      <c r="XDC222" s="172"/>
      <c r="XDD222" s="172"/>
      <c r="XDE222" s="172"/>
      <c r="XDF222" s="172"/>
      <c r="XDG222" s="172"/>
      <c r="XDH222" s="172"/>
      <c r="XDI222" s="172"/>
      <c r="XDJ222" s="172"/>
      <c r="XDK222" s="172"/>
      <c r="XDL222" s="172"/>
      <c r="XDM222" s="172"/>
      <c r="XDN222" s="172"/>
      <c r="XDO222" s="172"/>
      <c r="XDP222" s="172"/>
      <c r="XDQ222" s="172"/>
      <c r="XDR222" s="172"/>
      <c r="XDS222" s="172"/>
      <c r="XDT222" s="172"/>
      <c r="XDU222" s="172"/>
      <c r="XDV222" s="172"/>
      <c r="XDW222" s="172"/>
      <c r="XDX222" s="172"/>
      <c r="XDY222" s="172"/>
      <c r="XDZ222" s="172"/>
      <c r="XEA222" s="172"/>
      <c r="XEB222" s="172"/>
      <c r="XEC222" s="172"/>
      <c r="XED222" s="172"/>
      <c r="XEE222" s="172"/>
      <c r="XEF222" s="172"/>
      <c r="XEG222" s="172"/>
      <c r="XEH222" s="172"/>
      <c r="XEI222" s="172"/>
      <c r="XEJ222" s="172"/>
      <c r="XEK222" s="172"/>
      <c r="XEL222" s="172"/>
      <c r="XEM222" s="172"/>
      <c r="XEN222" s="172"/>
      <c r="XEO222" s="172"/>
      <c r="XEP222" s="172"/>
      <c r="XEQ222" s="172"/>
      <c r="XER222" s="172"/>
      <c r="XES222" s="172"/>
      <c r="XET222" s="172"/>
      <c r="XEU222" s="172"/>
      <c r="XEV222" s="172"/>
      <c r="XEW222" s="172"/>
      <c r="XEX222" s="172"/>
      <c r="XEY222" s="172"/>
      <c r="XEZ222" s="172"/>
      <c r="XFA222" s="172"/>
      <c r="XFB222" s="172"/>
      <c r="XFC222" s="172"/>
    </row>
    <row r="223" spans="1:16383" s="8" customFormat="1">
      <c r="A223" s="84"/>
      <c r="B223" s="3" t="s">
        <v>469</v>
      </c>
      <c r="C223" s="1"/>
      <c r="D223" s="1"/>
      <c r="E223" s="96"/>
      <c r="F223" s="172"/>
      <c r="G223" s="172"/>
      <c r="H223" s="172"/>
      <c r="I223" s="172"/>
      <c r="J223" s="1"/>
      <c r="K223" s="106"/>
      <c r="L223" s="1"/>
      <c r="M223" s="1"/>
      <c r="N223" s="1"/>
    </row>
    <row r="224" spans="1:16383" s="8" customFormat="1">
      <c r="A224" s="84"/>
      <c r="B224" s="3" t="s">
        <v>323</v>
      </c>
      <c r="C224" s="3" t="s">
        <v>68</v>
      </c>
      <c r="D224" s="1"/>
      <c r="E224" s="96">
        <f>INDEX(Assumptions!$F$264:$L$265,MATCH('Coach input'!E$54,Assumptions!$B$264:$B$265,0),MATCH($B224,Assumptions!$F$258:$L$258,0))</f>
        <v>1</v>
      </c>
      <c r="F224" s="98"/>
      <c r="G224" s="98"/>
      <c r="H224" s="98"/>
      <c r="I224" s="98"/>
      <c r="J224" s="1"/>
      <c r="K224" s="106"/>
      <c r="L224" s="1"/>
      <c r="M224" s="1"/>
      <c r="N224" s="1"/>
    </row>
    <row r="225" spans="1:16383" s="8" customFormat="1">
      <c r="A225" s="84"/>
      <c r="B225" s="3" t="s">
        <v>114</v>
      </c>
      <c r="C225" s="3" t="s">
        <v>68</v>
      </c>
      <c r="D225" s="1"/>
      <c r="E225" s="96">
        <f>INDEX(Assumptions!$F$264:$L$265,MATCH('Coach input'!E$54,Assumptions!$B$264:$B$265,0),MATCH($B225,Assumptions!$F$258:$L$258,0))</f>
        <v>1</v>
      </c>
      <c r="F225" s="98"/>
      <c r="G225" s="98"/>
      <c r="H225" s="98"/>
      <c r="I225" s="98"/>
      <c r="J225" s="1"/>
      <c r="K225" s="106"/>
      <c r="L225" s="1"/>
      <c r="M225" s="1"/>
      <c r="N225" s="1"/>
    </row>
    <row r="226" spans="1:16383" s="8" customFormat="1">
      <c r="A226" s="84"/>
      <c r="B226" s="3" t="s">
        <v>115</v>
      </c>
      <c r="C226" s="3" t="s">
        <v>68</v>
      </c>
      <c r="D226" s="1"/>
      <c r="E226" s="96">
        <f>INDEX(Assumptions!$F$264:$L$265,MATCH('Coach input'!E$54,Assumptions!$B$264:$B$265,0),MATCH($B226,Assumptions!$F$258:$L$258,0))</f>
        <v>1</v>
      </c>
      <c r="F226" s="98"/>
      <c r="G226" s="98"/>
      <c r="H226" s="98"/>
      <c r="I226" s="98"/>
      <c r="J226" s="1"/>
      <c r="K226" s="106"/>
      <c r="L226" s="1"/>
      <c r="M226" s="1"/>
      <c r="N226" s="1"/>
    </row>
    <row r="227" spans="1:16383" s="8" customFormat="1">
      <c r="A227" s="84"/>
      <c r="B227" s="3" t="s">
        <v>116</v>
      </c>
      <c r="C227" s="3" t="s">
        <v>68</v>
      </c>
      <c r="D227" s="1"/>
      <c r="E227" s="96">
        <f>INDEX(Assumptions!$F$264:$L$265,MATCH('Coach input'!E$54,Assumptions!$B$264:$B$265,0),MATCH($B227,Assumptions!$F$258:$L$258,0))</f>
        <v>1</v>
      </c>
      <c r="F227" s="98"/>
      <c r="G227" s="98"/>
      <c r="H227" s="98"/>
      <c r="I227" s="98"/>
      <c r="J227" s="1"/>
      <c r="K227" s="106"/>
      <c r="L227" s="1"/>
      <c r="M227" s="1"/>
      <c r="N227" s="1"/>
    </row>
    <row r="228" spans="1:16383" s="8" customFormat="1">
      <c r="A228" s="84"/>
      <c r="B228" s="3" t="s">
        <v>117</v>
      </c>
      <c r="C228" s="3" t="s">
        <v>68</v>
      </c>
      <c r="D228" s="1"/>
      <c r="E228" s="96">
        <f>INDEX(Assumptions!$F$264:$L$265,MATCH('Coach input'!E$54,Assumptions!$B$264:$B$265,0),MATCH($B228,Assumptions!$F$258:$L$258,0))</f>
        <v>1</v>
      </c>
      <c r="F228" s="98"/>
      <c r="G228" s="98"/>
      <c r="H228" s="98"/>
      <c r="I228" s="98"/>
      <c r="J228" s="1"/>
      <c r="K228" s="106"/>
      <c r="L228" s="1"/>
      <c r="M228" s="1"/>
      <c r="N228" s="1"/>
    </row>
    <row r="229" spans="1:16383" s="8" customFormat="1">
      <c r="A229" s="84"/>
      <c r="B229" s="3" t="s">
        <v>134</v>
      </c>
      <c r="C229" s="3" t="s">
        <v>68</v>
      </c>
      <c r="D229" s="1"/>
      <c r="E229" s="96">
        <f>INDEX(Assumptions!$F$264:$L$265,MATCH('Coach input'!E$54,Assumptions!$B$264:$B$265,0),MATCH($B229,Assumptions!$F$258:$L$258,0))</f>
        <v>1</v>
      </c>
      <c r="F229" s="98"/>
      <c r="G229" s="98"/>
      <c r="H229" s="98"/>
      <c r="I229" s="98"/>
      <c r="J229" s="1"/>
      <c r="K229" s="106"/>
      <c r="L229" s="1"/>
      <c r="M229" s="1"/>
      <c r="N229" s="1"/>
    </row>
    <row r="230" spans="1:16383" s="8" customFormat="1">
      <c r="A230" s="84"/>
      <c r="B230" s="3" t="s">
        <v>135</v>
      </c>
      <c r="C230" s="3" t="s">
        <v>68</v>
      </c>
      <c r="D230" s="1"/>
      <c r="E230" s="96">
        <f>INDEX(Assumptions!$F$264:$L$265,MATCH('Coach input'!E$54,Assumptions!$B$264:$B$265,0),MATCH($B230,Assumptions!$F$258:$L$258,0))</f>
        <v>1</v>
      </c>
      <c r="F230" s="98"/>
      <c r="G230" s="98"/>
      <c r="H230" s="98"/>
      <c r="I230" s="98"/>
      <c r="J230" s="1"/>
      <c r="K230" s="106"/>
      <c r="L230" s="1"/>
      <c r="M230" s="1"/>
      <c r="N230" s="1"/>
    </row>
    <row r="231" spans="1:16383">
      <c r="A231" s="172"/>
      <c r="B231" s="172"/>
      <c r="C231" s="172"/>
      <c r="D231" s="172"/>
      <c r="E231" s="184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2"/>
      <c r="CA231" s="172"/>
      <c r="CB231" s="172"/>
      <c r="CC231" s="172"/>
      <c r="CD231" s="172"/>
      <c r="CE231" s="172"/>
      <c r="CF231" s="172"/>
      <c r="CG231" s="172"/>
      <c r="CH231" s="172"/>
      <c r="CI231" s="172"/>
      <c r="CJ231" s="172"/>
      <c r="CK231" s="172"/>
      <c r="CL231" s="172"/>
      <c r="CM231" s="172"/>
      <c r="CN231" s="172"/>
      <c r="CO231" s="172"/>
      <c r="CP231" s="172"/>
      <c r="CQ231" s="172"/>
      <c r="CR231" s="172"/>
      <c r="CS231" s="172"/>
      <c r="CT231" s="172"/>
      <c r="CU231" s="172"/>
      <c r="CV231" s="172"/>
      <c r="CW231" s="172"/>
      <c r="CX231" s="172"/>
      <c r="CY231" s="172"/>
      <c r="CZ231" s="172"/>
      <c r="DA231" s="172"/>
      <c r="DB231" s="172"/>
      <c r="DC231" s="172"/>
      <c r="DD231" s="172"/>
      <c r="DE231" s="172"/>
      <c r="DF231" s="172"/>
      <c r="DG231" s="172"/>
      <c r="DH231" s="172"/>
      <c r="DI231" s="172"/>
      <c r="DJ231" s="172"/>
      <c r="DK231" s="172"/>
      <c r="DL231" s="172"/>
      <c r="DM231" s="172"/>
      <c r="DN231" s="172"/>
      <c r="DO231" s="172"/>
      <c r="DP231" s="172"/>
      <c r="DQ231" s="172"/>
      <c r="DR231" s="172"/>
      <c r="DS231" s="172"/>
      <c r="DT231" s="172"/>
      <c r="DU231" s="172"/>
      <c r="DV231" s="172"/>
      <c r="DW231" s="172"/>
      <c r="DX231" s="172"/>
      <c r="DY231" s="172"/>
      <c r="DZ231" s="172"/>
      <c r="EA231" s="172"/>
      <c r="EB231" s="172"/>
      <c r="EC231" s="172"/>
      <c r="ED231" s="172"/>
      <c r="EE231" s="172"/>
      <c r="EF231" s="172"/>
      <c r="EG231" s="172"/>
      <c r="EH231" s="172"/>
      <c r="EI231" s="172"/>
      <c r="EJ231" s="172"/>
      <c r="EK231" s="172"/>
      <c r="EL231" s="172"/>
      <c r="EM231" s="172"/>
      <c r="EN231" s="172"/>
      <c r="EO231" s="172"/>
      <c r="EP231" s="172"/>
      <c r="EQ231" s="172"/>
      <c r="ER231" s="172"/>
      <c r="ES231" s="172"/>
      <c r="ET231" s="172"/>
      <c r="EU231" s="172"/>
      <c r="EV231" s="172"/>
      <c r="EW231" s="172"/>
      <c r="EX231" s="172"/>
      <c r="EY231" s="172"/>
      <c r="EZ231" s="172"/>
      <c r="FA231" s="172"/>
      <c r="FB231" s="172"/>
      <c r="FC231" s="172"/>
      <c r="FD231" s="172"/>
      <c r="FE231" s="172"/>
      <c r="FF231" s="172"/>
      <c r="FG231" s="172"/>
      <c r="FH231" s="172"/>
      <c r="FI231" s="172"/>
      <c r="FJ231" s="172"/>
      <c r="FK231" s="172"/>
      <c r="FL231" s="172"/>
      <c r="FM231" s="172"/>
      <c r="FN231" s="172"/>
      <c r="FO231" s="172"/>
      <c r="FP231" s="172"/>
      <c r="FQ231" s="172"/>
      <c r="FR231" s="172"/>
      <c r="FS231" s="172"/>
      <c r="FT231" s="172"/>
      <c r="FU231" s="172"/>
      <c r="FV231" s="172"/>
      <c r="FW231" s="172"/>
      <c r="FX231" s="172"/>
      <c r="FY231" s="172"/>
      <c r="FZ231" s="172"/>
      <c r="GA231" s="172"/>
      <c r="GB231" s="172"/>
      <c r="GC231" s="172"/>
      <c r="GD231" s="172"/>
      <c r="GE231" s="172"/>
      <c r="GF231" s="172"/>
      <c r="GG231" s="172"/>
      <c r="GH231" s="172"/>
      <c r="GI231" s="172"/>
      <c r="GJ231" s="172"/>
      <c r="GK231" s="172"/>
      <c r="GL231" s="172"/>
      <c r="GM231" s="172"/>
      <c r="GN231" s="172"/>
      <c r="GO231" s="172"/>
      <c r="GP231" s="172"/>
      <c r="GQ231" s="172"/>
      <c r="GR231" s="172"/>
      <c r="GS231" s="172"/>
      <c r="GT231" s="172"/>
      <c r="GU231" s="172"/>
      <c r="GV231" s="172"/>
      <c r="GW231" s="172"/>
      <c r="GX231" s="172"/>
      <c r="GY231" s="172"/>
      <c r="GZ231" s="172"/>
      <c r="HA231" s="172"/>
      <c r="HB231" s="172"/>
      <c r="HC231" s="172"/>
      <c r="HD231" s="172"/>
      <c r="HE231" s="172"/>
      <c r="HF231" s="172"/>
      <c r="HG231" s="172"/>
      <c r="HH231" s="172"/>
      <c r="HI231" s="172"/>
      <c r="HJ231" s="172"/>
      <c r="HK231" s="172"/>
      <c r="HL231" s="172"/>
      <c r="HM231" s="172"/>
      <c r="HN231" s="172"/>
      <c r="HO231" s="172"/>
      <c r="HP231" s="172"/>
      <c r="HQ231" s="172"/>
      <c r="HR231" s="172"/>
      <c r="HS231" s="172"/>
      <c r="HT231" s="172"/>
      <c r="HU231" s="172"/>
      <c r="HV231" s="172"/>
      <c r="HW231" s="172"/>
      <c r="HX231" s="172"/>
      <c r="HY231" s="172"/>
      <c r="HZ231" s="172"/>
      <c r="IA231" s="172"/>
      <c r="IB231" s="172"/>
      <c r="IC231" s="172"/>
      <c r="ID231" s="172"/>
      <c r="IE231" s="172"/>
      <c r="IF231" s="172"/>
      <c r="IG231" s="172"/>
      <c r="IH231" s="172"/>
      <c r="II231" s="172"/>
      <c r="IJ231" s="172"/>
      <c r="IK231" s="172"/>
      <c r="IL231" s="172"/>
      <c r="IM231" s="172"/>
      <c r="IN231" s="172"/>
      <c r="IO231" s="172"/>
      <c r="IP231" s="172"/>
      <c r="IQ231" s="172"/>
      <c r="IR231" s="172"/>
      <c r="IS231" s="172"/>
      <c r="IT231" s="172"/>
      <c r="IU231" s="172"/>
      <c r="IV231" s="172"/>
      <c r="IW231" s="172"/>
      <c r="IX231" s="172"/>
      <c r="IY231" s="172"/>
      <c r="IZ231" s="172"/>
      <c r="JA231" s="172"/>
      <c r="JB231" s="172"/>
      <c r="JC231" s="172"/>
      <c r="JD231" s="172"/>
      <c r="JE231" s="172"/>
      <c r="JF231" s="172"/>
      <c r="JG231" s="172"/>
      <c r="JH231" s="172"/>
      <c r="JI231" s="172"/>
      <c r="JJ231" s="172"/>
      <c r="JK231" s="172"/>
      <c r="JL231" s="172"/>
      <c r="JM231" s="172"/>
      <c r="JN231" s="172"/>
      <c r="JO231" s="172"/>
      <c r="JP231" s="172"/>
      <c r="JQ231" s="172"/>
      <c r="JR231" s="172"/>
      <c r="JS231" s="172"/>
      <c r="JT231" s="172"/>
      <c r="JU231" s="172"/>
      <c r="JV231" s="172"/>
      <c r="JW231" s="172"/>
      <c r="JX231" s="172"/>
      <c r="JY231" s="172"/>
      <c r="JZ231" s="172"/>
      <c r="KA231" s="172"/>
      <c r="KB231" s="172"/>
      <c r="KC231" s="172"/>
      <c r="KD231" s="172"/>
      <c r="KE231" s="172"/>
      <c r="KF231" s="172"/>
      <c r="KG231" s="172"/>
      <c r="KH231" s="172"/>
      <c r="KI231" s="172"/>
      <c r="KJ231" s="172"/>
      <c r="KK231" s="172"/>
      <c r="KL231" s="172"/>
      <c r="KM231" s="172"/>
      <c r="KN231" s="172"/>
      <c r="KO231" s="172"/>
      <c r="KP231" s="172"/>
      <c r="KQ231" s="172"/>
      <c r="KR231" s="172"/>
      <c r="KS231" s="172"/>
      <c r="KT231" s="172"/>
      <c r="KU231" s="172"/>
      <c r="KV231" s="172"/>
      <c r="KW231" s="172"/>
      <c r="KX231" s="172"/>
      <c r="KY231" s="172"/>
      <c r="KZ231" s="172"/>
      <c r="LA231" s="172"/>
      <c r="LB231" s="172"/>
      <c r="LC231" s="172"/>
      <c r="LD231" s="172"/>
      <c r="LE231" s="172"/>
      <c r="LF231" s="172"/>
      <c r="LG231" s="172"/>
      <c r="LH231" s="172"/>
      <c r="LI231" s="172"/>
      <c r="LJ231" s="172"/>
      <c r="LK231" s="172"/>
      <c r="LL231" s="172"/>
      <c r="LM231" s="172"/>
      <c r="LN231" s="172"/>
      <c r="LO231" s="172"/>
      <c r="LP231" s="172"/>
      <c r="LQ231" s="172"/>
      <c r="LR231" s="172"/>
      <c r="LS231" s="172"/>
      <c r="LT231" s="172"/>
      <c r="LU231" s="172"/>
      <c r="LV231" s="172"/>
      <c r="LW231" s="172"/>
      <c r="LX231" s="172"/>
      <c r="LY231" s="172"/>
      <c r="LZ231" s="172"/>
      <c r="MA231" s="172"/>
      <c r="MB231" s="172"/>
      <c r="MC231" s="172"/>
      <c r="MD231" s="172"/>
      <c r="ME231" s="172"/>
      <c r="MF231" s="172"/>
      <c r="MG231" s="172"/>
      <c r="MH231" s="172"/>
      <c r="MI231" s="172"/>
      <c r="MJ231" s="172"/>
      <c r="MK231" s="172"/>
      <c r="ML231" s="172"/>
      <c r="MM231" s="172"/>
      <c r="MN231" s="172"/>
      <c r="MO231" s="172"/>
      <c r="MP231" s="172"/>
      <c r="MQ231" s="172"/>
      <c r="MR231" s="172"/>
      <c r="MS231" s="172"/>
      <c r="MT231" s="172"/>
      <c r="MU231" s="172"/>
      <c r="MV231" s="172"/>
      <c r="MW231" s="172"/>
      <c r="MX231" s="172"/>
      <c r="MY231" s="172"/>
      <c r="MZ231" s="172"/>
      <c r="NA231" s="172"/>
      <c r="NB231" s="172"/>
      <c r="NC231" s="172"/>
      <c r="ND231" s="172"/>
      <c r="NE231" s="172"/>
      <c r="NF231" s="172"/>
      <c r="NG231" s="172"/>
      <c r="NH231" s="172"/>
      <c r="NI231" s="172"/>
      <c r="NJ231" s="172"/>
      <c r="NK231" s="172"/>
      <c r="NL231" s="172"/>
      <c r="NM231" s="172"/>
      <c r="NN231" s="172"/>
      <c r="NO231" s="172"/>
      <c r="NP231" s="172"/>
      <c r="NQ231" s="172"/>
      <c r="NR231" s="172"/>
      <c r="NS231" s="172"/>
      <c r="NT231" s="172"/>
      <c r="NU231" s="172"/>
      <c r="NV231" s="172"/>
      <c r="NW231" s="172"/>
      <c r="NX231" s="172"/>
      <c r="NY231" s="172"/>
      <c r="NZ231" s="172"/>
      <c r="OA231" s="172"/>
      <c r="OB231" s="172"/>
      <c r="OC231" s="172"/>
      <c r="OD231" s="172"/>
      <c r="OE231" s="172"/>
      <c r="OF231" s="172"/>
      <c r="OG231" s="172"/>
      <c r="OH231" s="172"/>
      <c r="OI231" s="172"/>
      <c r="OJ231" s="172"/>
      <c r="OK231" s="172"/>
      <c r="OL231" s="172"/>
      <c r="OM231" s="172"/>
      <c r="ON231" s="172"/>
      <c r="OO231" s="172"/>
      <c r="OP231" s="172"/>
      <c r="OQ231" s="172"/>
      <c r="OR231" s="172"/>
      <c r="OS231" s="172"/>
      <c r="OT231" s="172"/>
      <c r="OU231" s="172"/>
      <c r="OV231" s="172"/>
      <c r="OW231" s="172"/>
      <c r="OX231" s="172"/>
      <c r="OY231" s="172"/>
      <c r="OZ231" s="172"/>
      <c r="PA231" s="172"/>
      <c r="PB231" s="172"/>
      <c r="PC231" s="172"/>
      <c r="PD231" s="172"/>
      <c r="PE231" s="172"/>
      <c r="PF231" s="172"/>
      <c r="PG231" s="172"/>
      <c r="PH231" s="172"/>
      <c r="PI231" s="172"/>
      <c r="PJ231" s="172"/>
      <c r="PK231" s="172"/>
      <c r="PL231" s="172"/>
      <c r="PM231" s="172"/>
      <c r="PN231" s="172"/>
      <c r="PO231" s="172"/>
      <c r="PP231" s="172"/>
      <c r="PQ231" s="172"/>
      <c r="PR231" s="172"/>
      <c r="PS231" s="172"/>
      <c r="PT231" s="172"/>
      <c r="PU231" s="172"/>
      <c r="PV231" s="172"/>
      <c r="PW231" s="172"/>
      <c r="PX231" s="172"/>
      <c r="PY231" s="172"/>
      <c r="PZ231" s="172"/>
      <c r="QA231" s="172"/>
      <c r="QB231" s="172"/>
      <c r="QC231" s="172"/>
      <c r="QD231" s="172"/>
      <c r="QE231" s="172"/>
      <c r="QF231" s="172"/>
      <c r="QG231" s="172"/>
      <c r="QH231" s="172"/>
      <c r="QI231" s="172"/>
      <c r="QJ231" s="172"/>
      <c r="QK231" s="172"/>
      <c r="QL231" s="172"/>
      <c r="QM231" s="172"/>
      <c r="QN231" s="172"/>
      <c r="QO231" s="172"/>
      <c r="QP231" s="172"/>
      <c r="QQ231" s="172"/>
      <c r="QR231" s="172"/>
      <c r="QS231" s="172"/>
      <c r="QT231" s="172"/>
      <c r="QU231" s="172"/>
      <c r="QV231" s="172"/>
      <c r="QW231" s="172"/>
      <c r="QX231" s="172"/>
      <c r="QY231" s="172"/>
      <c r="QZ231" s="172"/>
      <c r="RA231" s="172"/>
      <c r="RB231" s="172"/>
      <c r="RC231" s="172"/>
      <c r="RD231" s="172"/>
      <c r="RE231" s="172"/>
      <c r="RF231" s="172"/>
      <c r="RG231" s="172"/>
      <c r="RH231" s="172"/>
      <c r="RI231" s="172"/>
      <c r="RJ231" s="172"/>
      <c r="RK231" s="172"/>
      <c r="RL231" s="172"/>
      <c r="RM231" s="172"/>
      <c r="RN231" s="172"/>
      <c r="RO231" s="172"/>
      <c r="RP231" s="172"/>
      <c r="RQ231" s="172"/>
      <c r="RR231" s="172"/>
      <c r="RS231" s="172"/>
      <c r="RT231" s="172"/>
      <c r="RU231" s="172"/>
      <c r="RV231" s="172"/>
      <c r="RW231" s="172"/>
      <c r="RX231" s="172"/>
      <c r="RY231" s="172"/>
      <c r="RZ231" s="172"/>
      <c r="SA231" s="172"/>
      <c r="SB231" s="172"/>
      <c r="SC231" s="172"/>
      <c r="SD231" s="172"/>
      <c r="SE231" s="172"/>
      <c r="SF231" s="172"/>
      <c r="SG231" s="172"/>
      <c r="SH231" s="172"/>
      <c r="SI231" s="172"/>
      <c r="SJ231" s="172"/>
      <c r="SK231" s="172"/>
      <c r="SL231" s="172"/>
      <c r="SM231" s="172"/>
      <c r="SN231" s="172"/>
      <c r="SO231" s="172"/>
      <c r="SP231" s="172"/>
      <c r="SQ231" s="172"/>
      <c r="SR231" s="172"/>
      <c r="SS231" s="172"/>
      <c r="ST231" s="172"/>
      <c r="SU231" s="172"/>
      <c r="SV231" s="172"/>
      <c r="SW231" s="172"/>
      <c r="SX231" s="172"/>
      <c r="SY231" s="172"/>
      <c r="SZ231" s="172"/>
      <c r="TA231" s="172"/>
      <c r="TB231" s="172"/>
      <c r="TC231" s="172"/>
      <c r="TD231" s="172"/>
      <c r="TE231" s="172"/>
      <c r="TF231" s="172"/>
      <c r="TG231" s="172"/>
      <c r="TH231" s="172"/>
      <c r="TI231" s="172"/>
      <c r="TJ231" s="172"/>
      <c r="TK231" s="172"/>
      <c r="TL231" s="172"/>
      <c r="TM231" s="172"/>
      <c r="TN231" s="172"/>
      <c r="TO231" s="172"/>
      <c r="TP231" s="172"/>
      <c r="TQ231" s="172"/>
      <c r="TR231" s="172"/>
      <c r="TS231" s="172"/>
      <c r="TT231" s="172"/>
      <c r="TU231" s="172"/>
      <c r="TV231" s="172"/>
      <c r="TW231" s="172"/>
      <c r="TX231" s="172"/>
      <c r="TY231" s="172"/>
      <c r="TZ231" s="172"/>
      <c r="UA231" s="172"/>
      <c r="UB231" s="172"/>
      <c r="UC231" s="172"/>
      <c r="UD231" s="172"/>
      <c r="UE231" s="172"/>
      <c r="UF231" s="172"/>
      <c r="UG231" s="172"/>
      <c r="UH231" s="172"/>
      <c r="UI231" s="172"/>
      <c r="UJ231" s="172"/>
      <c r="UK231" s="172"/>
      <c r="UL231" s="172"/>
      <c r="UM231" s="172"/>
      <c r="UN231" s="172"/>
      <c r="UO231" s="172"/>
      <c r="UP231" s="172"/>
      <c r="UQ231" s="172"/>
      <c r="UR231" s="172"/>
      <c r="US231" s="172"/>
      <c r="UT231" s="172"/>
      <c r="UU231" s="172"/>
      <c r="UV231" s="172"/>
      <c r="UW231" s="172"/>
      <c r="UX231" s="172"/>
      <c r="UY231" s="172"/>
      <c r="UZ231" s="172"/>
      <c r="VA231" s="172"/>
      <c r="VB231" s="172"/>
      <c r="VC231" s="172"/>
      <c r="VD231" s="172"/>
      <c r="VE231" s="172"/>
      <c r="VF231" s="172"/>
      <c r="VG231" s="172"/>
      <c r="VH231" s="172"/>
      <c r="VI231" s="172"/>
      <c r="VJ231" s="172"/>
      <c r="VK231" s="172"/>
      <c r="VL231" s="172"/>
      <c r="VM231" s="172"/>
      <c r="VN231" s="172"/>
      <c r="VO231" s="172"/>
      <c r="VP231" s="172"/>
      <c r="VQ231" s="172"/>
      <c r="VR231" s="172"/>
      <c r="VS231" s="172"/>
      <c r="VT231" s="172"/>
      <c r="VU231" s="172"/>
      <c r="VV231" s="172"/>
      <c r="VW231" s="172"/>
      <c r="VX231" s="172"/>
      <c r="VY231" s="172"/>
      <c r="VZ231" s="172"/>
      <c r="WA231" s="172"/>
      <c r="WB231" s="172"/>
      <c r="WC231" s="172"/>
      <c r="WD231" s="172"/>
      <c r="WE231" s="172"/>
      <c r="WF231" s="172"/>
      <c r="WG231" s="172"/>
      <c r="WH231" s="172"/>
      <c r="WI231" s="172"/>
      <c r="WJ231" s="172"/>
      <c r="WK231" s="172"/>
      <c r="WL231" s="172"/>
      <c r="WM231" s="172"/>
      <c r="WN231" s="172"/>
      <c r="WO231" s="172"/>
      <c r="WP231" s="172"/>
      <c r="WQ231" s="172"/>
      <c r="WR231" s="172"/>
      <c r="WS231" s="172"/>
      <c r="WT231" s="172"/>
      <c r="WU231" s="172"/>
      <c r="WV231" s="172"/>
      <c r="WW231" s="172"/>
      <c r="WX231" s="172"/>
      <c r="WY231" s="172"/>
      <c r="WZ231" s="172"/>
      <c r="XA231" s="172"/>
      <c r="XB231" s="172"/>
      <c r="XC231" s="172"/>
      <c r="XD231" s="172"/>
      <c r="XE231" s="172"/>
      <c r="XF231" s="172"/>
      <c r="XG231" s="172"/>
      <c r="XH231" s="172"/>
      <c r="XI231" s="172"/>
      <c r="XJ231" s="172"/>
      <c r="XK231" s="172"/>
      <c r="XL231" s="172"/>
      <c r="XM231" s="172"/>
      <c r="XN231" s="172"/>
      <c r="XO231" s="172"/>
      <c r="XP231" s="172"/>
      <c r="XQ231" s="172"/>
      <c r="XR231" s="172"/>
      <c r="XS231" s="172"/>
      <c r="XT231" s="172"/>
      <c r="XU231" s="172"/>
      <c r="XV231" s="172"/>
      <c r="XW231" s="172"/>
      <c r="XX231" s="172"/>
      <c r="XY231" s="172"/>
      <c r="XZ231" s="172"/>
      <c r="YA231" s="172"/>
      <c r="YB231" s="172"/>
      <c r="YC231" s="172"/>
      <c r="YD231" s="172"/>
      <c r="YE231" s="172"/>
      <c r="YF231" s="172"/>
      <c r="YG231" s="172"/>
      <c r="YH231" s="172"/>
      <c r="YI231" s="172"/>
      <c r="YJ231" s="172"/>
      <c r="YK231" s="172"/>
      <c r="YL231" s="172"/>
      <c r="YM231" s="172"/>
      <c r="YN231" s="172"/>
      <c r="YO231" s="172"/>
      <c r="YP231" s="172"/>
      <c r="YQ231" s="172"/>
      <c r="YR231" s="172"/>
      <c r="YS231" s="172"/>
      <c r="YT231" s="172"/>
      <c r="YU231" s="172"/>
      <c r="YV231" s="172"/>
      <c r="YW231" s="172"/>
      <c r="YX231" s="172"/>
      <c r="YY231" s="172"/>
      <c r="YZ231" s="172"/>
      <c r="ZA231" s="172"/>
      <c r="ZB231" s="172"/>
      <c r="ZC231" s="172"/>
      <c r="ZD231" s="172"/>
      <c r="ZE231" s="172"/>
      <c r="ZF231" s="172"/>
      <c r="ZG231" s="172"/>
      <c r="ZH231" s="172"/>
      <c r="ZI231" s="172"/>
      <c r="ZJ231" s="172"/>
      <c r="ZK231" s="172"/>
      <c r="ZL231" s="172"/>
      <c r="ZM231" s="172"/>
      <c r="ZN231" s="172"/>
      <c r="ZO231" s="172"/>
      <c r="ZP231" s="172"/>
      <c r="ZQ231" s="172"/>
      <c r="ZR231" s="172"/>
      <c r="ZS231" s="172"/>
      <c r="ZT231" s="172"/>
      <c r="ZU231" s="172"/>
      <c r="ZV231" s="172"/>
      <c r="ZW231" s="172"/>
      <c r="ZX231" s="172"/>
      <c r="ZY231" s="172"/>
      <c r="ZZ231" s="172"/>
      <c r="AAA231" s="172"/>
      <c r="AAB231" s="172"/>
      <c r="AAC231" s="172"/>
      <c r="AAD231" s="172"/>
      <c r="AAE231" s="172"/>
      <c r="AAF231" s="172"/>
      <c r="AAG231" s="172"/>
      <c r="AAH231" s="172"/>
      <c r="AAI231" s="172"/>
      <c r="AAJ231" s="172"/>
      <c r="AAK231" s="172"/>
      <c r="AAL231" s="172"/>
      <c r="AAM231" s="172"/>
      <c r="AAN231" s="172"/>
      <c r="AAO231" s="172"/>
      <c r="AAP231" s="172"/>
      <c r="AAQ231" s="172"/>
      <c r="AAR231" s="172"/>
      <c r="AAS231" s="172"/>
      <c r="AAT231" s="172"/>
      <c r="AAU231" s="172"/>
      <c r="AAV231" s="172"/>
      <c r="AAW231" s="172"/>
      <c r="AAX231" s="172"/>
      <c r="AAY231" s="172"/>
      <c r="AAZ231" s="172"/>
      <c r="ABA231" s="172"/>
      <c r="ABB231" s="172"/>
      <c r="ABC231" s="172"/>
      <c r="ABD231" s="172"/>
      <c r="ABE231" s="172"/>
      <c r="ABF231" s="172"/>
      <c r="ABG231" s="172"/>
      <c r="ABH231" s="172"/>
      <c r="ABI231" s="172"/>
      <c r="ABJ231" s="172"/>
      <c r="ABK231" s="172"/>
      <c r="ABL231" s="172"/>
      <c r="ABM231" s="172"/>
      <c r="ABN231" s="172"/>
      <c r="ABO231" s="172"/>
      <c r="ABP231" s="172"/>
      <c r="ABQ231" s="172"/>
      <c r="ABR231" s="172"/>
      <c r="ABS231" s="172"/>
      <c r="ABT231" s="172"/>
      <c r="ABU231" s="172"/>
      <c r="ABV231" s="172"/>
      <c r="ABW231" s="172"/>
      <c r="ABX231" s="172"/>
      <c r="ABY231" s="172"/>
      <c r="ABZ231" s="172"/>
      <c r="ACA231" s="172"/>
      <c r="ACB231" s="172"/>
      <c r="ACC231" s="172"/>
      <c r="ACD231" s="172"/>
      <c r="ACE231" s="172"/>
      <c r="ACF231" s="172"/>
      <c r="ACG231" s="172"/>
      <c r="ACH231" s="172"/>
      <c r="ACI231" s="172"/>
      <c r="ACJ231" s="172"/>
      <c r="ACK231" s="172"/>
      <c r="ACL231" s="172"/>
      <c r="ACM231" s="172"/>
      <c r="ACN231" s="172"/>
      <c r="ACO231" s="172"/>
      <c r="ACP231" s="172"/>
      <c r="ACQ231" s="172"/>
      <c r="ACR231" s="172"/>
      <c r="ACS231" s="172"/>
      <c r="ACT231" s="172"/>
      <c r="ACU231" s="172"/>
      <c r="ACV231" s="172"/>
      <c r="ACW231" s="172"/>
      <c r="ACX231" s="172"/>
      <c r="ACY231" s="172"/>
      <c r="ACZ231" s="172"/>
      <c r="ADA231" s="172"/>
      <c r="ADB231" s="172"/>
      <c r="ADC231" s="172"/>
      <c r="ADD231" s="172"/>
      <c r="ADE231" s="172"/>
      <c r="ADF231" s="172"/>
      <c r="ADG231" s="172"/>
      <c r="ADH231" s="172"/>
      <c r="ADI231" s="172"/>
      <c r="ADJ231" s="172"/>
      <c r="ADK231" s="172"/>
      <c r="ADL231" s="172"/>
      <c r="ADM231" s="172"/>
      <c r="ADN231" s="172"/>
      <c r="ADO231" s="172"/>
      <c r="ADP231" s="172"/>
      <c r="ADQ231" s="172"/>
      <c r="ADR231" s="172"/>
      <c r="ADS231" s="172"/>
      <c r="ADT231" s="172"/>
      <c r="ADU231" s="172"/>
      <c r="ADV231" s="172"/>
      <c r="ADW231" s="172"/>
      <c r="ADX231" s="172"/>
      <c r="ADY231" s="172"/>
      <c r="ADZ231" s="172"/>
      <c r="AEA231" s="172"/>
      <c r="AEB231" s="172"/>
      <c r="AEC231" s="172"/>
      <c r="AED231" s="172"/>
      <c r="AEE231" s="172"/>
      <c r="AEF231" s="172"/>
      <c r="AEG231" s="172"/>
      <c r="AEH231" s="172"/>
      <c r="AEI231" s="172"/>
      <c r="AEJ231" s="172"/>
      <c r="AEK231" s="172"/>
      <c r="AEL231" s="172"/>
      <c r="AEM231" s="172"/>
      <c r="AEN231" s="172"/>
      <c r="AEO231" s="172"/>
      <c r="AEP231" s="172"/>
      <c r="AEQ231" s="172"/>
      <c r="AER231" s="172"/>
      <c r="AES231" s="172"/>
      <c r="AET231" s="172"/>
      <c r="AEU231" s="172"/>
      <c r="AEV231" s="172"/>
      <c r="AEW231" s="172"/>
      <c r="AEX231" s="172"/>
      <c r="AEY231" s="172"/>
      <c r="AEZ231" s="172"/>
      <c r="AFA231" s="172"/>
      <c r="AFB231" s="172"/>
      <c r="AFC231" s="172"/>
      <c r="AFD231" s="172"/>
      <c r="AFE231" s="172"/>
      <c r="AFF231" s="172"/>
      <c r="AFG231" s="172"/>
      <c r="AFH231" s="172"/>
      <c r="AFI231" s="172"/>
      <c r="AFJ231" s="172"/>
      <c r="AFK231" s="172"/>
      <c r="AFL231" s="172"/>
      <c r="AFM231" s="172"/>
      <c r="AFN231" s="172"/>
      <c r="AFO231" s="172"/>
      <c r="AFP231" s="172"/>
      <c r="AFQ231" s="172"/>
      <c r="AFR231" s="172"/>
      <c r="AFS231" s="172"/>
      <c r="AFT231" s="172"/>
      <c r="AFU231" s="172"/>
      <c r="AFV231" s="172"/>
      <c r="AFW231" s="172"/>
      <c r="AFX231" s="172"/>
      <c r="AFY231" s="172"/>
      <c r="AFZ231" s="172"/>
      <c r="AGA231" s="172"/>
      <c r="AGB231" s="172"/>
      <c r="AGC231" s="172"/>
      <c r="AGD231" s="172"/>
      <c r="AGE231" s="172"/>
      <c r="AGF231" s="172"/>
      <c r="AGG231" s="172"/>
      <c r="AGH231" s="172"/>
      <c r="AGI231" s="172"/>
      <c r="AGJ231" s="172"/>
      <c r="AGK231" s="172"/>
      <c r="AGL231" s="172"/>
      <c r="AGM231" s="172"/>
      <c r="AGN231" s="172"/>
      <c r="AGO231" s="172"/>
      <c r="AGP231" s="172"/>
      <c r="AGQ231" s="172"/>
      <c r="AGR231" s="172"/>
      <c r="AGS231" s="172"/>
      <c r="AGT231" s="172"/>
      <c r="AGU231" s="172"/>
      <c r="AGV231" s="172"/>
      <c r="AGW231" s="172"/>
      <c r="AGX231" s="172"/>
      <c r="AGY231" s="172"/>
      <c r="AGZ231" s="172"/>
      <c r="AHA231" s="172"/>
      <c r="AHB231" s="172"/>
      <c r="AHC231" s="172"/>
      <c r="AHD231" s="172"/>
      <c r="AHE231" s="172"/>
      <c r="AHF231" s="172"/>
      <c r="AHG231" s="172"/>
      <c r="AHH231" s="172"/>
      <c r="AHI231" s="172"/>
      <c r="AHJ231" s="172"/>
      <c r="AHK231" s="172"/>
      <c r="AHL231" s="172"/>
      <c r="AHM231" s="172"/>
      <c r="AHN231" s="172"/>
      <c r="AHO231" s="172"/>
      <c r="AHP231" s="172"/>
      <c r="AHQ231" s="172"/>
      <c r="AHR231" s="172"/>
      <c r="AHS231" s="172"/>
      <c r="AHT231" s="172"/>
      <c r="AHU231" s="172"/>
      <c r="AHV231" s="172"/>
      <c r="AHW231" s="172"/>
      <c r="AHX231" s="172"/>
      <c r="AHY231" s="172"/>
      <c r="AHZ231" s="172"/>
      <c r="AIA231" s="172"/>
      <c r="AIB231" s="172"/>
      <c r="AIC231" s="172"/>
      <c r="AID231" s="172"/>
      <c r="AIE231" s="172"/>
      <c r="AIF231" s="172"/>
      <c r="AIG231" s="172"/>
      <c r="AIH231" s="172"/>
      <c r="AII231" s="172"/>
      <c r="AIJ231" s="172"/>
      <c r="AIK231" s="172"/>
      <c r="AIL231" s="172"/>
      <c r="AIM231" s="172"/>
      <c r="AIN231" s="172"/>
      <c r="AIO231" s="172"/>
      <c r="AIP231" s="172"/>
      <c r="AIQ231" s="172"/>
      <c r="AIR231" s="172"/>
      <c r="AIS231" s="172"/>
      <c r="AIT231" s="172"/>
      <c r="AIU231" s="172"/>
      <c r="AIV231" s="172"/>
      <c r="AIW231" s="172"/>
      <c r="AIX231" s="172"/>
      <c r="AIY231" s="172"/>
      <c r="AIZ231" s="172"/>
      <c r="AJA231" s="172"/>
      <c r="AJB231" s="172"/>
      <c r="AJC231" s="172"/>
      <c r="AJD231" s="172"/>
      <c r="AJE231" s="172"/>
      <c r="AJF231" s="172"/>
      <c r="AJG231" s="172"/>
      <c r="AJH231" s="172"/>
      <c r="AJI231" s="172"/>
      <c r="AJJ231" s="172"/>
      <c r="AJK231" s="172"/>
      <c r="AJL231" s="172"/>
      <c r="AJM231" s="172"/>
      <c r="AJN231" s="172"/>
      <c r="AJO231" s="172"/>
      <c r="AJP231" s="172"/>
      <c r="AJQ231" s="172"/>
      <c r="AJR231" s="172"/>
      <c r="AJS231" s="172"/>
      <c r="AJT231" s="172"/>
      <c r="AJU231" s="172"/>
      <c r="AJV231" s="172"/>
      <c r="AJW231" s="172"/>
      <c r="AJX231" s="172"/>
      <c r="AJY231" s="172"/>
      <c r="AJZ231" s="172"/>
      <c r="AKA231" s="172"/>
      <c r="AKB231" s="172"/>
      <c r="AKC231" s="172"/>
      <c r="AKD231" s="172"/>
      <c r="AKE231" s="172"/>
      <c r="AKF231" s="172"/>
      <c r="AKG231" s="172"/>
      <c r="AKH231" s="172"/>
      <c r="AKI231" s="172"/>
      <c r="AKJ231" s="172"/>
      <c r="AKK231" s="172"/>
      <c r="AKL231" s="172"/>
      <c r="AKM231" s="172"/>
      <c r="AKN231" s="172"/>
      <c r="AKO231" s="172"/>
      <c r="AKP231" s="172"/>
      <c r="AKQ231" s="172"/>
      <c r="AKR231" s="172"/>
      <c r="AKS231" s="172"/>
      <c r="AKT231" s="172"/>
      <c r="AKU231" s="172"/>
      <c r="AKV231" s="172"/>
      <c r="AKW231" s="172"/>
      <c r="AKX231" s="172"/>
      <c r="AKY231" s="172"/>
      <c r="AKZ231" s="172"/>
      <c r="ALA231" s="172"/>
      <c r="ALB231" s="172"/>
      <c r="ALC231" s="172"/>
      <c r="ALD231" s="172"/>
      <c r="ALE231" s="172"/>
      <c r="ALF231" s="172"/>
      <c r="ALG231" s="172"/>
      <c r="ALH231" s="172"/>
      <c r="ALI231" s="172"/>
      <c r="ALJ231" s="172"/>
      <c r="ALK231" s="172"/>
      <c r="ALL231" s="172"/>
      <c r="ALM231" s="172"/>
      <c r="ALN231" s="172"/>
      <c r="ALO231" s="172"/>
      <c r="ALP231" s="172"/>
      <c r="ALQ231" s="172"/>
      <c r="ALR231" s="172"/>
      <c r="ALS231" s="172"/>
      <c r="ALT231" s="172"/>
      <c r="ALU231" s="172"/>
      <c r="ALV231" s="172"/>
      <c r="ALW231" s="172"/>
      <c r="ALX231" s="172"/>
      <c r="ALY231" s="172"/>
      <c r="ALZ231" s="172"/>
      <c r="AMA231" s="172"/>
      <c r="AMB231" s="172"/>
      <c r="AMC231" s="172"/>
      <c r="AMD231" s="172"/>
      <c r="AME231" s="172"/>
      <c r="AMF231" s="172"/>
      <c r="AMG231" s="172"/>
      <c r="AMH231" s="172"/>
      <c r="AMI231" s="172"/>
      <c r="AMJ231" s="172"/>
      <c r="AMK231" s="172"/>
      <c r="AML231" s="172"/>
      <c r="AMM231" s="172"/>
      <c r="AMN231" s="172"/>
      <c r="AMO231" s="172"/>
      <c r="AMP231" s="172"/>
      <c r="AMQ231" s="172"/>
      <c r="AMR231" s="172"/>
      <c r="AMS231" s="172"/>
      <c r="AMT231" s="172"/>
      <c r="AMU231" s="172"/>
      <c r="AMV231" s="172"/>
      <c r="AMW231" s="172"/>
      <c r="AMX231" s="172"/>
      <c r="AMY231" s="172"/>
      <c r="AMZ231" s="172"/>
      <c r="ANA231" s="172"/>
      <c r="ANB231" s="172"/>
      <c r="ANC231" s="172"/>
      <c r="AND231" s="172"/>
      <c r="ANE231" s="172"/>
      <c r="ANF231" s="172"/>
      <c r="ANG231" s="172"/>
      <c r="ANH231" s="172"/>
      <c r="ANI231" s="172"/>
      <c r="ANJ231" s="172"/>
      <c r="ANK231" s="172"/>
      <c r="ANL231" s="172"/>
      <c r="ANM231" s="172"/>
      <c r="ANN231" s="172"/>
      <c r="ANO231" s="172"/>
      <c r="ANP231" s="172"/>
      <c r="ANQ231" s="172"/>
      <c r="ANR231" s="172"/>
      <c r="ANS231" s="172"/>
      <c r="ANT231" s="172"/>
      <c r="ANU231" s="172"/>
      <c r="ANV231" s="172"/>
      <c r="ANW231" s="172"/>
      <c r="ANX231" s="172"/>
      <c r="ANY231" s="172"/>
      <c r="ANZ231" s="172"/>
      <c r="AOA231" s="172"/>
      <c r="AOB231" s="172"/>
      <c r="AOC231" s="172"/>
      <c r="AOD231" s="172"/>
      <c r="AOE231" s="172"/>
      <c r="AOF231" s="172"/>
      <c r="AOG231" s="172"/>
      <c r="AOH231" s="172"/>
      <c r="AOI231" s="172"/>
      <c r="AOJ231" s="172"/>
      <c r="AOK231" s="172"/>
      <c r="AOL231" s="172"/>
      <c r="AOM231" s="172"/>
      <c r="AON231" s="172"/>
      <c r="AOO231" s="172"/>
      <c r="AOP231" s="172"/>
      <c r="AOQ231" s="172"/>
      <c r="AOR231" s="172"/>
      <c r="AOS231" s="172"/>
      <c r="AOT231" s="172"/>
      <c r="AOU231" s="172"/>
      <c r="AOV231" s="172"/>
      <c r="AOW231" s="172"/>
      <c r="AOX231" s="172"/>
      <c r="AOY231" s="172"/>
      <c r="AOZ231" s="172"/>
      <c r="APA231" s="172"/>
      <c r="APB231" s="172"/>
      <c r="APC231" s="172"/>
      <c r="APD231" s="172"/>
      <c r="APE231" s="172"/>
      <c r="APF231" s="172"/>
      <c r="APG231" s="172"/>
      <c r="APH231" s="172"/>
      <c r="API231" s="172"/>
      <c r="APJ231" s="172"/>
      <c r="APK231" s="172"/>
      <c r="APL231" s="172"/>
      <c r="APM231" s="172"/>
      <c r="APN231" s="172"/>
      <c r="APO231" s="172"/>
      <c r="APP231" s="172"/>
      <c r="APQ231" s="172"/>
      <c r="APR231" s="172"/>
      <c r="APS231" s="172"/>
      <c r="APT231" s="172"/>
      <c r="APU231" s="172"/>
      <c r="APV231" s="172"/>
      <c r="APW231" s="172"/>
      <c r="APX231" s="172"/>
      <c r="APY231" s="172"/>
      <c r="APZ231" s="172"/>
      <c r="AQA231" s="172"/>
      <c r="AQB231" s="172"/>
      <c r="AQC231" s="172"/>
      <c r="AQD231" s="172"/>
      <c r="AQE231" s="172"/>
      <c r="AQF231" s="172"/>
      <c r="AQG231" s="172"/>
      <c r="AQH231" s="172"/>
      <c r="AQI231" s="172"/>
      <c r="AQJ231" s="172"/>
      <c r="AQK231" s="172"/>
      <c r="AQL231" s="172"/>
      <c r="AQM231" s="172"/>
      <c r="AQN231" s="172"/>
      <c r="AQO231" s="172"/>
      <c r="AQP231" s="172"/>
      <c r="AQQ231" s="172"/>
      <c r="AQR231" s="172"/>
      <c r="AQS231" s="172"/>
      <c r="AQT231" s="172"/>
      <c r="AQU231" s="172"/>
      <c r="AQV231" s="172"/>
      <c r="AQW231" s="172"/>
      <c r="AQX231" s="172"/>
      <c r="AQY231" s="172"/>
      <c r="AQZ231" s="172"/>
      <c r="ARA231" s="172"/>
      <c r="ARB231" s="172"/>
      <c r="ARC231" s="172"/>
      <c r="ARD231" s="172"/>
      <c r="ARE231" s="172"/>
      <c r="ARF231" s="172"/>
      <c r="ARG231" s="172"/>
      <c r="ARH231" s="172"/>
      <c r="ARI231" s="172"/>
      <c r="ARJ231" s="172"/>
      <c r="ARK231" s="172"/>
      <c r="ARL231" s="172"/>
      <c r="ARM231" s="172"/>
      <c r="ARN231" s="172"/>
      <c r="ARO231" s="172"/>
      <c r="ARP231" s="172"/>
      <c r="ARQ231" s="172"/>
      <c r="ARR231" s="172"/>
      <c r="ARS231" s="172"/>
      <c r="ART231" s="172"/>
      <c r="ARU231" s="172"/>
      <c r="ARV231" s="172"/>
      <c r="ARW231" s="172"/>
      <c r="ARX231" s="172"/>
      <c r="ARY231" s="172"/>
      <c r="ARZ231" s="172"/>
      <c r="ASA231" s="172"/>
      <c r="ASB231" s="172"/>
      <c r="ASC231" s="172"/>
      <c r="ASD231" s="172"/>
      <c r="ASE231" s="172"/>
      <c r="ASF231" s="172"/>
      <c r="ASG231" s="172"/>
      <c r="ASH231" s="172"/>
      <c r="ASI231" s="172"/>
      <c r="ASJ231" s="172"/>
      <c r="ASK231" s="172"/>
      <c r="ASL231" s="172"/>
      <c r="ASM231" s="172"/>
      <c r="ASN231" s="172"/>
      <c r="ASO231" s="172"/>
      <c r="ASP231" s="172"/>
      <c r="ASQ231" s="172"/>
      <c r="ASR231" s="172"/>
      <c r="ASS231" s="172"/>
      <c r="AST231" s="172"/>
      <c r="ASU231" s="172"/>
      <c r="ASV231" s="172"/>
      <c r="ASW231" s="172"/>
      <c r="ASX231" s="172"/>
      <c r="ASY231" s="172"/>
      <c r="ASZ231" s="172"/>
      <c r="ATA231" s="172"/>
      <c r="ATB231" s="172"/>
      <c r="ATC231" s="172"/>
      <c r="ATD231" s="172"/>
      <c r="ATE231" s="172"/>
      <c r="ATF231" s="172"/>
      <c r="ATG231" s="172"/>
      <c r="ATH231" s="172"/>
      <c r="ATI231" s="172"/>
      <c r="ATJ231" s="172"/>
      <c r="ATK231" s="172"/>
      <c r="ATL231" s="172"/>
      <c r="ATM231" s="172"/>
      <c r="ATN231" s="172"/>
      <c r="ATO231" s="172"/>
      <c r="ATP231" s="172"/>
      <c r="ATQ231" s="172"/>
      <c r="ATR231" s="172"/>
      <c r="ATS231" s="172"/>
      <c r="ATT231" s="172"/>
      <c r="ATU231" s="172"/>
      <c r="ATV231" s="172"/>
      <c r="ATW231" s="172"/>
      <c r="ATX231" s="172"/>
      <c r="ATY231" s="172"/>
      <c r="ATZ231" s="172"/>
      <c r="AUA231" s="172"/>
      <c r="AUB231" s="172"/>
      <c r="AUC231" s="172"/>
      <c r="AUD231" s="172"/>
      <c r="AUE231" s="172"/>
      <c r="AUF231" s="172"/>
      <c r="AUG231" s="172"/>
      <c r="AUH231" s="172"/>
      <c r="AUI231" s="172"/>
      <c r="AUJ231" s="172"/>
      <c r="AUK231" s="172"/>
      <c r="AUL231" s="172"/>
      <c r="AUM231" s="172"/>
      <c r="AUN231" s="172"/>
      <c r="AUO231" s="172"/>
      <c r="AUP231" s="172"/>
      <c r="AUQ231" s="172"/>
      <c r="AUR231" s="172"/>
      <c r="AUS231" s="172"/>
      <c r="AUT231" s="172"/>
      <c r="AUU231" s="172"/>
      <c r="AUV231" s="172"/>
      <c r="AUW231" s="172"/>
      <c r="AUX231" s="172"/>
      <c r="AUY231" s="172"/>
      <c r="AUZ231" s="172"/>
      <c r="AVA231" s="172"/>
      <c r="AVB231" s="172"/>
      <c r="AVC231" s="172"/>
      <c r="AVD231" s="172"/>
      <c r="AVE231" s="172"/>
      <c r="AVF231" s="172"/>
      <c r="AVG231" s="172"/>
      <c r="AVH231" s="172"/>
      <c r="AVI231" s="172"/>
      <c r="AVJ231" s="172"/>
      <c r="AVK231" s="172"/>
      <c r="AVL231" s="172"/>
      <c r="AVM231" s="172"/>
      <c r="AVN231" s="172"/>
      <c r="AVO231" s="172"/>
      <c r="AVP231" s="172"/>
      <c r="AVQ231" s="172"/>
      <c r="AVR231" s="172"/>
      <c r="AVS231" s="172"/>
      <c r="AVT231" s="172"/>
      <c r="AVU231" s="172"/>
      <c r="AVV231" s="172"/>
      <c r="AVW231" s="172"/>
      <c r="AVX231" s="172"/>
      <c r="AVY231" s="172"/>
      <c r="AVZ231" s="172"/>
      <c r="AWA231" s="172"/>
      <c r="AWB231" s="172"/>
      <c r="AWC231" s="172"/>
      <c r="AWD231" s="172"/>
      <c r="AWE231" s="172"/>
      <c r="AWF231" s="172"/>
      <c r="AWG231" s="172"/>
      <c r="AWH231" s="172"/>
      <c r="AWI231" s="172"/>
      <c r="AWJ231" s="172"/>
      <c r="AWK231" s="172"/>
      <c r="AWL231" s="172"/>
      <c r="AWM231" s="172"/>
      <c r="AWN231" s="172"/>
      <c r="AWO231" s="172"/>
      <c r="AWP231" s="172"/>
      <c r="AWQ231" s="172"/>
      <c r="AWR231" s="172"/>
      <c r="AWS231" s="172"/>
      <c r="AWT231" s="172"/>
      <c r="AWU231" s="172"/>
      <c r="AWV231" s="172"/>
      <c r="AWW231" s="172"/>
      <c r="AWX231" s="172"/>
      <c r="AWY231" s="172"/>
      <c r="AWZ231" s="172"/>
      <c r="AXA231" s="172"/>
      <c r="AXB231" s="172"/>
      <c r="AXC231" s="172"/>
      <c r="AXD231" s="172"/>
      <c r="AXE231" s="172"/>
      <c r="AXF231" s="172"/>
      <c r="AXG231" s="172"/>
      <c r="AXH231" s="172"/>
      <c r="AXI231" s="172"/>
      <c r="AXJ231" s="172"/>
      <c r="AXK231" s="172"/>
      <c r="AXL231" s="172"/>
      <c r="AXM231" s="172"/>
      <c r="AXN231" s="172"/>
      <c r="AXO231" s="172"/>
      <c r="AXP231" s="172"/>
      <c r="AXQ231" s="172"/>
      <c r="AXR231" s="172"/>
      <c r="AXS231" s="172"/>
      <c r="AXT231" s="172"/>
      <c r="AXU231" s="172"/>
      <c r="AXV231" s="172"/>
      <c r="AXW231" s="172"/>
      <c r="AXX231" s="172"/>
      <c r="AXY231" s="172"/>
      <c r="AXZ231" s="172"/>
      <c r="AYA231" s="172"/>
      <c r="AYB231" s="172"/>
      <c r="AYC231" s="172"/>
      <c r="AYD231" s="172"/>
      <c r="AYE231" s="172"/>
      <c r="AYF231" s="172"/>
      <c r="AYG231" s="172"/>
      <c r="AYH231" s="172"/>
      <c r="AYI231" s="172"/>
      <c r="AYJ231" s="172"/>
      <c r="AYK231" s="172"/>
      <c r="AYL231" s="172"/>
      <c r="AYM231" s="172"/>
      <c r="AYN231" s="172"/>
      <c r="AYO231" s="172"/>
      <c r="AYP231" s="172"/>
      <c r="AYQ231" s="172"/>
      <c r="AYR231" s="172"/>
      <c r="AYS231" s="172"/>
      <c r="AYT231" s="172"/>
      <c r="AYU231" s="172"/>
      <c r="AYV231" s="172"/>
      <c r="AYW231" s="172"/>
      <c r="AYX231" s="172"/>
      <c r="AYY231" s="172"/>
      <c r="AYZ231" s="172"/>
      <c r="AZA231" s="172"/>
      <c r="AZB231" s="172"/>
      <c r="AZC231" s="172"/>
      <c r="AZD231" s="172"/>
      <c r="AZE231" s="172"/>
      <c r="AZF231" s="172"/>
      <c r="AZG231" s="172"/>
      <c r="AZH231" s="172"/>
      <c r="AZI231" s="172"/>
      <c r="AZJ231" s="172"/>
      <c r="AZK231" s="172"/>
      <c r="AZL231" s="172"/>
      <c r="AZM231" s="172"/>
      <c r="AZN231" s="172"/>
      <c r="AZO231" s="172"/>
      <c r="AZP231" s="172"/>
      <c r="AZQ231" s="172"/>
      <c r="AZR231" s="172"/>
      <c r="AZS231" s="172"/>
      <c r="AZT231" s="172"/>
      <c r="AZU231" s="172"/>
      <c r="AZV231" s="172"/>
      <c r="AZW231" s="172"/>
      <c r="AZX231" s="172"/>
      <c r="AZY231" s="172"/>
      <c r="AZZ231" s="172"/>
      <c r="BAA231" s="172"/>
      <c r="BAB231" s="172"/>
      <c r="BAC231" s="172"/>
      <c r="BAD231" s="172"/>
      <c r="BAE231" s="172"/>
      <c r="BAF231" s="172"/>
      <c r="BAG231" s="172"/>
      <c r="BAH231" s="172"/>
      <c r="BAI231" s="172"/>
      <c r="BAJ231" s="172"/>
      <c r="BAK231" s="172"/>
      <c r="BAL231" s="172"/>
      <c r="BAM231" s="172"/>
      <c r="BAN231" s="172"/>
      <c r="BAO231" s="172"/>
      <c r="BAP231" s="172"/>
      <c r="BAQ231" s="172"/>
      <c r="BAR231" s="172"/>
      <c r="BAS231" s="172"/>
      <c r="BAT231" s="172"/>
      <c r="BAU231" s="172"/>
      <c r="BAV231" s="172"/>
      <c r="BAW231" s="172"/>
      <c r="BAX231" s="172"/>
      <c r="BAY231" s="172"/>
      <c r="BAZ231" s="172"/>
      <c r="BBA231" s="172"/>
      <c r="BBB231" s="172"/>
      <c r="BBC231" s="172"/>
      <c r="BBD231" s="172"/>
      <c r="BBE231" s="172"/>
      <c r="BBF231" s="172"/>
      <c r="BBG231" s="172"/>
      <c r="BBH231" s="172"/>
      <c r="BBI231" s="172"/>
      <c r="BBJ231" s="172"/>
      <c r="BBK231" s="172"/>
      <c r="BBL231" s="172"/>
      <c r="BBM231" s="172"/>
      <c r="BBN231" s="172"/>
      <c r="BBO231" s="172"/>
      <c r="BBP231" s="172"/>
      <c r="BBQ231" s="172"/>
      <c r="BBR231" s="172"/>
      <c r="BBS231" s="172"/>
      <c r="BBT231" s="172"/>
      <c r="BBU231" s="172"/>
      <c r="BBV231" s="172"/>
      <c r="BBW231" s="172"/>
      <c r="BBX231" s="172"/>
      <c r="BBY231" s="172"/>
      <c r="BBZ231" s="172"/>
      <c r="BCA231" s="172"/>
      <c r="BCB231" s="172"/>
      <c r="BCC231" s="172"/>
      <c r="BCD231" s="172"/>
      <c r="BCE231" s="172"/>
      <c r="BCF231" s="172"/>
      <c r="BCG231" s="172"/>
      <c r="BCH231" s="172"/>
      <c r="BCI231" s="172"/>
      <c r="BCJ231" s="172"/>
      <c r="BCK231" s="172"/>
      <c r="BCL231" s="172"/>
      <c r="BCM231" s="172"/>
      <c r="BCN231" s="172"/>
      <c r="BCO231" s="172"/>
      <c r="BCP231" s="172"/>
      <c r="BCQ231" s="172"/>
      <c r="BCR231" s="172"/>
      <c r="BCS231" s="172"/>
      <c r="BCT231" s="172"/>
      <c r="BCU231" s="172"/>
      <c r="BCV231" s="172"/>
      <c r="BCW231" s="172"/>
      <c r="BCX231" s="172"/>
      <c r="BCY231" s="172"/>
      <c r="BCZ231" s="172"/>
      <c r="BDA231" s="172"/>
      <c r="BDB231" s="172"/>
      <c r="BDC231" s="172"/>
      <c r="BDD231" s="172"/>
      <c r="BDE231" s="172"/>
      <c r="BDF231" s="172"/>
      <c r="BDG231" s="172"/>
      <c r="BDH231" s="172"/>
      <c r="BDI231" s="172"/>
      <c r="BDJ231" s="172"/>
      <c r="BDK231" s="172"/>
      <c r="BDL231" s="172"/>
      <c r="BDM231" s="172"/>
      <c r="BDN231" s="172"/>
      <c r="BDO231" s="172"/>
      <c r="BDP231" s="172"/>
      <c r="BDQ231" s="172"/>
      <c r="BDR231" s="172"/>
      <c r="BDS231" s="172"/>
      <c r="BDT231" s="172"/>
      <c r="BDU231" s="172"/>
      <c r="BDV231" s="172"/>
      <c r="BDW231" s="172"/>
      <c r="BDX231" s="172"/>
      <c r="BDY231" s="172"/>
      <c r="BDZ231" s="172"/>
      <c r="BEA231" s="172"/>
      <c r="BEB231" s="172"/>
      <c r="BEC231" s="172"/>
      <c r="BED231" s="172"/>
      <c r="BEE231" s="172"/>
      <c r="BEF231" s="172"/>
      <c r="BEG231" s="172"/>
      <c r="BEH231" s="172"/>
      <c r="BEI231" s="172"/>
      <c r="BEJ231" s="172"/>
      <c r="BEK231" s="172"/>
      <c r="BEL231" s="172"/>
      <c r="BEM231" s="172"/>
      <c r="BEN231" s="172"/>
      <c r="BEO231" s="172"/>
      <c r="BEP231" s="172"/>
      <c r="BEQ231" s="172"/>
      <c r="BER231" s="172"/>
      <c r="BES231" s="172"/>
      <c r="BET231" s="172"/>
      <c r="BEU231" s="172"/>
      <c r="BEV231" s="172"/>
      <c r="BEW231" s="172"/>
      <c r="BEX231" s="172"/>
      <c r="BEY231" s="172"/>
      <c r="BEZ231" s="172"/>
      <c r="BFA231" s="172"/>
      <c r="BFB231" s="172"/>
      <c r="BFC231" s="172"/>
      <c r="BFD231" s="172"/>
      <c r="BFE231" s="172"/>
      <c r="BFF231" s="172"/>
      <c r="BFG231" s="172"/>
      <c r="BFH231" s="172"/>
      <c r="BFI231" s="172"/>
      <c r="BFJ231" s="172"/>
      <c r="BFK231" s="172"/>
      <c r="BFL231" s="172"/>
      <c r="BFM231" s="172"/>
      <c r="BFN231" s="172"/>
      <c r="BFO231" s="172"/>
      <c r="BFP231" s="172"/>
      <c r="BFQ231" s="172"/>
      <c r="BFR231" s="172"/>
      <c r="BFS231" s="172"/>
      <c r="BFT231" s="172"/>
      <c r="BFU231" s="172"/>
      <c r="BFV231" s="172"/>
      <c r="BFW231" s="172"/>
      <c r="BFX231" s="172"/>
      <c r="BFY231" s="172"/>
      <c r="BFZ231" s="172"/>
      <c r="BGA231" s="172"/>
      <c r="BGB231" s="172"/>
      <c r="BGC231" s="172"/>
      <c r="BGD231" s="172"/>
      <c r="BGE231" s="172"/>
      <c r="BGF231" s="172"/>
      <c r="BGG231" s="172"/>
      <c r="BGH231" s="172"/>
      <c r="BGI231" s="172"/>
      <c r="BGJ231" s="172"/>
      <c r="BGK231" s="172"/>
      <c r="BGL231" s="172"/>
      <c r="BGM231" s="172"/>
      <c r="BGN231" s="172"/>
      <c r="BGO231" s="172"/>
      <c r="BGP231" s="172"/>
      <c r="BGQ231" s="172"/>
      <c r="BGR231" s="172"/>
      <c r="BGS231" s="172"/>
      <c r="BGT231" s="172"/>
      <c r="BGU231" s="172"/>
      <c r="BGV231" s="172"/>
      <c r="BGW231" s="172"/>
      <c r="BGX231" s="172"/>
      <c r="BGY231" s="172"/>
      <c r="BGZ231" s="172"/>
      <c r="BHA231" s="172"/>
      <c r="BHB231" s="172"/>
      <c r="BHC231" s="172"/>
      <c r="BHD231" s="172"/>
      <c r="BHE231" s="172"/>
      <c r="BHF231" s="172"/>
      <c r="BHG231" s="172"/>
      <c r="BHH231" s="172"/>
      <c r="BHI231" s="172"/>
      <c r="BHJ231" s="172"/>
      <c r="BHK231" s="172"/>
      <c r="BHL231" s="172"/>
      <c r="BHM231" s="172"/>
      <c r="BHN231" s="172"/>
      <c r="BHO231" s="172"/>
      <c r="BHP231" s="172"/>
      <c r="BHQ231" s="172"/>
      <c r="BHR231" s="172"/>
      <c r="BHS231" s="172"/>
      <c r="BHT231" s="172"/>
      <c r="BHU231" s="172"/>
      <c r="BHV231" s="172"/>
      <c r="BHW231" s="172"/>
      <c r="BHX231" s="172"/>
      <c r="BHY231" s="172"/>
      <c r="BHZ231" s="172"/>
      <c r="BIA231" s="172"/>
      <c r="BIB231" s="172"/>
      <c r="BIC231" s="172"/>
      <c r="BID231" s="172"/>
      <c r="BIE231" s="172"/>
      <c r="BIF231" s="172"/>
      <c r="BIG231" s="172"/>
      <c r="BIH231" s="172"/>
      <c r="BII231" s="172"/>
      <c r="BIJ231" s="172"/>
      <c r="BIK231" s="172"/>
      <c r="BIL231" s="172"/>
      <c r="BIM231" s="172"/>
      <c r="BIN231" s="172"/>
      <c r="BIO231" s="172"/>
      <c r="BIP231" s="172"/>
      <c r="BIQ231" s="172"/>
      <c r="BIR231" s="172"/>
      <c r="BIS231" s="172"/>
      <c r="BIT231" s="172"/>
      <c r="BIU231" s="172"/>
      <c r="BIV231" s="172"/>
      <c r="BIW231" s="172"/>
      <c r="BIX231" s="172"/>
      <c r="BIY231" s="172"/>
      <c r="BIZ231" s="172"/>
      <c r="BJA231" s="172"/>
      <c r="BJB231" s="172"/>
      <c r="BJC231" s="172"/>
      <c r="BJD231" s="172"/>
      <c r="BJE231" s="172"/>
      <c r="BJF231" s="172"/>
      <c r="BJG231" s="172"/>
      <c r="BJH231" s="172"/>
      <c r="BJI231" s="172"/>
      <c r="BJJ231" s="172"/>
      <c r="BJK231" s="172"/>
      <c r="BJL231" s="172"/>
      <c r="BJM231" s="172"/>
      <c r="BJN231" s="172"/>
      <c r="BJO231" s="172"/>
      <c r="BJP231" s="172"/>
      <c r="BJQ231" s="172"/>
      <c r="BJR231" s="172"/>
      <c r="BJS231" s="172"/>
      <c r="BJT231" s="172"/>
      <c r="BJU231" s="172"/>
      <c r="BJV231" s="172"/>
      <c r="BJW231" s="172"/>
      <c r="BJX231" s="172"/>
      <c r="BJY231" s="172"/>
      <c r="BJZ231" s="172"/>
      <c r="BKA231" s="172"/>
      <c r="BKB231" s="172"/>
      <c r="BKC231" s="172"/>
      <c r="BKD231" s="172"/>
      <c r="BKE231" s="172"/>
      <c r="BKF231" s="172"/>
      <c r="BKG231" s="172"/>
      <c r="BKH231" s="172"/>
      <c r="BKI231" s="172"/>
      <c r="BKJ231" s="172"/>
      <c r="BKK231" s="172"/>
      <c r="BKL231" s="172"/>
      <c r="BKM231" s="172"/>
      <c r="BKN231" s="172"/>
      <c r="BKO231" s="172"/>
      <c r="BKP231" s="172"/>
      <c r="BKQ231" s="172"/>
      <c r="BKR231" s="172"/>
      <c r="BKS231" s="172"/>
      <c r="BKT231" s="172"/>
      <c r="BKU231" s="172"/>
      <c r="BKV231" s="172"/>
      <c r="BKW231" s="172"/>
      <c r="BKX231" s="172"/>
      <c r="BKY231" s="172"/>
      <c r="BKZ231" s="172"/>
      <c r="BLA231" s="172"/>
      <c r="BLB231" s="172"/>
      <c r="BLC231" s="172"/>
      <c r="BLD231" s="172"/>
      <c r="BLE231" s="172"/>
      <c r="BLF231" s="172"/>
      <c r="BLG231" s="172"/>
      <c r="BLH231" s="172"/>
      <c r="BLI231" s="172"/>
      <c r="BLJ231" s="172"/>
      <c r="BLK231" s="172"/>
      <c r="BLL231" s="172"/>
      <c r="BLM231" s="172"/>
      <c r="BLN231" s="172"/>
      <c r="BLO231" s="172"/>
      <c r="BLP231" s="172"/>
      <c r="BLQ231" s="172"/>
      <c r="BLR231" s="172"/>
      <c r="BLS231" s="172"/>
      <c r="BLT231" s="172"/>
      <c r="BLU231" s="172"/>
      <c r="BLV231" s="172"/>
      <c r="BLW231" s="172"/>
      <c r="BLX231" s="172"/>
      <c r="BLY231" s="172"/>
      <c r="BLZ231" s="172"/>
      <c r="BMA231" s="172"/>
      <c r="BMB231" s="172"/>
      <c r="BMC231" s="172"/>
      <c r="BMD231" s="172"/>
      <c r="BME231" s="172"/>
      <c r="BMF231" s="172"/>
      <c r="BMG231" s="172"/>
      <c r="BMH231" s="172"/>
      <c r="BMI231" s="172"/>
      <c r="BMJ231" s="172"/>
      <c r="BMK231" s="172"/>
      <c r="BML231" s="172"/>
      <c r="BMM231" s="172"/>
      <c r="BMN231" s="172"/>
      <c r="BMO231" s="172"/>
      <c r="BMP231" s="172"/>
      <c r="BMQ231" s="172"/>
      <c r="BMR231" s="172"/>
      <c r="BMS231" s="172"/>
      <c r="BMT231" s="172"/>
      <c r="BMU231" s="172"/>
      <c r="BMV231" s="172"/>
      <c r="BMW231" s="172"/>
      <c r="BMX231" s="172"/>
      <c r="BMY231" s="172"/>
      <c r="BMZ231" s="172"/>
      <c r="BNA231" s="172"/>
      <c r="BNB231" s="172"/>
      <c r="BNC231" s="172"/>
      <c r="BND231" s="172"/>
      <c r="BNE231" s="172"/>
      <c r="BNF231" s="172"/>
      <c r="BNG231" s="172"/>
      <c r="BNH231" s="172"/>
      <c r="BNI231" s="172"/>
      <c r="BNJ231" s="172"/>
      <c r="BNK231" s="172"/>
      <c r="BNL231" s="172"/>
      <c r="BNM231" s="172"/>
      <c r="BNN231" s="172"/>
      <c r="BNO231" s="172"/>
      <c r="BNP231" s="172"/>
      <c r="BNQ231" s="172"/>
      <c r="BNR231" s="172"/>
      <c r="BNS231" s="172"/>
      <c r="BNT231" s="172"/>
      <c r="BNU231" s="172"/>
      <c r="BNV231" s="172"/>
      <c r="BNW231" s="172"/>
      <c r="BNX231" s="172"/>
      <c r="BNY231" s="172"/>
      <c r="BNZ231" s="172"/>
      <c r="BOA231" s="172"/>
      <c r="BOB231" s="172"/>
      <c r="BOC231" s="172"/>
      <c r="BOD231" s="172"/>
      <c r="BOE231" s="172"/>
      <c r="BOF231" s="172"/>
      <c r="BOG231" s="172"/>
      <c r="BOH231" s="172"/>
      <c r="BOI231" s="172"/>
      <c r="BOJ231" s="172"/>
      <c r="BOK231" s="172"/>
      <c r="BOL231" s="172"/>
      <c r="BOM231" s="172"/>
      <c r="BON231" s="172"/>
      <c r="BOO231" s="172"/>
      <c r="BOP231" s="172"/>
      <c r="BOQ231" s="172"/>
      <c r="BOR231" s="172"/>
      <c r="BOS231" s="172"/>
      <c r="BOT231" s="172"/>
      <c r="BOU231" s="172"/>
      <c r="BOV231" s="172"/>
      <c r="BOW231" s="172"/>
      <c r="BOX231" s="172"/>
      <c r="BOY231" s="172"/>
      <c r="BOZ231" s="172"/>
      <c r="BPA231" s="172"/>
      <c r="BPB231" s="172"/>
      <c r="BPC231" s="172"/>
      <c r="BPD231" s="172"/>
      <c r="BPE231" s="172"/>
      <c r="BPF231" s="172"/>
      <c r="BPG231" s="172"/>
      <c r="BPH231" s="172"/>
      <c r="BPI231" s="172"/>
      <c r="BPJ231" s="172"/>
      <c r="BPK231" s="172"/>
      <c r="BPL231" s="172"/>
      <c r="BPM231" s="172"/>
      <c r="BPN231" s="172"/>
      <c r="BPO231" s="172"/>
      <c r="BPP231" s="172"/>
      <c r="BPQ231" s="172"/>
      <c r="BPR231" s="172"/>
      <c r="BPS231" s="172"/>
      <c r="BPT231" s="172"/>
      <c r="BPU231" s="172"/>
      <c r="BPV231" s="172"/>
      <c r="BPW231" s="172"/>
      <c r="BPX231" s="172"/>
      <c r="BPY231" s="172"/>
      <c r="BPZ231" s="172"/>
      <c r="BQA231" s="172"/>
      <c r="BQB231" s="172"/>
      <c r="BQC231" s="172"/>
      <c r="BQD231" s="172"/>
      <c r="BQE231" s="172"/>
      <c r="BQF231" s="172"/>
      <c r="BQG231" s="172"/>
      <c r="BQH231" s="172"/>
      <c r="BQI231" s="172"/>
      <c r="BQJ231" s="172"/>
      <c r="BQK231" s="172"/>
      <c r="BQL231" s="172"/>
      <c r="BQM231" s="172"/>
      <c r="BQN231" s="172"/>
      <c r="BQO231" s="172"/>
      <c r="BQP231" s="172"/>
      <c r="BQQ231" s="172"/>
      <c r="BQR231" s="172"/>
      <c r="BQS231" s="172"/>
      <c r="BQT231" s="172"/>
      <c r="BQU231" s="172"/>
      <c r="BQV231" s="172"/>
      <c r="BQW231" s="172"/>
      <c r="BQX231" s="172"/>
      <c r="BQY231" s="172"/>
      <c r="BQZ231" s="172"/>
      <c r="BRA231" s="172"/>
      <c r="BRB231" s="172"/>
      <c r="BRC231" s="172"/>
      <c r="BRD231" s="172"/>
      <c r="BRE231" s="172"/>
      <c r="BRF231" s="172"/>
      <c r="BRG231" s="172"/>
      <c r="BRH231" s="172"/>
      <c r="BRI231" s="172"/>
      <c r="BRJ231" s="172"/>
      <c r="BRK231" s="172"/>
      <c r="BRL231" s="172"/>
      <c r="BRM231" s="172"/>
      <c r="BRN231" s="172"/>
      <c r="BRO231" s="172"/>
      <c r="BRP231" s="172"/>
      <c r="BRQ231" s="172"/>
      <c r="BRR231" s="172"/>
      <c r="BRS231" s="172"/>
      <c r="BRT231" s="172"/>
      <c r="BRU231" s="172"/>
      <c r="BRV231" s="172"/>
      <c r="BRW231" s="172"/>
      <c r="BRX231" s="172"/>
      <c r="BRY231" s="172"/>
      <c r="BRZ231" s="172"/>
      <c r="BSA231" s="172"/>
      <c r="BSB231" s="172"/>
      <c r="BSC231" s="172"/>
      <c r="BSD231" s="172"/>
      <c r="BSE231" s="172"/>
      <c r="BSF231" s="172"/>
      <c r="BSG231" s="172"/>
      <c r="BSH231" s="172"/>
      <c r="BSI231" s="172"/>
      <c r="BSJ231" s="172"/>
      <c r="BSK231" s="172"/>
      <c r="BSL231" s="172"/>
      <c r="BSM231" s="172"/>
      <c r="BSN231" s="172"/>
      <c r="BSO231" s="172"/>
      <c r="BSP231" s="172"/>
      <c r="BSQ231" s="172"/>
      <c r="BSR231" s="172"/>
      <c r="BSS231" s="172"/>
      <c r="BST231" s="172"/>
      <c r="BSU231" s="172"/>
      <c r="BSV231" s="172"/>
      <c r="BSW231" s="172"/>
      <c r="BSX231" s="172"/>
      <c r="BSY231" s="172"/>
      <c r="BSZ231" s="172"/>
      <c r="BTA231" s="172"/>
      <c r="BTB231" s="172"/>
      <c r="BTC231" s="172"/>
      <c r="BTD231" s="172"/>
      <c r="BTE231" s="172"/>
      <c r="BTF231" s="172"/>
      <c r="BTG231" s="172"/>
      <c r="BTH231" s="172"/>
      <c r="BTI231" s="172"/>
      <c r="BTJ231" s="172"/>
      <c r="BTK231" s="172"/>
      <c r="BTL231" s="172"/>
      <c r="BTM231" s="172"/>
      <c r="BTN231" s="172"/>
      <c r="BTO231" s="172"/>
      <c r="BTP231" s="172"/>
      <c r="BTQ231" s="172"/>
      <c r="BTR231" s="172"/>
      <c r="BTS231" s="172"/>
      <c r="BTT231" s="172"/>
      <c r="BTU231" s="172"/>
      <c r="BTV231" s="172"/>
      <c r="BTW231" s="172"/>
      <c r="BTX231" s="172"/>
      <c r="BTY231" s="172"/>
      <c r="BTZ231" s="172"/>
      <c r="BUA231" s="172"/>
      <c r="BUB231" s="172"/>
      <c r="BUC231" s="172"/>
      <c r="BUD231" s="172"/>
      <c r="BUE231" s="172"/>
      <c r="BUF231" s="172"/>
      <c r="BUG231" s="172"/>
      <c r="BUH231" s="172"/>
      <c r="BUI231" s="172"/>
      <c r="BUJ231" s="172"/>
      <c r="BUK231" s="172"/>
      <c r="BUL231" s="172"/>
      <c r="BUM231" s="172"/>
      <c r="BUN231" s="172"/>
      <c r="BUO231" s="172"/>
      <c r="BUP231" s="172"/>
      <c r="BUQ231" s="172"/>
      <c r="BUR231" s="172"/>
      <c r="BUS231" s="172"/>
      <c r="BUT231" s="172"/>
      <c r="BUU231" s="172"/>
      <c r="BUV231" s="172"/>
      <c r="BUW231" s="172"/>
      <c r="BUX231" s="172"/>
      <c r="BUY231" s="172"/>
      <c r="BUZ231" s="172"/>
      <c r="BVA231" s="172"/>
      <c r="BVB231" s="172"/>
      <c r="BVC231" s="172"/>
      <c r="BVD231" s="172"/>
      <c r="BVE231" s="172"/>
      <c r="BVF231" s="172"/>
      <c r="BVG231" s="172"/>
      <c r="BVH231" s="172"/>
      <c r="BVI231" s="172"/>
      <c r="BVJ231" s="172"/>
      <c r="BVK231" s="172"/>
      <c r="BVL231" s="172"/>
      <c r="BVM231" s="172"/>
      <c r="BVN231" s="172"/>
      <c r="BVO231" s="172"/>
      <c r="BVP231" s="172"/>
      <c r="BVQ231" s="172"/>
      <c r="BVR231" s="172"/>
      <c r="BVS231" s="172"/>
      <c r="BVT231" s="172"/>
      <c r="BVU231" s="172"/>
      <c r="BVV231" s="172"/>
      <c r="BVW231" s="172"/>
      <c r="BVX231" s="172"/>
      <c r="BVY231" s="172"/>
      <c r="BVZ231" s="172"/>
      <c r="BWA231" s="172"/>
      <c r="BWB231" s="172"/>
      <c r="BWC231" s="172"/>
      <c r="BWD231" s="172"/>
      <c r="BWE231" s="172"/>
      <c r="BWF231" s="172"/>
      <c r="BWG231" s="172"/>
      <c r="BWH231" s="172"/>
      <c r="BWI231" s="172"/>
      <c r="BWJ231" s="172"/>
      <c r="BWK231" s="172"/>
      <c r="BWL231" s="172"/>
      <c r="BWM231" s="172"/>
      <c r="BWN231" s="172"/>
      <c r="BWO231" s="172"/>
      <c r="BWP231" s="172"/>
      <c r="BWQ231" s="172"/>
      <c r="BWR231" s="172"/>
      <c r="BWS231" s="172"/>
      <c r="BWT231" s="172"/>
      <c r="BWU231" s="172"/>
      <c r="BWV231" s="172"/>
      <c r="BWW231" s="172"/>
      <c r="BWX231" s="172"/>
      <c r="BWY231" s="172"/>
      <c r="BWZ231" s="172"/>
      <c r="BXA231" s="172"/>
      <c r="BXB231" s="172"/>
      <c r="BXC231" s="172"/>
      <c r="BXD231" s="172"/>
      <c r="BXE231" s="172"/>
      <c r="BXF231" s="172"/>
      <c r="BXG231" s="172"/>
      <c r="BXH231" s="172"/>
      <c r="BXI231" s="172"/>
      <c r="BXJ231" s="172"/>
      <c r="BXK231" s="172"/>
      <c r="BXL231" s="172"/>
      <c r="BXM231" s="172"/>
      <c r="BXN231" s="172"/>
      <c r="BXO231" s="172"/>
      <c r="BXP231" s="172"/>
      <c r="BXQ231" s="172"/>
      <c r="BXR231" s="172"/>
      <c r="BXS231" s="172"/>
      <c r="BXT231" s="172"/>
      <c r="BXU231" s="172"/>
      <c r="BXV231" s="172"/>
      <c r="BXW231" s="172"/>
      <c r="BXX231" s="172"/>
      <c r="BXY231" s="172"/>
      <c r="BXZ231" s="172"/>
      <c r="BYA231" s="172"/>
      <c r="BYB231" s="172"/>
      <c r="BYC231" s="172"/>
      <c r="BYD231" s="172"/>
      <c r="BYE231" s="172"/>
      <c r="BYF231" s="172"/>
      <c r="BYG231" s="172"/>
      <c r="BYH231" s="172"/>
      <c r="BYI231" s="172"/>
      <c r="BYJ231" s="172"/>
      <c r="BYK231" s="172"/>
      <c r="BYL231" s="172"/>
      <c r="BYM231" s="172"/>
      <c r="BYN231" s="172"/>
      <c r="BYO231" s="172"/>
      <c r="BYP231" s="172"/>
      <c r="BYQ231" s="172"/>
      <c r="BYR231" s="172"/>
      <c r="BYS231" s="172"/>
      <c r="BYT231" s="172"/>
      <c r="BYU231" s="172"/>
      <c r="BYV231" s="172"/>
      <c r="BYW231" s="172"/>
      <c r="BYX231" s="172"/>
      <c r="BYY231" s="172"/>
      <c r="BYZ231" s="172"/>
      <c r="BZA231" s="172"/>
      <c r="BZB231" s="172"/>
      <c r="BZC231" s="172"/>
      <c r="BZD231" s="172"/>
      <c r="BZE231" s="172"/>
      <c r="BZF231" s="172"/>
      <c r="BZG231" s="172"/>
      <c r="BZH231" s="172"/>
      <c r="BZI231" s="172"/>
      <c r="BZJ231" s="172"/>
      <c r="BZK231" s="172"/>
      <c r="BZL231" s="172"/>
      <c r="BZM231" s="172"/>
      <c r="BZN231" s="172"/>
      <c r="BZO231" s="172"/>
      <c r="BZP231" s="172"/>
      <c r="BZQ231" s="172"/>
      <c r="BZR231" s="172"/>
      <c r="BZS231" s="172"/>
      <c r="BZT231" s="172"/>
      <c r="BZU231" s="172"/>
      <c r="BZV231" s="172"/>
      <c r="BZW231" s="172"/>
      <c r="BZX231" s="172"/>
      <c r="BZY231" s="172"/>
      <c r="BZZ231" s="172"/>
      <c r="CAA231" s="172"/>
      <c r="CAB231" s="172"/>
      <c r="CAC231" s="172"/>
      <c r="CAD231" s="172"/>
      <c r="CAE231" s="172"/>
      <c r="CAF231" s="172"/>
      <c r="CAG231" s="172"/>
      <c r="CAH231" s="172"/>
      <c r="CAI231" s="172"/>
      <c r="CAJ231" s="172"/>
      <c r="CAK231" s="172"/>
      <c r="CAL231" s="172"/>
      <c r="CAM231" s="172"/>
      <c r="CAN231" s="172"/>
      <c r="CAO231" s="172"/>
      <c r="CAP231" s="172"/>
      <c r="CAQ231" s="172"/>
      <c r="CAR231" s="172"/>
      <c r="CAS231" s="172"/>
      <c r="CAT231" s="172"/>
      <c r="CAU231" s="172"/>
      <c r="CAV231" s="172"/>
      <c r="CAW231" s="172"/>
      <c r="CAX231" s="172"/>
      <c r="CAY231" s="172"/>
      <c r="CAZ231" s="172"/>
      <c r="CBA231" s="172"/>
      <c r="CBB231" s="172"/>
      <c r="CBC231" s="172"/>
      <c r="CBD231" s="172"/>
      <c r="CBE231" s="172"/>
      <c r="CBF231" s="172"/>
      <c r="CBG231" s="172"/>
      <c r="CBH231" s="172"/>
      <c r="CBI231" s="172"/>
      <c r="CBJ231" s="172"/>
      <c r="CBK231" s="172"/>
      <c r="CBL231" s="172"/>
      <c r="CBM231" s="172"/>
      <c r="CBN231" s="172"/>
      <c r="CBO231" s="172"/>
      <c r="CBP231" s="172"/>
      <c r="CBQ231" s="172"/>
      <c r="CBR231" s="172"/>
      <c r="CBS231" s="172"/>
      <c r="CBT231" s="172"/>
      <c r="CBU231" s="172"/>
      <c r="CBV231" s="172"/>
      <c r="CBW231" s="172"/>
      <c r="CBX231" s="172"/>
      <c r="CBY231" s="172"/>
      <c r="CBZ231" s="172"/>
      <c r="CCA231" s="172"/>
      <c r="CCB231" s="172"/>
      <c r="CCC231" s="172"/>
      <c r="CCD231" s="172"/>
      <c r="CCE231" s="172"/>
      <c r="CCF231" s="172"/>
      <c r="CCG231" s="172"/>
      <c r="CCH231" s="172"/>
      <c r="CCI231" s="172"/>
      <c r="CCJ231" s="172"/>
      <c r="CCK231" s="172"/>
      <c r="CCL231" s="172"/>
      <c r="CCM231" s="172"/>
      <c r="CCN231" s="172"/>
      <c r="CCO231" s="172"/>
      <c r="CCP231" s="172"/>
      <c r="CCQ231" s="172"/>
      <c r="CCR231" s="172"/>
      <c r="CCS231" s="172"/>
      <c r="CCT231" s="172"/>
      <c r="CCU231" s="172"/>
      <c r="CCV231" s="172"/>
      <c r="CCW231" s="172"/>
      <c r="CCX231" s="172"/>
      <c r="CCY231" s="172"/>
      <c r="CCZ231" s="172"/>
      <c r="CDA231" s="172"/>
      <c r="CDB231" s="172"/>
      <c r="CDC231" s="172"/>
      <c r="CDD231" s="172"/>
      <c r="CDE231" s="172"/>
      <c r="CDF231" s="172"/>
      <c r="CDG231" s="172"/>
      <c r="CDH231" s="172"/>
      <c r="CDI231" s="172"/>
      <c r="CDJ231" s="172"/>
      <c r="CDK231" s="172"/>
      <c r="CDL231" s="172"/>
      <c r="CDM231" s="172"/>
      <c r="CDN231" s="172"/>
      <c r="CDO231" s="172"/>
      <c r="CDP231" s="172"/>
      <c r="CDQ231" s="172"/>
      <c r="CDR231" s="172"/>
      <c r="CDS231" s="172"/>
      <c r="CDT231" s="172"/>
      <c r="CDU231" s="172"/>
      <c r="CDV231" s="172"/>
      <c r="CDW231" s="172"/>
      <c r="CDX231" s="172"/>
      <c r="CDY231" s="172"/>
      <c r="CDZ231" s="172"/>
      <c r="CEA231" s="172"/>
      <c r="CEB231" s="172"/>
      <c r="CEC231" s="172"/>
      <c r="CED231" s="172"/>
      <c r="CEE231" s="172"/>
      <c r="CEF231" s="172"/>
      <c r="CEG231" s="172"/>
      <c r="CEH231" s="172"/>
      <c r="CEI231" s="172"/>
      <c r="CEJ231" s="172"/>
      <c r="CEK231" s="172"/>
      <c r="CEL231" s="172"/>
      <c r="CEM231" s="172"/>
      <c r="CEN231" s="172"/>
      <c r="CEO231" s="172"/>
      <c r="CEP231" s="172"/>
      <c r="CEQ231" s="172"/>
      <c r="CER231" s="172"/>
      <c r="CES231" s="172"/>
      <c r="CET231" s="172"/>
      <c r="CEU231" s="172"/>
      <c r="CEV231" s="172"/>
      <c r="CEW231" s="172"/>
      <c r="CEX231" s="172"/>
      <c r="CEY231" s="172"/>
      <c r="CEZ231" s="172"/>
      <c r="CFA231" s="172"/>
      <c r="CFB231" s="172"/>
      <c r="CFC231" s="172"/>
      <c r="CFD231" s="172"/>
      <c r="CFE231" s="172"/>
      <c r="CFF231" s="172"/>
      <c r="CFG231" s="172"/>
      <c r="CFH231" s="172"/>
      <c r="CFI231" s="172"/>
      <c r="CFJ231" s="172"/>
      <c r="CFK231" s="172"/>
      <c r="CFL231" s="172"/>
      <c r="CFM231" s="172"/>
      <c r="CFN231" s="172"/>
      <c r="CFO231" s="172"/>
      <c r="CFP231" s="172"/>
      <c r="CFQ231" s="172"/>
      <c r="CFR231" s="172"/>
      <c r="CFS231" s="172"/>
      <c r="CFT231" s="172"/>
      <c r="CFU231" s="172"/>
      <c r="CFV231" s="172"/>
      <c r="CFW231" s="172"/>
      <c r="CFX231" s="172"/>
      <c r="CFY231" s="172"/>
      <c r="CFZ231" s="172"/>
      <c r="CGA231" s="172"/>
      <c r="CGB231" s="172"/>
      <c r="CGC231" s="172"/>
      <c r="CGD231" s="172"/>
      <c r="CGE231" s="172"/>
      <c r="CGF231" s="172"/>
      <c r="CGG231" s="172"/>
      <c r="CGH231" s="172"/>
      <c r="CGI231" s="172"/>
      <c r="CGJ231" s="172"/>
      <c r="CGK231" s="172"/>
      <c r="CGL231" s="172"/>
      <c r="CGM231" s="172"/>
      <c r="CGN231" s="172"/>
      <c r="CGO231" s="172"/>
      <c r="CGP231" s="172"/>
      <c r="CGQ231" s="172"/>
      <c r="CGR231" s="172"/>
      <c r="CGS231" s="172"/>
      <c r="CGT231" s="172"/>
      <c r="CGU231" s="172"/>
      <c r="CGV231" s="172"/>
      <c r="CGW231" s="172"/>
      <c r="CGX231" s="172"/>
      <c r="CGY231" s="172"/>
      <c r="CGZ231" s="172"/>
      <c r="CHA231" s="172"/>
      <c r="CHB231" s="172"/>
      <c r="CHC231" s="172"/>
      <c r="CHD231" s="172"/>
      <c r="CHE231" s="172"/>
      <c r="CHF231" s="172"/>
      <c r="CHG231" s="172"/>
      <c r="CHH231" s="172"/>
      <c r="CHI231" s="172"/>
      <c r="CHJ231" s="172"/>
      <c r="CHK231" s="172"/>
      <c r="CHL231" s="172"/>
      <c r="CHM231" s="172"/>
      <c r="CHN231" s="172"/>
      <c r="CHO231" s="172"/>
      <c r="CHP231" s="172"/>
      <c r="CHQ231" s="172"/>
      <c r="CHR231" s="172"/>
      <c r="CHS231" s="172"/>
      <c r="CHT231" s="172"/>
      <c r="CHU231" s="172"/>
      <c r="CHV231" s="172"/>
      <c r="CHW231" s="172"/>
      <c r="CHX231" s="172"/>
      <c r="CHY231" s="172"/>
      <c r="CHZ231" s="172"/>
      <c r="CIA231" s="172"/>
      <c r="CIB231" s="172"/>
      <c r="CIC231" s="172"/>
      <c r="CID231" s="172"/>
      <c r="CIE231" s="172"/>
      <c r="CIF231" s="172"/>
      <c r="CIG231" s="172"/>
      <c r="CIH231" s="172"/>
      <c r="CII231" s="172"/>
      <c r="CIJ231" s="172"/>
      <c r="CIK231" s="172"/>
      <c r="CIL231" s="172"/>
      <c r="CIM231" s="172"/>
      <c r="CIN231" s="172"/>
      <c r="CIO231" s="172"/>
      <c r="CIP231" s="172"/>
      <c r="CIQ231" s="172"/>
      <c r="CIR231" s="172"/>
      <c r="CIS231" s="172"/>
      <c r="CIT231" s="172"/>
      <c r="CIU231" s="172"/>
      <c r="CIV231" s="172"/>
      <c r="CIW231" s="172"/>
      <c r="CIX231" s="172"/>
      <c r="CIY231" s="172"/>
      <c r="CIZ231" s="172"/>
      <c r="CJA231" s="172"/>
      <c r="CJB231" s="172"/>
      <c r="CJC231" s="172"/>
      <c r="CJD231" s="172"/>
      <c r="CJE231" s="172"/>
      <c r="CJF231" s="172"/>
      <c r="CJG231" s="172"/>
      <c r="CJH231" s="172"/>
      <c r="CJI231" s="172"/>
      <c r="CJJ231" s="172"/>
      <c r="CJK231" s="172"/>
      <c r="CJL231" s="172"/>
      <c r="CJM231" s="172"/>
      <c r="CJN231" s="172"/>
      <c r="CJO231" s="172"/>
      <c r="CJP231" s="172"/>
      <c r="CJQ231" s="172"/>
      <c r="CJR231" s="172"/>
      <c r="CJS231" s="172"/>
      <c r="CJT231" s="172"/>
      <c r="CJU231" s="172"/>
      <c r="CJV231" s="172"/>
      <c r="CJW231" s="172"/>
      <c r="CJX231" s="172"/>
      <c r="CJY231" s="172"/>
      <c r="CJZ231" s="172"/>
      <c r="CKA231" s="172"/>
      <c r="CKB231" s="172"/>
      <c r="CKC231" s="172"/>
      <c r="CKD231" s="172"/>
      <c r="CKE231" s="172"/>
      <c r="CKF231" s="172"/>
      <c r="CKG231" s="172"/>
      <c r="CKH231" s="172"/>
      <c r="CKI231" s="172"/>
      <c r="CKJ231" s="172"/>
      <c r="CKK231" s="172"/>
      <c r="CKL231" s="172"/>
      <c r="CKM231" s="172"/>
      <c r="CKN231" s="172"/>
      <c r="CKO231" s="172"/>
      <c r="CKP231" s="172"/>
      <c r="CKQ231" s="172"/>
      <c r="CKR231" s="172"/>
      <c r="CKS231" s="172"/>
      <c r="CKT231" s="172"/>
      <c r="CKU231" s="172"/>
      <c r="CKV231" s="172"/>
      <c r="CKW231" s="172"/>
      <c r="CKX231" s="172"/>
      <c r="CKY231" s="172"/>
      <c r="CKZ231" s="172"/>
      <c r="CLA231" s="172"/>
      <c r="CLB231" s="172"/>
      <c r="CLC231" s="172"/>
      <c r="CLD231" s="172"/>
      <c r="CLE231" s="172"/>
      <c r="CLF231" s="172"/>
      <c r="CLG231" s="172"/>
      <c r="CLH231" s="172"/>
      <c r="CLI231" s="172"/>
      <c r="CLJ231" s="172"/>
      <c r="CLK231" s="172"/>
      <c r="CLL231" s="172"/>
      <c r="CLM231" s="172"/>
      <c r="CLN231" s="172"/>
      <c r="CLO231" s="172"/>
      <c r="CLP231" s="172"/>
      <c r="CLQ231" s="172"/>
      <c r="CLR231" s="172"/>
      <c r="CLS231" s="172"/>
      <c r="CLT231" s="172"/>
      <c r="CLU231" s="172"/>
      <c r="CLV231" s="172"/>
      <c r="CLW231" s="172"/>
      <c r="CLX231" s="172"/>
      <c r="CLY231" s="172"/>
      <c r="CLZ231" s="172"/>
      <c r="CMA231" s="172"/>
      <c r="CMB231" s="172"/>
      <c r="CMC231" s="172"/>
      <c r="CMD231" s="172"/>
      <c r="CME231" s="172"/>
      <c r="CMF231" s="172"/>
      <c r="CMG231" s="172"/>
      <c r="CMH231" s="172"/>
      <c r="CMI231" s="172"/>
      <c r="CMJ231" s="172"/>
      <c r="CMK231" s="172"/>
      <c r="CML231" s="172"/>
      <c r="CMM231" s="172"/>
      <c r="CMN231" s="172"/>
      <c r="CMO231" s="172"/>
      <c r="CMP231" s="172"/>
      <c r="CMQ231" s="172"/>
      <c r="CMR231" s="172"/>
      <c r="CMS231" s="172"/>
      <c r="CMT231" s="172"/>
      <c r="CMU231" s="172"/>
      <c r="CMV231" s="172"/>
      <c r="CMW231" s="172"/>
      <c r="CMX231" s="172"/>
      <c r="CMY231" s="172"/>
      <c r="CMZ231" s="172"/>
      <c r="CNA231" s="172"/>
      <c r="CNB231" s="172"/>
      <c r="CNC231" s="172"/>
      <c r="CND231" s="172"/>
      <c r="CNE231" s="172"/>
      <c r="CNF231" s="172"/>
      <c r="CNG231" s="172"/>
      <c r="CNH231" s="172"/>
      <c r="CNI231" s="172"/>
      <c r="CNJ231" s="172"/>
      <c r="CNK231" s="172"/>
      <c r="CNL231" s="172"/>
      <c r="CNM231" s="172"/>
      <c r="CNN231" s="172"/>
      <c r="CNO231" s="172"/>
      <c r="CNP231" s="172"/>
      <c r="CNQ231" s="172"/>
      <c r="CNR231" s="172"/>
      <c r="CNS231" s="172"/>
      <c r="CNT231" s="172"/>
      <c r="CNU231" s="172"/>
      <c r="CNV231" s="172"/>
      <c r="CNW231" s="172"/>
      <c r="CNX231" s="172"/>
      <c r="CNY231" s="172"/>
      <c r="CNZ231" s="172"/>
      <c r="COA231" s="172"/>
      <c r="COB231" s="172"/>
      <c r="COC231" s="172"/>
      <c r="COD231" s="172"/>
      <c r="COE231" s="172"/>
      <c r="COF231" s="172"/>
      <c r="COG231" s="172"/>
      <c r="COH231" s="172"/>
      <c r="COI231" s="172"/>
      <c r="COJ231" s="172"/>
      <c r="COK231" s="172"/>
      <c r="COL231" s="172"/>
      <c r="COM231" s="172"/>
      <c r="CON231" s="172"/>
      <c r="COO231" s="172"/>
      <c r="COP231" s="172"/>
      <c r="COQ231" s="172"/>
      <c r="COR231" s="172"/>
      <c r="COS231" s="172"/>
      <c r="COT231" s="172"/>
      <c r="COU231" s="172"/>
      <c r="COV231" s="172"/>
      <c r="COW231" s="172"/>
      <c r="COX231" s="172"/>
      <c r="COY231" s="172"/>
      <c r="COZ231" s="172"/>
      <c r="CPA231" s="172"/>
      <c r="CPB231" s="172"/>
      <c r="CPC231" s="172"/>
      <c r="CPD231" s="172"/>
      <c r="CPE231" s="172"/>
      <c r="CPF231" s="172"/>
      <c r="CPG231" s="172"/>
      <c r="CPH231" s="172"/>
      <c r="CPI231" s="172"/>
      <c r="CPJ231" s="172"/>
      <c r="CPK231" s="172"/>
      <c r="CPL231" s="172"/>
      <c r="CPM231" s="172"/>
      <c r="CPN231" s="172"/>
      <c r="CPO231" s="172"/>
      <c r="CPP231" s="172"/>
      <c r="CPQ231" s="172"/>
      <c r="CPR231" s="172"/>
      <c r="CPS231" s="172"/>
      <c r="CPT231" s="172"/>
      <c r="CPU231" s="172"/>
      <c r="CPV231" s="172"/>
      <c r="CPW231" s="172"/>
      <c r="CPX231" s="172"/>
      <c r="CPY231" s="172"/>
      <c r="CPZ231" s="172"/>
      <c r="CQA231" s="172"/>
      <c r="CQB231" s="172"/>
      <c r="CQC231" s="172"/>
      <c r="CQD231" s="172"/>
      <c r="CQE231" s="172"/>
      <c r="CQF231" s="172"/>
      <c r="CQG231" s="172"/>
      <c r="CQH231" s="172"/>
      <c r="CQI231" s="172"/>
      <c r="CQJ231" s="172"/>
      <c r="CQK231" s="172"/>
      <c r="CQL231" s="172"/>
      <c r="CQM231" s="172"/>
      <c r="CQN231" s="172"/>
      <c r="CQO231" s="172"/>
      <c r="CQP231" s="172"/>
      <c r="CQQ231" s="172"/>
      <c r="CQR231" s="172"/>
      <c r="CQS231" s="172"/>
      <c r="CQT231" s="172"/>
      <c r="CQU231" s="172"/>
      <c r="CQV231" s="172"/>
      <c r="CQW231" s="172"/>
      <c r="CQX231" s="172"/>
      <c r="CQY231" s="172"/>
      <c r="CQZ231" s="172"/>
      <c r="CRA231" s="172"/>
      <c r="CRB231" s="172"/>
      <c r="CRC231" s="172"/>
      <c r="CRD231" s="172"/>
      <c r="CRE231" s="172"/>
      <c r="CRF231" s="172"/>
      <c r="CRG231" s="172"/>
      <c r="CRH231" s="172"/>
      <c r="CRI231" s="172"/>
      <c r="CRJ231" s="172"/>
      <c r="CRK231" s="172"/>
      <c r="CRL231" s="172"/>
      <c r="CRM231" s="172"/>
      <c r="CRN231" s="172"/>
      <c r="CRO231" s="172"/>
      <c r="CRP231" s="172"/>
      <c r="CRQ231" s="172"/>
      <c r="CRR231" s="172"/>
      <c r="CRS231" s="172"/>
      <c r="CRT231" s="172"/>
      <c r="CRU231" s="172"/>
      <c r="CRV231" s="172"/>
      <c r="CRW231" s="172"/>
      <c r="CRX231" s="172"/>
      <c r="CRY231" s="172"/>
      <c r="CRZ231" s="172"/>
      <c r="CSA231" s="172"/>
      <c r="CSB231" s="172"/>
      <c r="CSC231" s="172"/>
      <c r="CSD231" s="172"/>
      <c r="CSE231" s="172"/>
      <c r="CSF231" s="172"/>
      <c r="CSG231" s="172"/>
      <c r="CSH231" s="172"/>
      <c r="CSI231" s="172"/>
      <c r="CSJ231" s="172"/>
      <c r="CSK231" s="172"/>
      <c r="CSL231" s="172"/>
      <c r="CSM231" s="172"/>
      <c r="CSN231" s="172"/>
      <c r="CSO231" s="172"/>
      <c r="CSP231" s="172"/>
      <c r="CSQ231" s="172"/>
      <c r="CSR231" s="172"/>
      <c r="CSS231" s="172"/>
      <c r="CST231" s="172"/>
      <c r="CSU231" s="172"/>
      <c r="CSV231" s="172"/>
      <c r="CSW231" s="172"/>
      <c r="CSX231" s="172"/>
      <c r="CSY231" s="172"/>
      <c r="CSZ231" s="172"/>
      <c r="CTA231" s="172"/>
      <c r="CTB231" s="172"/>
      <c r="CTC231" s="172"/>
      <c r="CTD231" s="172"/>
      <c r="CTE231" s="172"/>
      <c r="CTF231" s="172"/>
      <c r="CTG231" s="172"/>
      <c r="CTH231" s="172"/>
      <c r="CTI231" s="172"/>
      <c r="CTJ231" s="172"/>
      <c r="CTK231" s="172"/>
      <c r="CTL231" s="172"/>
      <c r="CTM231" s="172"/>
      <c r="CTN231" s="172"/>
      <c r="CTO231" s="172"/>
      <c r="CTP231" s="172"/>
      <c r="CTQ231" s="172"/>
      <c r="CTR231" s="172"/>
      <c r="CTS231" s="172"/>
      <c r="CTT231" s="172"/>
      <c r="CTU231" s="172"/>
      <c r="CTV231" s="172"/>
      <c r="CTW231" s="172"/>
      <c r="CTX231" s="172"/>
      <c r="CTY231" s="172"/>
      <c r="CTZ231" s="172"/>
      <c r="CUA231" s="172"/>
      <c r="CUB231" s="172"/>
      <c r="CUC231" s="172"/>
      <c r="CUD231" s="172"/>
      <c r="CUE231" s="172"/>
      <c r="CUF231" s="172"/>
      <c r="CUG231" s="172"/>
      <c r="CUH231" s="172"/>
      <c r="CUI231" s="172"/>
      <c r="CUJ231" s="172"/>
      <c r="CUK231" s="172"/>
      <c r="CUL231" s="172"/>
      <c r="CUM231" s="172"/>
      <c r="CUN231" s="172"/>
      <c r="CUO231" s="172"/>
      <c r="CUP231" s="172"/>
      <c r="CUQ231" s="172"/>
      <c r="CUR231" s="172"/>
      <c r="CUS231" s="172"/>
      <c r="CUT231" s="172"/>
      <c r="CUU231" s="172"/>
      <c r="CUV231" s="172"/>
      <c r="CUW231" s="172"/>
      <c r="CUX231" s="172"/>
      <c r="CUY231" s="172"/>
      <c r="CUZ231" s="172"/>
      <c r="CVA231" s="172"/>
      <c r="CVB231" s="172"/>
      <c r="CVC231" s="172"/>
      <c r="CVD231" s="172"/>
      <c r="CVE231" s="172"/>
      <c r="CVF231" s="172"/>
      <c r="CVG231" s="172"/>
      <c r="CVH231" s="172"/>
      <c r="CVI231" s="172"/>
      <c r="CVJ231" s="172"/>
      <c r="CVK231" s="172"/>
      <c r="CVL231" s="172"/>
      <c r="CVM231" s="172"/>
      <c r="CVN231" s="172"/>
      <c r="CVO231" s="172"/>
      <c r="CVP231" s="172"/>
      <c r="CVQ231" s="172"/>
      <c r="CVR231" s="172"/>
      <c r="CVS231" s="172"/>
      <c r="CVT231" s="172"/>
      <c r="CVU231" s="172"/>
      <c r="CVV231" s="172"/>
      <c r="CVW231" s="172"/>
      <c r="CVX231" s="172"/>
      <c r="CVY231" s="172"/>
      <c r="CVZ231" s="172"/>
      <c r="CWA231" s="172"/>
      <c r="CWB231" s="172"/>
      <c r="CWC231" s="172"/>
      <c r="CWD231" s="172"/>
      <c r="CWE231" s="172"/>
      <c r="CWF231" s="172"/>
      <c r="CWG231" s="172"/>
      <c r="CWH231" s="172"/>
      <c r="CWI231" s="172"/>
      <c r="CWJ231" s="172"/>
      <c r="CWK231" s="172"/>
      <c r="CWL231" s="172"/>
      <c r="CWM231" s="172"/>
      <c r="CWN231" s="172"/>
      <c r="CWO231" s="172"/>
      <c r="CWP231" s="172"/>
      <c r="CWQ231" s="172"/>
      <c r="CWR231" s="172"/>
      <c r="CWS231" s="172"/>
      <c r="CWT231" s="172"/>
      <c r="CWU231" s="172"/>
      <c r="CWV231" s="172"/>
      <c r="CWW231" s="172"/>
      <c r="CWX231" s="172"/>
      <c r="CWY231" s="172"/>
      <c r="CWZ231" s="172"/>
      <c r="CXA231" s="172"/>
      <c r="CXB231" s="172"/>
      <c r="CXC231" s="172"/>
      <c r="CXD231" s="172"/>
      <c r="CXE231" s="172"/>
      <c r="CXF231" s="172"/>
      <c r="CXG231" s="172"/>
      <c r="CXH231" s="172"/>
      <c r="CXI231" s="172"/>
      <c r="CXJ231" s="172"/>
      <c r="CXK231" s="172"/>
      <c r="CXL231" s="172"/>
      <c r="CXM231" s="172"/>
      <c r="CXN231" s="172"/>
      <c r="CXO231" s="172"/>
      <c r="CXP231" s="172"/>
      <c r="CXQ231" s="172"/>
      <c r="CXR231" s="172"/>
      <c r="CXS231" s="172"/>
      <c r="CXT231" s="172"/>
      <c r="CXU231" s="172"/>
      <c r="CXV231" s="172"/>
      <c r="CXW231" s="172"/>
      <c r="CXX231" s="172"/>
      <c r="CXY231" s="172"/>
      <c r="CXZ231" s="172"/>
      <c r="CYA231" s="172"/>
      <c r="CYB231" s="172"/>
      <c r="CYC231" s="172"/>
      <c r="CYD231" s="172"/>
      <c r="CYE231" s="172"/>
      <c r="CYF231" s="172"/>
      <c r="CYG231" s="172"/>
      <c r="CYH231" s="172"/>
      <c r="CYI231" s="172"/>
      <c r="CYJ231" s="172"/>
      <c r="CYK231" s="172"/>
      <c r="CYL231" s="172"/>
      <c r="CYM231" s="172"/>
      <c r="CYN231" s="172"/>
      <c r="CYO231" s="172"/>
      <c r="CYP231" s="172"/>
      <c r="CYQ231" s="172"/>
      <c r="CYR231" s="172"/>
      <c r="CYS231" s="172"/>
      <c r="CYT231" s="172"/>
      <c r="CYU231" s="172"/>
      <c r="CYV231" s="172"/>
      <c r="CYW231" s="172"/>
      <c r="CYX231" s="172"/>
      <c r="CYY231" s="172"/>
      <c r="CYZ231" s="172"/>
      <c r="CZA231" s="172"/>
      <c r="CZB231" s="172"/>
      <c r="CZC231" s="172"/>
      <c r="CZD231" s="172"/>
      <c r="CZE231" s="172"/>
      <c r="CZF231" s="172"/>
      <c r="CZG231" s="172"/>
      <c r="CZH231" s="172"/>
      <c r="CZI231" s="172"/>
      <c r="CZJ231" s="172"/>
      <c r="CZK231" s="172"/>
      <c r="CZL231" s="172"/>
      <c r="CZM231" s="172"/>
      <c r="CZN231" s="172"/>
      <c r="CZO231" s="172"/>
      <c r="CZP231" s="172"/>
      <c r="CZQ231" s="172"/>
      <c r="CZR231" s="172"/>
      <c r="CZS231" s="172"/>
      <c r="CZT231" s="172"/>
      <c r="CZU231" s="172"/>
      <c r="CZV231" s="172"/>
      <c r="CZW231" s="172"/>
      <c r="CZX231" s="172"/>
      <c r="CZY231" s="172"/>
      <c r="CZZ231" s="172"/>
      <c r="DAA231" s="172"/>
      <c r="DAB231" s="172"/>
      <c r="DAC231" s="172"/>
      <c r="DAD231" s="172"/>
      <c r="DAE231" s="172"/>
      <c r="DAF231" s="172"/>
      <c r="DAG231" s="172"/>
      <c r="DAH231" s="172"/>
      <c r="DAI231" s="172"/>
      <c r="DAJ231" s="172"/>
      <c r="DAK231" s="172"/>
      <c r="DAL231" s="172"/>
      <c r="DAM231" s="172"/>
      <c r="DAN231" s="172"/>
      <c r="DAO231" s="172"/>
      <c r="DAP231" s="172"/>
      <c r="DAQ231" s="172"/>
      <c r="DAR231" s="172"/>
      <c r="DAS231" s="172"/>
      <c r="DAT231" s="172"/>
      <c r="DAU231" s="172"/>
      <c r="DAV231" s="172"/>
      <c r="DAW231" s="172"/>
      <c r="DAX231" s="172"/>
      <c r="DAY231" s="172"/>
      <c r="DAZ231" s="172"/>
      <c r="DBA231" s="172"/>
      <c r="DBB231" s="172"/>
      <c r="DBC231" s="172"/>
      <c r="DBD231" s="172"/>
      <c r="DBE231" s="172"/>
      <c r="DBF231" s="172"/>
      <c r="DBG231" s="172"/>
      <c r="DBH231" s="172"/>
      <c r="DBI231" s="172"/>
      <c r="DBJ231" s="172"/>
      <c r="DBK231" s="172"/>
      <c r="DBL231" s="172"/>
      <c r="DBM231" s="172"/>
      <c r="DBN231" s="172"/>
      <c r="DBO231" s="172"/>
      <c r="DBP231" s="172"/>
      <c r="DBQ231" s="172"/>
      <c r="DBR231" s="172"/>
      <c r="DBS231" s="172"/>
      <c r="DBT231" s="172"/>
      <c r="DBU231" s="172"/>
      <c r="DBV231" s="172"/>
      <c r="DBW231" s="172"/>
      <c r="DBX231" s="172"/>
      <c r="DBY231" s="172"/>
      <c r="DBZ231" s="172"/>
      <c r="DCA231" s="172"/>
      <c r="DCB231" s="172"/>
      <c r="DCC231" s="172"/>
      <c r="DCD231" s="172"/>
      <c r="DCE231" s="172"/>
      <c r="DCF231" s="172"/>
      <c r="DCG231" s="172"/>
      <c r="DCH231" s="172"/>
      <c r="DCI231" s="172"/>
      <c r="DCJ231" s="172"/>
      <c r="DCK231" s="172"/>
      <c r="DCL231" s="172"/>
      <c r="DCM231" s="172"/>
      <c r="DCN231" s="172"/>
      <c r="DCO231" s="172"/>
      <c r="DCP231" s="172"/>
      <c r="DCQ231" s="172"/>
      <c r="DCR231" s="172"/>
      <c r="DCS231" s="172"/>
      <c r="DCT231" s="172"/>
      <c r="DCU231" s="172"/>
      <c r="DCV231" s="172"/>
      <c r="DCW231" s="172"/>
      <c r="DCX231" s="172"/>
      <c r="DCY231" s="172"/>
      <c r="DCZ231" s="172"/>
      <c r="DDA231" s="172"/>
      <c r="DDB231" s="172"/>
      <c r="DDC231" s="172"/>
      <c r="DDD231" s="172"/>
      <c r="DDE231" s="172"/>
      <c r="DDF231" s="172"/>
      <c r="DDG231" s="172"/>
      <c r="DDH231" s="172"/>
      <c r="DDI231" s="172"/>
      <c r="DDJ231" s="172"/>
      <c r="DDK231" s="172"/>
      <c r="DDL231" s="172"/>
      <c r="DDM231" s="172"/>
      <c r="DDN231" s="172"/>
      <c r="DDO231" s="172"/>
      <c r="DDP231" s="172"/>
      <c r="DDQ231" s="172"/>
      <c r="DDR231" s="172"/>
      <c r="DDS231" s="172"/>
      <c r="DDT231" s="172"/>
      <c r="DDU231" s="172"/>
      <c r="DDV231" s="172"/>
      <c r="DDW231" s="172"/>
      <c r="DDX231" s="172"/>
      <c r="DDY231" s="172"/>
      <c r="DDZ231" s="172"/>
      <c r="DEA231" s="172"/>
      <c r="DEB231" s="172"/>
      <c r="DEC231" s="172"/>
      <c r="DED231" s="172"/>
      <c r="DEE231" s="172"/>
      <c r="DEF231" s="172"/>
      <c r="DEG231" s="172"/>
      <c r="DEH231" s="172"/>
      <c r="DEI231" s="172"/>
      <c r="DEJ231" s="172"/>
      <c r="DEK231" s="172"/>
      <c r="DEL231" s="172"/>
      <c r="DEM231" s="172"/>
      <c r="DEN231" s="172"/>
      <c r="DEO231" s="172"/>
      <c r="DEP231" s="172"/>
      <c r="DEQ231" s="172"/>
      <c r="DER231" s="172"/>
      <c r="DES231" s="172"/>
      <c r="DET231" s="172"/>
      <c r="DEU231" s="172"/>
      <c r="DEV231" s="172"/>
      <c r="DEW231" s="172"/>
      <c r="DEX231" s="172"/>
      <c r="DEY231" s="172"/>
      <c r="DEZ231" s="172"/>
      <c r="DFA231" s="172"/>
      <c r="DFB231" s="172"/>
      <c r="DFC231" s="172"/>
      <c r="DFD231" s="172"/>
      <c r="DFE231" s="172"/>
      <c r="DFF231" s="172"/>
      <c r="DFG231" s="172"/>
      <c r="DFH231" s="172"/>
      <c r="DFI231" s="172"/>
      <c r="DFJ231" s="172"/>
      <c r="DFK231" s="172"/>
      <c r="DFL231" s="172"/>
      <c r="DFM231" s="172"/>
      <c r="DFN231" s="172"/>
      <c r="DFO231" s="172"/>
      <c r="DFP231" s="172"/>
      <c r="DFQ231" s="172"/>
      <c r="DFR231" s="172"/>
      <c r="DFS231" s="172"/>
      <c r="DFT231" s="172"/>
      <c r="DFU231" s="172"/>
      <c r="DFV231" s="172"/>
      <c r="DFW231" s="172"/>
      <c r="DFX231" s="172"/>
      <c r="DFY231" s="172"/>
      <c r="DFZ231" s="172"/>
      <c r="DGA231" s="172"/>
      <c r="DGB231" s="172"/>
      <c r="DGC231" s="172"/>
      <c r="DGD231" s="172"/>
      <c r="DGE231" s="172"/>
      <c r="DGF231" s="172"/>
      <c r="DGG231" s="172"/>
      <c r="DGH231" s="172"/>
      <c r="DGI231" s="172"/>
      <c r="DGJ231" s="172"/>
      <c r="DGK231" s="172"/>
      <c r="DGL231" s="172"/>
      <c r="DGM231" s="172"/>
      <c r="DGN231" s="172"/>
      <c r="DGO231" s="172"/>
      <c r="DGP231" s="172"/>
      <c r="DGQ231" s="172"/>
      <c r="DGR231" s="172"/>
      <c r="DGS231" s="172"/>
      <c r="DGT231" s="172"/>
      <c r="DGU231" s="172"/>
      <c r="DGV231" s="172"/>
      <c r="DGW231" s="172"/>
      <c r="DGX231" s="172"/>
      <c r="DGY231" s="172"/>
      <c r="DGZ231" s="172"/>
      <c r="DHA231" s="172"/>
      <c r="DHB231" s="172"/>
      <c r="DHC231" s="172"/>
      <c r="DHD231" s="172"/>
      <c r="DHE231" s="172"/>
      <c r="DHF231" s="172"/>
      <c r="DHG231" s="172"/>
      <c r="DHH231" s="172"/>
      <c r="DHI231" s="172"/>
      <c r="DHJ231" s="172"/>
      <c r="DHK231" s="172"/>
      <c r="DHL231" s="172"/>
      <c r="DHM231" s="172"/>
      <c r="DHN231" s="172"/>
      <c r="DHO231" s="172"/>
      <c r="DHP231" s="172"/>
      <c r="DHQ231" s="172"/>
      <c r="DHR231" s="172"/>
      <c r="DHS231" s="172"/>
      <c r="DHT231" s="172"/>
      <c r="DHU231" s="172"/>
      <c r="DHV231" s="172"/>
      <c r="DHW231" s="172"/>
      <c r="DHX231" s="172"/>
      <c r="DHY231" s="172"/>
      <c r="DHZ231" s="172"/>
      <c r="DIA231" s="172"/>
      <c r="DIB231" s="172"/>
      <c r="DIC231" s="172"/>
      <c r="DID231" s="172"/>
      <c r="DIE231" s="172"/>
      <c r="DIF231" s="172"/>
      <c r="DIG231" s="172"/>
      <c r="DIH231" s="172"/>
      <c r="DII231" s="172"/>
      <c r="DIJ231" s="172"/>
      <c r="DIK231" s="172"/>
      <c r="DIL231" s="172"/>
      <c r="DIM231" s="172"/>
      <c r="DIN231" s="172"/>
      <c r="DIO231" s="172"/>
      <c r="DIP231" s="172"/>
      <c r="DIQ231" s="172"/>
      <c r="DIR231" s="172"/>
      <c r="DIS231" s="172"/>
      <c r="DIT231" s="172"/>
      <c r="DIU231" s="172"/>
      <c r="DIV231" s="172"/>
      <c r="DIW231" s="172"/>
      <c r="DIX231" s="172"/>
      <c r="DIY231" s="172"/>
      <c r="DIZ231" s="172"/>
      <c r="DJA231" s="172"/>
      <c r="DJB231" s="172"/>
      <c r="DJC231" s="172"/>
      <c r="DJD231" s="172"/>
      <c r="DJE231" s="172"/>
      <c r="DJF231" s="172"/>
      <c r="DJG231" s="172"/>
      <c r="DJH231" s="172"/>
      <c r="DJI231" s="172"/>
      <c r="DJJ231" s="172"/>
      <c r="DJK231" s="172"/>
      <c r="DJL231" s="172"/>
      <c r="DJM231" s="172"/>
      <c r="DJN231" s="172"/>
      <c r="DJO231" s="172"/>
      <c r="DJP231" s="172"/>
      <c r="DJQ231" s="172"/>
      <c r="DJR231" s="172"/>
      <c r="DJS231" s="172"/>
      <c r="DJT231" s="172"/>
      <c r="DJU231" s="172"/>
      <c r="DJV231" s="172"/>
      <c r="DJW231" s="172"/>
      <c r="DJX231" s="172"/>
      <c r="DJY231" s="172"/>
      <c r="DJZ231" s="172"/>
      <c r="DKA231" s="172"/>
      <c r="DKB231" s="172"/>
      <c r="DKC231" s="172"/>
      <c r="DKD231" s="172"/>
      <c r="DKE231" s="172"/>
      <c r="DKF231" s="172"/>
      <c r="DKG231" s="172"/>
      <c r="DKH231" s="172"/>
      <c r="DKI231" s="172"/>
      <c r="DKJ231" s="172"/>
      <c r="DKK231" s="172"/>
      <c r="DKL231" s="172"/>
      <c r="DKM231" s="172"/>
      <c r="DKN231" s="172"/>
      <c r="DKO231" s="172"/>
      <c r="DKP231" s="172"/>
      <c r="DKQ231" s="172"/>
      <c r="DKR231" s="172"/>
      <c r="DKS231" s="172"/>
      <c r="DKT231" s="172"/>
      <c r="DKU231" s="172"/>
      <c r="DKV231" s="172"/>
      <c r="DKW231" s="172"/>
      <c r="DKX231" s="172"/>
      <c r="DKY231" s="172"/>
      <c r="DKZ231" s="172"/>
      <c r="DLA231" s="172"/>
      <c r="DLB231" s="172"/>
      <c r="DLC231" s="172"/>
      <c r="DLD231" s="172"/>
      <c r="DLE231" s="172"/>
      <c r="DLF231" s="172"/>
      <c r="DLG231" s="172"/>
      <c r="DLH231" s="172"/>
      <c r="DLI231" s="172"/>
      <c r="DLJ231" s="172"/>
      <c r="DLK231" s="172"/>
      <c r="DLL231" s="172"/>
      <c r="DLM231" s="172"/>
      <c r="DLN231" s="172"/>
      <c r="DLO231" s="172"/>
      <c r="DLP231" s="172"/>
      <c r="DLQ231" s="172"/>
      <c r="DLR231" s="172"/>
      <c r="DLS231" s="172"/>
      <c r="DLT231" s="172"/>
      <c r="DLU231" s="172"/>
      <c r="DLV231" s="172"/>
      <c r="DLW231" s="172"/>
      <c r="DLX231" s="172"/>
      <c r="DLY231" s="172"/>
      <c r="DLZ231" s="172"/>
      <c r="DMA231" s="172"/>
      <c r="DMB231" s="172"/>
      <c r="DMC231" s="172"/>
      <c r="DMD231" s="172"/>
      <c r="DME231" s="172"/>
      <c r="DMF231" s="172"/>
      <c r="DMG231" s="172"/>
      <c r="DMH231" s="172"/>
      <c r="DMI231" s="172"/>
      <c r="DMJ231" s="172"/>
      <c r="DMK231" s="172"/>
      <c r="DML231" s="172"/>
      <c r="DMM231" s="172"/>
      <c r="DMN231" s="172"/>
      <c r="DMO231" s="172"/>
      <c r="DMP231" s="172"/>
      <c r="DMQ231" s="172"/>
      <c r="DMR231" s="172"/>
      <c r="DMS231" s="172"/>
      <c r="DMT231" s="172"/>
      <c r="DMU231" s="172"/>
      <c r="DMV231" s="172"/>
      <c r="DMW231" s="172"/>
      <c r="DMX231" s="172"/>
      <c r="DMY231" s="172"/>
      <c r="DMZ231" s="172"/>
      <c r="DNA231" s="172"/>
      <c r="DNB231" s="172"/>
      <c r="DNC231" s="172"/>
      <c r="DND231" s="172"/>
      <c r="DNE231" s="172"/>
      <c r="DNF231" s="172"/>
      <c r="DNG231" s="172"/>
      <c r="DNH231" s="172"/>
      <c r="DNI231" s="172"/>
      <c r="DNJ231" s="172"/>
      <c r="DNK231" s="172"/>
      <c r="DNL231" s="172"/>
      <c r="DNM231" s="172"/>
      <c r="DNN231" s="172"/>
      <c r="DNO231" s="172"/>
      <c r="DNP231" s="172"/>
      <c r="DNQ231" s="172"/>
      <c r="DNR231" s="172"/>
      <c r="DNS231" s="172"/>
      <c r="DNT231" s="172"/>
      <c r="DNU231" s="172"/>
      <c r="DNV231" s="172"/>
      <c r="DNW231" s="172"/>
      <c r="DNX231" s="172"/>
      <c r="DNY231" s="172"/>
      <c r="DNZ231" s="172"/>
      <c r="DOA231" s="172"/>
      <c r="DOB231" s="172"/>
      <c r="DOC231" s="172"/>
      <c r="DOD231" s="172"/>
      <c r="DOE231" s="172"/>
      <c r="DOF231" s="172"/>
      <c r="DOG231" s="172"/>
      <c r="DOH231" s="172"/>
      <c r="DOI231" s="172"/>
      <c r="DOJ231" s="172"/>
      <c r="DOK231" s="172"/>
      <c r="DOL231" s="172"/>
      <c r="DOM231" s="172"/>
      <c r="DON231" s="172"/>
      <c r="DOO231" s="172"/>
      <c r="DOP231" s="172"/>
      <c r="DOQ231" s="172"/>
      <c r="DOR231" s="172"/>
      <c r="DOS231" s="172"/>
      <c r="DOT231" s="172"/>
      <c r="DOU231" s="172"/>
      <c r="DOV231" s="172"/>
      <c r="DOW231" s="172"/>
      <c r="DOX231" s="172"/>
      <c r="DOY231" s="172"/>
      <c r="DOZ231" s="172"/>
      <c r="DPA231" s="172"/>
      <c r="DPB231" s="172"/>
      <c r="DPC231" s="172"/>
      <c r="DPD231" s="172"/>
      <c r="DPE231" s="172"/>
      <c r="DPF231" s="172"/>
      <c r="DPG231" s="172"/>
      <c r="DPH231" s="172"/>
      <c r="DPI231" s="172"/>
      <c r="DPJ231" s="172"/>
      <c r="DPK231" s="172"/>
      <c r="DPL231" s="172"/>
      <c r="DPM231" s="172"/>
      <c r="DPN231" s="172"/>
      <c r="DPO231" s="172"/>
      <c r="DPP231" s="172"/>
      <c r="DPQ231" s="172"/>
      <c r="DPR231" s="172"/>
      <c r="DPS231" s="172"/>
      <c r="DPT231" s="172"/>
      <c r="DPU231" s="172"/>
      <c r="DPV231" s="172"/>
      <c r="DPW231" s="172"/>
      <c r="DPX231" s="172"/>
      <c r="DPY231" s="172"/>
      <c r="DPZ231" s="172"/>
      <c r="DQA231" s="172"/>
      <c r="DQB231" s="172"/>
      <c r="DQC231" s="172"/>
      <c r="DQD231" s="172"/>
      <c r="DQE231" s="172"/>
      <c r="DQF231" s="172"/>
      <c r="DQG231" s="172"/>
      <c r="DQH231" s="172"/>
      <c r="DQI231" s="172"/>
      <c r="DQJ231" s="172"/>
      <c r="DQK231" s="172"/>
      <c r="DQL231" s="172"/>
      <c r="DQM231" s="172"/>
      <c r="DQN231" s="172"/>
      <c r="DQO231" s="172"/>
      <c r="DQP231" s="172"/>
      <c r="DQQ231" s="172"/>
      <c r="DQR231" s="172"/>
      <c r="DQS231" s="172"/>
      <c r="DQT231" s="172"/>
      <c r="DQU231" s="172"/>
      <c r="DQV231" s="172"/>
      <c r="DQW231" s="172"/>
      <c r="DQX231" s="172"/>
      <c r="DQY231" s="172"/>
      <c r="DQZ231" s="172"/>
      <c r="DRA231" s="172"/>
      <c r="DRB231" s="172"/>
      <c r="DRC231" s="172"/>
      <c r="DRD231" s="172"/>
      <c r="DRE231" s="172"/>
      <c r="DRF231" s="172"/>
      <c r="DRG231" s="172"/>
      <c r="DRH231" s="172"/>
      <c r="DRI231" s="172"/>
      <c r="DRJ231" s="172"/>
      <c r="DRK231" s="172"/>
      <c r="DRL231" s="172"/>
      <c r="DRM231" s="172"/>
      <c r="DRN231" s="172"/>
      <c r="DRO231" s="172"/>
      <c r="DRP231" s="172"/>
      <c r="DRQ231" s="172"/>
      <c r="DRR231" s="172"/>
      <c r="DRS231" s="172"/>
      <c r="DRT231" s="172"/>
      <c r="DRU231" s="172"/>
      <c r="DRV231" s="172"/>
      <c r="DRW231" s="172"/>
      <c r="DRX231" s="172"/>
      <c r="DRY231" s="172"/>
      <c r="DRZ231" s="172"/>
      <c r="DSA231" s="172"/>
      <c r="DSB231" s="172"/>
      <c r="DSC231" s="172"/>
      <c r="DSD231" s="172"/>
      <c r="DSE231" s="172"/>
      <c r="DSF231" s="172"/>
      <c r="DSG231" s="172"/>
      <c r="DSH231" s="172"/>
      <c r="DSI231" s="172"/>
      <c r="DSJ231" s="172"/>
      <c r="DSK231" s="172"/>
      <c r="DSL231" s="172"/>
      <c r="DSM231" s="172"/>
      <c r="DSN231" s="172"/>
      <c r="DSO231" s="172"/>
      <c r="DSP231" s="172"/>
      <c r="DSQ231" s="172"/>
      <c r="DSR231" s="172"/>
      <c r="DSS231" s="172"/>
      <c r="DST231" s="172"/>
      <c r="DSU231" s="172"/>
      <c r="DSV231" s="172"/>
      <c r="DSW231" s="172"/>
      <c r="DSX231" s="172"/>
      <c r="DSY231" s="172"/>
      <c r="DSZ231" s="172"/>
      <c r="DTA231" s="172"/>
      <c r="DTB231" s="172"/>
      <c r="DTC231" s="172"/>
      <c r="DTD231" s="172"/>
      <c r="DTE231" s="172"/>
      <c r="DTF231" s="172"/>
      <c r="DTG231" s="172"/>
      <c r="DTH231" s="172"/>
      <c r="DTI231" s="172"/>
      <c r="DTJ231" s="172"/>
      <c r="DTK231" s="172"/>
      <c r="DTL231" s="172"/>
      <c r="DTM231" s="172"/>
      <c r="DTN231" s="172"/>
      <c r="DTO231" s="172"/>
      <c r="DTP231" s="172"/>
      <c r="DTQ231" s="172"/>
      <c r="DTR231" s="172"/>
      <c r="DTS231" s="172"/>
      <c r="DTT231" s="172"/>
      <c r="DTU231" s="172"/>
      <c r="DTV231" s="172"/>
      <c r="DTW231" s="172"/>
      <c r="DTX231" s="172"/>
      <c r="DTY231" s="172"/>
      <c r="DTZ231" s="172"/>
      <c r="DUA231" s="172"/>
      <c r="DUB231" s="172"/>
      <c r="DUC231" s="172"/>
      <c r="DUD231" s="172"/>
      <c r="DUE231" s="172"/>
      <c r="DUF231" s="172"/>
      <c r="DUG231" s="172"/>
      <c r="DUH231" s="172"/>
      <c r="DUI231" s="172"/>
      <c r="DUJ231" s="172"/>
      <c r="DUK231" s="172"/>
      <c r="DUL231" s="172"/>
      <c r="DUM231" s="172"/>
      <c r="DUN231" s="172"/>
      <c r="DUO231" s="172"/>
      <c r="DUP231" s="172"/>
      <c r="DUQ231" s="172"/>
      <c r="DUR231" s="172"/>
      <c r="DUS231" s="172"/>
      <c r="DUT231" s="172"/>
      <c r="DUU231" s="172"/>
      <c r="DUV231" s="172"/>
      <c r="DUW231" s="172"/>
      <c r="DUX231" s="172"/>
      <c r="DUY231" s="172"/>
      <c r="DUZ231" s="172"/>
      <c r="DVA231" s="172"/>
      <c r="DVB231" s="172"/>
      <c r="DVC231" s="172"/>
      <c r="DVD231" s="172"/>
      <c r="DVE231" s="172"/>
      <c r="DVF231" s="172"/>
      <c r="DVG231" s="172"/>
      <c r="DVH231" s="172"/>
      <c r="DVI231" s="172"/>
      <c r="DVJ231" s="172"/>
      <c r="DVK231" s="172"/>
      <c r="DVL231" s="172"/>
      <c r="DVM231" s="172"/>
      <c r="DVN231" s="172"/>
      <c r="DVO231" s="172"/>
      <c r="DVP231" s="172"/>
      <c r="DVQ231" s="172"/>
      <c r="DVR231" s="172"/>
      <c r="DVS231" s="172"/>
      <c r="DVT231" s="172"/>
      <c r="DVU231" s="172"/>
      <c r="DVV231" s="172"/>
      <c r="DVW231" s="172"/>
      <c r="DVX231" s="172"/>
      <c r="DVY231" s="172"/>
      <c r="DVZ231" s="172"/>
      <c r="DWA231" s="172"/>
      <c r="DWB231" s="172"/>
      <c r="DWC231" s="172"/>
      <c r="DWD231" s="172"/>
      <c r="DWE231" s="172"/>
      <c r="DWF231" s="172"/>
      <c r="DWG231" s="172"/>
      <c r="DWH231" s="172"/>
      <c r="DWI231" s="172"/>
      <c r="DWJ231" s="172"/>
      <c r="DWK231" s="172"/>
      <c r="DWL231" s="172"/>
      <c r="DWM231" s="172"/>
      <c r="DWN231" s="172"/>
      <c r="DWO231" s="172"/>
      <c r="DWP231" s="172"/>
      <c r="DWQ231" s="172"/>
      <c r="DWR231" s="172"/>
      <c r="DWS231" s="172"/>
      <c r="DWT231" s="172"/>
      <c r="DWU231" s="172"/>
      <c r="DWV231" s="172"/>
      <c r="DWW231" s="172"/>
      <c r="DWX231" s="172"/>
      <c r="DWY231" s="172"/>
      <c r="DWZ231" s="172"/>
      <c r="DXA231" s="172"/>
      <c r="DXB231" s="172"/>
      <c r="DXC231" s="172"/>
      <c r="DXD231" s="172"/>
      <c r="DXE231" s="172"/>
      <c r="DXF231" s="172"/>
      <c r="DXG231" s="172"/>
      <c r="DXH231" s="172"/>
      <c r="DXI231" s="172"/>
      <c r="DXJ231" s="172"/>
      <c r="DXK231" s="172"/>
      <c r="DXL231" s="172"/>
      <c r="DXM231" s="172"/>
      <c r="DXN231" s="172"/>
      <c r="DXO231" s="172"/>
      <c r="DXP231" s="172"/>
      <c r="DXQ231" s="172"/>
      <c r="DXR231" s="172"/>
      <c r="DXS231" s="172"/>
      <c r="DXT231" s="172"/>
      <c r="DXU231" s="172"/>
      <c r="DXV231" s="172"/>
      <c r="DXW231" s="172"/>
      <c r="DXX231" s="172"/>
      <c r="DXY231" s="172"/>
      <c r="DXZ231" s="172"/>
      <c r="DYA231" s="172"/>
      <c r="DYB231" s="172"/>
      <c r="DYC231" s="172"/>
      <c r="DYD231" s="172"/>
      <c r="DYE231" s="172"/>
      <c r="DYF231" s="172"/>
      <c r="DYG231" s="172"/>
      <c r="DYH231" s="172"/>
      <c r="DYI231" s="172"/>
      <c r="DYJ231" s="172"/>
      <c r="DYK231" s="172"/>
      <c r="DYL231" s="172"/>
      <c r="DYM231" s="172"/>
      <c r="DYN231" s="172"/>
      <c r="DYO231" s="172"/>
      <c r="DYP231" s="172"/>
      <c r="DYQ231" s="172"/>
      <c r="DYR231" s="172"/>
      <c r="DYS231" s="172"/>
      <c r="DYT231" s="172"/>
      <c r="DYU231" s="172"/>
      <c r="DYV231" s="172"/>
      <c r="DYW231" s="172"/>
      <c r="DYX231" s="172"/>
      <c r="DYY231" s="172"/>
      <c r="DYZ231" s="172"/>
      <c r="DZA231" s="172"/>
      <c r="DZB231" s="172"/>
      <c r="DZC231" s="172"/>
      <c r="DZD231" s="172"/>
      <c r="DZE231" s="172"/>
      <c r="DZF231" s="172"/>
      <c r="DZG231" s="172"/>
      <c r="DZH231" s="172"/>
      <c r="DZI231" s="172"/>
      <c r="DZJ231" s="172"/>
      <c r="DZK231" s="172"/>
      <c r="DZL231" s="172"/>
      <c r="DZM231" s="172"/>
      <c r="DZN231" s="172"/>
      <c r="DZO231" s="172"/>
      <c r="DZP231" s="172"/>
      <c r="DZQ231" s="172"/>
      <c r="DZR231" s="172"/>
      <c r="DZS231" s="172"/>
      <c r="DZT231" s="172"/>
      <c r="DZU231" s="172"/>
      <c r="DZV231" s="172"/>
      <c r="DZW231" s="172"/>
      <c r="DZX231" s="172"/>
      <c r="DZY231" s="172"/>
      <c r="DZZ231" s="172"/>
      <c r="EAA231" s="172"/>
      <c r="EAB231" s="172"/>
      <c r="EAC231" s="172"/>
      <c r="EAD231" s="172"/>
      <c r="EAE231" s="172"/>
      <c r="EAF231" s="172"/>
      <c r="EAG231" s="172"/>
      <c r="EAH231" s="172"/>
      <c r="EAI231" s="172"/>
      <c r="EAJ231" s="172"/>
      <c r="EAK231" s="172"/>
      <c r="EAL231" s="172"/>
      <c r="EAM231" s="172"/>
      <c r="EAN231" s="172"/>
      <c r="EAO231" s="172"/>
      <c r="EAP231" s="172"/>
      <c r="EAQ231" s="172"/>
      <c r="EAR231" s="172"/>
      <c r="EAS231" s="172"/>
      <c r="EAT231" s="172"/>
      <c r="EAU231" s="172"/>
      <c r="EAV231" s="172"/>
      <c r="EAW231" s="172"/>
      <c r="EAX231" s="172"/>
      <c r="EAY231" s="172"/>
      <c r="EAZ231" s="172"/>
      <c r="EBA231" s="172"/>
      <c r="EBB231" s="172"/>
      <c r="EBC231" s="172"/>
      <c r="EBD231" s="172"/>
      <c r="EBE231" s="172"/>
      <c r="EBF231" s="172"/>
      <c r="EBG231" s="172"/>
      <c r="EBH231" s="172"/>
      <c r="EBI231" s="172"/>
      <c r="EBJ231" s="172"/>
      <c r="EBK231" s="172"/>
      <c r="EBL231" s="172"/>
      <c r="EBM231" s="172"/>
      <c r="EBN231" s="172"/>
      <c r="EBO231" s="172"/>
      <c r="EBP231" s="172"/>
      <c r="EBQ231" s="172"/>
      <c r="EBR231" s="172"/>
      <c r="EBS231" s="172"/>
      <c r="EBT231" s="172"/>
      <c r="EBU231" s="172"/>
      <c r="EBV231" s="172"/>
      <c r="EBW231" s="172"/>
      <c r="EBX231" s="172"/>
      <c r="EBY231" s="172"/>
      <c r="EBZ231" s="172"/>
      <c r="ECA231" s="172"/>
      <c r="ECB231" s="172"/>
      <c r="ECC231" s="172"/>
      <c r="ECD231" s="172"/>
      <c r="ECE231" s="172"/>
      <c r="ECF231" s="172"/>
      <c r="ECG231" s="172"/>
      <c r="ECH231" s="172"/>
      <c r="ECI231" s="172"/>
      <c r="ECJ231" s="172"/>
      <c r="ECK231" s="172"/>
      <c r="ECL231" s="172"/>
      <c r="ECM231" s="172"/>
      <c r="ECN231" s="172"/>
      <c r="ECO231" s="172"/>
      <c r="ECP231" s="172"/>
      <c r="ECQ231" s="172"/>
      <c r="ECR231" s="172"/>
      <c r="ECS231" s="172"/>
      <c r="ECT231" s="172"/>
      <c r="ECU231" s="172"/>
      <c r="ECV231" s="172"/>
      <c r="ECW231" s="172"/>
      <c r="ECX231" s="172"/>
      <c r="ECY231" s="172"/>
      <c r="ECZ231" s="172"/>
      <c r="EDA231" s="172"/>
      <c r="EDB231" s="172"/>
      <c r="EDC231" s="172"/>
      <c r="EDD231" s="172"/>
      <c r="EDE231" s="172"/>
      <c r="EDF231" s="172"/>
      <c r="EDG231" s="172"/>
      <c r="EDH231" s="172"/>
      <c r="EDI231" s="172"/>
      <c r="EDJ231" s="172"/>
      <c r="EDK231" s="172"/>
      <c r="EDL231" s="172"/>
      <c r="EDM231" s="172"/>
      <c r="EDN231" s="172"/>
      <c r="EDO231" s="172"/>
      <c r="EDP231" s="172"/>
      <c r="EDQ231" s="172"/>
      <c r="EDR231" s="172"/>
      <c r="EDS231" s="172"/>
      <c r="EDT231" s="172"/>
      <c r="EDU231" s="172"/>
      <c r="EDV231" s="172"/>
      <c r="EDW231" s="172"/>
      <c r="EDX231" s="172"/>
      <c r="EDY231" s="172"/>
      <c r="EDZ231" s="172"/>
      <c r="EEA231" s="172"/>
      <c r="EEB231" s="172"/>
      <c r="EEC231" s="172"/>
      <c r="EED231" s="172"/>
      <c r="EEE231" s="172"/>
      <c r="EEF231" s="172"/>
      <c r="EEG231" s="172"/>
      <c r="EEH231" s="172"/>
      <c r="EEI231" s="172"/>
      <c r="EEJ231" s="172"/>
      <c r="EEK231" s="172"/>
      <c r="EEL231" s="172"/>
      <c r="EEM231" s="172"/>
      <c r="EEN231" s="172"/>
      <c r="EEO231" s="172"/>
      <c r="EEP231" s="172"/>
      <c r="EEQ231" s="172"/>
      <c r="EER231" s="172"/>
      <c r="EES231" s="172"/>
      <c r="EET231" s="172"/>
      <c r="EEU231" s="172"/>
      <c r="EEV231" s="172"/>
      <c r="EEW231" s="172"/>
      <c r="EEX231" s="172"/>
      <c r="EEY231" s="172"/>
      <c r="EEZ231" s="172"/>
      <c r="EFA231" s="172"/>
      <c r="EFB231" s="172"/>
      <c r="EFC231" s="172"/>
      <c r="EFD231" s="172"/>
      <c r="EFE231" s="172"/>
      <c r="EFF231" s="172"/>
      <c r="EFG231" s="172"/>
      <c r="EFH231" s="172"/>
      <c r="EFI231" s="172"/>
      <c r="EFJ231" s="172"/>
      <c r="EFK231" s="172"/>
      <c r="EFL231" s="172"/>
      <c r="EFM231" s="172"/>
      <c r="EFN231" s="172"/>
      <c r="EFO231" s="172"/>
      <c r="EFP231" s="172"/>
      <c r="EFQ231" s="172"/>
      <c r="EFR231" s="172"/>
      <c r="EFS231" s="172"/>
      <c r="EFT231" s="172"/>
      <c r="EFU231" s="172"/>
      <c r="EFV231" s="172"/>
      <c r="EFW231" s="172"/>
      <c r="EFX231" s="172"/>
      <c r="EFY231" s="172"/>
      <c r="EFZ231" s="172"/>
      <c r="EGA231" s="172"/>
      <c r="EGB231" s="172"/>
      <c r="EGC231" s="172"/>
      <c r="EGD231" s="172"/>
      <c r="EGE231" s="172"/>
      <c r="EGF231" s="172"/>
      <c r="EGG231" s="172"/>
      <c r="EGH231" s="172"/>
      <c r="EGI231" s="172"/>
      <c r="EGJ231" s="172"/>
      <c r="EGK231" s="172"/>
      <c r="EGL231" s="172"/>
      <c r="EGM231" s="172"/>
      <c r="EGN231" s="172"/>
      <c r="EGO231" s="172"/>
      <c r="EGP231" s="172"/>
      <c r="EGQ231" s="172"/>
      <c r="EGR231" s="172"/>
      <c r="EGS231" s="172"/>
      <c r="EGT231" s="172"/>
      <c r="EGU231" s="172"/>
      <c r="EGV231" s="172"/>
      <c r="EGW231" s="172"/>
      <c r="EGX231" s="172"/>
      <c r="EGY231" s="172"/>
      <c r="EGZ231" s="172"/>
      <c r="EHA231" s="172"/>
      <c r="EHB231" s="172"/>
      <c r="EHC231" s="172"/>
      <c r="EHD231" s="172"/>
      <c r="EHE231" s="172"/>
      <c r="EHF231" s="172"/>
      <c r="EHG231" s="172"/>
      <c r="EHH231" s="172"/>
      <c r="EHI231" s="172"/>
      <c r="EHJ231" s="172"/>
      <c r="EHK231" s="172"/>
      <c r="EHL231" s="172"/>
      <c r="EHM231" s="172"/>
      <c r="EHN231" s="172"/>
      <c r="EHO231" s="172"/>
      <c r="EHP231" s="172"/>
      <c r="EHQ231" s="172"/>
      <c r="EHR231" s="172"/>
      <c r="EHS231" s="172"/>
      <c r="EHT231" s="172"/>
      <c r="EHU231" s="172"/>
      <c r="EHV231" s="172"/>
      <c r="EHW231" s="172"/>
      <c r="EHX231" s="172"/>
      <c r="EHY231" s="172"/>
      <c r="EHZ231" s="172"/>
      <c r="EIA231" s="172"/>
      <c r="EIB231" s="172"/>
      <c r="EIC231" s="172"/>
      <c r="EID231" s="172"/>
      <c r="EIE231" s="172"/>
      <c r="EIF231" s="172"/>
      <c r="EIG231" s="172"/>
      <c r="EIH231" s="172"/>
      <c r="EII231" s="172"/>
      <c r="EIJ231" s="172"/>
      <c r="EIK231" s="172"/>
      <c r="EIL231" s="172"/>
      <c r="EIM231" s="172"/>
      <c r="EIN231" s="172"/>
      <c r="EIO231" s="172"/>
      <c r="EIP231" s="172"/>
      <c r="EIQ231" s="172"/>
      <c r="EIR231" s="172"/>
      <c r="EIS231" s="172"/>
      <c r="EIT231" s="172"/>
      <c r="EIU231" s="172"/>
      <c r="EIV231" s="172"/>
      <c r="EIW231" s="172"/>
      <c r="EIX231" s="172"/>
      <c r="EIY231" s="172"/>
      <c r="EIZ231" s="172"/>
      <c r="EJA231" s="172"/>
      <c r="EJB231" s="172"/>
      <c r="EJC231" s="172"/>
      <c r="EJD231" s="172"/>
      <c r="EJE231" s="172"/>
      <c r="EJF231" s="172"/>
      <c r="EJG231" s="172"/>
      <c r="EJH231" s="172"/>
      <c r="EJI231" s="172"/>
      <c r="EJJ231" s="172"/>
      <c r="EJK231" s="172"/>
      <c r="EJL231" s="172"/>
      <c r="EJM231" s="172"/>
      <c r="EJN231" s="172"/>
      <c r="EJO231" s="172"/>
      <c r="EJP231" s="172"/>
      <c r="EJQ231" s="172"/>
      <c r="EJR231" s="172"/>
      <c r="EJS231" s="172"/>
      <c r="EJT231" s="172"/>
      <c r="EJU231" s="172"/>
      <c r="EJV231" s="172"/>
      <c r="EJW231" s="172"/>
      <c r="EJX231" s="172"/>
      <c r="EJY231" s="172"/>
      <c r="EJZ231" s="172"/>
      <c r="EKA231" s="172"/>
      <c r="EKB231" s="172"/>
      <c r="EKC231" s="172"/>
      <c r="EKD231" s="172"/>
      <c r="EKE231" s="172"/>
      <c r="EKF231" s="172"/>
      <c r="EKG231" s="172"/>
      <c r="EKH231" s="172"/>
      <c r="EKI231" s="172"/>
      <c r="EKJ231" s="172"/>
      <c r="EKK231" s="172"/>
      <c r="EKL231" s="172"/>
      <c r="EKM231" s="172"/>
      <c r="EKN231" s="172"/>
      <c r="EKO231" s="172"/>
      <c r="EKP231" s="172"/>
      <c r="EKQ231" s="172"/>
      <c r="EKR231" s="172"/>
      <c r="EKS231" s="172"/>
      <c r="EKT231" s="172"/>
      <c r="EKU231" s="172"/>
      <c r="EKV231" s="172"/>
      <c r="EKW231" s="172"/>
      <c r="EKX231" s="172"/>
      <c r="EKY231" s="172"/>
      <c r="EKZ231" s="172"/>
      <c r="ELA231" s="172"/>
      <c r="ELB231" s="172"/>
      <c r="ELC231" s="172"/>
      <c r="ELD231" s="172"/>
      <c r="ELE231" s="172"/>
      <c r="ELF231" s="172"/>
      <c r="ELG231" s="172"/>
      <c r="ELH231" s="172"/>
      <c r="ELI231" s="172"/>
      <c r="ELJ231" s="172"/>
      <c r="ELK231" s="172"/>
      <c r="ELL231" s="172"/>
      <c r="ELM231" s="172"/>
      <c r="ELN231" s="172"/>
      <c r="ELO231" s="172"/>
      <c r="ELP231" s="172"/>
      <c r="ELQ231" s="172"/>
      <c r="ELR231" s="172"/>
      <c r="ELS231" s="172"/>
      <c r="ELT231" s="172"/>
      <c r="ELU231" s="172"/>
      <c r="ELV231" s="172"/>
      <c r="ELW231" s="172"/>
      <c r="ELX231" s="172"/>
      <c r="ELY231" s="172"/>
      <c r="ELZ231" s="172"/>
      <c r="EMA231" s="172"/>
      <c r="EMB231" s="172"/>
      <c r="EMC231" s="172"/>
      <c r="EMD231" s="172"/>
      <c r="EME231" s="172"/>
      <c r="EMF231" s="172"/>
      <c r="EMG231" s="172"/>
      <c r="EMH231" s="172"/>
      <c r="EMI231" s="172"/>
      <c r="EMJ231" s="172"/>
      <c r="EMK231" s="172"/>
      <c r="EML231" s="172"/>
      <c r="EMM231" s="172"/>
      <c r="EMN231" s="172"/>
      <c r="EMO231" s="172"/>
      <c r="EMP231" s="172"/>
      <c r="EMQ231" s="172"/>
      <c r="EMR231" s="172"/>
      <c r="EMS231" s="172"/>
      <c r="EMT231" s="172"/>
      <c r="EMU231" s="172"/>
      <c r="EMV231" s="172"/>
      <c r="EMW231" s="172"/>
      <c r="EMX231" s="172"/>
      <c r="EMY231" s="172"/>
      <c r="EMZ231" s="172"/>
      <c r="ENA231" s="172"/>
      <c r="ENB231" s="172"/>
      <c r="ENC231" s="172"/>
      <c r="END231" s="172"/>
      <c r="ENE231" s="172"/>
      <c r="ENF231" s="172"/>
      <c r="ENG231" s="172"/>
      <c r="ENH231" s="172"/>
      <c r="ENI231" s="172"/>
      <c r="ENJ231" s="172"/>
      <c r="ENK231" s="172"/>
      <c r="ENL231" s="172"/>
      <c r="ENM231" s="172"/>
      <c r="ENN231" s="172"/>
      <c r="ENO231" s="172"/>
      <c r="ENP231" s="172"/>
      <c r="ENQ231" s="172"/>
      <c r="ENR231" s="172"/>
      <c r="ENS231" s="172"/>
      <c r="ENT231" s="172"/>
      <c r="ENU231" s="172"/>
      <c r="ENV231" s="172"/>
      <c r="ENW231" s="172"/>
      <c r="ENX231" s="172"/>
      <c r="ENY231" s="172"/>
      <c r="ENZ231" s="172"/>
      <c r="EOA231" s="172"/>
      <c r="EOB231" s="172"/>
      <c r="EOC231" s="172"/>
      <c r="EOD231" s="172"/>
      <c r="EOE231" s="172"/>
      <c r="EOF231" s="172"/>
      <c r="EOG231" s="172"/>
      <c r="EOH231" s="172"/>
      <c r="EOI231" s="172"/>
      <c r="EOJ231" s="172"/>
      <c r="EOK231" s="172"/>
      <c r="EOL231" s="172"/>
      <c r="EOM231" s="172"/>
      <c r="EON231" s="172"/>
      <c r="EOO231" s="172"/>
      <c r="EOP231" s="172"/>
      <c r="EOQ231" s="172"/>
      <c r="EOR231" s="172"/>
      <c r="EOS231" s="172"/>
      <c r="EOT231" s="172"/>
      <c r="EOU231" s="172"/>
      <c r="EOV231" s="172"/>
      <c r="EOW231" s="172"/>
      <c r="EOX231" s="172"/>
      <c r="EOY231" s="172"/>
      <c r="EOZ231" s="172"/>
      <c r="EPA231" s="172"/>
      <c r="EPB231" s="172"/>
      <c r="EPC231" s="172"/>
      <c r="EPD231" s="172"/>
      <c r="EPE231" s="172"/>
      <c r="EPF231" s="172"/>
      <c r="EPG231" s="172"/>
      <c r="EPH231" s="172"/>
      <c r="EPI231" s="172"/>
      <c r="EPJ231" s="172"/>
      <c r="EPK231" s="172"/>
      <c r="EPL231" s="172"/>
      <c r="EPM231" s="172"/>
      <c r="EPN231" s="172"/>
      <c r="EPO231" s="172"/>
      <c r="EPP231" s="172"/>
      <c r="EPQ231" s="172"/>
      <c r="EPR231" s="172"/>
      <c r="EPS231" s="172"/>
      <c r="EPT231" s="172"/>
      <c r="EPU231" s="172"/>
      <c r="EPV231" s="172"/>
      <c r="EPW231" s="172"/>
      <c r="EPX231" s="172"/>
      <c r="EPY231" s="172"/>
      <c r="EPZ231" s="172"/>
      <c r="EQA231" s="172"/>
      <c r="EQB231" s="172"/>
      <c r="EQC231" s="172"/>
      <c r="EQD231" s="172"/>
      <c r="EQE231" s="172"/>
      <c r="EQF231" s="172"/>
      <c r="EQG231" s="172"/>
      <c r="EQH231" s="172"/>
      <c r="EQI231" s="172"/>
      <c r="EQJ231" s="172"/>
      <c r="EQK231" s="172"/>
      <c r="EQL231" s="172"/>
      <c r="EQM231" s="172"/>
      <c r="EQN231" s="172"/>
      <c r="EQO231" s="172"/>
      <c r="EQP231" s="172"/>
      <c r="EQQ231" s="172"/>
      <c r="EQR231" s="172"/>
      <c r="EQS231" s="172"/>
      <c r="EQT231" s="172"/>
      <c r="EQU231" s="172"/>
      <c r="EQV231" s="172"/>
      <c r="EQW231" s="172"/>
      <c r="EQX231" s="172"/>
      <c r="EQY231" s="172"/>
      <c r="EQZ231" s="172"/>
      <c r="ERA231" s="172"/>
      <c r="ERB231" s="172"/>
      <c r="ERC231" s="172"/>
      <c r="ERD231" s="172"/>
      <c r="ERE231" s="172"/>
      <c r="ERF231" s="172"/>
      <c r="ERG231" s="172"/>
      <c r="ERH231" s="172"/>
      <c r="ERI231" s="172"/>
      <c r="ERJ231" s="172"/>
      <c r="ERK231" s="172"/>
      <c r="ERL231" s="172"/>
      <c r="ERM231" s="172"/>
      <c r="ERN231" s="172"/>
      <c r="ERO231" s="172"/>
      <c r="ERP231" s="172"/>
      <c r="ERQ231" s="172"/>
      <c r="ERR231" s="172"/>
      <c r="ERS231" s="172"/>
      <c r="ERT231" s="172"/>
      <c r="ERU231" s="172"/>
      <c r="ERV231" s="172"/>
      <c r="ERW231" s="172"/>
      <c r="ERX231" s="172"/>
      <c r="ERY231" s="172"/>
      <c r="ERZ231" s="172"/>
      <c r="ESA231" s="172"/>
      <c r="ESB231" s="172"/>
      <c r="ESC231" s="172"/>
      <c r="ESD231" s="172"/>
      <c r="ESE231" s="172"/>
      <c r="ESF231" s="172"/>
      <c r="ESG231" s="172"/>
      <c r="ESH231" s="172"/>
      <c r="ESI231" s="172"/>
      <c r="ESJ231" s="172"/>
      <c r="ESK231" s="172"/>
      <c r="ESL231" s="172"/>
      <c r="ESM231" s="172"/>
      <c r="ESN231" s="172"/>
      <c r="ESO231" s="172"/>
      <c r="ESP231" s="172"/>
      <c r="ESQ231" s="172"/>
      <c r="ESR231" s="172"/>
      <c r="ESS231" s="172"/>
      <c r="EST231" s="172"/>
      <c r="ESU231" s="172"/>
      <c r="ESV231" s="172"/>
      <c r="ESW231" s="172"/>
      <c r="ESX231" s="172"/>
      <c r="ESY231" s="172"/>
      <c r="ESZ231" s="172"/>
      <c r="ETA231" s="172"/>
      <c r="ETB231" s="172"/>
      <c r="ETC231" s="172"/>
      <c r="ETD231" s="172"/>
      <c r="ETE231" s="172"/>
      <c r="ETF231" s="172"/>
      <c r="ETG231" s="172"/>
      <c r="ETH231" s="172"/>
      <c r="ETI231" s="172"/>
      <c r="ETJ231" s="172"/>
      <c r="ETK231" s="172"/>
      <c r="ETL231" s="172"/>
      <c r="ETM231" s="172"/>
      <c r="ETN231" s="172"/>
      <c r="ETO231" s="172"/>
      <c r="ETP231" s="172"/>
      <c r="ETQ231" s="172"/>
      <c r="ETR231" s="172"/>
      <c r="ETS231" s="172"/>
      <c r="ETT231" s="172"/>
      <c r="ETU231" s="172"/>
      <c r="ETV231" s="172"/>
      <c r="ETW231" s="172"/>
      <c r="ETX231" s="172"/>
      <c r="ETY231" s="172"/>
      <c r="ETZ231" s="172"/>
      <c r="EUA231" s="172"/>
      <c r="EUB231" s="172"/>
      <c r="EUC231" s="172"/>
      <c r="EUD231" s="172"/>
      <c r="EUE231" s="172"/>
      <c r="EUF231" s="172"/>
      <c r="EUG231" s="172"/>
      <c r="EUH231" s="172"/>
      <c r="EUI231" s="172"/>
      <c r="EUJ231" s="172"/>
      <c r="EUK231" s="172"/>
      <c r="EUL231" s="172"/>
      <c r="EUM231" s="172"/>
      <c r="EUN231" s="172"/>
      <c r="EUO231" s="172"/>
      <c r="EUP231" s="172"/>
      <c r="EUQ231" s="172"/>
      <c r="EUR231" s="172"/>
      <c r="EUS231" s="172"/>
      <c r="EUT231" s="172"/>
      <c r="EUU231" s="172"/>
      <c r="EUV231" s="172"/>
      <c r="EUW231" s="172"/>
      <c r="EUX231" s="172"/>
      <c r="EUY231" s="172"/>
      <c r="EUZ231" s="172"/>
      <c r="EVA231" s="172"/>
      <c r="EVB231" s="172"/>
      <c r="EVC231" s="172"/>
      <c r="EVD231" s="172"/>
      <c r="EVE231" s="172"/>
      <c r="EVF231" s="172"/>
      <c r="EVG231" s="172"/>
      <c r="EVH231" s="172"/>
      <c r="EVI231" s="172"/>
      <c r="EVJ231" s="172"/>
      <c r="EVK231" s="172"/>
      <c r="EVL231" s="172"/>
      <c r="EVM231" s="172"/>
      <c r="EVN231" s="172"/>
      <c r="EVO231" s="172"/>
      <c r="EVP231" s="172"/>
      <c r="EVQ231" s="172"/>
      <c r="EVR231" s="172"/>
      <c r="EVS231" s="172"/>
      <c r="EVT231" s="172"/>
      <c r="EVU231" s="172"/>
      <c r="EVV231" s="172"/>
      <c r="EVW231" s="172"/>
      <c r="EVX231" s="172"/>
      <c r="EVY231" s="172"/>
      <c r="EVZ231" s="172"/>
      <c r="EWA231" s="172"/>
      <c r="EWB231" s="172"/>
      <c r="EWC231" s="172"/>
      <c r="EWD231" s="172"/>
      <c r="EWE231" s="172"/>
      <c r="EWF231" s="172"/>
      <c r="EWG231" s="172"/>
      <c r="EWH231" s="172"/>
      <c r="EWI231" s="172"/>
      <c r="EWJ231" s="172"/>
      <c r="EWK231" s="172"/>
      <c r="EWL231" s="172"/>
      <c r="EWM231" s="172"/>
      <c r="EWN231" s="172"/>
      <c r="EWO231" s="172"/>
      <c r="EWP231" s="172"/>
      <c r="EWQ231" s="172"/>
      <c r="EWR231" s="172"/>
      <c r="EWS231" s="172"/>
      <c r="EWT231" s="172"/>
      <c r="EWU231" s="172"/>
      <c r="EWV231" s="172"/>
      <c r="EWW231" s="172"/>
      <c r="EWX231" s="172"/>
      <c r="EWY231" s="172"/>
      <c r="EWZ231" s="172"/>
      <c r="EXA231" s="172"/>
      <c r="EXB231" s="172"/>
      <c r="EXC231" s="172"/>
      <c r="EXD231" s="172"/>
      <c r="EXE231" s="172"/>
      <c r="EXF231" s="172"/>
      <c r="EXG231" s="172"/>
      <c r="EXH231" s="172"/>
      <c r="EXI231" s="172"/>
      <c r="EXJ231" s="172"/>
      <c r="EXK231" s="172"/>
      <c r="EXL231" s="172"/>
      <c r="EXM231" s="172"/>
      <c r="EXN231" s="172"/>
      <c r="EXO231" s="172"/>
      <c r="EXP231" s="172"/>
      <c r="EXQ231" s="172"/>
      <c r="EXR231" s="172"/>
      <c r="EXS231" s="172"/>
      <c r="EXT231" s="172"/>
      <c r="EXU231" s="172"/>
      <c r="EXV231" s="172"/>
      <c r="EXW231" s="172"/>
      <c r="EXX231" s="172"/>
      <c r="EXY231" s="172"/>
      <c r="EXZ231" s="172"/>
      <c r="EYA231" s="172"/>
      <c r="EYB231" s="172"/>
      <c r="EYC231" s="172"/>
      <c r="EYD231" s="172"/>
      <c r="EYE231" s="172"/>
      <c r="EYF231" s="172"/>
      <c r="EYG231" s="172"/>
      <c r="EYH231" s="172"/>
      <c r="EYI231" s="172"/>
      <c r="EYJ231" s="172"/>
      <c r="EYK231" s="172"/>
      <c r="EYL231" s="172"/>
      <c r="EYM231" s="172"/>
      <c r="EYN231" s="172"/>
      <c r="EYO231" s="172"/>
      <c r="EYP231" s="172"/>
      <c r="EYQ231" s="172"/>
      <c r="EYR231" s="172"/>
      <c r="EYS231" s="172"/>
      <c r="EYT231" s="172"/>
      <c r="EYU231" s="172"/>
      <c r="EYV231" s="172"/>
      <c r="EYW231" s="172"/>
      <c r="EYX231" s="172"/>
      <c r="EYY231" s="172"/>
      <c r="EYZ231" s="172"/>
      <c r="EZA231" s="172"/>
      <c r="EZB231" s="172"/>
      <c r="EZC231" s="172"/>
      <c r="EZD231" s="172"/>
      <c r="EZE231" s="172"/>
      <c r="EZF231" s="172"/>
      <c r="EZG231" s="172"/>
      <c r="EZH231" s="172"/>
      <c r="EZI231" s="172"/>
      <c r="EZJ231" s="172"/>
      <c r="EZK231" s="172"/>
      <c r="EZL231" s="172"/>
      <c r="EZM231" s="172"/>
      <c r="EZN231" s="172"/>
      <c r="EZO231" s="172"/>
      <c r="EZP231" s="172"/>
      <c r="EZQ231" s="172"/>
      <c r="EZR231" s="172"/>
      <c r="EZS231" s="172"/>
      <c r="EZT231" s="172"/>
      <c r="EZU231" s="172"/>
      <c r="EZV231" s="172"/>
      <c r="EZW231" s="172"/>
      <c r="EZX231" s="172"/>
      <c r="EZY231" s="172"/>
      <c r="EZZ231" s="172"/>
      <c r="FAA231" s="172"/>
      <c r="FAB231" s="172"/>
      <c r="FAC231" s="172"/>
      <c r="FAD231" s="172"/>
      <c r="FAE231" s="172"/>
      <c r="FAF231" s="172"/>
      <c r="FAG231" s="172"/>
      <c r="FAH231" s="172"/>
      <c r="FAI231" s="172"/>
      <c r="FAJ231" s="172"/>
      <c r="FAK231" s="172"/>
      <c r="FAL231" s="172"/>
      <c r="FAM231" s="172"/>
      <c r="FAN231" s="172"/>
      <c r="FAO231" s="172"/>
      <c r="FAP231" s="172"/>
      <c r="FAQ231" s="172"/>
      <c r="FAR231" s="172"/>
      <c r="FAS231" s="172"/>
      <c r="FAT231" s="172"/>
      <c r="FAU231" s="172"/>
      <c r="FAV231" s="172"/>
      <c r="FAW231" s="172"/>
      <c r="FAX231" s="172"/>
      <c r="FAY231" s="172"/>
      <c r="FAZ231" s="172"/>
      <c r="FBA231" s="172"/>
      <c r="FBB231" s="172"/>
      <c r="FBC231" s="172"/>
      <c r="FBD231" s="172"/>
      <c r="FBE231" s="172"/>
      <c r="FBF231" s="172"/>
      <c r="FBG231" s="172"/>
      <c r="FBH231" s="172"/>
      <c r="FBI231" s="172"/>
      <c r="FBJ231" s="172"/>
      <c r="FBK231" s="172"/>
      <c r="FBL231" s="172"/>
      <c r="FBM231" s="172"/>
      <c r="FBN231" s="172"/>
      <c r="FBO231" s="172"/>
      <c r="FBP231" s="172"/>
      <c r="FBQ231" s="172"/>
      <c r="FBR231" s="172"/>
      <c r="FBS231" s="172"/>
      <c r="FBT231" s="172"/>
      <c r="FBU231" s="172"/>
      <c r="FBV231" s="172"/>
      <c r="FBW231" s="172"/>
      <c r="FBX231" s="172"/>
      <c r="FBY231" s="172"/>
      <c r="FBZ231" s="172"/>
      <c r="FCA231" s="172"/>
      <c r="FCB231" s="172"/>
      <c r="FCC231" s="172"/>
      <c r="FCD231" s="172"/>
      <c r="FCE231" s="172"/>
      <c r="FCF231" s="172"/>
      <c r="FCG231" s="172"/>
      <c r="FCH231" s="172"/>
      <c r="FCI231" s="172"/>
      <c r="FCJ231" s="172"/>
      <c r="FCK231" s="172"/>
      <c r="FCL231" s="172"/>
      <c r="FCM231" s="172"/>
      <c r="FCN231" s="172"/>
      <c r="FCO231" s="172"/>
      <c r="FCP231" s="172"/>
      <c r="FCQ231" s="172"/>
      <c r="FCR231" s="172"/>
      <c r="FCS231" s="172"/>
      <c r="FCT231" s="172"/>
      <c r="FCU231" s="172"/>
      <c r="FCV231" s="172"/>
      <c r="FCW231" s="172"/>
      <c r="FCX231" s="172"/>
      <c r="FCY231" s="172"/>
      <c r="FCZ231" s="172"/>
      <c r="FDA231" s="172"/>
      <c r="FDB231" s="172"/>
      <c r="FDC231" s="172"/>
      <c r="FDD231" s="172"/>
      <c r="FDE231" s="172"/>
      <c r="FDF231" s="172"/>
      <c r="FDG231" s="172"/>
      <c r="FDH231" s="172"/>
      <c r="FDI231" s="172"/>
      <c r="FDJ231" s="172"/>
      <c r="FDK231" s="172"/>
      <c r="FDL231" s="172"/>
      <c r="FDM231" s="172"/>
      <c r="FDN231" s="172"/>
      <c r="FDO231" s="172"/>
      <c r="FDP231" s="172"/>
      <c r="FDQ231" s="172"/>
      <c r="FDR231" s="172"/>
      <c r="FDS231" s="172"/>
      <c r="FDT231" s="172"/>
      <c r="FDU231" s="172"/>
      <c r="FDV231" s="172"/>
      <c r="FDW231" s="172"/>
      <c r="FDX231" s="172"/>
      <c r="FDY231" s="172"/>
      <c r="FDZ231" s="172"/>
      <c r="FEA231" s="172"/>
      <c r="FEB231" s="172"/>
      <c r="FEC231" s="172"/>
      <c r="FED231" s="172"/>
      <c r="FEE231" s="172"/>
      <c r="FEF231" s="172"/>
      <c r="FEG231" s="172"/>
      <c r="FEH231" s="172"/>
      <c r="FEI231" s="172"/>
      <c r="FEJ231" s="172"/>
      <c r="FEK231" s="172"/>
      <c r="FEL231" s="172"/>
      <c r="FEM231" s="172"/>
      <c r="FEN231" s="172"/>
      <c r="FEO231" s="172"/>
      <c r="FEP231" s="172"/>
      <c r="FEQ231" s="172"/>
      <c r="FER231" s="172"/>
      <c r="FES231" s="172"/>
      <c r="FET231" s="172"/>
      <c r="FEU231" s="172"/>
      <c r="FEV231" s="172"/>
      <c r="FEW231" s="172"/>
      <c r="FEX231" s="172"/>
      <c r="FEY231" s="172"/>
      <c r="FEZ231" s="172"/>
      <c r="FFA231" s="172"/>
      <c r="FFB231" s="172"/>
      <c r="FFC231" s="172"/>
      <c r="FFD231" s="172"/>
      <c r="FFE231" s="172"/>
      <c r="FFF231" s="172"/>
      <c r="FFG231" s="172"/>
      <c r="FFH231" s="172"/>
      <c r="FFI231" s="172"/>
      <c r="FFJ231" s="172"/>
      <c r="FFK231" s="172"/>
      <c r="FFL231" s="172"/>
      <c r="FFM231" s="172"/>
      <c r="FFN231" s="172"/>
      <c r="FFO231" s="172"/>
      <c r="FFP231" s="172"/>
      <c r="FFQ231" s="172"/>
      <c r="FFR231" s="172"/>
      <c r="FFS231" s="172"/>
      <c r="FFT231" s="172"/>
      <c r="FFU231" s="172"/>
      <c r="FFV231" s="172"/>
      <c r="FFW231" s="172"/>
      <c r="FFX231" s="172"/>
      <c r="FFY231" s="172"/>
      <c r="FFZ231" s="172"/>
      <c r="FGA231" s="172"/>
      <c r="FGB231" s="172"/>
      <c r="FGC231" s="172"/>
      <c r="FGD231" s="172"/>
      <c r="FGE231" s="172"/>
      <c r="FGF231" s="172"/>
      <c r="FGG231" s="172"/>
      <c r="FGH231" s="172"/>
      <c r="FGI231" s="172"/>
      <c r="FGJ231" s="172"/>
      <c r="FGK231" s="172"/>
      <c r="FGL231" s="172"/>
      <c r="FGM231" s="172"/>
      <c r="FGN231" s="172"/>
      <c r="FGO231" s="172"/>
      <c r="FGP231" s="172"/>
      <c r="FGQ231" s="172"/>
      <c r="FGR231" s="172"/>
      <c r="FGS231" s="172"/>
      <c r="FGT231" s="172"/>
      <c r="FGU231" s="172"/>
      <c r="FGV231" s="172"/>
      <c r="FGW231" s="172"/>
      <c r="FGX231" s="172"/>
      <c r="FGY231" s="172"/>
      <c r="FGZ231" s="172"/>
      <c r="FHA231" s="172"/>
      <c r="FHB231" s="172"/>
      <c r="FHC231" s="172"/>
      <c r="FHD231" s="172"/>
      <c r="FHE231" s="172"/>
      <c r="FHF231" s="172"/>
      <c r="FHG231" s="172"/>
      <c r="FHH231" s="172"/>
      <c r="FHI231" s="172"/>
      <c r="FHJ231" s="172"/>
      <c r="FHK231" s="172"/>
      <c r="FHL231" s="172"/>
      <c r="FHM231" s="172"/>
      <c r="FHN231" s="172"/>
      <c r="FHO231" s="172"/>
      <c r="FHP231" s="172"/>
      <c r="FHQ231" s="172"/>
      <c r="FHR231" s="172"/>
      <c r="FHS231" s="172"/>
      <c r="FHT231" s="172"/>
      <c r="FHU231" s="172"/>
      <c r="FHV231" s="172"/>
      <c r="FHW231" s="172"/>
      <c r="FHX231" s="172"/>
      <c r="FHY231" s="172"/>
      <c r="FHZ231" s="172"/>
      <c r="FIA231" s="172"/>
      <c r="FIB231" s="172"/>
      <c r="FIC231" s="172"/>
      <c r="FID231" s="172"/>
      <c r="FIE231" s="172"/>
      <c r="FIF231" s="172"/>
      <c r="FIG231" s="172"/>
      <c r="FIH231" s="172"/>
      <c r="FII231" s="172"/>
      <c r="FIJ231" s="172"/>
      <c r="FIK231" s="172"/>
      <c r="FIL231" s="172"/>
      <c r="FIM231" s="172"/>
      <c r="FIN231" s="172"/>
      <c r="FIO231" s="172"/>
      <c r="FIP231" s="172"/>
      <c r="FIQ231" s="172"/>
      <c r="FIR231" s="172"/>
      <c r="FIS231" s="172"/>
      <c r="FIT231" s="172"/>
      <c r="FIU231" s="172"/>
      <c r="FIV231" s="172"/>
      <c r="FIW231" s="172"/>
      <c r="FIX231" s="172"/>
      <c r="FIY231" s="172"/>
      <c r="FIZ231" s="172"/>
      <c r="FJA231" s="172"/>
      <c r="FJB231" s="172"/>
      <c r="FJC231" s="172"/>
      <c r="FJD231" s="172"/>
      <c r="FJE231" s="172"/>
      <c r="FJF231" s="172"/>
      <c r="FJG231" s="172"/>
      <c r="FJH231" s="172"/>
      <c r="FJI231" s="172"/>
      <c r="FJJ231" s="172"/>
      <c r="FJK231" s="172"/>
      <c r="FJL231" s="172"/>
      <c r="FJM231" s="172"/>
      <c r="FJN231" s="172"/>
      <c r="FJO231" s="172"/>
      <c r="FJP231" s="172"/>
      <c r="FJQ231" s="172"/>
      <c r="FJR231" s="172"/>
      <c r="FJS231" s="172"/>
      <c r="FJT231" s="172"/>
      <c r="FJU231" s="172"/>
      <c r="FJV231" s="172"/>
      <c r="FJW231" s="172"/>
      <c r="FJX231" s="172"/>
      <c r="FJY231" s="172"/>
      <c r="FJZ231" s="172"/>
      <c r="FKA231" s="172"/>
      <c r="FKB231" s="172"/>
      <c r="FKC231" s="172"/>
      <c r="FKD231" s="172"/>
      <c r="FKE231" s="172"/>
      <c r="FKF231" s="172"/>
      <c r="FKG231" s="172"/>
      <c r="FKH231" s="172"/>
      <c r="FKI231" s="172"/>
      <c r="FKJ231" s="172"/>
      <c r="FKK231" s="172"/>
      <c r="FKL231" s="172"/>
      <c r="FKM231" s="172"/>
      <c r="FKN231" s="172"/>
      <c r="FKO231" s="172"/>
      <c r="FKP231" s="172"/>
      <c r="FKQ231" s="172"/>
      <c r="FKR231" s="172"/>
      <c r="FKS231" s="172"/>
      <c r="FKT231" s="172"/>
      <c r="FKU231" s="172"/>
      <c r="FKV231" s="172"/>
      <c r="FKW231" s="172"/>
      <c r="FKX231" s="172"/>
      <c r="FKY231" s="172"/>
      <c r="FKZ231" s="172"/>
      <c r="FLA231" s="172"/>
      <c r="FLB231" s="172"/>
      <c r="FLC231" s="172"/>
      <c r="FLD231" s="172"/>
      <c r="FLE231" s="172"/>
      <c r="FLF231" s="172"/>
      <c r="FLG231" s="172"/>
      <c r="FLH231" s="172"/>
      <c r="FLI231" s="172"/>
      <c r="FLJ231" s="172"/>
      <c r="FLK231" s="172"/>
      <c r="FLL231" s="172"/>
      <c r="FLM231" s="172"/>
      <c r="FLN231" s="172"/>
      <c r="FLO231" s="172"/>
      <c r="FLP231" s="172"/>
      <c r="FLQ231" s="172"/>
      <c r="FLR231" s="172"/>
      <c r="FLS231" s="172"/>
      <c r="FLT231" s="172"/>
      <c r="FLU231" s="172"/>
      <c r="FLV231" s="172"/>
      <c r="FLW231" s="172"/>
      <c r="FLX231" s="172"/>
      <c r="FLY231" s="172"/>
      <c r="FLZ231" s="172"/>
      <c r="FMA231" s="172"/>
      <c r="FMB231" s="172"/>
      <c r="FMC231" s="172"/>
      <c r="FMD231" s="172"/>
      <c r="FME231" s="172"/>
      <c r="FMF231" s="172"/>
      <c r="FMG231" s="172"/>
      <c r="FMH231" s="172"/>
      <c r="FMI231" s="172"/>
      <c r="FMJ231" s="172"/>
      <c r="FMK231" s="172"/>
      <c r="FML231" s="172"/>
      <c r="FMM231" s="172"/>
      <c r="FMN231" s="172"/>
      <c r="FMO231" s="172"/>
      <c r="FMP231" s="172"/>
      <c r="FMQ231" s="172"/>
      <c r="FMR231" s="172"/>
      <c r="FMS231" s="172"/>
      <c r="FMT231" s="172"/>
      <c r="FMU231" s="172"/>
      <c r="FMV231" s="172"/>
      <c r="FMW231" s="172"/>
      <c r="FMX231" s="172"/>
      <c r="FMY231" s="172"/>
      <c r="FMZ231" s="172"/>
      <c r="FNA231" s="172"/>
      <c r="FNB231" s="172"/>
      <c r="FNC231" s="172"/>
      <c r="FND231" s="172"/>
      <c r="FNE231" s="172"/>
      <c r="FNF231" s="172"/>
      <c r="FNG231" s="172"/>
      <c r="FNH231" s="172"/>
      <c r="FNI231" s="172"/>
      <c r="FNJ231" s="172"/>
      <c r="FNK231" s="172"/>
      <c r="FNL231" s="172"/>
      <c r="FNM231" s="172"/>
      <c r="FNN231" s="172"/>
      <c r="FNO231" s="172"/>
      <c r="FNP231" s="172"/>
      <c r="FNQ231" s="172"/>
      <c r="FNR231" s="172"/>
      <c r="FNS231" s="172"/>
      <c r="FNT231" s="172"/>
      <c r="FNU231" s="172"/>
      <c r="FNV231" s="172"/>
      <c r="FNW231" s="172"/>
      <c r="FNX231" s="172"/>
      <c r="FNY231" s="172"/>
      <c r="FNZ231" s="172"/>
      <c r="FOA231" s="172"/>
      <c r="FOB231" s="172"/>
      <c r="FOC231" s="172"/>
      <c r="FOD231" s="172"/>
      <c r="FOE231" s="172"/>
      <c r="FOF231" s="172"/>
      <c r="FOG231" s="172"/>
      <c r="FOH231" s="172"/>
      <c r="FOI231" s="172"/>
      <c r="FOJ231" s="172"/>
      <c r="FOK231" s="172"/>
      <c r="FOL231" s="172"/>
      <c r="FOM231" s="172"/>
      <c r="FON231" s="172"/>
      <c r="FOO231" s="172"/>
      <c r="FOP231" s="172"/>
      <c r="FOQ231" s="172"/>
      <c r="FOR231" s="172"/>
      <c r="FOS231" s="172"/>
      <c r="FOT231" s="172"/>
      <c r="FOU231" s="172"/>
      <c r="FOV231" s="172"/>
      <c r="FOW231" s="172"/>
      <c r="FOX231" s="172"/>
      <c r="FOY231" s="172"/>
      <c r="FOZ231" s="172"/>
      <c r="FPA231" s="172"/>
      <c r="FPB231" s="172"/>
      <c r="FPC231" s="172"/>
      <c r="FPD231" s="172"/>
      <c r="FPE231" s="172"/>
      <c r="FPF231" s="172"/>
      <c r="FPG231" s="172"/>
      <c r="FPH231" s="172"/>
      <c r="FPI231" s="172"/>
      <c r="FPJ231" s="172"/>
      <c r="FPK231" s="172"/>
      <c r="FPL231" s="172"/>
      <c r="FPM231" s="172"/>
      <c r="FPN231" s="172"/>
      <c r="FPO231" s="172"/>
      <c r="FPP231" s="172"/>
      <c r="FPQ231" s="172"/>
      <c r="FPR231" s="172"/>
      <c r="FPS231" s="172"/>
      <c r="FPT231" s="172"/>
      <c r="FPU231" s="172"/>
      <c r="FPV231" s="172"/>
      <c r="FPW231" s="172"/>
      <c r="FPX231" s="172"/>
      <c r="FPY231" s="172"/>
      <c r="FPZ231" s="172"/>
      <c r="FQA231" s="172"/>
      <c r="FQB231" s="172"/>
      <c r="FQC231" s="172"/>
      <c r="FQD231" s="172"/>
      <c r="FQE231" s="172"/>
      <c r="FQF231" s="172"/>
      <c r="FQG231" s="172"/>
      <c r="FQH231" s="172"/>
      <c r="FQI231" s="172"/>
      <c r="FQJ231" s="172"/>
      <c r="FQK231" s="172"/>
      <c r="FQL231" s="172"/>
      <c r="FQM231" s="172"/>
      <c r="FQN231" s="172"/>
      <c r="FQO231" s="172"/>
      <c r="FQP231" s="172"/>
      <c r="FQQ231" s="172"/>
      <c r="FQR231" s="172"/>
      <c r="FQS231" s="172"/>
      <c r="FQT231" s="172"/>
      <c r="FQU231" s="172"/>
      <c r="FQV231" s="172"/>
      <c r="FQW231" s="172"/>
      <c r="FQX231" s="172"/>
      <c r="FQY231" s="172"/>
      <c r="FQZ231" s="172"/>
      <c r="FRA231" s="172"/>
      <c r="FRB231" s="172"/>
      <c r="FRC231" s="172"/>
      <c r="FRD231" s="172"/>
      <c r="FRE231" s="172"/>
      <c r="FRF231" s="172"/>
      <c r="FRG231" s="172"/>
      <c r="FRH231" s="172"/>
      <c r="FRI231" s="172"/>
      <c r="FRJ231" s="172"/>
      <c r="FRK231" s="172"/>
      <c r="FRL231" s="172"/>
      <c r="FRM231" s="172"/>
      <c r="FRN231" s="172"/>
      <c r="FRO231" s="172"/>
      <c r="FRP231" s="172"/>
      <c r="FRQ231" s="172"/>
      <c r="FRR231" s="172"/>
      <c r="FRS231" s="172"/>
      <c r="FRT231" s="172"/>
      <c r="FRU231" s="172"/>
      <c r="FRV231" s="172"/>
      <c r="FRW231" s="172"/>
      <c r="FRX231" s="172"/>
      <c r="FRY231" s="172"/>
      <c r="FRZ231" s="172"/>
      <c r="FSA231" s="172"/>
      <c r="FSB231" s="172"/>
      <c r="FSC231" s="172"/>
      <c r="FSD231" s="172"/>
      <c r="FSE231" s="172"/>
      <c r="FSF231" s="172"/>
      <c r="FSG231" s="172"/>
      <c r="FSH231" s="172"/>
      <c r="FSI231" s="172"/>
      <c r="FSJ231" s="172"/>
      <c r="FSK231" s="172"/>
      <c r="FSL231" s="172"/>
      <c r="FSM231" s="172"/>
      <c r="FSN231" s="172"/>
      <c r="FSO231" s="172"/>
      <c r="FSP231" s="172"/>
      <c r="FSQ231" s="172"/>
      <c r="FSR231" s="172"/>
      <c r="FSS231" s="172"/>
      <c r="FST231" s="172"/>
      <c r="FSU231" s="172"/>
      <c r="FSV231" s="172"/>
      <c r="FSW231" s="172"/>
      <c r="FSX231" s="172"/>
      <c r="FSY231" s="172"/>
      <c r="FSZ231" s="172"/>
      <c r="FTA231" s="172"/>
      <c r="FTB231" s="172"/>
      <c r="FTC231" s="172"/>
      <c r="FTD231" s="172"/>
      <c r="FTE231" s="172"/>
      <c r="FTF231" s="172"/>
      <c r="FTG231" s="172"/>
      <c r="FTH231" s="172"/>
      <c r="FTI231" s="172"/>
      <c r="FTJ231" s="172"/>
      <c r="FTK231" s="172"/>
      <c r="FTL231" s="172"/>
      <c r="FTM231" s="172"/>
      <c r="FTN231" s="172"/>
      <c r="FTO231" s="172"/>
      <c r="FTP231" s="172"/>
      <c r="FTQ231" s="172"/>
      <c r="FTR231" s="172"/>
      <c r="FTS231" s="172"/>
      <c r="FTT231" s="172"/>
      <c r="FTU231" s="172"/>
      <c r="FTV231" s="172"/>
      <c r="FTW231" s="172"/>
      <c r="FTX231" s="172"/>
      <c r="FTY231" s="172"/>
      <c r="FTZ231" s="172"/>
      <c r="FUA231" s="172"/>
      <c r="FUB231" s="172"/>
      <c r="FUC231" s="172"/>
      <c r="FUD231" s="172"/>
      <c r="FUE231" s="172"/>
      <c r="FUF231" s="172"/>
      <c r="FUG231" s="172"/>
      <c r="FUH231" s="172"/>
      <c r="FUI231" s="172"/>
      <c r="FUJ231" s="172"/>
      <c r="FUK231" s="172"/>
      <c r="FUL231" s="172"/>
      <c r="FUM231" s="172"/>
      <c r="FUN231" s="172"/>
      <c r="FUO231" s="172"/>
      <c r="FUP231" s="172"/>
      <c r="FUQ231" s="172"/>
      <c r="FUR231" s="172"/>
      <c r="FUS231" s="172"/>
      <c r="FUT231" s="172"/>
      <c r="FUU231" s="172"/>
      <c r="FUV231" s="172"/>
      <c r="FUW231" s="172"/>
      <c r="FUX231" s="172"/>
      <c r="FUY231" s="172"/>
      <c r="FUZ231" s="172"/>
      <c r="FVA231" s="172"/>
      <c r="FVB231" s="172"/>
      <c r="FVC231" s="172"/>
      <c r="FVD231" s="172"/>
      <c r="FVE231" s="172"/>
      <c r="FVF231" s="172"/>
      <c r="FVG231" s="172"/>
      <c r="FVH231" s="172"/>
      <c r="FVI231" s="172"/>
      <c r="FVJ231" s="172"/>
      <c r="FVK231" s="172"/>
      <c r="FVL231" s="172"/>
      <c r="FVM231" s="172"/>
      <c r="FVN231" s="172"/>
      <c r="FVO231" s="172"/>
      <c r="FVP231" s="172"/>
      <c r="FVQ231" s="172"/>
      <c r="FVR231" s="172"/>
      <c r="FVS231" s="172"/>
      <c r="FVT231" s="172"/>
      <c r="FVU231" s="172"/>
      <c r="FVV231" s="172"/>
      <c r="FVW231" s="172"/>
      <c r="FVX231" s="172"/>
      <c r="FVY231" s="172"/>
      <c r="FVZ231" s="172"/>
      <c r="FWA231" s="172"/>
      <c r="FWB231" s="172"/>
      <c r="FWC231" s="172"/>
      <c r="FWD231" s="172"/>
      <c r="FWE231" s="172"/>
      <c r="FWF231" s="172"/>
      <c r="FWG231" s="172"/>
      <c r="FWH231" s="172"/>
      <c r="FWI231" s="172"/>
      <c r="FWJ231" s="172"/>
      <c r="FWK231" s="172"/>
      <c r="FWL231" s="172"/>
      <c r="FWM231" s="172"/>
      <c r="FWN231" s="172"/>
      <c r="FWO231" s="172"/>
      <c r="FWP231" s="172"/>
      <c r="FWQ231" s="172"/>
      <c r="FWR231" s="172"/>
      <c r="FWS231" s="172"/>
      <c r="FWT231" s="172"/>
      <c r="FWU231" s="172"/>
      <c r="FWV231" s="172"/>
      <c r="FWW231" s="172"/>
      <c r="FWX231" s="172"/>
      <c r="FWY231" s="172"/>
      <c r="FWZ231" s="172"/>
      <c r="FXA231" s="172"/>
      <c r="FXB231" s="172"/>
      <c r="FXC231" s="172"/>
      <c r="FXD231" s="172"/>
      <c r="FXE231" s="172"/>
      <c r="FXF231" s="172"/>
      <c r="FXG231" s="172"/>
      <c r="FXH231" s="172"/>
      <c r="FXI231" s="172"/>
      <c r="FXJ231" s="172"/>
      <c r="FXK231" s="172"/>
      <c r="FXL231" s="172"/>
      <c r="FXM231" s="172"/>
      <c r="FXN231" s="172"/>
      <c r="FXO231" s="172"/>
      <c r="FXP231" s="172"/>
      <c r="FXQ231" s="172"/>
      <c r="FXR231" s="172"/>
      <c r="FXS231" s="172"/>
      <c r="FXT231" s="172"/>
      <c r="FXU231" s="172"/>
      <c r="FXV231" s="172"/>
      <c r="FXW231" s="172"/>
      <c r="FXX231" s="172"/>
      <c r="FXY231" s="172"/>
      <c r="FXZ231" s="172"/>
      <c r="FYA231" s="172"/>
      <c r="FYB231" s="172"/>
      <c r="FYC231" s="172"/>
      <c r="FYD231" s="172"/>
      <c r="FYE231" s="172"/>
      <c r="FYF231" s="172"/>
      <c r="FYG231" s="172"/>
      <c r="FYH231" s="172"/>
      <c r="FYI231" s="172"/>
      <c r="FYJ231" s="172"/>
      <c r="FYK231" s="172"/>
      <c r="FYL231" s="172"/>
      <c r="FYM231" s="172"/>
      <c r="FYN231" s="172"/>
      <c r="FYO231" s="172"/>
      <c r="FYP231" s="172"/>
      <c r="FYQ231" s="172"/>
      <c r="FYR231" s="172"/>
      <c r="FYS231" s="172"/>
      <c r="FYT231" s="172"/>
      <c r="FYU231" s="172"/>
      <c r="FYV231" s="172"/>
      <c r="FYW231" s="172"/>
      <c r="FYX231" s="172"/>
      <c r="FYY231" s="172"/>
      <c r="FYZ231" s="172"/>
      <c r="FZA231" s="172"/>
      <c r="FZB231" s="172"/>
      <c r="FZC231" s="172"/>
      <c r="FZD231" s="172"/>
      <c r="FZE231" s="172"/>
      <c r="FZF231" s="172"/>
      <c r="FZG231" s="172"/>
      <c r="FZH231" s="172"/>
      <c r="FZI231" s="172"/>
      <c r="FZJ231" s="172"/>
      <c r="FZK231" s="172"/>
      <c r="FZL231" s="172"/>
      <c r="FZM231" s="172"/>
      <c r="FZN231" s="172"/>
      <c r="FZO231" s="172"/>
      <c r="FZP231" s="172"/>
      <c r="FZQ231" s="172"/>
      <c r="FZR231" s="172"/>
      <c r="FZS231" s="172"/>
      <c r="FZT231" s="172"/>
      <c r="FZU231" s="172"/>
      <c r="FZV231" s="172"/>
      <c r="FZW231" s="172"/>
      <c r="FZX231" s="172"/>
      <c r="FZY231" s="172"/>
      <c r="FZZ231" s="172"/>
      <c r="GAA231" s="172"/>
      <c r="GAB231" s="172"/>
      <c r="GAC231" s="172"/>
      <c r="GAD231" s="172"/>
      <c r="GAE231" s="172"/>
      <c r="GAF231" s="172"/>
      <c r="GAG231" s="172"/>
      <c r="GAH231" s="172"/>
      <c r="GAI231" s="172"/>
      <c r="GAJ231" s="172"/>
      <c r="GAK231" s="172"/>
      <c r="GAL231" s="172"/>
      <c r="GAM231" s="172"/>
      <c r="GAN231" s="172"/>
      <c r="GAO231" s="172"/>
      <c r="GAP231" s="172"/>
      <c r="GAQ231" s="172"/>
      <c r="GAR231" s="172"/>
      <c r="GAS231" s="172"/>
      <c r="GAT231" s="172"/>
      <c r="GAU231" s="172"/>
      <c r="GAV231" s="172"/>
      <c r="GAW231" s="172"/>
      <c r="GAX231" s="172"/>
      <c r="GAY231" s="172"/>
      <c r="GAZ231" s="172"/>
      <c r="GBA231" s="172"/>
      <c r="GBB231" s="172"/>
      <c r="GBC231" s="172"/>
      <c r="GBD231" s="172"/>
      <c r="GBE231" s="172"/>
      <c r="GBF231" s="172"/>
      <c r="GBG231" s="172"/>
      <c r="GBH231" s="172"/>
      <c r="GBI231" s="172"/>
      <c r="GBJ231" s="172"/>
      <c r="GBK231" s="172"/>
      <c r="GBL231" s="172"/>
      <c r="GBM231" s="172"/>
      <c r="GBN231" s="172"/>
      <c r="GBO231" s="172"/>
      <c r="GBP231" s="172"/>
      <c r="GBQ231" s="172"/>
      <c r="GBR231" s="172"/>
      <c r="GBS231" s="172"/>
      <c r="GBT231" s="172"/>
      <c r="GBU231" s="172"/>
      <c r="GBV231" s="172"/>
      <c r="GBW231" s="172"/>
      <c r="GBX231" s="172"/>
      <c r="GBY231" s="172"/>
      <c r="GBZ231" s="172"/>
      <c r="GCA231" s="172"/>
      <c r="GCB231" s="172"/>
      <c r="GCC231" s="172"/>
      <c r="GCD231" s="172"/>
      <c r="GCE231" s="172"/>
      <c r="GCF231" s="172"/>
      <c r="GCG231" s="172"/>
      <c r="GCH231" s="172"/>
      <c r="GCI231" s="172"/>
      <c r="GCJ231" s="172"/>
      <c r="GCK231" s="172"/>
      <c r="GCL231" s="172"/>
      <c r="GCM231" s="172"/>
      <c r="GCN231" s="172"/>
      <c r="GCO231" s="172"/>
      <c r="GCP231" s="172"/>
      <c r="GCQ231" s="172"/>
      <c r="GCR231" s="172"/>
      <c r="GCS231" s="172"/>
      <c r="GCT231" s="172"/>
      <c r="GCU231" s="172"/>
      <c r="GCV231" s="172"/>
      <c r="GCW231" s="172"/>
      <c r="GCX231" s="172"/>
      <c r="GCY231" s="172"/>
      <c r="GCZ231" s="172"/>
      <c r="GDA231" s="172"/>
      <c r="GDB231" s="172"/>
      <c r="GDC231" s="172"/>
      <c r="GDD231" s="172"/>
      <c r="GDE231" s="172"/>
      <c r="GDF231" s="172"/>
      <c r="GDG231" s="172"/>
      <c r="GDH231" s="172"/>
      <c r="GDI231" s="172"/>
      <c r="GDJ231" s="172"/>
      <c r="GDK231" s="172"/>
      <c r="GDL231" s="172"/>
      <c r="GDM231" s="172"/>
      <c r="GDN231" s="172"/>
      <c r="GDO231" s="172"/>
      <c r="GDP231" s="172"/>
      <c r="GDQ231" s="172"/>
      <c r="GDR231" s="172"/>
      <c r="GDS231" s="172"/>
      <c r="GDT231" s="172"/>
      <c r="GDU231" s="172"/>
      <c r="GDV231" s="172"/>
      <c r="GDW231" s="172"/>
      <c r="GDX231" s="172"/>
      <c r="GDY231" s="172"/>
      <c r="GDZ231" s="172"/>
      <c r="GEA231" s="172"/>
      <c r="GEB231" s="172"/>
      <c r="GEC231" s="172"/>
      <c r="GED231" s="172"/>
      <c r="GEE231" s="172"/>
      <c r="GEF231" s="172"/>
      <c r="GEG231" s="172"/>
      <c r="GEH231" s="172"/>
      <c r="GEI231" s="172"/>
      <c r="GEJ231" s="172"/>
      <c r="GEK231" s="172"/>
      <c r="GEL231" s="172"/>
      <c r="GEM231" s="172"/>
      <c r="GEN231" s="172"/>
      <c r="GEO231" s="172"/>
      <c r="GEP231" s="172"/>
      <c r="GEQ231" s="172"/>
      <c r="GER231" s="172"/>
      <c r="GES231" s="172"/>
      <c r="GET231" s="172"/>
      <c r="GEU231" s="172"/>
      <c r="GEV231" s="172"/>
      <c r="GEW231" s="172"/>
      <c r="GEX231" s="172"/>
      <c r="GEY231" s="172"/>
      <c r="GEZ231" s="172"/>
      <c r="GFA231" s="172"/>
      <c r="GFB231" s="172"/>
      <c r="GFC231" s="172"/>
      <c r="GFD231" s="172"/>
      <c r="GFE231" s="172"/>
      <c r="GFF231" s="172"/>
      <c r="GFG231" s="172"/>
      <c r="GFH231" s="172"/>
      <c r="GFI231" s="172"/>
      <c r="GFJ231" s="172"/>
      <c r="GFK231" s="172"/>
      <c r="GFL231" s="172"/>
      <c r="GFM231" s="172"/>
      <c r="GFN231" s="172"/>
      <c r="GFO231" s="172"/>
      <c r="GFP231" s="172"/>
      <c r="GFQ231" s="172"/>
      <c r="GFR231" s="172"/>
      <c r="GFS231" s="172"/>
      <c r="GFT231" s="172"/>
      <c r="GFU231" s="172"/>
      <c r="GFV231" s="172"/>
      <c r="GFW231" s="172"/>
      <c r="GFX231" s="172"/>
      <c r="GFY231" s="172"/>
      <c r="GFZ231" s="172"/>
      <c r="GGA231" s="172"/>
      <c r="GGB231" s="172"/>
      <c r="GGC231" s="172"/>
      <c r="GGD231" s="172"/>
      <c r="GGE231" s="172"/>
      <c r="GGF231" s="172"/>
      <c r="GGG231" s="172"/>
      <c r="GGH231" s="172"/>
      <c r="GGI231" s="172"/>
      <c r="GGJ231" s="172"/>
      <c r="GGK231" s="172"/>
      <c r="GGL231" s="172"/>
      <c r="GGM231" s="172"/>
      <c r="GGN231" s="172"/>
      <c r="GGO231" s="172"/>
      <c r="GGP231" s="172"/>
      <c r="GGQ231" s="172"/>
      <c r="GGR231" s="172"/>
      <c r="GGS231" s="172"/>
      <c r="GGT231" s="172"/>
      <c r="GGU231" s="172"/>
      <c r="GGV231" s="172"/>
      <c r="GGW231" s="172"/>
      <c r="GGX231" s="172"/>
      <c r="GGY231" s="172"/>
      <c r="GGZ231" s="172"/>
      <c r="GHA231" s="172"/>
      <c r="GHB231" s="172"/>
      <c r="GHC231" s="172"/>
      <c r="GHD231" s="172"/>
      <c r="GHE231" s="172"/>
      <c r="GHF231" s="172"/>
      <c r="GHG231" s="172"/>
      <c r="GHH231" s="172"/>
      <c r="GHI231" s="172"/>
      <c r="GHJ231" s="172"/>
      <c r="GHK231" s="172"/>
      <c r="GHL231" s="172"/>
      <c r="GHM231" s="172"/>
      <c r="GHN231" s="172"/>
      <c r="GHO231" s="172"/>
      <c r="GHP231" s="172"/>
      <c r="GHQ231" s="172"/>
      <c r="GHR231" s="172"/>
      <c r="GHS231" s="172"/>
      <c r="GHT231" s="172"/>
      <c r="GHU231" s="172"/>
      <c r="GHV231" s="172"/>
      <c r="GHW231" s="172"/>
      <c r="GHX231" s="172"/>
      <c r="GHY231" s="172"/>
      <c r="GHZ231" s="172"/>
      <c r="GIA231" s="172"/>
      <c r="GIB231" s="172"/>
      <c r="GIC231" s="172"/>
      <c r="GID231" s="172"/>
      <c r="GIE231" s="172"/>
      <c r="GIF231" s="172"/>
      <c r="GIG231" s="172"/>
      <c r="GIH231" s="172"/>
      <c r="GII231" s="172"/>
      <c r="GIJ231" s="172"/>
      <c r="GIK231" s="172"/>
      <c r="GIL231" s="172"/>
      <c r="GIM231" s="172"/>
      <c r="GIN231" s="172"/>
      <c r="GIO231" s="172"/>
      <c r="GIP231" s="172"/>
      <c r="GIQ231" s="172"/>
      <c r="GIR231" s="172"/>
      <c r="GIS231" s="172"/>
      <c r="GIT231" s="172"/>
      <c r="GIU231" s="172"/>
      <c r="GIV231" s="172"/>
      <c r="GIW231" s="172"/>
      <c r="GIX231" s="172"/>
      <c r="GIY231" s="172"/>
      <c r="GIZ231" s="172"/>
      <c r="GJA231" s="172"/>
      <c r="GJB231" s="172"/>
      <c r="GJC231" s="172"/>
      <c r="GJD231" s="172"/>
      <c r="GJE231" s="172"/>
      <c r="GJF231" s="172"/>
      <c r="GJG231" s="172"/>
      <c r="GJH231" s="172"/>
      <c r="GJI231" s="172"/>
      <c r="GJJ231" s="172"/>
      <c r="GJK231" s="172"/>
      <c r="GJL231" s="172"/>
      <c r="GJM231" s="172"/>
      <c r="GJN231" s="172"/>
      <c r="GJO231" s="172"/>
      <c r="GJP231" s="172"/>
      <c r="GJQ231" s="172"/>
      <c r="GJR231" s="172"/>
      <c r="GJS231" s="172"/>
      <c r="GJT231" s="172"/>
      <c r="GJU231" s="172"/>
      <c r="GJV231" s="172"/>
      <c r="GJW231" s="172"/>
      <c r="GJX231" s="172"/>
      <c r="GJY231" s="172"/>
      <c r="GJZ231" s="172"/>
      <c r="GKA231" s="172"/>
      <c r="GKB231" s="172"/>
      <c r="GKC231" s="172"/>
      <c r="GKD231" s="172"/>
      <c r="GKE231" s="172"/>
      <c r="GKF231" s="172"/>
      <c r="GKG231" s="172"/>
      <c r="GKH231" s="172"/>
      <c r="GKI231" s="172"/>
      <c r="GKJ231" s="172"/>
      <c r="GKK231" s="172"/>
      <c r="GKL231" s="172"/>
      <c r="GKM231" s="172"/>
      <c r="GKN231" s="172"/>
      <c r="GKO231" s="172"/>
      <c r="GKP231" s="172"/>
      <c r="GKQ231" s="172"/>
      <c r="GKR231" s="172"/>
      <c r="GKS231" s="172"/>
      <c r="GKT231" s="172"/>
      <c r="GKU231" s="172"/>
      <c r="GKV231" s="172"/>
      <c r="GKW231" s="172"/>
      <c r="GKX231" s="172"/>
      <c r="GKY231" s="172"/>
      <c r="GKZ231" s="172"/>
      <c r="GLA231" s="172"/>
      <c r="GLB231" s="172"/>
      <c r="GLC231" s="172"/>
      <c r="GLD231" s="172"/>
      <c r="GLE231" s="172"/>
      <c r="GLF231" s="172"/>
      <c r="GLG231" s="172"/>
      <c r="GLH231" s="172"/>
      <c r="GLI231" s="172"/>
      <c r="GLJ231" s="172"/>
      <c r="GLK231" s="172"/>
      <c r="GLL231" s="172"/>
      <c r="GLM231" s="172"/>
      <c r="GLN231" s="172"/>
      <c r="GLO231" s="172"/>
      <c r="GLP231" s="172"/>
      <c r="GLQ231" s="172"/>
      <c r="GLR231" s="172"/>
      <c r="GLS231" s="172"/>
      <c r="GLT231" s="172"/>
      <c r="GLU231" s="172"/>
      <c r="GLV231" s="172"/>
      <c r="GLW231" s="172"/>
      <c r="GLX231" s="172"/>
      <c r="GLY231" s="172"/>
      <c r="GLZ231" s="172"/>
      <c r="GMA231" s="172"/>
      <c r="GMB231" s="172"/>
      <c r="GMC231" s="172"/>
      <c r="GMD231" s="172"/>
      <c r="GME231" s="172"/>
      <c r="GMF231" s="172"/>
      <c r="GMG231" s="172"/>
      <c r="GMH231" s="172"/>
      <c r="GMI231" s="172"/>
      <c r="GMJ231" s="172"/>
      <c r="GMK231" s="172"/>
      <c r="GML231" s="172"/>
      <c r="GMM231" s="172"/>
      <c r="GMN231" s="172"/>
      <c r="GMO231" s="172"/>
      <c r="GMP231" s="172"/>
      <c r="GMQ231" s="172"/>
      <c r="GMR231" s="172"/>
      <c r="GMS231" s="172"/>
      <c r="GMT231" s="172"/>
      <c r="GMU231" s="172"/>
      <c r="GMV231" s="172"/>
      <c r="GMW231" s="172"/>
      <c r="GMX231" s="172"/>
      <c r="GMY231" s="172"/>
      <c r="GMZ231" s="172"/>
      <c r="GNA231" s="172"/>
      <c r="GNB231" s="172"/>
      <c r="GNC231" s="172"/>
      <c r="GND231" s="172"/>
      <c r="GNE231" s="172"/>
      <c r="GNF231" s="172"/>
      <c r="GNG231" s="172"/>
      <c r="GNH231" s="172"/>
      <c r="GNI231" s="172"/>
      <c r="GNJ231" s="172"/>
      <c r="GNK231" s="172"/>
      <c r="GNL231" s="172"/>
      <c r="GNM231" s="172"/>
      <c r="GNN231" s="172"/>
      <c r="GNO231" s="172"/>
      <c r="GNP231" s="172"/>
      <c r="GNQ231" s="172"/>
      <c r="GNR231" s="172"/>
      <c r="GNS231" s="172"/>
      <c r="GNT231" s="172"/>
      <c r="GNU231" s="172"/>
      <c r="GNV231" s="172"/>
      <c r="GNW231" s="172"/>
      <c r="GNX231" s="172"/>
      <c r="GNY231" s="172"/>
      <c r="GNZ231" s="172"/>
      <c r="GOA231" s="172"/>
      <c r="GOB231" s="172"/>
      <c r="GOC231" s="172"/>
      <c r="GOD231" s="172"/>
      <c r="GOE231" s="172"/>
      <c r="GOF231" s="172"/>
      <c r="GOG231" s="172"/>
      <c r="GOH231" s="172"/>
      <c r="GOI231" s="172"/>
      <c r="GOJ231" s="172"/>
      <c r="GOK231" s="172"/>
      <c r="GOL231" s="172"/>
      <c r="GOM231" s="172"/>
      <c r="GON231" s="172"/>
      <c r="GOO231" s="172"/>
      <c r="GOP231" s="172"/>
      <c r="GOQ231" s="172"/>
      <c r="GOR231" s="172"/>
      <c r="GOS231" s="172"/>
      <c r="GOT231" s="172"/>
      <c r="GOU231" s="172"/>
      <c r="GOV231" s="172"/>
      <c r="GOW231" s="172"/>
      <c r="GOX231" s="172"/>
      <c r="GOY231" s="172"/>
      <c r="GOZ231" s="172"/>
      <c r="GPA231" s="172"/>
      <c r="GPB231" s="172"/>
      <c r="GPC231" s="172"/>
      <c r="GPD231" s="172"/>
      <c r="GPE231" s="172"/>
      <c r="GPF231" s="172"/>
      <c r="GPG231" s="172"/>
      <c r="GPH231" s="172"/>
      <c r="GPI231" s="172"/>
      <c r="GPJ231" s="172"/>
      <c r="GPK231" s="172"/>
      <c r="GPL231" s="172"/>
      <c r="GPM231" s="172"/>
      <c r="GPN231" s="172"/>
      <c r="GPO231" s="172"/>
      <c r="GPP231" s="172"/>
      <c r="GPQ231" s="172"/>
      <c r="GPR231" s="172"/>
      <c r="GPS231" s="172"/>
      <c r="GPT231" s="172"/>
      <c r="GPU231" s="172"/>
      <c r="GPV231" s="172"/>
      <c r="GPW231" s="172"/>
      <c r="GPX231" s="172"/>
      <c r="GPY231" s="172"/>
      <c r="GPZ231" s="172"/>
      <c r="GQA231" s="172"/>
      <c r="GQB231" s="172"/>
      <c r="GQC231" s="172"/>
      <c r="GQD231" s="172"/>
      <c r="GQE231" s="172"/>
      <c r="GQF231" s="172"/>
      <c r="GQG231" s="172"/>
      <c r="GQH231" s="172"/>
      <c r="GQI231" s="172"/>
      <c r="GQJ231" s="172"/>
      <c r="GQK231" s="172"/>
      <c r="GQL231" s="172"/>
      <c r="GQM231" s="172"/>
      <c r="GQN231" s="172"/>
      <c r="GQO231" s="172"/>
      <c r="GQP231" s="172"/>
      <c r="GQQ231" s="172"/>
      <c r="GQR231" s="172"/>
      <c r="GQS231" s="172"/>
      <c r="GQT231" s="172"/>
      <c r="GQU231" s="172"/>
      <c r="GQV231" s="172"/>
      <c r="GQW231" s="172"/>
      <c r="GQX231" s="172"/>
      <c r="GQY231" s="172"/>
      <c r="GQZ231" s="172"/>
      <c r="GRA231" s="172"/>
      <c r="GRB231" s="172"/>
      <c r="GRC231" s="172"/>
      <c r="GRD231" s="172"/>
      <c r="GRE231" s="172"/>
      <c r="GRF231" s="172"/>
      <c r="GRG231" s="172"/>
      <c r="GRH231" s="172"/>
      <c r="GRI231" s="172"/>
      <c r="GRJ231" s="172"/>
      <c r="GRK231" s="172"/>
      <c r="GRL231" s="172"/>
      <c r="GRM231" s="172"/>
      <c r="GRN231" s="172"/>
      <c r="GRO231" s="172"/>
      <c r="GRP231" s="172"/>
      <c r="GRQ231" s="172"/>
      <c r="GRR231" s="172"/>
      <c r="GRS231" s="172"/>
      <c r="GRT231" s="172"/>
      <c r="GRU231" s="172"/>
      <c r="GRV231" s="172"/>
      <c r="GRW231" s="172"/>
      <c r="GRX231" s="172"/>
      <c r="GRY231" s="172"/>
      <c r="GRZ231" s="172"/>
      <c r="GSA231" s="172"/>
      <c r="GSB231" s="172"/>
      <c r="GSC231" s="172"/>
      <c r="GSD231" s="172"/>
      <c r="GSE231" s="172"/>
      <c r="GSF231" s="172"/>
      <c r="GSG231" s="172"/>
      <c r="GSH231" s="172"/>
      <c r="GSI231" s="172"/>
      <c r="GSJ231" s="172"/>
      <c r="GSK231" s="172"/>
      <c r="GSL231" s="172"/>
      <c r="GSM231" s="172"/>
      <c r="GSN231" s="172"/>
      <c r="GSO231" s="172"/>
      <c r="GSP231" s="172"/>
      <c r="GSQ231" s="172"/>
      <c r="GSR231" s="172"/>
      <c r="GSS231" s="172"/>
      <c r="GST231" s="172"/>
      <c r="GSU231" s="172"/>
      <c r="GSV231" s="172"/>
      <c r="GSW231" s="172"/>
      <c r="GSX231" s="172"/>
      <c r="GSY231" s="172"/>
      <c r="GSZ231" s="172"/>
      <c r="GTA231" s="172"/>
      <c r="GTB231" s="172"/>
      <c r="GTC231" s="172"/>
      <c r="GTD231" s="172"/>
      <c r="GTE231" s="172"/>
      <c r="GTF231" s="172"/>
      <c r="GTG231" s="172"/>
      <c r="GTH231" s="172"/>
      <c r="GTI231" s="172"/>
      <c r="GTJ231" s="172"/>
      <c r="GTK231" s="172"/>
      <c r="GTL231" s="172"/>
      <c r="GTM231" s="172"/>
      <c r="GTN231" s="172"/>
      <c r="GTO231" s="172"/>
      <c r="GTP231" s="172"/>
      <c r="GTQ231" s="172"/>
      <c r="GTR231" s="172"/>
      <c r="GTS231" s="172"/>
      <c r="GTT231" s="172"/>
      <c r="GTU231" s="172"/>
      <c r="GTV231" s="172"/>
      <c r="GTW231" s="172"/>
      <c r="GTX231" s="172"/>
      <c r="GTY231" s="172"/>
      <c r="GTZ231" s="172"/>
      <c r="GUA231" s="172"/>
      <c r="GUB231" s="172"/>
      <c r="GUC231" s="172"/>
      <c r="GUD231" s="172"/>
      <c r="GUE231" s="172"/>
      <c r="GUF231" s="172"/>
      <c r="GUG231" s="172"/>
      <c r="GUH231" s="172"/>
      <c r="GUI231" s="172"/>
      <c r="GUJ231" s="172"/>
      <c r="GUK231" s="172"/>
      <c r="GUL231" s="172"/>
      <c r="GUM231" s="172"/>
      <c r="GUN231" s="172"/>
      <c r="GUO231" s="172"/>
      <c r="GUP231" s="172"/>
      <c r="GUQ231" s="172"/>
      <c r="GUR231" s="172"/>
      <c r="GUS231" s="172"/>
      <c r="GUT231" s="172"/>
      <c r="GUU231" s="172"/>
      <c r="GUV231" s="172"/>
      <c r="GUW231" s="172"/>
      <c r="GUX231" s="172"/>
      <c r="GUY231" s="172"/>
      <c r="GUZ231" s="172"/>
      <c r="GVA231" s="172"/>
      <c r="GVB231" s="172"/>
      <c r="GVC231" s="172"/>
      <c r="GVD231" s="172"/>
      <c r="GVE231" s="172"/>
      <c r="GVF231" s="172"/>
      <c r="GVG231" s="172"/>
      <c r="GVH231" s="172"/>
      <c r="GVI231" s="172"/>
      <c r="GVJ231" s="172"/>
      <c r="GVK231" s="172"/>
      <c r="GVL231" s="172"/>
      <c r="GVM231" s="172"/>
      <c r="GVN231" s="172"/>
      <c r="GVO231" s="172"/>
      <c r="GVP231" s="172"/>
      <c r="GVQ231" s="172"/>
      <c r="GVR231" s="172"/>
      <c r="GVS231" s="172"/>
      <c r="GVT231" s="172"/>
      <c r="GVU231" s="172"/>
      <c r="GVV231" s="172"/>
      <c r="GVW231" s="172"/>
      <c r="GVX231" s="172"/>
      <c r="GVY231" s="172"/>
      <c r="GVZ231" s="172"/>
      <c r="GWA231" s="172"/>
      <c r="GWB231" s="172"/>
      <c r="GWC231" s="172"/>
      <c r="GWD231" s="172"/>
      <c r="GWE231" s="172"/>
      <c r="GWF231" s="172"/>
      <c r="GWG231" s="172"/>
      <c r="GWH231" s="172"/>
      <c r="GWI231" s="172"/>
      <c r="GWJ231" s="172"/>
      <c r="GWK231" s="172"/>
      <c r="GWL231" s="172"/>
      <c r="GWM231" s="172"/>
      <c r="GWN231" s="172"/>
      <c r="GWO231" s="172"/>
      <c r="GWP231" s="172"/>
      <c r="GWQ231" s="172"/>
      <c r="GWR231" s="172"/>
      <c r="GWS231" s="172"/>
      <c r="GWT231" s="172"/>
      <c r="GWU231" s="172"/>
      <c r="GWV231" s="172"/>
      <c r="GWW231" s="172"/>
      <c r="GWX231" s="172"/>
      <c r="GWY231" s="172"/>
      <c r="GWZ231" s="172"/>
      <c r="GXA231" s="172"/>
      <c r="GXB231" s="172"/>
      <c r="GXC231" s="172"/>
      <c r="GXD231" s="172"/>
      <c r="GXE231" s="172"/>
      <c r="GXF231" s="172"/>
      <c r="GXG231" s="172"/>
      <c r="GXH231" s="172"/>
      <c r="GXI231" s="172"/>
      <c r="GXJ231" s="172"/>
      <c r="GXK231" s="172"/>
      <c r="GXL231" s="172"/>
      <c r="GXM231" s="172"/>
      <c r="GXN231" s="172"/>
      <c r="GXO231" s="172"/>
      <c r="GXP231" s="172"/>
      <c r="GXQ231" s="172"/>
      <c r="GXR231" s="172"/>
      <c r="GXS231" s="172"/>
      <c r="GXT231" s="172"/>
      <c r="GXU231" s="172"/>
      <c r="GXV231" s="172"/>
      <c r="GXW231" s="172"/>
      <c r="GXX231" s="172"/>
      <c r="GXY231" s="172"/>
      <c r="GXZ231" s="172"/>
      <c r="GYA231" s="172"/>
      <c r="GYB231" s="172"/>
      <c r="GYC231" s="172"/>
      <c r="GYD231" s="172"/>
      <c r="GYE231" s="172"/>
      <c r="GYF231" s="172"/>
      <c r="GYG231" s="172"/>
      <c r="GYH231" s="172"/>
      <c r="GYI231" s="172"/>
      <c r="GYJ231" s="172"/>
      <c r="GYK231" s="172"/>
      <c r="GYL231" s="172"/>
      <c r="GYM231" s="172"/>
      <c r="GYN231" s="172"/>
      <c r="GYO231" s="172"/>
      <c r="GYP231" s="172"/>
      <c r="GYQ231" s="172"/>
      <c r="GYR231" s="172"/>
      <c r="GYS231" s="172"/>
      <c r="GYT231" s="172"/>
      <c r="GYU231" s="172"/>
      <c r="GYV231" s="172"/>
      <c r="GYW231" s="172"/>
      <c r="GYX231" s="172"/>
      <c r="GYY231" s="172"/>
      <c r="GYZ231" s="172"/>
      <c r="GZA231" s="172"/>
      <c r="GZB231" s="172"/>
      <c r="GZC231" s="172"/>
      <c r="GZD231" s="172"/>
      <c r="GZE231" s="172"/>
      <c r="GZF231" s="172"/>
      <c r="GZG231" s="172"/>
      <c r="GZH231" s="172"/>
      <c r="GZI231" s="172"/>
      <c r="GZJ231" s="172"/>
      <c r="GZK231" s="172"/>
      <c r="GZL231" s="172"/>
      <c r="GZM231" s="172"/>
      <c r="GZN231" s="172"/>
      <c r="GZO231" s="172"/>
      <c r="GZP231" s="172"/>
      <c r="GZQ231" s="172"/>
      <c r="GZR231" s="172"/>
      <c r="GZS231" s="172"/>
      <c r="GZT231" s="172"/>
      <c r="GZU231" s="172"/>
      <c r="GZV231" s="172"/>
      <c r="GZW231" s="172"/>
      <c r="GZX231" s="172"/>
      <c r="GZY231" s="172"/>
      <c r="GZZ231" s="172"/>
      <c r="HAA231" s="172"/>
      <c r="HAB231" s="172"/>
      <c r="HAC231" s="172"/>
      <c r="HAD231" s="172"/>
      <c r="HAE231" s="172"/>
      <c r="HAF231" s="172"/>
      <c r="HAG231" s="172"/>
      <c r="HAH231" s="172"/>
      <c r="HAI231" s="172"/>
      <c r="HAJ231" s="172"/>
      <c r="HAK231" s="172"/>
      <c r="HAL231" s="172"/>
      <c r="HAM231" s="172"/>
      <c r="HAN231" s="172"/>
      <c r="HAO231" s="172"/>
      <c r="HAP231" s="172"/>
      <c r="HAQ231" s="172"/>
      <c r="HAR231" s="172"/>
      <c r="HAS231" s="172"/>
      <c r="HAT231" s="172"/>
      <c r="HAU231" s="172"/>
      <c r="HAV231" s="172"/>
      <c r="HAW231" s="172"/>
      <c r="HAX231" s="172"/>
      <c r="HAY231" s="172"/>
      <c r="HAZ231" s="172"/>
      <c r="HBA231" s="172"/>
      <c r="HBB231" s="172"/>
      <c r="HBC231" s="172"/>
      <c r="HBD231" s="172"/>
      <c r="HBE231" s="172"/>
      <c r="HBF231" s="172"/>
      <c r="HBG231" s="172"/>
      <c r="HBH231" s="172"/>
      <c r="HBI231" s="172"/>
      <c r="HBJ231" s="172"/>
      <c r="HBK231" s="172"/>
      <c r="HBL231" s="172"/>
      <c r="HBM231" s="172"/>
      <c r="HBN231" s="172"/>
      <c r="HBO231" s="172"/>
      <c r="HBP231" s="172"/>
      <c r="HBQ231" s="172"/>
      <c r="HBR231" s="172"/>
      <c r="HBS231" s="172"/>
      <c r="HBT231" s="172"/>
      <c r="HBU231" s="172"/>
      <c r="HBV231" s="172"/>
      <c r="HBW231" s="172"/>
      <c r="HBX231" s="172"/>
      <c r="HBY231" s="172"/>
      <c r="HBZ231" s="172"/>
      <c r="HCA231" s="172"/>
      <c r="HCB231" s="172"/>
      <c r="HCC231" s="172"/>
      <c r="HCD231" s="172"/>
      <c r="HCE231" s="172"/>
      <c r="HCF231" s="172"/>
      <c r="HCG231" s="172"/>
      <c r="HCH231" s="172"/>
      <c r="HCI231" s="172"/>
      <c r="HCJ231" s="172"/>
      <c r="HCK231" s="172"/>
      <c r="HCL231" s="172"/>
      <c r="HCM231" s="172"/>
      <c r="HCN231" s="172"/>
      <c r="HCO231" s="172"/>
      <c r="HCP231" s="172"/>
      <c r="HCQ231" s="172"/>
      <c r="HCR231" s="172"/>
      <c r="HCS231" s="172"/>
      <c r="HCT231" s="172"/>
      <c r="HCU231" s="172"/>
      <c r="HCV231" s="172"/>
      <c r="HCW231" s="172"/>
      <c r="HCX231" s="172"/>
      <c r="HCY231" s="172"/>
      <c r="HCZ231" s="172"/>
      <c r="HDA231" s="172"/>
      <c r="HDB231" s="172"/>
      <c r="HDC231" s="172"/>
      <c r="HDD231" s="172"/>
      <c r="HDE231" s="172"/>
      <c r="HDF231" s="172"/>
      <c r="HDG231" s="172"/>
      <c r="HDH231" s="172"/>
      <c r="HDI231" s="172"/>
      <c r="HDJ231" s="172"/>
      <c r="HDK231" s="172"/>
      <c r="HDL231" s="172"/>
      <c r="HDM231" s="172"/>
      <c r="HDN231" s="172"/>
      <c r="HDO231" s="172"/>
      <c r="HDP231" s="172"/>
      <c r="HDQ231" s="172"/>
      <c r="HDR231" s="172"/>
      <c r="HDS231" s="172"/>
      <c r="HDT231" s="172"/>
      <c r="HDU231" s="172"/>
      <c r="HDV231" s="172"/>
      <c r="HDW231" s="172"/>
      <c r="HDX231" s="172"/>
      <c r="HDY231" s="172"/>
      <c r="HDZ231" s="172"/>
      <c r="HEA231" s="172"/>
      <c r="HEB231" s="172"/>
      <c r="HEC231" s="172"/>
      <c r="HED231" s="172"/>
      <c r="HEE231" s="172"/>
      <c r="HEF231" s="172"/>
      <c r="HEG231" s="172"/>
      <c r="HEH231" s="172"/>
      <c r="HEI231" s="172"/>
      <c r="HEJ231" s="172"/>
      <c r="HEK231" s="172"/>
      <c r="HEL231" s="172"/>
      <c r="HEM231" s="172"/>
      <c r="HEN231" s="172"/>
      <c r="HEO231" s="172"/>
      <c r="HEP231" s="172"/>
      <c r="HEQ231" s="172"/>
      <c r="HER231" s="172"/>
      <c r="HES231" s="172"/>
      <c r="HET231" s="172"/>
      <c r="HEU231" s="172"/>
      <c r="HEV231" s="172"/>
      <c r="HEW231" s="172"/>
      <c r="HEX231" s="172"/>
      <c r="HEY231" s="172"/>
      <c r="HEZ231" s="172"/>
      <c r="HFA231" s="172"/>
      <c r="HFB231" s="172"/>
      <c r="HFC231" s="172"/>
      <c r="HFD231" s="172"/>
      <c r="HFE231" s="172"/>
      <c r="HFF231" s="172"/>
      <c r="HFG231" s="172"/>
      <c r="HFH231" s="172"/>
      <c r="HFI231" s="172"/>
      <c r="HFJ231" s="172"/>
      <c r="HFK231" s="172"/>
      <c r="HFL231" s="172"/>
      <c r="HFM231" s="172"/>
      <c r="HFN231" s="172"/>
      <c r="HFO231" s="172"/>
      <c r="HFP231" s="172"/>
      <c r="HFQ231" s="172"/>
      <c r="HFR231" s="172"/>
      <c r="HFS231" s="172"/>
      <c r="HFT231" s="172"/>
      <c r="HFU231" s="172"/>
      <c r="HFV231" s="172"/>
      <c r="HFW231" s="172"/>
      <c r="HFX231" s="172"/>
      <c r="HFY231" s="172"/>
      <c r="HFZ231" s="172"/>
      <c r="HGA231" s="172"/>
      <c r="HGB231" s="172"/>
      <c r="HGC231" s="172"/>
      <c r="HGD231" s="172"/>
      <c r="HGE231" s="172"/>
      <c r="HGF231" s="172"/>
      <c r="HGG231" s="172"/>
      <c r="HGH231" s="172"/>
      <c r="HGI231" s="172"/>
      <c r="HGJ231" s="172"/>
      <c r="HGK231" s="172"/>
      <c r="HGL231" s="172"/>
      <c r="HGM231" s="172"/>
      <c r="HGN231" s="172"/>
      <c r="HGO231" s="172"/>
      <c r="HGP231" s="172"/>
      <c r="HGQ231" s="172"/>
      <c r="HGR231" s="172"/>
      <c r="HGS231" s="172"/>
      <c r="HGT231" s="172"/>
      <c r="HGU231" s="172"/>
      <c r="HGV231" s="172"/>
      <c r="HGW231" s="172"/>
      <c r="HGX231" s="172"/>
      <c r="HGY231" s="172"/>
      <c r="HGZ231" s="172"/>
      <c r="HHA231" s="172"/>
      <c r="HHB231" s="172"/>
      <c r="HHC231" s="172"/>
      <c r="HHD231" s="172"/>
      <c r="HHE231" s="172"/>
      <c r="HHF231" s="172"/>
      <c r="HHG231" s="172"/>
      <c r="HHH231" s="172"/>
      <c r="HHI231" s="172"/>
      <c r="HHJ231" s="172"/>
      <c r="HHK231" s="172"/>
      <c r="HHL231" s="172"/>
      <c r="HHM231" s="172"/>
      <c r="HHN231" s="172"/>
      <c r="HHO231" s="172"/>
      <c r="HHP231" s="172"/>
      <c r="HHQ231" s="172"/>
      <c r="HHR231" s="172"/>
      <c r="HHS231" s="172"/>
      <c r="HHT231" s="172"/>
      <c r="HHU231" s="172"/>
      <c r="HHV231" s="172"/>
      <c r="HHW231" s="172"/>
      <c r="HHX231" s="172"/>
      <c r="HHY231" s="172"/>
      <c r="HHZ231" s="172"/>
      <c r="HIA231" s="172"/>
      <c r="HIB231" s="172"/>
      <c r="HIC231" s="172"/>
      <c r="HID231" s="172"/>
      <c r="HIE231" s="172"/>
      <c r="HIF231" s="172"/>
      <c r="HIG231" s="172"/>
      <c r="HIH231" s="172"/>
      <c r="HII231" s="172"/>
      <c r="HIJ231" s="172"/>
      <c r="HIK231" s="172"/>
      <c r="HIL231" s="172"/>
      <c r="HIM231" s="172"/>
      <c r="HIN231" s="172"/>
      <c r="HIO231" s="172"/>
      <c r="HIP231" s="172"/>
      <c r="HIQ231" s="172"/>
      <c r="HIR231" s="172"/>
      <c r="HIS231" s="172"/>
      <c r="HIT231" s="172"/>
      <c r="HIU231" s="172"/>
      <c r="HIV231" s="172"/>
      <c r="HIW231" s="172"/>
      <c r="HIX231" s="172"/>
      <c r="HIY231" s="172"/>
      <c r="HIZ231" s="172"/>
      <c r="HJA231" s="172"/>
      <c r="HJB231" s="172"/>
      <c r="HJC231" s="172"/>
      <c r="HJD231" s="172"/>
      <c r="HJE231" s="172"/>
      <c r="HJF231" s="172"/>
      <c r="HJG231" s="172"/>
      <c r="HJH231" s="172"/>
      <c r="HJI231" s="172"/>
      <c r="HJJ231" s="172"/>
      <c r="HJK231" s="172"/>
      <c r="HJL231" s="172"/>
      <c r="HJM231" s="172"/>
      <c r="HJN231" s="172"/>
      <c r="HJO231" s="172"/>
      <c r="HJP231" s="172"/>
      <c r="HJQ231" s="172"/>
      <c r="HJR231" s="172"/>
      <c r="HJS231" s="172"/>
      <c r="HJT231" s="172"/>
      <c r="HJU231" s="172"/>
      <c r="HJV231" s="172"/>
      <c r="HJW231" s="172"/>
      <c r="HJX231" s="172"/>
      <c r="HJY231" s="172"/>
      <c r="HJZ231" s="172"/>
      <c r="HKA231" s="172"/>
      <c r="HKB231" s="172"/>
      <c r="HKC231" s="172"/>
      <c r="HKD231" s="172"/>
      <c r="HKE231" s="172"/>
      <c r="HKF231" s="172"/>
      <c r="HKG231" s="172"/>
      <c r="HKH231" s="172"/>
      <c r="HKI231" s="172"/>
      <c r="HKJ231" s="172"/>
      <c r="HKK231" s="172"/>
      <c r="HKL231" s="172"/>
      <c r="HKM231" s="172"/>
      <c r="HKN231" s="172"/>
      <c r="HKO231" s="172"/>
      <c r="HKP231" s="172"/>
      <c r="HKQ231" s="172"/>
      <c r="HKR231" s="172"/>
      <c r="HKS231" s="172"/>
      <c r="HKT231" s="172"/>
      <c r="HKU231" s="172"/>
      <c r="HKV231" s="172"/>
      <c r="HKW231" s="172"/>
      <c r="HKX231" s="172"/>
      <c r="HKY231" s="172"/>
      <c r="HKZ231" s="172"/>
      <c r="HLA231" s="172"/>
      <c r="HLB231" s="172"/>
      <c r="HLC231" s="172"/>
      <c r="HLD231" s="172"/>
      <c r="HLE231" s="172"/>
      <c r="HLF231" s="172"/>
      <c r="HLG231" s="172"/>
      <c r="HLH231" s="172"/>
      <c r="HLI231" s="172"/>
      <c r="HLJ231" s="172"/>
      <c r="HLK231" s="172"/>
      <c r="HLL231" s="172"/>
      <c r="HLM231" s="172"/>
      <c r="HLN231" s="172"/>
      <c r="HLO231" s="172"/>
      <c r="HLP231" s="172"/>
      <c r="HLQ231" s="172"/>
      <c r="HLR231" s="172"/>
      <c r="HLS231" s="172"/>
      <c r="HLT231" s="172"/>
      <c r="HLU231" s="172"/>
      <c r="HLV231" s="172"/>
      <c r="HLW231" s="172"/>
      <c r="HLX231" s="172"/>
      <c r="HLY231" s="172"/>
      <c r="HLZ231" s="172"/>
      <c r="HMA231" s="172"/>
      <c r="HMB231" s="172"/>
      <c r="HMC231" s="172"/>
      <c r="HMD231" s="172"/>
      <c r="HME231" s="172"/>
      <c r="HMF231" s="172"/>
      <c r="HMG231" s="172"/>
      <c r="HMH231" s="172"/>
      <c r="HMI231" s="172"/>
      <c r="HMJ231" s="172"/>
      <c r="HMK231" s="172"/>
      <c r="HML231" s="172"/>
      <c r="HMM231" s="172"/>
      <c r="HMN231" s="172"/>
      <c r="HMO231" s="172"/>
      <c r="HMP231" s="172"/>
      <c r="HMQ231" s="172"/>
      <c r="HMR231" s="172"/>
      <c r="HMS231" s="172"/>
      <c r="HMT231" s="172"/>
      <c r="HMU231" s="172"/>
      <c r="HMV231" s="172"/>
      <c r="HMW231" s="172"/>
      <c r="HMX231" s="172"/>
      <c r="HMY231" s="172"/>
      <c r="HMZ231" s="172"/>
      <c r="HNA231" s="172"/>
      <c r="HNB231" s="172"/>
      <c r="HNC231" s="172"/>
      <c r="HND231" s="172"/>
      <c r="HNE231" s="172"/>
      <c r="HNF231" s="172"/>
      <c r="HNG231" s="172"/>
      <c r="HNH231" s="172"/>
      <c r="HNI231" s="172"/>
      <c r="HNJ231" s="172"/>
      <c r="HNK231" s="172"/>
      <c r="HNL231" s="172"/>
      <c r="HNM231" s="172"/>
      <c r="HNN231" s="172"/>
      <c r="HNO231" s="172"/>
      <c r="HNP231" s="172"/>
      <c r="HNQ231" s="172"/>
      <c r="HNR231" s="172"/>
      <c r="HNS231" s="172"/>
      <c r="HNT231" s="172"/>
      <c r="HNU231" s="172"/>
      <c r="HNV231" s="172"/>
      <c r="HNW231" s="172"/>
      <c r="HNX231" s="172"/>
      <c r="HNY231" s="172"/>
      <c r="HNZ231" s="172"/>
      <c r="HOA231" s="172"/>
      <c r="HOB231" s="172"/>
      <c r="HOC231" s="172"/>
      <c r="HOD231" s="172"/>
      <c r="HOE231" s="172"/>
      <c r="HOF231" s="172"/>
      <c r="HOG231" s="172"/>
      <c r="HOH231" s="172"/>
      <c r="HOI231" s="172"/>
      <c r="HOJ231" s="172"/>
      <c r="HOK231" s="172"/>
      <c r="HOL231" s="172"/>
      <c r="HOM231" s="172"/>
      <c r="HON231" s="172"/>
      <c r="HOO231" s="172"/>
      <c r="HOP231" s="172"/>
      <c r="HOQ231" s="172"/>
      <c r="HOR231" s="172"/>
      <c r="HOS231" s="172"/>
      <c r="HOT231" s="172"/>
      <c r="HOU231" s="172"/>
      <c r="HOV231" s="172"/>
      <c r="HOW231" s="172"/>
      <c r="HOX231" s="172"/>
      <c r="HOY231" s="172"/>
      <c r="HOZ231" s="172"/>
      <c r="HPA231" s="172"/>
      <c r="HPB231" s="172"/>
      <c r="HPC231" s="172"/>
      <c r="HPD231" s="172"/>
      <c r="HPE231" s="172"/>
      <c r="HPF231" s="172"/>
      <c r="HPG231" s="172"/>
      <c r="HPH231" s="172"/>
      <c r="HPI231" s="172"/>
      <c r="HPJ231" s="172"/>
      <c r="HPK231" s="172"/>
      <c r="HPL231" s="172"/>
      <c r="HPM231" s="172"/>
      <c r="HPN231" s="172"/>
      <c r="HPO231" s="172"/>
      <c r="HPP231" s="172"/>
      <c r="HPQ231" s="172"/>
      <c r="HPR231" s="172"/>
      <c r="HPS231" s="172"/>
      <c r="HPT231" s="172"/>
      <c r="HPU231" s="172"/>
      <c r="HPV231" s="172"/>
      <c r="HPW231" s="172"/>
      <c r="HPX231" s="172"/>
      <c r="HPY231" s="172"/>
      <c r="HPZ231" s="172"/>
      <c r="HQA231" s="172"/>
      <c r="HQB231" s="172"/>
      <c r="HQC231" s="172"/>
      <c r="HQD231" s="172"/>
      <c r="HQE231" s="172"/>
      <c r="HQF231" s="172"/>
      <c r="HQG231" s="172"/>
      <c r="HQH231" s="172"/>
      <c r="HQI231" s="172"/>
      <c r="HQJ231" s="172"/>
      <c r="HQK231" s="172"/>
      <c r="HQL231" s="172"/>
      <c r="HQM231" s="172"/>
      <c r="HQN231" s="172"/>
      <c r="HQO231" s="172"/>
      <c r="HQP231" s="172"/>
      <c r="HQQ231" s="172"/>
      <c r="HQR231" s="172"/>
      <c r="HQS231" s="172"/>
      <c r="HQT231" s="172"/>
      <c r="HQU231" s="172"/>
      <c r="HQV231" s="172"/>
      <c r="HQW231" s="172"/>
      <c r="HQX231" s="172"/>
      <c r="HQY231" s="172"/>
      <c r="HQZ231" s="172"/>
      <c r="HRA231" s="172"/>
      <c r="HRB231" s="172"/>
      <c r="HRC231" s="172"/>
      <c r="HRD231" s="172"/>
      <c r="HRE231" s="172"/>
      <c r="HRF231" s="172"/>
      <c r="HRG231" s="172"/>
      <c r="HRH231" s="172"/>
      <c r="HRI231" s="172"/>
      <c r="HRJ231" s="172"/>
      <c r="HRK231" s="172"/>
      <c r="HRL231" s="172"/>
      <c r="HRM231" s="172"/>
      <c r="HRN231" s="172"/>
      <c r="HRO231" s="172"/>
      <c r="HRP231" s="172"/>
      <c r="HRQ231" s="172"/>
      <c r="HRR231" s="172"/>
      <c r="HRS231" s="172"/>
      <c r="HRT231" s="172"/>
      <c r="HRU231" s="172"/>
      <c r="HRV231" s="172"/>
      <c r="HRW231" s="172"/>
      <c r="HRX231" s="172"/>
      <c r="HRY231" s="172"/>
      <c r="HRZ231" s="172"/>
      <c r="HSA231" s="172"/>
      <c r="HSB231" s="172"/>
      <c r="HSC231" s="172"/>
      <c r="HSD231" s="172"/>
      <c r="HSE231" s="172"/>
      <c r="HSF231" s="172"/>
      <c r="HSG231" s="172"/>
      <c r="HSH231" s="172"/>
      <c r="HSI231" s="172"/>
      <c r="HSJ231" s="172"/>
      <c r="HSK231" s="172"/>
      <c r="HSL231" s="172"/>
      <c r="HSM231" s="172"/>
      <c r="HSN231" s="172"/>
      <c r="HSO231" s="172"/>
      <c r="HSP231" s="172"/>
      <c r="HSQ231" s="172"/>
      <c r="HSR231" s="172"/>
      <c r="HSS231" s="172"/>
      <c r="HST231" s="172"/>
      <c r="HSU231" s="172"/>
      <c r="HSV231" s="172"/>
      <c r="HSW231" s="172"/>
      <c r="HSX231" s="172"/>
      <c r="HSY231" s="172"/>
      <c r="HSZ231" s="172"/>
      <c r="HTA231" s="172"/>
      <c r="HTB231" s="172"/>
      <c r="HTC231" s="172"/>
      <c r="HTD231" s="172"/>
      <c r="HTE231" s="172"/>
      <c r="HTF231" s="172"/>
      <c r="HTG231" s="172"/>
      <c r="HTH231" s="172"/>
      <c r="HTI231" s="172"/>
      <c r="HTJ231" s="172"/>
      <c r="HTK231" s="172"/>
      <c r="HTL231" s="172"/>
      <c r="HTM231" s="172"/>
      <c r="HTN231" s="172"/>
      <c r="HTO231" s="172"/>
      <c r="HTP231" s="172"/>
      <c r="HTQ231" s="172"/>
      <c r="HTR231" s="172"/>
      <c r="HTS231" s="172"/>
      <c r="HTT231" s="172"/>
      <c r="HTU231" s="172"/>
      <c r="HTV231" s="172"/>
      <c r="HTW231" s="172"/>
      <c r="HTX231" s="172"/>
      <c r="HTY231" s="172"/>
      <c r="HTZ231" s="172"/>
      <c r="HUA231" s="172"/>
      <c r="HUB231" s="172"/>
      <c r="HUC231" s="172"/>
      <c r="HUD231" s="172"/>
      <c r="HUE231" s="172"/>
      <c r="HUF231" s="172"/>
      <c r="HUG231" s="172"/>
      <c r="HUH231" s="172"/>
      <c r="HUI231" s="172"/>
      <c r="HUJ231" s="172"/>
      <c r="HUK231" s="172"/>
      <c r="HUL231" s="172"/>
      <c r="HUM231" s="172"/>
      <c r="HUN231" s="172"/>
      <c r="HUO231" s="172"/>
      <c r="HUP231" s="172"/>
      <c r="HUQ231" s="172"/>
      <c r="HUR231" s="172"/>
      <c r="HUS231" s="172"/>
      <c r="HUT231" s="172"/>
      <c r="HUU231" s="172"/>
      <c r="HUV231" s="172"/>
      <c r="HUW231" s="172"/>
      <c r="HUX231" s="172"/>
      <c r="HUY231" s="172"/>
      <c r="HUZ231" s="172"/>
      <c r="HVA231" s="172"/>
      <c r="HVB231" s="172"/>
      <c r="HVC231" s="172"/>
      <c r="HVD231" s="172"/>
      <c r="HVE231" s="172"/>
      <c r="HVF231" s="172"/>
      <c r="HVG231" s="172"/>
      <c r="HVH231" s="172"/>
      <c r="HVI231" s="172"/>
      <c r="HVJ231" s="172"/>
      <c r="HVK231" s="172"/>
      <c r="HVL231" s="172"/>
      <c r="HVM231" s="172"/>
      <c r="HVN231" s="172"/>
      <c r="HVO231" s="172"/>
      <c r="HVP231" s="172"/>
      <c r="HVQ231" s="172"/>
      <c r="HVR231" s="172"/>
      <c r="HVS231" s="172"/>
      <c r="HVT231" s="172"/>
      <c r="HVU231" s="172"/>
      <c r="HVV231" s="172"/>
      <c r="HVW231" s="172"/>
      <c r="HVX231" s="172"/>
      <c r="HVY231" s="172"/>
      <c r="HVZ231" s="172"/>
      <c r="HWA231" s="172"/>
      <c r="HWB231" s="172"/>
      <c r="HWC231" s="172"/>
      <c r="HWD231" s="172"/>
      <c r="HWE231" s="172"/>
      <c r="HWF231" s="172"/>
      <c r="HWG231" s="172"/>
      <c r="HWH231" s="172"/>
      <c r="HWI231" s="172"/>
      <c r="HWJ231" s="172"/>
      <c r="HWK231" s="172"/>
      <c r="HWL231" s="172"/>
      <c r="HWM231" s="172"/>
      <c r="HWN231" s="172"/>
      <c r="HWO231" s="172"/>
      <c r="HWP231" s="172"/>
      <c r="HWQ231" s="172"/>
      <c r="HWR231" s="172"/>
      <c r="HWS231" s="172"/>
      <c r="HWT231" s="172"/>
      <c r="HWU231" s="172"/>
      <c r="HWV231" s="172"/>
      <c r="HWW231" s="172"/>
      <c r="HWX231" s="172"/>
      <c r="HWY231" s="172"/>
      <c r="HWZ231" s="172"/>
      <c r="HXA231" s="172"/>
      <c r="HXB231" s="172"/>
      <c r="HXC231" s="172"/>
      <c r="HXD231" s="172"/>
      <c r="HXE231" s="172"/>
      <c r="HXF231" s="172"/>
      <c r="HXG231" s="172"/>
      <c r="HXH231" s="172"/>
      <c r="HXI231" s="172"/>
      <c r="HXJ231" s="172"/>
      <c r="HXK231" s="172"/>
      <c r="HXL231" s="172"/>
      <c r="HXM231" s="172"/>
      <c r="HXN231" s="172"/>
      <c r="HXO231" s="172"/>
      <c r="HXP231" s="172"/>
      <c r="HXQ231" s="172"/>
      <c r="HXR231" s="172"/>
      <c r="HXS231" s="172"/>
      <c r="HXT231" s="172"/>
      <c r="HXU231" s="172"/>
      <c r="HXV231" s="172"/>
      <c r="HXW231" s="172"/>
      <c r="HXX231" s="172"/>
      <c r="HXY231" s="172"/>
      <c r="HXZ231" s="172"/>
      <c r="HYA231" s="172"/>
      <c r="HYB231" s="172"/>
      <c r="HYC231" s="172"/>
      <c r="HYD231" s="172"/>
      <c r="HYE231" s="172"/>
      <c r="HYF231" s="172"/>
      <c r="HYG231" s="172"/>
      <c r="HYH231" s="172"/>
      <c r="HYI231" s="172"/>
      <c r="HYJ231" s="172"/>
      <c r="HYK231" s="172"/>
      <c r="HYL231" s="172"/>
      <c r="HYM231" s="172"/>
      <c r="HYN231" s="172"/>
      <c r="HYO231" s="172"/>
      <c r="HYP231" s="172"/>
      <c r="HYQ231" s="172"/>
      <c r="HYR231" s="172"/>
      <c r="HYS231" s="172"/>
      <c r="HYT231" s="172"/>
      <c r="HYU231" s="172"/>
      <c r="HYV231" s="172"/>
      <c r="HYW231" s="172"/>
      <c r="HYX231" s="172"/>
      <c r="HYY231" s="172"/>
      <c r="HYZ231" s="172"/>
      <c r="HZA231" s="172"/>
      <c r="HZB231" s="172"/>
      <c r="HZC231" s="172"/>
      <c r="HZD231" s="172"/>
      <c r="HZE231" s="172"/>
      <c r="HZF231" s="172"/>
      <c r="HZG231" s="172"/>
      <c r="HZH231" s="172"/>
      <c r="HZI231" s="172"/>
      <c r="HZJ231" s="172"/>
      <c r="HZK231" s="172"/>
      <c r="HZL231" s="172"/>
      <c r="HZM231" s="172"/>
      <c r="HZN231" s="172"/>
      <c r="HZO231" s="172"/>
      <c r="HZP231" s="172"/>
      <c r="HZQ231" s="172"/>
      <c r="HZR231" s="172"/>
      <c r="HZS231" s="172"/>
      <c r="HZT231" s="172"/>
      <c r="HZU231" s="172"/>
      <c r="HZV231" s="172"/>
      <c r="HZW231" s="172"/>
      <c r="HZX231" s="172"/>
      <c r="HZY231" s="172"/>
      <c r="HZZ231" s="172"/>
      <c r="IAA231" s="172"/>
      <c r="IAB231" s="172"/>
      <c r="IAC231" s="172"/>
      <c r="IAD231" s="172"/>
      <c r="IAE231" s="172"/>
      <c r="IAF231" s="172"/>
      <c r="IAG231" s="172"/>
      <c r="IAH231" s="172"/>
      <c r="IAI231" s="172"/>
      <c r="IAJ231" s="172"/>
      <c r="IAK231" s="172"/>
      <c r="IAL231" s="172"/>
      <c r="IAM231" s="172"/>
      <c r="IAN231" s="172"/>
      <c r="IAO231" s="172"/>
      <c r="IAP231" s="172"/>
      <c r="IAQ231" s="172"/>
      <c r="IAR231" s="172"/>
      <c r="IAS231" s="172"/>
      <c r="IAT231" s="172"/>
      <c r="IAU231" s="172"/>
      <c r="IAV231" s="172"/>
      <c r="IAW231" s="172"/>
      <c r="IAX231" s="172"/>
      <c r="IAY231" s="172"/>
      <c r="IAZ231" s="172"/>
      <c r="IBA231" s="172"/>
      <c r="IBB231" s="172"/>
      <c r="IBC231" s="172"/>
      <c r="IBD231" s="172"/>
      <c r="IBE231" s="172"/>
      <c r="IBF231" s="172"/>
      <c r="IBG231" s="172"/>
      <c r="IBH231" s="172"/>
      <c r="IBI231" s="172"/>
      <c r="IBJ231" s="172"/>
      <c r="IBK231" s="172"/>
      <c r="IBL231" s="172"/>
      <c r="IBM231" s="172"/>
      <c r="IBN231" s="172"/>
      <c r="IBO231" s="172"/>
      <c r="IBP231" s="172"/>
      <c r="IBQ231" s="172"/>
      <c r="IBR231" s="172"/>
      <c r="IBS231" s="172"/>
      <c r="IBT231" s="172"/>
      <c r="IBU231" s="172"/>
      <c r="IBV231" s="172"/>
      <c r="IBW231" s="172"/>
      <c r="IBX231" s="172"/>
      <c r="IBY231" s="172"/>
      <c r="IBZ231" s="172"/>
      <c r="ICA231" s="172"/>
      <c r="ICB231" s="172"/>
      <c r="ICC231" s="172"/>
      <c r="ICD231" s="172"/>
      <c r="ICE231" s="172"/>
      <c r="ICF231" s="172"/>
      <c r="ICG231" s="172"/>
      <c r="ICH231" s="172"/>
      <c r="ICI231" s="172"/>
      <c r="ICJ231" s="172"/>
      <c r="ICK231" s="172"/>
      <c r="ICL231" s="172"/>
      <c r="ICM231" s="172"/>
      <c r="ICN231" s="172"/>
      <c r="ICO231" s="172"/>
      <c r="ICP231" s="172"/>
      <c r="ICQ231" s="172"/>
      <c r="ICR231" s="172"/>
      <c r="ICS231" s="172"/>
      <c r="ICT231" s="172"/>
      <c r="ICU231" s="172"/>
      <c r="ICV231" s="172"/>
      <c r="ICW231" s="172"/>
      <c r="ICX231" s="172"/>
      <c r="ICY231" s="172"/>
      <c r="ICZ231" s="172"/>
      <c r="IDA231" s="172"/>
      <c r="IDB231" s="172"/>
      <c r="IDC231" s="172"/>
      <c r="IDD231" s="172"/>
      <c r="IDE231" s="172"/>
      <c r="IDF231" s="172"/>
      <c r="IDG231" s="172"/>
      <c r="IDH231" s="172"/>
      <c r="IDI231" s="172"/>
      <c r="IDJ231" s="172"/>
      <c r="IDK231" s="172"/>
      <c r="IDL231" s="172"/>
      <c r="IDM231" s="172"/>
      <c r="IDN231" s="172"/>
      <c r="IDO231" s="172"/>
      <c r="IDP231" s="172"/>
      <c r="IDQ231" s="172"/>
      <c r="IDR231" s="172"/>
      <c r="IDS231" s="172"/>
      <c r="IDT231" s="172"/>
      <c r="IDU231" s="172"/>
      <c r="IDV231" s="172"/>
      <c r="IDW231" s="172"/>
      <c r="IDX231" s="172"/>
      <c r="IDY231" s="172"/>
      <c r="IDZ231" s="172"/>
      <c r="IEA231" s="172"/>
      <c r="IEB231" s="172"/>
      <c r="IEC231" s="172"/>
      <c r="IED231" s="172"/>
      <c r="IEE231" s="172"/>
      <c r="IEF231" s="172"/>
      <c r="IEG231" s="172"/>
      <c r="IEH231" s="172"/>
      <c r="IEI231" s="172"/>
      <c r="IEJ231" s="172"/>
      <c r="IEK231" s="172"/>
      <c r="IEL231" s="172"/>
      <c r="IEM231" s="172"/>
      <c r="IEN231" s="172"/>
      <c r="IEO231" s="172"/>
      <c r="IEP231" s="172"/>
      <c r="IEQ231" s="172"/>
      <c r="IER231" s="172"/>
      <c r="IES231" s="172"/>
      <c r="IET231" s="172"/>
      <c r="IEU231" s="172"/>
      <c r="IEV231" s="172"/>
      <c r="IEW231" s="172"/>
      <c r="IEX231" s="172"/>
      <c r="IEY231" s="172"/>
      <c r="IEZ231" s="172"/>
      <c r="IFA231" s="172"/>
      <c r="IFB231" s="172"/>
      <c r="IFC231" s="172"/>
      <c r="IFD231" s="172"/>
      <c r="IFE231" s="172"/>
      <c r="IFF231" s="172"/>
      <c r="IFG231" s="172"/>
      <c r="IFH231" s="172"/>
      <c r="IFI231" s="172"/>
      <c r="IFJ231" s="172"/>
      <c r="IFK231" s="172"/>
      <c r="IFL231" s="172"/>
      <c r="IFM231" s="172"/>
      <c r="IFN231" s="172"/>
      <c r="IFO231" s="172"/>
      <c r="IFP231" s="172"/>
      <c r="IFQ231" s="172"/>
      <c r="IFR231" s="172"/>
      <c r="IFS231" s="172"/>
      <c r="IFT231" s="172"/>
      <c r="IFU231" s="172"/>
      <c r="IFV231" s="172"/>
      <c r="IFW231" s="172"/>
      <c r="IFX231" s="172"/>
      <c r="IFY231" s="172"/>
      <c r="IFZ231" s="172"/>
      <c r="IGA231" s="172"/>
      <c r="IGB231" s="172"/>
      <c r="IGC231" s="172"/>
      <c r="IGD231" s="172"/>
      <c r="IGE231" s="172"/>
      <c r="IGF231" s="172"/>
      <c r="IGG231" s="172"/>
      <c r="IGH231" s="172"/>
      <c r="IGI231" s="172"/>
      <c r="IGJ231" s="172"/>
      <c r="IGK231" s="172"/>
      <c r="IGL231" s="172"/>
      <c r="IGM231" s="172"/>
      <c r="IGN231" s="172"/>
      <c r="IGO231" s="172"/>
      <c r="IGP231" s="172"/>
      <c r="IGQ231" s="172"/>
      <c r="IGR231" s="172"/>
      <c r="IGS231" s="172"/>
      <c r="IGT231" s="172"/>
      <c r="IGU231" s="172"/>
      <c r="IGV231" s="172"/>
      <c r="IGW231" s="172"/>
      <c r="IGX231" s="172"/>
      <c r="IGY231" s="172"/>
      <c r="IGZ231" s="172"/>
      <c r="IHA231" s="172"/>
      <c r="IHB231" s="172"/>
      <c r="IHC231" s="172"/>
      <c r="IHD231" s="172"/>
      <c r="IHE231" s="172"/>
      <c r="IHF231" s="172"/>
      <c r="IHG231" s="172"/>
      <c r="IHH231" s="172"/>
      <c r="IHI231" s="172"/>
      <c r="IHJ231" s="172"/>
      <c r="IHK231" s="172"/>
      <c r="IHL231" s="172"/>
      <c r="IHM231" s="172"/>
      <c r="IHN231" s="172"/>
      <c r="IHO231" s="172"/>
      <c r="IHP231" s="172"/>
      <c r="IHQ231" s="172"/>
      <c r="IHR231" s="172"/>
      <c r="IHS231" s="172"/>
      <c r="IHT231" s="172"/>
      <c r="IHU231" s="172"/>
      <c r="IHV231" s="172"/>
      <c r="IHW231" s="172"/>
      <c r="IHX231" s="172"/>
      <c r="IHY231" s="172"/>
      <c r="IHZ231" s="172"/>
      <c r="IIA231" s="172"/>
      <c r="IIB231" s="172"/>
      <c r="IIC231" s="172"/>
      <c r="IID231" s="172"/>
      <c r="IIE231" s="172"/>
      <c r="IIF231" s="172"/>
      <c r="IIG231" s="172"/>
      <c r="IIH231" s="172"/>
      <c r="III231" s="172"/>
      <c r="IIJ231" s="172"/>
      <c r="IIK231" s="172"/>
      <c r="IIL231" s="172"/>
      <c r="IIM231" s="172"/>
      <c r="IIN231" s="172"/>
      <c r="IIO231" s="172"/>
      <c r="IIP231" s="172"/>
      <c r="IIQ231" s="172"/>
      <c r="IIR231" s="172"/>
      <c r="IIS231" s="172"/>
      <c r="IIT231" s="172"/>
      <c r="IIU231" s="172"/>
      <c r="IIV231" s="172"/>
      <c r="IIW231" s="172"/>
      <c r="IIX231" s="172"/>
      <c r="IIY231" s="172"/>
      <c r="IIZ231" s="172"/>
      <c r="IJA231" s="172"/>
      <c r="IJB231" s="172"/>
      <c r="IJC231" s="172"/>
      <c r="IJD231" s="172"/>
      <c r="IJE231" s="172"/>
      <c r="IJF231" s="172"/>
      <c r="IJG231" s="172"/>
      <c r="IJH231" s="172"/>
      <c r="IJI231" s="172"/>
      <c r="IJJ231" s="172"/>
      <c r="IJK231" s="172"/>
      <c r="IJL231" s="172"/>
      <c r="IJM231" s="172"/>
      <c r="IJN231" s="172"/>
      <c r="IJO231" s="172"/>
      <c r="IJP231" s="172"/>
      <c r="IJQ231" s="172"/>
      <c r="IJR231" s="172"/>
      <c r="IJS231" s="172"/>
      <c r="IJT231" s="172"/>
      <c r="IJU231" s="172"/>
      <c r="IJV231" s="172"/>
      <c r="IJW231" s="172"/>
      <c r="IJX231" s="172"/>
      <c r="IJY231" s="172"/>
      <c r="IJZ231" s="172"/>
      <c r="IKA231" s="172"/>
      <c r="IKB231" s="172"/>
      <c r="IKC231" s="172"/>
      <c r="IKD231" s="172"/>
      <c r="IKE231" s="172"/>
      <c r="IKF231" s="172"/>
      <c r="IKG231" s="172"/>
      <c r="IKH231" s="172"/>
      <c r="IKI231" s="172"/>
      <c r="IKJ231" s="172"/>
      <c r="IKK231" s="172"/>
      <c r="IKL231" s="172"/>
      <c r="IKM231" s="172"/>
      <c r="IKN231" s="172"/>
      <c r="IKO231" s="172"/>
      <c r="IKP231" s="172"/>
      <c r="IKQ231" s="172"/>
      <c r="IKR231" s="172"/>
      <c r="IKS231" s="172"/>
      <c r="IKT231" s="172"/>
      <c r="IKU231" s="172"/>
      <c r="IKV231" s="172"/>
      <c r="IKW231" s="172"/>
      <c r="IKX231" s="172"/>
      <c r="IKY231" s="172"/>
      <c r="IKZ231" s="172"/>
      <c r="ILA231" s="172"/>
      <c r="ILB231" s="172"/>
      <c r="ILC231" s="172"/>
      <c r="ILD231" s="172"/>
      <c r="ILE231" s="172"/>
      <c r="ILF231" s="172"/>
      <c r="ILG231" s="172"/>
      <c r="ILH231" s="172"/>
      <c r="ILI231" s="172"/>
      <c r="ILJ231" s="172"/>
      <c r="ILK231" s="172"/>
      <c r="ILL231" s="172"/>
      <c r="ILM231" s="172"/>
      <c r="ILN231" s="172"/>
      <c r="ILO231" s="172"/>
      <c r="ILP231" s="172"/>
      <c r="ILQ231" s="172"/>
      <c r="ILR231" s="172"/>
      <c r="ILS231" s="172"/>
      <c r="ILT231" s="172"/>
      <c r="ILU231" s="172"/>
      <c r="ILV231" s="172"/>
      <c r="ILW231" s="172"/>
      <c r="ILX231" s="172"/>
      <c r="ILY231" s="172"/>
      <c r="ILZ231" s="172"/>
      <c r="IMA231" s="172"/>
      <c r="IMB231" s="172"/>
      <c r="IMC231" s="172"/>
      <c r="IMD231" s="172"/>
      <c r="IME231" s="172"/>
      <c r="IMF231" s="172"/>
      <c r="IMG231" s="172"/>
      <c r="IMH231" s="172"/>
      <c r="IMI231" s="172"/>
      <c r="IMJ231" s="172"/>
      <c r="IMK231" s="172"/>
      <c r="IML231" s="172"/>
      <c r="IMM231" s="172"/>
      <c r="IMN231" s="172"/>
      <c r="IMO231" s="172"/>
      <c r="IMP231" s="172"/>
      <c r="IMQ231" s="172"/>
      <c r="IMR231" s="172"/>
      <c r="IMS231" s="172"/>
      <c r="IMT231" s="172"/>
      <c r="IMU231" s="172"/>
      <c r="IMV231" s="172"/>
      <c r="IMW231" s="172"/>
      <c r="IMX231" s="172"/>
      <c r="IMY231" s="172"/>
      <c r="IMZ231" s="172"/>
      <c r="INA231" s="172"/>
      <c r="INB231" s="172"/>
      <c r="INC231" s="172"/>
      <c r="IND231" s="172"/>
      <c r="INE231" s="172"/>
      <c r="INF231" s="172"/>
      <c r="ING231" s="172"/>
      <c r="INH231" s="172"/>
      <c r="INI231" s="172"/>
      <c r="INJ231" s="172"/>
      <c r="INK231" s="172"/>
      <c r="INL231" s="172"/>
      <c r="INM231" s="172"/>
      <c r="INN231" s="172"/>
      <c r="INO231" s="172"/>
      <c r="INP231" s="172"/>
      <c r="INQ231" s="172"/>
      <c r="INR231" s="172"/>
      <c r="INS231" s="172"/>
      <c r="INT231" s="172"/>
      <c r="INU231" s="172"/>
      <c r="INV231" s="172"/>
      <c r="INW231" s="172"/>
      <c r="INX231" s="172"/>
      <c r="INY231" s="172"/>
      <c r="INZ231" s="172"/>
      <c r="IOA231" s="172"/>
      <c r="IOB231" s="172"/>
      <c r="IOC231" s="172"/>
      <c r="IOD231" s="172"/>
      <c r="IOE231" s="172"/>
      <c r="IOF231" s="172"/>
      <c r="IOG231" s="172"/>
      <c r="IOH231" s="172"/>
      <c r="IOI231" s="172"/>
      <c r="IOJ231" s="172"/>
      <c r="IOK231" s="172"/>
      <c r="IOL231" s="172"/>
      <c r="IOM231" s="172"/>
      <c r="ION231" s="172"/>
      <c r="IOO231" s="172"/>
      <c r="IOP231" s="172"/>
      <c r="IOQ231" s="172"/>
      <c r="IOR231" s="172"/>
      <c r="IOS231" s="172"/>
      <c r="IOT231" s="172"/>
      <c r="IOU231" s="172"/>
      <c r="IOV231" s="172"/>
      <c r="IOW231" s="172"/>
      <c r="IOX231" s="172"/>
      <c r="IOY231" s="172"/>
      <c r="IOZ231" s="172"/>
      <c r="IPA231" s="172"/>
      <c r="IPB231" s="172"/>
      <c r="IPC231" s="172"/>
      <c r="IPD231" s="172"/>
      <c r="IPE231" s="172"/>
      <c r="IPF231" s="172"/>
      <c r="IPG231" s="172"/>
      <c r="IPH231" s="172"/>
      <c r="IPI231" s="172"/>
      <c r="IPJ231" s="172"/>
      <c r="IPK231" s="172"/>
      <c r="IPL231" s="172"/>
      <c r="IPM231" s="172"/>
      <c r="IPN231" s="172"/>
      <c r="IPO231" s="172"/>
      <c r="IPP231" s="172"/>
      <c r="IPQ231" s="172"/>
      <c r="IPR231" s="172"/>
      <c r="IPS231" s="172"/>
      <c r="IPT231" s="172"/>
      <c r="IPU231" s="172"/>
      <c r="IPV231" s="172"/>
      <c r="IPW231" s="172"/>
      <c r="IPX231" s="172"/>
      <c r="IPY231" s="172"/>
      <c r="IPZ231" s="172"/>
      <c r="IQA231" s="172"/>
      <c r="IQB231" s="172"/>
      <c r="IQC231" s="172"/>
      <c r="IQD231" s="172"/>
      <c r="IQE231" s="172"/>
      <c r="IQF231" s="172"/>
      <c r="IQG231" s="172"/>
      <c r="IQH231" s="172"/>
      <c r="IQI231" s="172"/>
      <c r="IQJ231" s="172"/>
      <c r="IQK231" s="172"/>
      <c r="IQL231" s="172"/>
      <c r="IQM231" s="172"/>
      <c r="IQN231" s="172"/>
      <c r="IQO231" s="172"/>
      <c r="IQP231" s="172"/>
      <c r="IQQ231" s="172"/>
      <c r="IQR231" s="172"/>
      <c r="IQS231" s="172"/>
      <c r="IQT231" s="172"/>
      <c r="IQU231" s="172"/>
      <c r="IQV231" s="172"/>
      <c r="IQW231" s="172"/>
      <c r="IQX231" s="172"/>
      <c r="IQY231" s="172"/>
      <c r="IQZ231" s="172"/>
      <c r="IRA231" s="172"/>
      <c r="IRB231" s="172"/>
      <c r="IRC231" s="172"/>
      <c r="IRD231" s="172"/>
      <c r="IRE231" s="172"/>
      <c r="IRF231" s="172"/>
      <c r="IRG231" s="172"/>
      <c r="IRH231" s="172"/>
      <c r="IRI231" s="172"/>
      <c r="IRJ231" s="172"/>
      <c r="IRK231" s="172"/>
      <c r="IRL231" s="172"/>
      <c r="IRM231" s="172"/>
      <c r="IRN231" s="172"/>
      <c r="IRO231" s="172"/>
      <c r="IRP231" s="172"/>
      <c r="IRQ231" s="172"/>
      <c r="IRR231" s="172"/>
      <c r="IRS231" s="172"/>
      <c r="IRT231" s="172"/>
      <c r="IRU231" s="172"/>
      <c r="IRV231" s="172"/>
      <c r="IRW231" s="172"/>
      <c r="IRX231" s="172"/>
      <c r="IRY231" s="172"/>
      <c r="IRZ231" s="172"/>
      <c r="ISA231" s="172"/>
      <c r="ISB231" s="172"/>
      <c r="ISC231" s="172"/>
      <c r="ISD231" s="172"/>
      <c r="ISE231" s="172"/>
      <c r="ISF231" s="172"/>
      <c r="ISG231" s="172"/>
      <c r="ISH231" s="172"/>
      <c r="ISI231" s="172"/>
      <c r="ISJ231" s="172"/>
      <c r="ISK231" s="172"/>
      <c r="ISL231" s="172"/>
      <c r="ISM231" s="172"/>
      <c r="ISN231" s="172"/>
      <c r="ISO231" s="172"/>
      <c r="ISP231" s="172"/>
      <c r="ISQ231" s="172"/>
      <c r="ISR231" s="172"/>
      <c r="ISS231" s="172"/>
      <c r="IST231" s="172"/>
      <c r="ISU231" s="172"/>
      <c r="ISV231" s="172"/>
      <c r="ISW231" s="172"/>
      <c r="ISX231" s="172"/>
      <c r="ISY231" s="172"/>
      <c r="ISZ231" s="172"/>
      <c r="ITA231" s="172"/>
      <c r="ITB231" s="172"/>
      <c r="ITC231" s="172"/>
      <c r="ITD231" s="172"/>
      <c r="ITE231" s="172"/>
      <c r="ITF231" s="172"/>
      <c r="ITG231" s="172"/>
      <c r="ITH231" s="172"/>
      <c r="ITI231" s="172"/>
      <c r="ITJ231" s="172"/>
      <c r="ITK231" s="172"/>
      <c r="ITL231" s="172"/>
      <c r="ITM231" s="172"/>
      <c r="ITN231" s="172"/>
      <c r="ITO231" s="172"/>
      <c r="ITP231" s="172"/>
      <c r="ITQ231" s="172"/>
      <c r="ITR231" s="172"/>
      <c r="ITS231" s="172"/>
      <c r="ITT231" s="172"/>
      <c r="ITU231" s="172"/>
      <c r="ITV231" s="172"/>
      <c r="ITW231" s="172"/>
      <c r="ITX231" s="172"/>
      <c r="ITY231" s="172"/>
      <c r="ITZ231" s="172"/>
      <c r="IUA231" s="172"/>
      <c r="IUB231" s="172"/>
      <c r="IUC231" s="172"/>
      <c r="IUD231" s="172"/>
      <c r="IUE231" s="172"/>
      <c r="IUF231" s="172"/>
      <c r="IUG231" s="172"/>
      <c r="IUH231" s="172"/>
      <c r="IUI231" s="172"/>
      <c r="IUJ231" s="172"/>
      <c r="IUK231" s="172"/>
      <c r="IUL231" s="172"/>
      <c r="IUM231" s="172"/>
      <c r="IUN231" s="172"/>
      <c r="IUO231" s="172"/>
      <c r="IUP231" s="172"/>
      <c r="IUQ231" s="172"/>
      <c r="IUR231" s="172"/>
      <c r="IUS231" s="172"/>
      <c r="IUT231" s="172"/>
      <c r="IUU231" s="172"/>
      <c r="IUV231" s="172"/>
      <c r="IUW231" s="172"/>
      <c r="IUX231" s="172"/>
      <c r="IUY231" s="172"/>
      <c r="IUZ231" s="172"/>
      <c r="IVA231" s="172"/>
      <c r="IVB231" s="172"/>
      <c r="IVC231" s="172"/>
      <c r="IVD231" s="172"/>
      <c r="IVE231" s="172"/>
      <c r="IVF231" s="172"/>
      <c r="IVG231" s="172"/>
      <c r="IVH231" s="172"/>
      <c r="IVI231" s="172"/>
      <c r="IVJ231" s="172"/>
      <c r="IVK231" s="172"/>
      <c r="IVL231" s="172"/>
      <c r="IVM231" s="172"/>
      <c r="IVN231" s="172"/>
      <c r="IVO231" s="172"/>
      <c r="IVP231" s="172"/>
      <c r="IVQ231" s="172"/>
      <c r="IVR231" s="172"/>
      <c r="IVS231" s="172"/>
      <c r="IVT231" s="172"/>
      <c r="IVU231" s="172"/>
      <c r="IVV231" s="172"/>
      <c r="IVW231" s="172"/>
      <c r="IVX231" s="172"/>
      <c r="IVY231" s="172"/>
      <c r="IVZ231" s="172"/>
      <c r="IWA231" s="172"/>
      <c r="IWB231" s="172"/>
      <c r="IWC231" s="172"/>
      <c r="IWD231" s="172"/>
      <c r="IWE231" s="172"/>
      <c r="IWF231" s="172"/>
      <c r="IWG231" s="172"/>
      <c r="IWH231" s="172"/>
      <c r="IWI231" s="172"/>
      <c r="IWJ231" s="172"/>
      <c r="IWK231" s="172"/>
      <c r="IWL231" s="172"/>
      <c r="IWM231" s="172"/>
      <c r="IWN231" s="172"/>
      <c r="IWO231" s="172"/>
      <c r="IWP231" s="172"/>
      <c r="IWQ231" s="172"/>
      <c r="IWR231" s="172"/>
      <c r="IWS231" s="172"/>
      <c r="IWT231" s="172"/>
      <c r="IWU231" s="172"/>
      <c r="IWV231" s="172"/>
      <c r="IWW231" s="172"/>
      <c r="IWX231" s="172"/>
      <c r="IWY231" s="172"/>
      <c r="IWZ231" s="172"/>
      <c r="IXA231" s="172"/>
      <c r="IXB231" s="172"/>
      <c r="IXC231" s="172"/>
      <c r="IXD231" s="172"/>
      <c r="IXE231" s="172"/>
      <c r="IXF231" s="172"/>
      <c r="IXG231" s="172"/>
      <c r="IXH231" s="172"/>
      <c r="IXI231" s="172"/>
      <c r="IXJ231" s="172"/>
      <c r="IXK231" s="172"/>
      <c r="IXL231" s="172"/>
      <c r="IXM231" s="172"/>
      <c r="IXN231" s="172"/>
      <c r="IXO231" s="172"/>
      <c r="IXP231" s="172"/>
      <c r="IXQ231" s="172"/>
      <c r="IXR231" s="172"/>
      <c r="IXS231" s="172"/>
      <c r="IXT231" s="172"/>
      <c r="IXU231" s="172"/>
      <c r="IXV231" s="172"/>
      <c r="IXW231" s="172"/>
      <c r="IXX231" s="172"/>
      <c r="IXY231" s="172"/>
      <c r="IXZ231" s="172"/>
      <c r="IYA231" s="172"/>
      <c r="IYB231" s="172"/>
      <c r="IYC231" s="172"/>
      <c r="IYD231" s="172"/>
      <c r="IYE231" s="172"/>
      <c r="IYF231" s="172"/>
      <c r="IYG231" s="172"/>
      <c r="IYH231" s="172"/>
      <c r="IYI231" s="172"/>
      <c r="IYJ231" s="172"/>
      <c r="IYK231" s="172"/>
      <c r="IYL231" s="172"/>
      <c r="IYM231" s="172"/>
      <c r="IYN231" s="172"/>
      <c r="IYO231" s="172"/>
      <c r="IYP231" s="172"/>
      <c r="IYQ231" s="172"/>
      <c r="IYR231" s="172"/>
      <c r="IYS231" s="172"/>
      <c r="IYT231" s="172"/>
      <c r="IYU231" s="172"/>
      <c r="IYV231" s="172"/>
      <c r="IYW231" s="172"/>
      <c r="IYX231" s="172"/>
      <c r="IYY231" s="172"/>
      <c r="IYZ231" s="172"/>
      <c r="IZA231" s="172"/>
      <c r="IZB231" s="172"/>
      <c r="IZC231" s="172"/>
      <c r="IZD231" s="172"/>
      <c r="IZE231" s="172"/>
      <c r="IZF231" s="172"/>
      <c r="IZG231" s="172"/>
      <c r="IZH231" s="172"/>
      <c r="IZI231" s="172"/>
      <c r="IZJ231" s="172"/>
      <c r="IZK231" s="172"/>
      <c r="IZL231" s="172"/>
      <c r="IZM231" s="172"/>
      <c r="IZN231" s="172"/>
      <c r="IZO231" s="172"/>
      <c r="IZP231" s="172"/>
      <c r="IZQ231" s="172"/>
      <c r="IZR231" s="172"/>
      <c r="IZS231" s="172"/>
      <c r="IZT231" s="172"/>
      <c r="IZU231" s="172"/>
      <c r="IZV231" s="172"/>
      <c r="IZW231" s="172"/>
      <c r="IZX231" s="172"/>
      <c r="IZY231" s="172"/>
      <c r="IZZ231" s="172"/>
      <c r="JAA231" s="172"/>
      <c r="JAB231" s="172"/>
      <c r="JAC231" s="172"/>
      <c r="JAD231" s="172"/>
      <c r="JAE231" s="172"/>
      <c r="JAF231" s="172"/>
      <c r="JAG231" s="172"/>
      <c r="JAH231" s="172"/>
      <c r="JAI231" s="172"/>
      <c r="JAJ231" s="172"/>
      <c r="JAK231" s="172"/>
      <c r="JAL231" s="172"/>
      <c r="JAM231" s="172"/>
      <c r="JAN231" s="172"/>
      <c r="JAO231" s="172"/>
      <c r="JAP231" s="172"/>
      <c r="JAQ231" s="172"/>
      <c r="JAR231" s="172"/>
      <c r="JAS231" s="172"/>
      <c r="JAT231" s="172"/>
      <c r="JAU231" s="172"/>
      <c r="JAV231" s="172"/>
      <c r="JAW231" s="172"/>
      <c r="JAX231" s="172"/>
      <c r="JAY231" s="172"/>
      <c r="JAZ231" s="172"/>
      <c r="JBA231" s="172"/>
      <c r="JBB231" s="172"/>
      <c r="JBC231" s="172"/>
      <c r="JBD231" s="172"/>
      <c r="JBE231" s="172"/>
      <c r="JBF231" s="172"/>
      <c r="JBG231" s="172"/>
      <c r="JBH231" s="172"/>
      <c r="JBI231" s="172"/>
      <c r="JBJ231" s="172"/>
      <c r="JBK231" s="172"/>
      <c r="JBL231" s="172"/>
      <c r="JBM231" s="172"/>
      <c r="JBN231" s="172"/>
      <c r="JBO231" s="172"/>
      <c r="JBP231" s="172"/>
      <c r="JBQ231" s="172"/>
      <c r="JBR231" s="172"/>
      <c r="JBS231" s="172"/>
      <c r="JBT231" s="172"/>
      <c r="JBU231" s="172"/>
      <c r="JBV231" s="172"/>
      <c r="JBW231" s="172"/>
      <c r="JBX231" s="172"/>
      <c r="JBY231" s="172"/>
      <c r="JBZ231" s="172"/>
      <c r="JCA231" s="172"/>
      <c r="JCB231" s="172"/>
      <c r="JCC231" s="172"/>
      <c r="JCD231" s="172"/>
      <c r="JCE231" s="172"/>
      <c r="JCF231" s="172"/>
      <c r="JCG231" s="172"/>
      <c r="JCH231" s="172"/>
      <c r="JCI231" s="172"/>
      <c r="JCJ231" s="172"/>
      <c r="JCK231" s="172"/>
      <c r="JCL231" s="172"/>
      <c r="JCM231" s="172"/>
      <c r="JCN231" s="172"/>
      <c r="JCO231" s="172"/>
      <c r="JCP231" s="172"/>
      <c r="JCQ231" s="172"/>
      <c r="JCR231" s="172"/>
      <c r="JCS231" s="172"/>
      <c r="JCT231" s="172"/>
      <c r="JCU231" s="172"/>
      <c r="JCV231" s="172"/>
      <c r="JCW231" s="172"/>
      <c r="JCX231" s="172"/>
      <c r="JCY231" s="172"/>
      <c r="JCZ231" s="172"/>
      <c r="JDA231" s="172"/>
      <c r="JDB231" s="172"/>
      <c r="JDC231" s="172"/>
      <c r="JDD231" s="172"/>
      <c r="JDE231" s="172"/>
      <c r="JDF231" s="172"/>
      <c r="JDG231" s="172"/>
      <c r="JDH231" s="172"/>
      <c r="JDI231" s="172"/>
      <c r="JDJ231" s="172"/>
      <c r="JDK231" s="172"/>
      <c r="JDL231" s="172"/>
      <c r="JDM231" s="172"/>
      <c r="JDN231" s="172"/>
      <c r="JDO231" s="172"/>
      <c r="JDP231" s="172"/>
      <c r="JDQ231" s="172"/>
      <c r="JDR231" s="172"/>
      <c r="JDS231" s="172"/>
      <c r="JDT231" s="172"/>
      <c r="JDU231" s="172"/>
      <c r="JDV231" s="172"/>
      <c r="JDW231" s="172"/>
      <c r="JDX231" s="172"/>
      <c r="JDY231" s="172"/>
      <c r="JDZ231" s="172"/>
      <c r="JEA231" s="172"/>
      <c r="JEB231" s="172"/>
      <c r="JEC231" s="172"/>
      <c r="JED231" s="172"/>
      <c r="JEE231" s="172"/>
      <c r="JEF231" s="172"/>
      <c r="JEG231" s="172"/>
      <c r="JEH231" s="172"/>
      <c r="JEI231" s="172"/>
      <c r="JEJ231" s="172"/>
      <c r="JEK231" s="172"/>
      <c r="JEL231" s="172"/>
      <c r="JEM231" s="172"/>
      <c r="JEN231" s="172"/>
      <c r="JEO231" s="172"/>
      <c r="JEP231" s="172"/>
      <c r="JEQ231" s="172"/>
      <c r="JER231" s="172"/>
      <c r="JES231" s="172"/>
      <c r="JET231" s="172"/>
      <c r="JEU231" s="172"/>
      <c r="JEV231" s="172"/>
      <c r="JEW231" s="172"/>
      <c r="JEX231" s="172"/>
      <c r="JEY231" s="172"/>
      <c r="JEZ231" s="172"/>
      <c r="JFA231" s="172"/>
      <c r="JFB231" s="172"/>
      <c r="JFC231" s="172"/>
      <c r="JFD231" s="172"/>
      <c r="JFE231" s="172"/>
      <c r="JFF231" s="172"/>
      <c r="JFG231" s="172"/>
      <c r="JFH231" s="172"/>
      <c r="JFI231" s="172"/>
      <c r="JFJ231" s="172"/>
      <c r="JFK231" s="172"/>
      <c r="JFL231" s="172"/>
      <c r="JFM231" s="172"/>
      <c r="JFN231" s="172"/>
      <c r="JFO231" s="172"/>
      <c r="JFP231" s="172"/>
      <c r="JFQ231" s="172"/>
      <c r="JFR231" s="172"/>
      <c r="JFS231" s="172"/>
      <c r="JFT231" s="172"/>
      <c r="JFU231" s="172"/>
      <c r="JFV231" s="172"/>
      <c r="JFW231" s="172"/>
      <c r="JFX231" s="172"/>
      <c r="JFY231" s="172"/>
      <c r="JFZ231" s="172"/>
      <c r="JGA231" s="172"/>
      <c r="JGB231" s="172"/>
      <c r="JGC231" s="172"/>
      <c r="JGD231" s="172"/>
      <c r="JGE231" s="172"/>
      <c r="JGF231" s="172"/>
      <c r="JGG231" s="172"/>
      <c r="JGH231" s="172"/>
      <c r="JGI231" s="172"/>
      <c r="JGJ231" s="172"/>
      <c r="JGK231" s="172"/>
      <c r="JGL231" s="172"/>
      <c r="JGM231" s="172"/>
      <c r="JGN231" s="172"/>
      <c r="JGO231" s="172"/>
      <c r="JGP231" s="172"/>
      <c r="JGQ231" s="172"/>
      <c r="JGR231" s="172"/>
      <c r="JGS231" s="172"/>
      <c r="JGT231" s="172"/>
      <c r="JGU231" s="172"/>
      <c r="JGV231" s="172"/>
      <c r="JGW231" s="172"/>
      <c r="JGX231" s="172"/>
      <c r="JGY231" s="172"/>
      <c r="JGZ231" s="172"/>
      <c r="JHA231" s="172"/>
      <c r="JHB231" s="172"/>
      <c r="JHC231" s="172"/>
      <c r="JHD231" s="172"/>
      <c r="JHE231" s="172"/>
      <c r="JHF231" s="172"/>
      <c r="JHG231" s="172"/>
      <c r="JHH231" s="172"/>
      <c r="JHI231" s="172"/>
      <c r="JHJ231" s="172"/>
      <c r="JHK231" s="172"/>
      <c r="JHL231" s="172"/>
      <c r="JHM231" s="172"/>
      <c r="JHN231" s="172"/>
      <c r="JHO231" s="172"/>
      <c r="JHP231" s="172"/>
      <c r="JHQ231" s="172"/>
      <c r="JHR231" s="172"/>
      <c r="JHS231" s="172"/>
      <c r="JHT231" s="172"/>
      <c r="JHU231" s="172"/>
      <c r="JHV231" s="172"/>
      <c r="JHW231" s="172"/>
      <c r="JHX231" s="172"/>
      <c r="JHY231" s="172"/>
      <c r="JHZ231" s="172"/>
      <c r="JIA231" s="172"/>
      <c r="JIB231" s="172"/>
      <c r="JIC231" s="172"/>
      <c r="JID231" s="172"/>
      <c r="JIE231" s="172"/>
      <c r="JIF231" s="172"/>
      <c r="JIG231" s="172"/>
      <c r="JIH231" s="172"/>
      <c r="JII231" s="172"/>
      <c r="JIJ231" s="172"/>
      <c r="JIK231" s="172"/>
      <c r="JIL231" s="172"/>
      <c r="JIM231" s="172"/>
      <c r="JIN231" s="172"/>
      <c r="JIO231" s="172"/>
      <c r="JIP231" s="172"/>
      <c r="JIQ231" s="172"/>
      <c r="JIR231" s="172"/>
      <c r="JIS231" s="172"/>
      <c r="JIT231" s="172"/>
      <c r="JIU231" s="172"/>
      <c r="JIV231" s="172"/>
      <c r="JIW231" s="172"/>
      <c r="JIX231" s="172"/>
      <c r="JIY231" s="172"/>
      <c r="JIZ231" s="172"/>
      <c r="JJA231" s="172"/>
      <c r="JJB231" s="172"/>
      <c r="JJC231" s="172"/>
      <c r="JJD231" s="172"/>
      <c r="JJE231" s="172"/>
      <c r="JJF231" s="172"/>
      <c r="JJG231" s="172"/>
      <c r="JJH231" s="172"/>
      <c r="JJI231" s="172"/>
      <c r="JJJ231" s="172"/>
      <c r="JJK231" s="172"/>
      <c r="JJL231" s="172"/>
      <c r="JJM231" s="172"/>
      <c r="JJN231" s="172"/>
      <c r="JJO231" s="172"/>
      <c r="JJP231" s="172"/>
      <c r="JJQ231" s="172"/>
      <c r="JJR231" s="172"/>
      <c r="JJS231" s="172"/>
      <c r="JJT231" s="172"/>
      <c r="JJU231" s="172"/>
      <c r="JJV231" s="172"/>
      <c r="JJW231" s="172"/>
      <c r="JJX231" s="172"/>
      <c r="JJY231" s="172"/>
      <c r="JJZ231" s="172"/>
      <c r="JKA231" s="172"/>
      <c r="JKB231" s="172"/>
      <c r="JKC231" s="172"/>
      <c r="JKD231" s="172"/>
      <c r="JKE231" s="172"/>
      <c r="JKF231" s="172"/>
      <c r="JKG231" s="172"/>
      <c r="JKH231" s="172"/>
      <c r="JKI231" s="172"/>
      <c r="JKJ231" s="172"/>
      <c r="JKK231" s="172"/>
      <c r="JKL231" s="172"/>
      <c r="JKM231" s="172"/>
      <c r="JKN231" s="172"/>
      <c r="JKO231" s="172"/>
      <c r="JKP231" s="172"/>
      <c r="JKQ231" s="172"/>
      <c r="JKR231" s="172"/>
      <c r="JKS231" s="172"/>
      <c r="JKT231" s="172"/>
      <c r="JKU231" s="172"/>
      <c r="JKV231" s="172"/>
      <c r="JKW231" s="172"/>
      <c r="JKX231" s="172"/>
      <c r="JKY231" s="172"/>
      <c r="JKZ231" s="172"/>
      <c r="JLA231" s="172"/>
      <c r="JLB231" s="172"/>
      <c r="JLC231" s="172"/>
      <c r="JLD231" s="172"/>
      <c r="JLE231" s="172"/>
      <c r="JLF231" s="172"/>
      <c r="JLG231" s="172"/>
      <c r="JLH231" s="172"/>
      <c r="JLI231" s="172"/>
      <c r="JLJ231" s="172"/>
      <c r="JLK231" s="172"/>
      <c r="JLL231" s="172"/>
      <c r="JLM231" s="172"/>
      <c r="JLN231" s="172"/>
      <c r="JLO231" s="172"/>
      <c r="JLP231" s="172"/>
      <c r="JLQ231" s="172"/>
      <c r="JLR231" s="172"/>
      <c r="JLS231" s="172"/>
      <c r="JLT231" s="172"/>
      <c r="JLU231" s="172"/>
      <c r="JLV231" s="172"/>
      <c r="JLW231" s="172"/>
      <c r="JLX231" s="172"/>
      <c r="JLY231" s="172"/>
      <c r="JLZ231" s="172"/>
      <c r="JMA231" s="172"/>
      <c r="JMB231" s="172"/>
      <c r="JMC231" s="172"/>
      <c r="JMD231" s="172"/>
      <c r="JME231" s="172"/>
      <c r="JMF231" s="172"/>
      <c r="JMG231" s="172"/>
      <c r="JMH231" s="172"/>
      <c r="JMI231" s="172"/>
      <c r="JMJ231" s="172"/>
      <c r="JMK231" s="172"/>
      <c r="JML231" s="172"/>
      <c r="JMM231" s="172"/>
      <c r="JMN231" s="172"/>
      <c r="JMO231" s="172"/>
      <c r="JMP231" s="172"/>
      <c r="JMQ231" s="172"/>
      <c r="JMR231" s="172"/>
      <c r="JMS231" s="172"/>
      <c r="JMT231" s="172"/>
      <c r="JMU231" s="172"/>
      <c r="JMV231" s="172"/>
      <c r="JMW231" s="172"/>
      <c r="JMX231" s="172"/>
      <c r="JMY231" s="172"/>
      <c r="JMZ231" s="172"/>
      <c r="JNA231" s="172"/>
      <c r="JNB231" s="172"/>
      <c r="JNC231" s="172"/>
      <c r="JND231" s="172"/>
      <c r="JNE231" s="172"/>
      <c r="JNF231" s="172"/>
      <c r="JNG231" s="172"/>
      <c r="JNH231" s="172"/>
      <c r="JNI231" s="172"/>
      <c r="JNJ231" s="172"/>
      <c r="JNK231" s="172"/>
      <c r="JNL231" s="172"/>
      <c r="JNM231" s="172"/>
      <c r="JNN231" s="172"/>
      <c r="JNO231" s="172"/>
      <c r="JNP231" s="172"/>
      <c r="JNQ231" s="172"/>
      <c r="JNR231" s="172"/>
      <c r="JNS231" s="172"/>
      <c r="JNT231" s="172"/>
      <c r="JNU231" s="172"/>
      <c r="JNV231" s="172"/>
      <c r="JNW231" s="172"/>
      <c r="JNX231" s="172"/>
      <c r="JNY231" s="172"/>
      <c r="JNZ231" s="172"/>
      <c r="JOA231" s="172"/>
      <c r="JOB231" s="172"/>
      <c r="JOC231" s="172"/>
      <c r="JOD231" s="172"/>
      <c r="JOE231" s="172"/>
      <c r="JOF231" s="172"/>
      <c r="JOG231" s="172"/>
      <c r="JOH231" s="172"/>
      <c r="JOI231" s="172"/>
      <c r="JOJ231" s="172"/>
      <c r="JOK231" s="172"/>
      <c r="JOL231" s="172"/>
      <c r="JOM231" s="172"/>
      <c r="JON231" s="172"/>
      <c r="JOO231" s="172"/>
      <c r="JOP231" s="172"/>
      <c r="JOQ231" s="172"/>
      <c r="JOR231" s="172"/>
      <c r="JOS231" s="172"/>
      <c r="JOT231" s="172"/>
      <c r="JOU231" s="172"/>
      <c r="JOV231" s="172"/>
      <c r="JOW231" s="172"/>
      <c r="JOX231" s="172"/>
      <c r="JOY231" s="172"/>
      <c r="JOZ231" s="172"/>
      <c r="JPA231" s="172"/>
      <c r="JPB231" s="172"/>
      <c r="JPC231" s="172"/>
      <c r="JPD231" s="172"/>
      <c r="JPE231" s="172"/>
      <c r="JPF231" s="172"/>
      <c r="JPG231" s="172"/>
      <c r="JPH231" s="172"/>
      <c r="JPI231" s="172"/>
      <c r="JPJ231" s="172"/>
      <c r="JPK231" s="172"/>
      <c r="JPL231" s="172"/>
      <c r="JPM231" s="172"/>
      <c r="JPN231" s="172"/>
      <c r="JPO231" s="172"/>
      <c r="JPP231" s="172"/>
      <c r="JPQ231" s="172"/>
      <c r="JPR231" s="172"/>
      <c r="JPS231" s="172"/>
      <c r="JPT231" s="172"/>
      <c r="JPU231" s="172"/>
      <c r="JPV231" s="172"/>
      <c r="JPW231" s="172"/>
      <c r="JPX231" s="172"/>
      <c r="JPY231" s="172"/>
      <c r="JPZ231" s="172"/>
      <c r="JQA231" s="172"/>
      <c r="JQB231" s="172"/>
      <c r="JQC231" s="172"/>
      <c r="JQD231" s="172"/>
      <c r="JQE231" s="172"/>
      <c r="JQF231" s="172"/>
      <c r="JQG231" s="172"/>
      <c r="JQH231" s="172"/>
      <c r="JQI231" s="172"/>
      <c r="JQJ231" s="172"/>
      <c r="JQK231" s="172"/>
      <c r="JQL231" s="172"/>
      <c r="JQM231" s="172"/>
      <c r="JQN231" s="172"/>
      <c r="JQO231" s="172"/>
      <c r="JQP231" s="172"/>
      <c r="JQQ231" s="172"/>
      <c r="JQR231" s="172"/>
      <c r="JQS231" s="172"/>
      <c r="JQT231" s="172"/>
      <c r="JQU231" s="172"/>
      <c r="JQV231" s="172"/>
      <c r="JQW231" s="172"/>
      <c r="JQX231" s="172"/>
      <c r="JQY231" s="172"/>
      <c r="JQZ231" s="172"/>
      <c r="JRA231" s="172"/>
      <c r="JRB231" s="172"/>
      <c r="JRC231" s="172"/>
      <c r="JRD231" s="172"/>
      <c r="JRE231" s="172"/>
      <c r="JRF231" s="172"/>
      <c r="JRG231" s="172"/>
      <c r="JRH231" s="172"/>
      <c r="JRI231" s="172"/>
      <c r="JRJ231" s="172"/>
      <c r="JRK231" s="172"/>
      <c r="JRL231" s="172"/>
      <c r="JRM231" s="172"/>
      <c r="JRN231" s="172"/>
      <c r="JRO231" s="172"/>
      <c r="JRP231" s="172"/>
      <c r="JRQ231" s="172"/>
      <c r="JRR231" s="172"/>
      <c r="JRS231" s="172"/>
      <c r="JRT231" s="172"/>
      <c r="JRU231" s="172"/>
      <c r="JRV231" s="172"/>
      <c r="JRW231" s="172"/>
      <c r="JRX231" s="172"/>
      <c r="JRY231" s="172"/>
      <c r="JRZ231" s="172"/>
      <c r="JSA231" s="172"/>
      <c r="JSB231" s="172"/>
      <c r="JSC231" s="172"/>
      <c r="JSD231" s="172"/>
      <c r="JSE231" s="172"/>
      <c r="JSF231" s="172"/>
      <c r="JSG231" s="172"/>
      <c r="JSH231" s="172"/>
      <c r="JSI231" s="172"/>
      <c r="JSJ231" s="172"/>
      <c r="JSK231" s="172"/>
      <c r="JSL231" s="172"/>
      <c r="JSM231" s="172"/>
      <c r="JSN231" s="172"/>
      <c r="JSO231" s="172"/>
      <c r="JSP231" s="172"/>
      <c r="JSQ231" s="172"/>
      <c r="JSR231" s="172"/>
      <c r="JSS231" s="172"/>
      <c r="JST231" s="172"/>
      <c r="JSU231" s="172"/>
      <c r="JSV231" s="172"/>
      <c r="JSW231" s="172"/>
      <c r="JSX231" s="172"/>
      <c r="JSY231" s="172"/>
      <c r="JSZ231" s="172"/>
      <c r="JTA231" s="172"/>
      <c r="JTB231" s="172"/>
      <c r="JTC231" s="172"/>
      <c r="JTD231" s="172"/>
      <c r="JTE231" s="172"/>
      <c r="JTF231" s="172"/>
      <c r="JTG231" s="172"/>
      <c r="JTH231" s="172"/>
      <c r="JTI231" s="172"/>
      <c r="JTJ231" s="172"/>
      <c r="JTK231" s="172"/>
      <c r="JTL231" s="172"/>
      <c r="JTM231" s="172"/>
      <c r="JTN231" s="172"/>
      <c r="JTO231" s="172"/>
      <c r="JTP231" s="172"/>
      <c r="JTQ231" s="172"/>
      <c r="JTR231" s="172"/>
      <c r="JTS231" s="172"/>
      <c r="JTT231" s="172"/>
      <c r="JTU231" s="172"/>
      <c r="JTV231" s="172"/>
      <c r="JTW231" s="172"/>
      <c r="JTX231" s="172"/>
      <c r="JTY231" s="172"/>
      <c r="JTZ231" s="172"/>
      <c r="JUA231" s="172"/>
      <c r="JUB231" s="172"/>
      <c r="JUC231" s="172"/>
      <c r="JUD231" s="172"/>
      <c r="JUE231" s="172"/>
      <c r="JUF231" s="172"/>
      <c r="JUG231" s="172"/>
      <c r="JUH231" s="172"/>
      <c r="JUI231" s="172"/>
      <c r="JUJ231" s="172"/>
      <c r="JUK231" s="172"/>
      <c r="JUL231" s="172"/>
      <c r="JUM231" s="172"/>
      <c r="JUN231" s="172"/>
      <c r="JUO231" s="172"/>
      <c r="JUP231" s="172"/>
      <c r="JUQ231" s="172"/>
      <c r="JUR231" s="172"/>
      <c r="JUS231" s="172"/>
      <c r="JUT231" s="172"/>
      <c r="JUU231" s="172"/>
      <c r="JUV231" s="172"/>
      <c r="JUW231" s="172"/>
      <c r="JUX231" s="172"/>
      <c r="JUY231" s="172"/>
      <c r="JUZ231" s="172"/>
      <c r="JVA231" s="172"/>
      <c r="JVB231" s="172"/>
      <c r="JVC231" s="172"/>
      <c r="JVD231" s="172"/>
      <c r="JVE231" s="172"/>
      <c r="JVF231" s="172"/>
      <c r="JVG231" s="172"/>
      <c r="JVH231" s="172"/>
      <c r="JVI231" s="172"/>
      <c r="JVJ231" s="172"/>
      <c r="JVK231" s="172"/>
      <c r="JVL231" s="172"/>
      <c r="JVM231" s="172"/>
      <c r="JVN231" s="172"/>
      <c r="JVO231" s="172"/>
      <c r="JVP231" s="172"/>
      <c r="JVQ231" s="172"/>
      <c r="JVR231" s="172"/>
      <c r="JVS231" s="172"/>
      <c r="JVT231" s="172"/>
      <c r="JVU231" s="172"/>
      <c r="JVV231" s="172"/>
      <c r="JVW231" s="172"/>
      <c r="JVX231" s="172"/>
      <c r="JVY231" s="172"/>
      <c r="JVZ231" s="172"/>
      <c r="JWA231" s="172"/>
      <c r="JWB231" s="172"/>
      <c r="JWC231" s="172"/>
      <c r="JWD231" s="172"/>
      <c r="JWE231" s="172"/>
      <c r="JWF231" s="172"/>
      <c r="JWG231" s="172"/>
      <c r="JWH231" s="172"/>
      <c r="JWI231" s="172"/>
      <c r="JWJ231" s="172"/>
      <c r="JWK231" s="172"/>
      <c r="JWL231" s="172"/>
      <c r="JWM231" s="172"/>
      <c r="JWN231" s="172"/>
      <c r="JWO231" s="172"/>
      <c r="JWP231" s="172"/>
      <c r="JWQ231" s="172"/>
      <c r="JWR231" s="172"/>
      <c r="JWS231" s="172"/>
      <c r="JWT231" s="172"/>
      <c r="JWU231" s="172"/>
      <c r="JWV231" s="172"/>
      <c r="JWW231" s="172"/>
      <c r="JWX231" s="172"/>
      <c r="JWY231" s="172"/>
      <c r="JWZ231" s="172"/>
      <c r="JXA231" s="172"/>
      <c r="JXB231" s="172"/>
      <c r="JXC231" s="172"/>
      <c r="JXD231" s="172"/>
      <c r="JXE231" s="172"/>
      <c r="JXF231" s="172"/>
      <c r="JXG231" s="172"/>
      <c r="JXH231" s="172"/>
      <c r="JXI231" s="172"/>
      <c r="JXJ231" s="172"/>
      <c r="JXK231" s="172"/>
      <c r="JXL231" s="172"/>
      <c r="JXM231" s="172"/>
      <c r="JXN231" s="172"/>
      <c r="JXO231" s="172"/>
      <c r="JXP231" s="172"/>
      <c r="JXQ231" s="172"/>
      <c r="JXR231" s="172"/>
      <c r="JXS231" s="172"/>
      <c r="JXT231" s="172"/>
      <c r="JXU231" s="172"/>
      <c r="JXV231" s="172"/>
      <c r="JXW231" s="172"/>
      <c r="JXX231" s="172"/>
      <c r="JXY231" s="172"/>
      <c r="JXZ231" s="172"/>
      <c r="JYA231" s="172"/>
      <c r="JYB231" s="172"/>
      <c r="JYC231" s="172"/>
      <c r="JYD231" s="172"/>
      <c r="JYE231" s="172"/>
      <c r="JYF231" s="172"/>
      <c r="JYG231" s="172"/>
      <c r="JYH231" s="172"/>
      <c r="JYI231" s="172"/>
      <c r="JYJ231" s="172"/>
      <c r="JYK231" s="172"/>
      <c r="JYL231" s="172"/>
      <c r="JYM231" s="172"/>
      <c r="JYN231" s="172"/>
      <c r="JYO231" s="172"/>
      <c r="JYP231" s="172"/>
      <c r="JYQ231" s="172"/>
      <c r="JYR231" s="172"/>
      <c r="JYS231" s="172"/>
      <c r="JYT231" s="172"/>
      <c r="JYU231" s="172"/>
      <c r="JYV231" s="172"/>
      <c r="JYW231" s="172"/>
      <c r="JYX231" s="172"/>
      <c r="JYY231" s="172"/>
      <c r="JYZ231" s="172"/>
      <c r="JZA231" s="172"/>
      <c r="JZB231" s="172"/>
      <c r="JZC231" s="172"/>
      <c r="JZD231" s="172"/>
      <c r="JZE231" s="172"/>
      <c r="JZF231" s="172"/>
      <c r="JZG231" s="172"/>
      <c r="JZH231" s="172"/>
      <c r="JZI231" s="172"/>
      <c r="JZJ231" s="172"/>
      <c r="JZK231" s="172"/>
      <c r="JZL231" s="172"/>
      <c r="JZM231" s="172"/>
      <c r="JZN231" s="172"/>
      <c r="JZO231" s="172"/>
      <c r="JZP231" s="172"/>
      <c r="JZQ231" s="172"/>
      <c r="JZR231" s="172"/>
      <c r="JZS231" s="172"/>
      <c r="JZT231" s="172"/>
      <c r="JZU231" s="172"/>
      <c r="JZV231" s="172"/>
      <c r="JZW231" s="172"/>
      <c r="JZX231" s="172"/>
      <c r="JZY231" s="172"/>
      <c r="JZZ231" s="172"/>
      <c r="KAA231" s="172"/>
      <c r="KAB231" s="172"/>
      <c r="KAC231" s="172"/>
      <c r="KAD231" s="172"/>
      <c r="KAE231" s="172"/>
      <c r="KAF231" s="172"/>
      <c r="KAG231" s="172"/>
      <c r="KAH231" s="172"/>
      <c r="KAI231" s="172"/>
      <c r="KAJ231" s="172"/>
      <c r="KAK231" s="172"/>
      <c r="KAL231" s="172"/>
      <c r="KAM231" s="172"/>
      <c r="KAN231" s="172"/>
      <c r="KAO231" s="172"/>
      <c r="KAP231" s="172"/>
      <c r="KAQ231" s="172"/>
      <c r="KAR231" s="172"/>
      <c r="KAS231" s="172"/>
      <c r="KAT231" s="172"/>
      <c r="KAU231" s="172"/>
      <c r="KAV231" s="172"/>
      <c r="KAW231" s="172"/>
      <c r="KAX231" s="172"/>
      <c r="KAY231" s="172"/>
      <c r="KAZ231" s="172"/>
      <c r="KBA231" s="172"/>
      <c r="KBB231" s="172"/>
      <c r="KBC231" s="172"/>
      <c r="KBD231" s="172"/>
      <c r="KBE231" s="172"/>
      <c r="KBF231" s="172"/>
      <c r="KBG231" s="172"/>
      <c r="KBH231" s="172"/>
      <c r="KBI231" s="172"/>
      <c r="KBJ231" s="172"/>
      <c r="KBK231" s="172"/>
      <c r="KBL231" s="172"/>
      <c r="KBM231" s="172"/>
      <c r="KBN231" s="172"/>
      <c r="KBO231" s="172"/>
      <c r="KBP231" s="172"/>
      <c r="KBQ231" s="172"/>
      <c r="KBR231" s="172"/>
      <c r="KBS231" s="172"/>
      <c r="KBT231" s="172"/>
      <c r="KBU231" s="172"/>
      <c r="KBV231" s="172"/>
      <c r="KBW231" s="172"/>
      <c r="KBX231" s="172"/>
      <c r="KBY231" s="172"/>
      <c r="KBZ231" s="172"/>
      <c r="KCA231" s="172"/>
      <c r="KCB231" s="172"/>
      <c r="KCC231" s="172"/>
      <c r="KCD231" s="172"/>
      <c r="KCE231" s="172"/>
      <c r="KCF231" s="172"/>
      <c r="KCG231" s="172"/>
      <c r="KCH231" s="172"/>
      <c r="KCI231" s="172"/>
      <c r="KCJ231" s="172"/>
      <c r="KCK231" s="172"/>
      <c r="KCL231" s="172"/>
      <c r="KCM231" s="172"/>
      <c r="KCN231" s="172"/>
      <c r="KCO231" s="172"/>
      <c r="KCP231" s="172"/>
      <c r="KCQ231" s="172"/>
      <c r="KCR231" s="172"/>
      <c r="KCS231" s="172"/>
      <c r="KCT231" s="172"/>
      <c r="KCU231" s="172"/>
      <c r="KCV231" s="172"/>
      <c r="KCW231" s="172"/>
      <c r="KCX231" s="172"/>
      <c r="KCY231" s="172"/>
      <c r="KCZ231" s="172"/>
      <c r="KDA231" s="172"/>
      <c r="KDB231" s="172"/>
      <c r="KDC231" s="172"/>
      <c r="KDD231" s="172"/>
      <c r="KDE231" s="172"/>
      <c r="KDF231" s="172"/>
      <c r="KDG231" s="172"/>
      <c r="KDH231" s="172"/>
      <c r="KDI231" s="172"/>
      <c r="KDJ231" s="172"/>
      <c r="KDK231" s="172"/>
      <c r="KDL231" s="172"/>
      <c r="KDM231" s="172"/>
      <c r="KDN231" s="172"/>
      <c r="KDO231" s="172"/>
      <c r="KDP231" s="172"/>
      <c r="KDQ231" s="172"/>
      <c r="KDR231" s="172"/>
      <c r="KDS231" s="172"/>
      <c r="KDT231" s="172"/>
      <c r="KDU231" s="172"/>
      <c r="KDV231" s="172"/>
      <c r="KDW231" s="172"/>
      <c r="KDX231" s="172"/>
      <c r="KDY231" s="172"/>
      <c r="KDZ231" s="172"/>
      <c r="KEA231" s="172"/>
      <c r="KEB231" s="172"/>
      <c r="KEC231" s="172"/>
      <c r="KED231" s="172"/>
      <c r="KEE231" s="172"/>
      <c r="KEF231" s="172"/>
      <c r="KEG231" s="172"/>
      <c r="KEH231" s="172"/>
      <c r="KEI231" s="172"/>
      <c r="KEJ231" s="172"/>
      <c r="KEK231" s="172"/>
      <c r="KEL231" s="172"/>
      <c r="KEM231" s="172"/>
      <c r="KEN231" s="172"/>
      <c r="KEO231" s="172"/>
      <c r="KEP231" s="172"/>
      <c r="KEQ231" s="172"/>
      <c r="KER231" s="172"/>
      <c r="KES231" s="172"/>
      <c r="KET231" s="172"/>
      <c r="KEU231" s="172"/>
      <c r="KEV231" s="172"/>
      <c r="KEW231" s="172"/>
      <c r="KEX231" s="172"/>
      <c r="KEY231" s="172"/>
      <c r="KEZ231" s="172"/>
      <c r="KFA231" s="172"/>
      <c r="KFB231" s="172"/>
      <c r="KFC231" s="172"/>
      <c r="KFD231" s="172"/>
      <c r="KFE231" s="172"/>
      <c r="KFF231" s="172"/>
      <c r="KFG231" s="172"/>
      <c r="KFH231" s="172"/>
      <c r="KFI231" s="172"/>
      <c r="KFJ231" s="172"/>
      <c r="KFK231" s="172"/>
      <c r="KFL231" s="172"/>
      <c r="KFM231" s="172"/>
      <c r="KFN231" s="172"/>
      <c r="KFO231" s="172"/>
      <c r="KFP231" s="172"/>
      <c r="KFQ231" s="172"/>
      <c r="KFR231" s="172"/>
      <c r="KFS231" s="172"/>
      <c r="KFT231" s="172"/>
      <c r="KFU231" s="172"/>
      <c r="KFV231" s="172"/>
      <c r="KFW231" s="172"/>
      <c r="KFX231" s="172"/>
      <c r="KFY231" s="172"/>
      <c r="KFZ231" s="172"/>
      <c r="KGA231" s="172"/>
      <c r="KGB231" s="172"/>
      <c r="KGC231" s="172"/>
      <c r="KGD231" s="172"/>
      <c r="KGE231" s="172"/>
      <c r="KGF231" s="172"/>
      <c r="KGG231" s="172"/>
      <c r="KGH231" s="172"/>
      <c r="KGI231" s="172"/>
      <c r="KGJ231" s="172"/>
      <c r="KGK231" s="172"/>
      <c r="KGL231" s="172"/>
      <c r="KGM231" s="172"/>
      <c r="KGN231" s="172"/>
      <c r="KGO231" s="172"/>
      <c r="KGP231" s="172"/>
      <c r="KGQ231" s="172"/>
      <c r="KGR231" s="172"/>
      <c r="KGS231" s="172"/>
      <c r="KGT231" s="172"/>
      <c r="KGU231" s="172"/>
      <c r="KGV231" s="172"/>
      <c r="KGW231" s="172"/>
      <c r="KGX231" s="172"/>
      <c r="KGY231" s="172"/>
      <c r="KGZ231" s="172"/>
      <c r="KHA231" s="172"/>
      <c r="KHB231" s="172"/>
      <c r="KHC231" s="172"/>
      <c r="KHD231" s="172"/>
      <c r="KHE231" s="172"/>
      <c r="KHF231" s="172"/>
      <c r="KHG231" s="172"/>
      <c r="KHH231" s="172"/>
      <c r="KHI231" s="172"/>
      <c r="KHJ231" s="172"/>
      <c r="KHK231" s="172"/>
      <c r="KHL231" s="172"/>
      <c r="KHM231" s="172"/>
      <c r="KHN231" s="172"/>
      <c r="KHO231" s="172"/>
      <c r="KHP231" s="172"/>
      <c r="KHQ231" s="172"/>
      <c r="KHR231" s="172"/>
      <c r="KHS231" s="172"/>
      <c r="KHT231" s="172"/>
      <c r="KHU231" s="172"/>
      <c r="KHV231" s="172"/>
      <c r="KHW231" s="172"/>
      <c r="KHX231" s="172"/>
      <c r="KHY231" s="172"/>
      <c r="KHZ231" s="172"/>
      <c r="KIA231" s="172"/>
      <c r="KIB231" s="172"/>
      <c r="KIC231" s="172"/>
      <c r="KID231" s="172"/>
      <c r="KIE231" s="172"/>
      <c r="KIF231" s="172"/>
      <c r="KIG231" s="172"/>
      <c r="KIH231" s="172"/>
      <c r="KII231" s="172"/>
      <c r="KIJ231" s="172"/>
      <c r="KIK231" s="172"/>
      <c r="KIL231" s="172"/>
      <c r="KIM231" s="172"/>
      <c r="KIN231" s="172"/>
      <c r="KIO231" s="172"/>
      <c r="KIP231" s="172"/>
      <c r="KIQ231" s="172"/>
      <c r="KIR231" s="172"/>
      <c r="KIS231" s="172"/>
      <c r="KIT231" s="172"/>
      <c r="KIU231" s="172"/>
      <c r="KIV231" s="172"/>
      <c r="KIW231" s="172"/>
      <c r="KIX231" s="172"/>
      <c r="KIY231" s="172"/>
      <c r="KIZ231" s="172"/>
      <c r="KJA231" s="172"/>
      <c r="KJB231" s="172"/>
      <c r="KJC231" s="172"/>
      <c r="KJD231" s="172"/>
      <c r="KJE231" s="172"/>
      <c r="KJF231" s="172"/>
      <c r="KJG231" s="172"/>
      <c r="KJH231" s="172"/>
      <c r="KJI231" s="172"/>
      <c r="KJJ231" s="172"/>
      <c r="KJK231" s="172"/>
      <c r="KJL231" s="172"/>
      <c r="KJM231" s="172"/>
      <c r="KJN231" s="172"/>
      <c r="KJO231" s="172"/>
      <c r="KJP231" s="172"/>
      <c r="KJQ231" s="172"/>
      <c r="KJR231" s="172"/>
      <c r="KJS231" s="172"/>
      <c r="KJT231" s="172"/>
      <c r="KJU231" s="172"/>
      <c r="KJV231" s="172"/>
      <c r="KJW231" s="172"/>
      <c r="KJX231" s="172"/>
      <c r="KJY231" s="172"/>
      <c r="KJZ231" s="172"/>
      <c r="KKA231" s="172"/>
      <c r="KKB231" s="172"/>
      <c r="KKC231" s="172"/>
      <c r="KKD231" s="172"/>
      <c r="KKE231" s="172"/>
      <c r="KKF231" s="172"/>
      <c r="KKG231" s="172"/>
      <c r="KKH231" s="172"/>
      <c r="KKI231" s="172"/>
      <c r="KKJ231" s="172"/>
      <c r="KKK231" s="172"/>
      <c r="KKL231" s="172"/>
      <c r="KKM231" s="172"/>
      <c r="KKN231" s="172"/>
      <c r="KKO231" s="172"/>
      <c r="KKP231" s="172"/>
      <c r="KKQ231" s="172"/>
      <c r="KKR231" s="172"/>
      <c r="KKS231" s="172"/>
      <c r="KKT231" s="172"/>
      <c r="KKU231" s="172"/>
      <c r="KKV231" s="172"/>
      <c r="KKW231" s="172"/>
      <c r="KKX231" s="172"/>
      <c r="KKY231" s="172"/>
      <c r="KKZ231" s="172"/>
      <c r="KLA231" s="172"/>
      <c r="KLB231" s="172"/>
      <c r="KLC231" s="172"/>
      <c r="KLD231" s="172"/>
      <c r="KLE231" s="172"/>
      <c r="KLF231" s="172"/>
      <c r="KLG231" s="172"/>
      <c r="KLH231" s="172"/>
      <c r="KLI231" s="172"/>
      <c r="KLJ231" s="172"/>
      <c r="KLK231" s="172"/>
      <c r="KLL231" s="172"/>
      <c r="KLM231" s="172"/>
      <c r="KLN231" s="172"/>
      <c r="KLO231" s="172"/>
      <c r="KLP231" s="172"/>
      <c r="KLQ231" s="172"/>
      <c r="KLR231" s="172"/>
      <c r="KLS231" s="172"/>
      <c r="KLT231" s="172"/>
      <c r="KLU231" s="172"/>
      <c r="KLV231" s="172"/>
      <c r="KLW231" s="172"/>
      <c r="KLX231" s="172"/>
      <c r="KLY231" s="172"/>
      <c r="KLZ231" s="172"/>
      <c r="KMA231" s="172"/>
      <c r="KMB231" s="172"/>
      <c r="KMC231" s="172"/>
      <c r="KMD231" s="172"/>
      <c r="KME231" s="172"/>
      <c r="KMF231" s="172"/>
      <c r="KMG231" s="172"/>
      <c r="KMH231" s="172"/>
      <c r="KMI231" s="172"/>
      <c r="KMJ231" s="172"/>
      <c r="KMK231" s="172"/>
      <c r="KML231" s="172"/>
      <c r="KMM231" s="172"/>
      <c r="KMN231" s="172"/>
      <c r="KMO231" s="172"/>
      <c r="KMP231" s="172"/>
      <c r="KMQ231" s="172"/>
      <c r="KMR231" s="172"/>
      <c r="KMS231" s="172"/>
      <c r="KMT231" s="172"/>
      <c r="KMU231" s="172"/>
      <c r="KMV231" s="172"/>
      <c r="KMW231" s="172"/>
      <c r="KMX231" s="172"/>
      <c r="KMY231" s="172"/>
      <c r="KMZ231" s="172"/>
      <c r="KNA231" s="172"/>
      <c r="KNB231" s="172"/>
      <c r="KNC231" s="172"/>
      <c r="KND231" s="172"/>
      <c r="KNE231" s="172"/>
      <c r="KNF231" s="172"/>
      <c r="KNG231" s="172"/>
      <c r="KNH231" s="172"/>
      <c r="KNI231" s="172"/>
      <c r="KNJ231" s="172"/>
      <c r="KNK231" s="172"/>
      <c r="KNL231" s="172"/>
      <c r="KNM231" s="172"/>
      <c r="KNN231" s="172"/>
      <c r="KNO231" s="172"/>
      <c r="KNP231" s="172"/>
      <c r="KNQ231" s="172"/>
      <c r="KNR231" s="172"/>
      <c r="KNS231" s="172"/>
      <c r="KNT231" s="172"/>
      <c r="KNU231" s="172"/>
      <c r="KNV231" s="172"/>
      <c r="KNW231" s="172"/>
      <c r="KNX231" s="172"/>
      <c r="KNY231" s="172"/>
      <c r="KNZ231" s="172"/>
      <c r="KOA231" s="172"/>
      <c r="KOB231" s="172"/>
      <c r="KOC231" s="172"/>
      <c r="KOD231" s="172"/>
      <c r="KOE231" s="172"/>
      <c r="KOF231" s="172"/>
      <c r="KOG231" s="172"/>
      <c r="KOH231" s="172"/>
      <c r="KOI231" s="172"/>
      <c r="KOJ231" s="172"/>
      <c r="KOK231" s="172"/>
      <c r="KOL231" s="172"/>
      <c r="KOM231" s="172"/>
      <c r="KON231" s="172"/>
      <c r="KOO231" s="172"/>
      <c r="KOP231" s="172"/>
      <c r="KOQ231" s="172"/>
      <c r="KOR231" s="172"/>
      <c r="KOS231" s="172"/>
      <c r="KOT231" s="172"/>
      <c r="KOU231" s="172"/>
      <c r="KOV231" s="172"/>
      <c r="KOW231" s="172"/>
      <c r="KOX231" s="172"/>
      <c r="KOY231" s="172"/>
      <c r="KOZ231" s="172"/>
      <c r="KPA231" s="172"/>
      <c r="KPB231" s="172"/>
      <c r="KPC231" s="172"/>
      <c r="KPD231" s="172"/>
      <c r="KPE231" s="172"/>
      <c r="KPF231" s="172"/>
      <c r="KPG231" s="172"/>
      <c r="KPH231" s="172"/>
      <c r="KPI231" s="172"/>
      <c r="KPJ231" s="172"/>
      <c r="KPK231" s="172"/>
      <c r="KPL231" s="172"/>
      <c r="KPM231" s="172"/>
      <c r="KPN231" s="172"/>
      <c r="KPO231" s="172"/>
      <c r="KPP231" s="172"/>
      <c r="KPQ231" s="172"/>
      <c r="KPR231" s="172"/>
      <c r="KPS231" s="172"/>
      <c r="KPT231" s="172"/>
      <c r="KPU231" s="172"/>
      <c r="KPV231" s="172"/>
      <c r="KPW231" s="172"/>
      <c r="KPX231" s="172"/>
      <c r="KPY231" s="172"/>
      <c r="KPZ231" s="172"/>
      <c r="KQA231" s="172"/>
      <c r="KQB231" s="172"/>
      <c r="KQC231" s="172"/>
      <c r="KQD231" s="172"/>
      <c r="KQE231" s="172"/>
      <c r="KQF231" s="172"/>
      <c r="KQG231" s="172"/>
      <c r="KQH231" s="172"/>
      <c r="KQI231" s="172"/>
      <c r="KQJ231" s="172"/>
      <c r="KQK231" s="172"/>
      <c r="KQL231" s="172"/>
      <c r="KQM231" s="172"/>
      <c r="KQN231" s="172"/>
      <c r="KQO231" s="172"/>
      <c r="KQP231" s="172"/>
      <c r="KQQ231" s="172"/>
      <c r="KQR231" s="172"/>
      <c r="KQS231" s="172"/>
      <c r="KQT231" s="172"/>
      <c r="KQU231" s="172"/>
      <c r="KQV231" s="172"/>
      <c r="KQW231" s="172"/>
      <c r="KQX231" s="172"/>
      <c r="KQY231" s="172"/>
      <c r="KQZ231" s="172"/>
      <c r="KRA231" s="172"/>
      <c r="KRB231" s="172"/>
      <c r="KRC231" s="172"/>
      <c r="KRD231" s="172"/>
      <c r="KRE231" s="172"/>
      <c r="KRF231" s="172"/>
      <c r="KRG231" s="172"/>
      <c r="KRH231" s="172"/>
      <c r="KRI231" s="172"/>
      <c r="KRJ231" s="172"/>
      <c r="KRK231" s="172"/>
      <c r="KRL231" s="172"/>
      <c r="KRM231" s="172"/>
      <c r="KRN231" s="172"/>
      <c r="KRO231" s="172"/>
      <c r="KRP231" s="172"/>
      <c r="KRQ231" s="172"/>
      <c r="KRR231" s="172"/>
      <c r="KRS231" s="172"/>
      <c r="KRT231" s="172"/>
      <c r="KRU231" s="172"/>
      <c r="KRV231" s="172"/>
      <c r="KRW231" s="172"/>
      <c r="KRX231" s="172"/>
      <c r="KRY231" s="172"/>
      <c r="KRZ231" s="172"/>
      <c r="KSA231" s="172"/>
      <c r="KSB231" s="172"/>
      <c r="KSC231" s="172"/>
      <c r="KSD231" s="172"/>
      <c r="KSE231" s="172"/>
      <c r="KSF231" s="172"/>
      <c r="KSG231" s="172"/>
      <c r="KSH231" s="172"/>
      <c r="KSI231" s="172"/>
      <c r="KSJ231" s="172"/>
      <c r="KSK231" s="172"/>
      <c r="KSL231" s="172"/>
      <c r="KSM231" s="172"/>
      <c r="KSN231" s="172"/>
      <c r="KSO231" s="172"/>
      <c r="KSP231" s="172"/>
      <c r="KSQ231" s="172"/>
      <c r="KSR231" s="172"/>
      <c r="KSS231" s="172"/>
      <c r="KST231" s="172"/>
      <c r="KSU231" s="172"/>
      <c r="KSV231" s="172"/>
      <c r="KSW231" s="172"/>
      <c r="KSX231" s="172"/>
      <c r="KSY231" s="172"/>
      <c r="KSZ231" s="172"/>
      <c r="KTA231" s="172"/>
      <c r="KTB231" s="172"/>
      <c r="KTC231" s="172"/>
      <c r="KTD231" s="172"/>
      <c r="KTE231" s="172"/>
      <c r="KTF231" s="172"/>
      <c r="KTG231" s="172"/>
      <c r="KTH231" s="172"/>
      <c r="KTI231" s="172"/>
      <c r="KTJ231" s="172"/>
      <c r="KTK231" s="172"/>
      <c r="KTL231" s="172"/>
      <c r="KTM231" s="172"/>
      <c r="KTN231" s="172"/>
      <c r="KTO231" s="172"/>
      <c r="KTP231" s="172"/>
      <c r="KTQ231" s="172"/>
      <c r="KTR231" s="172"/>
      <c r="KTS231" s="172"/>
      <c r="KTT231" s="172"/>
      <c r="KTU231" s="172"/>
      <c r="KTV231" s="172"/>
      <c r="KTW231" s="172"/>
      <c r="KTX231" s="172"/>
      <c r="KTY231" s="172"/>
      <c r="KTZ231" s="172"/>
      <c r="KUA231" s="172"/>
      <c r="KUB231" s="172"/>
      <c r="KUC231" s="172"/>
      <c r="KUD231" s="172"/>
      <c r="KUE231" s="172"/>
      <c r="KUF231" s="172"/>
      <c r="KUG231" s="172"/>
      <c r="KUH231" s="172"/>
      <c r="KUI231" s="172"/>
      <c r="KUJ231" s="172"/>
      <c r="KUK231" s="172"/>
      <c r="KUL231" s="172"/>
      <c r="KUM231" s="172"/>
      <c r="KUN231" s="172"/>
      <c r="KUO231" s="172"/>
      <c r="KUP231" s="172"/>
      <c r="KUQ231" s="172"/>
      <c r="KUR231" s="172"/>
      <c r="KUS231" s="172"/>
      <c r="KUT231" s="172"/>
      <c r="KUU231" s="172"/>
      <c r="KUV231" s="172"/>
      <c r="KUW231" s="172"/>
      <c r="KUX231" s="172"/>
      <c r="KUY231" s="172"/>
      <c r="KUZ231" s="172"/>
      <c r="KVA231" s="172"/>
      <c r="KVB231" s="172"/>
      <c r="KVC231" s="172"/>
      <c r="KVD231" s="172"/>
      <c r="KVE231" s="172"/>
      <c r="KVF231" s="172"/>
      <c r="KVG231" s="172"/>
      <c r="KVH231" s="172"/>
      <c r="KVI231" s="172"/>
      <c r="KVJ231" s="172"/>
      <c r="KVK231" s="172"/>
      <c r="KVL231" s="172"/>
      <c r="KVM231" s="172"/>
      <c r="KVN231" s="172"/>
      <c r="KVO231" s="172"/>
      <c r="KVP231" s="172"/>
      <c r="KVQ231" s="172"/>
      <c r="KVR231" s="172"/>
      <c r="KVS231" s="172"/>
      <c r="KVT231" s="172"/>
      <c r="KVU231" s="172"/>
      <c r="KVV231" s="172"/>
      <c r="KVW231" s="172"/>
      <c r="KVX231" s="172"/>
      <c r="KVY231" s="172"/>
      <c r="KVZ231" s="172"/>
      <c r="KWA231" s="172"/>
      <c r="KWB231" s="172"/>
      <c r="KWC231" s="172"/>
      <c r="KWD231" s="172"/>
      <c r="KWE231" s="172"/>
      <c r="KWF231" s="172"/>
      <c r="KWG231" s="172"/>
      <c r="KWH231" s="172"/>
      <c r="KWI231" s="172"/>
      <c r="KWJ231" s="172"/>
      <c r="KWK231" s="172"/>
      <c r="KWL231" s="172"/>
      <c r="KWM231" s="172"/>
      <c r="KWN231" s="172"/>
      <c r="KWO231" s="172"/>
      <c r="KWP231" s="172"/>
      <c r="KWQ231" s="172"/>
      <c r="KWR231" s="172"/>
      <c r="KWS231" s="172"/>
      <c r="KWT231" s="172"/>
      <c r="KWU231" s="172"/>
      <c r="KWV231" s="172"/>
      <c r="KWW231" s="172"/>
      <c r="KWX231" s="172"/>
      <c r="KWY231" s="172"/>
      <c r="KWZ231" s="172"/>
      <c r="KXA231" s="172"/>
      <c r="KXB231" s="172"/>
      <c r="KXC231" s="172"/>
      <c r="KXD231" s="172"/>
      <c r="KXE231" s="172"/>
      <c r="KXF231" s="172"/>
      <c r="KXG231" s="172"/>
      <c r="KXH231" s="172"/>
      <c r="KXI231" s="172"/>
      <c r="KXJ231" s="172"/>
      <c r="KXK231" s="172"/>
      <c r="KXL231" s="172"/>
      <c r="KXM231" s="172"/>
      <c r="KXN231" s="172"/>
      <c r="KXO231" s="172"/>
      <c r="KXP231" s="172"/>
      <c r="KXQ231" s="172"/>
      <c r="KXR231" s="172"/>
      <c r="KXS231" s="172"/>
      <c r="KXT231" s="172"/>
      <c r="KXU231" s="172"/>
      <c r="KXV231" s="172"/>
      <c r="KXW231" s="172"/>
      <c r="KXX231" s="172"/>
      <c r="KXY231" s="172"/>
      <c r="KXZ231" s="172"/>
      <c r="KYA231" s="172"/>
      <c r="KYB231" s="172"/>
      <c r="KYC231" s="172"/>
      <c r="KYD231" s="172"/>
      <c r="KYE231" s="172"/>
      <c r="KYF231" s="172"/>
      <c r="KYG231" s="172"/>
      <c r="KYH231" s="172"/>
      <c r="KYI231" s="172"/>
      <c r="KYJ231" s="172"/>
      <c r="KYK231" s="172"/>
      <c r="KYL231" s="172"/>
      <c r="KYM231" s="172"/>
      <c r="KYN231" s="172"/>
      <c r="KYO231" s="172"/>
      <c r="KYP231" s="172"/>
      <c r="KYQ231" s="172"/>
      <c r="KYR231" s="172"/>
      <c r="KYS231" s="172"/>
      <c r="KYT231" s="172"/>
      <c r="KYU231" s="172"/>
      <c r="KYV231" s="172"/>
      <c r="KYW231" s="172"/>
      <c r="KYX231" s="172"/>
      <c r="KYY231" s="172"/>
      <c r="KYZ231" s="172"/>
      <c r="KZA231" s="172"/>
      <c r="KZB231" s="172"/>
      <c r="KZC231" s="172"/>
      <c r="KZD231" s="172"/>
      <c r="KZE231" s="172"/>
      <c r="KZF231" s="172"/>
      <c r="KZG231" s="172"/>
      <c r="KZH231" s="172"/>
      <c r="KZI231" s="172"/>
      <c r="KZJ231" s="172"/>
      <c r="KZK231" s="172"/>
      <c r="KZL231" s="172"/>
      <c r="KZM231" s="172"/>
      <c r="KZN231" s="172"/>
      <c r="KZO231" s="172"/>
      <c r="KZP231" s="172"/>
      <c r="KZQ231" s="172"/>
      <c r="KZR231" s="172"/>
      <c r="KZS231" s="172"/>
      <c r="KZT231" s="172"/>
      <c r="KZU231" s="172"/>
      <c r="KZV231" s="172"/>
      <c r="KZW231" s="172"/>
      <c r="KZX231" s="172"/>
      <c r="KZY231" s="172"/>
      <c r="KZZ231" s="172"/>
      <c r="LAA231" s="172"/>
      <c r="LAB231" s="172"/>
      <c r="LAC231" s="172"/>
      <c r="LAD231" s="172"/>
      <c r="LAE231" s="172"/>
      <c r="LAF231" s="172"/>
      <c r="LAG231" s="172"/>
      <c r="LAH231" s="172"/>
      <c r="LAI231" s="172"/>
      <c r="LAJ231" s="172"/>
      <c r="LAK231" s="172"/>
      <c r="LAL231" s="172"/>
      <c r="LAM231" s="172"/>
      <c r="LAN231" s="172"/>
      <c r="LAO231" s="172"/>
      <c r="LAP231" s="172"/>
      <c r="LAQ231" s="172"/>
      <c r="LAR231" s="172"/>
      <c r="LAS231" s="172"/>
      <c r="LAT231" s="172"/>
      <c r="LAU231" s="172"/>
      <c r="LAV231" s="172"/>
      <c r="LAW231" s="172"/>
      <c r="LAX231" s="172"/>
      <c r="LAY231" s="172"/>
      <c r="LAZ231" s="172"/>
      <c r="LBA231" s="172"/>
      <c r="LBB231" s="172"/>
      <c r="LBC231" s="172"/>
      <c r="LBD231" s="172"/>
      <c r="LBE231" s="172"/>
      <c r="LBF231" s="172"/>
      <c r="LBG231" s="172"/>
      <c r="LBH231" s="172"/>
      <c r="LBI231" s="172"/>
      <c r="LBJ231" s="172"/>
      <c r="LBK231" s="172"/>
      <c r="LBL231" s="172"/>
      <c r="LBM231" s="172"/>
      <c r="LBN231" s="172"/>
      <c r="LBO231" s="172"/>
      <c r="LBP231" s="172"/>
      <c r="LBQ231" s="172"/>
      <c r="LBR231" s="172"/>
      <c r="LBS231" s="172"/>
      <c r="LBT231" s="172"/>
      <c r="LBU231" s="172"/>
      <c r="LBV231" s="172"/>
      <c r="LBW231" s="172"/>
      <c r="LBX231" s="172"/>
      <c r="LBY231" s="172"/>
      <c r="LBZ231" s="172"/>
      <c r="LCA231" s="172"/>
      <c r="LCB231" s="172"/>
      <c r="LCC231" s="172"/>
      <c r="LCD231" s="172"/>
      <c r="LCE231" s="172"/>
      <c r="LCF231" s="172"/>
      <c r="LCG231" s="172"/>
      <c r="LCH231" s="172"/>
      <c r="LCI231" s="172"/>
      <c r="LCJ231" s="172"/>
      <c r="LCK231" s="172"/>
      <c r="LCL231" s="172"/>
      <c r="LCM231" s="172"/>
      <c r="LCN231" s="172"/>
      <c r="LCO231" s="172"/>
      <c r="LCP231" s="172"/>
      <c r="LCQ231" s="172"/>
      <c r="LCR231" s="172"/>
      <c r="LCS231" s="172"/>
      <c r="LCT231" s="172"/>
      <c r="LCU231" s="172"/>
      <c r="LCV231" s="172"/>
      <c r="LCW231" s="172"/>
      <c r="LCX231" s="172"/>
      <c r="LCY231" s="172"/>
      <c r="LCZ231" s="172"/>
      <c r="LDA231" s="172"/>
      <c r="LDB231" s="172"/>
      <c r="LDC231" s="172"/>
      <c r="LDD231" s="172"/>
      <c r="LDE231" s="172"/>
      <c r="LDF231" s="172"/>
      <c r="LDG231" s="172"/>
      <c r="LDH231" s="172"/>
      <c r="LDI231" s="172"/>
      <c r="LDJ231" s="172"/>
      <c r="LDK231" s="172"/>
      <c r="LDL231" s="172"/>
      <c r="LDM231" s="172"/>
      <c r="LDN231" s="172"/>
      <c r="LDO231" s="172"/>
      <c r="LDP231" s="172"/>
      <c r="LDQ231" s="172"/>
      <c r="LDR231" s="172"/>
      <c r="LDS231" s="172"/>
      <c r="LDT231" s="172"/>
      <c r="LDU231" s="172"/>
      <c r="LDV231" s="172"/>
      <c r="LDW231" s="172"/>
      <c r="LDX231" s="172"/>
      <c r="LDY231" s="172"/>
      <c r="LDZ231" s="172"/>
      <c r="LEA231" s="172"/>
      <c r="LEB231" s="172"/>
      <c r="LEC231" s="172"/>
      <c r="LED231" s="172"/>
      <c r="LEE231" s="172"/>
      <c r="LEF231" s="172"/>
      <c r="LEG231" s="172"/>
      <c r="LEH231" s="172"/>
      <c r="LEI231" s="172"/>
      <c r="LEJ231" s="172"/>
      <c r="LEK231" s="172"/>
      <c r="LEL231" s="172"/>
      <c r="LEM231" s="172"/>
      <c r="LEN231" s="172"/>
      <c r="LEO231" s="172"/>
      <c r="LEP231" s="172"/>
      <c r="LEQ231" s="172"/>
      <c r="LER231" s="172"/>
      <c r="LES231" s="172"/>
      <c r="LET231" s="172"/>
      <c r="LEU231" s="172"/>
      <c r="LEV231" s="172"/>
      <c r="LEW231" s="172"/>
      <c r="LEX231" s="172"/>
      <c r="LEY231" s="172"/>
      <c r="LEZ231" s="172"/>
      <c r="LFA231" s="172"/>
      <c r="LFB231" s="172"/>
      <c r="LFC231" s="172"/>
      <c r="LFD231" s="172"/>
      <c r="LFE231" s="172"/>
      <c r="LFF231" s="172"/>
      <c r="LFG231" s="172"/>
      <c r="LFH231" s="172"/>
      <c r="LFI231" s="172"/>
      <c r="LFJ231" s="172"/>
      <c r="LFK231" s="172"/>
      <c r="LFL231" s="172"/>
      <c r="LFM231" s="172"/>
      <c r="LFN231" s="172"/>
      <c r="LFO231" s="172"/>
      <c r="LFP231" s="172"/>
      <c r="LFQ231" s="172"/>
      <c r="LFR231" s="172"/>
      <c r="LFS231" s="172"/>
      <c r="LFT231" s="172"/>
      <c r="LFU231" s="172"/>
      <c r="LFV231" s="172"/>
      <c r="LFW231" s="172"/>
      <c r="LFX231" s="172"/>
      <c r="LFY231" s="172"/>
      <c r="LFZ231" s="172"/>
      <c r="LGA231" s="172"/>
      <c r="LGB231" s="172"/>
      <c r="LGC231" s="172"/>
      <c r="LGD231" s="172"/>
      <c r="LGE231" s="172"/>
      <c r="LGF231" s="172"/>
      <c r="LGG231" s="172"/>
      <c r="LGH231" s="172"/>
      <c r="LGI231" s="172"/>
      <c r="LGJ231" s="172"/>
      <c r="LGK231" s="172"/>
      <c r="LGL231" s="172"/>
      <c r="LGM231" s="172"/>
      <c r="LGN231" s="172"/>
      <c r="LGO231" s="172"/>
      <c r="LGP231" s="172"/>
      <c r="LGQ231" s="172"/>
      <c r="LGR231" s="172"/>
      <c r="LGS231" s="172"/>
      <c r="LGT231" s="172"/>
      <c r="LGU231" s="172"/>
      <c r="LGV231" s="172"/>
      <c r="LGW231" s="172"/>
      <c r="LGX231" s="172"/>
      <c r="LGY231" s="172"/>
      <c r="LGZ231" s="172"/>
      <c r="LHA231" s="172"/>
      <c r="LHB231" s="172"/>
      <c r="LHC231" s="172"/>
      <c r="LHD231" s="172"/>
      <c r="LHE231" s="172"/>
      <c r="LHF231" s="172"/>
      <c r="LHG231" s="172"/>
      <c r="LHH231" s="172"/>
      <c r="LHI231" s="172"/>
      <c r="LHJ231" s="172"/>
      <c r="LHK231" s="172"/>
      <c r="LHL231" s="172"/>
      <c r="LHM231" s="172"/>
      <c r="LHN231" s="172"/>
      <c r="LHO231" s="172"/>
      <c r="LHP231" s="172"/>
      <c r="LHQ231" s="172"/>
      <c r="LHR231" s="172"/>
      <c r="LHS231" s="172"/>
      <c r="LHT231" s="172"/>
      <c r="LHU231" s="172"/>
      <c r="LHV231" s="172"/>
      <c r="LHW231" s="172"/>
      <c r="LHX231" s="172"/>
      <c r="LHY231" s="172"/>
      <c r="LHZ231" s="172"/>
      <c r="LIA231" s="172"/>
      <c r="LIB231" s="172"/>
      <c r="LIC231" s="172"/>
      <c r="LID231" s="172"/>
      <c r="LIE231" s="172"/>
      <c r="LIF231" s="172"/>
      <c r="LIG231" s="172"/>
      <c r="LIH231" s="172"/>
      <c r="LII231" s="172"/>
      <c r="LIJ231" s="172"/>
      <c r="LIK231" s="172"/>
      <c r="LIL231" s="172"/>
      <c r="LIM231" s="172"/>
      <c r="LIN231" s="172"/>
      <c r="LIO231" s="172"/>
      <c r="LIP231" s="172"/>
      <c r="LIQ231" s="172"/>
      <c r="LIR231" s="172"/>
      <c r="LIS231" s="172"/>
      <c r="LIT231" s="172"/>
      <c r="LIU231" s="172"/>
      <c r="LIV231" s="172"/>
      <c r="LIW231" s="172"/>
      <c r="LIX231" s="172"/>
      <c r="LIY231" s="172"/>
      <c r="LIZ231" s="172"/>
      <c r="LJA231" s="172"/>
      <c r="LJB231" s="172"/>
      <c r="LJC231" s="172"/>
      <c r="LJD231" s="172"/>
      <c r="LJE231" s="172"/>
      <c r="LJF231" s="172"/>
      <c r="LJG231" s="172"/>
      <c r="LJH231" s="172"/>
      <c r="LJI231" s="172"/>
      <c r="LJJ231" s="172"/>
      <c r="LJK231" s="172"/>
      <c r="LJL231" s="172"/>
      <c r="LJM231" s="172"/>
      <c r="LJN231" s="172"/>
      <c r="LJO231" s="172"/>
      <c r="LJP231" s="172"/>
      <c r="LJQ231" s="172"/>
      <c r="LJR231" s="172"/>
      <c r="LJS231" s="172"/>
      <c r="LJT231" s="172"/>
      <c r="LJU231" s="172"/>
      <c r="LJV231" s="172"/>
      <c r="LJW231" s="172"/>
      <c r="LJX231" s="172"/>
      <c r="LJY231" s="172"/>
      <c r="LJZ231" s="172"/>
      <c r="LKA231" s="172"/>
      <c r="LKB231" s="172"/>
      <c r="LKC231" s="172"/>
      <c r="LKD231" s="172"/>
      <c r="LKE231" s="172"/>
      <c r="LKF231" s="172"/>
      <c r="LKG231" s="172"/>
      <c r="LKH231" s="172"/>
      <c r="LKI231" s="172"/>
      <c r="LKJ231" s="172"/>
      <c r="LKK231" s="172"/>
      <c r="LKL231" s="172"/>
      <c r="LKM231" s="172"/>
      <c r="LKN231" s="172"/>
      <c r="LKO231" s="172"/>
      <c r="LKP231" s="172"/>
      <c r="LKQ231" s="172"/>
      <c r="LKR231" s="172"/>
      <c r="LKS231" s="172"/>
      <c r="LKT231" s="172"/>
      <c r="LKU231" s="172"/>
      <c r="LKV231" s="172"/>
      <c r="LKW231" s="172"/>
      <c r="LKX231" s="172"/>
      <c r="LKY231" s="172"/>
      <c r="LKZ231" s="172"/>
      <c r="LLA231" s="172"/>
      <c r="LLB231" s="172"/>
      <c r="LLC231" s="172"/>
      <c r="LLD231" s="172"/>
      <c r="LLE231" s="172"/>
      <c r="LLF231" s="172"/>
      <c r="LLG231" s="172"/>
      <c r="LLH231" s="172"/>
      <c r="LLI231" s="172"/>
      <c r="LLJ231" s="172"/>
      <c r="LLK231" s="172"/>
      <c r="LLL231" s="172"/>
      <c r="LLM231" s="172"/>
      <c r="LLN231" s="172"/>
      <c r="LLO231" s="172"/>
      <c r="LLP231" s="172"/>
      <c r="LLQ231" s="172"/>
      <c r="LLR231" s="172"/>
      <c r="LLS231" s="172"/>
      <c r="LLT231" s="172"/>
      <c r="LLU231" s="172"/>
      <c r="LLV231" s="172"/>
      <c r="LLW231" s="172"/>
      <c r="LLX231" s="172"/>
      <c r="LLY231" s="172"/>
      <c r="LLZ231" s="172"/>
      <c r="LMA231" s="172"/>
      <c r="LMB231" s="172"/>
      <c r="LMC231" s="172"/>
      <c r="LMD231" s="172"/>
      <c r="LME231" s="172"/>
      <c r="LMF231" s="172"/>
      <c r="LMG231" s="172"/>
      <c r="LMH231" s="172"/>
      <c r="LMI231" s="172"/>
      <c r="LMJ231" s="172"/>
      <c r="LMK231" s="172"/>
      <c r="LML231" s="172"/>
      <c r="LMM231" s="172"/>
      <c r="LMN231" s="172"/>
      <c r="LMO231" s="172"/>
      <c r="LMP231" s="172"/>
      <c r="LMQ231" s="172"/>
      <c r="LMR231" s="172"/>
      <c r="LMS231" s="172"/>
      <c r="LMT231" s="172"/>
      <c r="LMU231" s="172"/>
      <c r="LMV231" s="172"/>
      <c r="LMW231" s="172"/>
      <c r="LMX231" s="172"/>
      <c r="LMY231" s="172"/>
      <c r="LMZ231" s="172"/>
      <c r="LNA231" s="172"/>
      <c r="LNB231" s="172"/>
      <c r="LNC231" s="172"/>
      <c r="LND231" s="172"/>
      <c r="LNE231" s="172"/>
      <c r="LNF231" s="172"/>
      <c r="LNG231" s="172"/>
      <c r="LNH231" s="172"/>
      <c r="LNI231" s="172"/>
      <c r="LNJ231" s="172"/>
      <c r="LNK231" s="172"/>
      <c r="LNL231" s="172"/>
      <c r="LNM231" s="172"/>
      <c r="LNN231" s="172"/>
      <c r="LNO231" s="172"/>
      <c r="LNP231" s="172"/>
      <c r="LNQ231" s="172"/>
      <c r="LNR231" s="172"/>
      <c r="LNS231" s="172"/>
      <c r="LNT231" s="172"/>
      <c r="LNU231" s="172"/>
      <c r="LNV231" s="172"/>
      <c r="LNW231" s="172"/>
      <c r="LNX231" s="172"/>
      <c r="LNY231" s="172"/>
      <c r="LNZ231" s="172"/>
      <c r="LOA231" s="172"/>
      <c r="LOB231" s="172"/>
      <c r="LOC231" s="172"/>
      <c r="LOD231" s="172"/>
      <c r="LOE231" s="172"/>
      <c r="LOF231" s="172"/>
      <c r="LOG231" s="172"/>
      <c r="LOH231" s="172"/>
      <c r="LOI231" s="172"/>
      <c r="LOJ231" s="172"/>
      <c r="LOK231" s="172"/>
      <c r="LOL231" s="172"/>
      <c r="LOM231" s="172"/>
      <c r="LON231" s="172"/>
      <c r="LOO231" s="172"/>
      <c r="LOP231" s="172"/>
      <c r="LOQ231" s="172"/>
      <c r="LOR231" s="172"/>
      <c r="LOS231" s="172"/>
      <c r="LOT231" s="172"/>
      <c r="LOU231" s="172"/>
      <c r="LOV231" s="172"/>
      <c r="LOW231" s="172"/>
      <c r="LOX231" s="172"/>
      <c r="LOY231" s="172"/>
      <c r="LOZ231" s="172"/>
      <c r="LPA231" s="172"/>
      <c r="LPB231" s="172"/>
      <c r="LPC231" s="172"/>
      <c r="LPD231" s="172"/>
      <c r="LPE231" s="172"/>
      <c r="LPF231" s="172"/>
      <c r="LPG231" s="172"/>
      <c r="LPH231" s="172"/>
      <c r="LPI231" s="172"/>
      <c r="LPJ231" s="172"/>
      <c r="LPK231" s="172"/>
      <c r="LPL231" s="172"/>
      <c r="LPM231" s="172"/>
      <c r="LPN231" s="172"/>
      <c r="LPO231" s="172"/>
      <c r="LPP231" s="172"/>
      <c r="LPQ231" s="172"/>
      <c r="LPR231" s="172"/>
      <c r="LPS231" s="172"/>
      <c r="LPT231" s="172"/>
      <c r="LPU231" s="172"/>
      <c r="LPV231" s="172"/>
      <c r="LPW231" s="172"/>
      <c r="LPX231" s="172"/>
      <c r="LPY231" s="172"/>
      <c r="LPZ231" s="172"/>
      <c r="LQA231" s="172"/>
      <c r="LQB231" s="172"/>
      <c r="LQC231" s="172"/>
      <c r="LQD231" s="172"/>
      <c r="LQE231" s="172"/>
      <c r="LQF231" s="172"/>
      <c r="LQG231" s="172"/>
      <c r="LQH231" s="172"/>
      <c r="LQI231" s="172"/>
      <c r="LQJ231" s="172"/>
      <c r="LQK231" s="172"/>
      <c r="LQL231" s="172"/>
      <c r="LQM231" s="172"/>
      <c r="LQN231" s="172"/>
      <c r="LQO231" s="172"/>
      <c r="LQP231" s="172"/>
      <c r="LQQ231" s="172"/>
      <c r="LQR231" s="172"/>
      <c r="LQS231" s="172"/>
      <c r="LQT231" s="172"/>
      <c r="LQU231" s="172"/>
      <c r="LQV231" s="172"/>
      <c r="LQW231" s="172"/>
      <c r="LQX231" s="172"/>
      <c r="LQY231" s="172"/>
      <c r="LQZ231" s="172"/>
      <c r="LRA231" s="172"/>
      <c r="LRB231" s="172"/>
      <c r="LRC231" s="172"/>
      <c r="LRD231" s="172"/>
      <c r="LRE231" s="172"/>
      <c r="LRF231" s="172"/>
      <c r="LRG231" s="172"/>
      <c r="LRH231" s="172"/>
      <c r="LRI231" s="172"/>
      <c r="LRJ231" s="172"/>
      <c r="LRK231" s="172"/>
      <c r="LRL231" s="172"/>
      <c r="LRM231" s="172"/>
      <c r="LRN231" s="172"/>
      <c r="LRO231" s="172"/>
      <c r="LRP231" s="172"/>
      <c r="LRQ231" s="172"/>
      <c r="LRR231" s="172"/>
      <c r="LRS231" s="172"/>
      <c r="LRT231" s="172"/>
      <c r="LRU231" s="172"/>
      <c r="LRV231" s="172"/>
      <c r="LRW231" s="172"/>
      <c r="LRX231" s="172"/>
      <c r="LRY231" s="172"/>
      <c r="LRZ231" s="172"/>
      <c r="LSA231" s="172"/>
      <c r="LSB231" s="172"/>
      <c r="LSC231" s="172"/>
      <c r="LSD231" s="172"/>
      <c r="LSE231" s="172"/>
      <c r="LSF231" s="172"/>
      <c r="LSG231" s="172"/>
      <c r="LSH231" s="172"/>
      <c r="LSI231" s="172"/>
      <c r="LSJ231" s="172"/>
      <c r="LSK231" s="172"/>
      <c r="LSL231" s="172"/>
      <c r="LSM231" s="172"/>
      <c r="LSN231" s="172"/>
      <c r="LSO231" s="172"/>
      <c r="LSP231" s="172"/>
      <c r="LSQ231" s="172"/>
      <c r="LSR231" s="172"/>
      <c r="LSS231" s="172"/>
      <c r="LST231" s="172"/>
      <c r="LSU231" s="172"/>
      <c r="LSV231" s="172"/>
      <c r="LSW231" s="172"/>
      <c r="LSX231" s="172"/>
      <c r="LSY231" s="172"/>
      <c r="LSZ231" s="172"/>
      <c r="LTA231" s="172"/>
      <c r="LTB231" s="172"/>
      <c r="LTC231" s="172"/>
      <c r="LTD231" s="172"/>
      <c r="LTE231" s="172"/>
      <c r="LTF231" s="172"/>
      <c r="LTG231" s="172"/>
      <c r="LTH231" s="172"/>
      <c r="LTI231" s="172"/>
      <c r="LTJ231" s="172"/>
      <c r="LTK231" s="172"/>
      <c r="LTL231" s="172"/>
      <c r="LTM231" s="172"/>
      <c r="LTN231" s="172"/>
      <c r="LTO231" s="172"/>
      <c r="LTP231" s="172"/>
      <c r="LTQ231" s="172"/>
      <c r="LTR231" s="172"/>
      <c r="LTS231" s="172"/>
      <c r="LTT231" s="172"/>
      <c r="LTU231" s="172"/>
      <c r="LTV231" s="172"/>
      <c r="LTW231" s="172"/>
      <c r="LTX231" s="172"/>
      <c r="LTY231" s="172"/>
      <c r="LTZ231" s="172"/>
      <c r="LUA231" s="172"/>
      <c r="LUB231" s="172"/>
      <c r="LUC231" s="172"/>
      <c r="LUD231" s="172"/>
      <c r="LUE231" s="172"/>
      <c r="LUF231" s="172"/>
      <c r="LUG231" s="172"/>
      <c r="LUH231" s="172"/>
      <c r="LUI231" s="172"/>
      <c r="LUJ231" s="172"/>
      <c r="LUK231" s="172"/>
      <c r="LUL231" s="172"/>
      <c r="LUM231" s="172"/>
      <c r="LUN231" s="172"/>
      <c r="LUO231" s="172"/>
      <c r="LUP231" s="172"/>
      <c r="LUQ231" s="172"/>
      <c r="LUR231" s="172"/>
      <c r="LUS231" s="172"/>
      <c r="LUT231" s="172"/>
      <c r="LUU231" s="172"/>
      <c r="LUV231" s="172"/>
      <c r="LUW231" s="172"/>
      <c r="LUX231" s="172"/>
      <c r="LUY231" s="172"/>
      <c r="LUZ231" s="172"/>
      <c r="LVA231" s="172"/>
      <c r="LVB231" s="172"/>
      <c r="LVC231" s="172"/>
      <c r="LVD231" s="172"/>
      <c r="LVE231" s="172"/>
      <c r="LVF231" s="172"/>
      <c r="LVG231" s="172"/>
      <c r="LVH231" s="172"/>
      <c r="LVI231" s="172"/>
      <c r="LVJ231" s="172"/>
      <c r="LVK231" s="172"/>
      <c r="LVL231" s="172"/>
      <c r="LVM231" s="172"/>
      <c r="LVN231" s="172"/>
      <c r="LVO231" s="172"/>
      <c r="LVP231" s="172"/>
      <c r="LVQ231" s="172"/>
      <c r="LVR231" s="172"/>
      <c r="LVS231" s="172"/>
      <c r="LVT231" s="172"/>
      <c r="LVU231" s="172"/>
      <c r="LVV231" s="172"/>
      <c r="LVW231" s="172"/>
      <c r="LVX231" s="172"/>
      <c r="LVY231" s="172"/>
      <c r="LVZ231" s="172"/>
      <c r="LWA231" s="172"/>
      <c r="LWB231" s="172"/>
      <c r="LWC231" s="172"/>
      <c r="LWD231" s="172"/>
      <c r="LWE231" s="172"/>
      <c r="LWF231" s="172"/>
      <c r="LWG231" s="172"/>
      <c r="LWH231" s="172"/>
      <c r="LWI231" s="172"/>
      <c r="LWJ231" s="172"/>
      <c r="LWK231" s="172"/>
      <c r="LWL231" s="172"/>
      <c r="LWM231" s="172"/>
      <c r="LWN231" s="172"/>
      <c r="LWO231" s="172"/>
      <c r="LWP231" s="172"/>
      <c r="LWQ231" s="172"/>
      <c r="LWR231" s="172"/>
      <c r="LWS231" s="172"/>
      <c r="LWT231" s="172"/>
      <c r="LWU231" s="172"/>
      <c r="LWV231" s="172"/>
      <c r="LWW231" s="172"/>
      <c r="LWX231" s="172"/>
      <c r="LWY231" s="172"/>
      <c r="LWZ231" s="172"/>
      <c r="LXA231" s="172"/>
      <c r="LXB231" s="172"/>
      <c r="LXC231" s="172"/>
      <c r="LXD231" s="172"/>
      <c r="LXE231" s="172"/>
      <c r="LXF231" s="172"/>
      <c r="LXG231" s="172"/>
      <c r="LXH231" s="172"/>
      <c r="LXI231" s="172"/>
      <c r="LXJ231" s="172"/>
      <c r="LXK231" s="172"/>
      <c r="LXL231" s="172"/>
      <c r="LXM231" s="172"/>
      <c r="LXN231" s="172"/>
      <c r="LXO231" s="172"/>
      <c r="LXP231" s="172"/>
      <c r="LXQ231" s="172"/>
      <c r="LXR231" s="172"/>
      <c r="LXS231" s="172"/>
      <c r="LXT231" s="172"/>
      <c r="LXU231" s="172"/>
      <c r="LXV231" s="172"/>
      <c r="LXW231" s="172"/>
      <c r="LXX231" s="172"/>
      <c r="LXY231" s="172"/>
      <c r="LXZ231" s="172"/>
      <c r="LYA231" s="172"/>
      <c r="LYB231" s="172"/>
      <c r="LYC231" s="172"/>
      <c r="LYD231" s="172"/>
      <c r="LYE231" s="172"/>
      <c r="LYF231" s="172"/>
      <c r="LYG231" s="172"/>
      <c r="LYH231" s="172"/>
      <c r="LYI231" s="172"/>
      <c r="LYJ231" s="172"/>
      <c r="LYK231" s="172"/>
      <c r="LYL231" s="172"/>
      <c r="LYM231" s="172"/>
      <c r="LYN231" s="172"/>
      <c r="LYO231" s="172"/>
      <c r="LYP231" s="172"/>
      <c r="LYQ231" s="172"/>
      <c r="LYR231" s="172"/>
      <c r="LYS231" s="172"/>
      <c r="LYT231" s="172"/>
      <c r="LYU231" s="172"/>
      <c r="LYV231" s="172"/>
      <c r="LYW231" s="172"/>
      <c r="LYX231" s="172"/>
      <c r="LYY231" s="172"/>
      <c r="LYZ231" s="172"/>
      <c r="LZA231" s="172"/>
      <c r="LZB231" s="172"/>
      <c r="LZC231" s="172"/>
      <c r="LZD231" s="172"/>
      <c r="LZE231" s="172"/>
      <c r="LZF231" s="172"/>
      <c r="LZG231" s="172"/>
      <c r="LZH231" s="172"/>
      <c r="LZI231" s="172"/>
      <c r="LZJ231" s="172"/>
      <c r="LZK231" s="172"/>
      <c r="LZL231" s="172"/>
      <c r="LZM231" s="172"/>
      <c r="LZN231" s="172"/>
      <c r="LZO231" s="172"/>
      <c r="LZP231" s="172"/>
      <c r="LZQ231" s="172"/>
      <c r="LZR231" s="172"/>
      <c r="LZS231" s="172"/>
      <c r="LZT231" s="172"/>
      <c r="LZU231" s="172"/>
      <c r="LZV231" s="172"/>
      <c r="LZW231" s="172"/>
      <c r="LZX231" s="172"/>
      <c r="LZY231" s="172"/>
      <c r="LZZ231" s="172"/>
      <c r="MAA231" s="172"/>
      <c r="MAB231" s="172"/>
      <c r="MAC231" s="172"/>
      <c r="MAD231" s="172"/>
      <c r="MAE231" s="172"/>
      <c r="MAF231" s="172"/>
      <c r="MAG231" s="172"/>
      <c r="MAH231" s="172"/>
      <c r="MAI231" s="172"/>
      <c r="MAJ231" s="172"/>
      <c r="MAK231" s="172"/>
      <c r="MAL231" s="172"/>
      <c r="MAM231" s="172"/>
      <c r="MAN231" s="172"/>
      <c r="MAO231" s="172"/>
      <c r="MAP231" s="172"/>
      <c r="MAQ231" s="172"/>
      <c r="MAR231" s="172"/>
      <c r="MAS231" s="172"/>
      <c r="MAT231" s="172"/>
      <c r="MAU231" s="172"/>
      <c r="MAV231" s="172"/>
      <c r="MAW231" s="172"/>
      <c r="MAX231" s="172"/>
      <c r="MAY231" s="172"/>
      <c r="MAZ231" s="172"/>
      <c r="MBA231" s="172"/>
      <c r="MBB231" s="172"/>
      <c r="MBC231" s="172"/>
      <c r="MBD231" s="172"/>
      <c r="MBE231" s="172"/>
      <c r="MBF231" s="172"/>
      <c r="MBG231" s="172"/>
      <c r="MBH231" s="172"/>
      <c r="MBI231" s="172"/>
      <c r="MBJ231" s="172"/>
      <c r="MBK231" s="172"/>
      <c r="MBL231" s="172"/>
      <c r="MBM231" s="172"/>
      <c r="MBN231" s="172"/>
      <c r="MBO231" s="172"/>
      <c r="MBP231" s="172"/>
      <c r="MBQ231" s="172"/>
      <c r="MBR231" s="172"/>
      <c r="MBS231" s="172"/>
      <c r="MBT231" s="172"/>
      <c r="MBU231" s="172"/>
      <c r="MBV231" s="172"/>
      <c r="MBW231" s="172"/>
      <c r="MBX231" s="172"/>
      <c r="MBY231" s="172"/>
      <c r="MBZ231" s="172"/>
      <c r="MCA231" s="172"/>
      <c r="MCB231" s="172"/>
      <c r="MCC231" s="172"/>
      <c r="MCD231" s="172"/>
      <c r="MCE231" s="172"/>
      <c r="MCF231" s="172"/>
      <c r="MCG231" s="172"/>
      <c r="MCH231" s="172"/>
      <c r="MCI231" s="172"/>
      <c r="MCJ231" s="172"/>
      <c r="MCK231" s="172"/>
      <c r="MCL231" s="172"/>
      <c r="MCM231" s="172"/>
      <c r="MCN231" s="172"/>
      <c r="MCO231" s="172"/>
      <c r="MCP231" s="172"/>
      <c r="MCQ231" s="172"/>
      <c r="MCR231" s="172"/>
      <c r="MCS231" s="172"/>
      <c r="MCT231" s="172"/>
      <c r="MCU231" s="172"/>
      <c r="MCV231" s="172"/>
      <c r="MCW231" s="172"/>
      <c r="MCX231" s="172"/>
      <c r="MCY231" s="172"/>
      <c r="MCZ231" s="172"/>
      <c r="MDA231" s="172"/>
      <c r="MDB231" s="172"/>
      <c r="MDC231" s="172"/>
      <c r="MDD231" s="172"/>
      <c r="MDE231" s="172"/>
      <c r="MDF231" s="172"/>
      <c r="MDG231" s="172"/>
      <c r="MDH231" s="172"/>
      <c r="MDI231" s="172"/>
      <c r="MDJ231" s="172"/>
      <c r="MDK231" s="172"/>
      <c r="MDL231" s="172"/>
      <c r="MDM231" s="172"/>
      <c r="MDN231" s="172"/>
      <c r="MDO231" s="172"/>
      <c r="MDP231" s="172"/>
      <c r="MDQ231" s="172"/>
      <c r="MDR231" s="172"/>
      <c r="MDS231" s="172"/>
      <c r="MDT231" s="172"/>
      <c r="MDU231" s="172"/>
      <c r="MDV231" s="172"/>
      <c r="MDW231" s="172"/>
      <c r="MDX231" s="172"/>
      <c r="MDY231" s="172"/>
      <c r="MDZ231" s="172"/>
      <c r="MEA231" s="172"/>
      <c r="MEB231" s="172"/>
      <c r="MEC231" s="172"/>
      <c r="MED231" s="172"/>
      <c r="MEE231" s="172"/>
      <c r="MEF231" s="172"/>
      <c r="MEG231" s="172"/>
      <c r="MEH231" s="172"/>
      <c r="MEI231" s="172"/>
      <c r="MEJ231" s="172"/>
      <c r="MEK231" s="172"/>
      <c r="MEL231" s="172"/>
      <c r="MEM231" s="172"/>
      <c r="MEN231" s="172"/>
      <c r="MEO231" s="172"/>
      <c r="MEP231" s="172"/>
      <c r="MEQ231" s="172"/>
      <c r="MER231" s="172"/>
      <c r="MES231" s="172"/>
      <c r="MET231" s="172"/>
      <c r="MEU231" s="172"/>
      <c r="MEV231" s="172"/>
      <c r="MEW231" s="172"/>
      <c r="MEX231" s="172"/>
      <c r="MEY231" s="172"/>
      <c r="MEZ231" s="172"/>
      <c r="MFA231" s="172"/>
      <c r="MFB231" s="172"/>
      <c r="MFC231" s="172"/>
      <c r="MFD231" s="172"/>
      <c r="MFE231" s="172"/>
      <c r="MFF231" s="172"/>
      <c r="MFG231" s="172"/>
      <c r="MFH231" s="172"/>
      <c r="MFI231" s="172"/>
      <c r="MFJ231" s="172"/>
      <c r="MFK231" s="172"/>
      <c r="MFL231" s="172"/>
      <c r="MFM231" s="172"/>
      <c r="MFN231" s="172"/>
      <c r="MFO231" s="172"/>
      <c r="MFP231" s="172"/>
      <c r="MFQ231" s="172"/>
      <c r="MFR231" s="172"/>
      <c r="MFS231" s="172"/>
      <c r="MFT231" s="172"/>
      <c r="MFU231" s="172"/>
      <c r="MFV231" s="172"/>
      <c r="MFW231" s="172"/>
      <c r="MFX231" s="172"/>
      <c r="MFY231" s="172"/>
      <c r="MFZ231" s="172"/>
      <c r="MGA231" s="172"/>
      <c r="MGB231" s="172"/>
      <c r="MGC231" s="172"/>
      <c r="MGD231" s="172"/>
      <c r="MGE231" s="172"/>
      <c r="MGF231" s="172"/>
      <c r="MGG231" s="172"/>
      <c r="MGH231" s="172"/>
      <c r="MGI231" s="172"/>
      <c r="MGJ231" s="172"/>
      <c r="MGK231" s="172"/>
      <c r="MGL231" s="172"/>
      <c r="MGM231" s="172"/>
      <c r="MGN231" s="172"/>
      <c r="MGO231" s="172"/>
      <c r="MGP231" s="172"/>
      <c r="MGQ231" s="172"/>
      <c r="MGR231" s="172"/>
      <c r="MGS231" s="172"/>
      <c r="MGT231" s="172"/>
      <c r="MGU231" s="172"/>
      <c r="MGV231" s="172"/>
      <c r="MGW231" s="172"/>
      <c r="MGX231" s="172"/>
      <c r="MGY231" s="172"/>
      <c r="MGZ231" s="172"/>
      <c r="MHA231" s="172"/>
      <c r="MHB231" s="172"/>
      <c r="MHC231" s="172"/>
      <c r="MHD231" s="172"/>
      <c r="MHE231" s="172"/>
      <c r="MHF231" s="172"/>
      <c r="MHG231" s="172"/>
      <c r="MHH231" s="172"/>
      <c r="MHI231" s="172"/>
      <c r="MHJ231" s="172"/>
      <c r="MHK231" s="172"/>
      <c r="MHL231" s="172"/>
      <c r="MHM231" s="172"/>
      <c r="MHN231" s="172"/>
      <c r="MHO231" s="172"/>
      <c r="MHP231" s="172"/>
      <c r="MHQ231" s="172"/>
      <c r="MHR231" s="172"/>
      <c r="MHS231" s="172"/>
      <c r="MHT231" s="172"/>
      <c r="MHU231" s="172"/>
      <c r="MHV231" s="172"/>
      <c r="MHW231" s="172"/>
      <c r="MHX231" s="172"/>
      <c r="MHY231" s="172"/>
      <c r="MHZ231" s="172"/>
      <c r="MIA231" s="172"/>
      <c r="MIB231" s="172"/>
      <c r="MIC231" s="172"/>
      <c r="MID231" s="172"/>
      <c r="MIE231" s="172"/>
      <c r="MIF231" s="172"/>
      <c r="MIG231" s="172"/>
      <c r="MIH231" s="172"/>
      <c r="MII231" s="172"/>
      <c r="MIJ231" s="172"/>
      <c r="MIK231" s="172"/>
      <c r="MIL231" s="172"/>
      <c r="MIM231" s="172"/>
      <c r="MIN231" s="172"/>
      <c r="MIO231" s="172"/>
      <c r="MIP231" s="172"/>
      <c r="MIQ231" s="172"/>
      <c r="MIR231" s="172"/>
      <c r="MIS231" s="172"/>
      <c r="MIT231" s="172"/>
      <c r="MIU231" s="172"/>
      <c r="MIV231" s="172"/>
      <c r="MIW231" s="172"/>
      <c r="MIX231" s="172"/>
      <c r="MIY231" s="172"/>
      <c r="MIZ231" s="172"/>
      <c r="MJA231" s="172"/>
      <c r="MJB231" s="172"/>
      <c r="MJC231" s="172"/>
      <c r="MJD231" s="172"/>
      <c r="MJE231" s="172"/>
      <c r="MJF231" s="172"/>
      <c r="MJG231" s="172"/>
      <c r="MJH231" s="172"/>
      <c r="MJI231" s="172"/>
      <c r="MJJ231" s="172"/>
      <c r="MJK231" s="172"/>
      <c r="MJL231" s="172"/>
      <c r="MJM231" s="172"/>
      <c r="MJN231" s="172"/>
      <c r="MJO231" s="172"/>
      <c r="MJP231" s="172"/>
      <c r="MJQ231" s="172"/>
      <c r="MJR231" s="172"/>
      <c r="MJS231" s="172"/>
      <c r="MJT231" s="172"/>
      <c r="MJU231" s="172"/>
      <c r="MJV231" s="172"/>
      <c r="MJW231" s="172"/>
      <c r="MJX231" s="172"/>
      <c r="MJY231" s="172"/>
      <c r="MJZ231" s="172"/>
      <c r="MKA231" s="172"/>
      <c r="MKB231" s="172"/>
      <c r="MKC231" s="172"/>
      <c r="MKD231" s="172"/>
      <c r="MKE231" s="172"/>
      <c r="MKF231" s="172"/>
      <c r="MKG231" s="172"/>
      <c r="MKH231" s="172"/>
      <c r="MKI231" s="172"/>
      <c r="MKJ231" s="172"/>
      <c r="MKK231" s="172"/>
      <c r="MKL231" s="172"/>
      <c r="MKM231" s="172"/>
      <c r="MKN231" s="172"/>
      <c r="MKO231" s="172"/>
      <c r="MKP231" s="172"/>
      <c r="MKQ231" s="172"/>
      <c r="MKR231" s="172"/>
      <c r="MKS231" s="172"/>
      <c r="MKT231" s="172"/>
      <c r="MKU231" s="172"/>
      <c r="MKV231" s="172"/>
      <c r="MKW231" s="172"/>
      <c r="MKX231" s="172"/>
      <c r="MKY231" s="172"/>
      <c r="MKZ231" s="172"/>
      <c r="MLA231" s="172"/>
      <c r="MLB231" s="172"/>
      <c r="MLC231" s="172"/>
      <c r="MLD231" s="172"/>
      <c r="MLE231" s="172"/>
      <c r="MLF231" s="172"/>
      <c r="MLG231" s="172"/>
      <c r="MLH231" s="172"/>
      <c r="MLI231" s="172"/>
      <c r="MLJ231" s="172"/>
      <c r="MLK231" s="172"/>
      <c r="MLL231" s="172"/>
      <c r="MLM231" s="172"/>
      <c r="MLN231" s="172"/>
      <c r="MLO231" s="172"/>
      <c r="MLP231" s="172"/>
      <c r="MLQ231" s="172"/>
      <c r="MLR231" s="172"/>
      <c r="MLS231" s="172"/>
      <c r="MLT231" s="172"/>
      <c r="MLU231" s="172"/>
      <c r="MLV231" s="172"/>
      <c r="MLW231" s="172"/>
      <c r="MLX231" s="172"/>
      <c r="MLY231" s="172"/>
      <c r="MLZ231" s="172"/>
      <c r="MMA231" s="172"/>
      <c r="MMB231" s="172"/>
      <c r="MMC231" s="172"/>
      <c r="MMD231" s="172"/>
      <c r="MME231" s="172"/>
      <c r="MMF231" s="172"/>
      <c r="MMG231" s="172"/>
      <c r="MMH231" s="172"/>
      <c r="MMI231" s="172"/>
      <c r="MMJ231" s="172"/>
      <c r="MMK231" s="172"/>
      <c r="MML231" s="172"/>
      <c r="MMM231" s="172"/>
      <c r="MMN231" s="172"/>
      <c r="MMO231" s="172"/>
      <c r="MMP231" s="172"/>
      <c r="MMQ231" s="172"/>
      <c r="MMR231" s="172"/>
      <c r="MMS231" s="172"/>
      <c r="MMT231" s="172"/>
      <c r="MMU231" s="172"/>
      <c r="MMV231" s="172"/>
      <c r="MMW231" s="172"/>
      <c r="MMX231" s="172"/>
      <c r="MMY231" s="172"/>
      <c r="MMZ231" s="172"/>
      <c r="MNA231" s="172"/>
      <c r="MNB231" s="172"/>
      <c r="MNC231" s="172"/>
      <c r="MND231" s="172"/>
      <c r="MNE231" s="172"/>
      <c r="MNF231" s="172"/>
      <c r="MNG231" s="172"/>
      <c r="MNH231" s="172"/>
      <c r="MNI231" s="172"/>
      <c r="MNJ231" s="172"/>
      <c r="MNK231" s="172"/>
      <c r="MNL231" s="172"/>
      <c r="MNM231" s="172"/>
      <c r="MNN231" s="172"/>
      <c r="MNO231" s="172"/>
      <c r="MNP231" s="172"/>
      <c r="MNQ231" s="172"/>
      <c r="MNR231" s="172"/>
      <c r="MNS231" s="172"/>
      <c r="MNT231" s="172"/>
      <c r="MNU231" s="172"/>
      <c r="MNV231" s="172"/>
      <c r="MNW231" s="172"/>
      <c r="MNX231" s="172"/>
      <c r="MNY231" s="172"/>
      <c r="MNZ231" s="172"/>
      <c r="MOA231" s="172"/>
      <c r="MOB231" s="172"/>
      <c r="MOC231" s="172"/>
      <c r="MOD231" s="172"/>
      <c r="MOE231" s="172"/>
      <c r="MOF231" s="172"/>
      <c r="MOG231" s="172"/>
      <c r="MOH231" s="172"/>
      <c r="MOI231" s="172"/>
      <c r="MOJ231" s="172"/>
      <c r="MOK231" s="172"/>
      <c r="MOL231" s="172"/>
      <c r="MOM231" s="172"/>
      <c r="MON231" s="172"/>
      <c r="MOO231" s="172"/>
      <c r="MOP231" s="172"/>
      <c r="MOQ231" s="172"/>
      <c r="MOR231" s="172"/>
      <c r="MOS231" s="172"/>
      <c r="MOT231" s="172"/>
      <c r="MOU231" s="172"/>
      <c r="MOV231" s="172"/>
      <c r="MOW231" s="172"/>
      <c r="MOX231" s="172"/>
      <c r="MOY231" s="172"/>
      <c r="MOZ231" s="172"/>
      <c r="MPA231" s="172"/>
      <c r="MPB231" s="172"/>
      <c r="MPC231" s="172"/>
      <c r="MPD231" s="172"/>
      <c r="MPE231" s="172"/>
      <c r="MPF231" s="172"/>
      <c r="MPG231" s="172"/>
      <c r="MPH231" s="172"/>
      <c r="MPI231" s="172"/>
      <c r="MPJ231" s="172"/>
      <c r="MPK231" s="172"/>
      <c r="MPL231" s="172"/>
      <c r="MPM231" s="172"/>
      <c r="MPN231" s="172"/>
      <c r="MPO231" s="172"/>
      <c r="MPP231" s="172"/>
      <c r="MPQ231" s="172"/>
      <c r="MPR231" s="172"/>
      <c r="MPS231" s="172"/>
      <c r="MPT231" s="172"/>
      <c r="MPU231" s="172"/>
      <c r="MPV231" s="172"/>
      <c r="MPW231" s="172"/>
      <c r="MPX231" s="172"/>
      <c r="MPY231" s="172"/>
      <c r="MPZ231" s="172"/>
      <c r="MQA231" s="172"/>
      <c r="MQB231" s="172"/>
      <c r="MQC231" s="172"/>
      <c r="MQD231" s="172"/>
      <c r="MQE231" s="172"/>
      <c r="MQF231" s="172"/>
      <c r="MQG231" s="172"/>
      <c r="MQH231" s="172"/>
      <c r="MQI231" s="172"/>
      <c r="MQJ231" s="172"/>
      <c r="MQK231" s="172"/>
      <c r="MQL231" s="172"/>
      <c r="MQM231" s="172"/>
      <c r="MQN231" s="172"/>
      <c r="MQO231" s="172"/>
      <c r="MQP231" s="172"/>
      <c r="MQQ231" s="172"/>
      <c r="MQR231" s="172"/>
      <c r="MQS231" s="172"/>
      <c r="MQT231" s="172"/>
      <c r="MQU231" s="172"/>
      <c r="MQV231" s="172"/>
      <c r="MQW231" s="172"/>
      <c r="MQX231" s="172"/>
      <c r="MQY231" s="172"/>
      <c r="MQZ231" s="172"/>
      <c r="MRA231" s="172"/>
      <c r="MRB231" s="172"/>
      <c r="MRC231" s="172"/>
      <c r="MRD231" s="172"/>
      <c r="MRE231" s="172"/>
      <c r="MRF231" s="172"/>
      <c r="MRG231" s="172"/>
      <c r="MRH231" s="172"/>
      <c r="MRI231" s="172"/>
      <c r="MRJ231" s="172"/>
      <c r="MRK231" s="172"/>
      <c r="MRL231" s="172"/>
      <c r="MRM231" s="172"/>
      <c r="MRN231" s="172"/>
      <c r="MRO231" s="172"/>
      <c r="MRP231" s="172"/>
      <c r="MRQ231" s="172"/>
      <c r="MRR231" s="172"/>
      <c r="MRS231" s="172"/>
      <c r="MRT231" s="172"/>
      <c r="MRU231" s="172"/>
      <c r="MRV231" s="172"/>
      <c r="MRW231" s="172"/>
      <c r="MRX231" s="172"/>
      <c r="MRY231" s="172"/>
      <c r="MRZ231" s="172"/>
      <c r="MSA231" s="172"/>
      <c r="MSB231" s="172"/>
      <c r="MSC231" s="172"/>
      <c r="MSD231" s="172"/>
      <c r="MSE231" s="172"/>
      <c r="MSF231" s="172"/>
      <c r="MSG231" s="172"/>
      <c r="MSH231" s="172"/>
      <c r="MSI231" s="172"/>
      <c r="MSJ231" s="172"/>
      <c r="MSK231" s="172"/>
      <c r="MSL231" s="172"/>
      <c r="MSM231" s="172"/>
      <c r="MSN231" s="172"/>
      <c r="MSO231" s="172"/>
      <c r="MSP231" s="172"/>
      <c r="MSQ231" s="172"/>
      <c r="MSR231" s="172"/>
      <c r="MSS231" s="172"/>
      <c r="MST231" s="172"/>
      <c r="MSU231" s="172"/>
      <c r="MSV231" s="172"/>
      <c r="MSW231" s="172"/>
      <c r="MSX231" s="172"/>
      <c r="MSY231" s="172"/>
      <c r="MSZ231" s="172"/>
      <c r="MTA231" s="172"/>
      <c r="MTB231" s="172"/>
      <c r="MTC231" s="172"/>
      <c r="MTD231" s="172"/>
      <c r="MTE231" s="172"/>
      <c r="MTF231" s="172"/>
      <c r="MTG231" s="172"/>
      <c r="MTH231" s="172"/>
      <c r="MTI231" s="172"/>
      <c r="MTJ231" s="172"/>
      <c r="MTK231" s="172"/>
      <c r="MTL231" s="172"/>
      <c r="MTM231" s="172"/>
      <c r="MTN231" s="172"/>
      <c r="MTO231" s="172"/>
      <c r="MTP231" s="172"/>
      <c r="MTQ231" s="172"/>
      <c r="MTR231" s="172"/>
      <c r="MTS231" s="172"/>
      <c r="MTT231" s="172"/>
      <c r="MTU231" s="172"/>
      <c r="MTV231" s="172"/>
      <c r="MTW231" s="172"/>
      <c r="MTX231" s="172"/>
      <c r="MTY231" s="172"/>
      <c r="MTZ231" s="172"/>
      <c r="MUA231" s="172"/>
      <c r="MUB231" s="172"/>
      <c r="MUC231" s="172"/>
      <c r="MUD231" s="172"/>
      <c r="MUE231" s="172"/>
      <c r="MUF231" s="172"/>
      <c r="MUG231" s="172"/>
      <c r="MUH231" s="172"/>
      <c r="MUI231" s="172"/>
      <c r="MUJ231" s="172"/>
      <c r="MUK231" s="172"/>
      <c r="MUL231" s="172"/>
      <c r="MUM231" s="172"/>
      <c r="MUN231" s="172"/>
      <c r="MUO231" s="172"/>
      <c r="MUP231" s="172"/>
      <c r="MUQ231" s="172"/>
      <c r="MUR231" s="172"/>
      <c r="MUS231" s="172"/>
      <c r="MUT231" s="172"/>
      <c r="MUU231" s="172"/>
      <c r="MUV231" s="172"/>
      <c r="MUW231" s="172"/>
      <c r="MUX231" s="172"/>
      <c r="MUY231" s="172"/>
      <c r="MUZ231" s="172"/>
      <c r="MVA231" s="172"/>
      <c r="MVB231" s="172"/>
      <c r="MVC231" s="172"/>
      <c r="MVD231" s="172"/>
      <c r="MVE231" s="172"/>
      <c r="MVF231" s="172"/>
      <c r="MVG231" s="172"/>
      <c r="MVH231" s="172"/>
      <c r="MVI231" s="172"/>
      <c r="MVJ231" s="172"/>
      <c r="MVK231" s="172"/>
      <c r="MVL231" s="172"/>
      <c r="MVM231" s="172"/>
      <c r="MVN231" s="172"/>
      <c r="MVO231" s="172"/>
      <c r="MVP231" s="172"/>
      <c r="MVQ231" s="172"/>
      <c r="MVR231" s="172"/>
      <c r="MVS231" s="172"/>
      <c r="MVT231" s="172"/>
      <c r="MVU231" s="172"/>
      <c r="MVV231" s="172"/>
      <c r="MVW231" s="172"/>
      <c r="MVX231" s="172"/>
      <c r="MVY231" s="172"/>
      <c r="MVZ231" s="172"/>
      <c r="MWA231" s="172"/>
      <c r="MWB231" s="172"/>
      <c r="MWC231" s="172"/>
      <c r="MWD231" s="172"/>
      <c r="MWE231" s="172"/>
      <c r="MWF231" s="172"/>
      <c r="MWG231" s="172"/>
      <c r="MWH231" s="172"/>
      <c r="MWI231" s="172"/>
      <c r="MWJ231" s="172"/>
      <c r="MWK231" s="172"/>
      <c r="MWL231" s="172"/>
      <c r="MWM231" s="172"/>
      <c r="MWN231" s="172"/>
      <c r="MWO231" s="172"/>
      <c r="MWP231" s="172"/>
      <c r="MWQ231" s="172"/>
      <c r="MWR231" s="172"/>
      <c r="MWS231" s="172"/>
      <c r="MWT231" s="172"/>
      <c r="MWU231" s="172"/>
      <c r="MWV231" s="172"/>
      <c r="MWW231" s="172"/>
      <c r="MWX231" s="172"/>
      <c r="MWY231" s="172"/>
      <c r="MWZ231" s="172"/>
      <c r="MXA231" s="172"/>
      <c r="MXB231" s="172"/>
      <c r="MXC231" s="172"/>
      <c r="MXD231" s="172"/>
      <c r="MXE231" s="172"/>
      <c r="MXF231" s="172"/>
      <c r="MXG231" s="172"/>
      <c r="MXH231" s="172"/>
      <c r="MXI231" s="172"/>
      <c r="MXJ231" s="172"/>
      <c r="MXK231" s="172"/>
      <c r="MXL231" s="172"/>
      <c r="MXM231" s="172"/>
      <c r="MXN231" s="172"/>
      <c r="MXO231" s="172"/>
      <c r="MXP231" s="172"/>
      <c r="MXQ231" s="172"/>
      <c r="MXR231" s="172"/>
      <c r="MXS231" s="172"/>
      <c r="MXT231" s="172"/>
      <c r="MXU231" s="172"/>
      <c r="MXV231" s="172"/>
      <c r="MXW231" s="172"/>
      <c r="MXX231" s="172"/>
      <c r="MXY231" s="172"/>
      <c r="MXZ231" s="172"/>
      <c r="MYA231" s="172"/>
      <c r="MYB231" s="172"/>
      <c r="MYC231" s="172"/>
      <c r="MYD231" s="172"/>
      <c r="MYE231" s="172"/>
      <c r="MYF231" s="172"/>
      <c r="MYG231" s="172"/>
      <c r="MYH231" s="172"/>
      <c r="MYI231" s="172"/>
      <c r="MYJ231" s="172"/>
      <c r="MYK231" s="172"/>
      <c r="MYL231" s="172"/>
      <c r="MYM231" s="172"/>
      <c r="MYN231" s="172"/>
      <c r="MYO231" s="172"/>
      <c r="MYP231" s="172"/>
      <c r="MYQ231" s="172"/>
      <c r="MYR231" s="172"/>
      <c r="MYS231" s="172"/>
      <c r="MYT231" s="172"/>
      <c r="MYU231" s="172"/>
      <c r="MYV231" s="172"/>
      <c r="MYW231" s="172"/>
      <c r="MYX231" s="172"/>
      <c r="MYY231" s="172"/>
      <c r="MYZ231" s="172"/>
      <c r="MZA231" s="172"/>
      <c r="MZB231" s="172"/>
      <c r="MZC231" s="172"/>
      <c r="MZD231" s="172"/>
      <c r="MZE231" s="172"/>
      <c r="MZF231" s="172"/>
      <c r="MZG231" s="172"/>
      <c r="MZH231" s="172"/>
      <c r="MZI231" s="172"/>
      <c r="MZJ231" s="172"/>
      <c r="MZK231" s="172"/>
      <c r="MZL231" s="172"/>
      <c r="MZM231" s="172"/>
      <c r="MZN231" s="172"/>
      <c r="MZO231" s="172"/>
      <c r="MZP231" s="172"/>
      <c r="MZQ231" s="172"/>
      <c r="MZR231" s="172"/>
      <c r="MZS231" s="172"/>
      <c r="MZT231" s="172"/>
      <c r="MZU231" s="172"/>
      <c r="MZV231" s="172"/>
      <c r="MZW231" s="172"/>
      <c r="MZX231" s="172"/>
      <c r="MZY231" s="172"/>
      <c r="MZZ231" s="172"/>
      <c r="NAA231" s="172"/>
      <c r="NAB231" s="172"/>
      <c r="NAC231" s="172"/>
      <c r="NAD231" s="172"/>
      <c r="NAE231" s="172"/>
      <c r="NAF231" s="172"/>
      <c r="NAG231" s="172"/>
      <c r="NAH231" s="172"/>
      <c r="NAI231" s="172"/>
      <c r="NAJ231" s="172"/>
      <c r="NAK231" s="172"/>
      <c r="NAL231" s="172"/>
      <c r="NAM231" s="172"/>
      <c r="NAN231" s="172"/>
      <c r="NAO231" s="172"/>
      <c r="NAP231" s="172"/>
      <c r="NAQ231" s="172"/>
      <c r="NAR231" s="172"/>
      <c r="NAS231" s="172"/>
      <c r="NAT231" s="172"/>
      <c r="NAU231" s="172"/>
      <c r="NAV231" s="172"/>
      <c r="NAW231" s="172"/>
      <c r="NAX231" s="172"/>
      <c r="NAY231" s="172"/>
      <c r="NAZ231" s="172"/>
      <c r="NBA231" s="172"/>
      <c r="NBB231" s="172"/>
      <c r="NBC231" s="172"/>
      <c r="NBD231" s="172"/>
      <c r="NBE231" s="172"/>
      <c r="NBF231" s="172"/>
      <c r="NBG231" s="172"/>
      <c r="NBH231" s="172"/>
      <c r="NBI231" s="172"/>
      <c r="NBJ231" s="172"/>
      <c r="NBK231" s="172"/>
      <c r="NBL231" s="172"/>
      <c r="NBM231" s="172"/>
      <c r="NBN231" s="172"/>
      <c r="NBO231" s="172"/>
      <c r="NBP231" s="172"/>
      <c r="NBQ231" s="172"/>
      <c r="NBR231" s="172"/>
      <c r="NBS231" s="172"/>
      <c r="NBT231" s="172"/>
      <c r="NBU231" s="172"/>
      <c r="NBV231" s="172"/>
      <c r="NBW231" s="172"/>
      <c r="NBX231" s="172"/>
      <c r="NBY231" s="172"/>
      <c r="NBZ231" s="172"/>
      <c r="NCA231" s="172"/>
      <c r="NCB231" s="172"/>
      <c r="NCC231" s="172"/>
      <c r="NCD231" s="172"/>
      <c r="NCE231" s="172"/>
      <c r="NCF231" s="172"/>
      <c r="NCG231" s="172"/>
      <c r="NCH231" s="172"/>
      <c r="NCI231" s="172"/>
      <c r="NCJ231" s="172"/>
      <c r="NCK231" s="172"/>
      <c r="NCL231" s="172"/>
      <c r="NCM231" s="172"/>
      <c r="NCN231" s="172"/>
      <c r="NCO231" s="172"/>
      <c r="NCP231" s="172"/>
      <c r="NCQ231" s="172"/>
      <c r="NCR231" s="172"/>
      <c r="NCS231" s="172"/>
      <c r="NCT231" s="172"/>
      <c r="NCU231" s="172"/>
      <c r="NCV231" s="172"/>
      <c r="NCW231" s="172"/>
      <c r="NCX231" s="172"/>
      <c r="NCY231" s="172"/>
      <c r="NCZ231" s="172"/>
      <c r="NDA231" s="172"/>
      <c r="NDB231" s="172"/>
      <c r="NDC231" s="172"/>
      <c r="NDD231" s="172"/>
      <c r="NDE231" s="172"/>
      <c r="NDF231" s="172"/>
      <c r="NDG231" s="172"/>
      <c r="NDH231" s="172"/>
      <c r="NDI231" s="172"/>
      <c r="NDJ231" s="172"/>
      <c r="NDK231" s="172"/>
      <c r="NDL231" s="172"/>
      <c r="NDM231" s="172"/>
      <c r="NDN231" s="172"/>
      <c r="NDO231" s="172"/>
      <c r="NDP231" s="172"/>
      <c r="NDQ231" s="172"/>
      <c r="NDR231" s="172"/>
      <c r="NDS231" s="172"/>
      <c r="NDT231" s="172"/>
      <c r="NDU231" s="172"/>
      <c r="NDV231" s="172"/>
      <c r="NDW231" s="172"/>
      <c r="NDX231" s="172"/>
      <c r="NDY231" s="172"/>
      <c r="NDZ231" s="172"/>
      <c r="NEA231" s="172"/>
      <c r="NEB231" s="172"/>
      <c r="NEC231" s="172"/>
      <c r="NED231" s="172"/>
      <c r="NEE231" s="172"/>
      <c r="NEF231" s="172"/>
      <c r="NEG231" s="172"/>
      <c r="NEH231" s="172"/>
      <c r="NEI231" s="172"/>
      <c r="NEJ231" s="172"/>
      <c r="NEK231" s="172"/>
      <c r="NEL231" s="172"/>
      <c r="NEM231" s="172"/>
      <c r="NEN231" s="172"/>
      <c r="NEO231" s="172"/>
      <c r="NEP231" s="172"/>
      <c r="NEQ231" s="172"/>
      <c r="NER231" s="172"/>
      <c r="NES231" s="172"/>
      <c r="NET231" s="172"/>
      <c r="NEU231" s="172"/>
      <c r="NEV231" s="172"/>
      <c r="NEW231" s="172"/>
      <c r="NEX231" s="172"/>
      <c r="NEY231" s="172"/>
      <c r="NEZ231" s="172"/>
      <c r="NFA231" s="172"/>
      <c r="NFB231" s="172"/>
      <c r="NFC231" s="172"/>
      <c r="NFD231" s="172"/>
      <c r="NFE231" s="172"/>
      <c r="NFF231" s="172"/>
      <c r="NFG231" s="172"/>
      <c r="NFH231" s="172"/>
      <c r="NFI231" s="172"/>
      <c r="NFJ231" s="172"/>
      <c r="NFK231" s="172"/>
      <c r="NFL231" s="172"/>
      <c r="NFM231" s="172"/>
      <c r="NFN231" s="172"/>
      <c r="NFO231" s="172"/>
      <c r="NFP231" s="172"/>
      <c r="NFQ231" s="172"/>
      <c r="NFR231" s="172"/>
      <c r="NFS231" s="172"/>
      <c r="NFT231" s="172"/>
      <c r="NFU231" s="172"/>
      <c r="NFV231" s="172"/>
      <c r="NFW231" s="172"/>
      <c r="NFX231" s="172"/>
      <c r="NFY231" s="172"/>
      <c r="NFZ231" s="172"/>
      <c r="NGA231" s="172"/>
      <c r="NGB231" s="172"/>
      <c r="NGC231" s="172"/>
      <c r="NGD231" s="172"/>
      <c r="NGE231" s="172"/>
      <c r="NGF231" s="172"/>
      <c r="NGG231" s="172"/>
      <c r="NGH231" s="172"/>
      <c r="NGI231" s="172"/>
      <c r="NGJ231" s="172"/>
      <c r="NGK231" s="172"/>
      <c r="NGL231" s="172"/>
      <c r="NGM231" s="172"/>
      <c r="NGN231" s="172"/>
      <c r="NGO231" s="172"/>
      <c r="NGP231" s="172"/>
      <c r="NGQ231" s="172"/>
      <c r="NGR231" s="172"/>
      <c r="NGS231" s="172"/>
      <c r="NGT231" s="172"/>
      <c r="NGU231" s="172"/>
      <c r="NGV231" s="172"/>
      <c r="NGW231" s="172"/>
      <c r="NGX231" s="172"/>
      <c r="NGY231" s="172"/>
      <c r="NGZ231" s="172"/>
      <c r="NHA231" s="172"/>
      <c r="NHB231" s="172"/>
      <c r="NHC231" s="172"/>
      <c r="NHD231" s="172"/>
      <c r="NHE231" s="172"/>
      <c r="NHF231" s="172"/>
      <c r="NHG231" s="172"/>
      <c r="NHH231" s="172"/>
      <c r="NHI231" s="172"/>
      <c r="NHJ231" s="172"/>
      <c r="NHK231" s="172"/>
      <c r="NHL231" s="172"/>
      <c r="NHM231" s="172"/>
      <c r="NHN231" s="172"/>
      <c r="NHO231" s="172"/>
      <c r="NHP231" s="172"/>
      <c r="NHQ231" s="172"/>
      <c r="NHR231" s="172"/>
      <c r="NHS231" s="172"/>
      <c r="NHT231" s="172"/>
      <c r="NHU231" s="172"/>
      <c r="NHV231" s="172"/>
      <c r="NHW231" s="172"/>
      <c r="NHX231" s="172"/>
      <c r="NHY231" s="172"/>
      <c r="NHZ231" s="172"/>
      <c r="NIA231" s="172"/>
      <c r="NIB231" s="172"/>
      <c r="NIC231" s="172"/>
      <c r="NID231" s="172"/>
      <c r="NIE231" s="172"/>
      <c r="NIF231" s="172"/>
      <c r="NIG231" s="172"/>
      <c r="NIH231" s="172"/>
      <c r="NII231" s="172"/>
      <c r="NIJ231" s="172"/>
      <c r="NIK231" s="172"/>
      <c r="NIL231" s="172"/>
      <c r="NIM231" s="172"/>
      <c r="NIN231" s="172"/>
      <c r="NIO231" s="172"/>
      <c r="NIP231" s="172"/>
      <c r="NIQ231" s="172"/>
      <c r="NIR231" s="172"/>
      <c r="NIS231" s="172"/>
      <c r="NIT231" s="172"/>
      <c r="NIU231" s="172"/>
      <c r="NIV231" s="172"/>
      <c r="NIW231" s="172"/>
      <c r="NIX231" s="172"/>
      <c r="NIY231" s="172"/>
      <c r="NIZ231" s="172"/>
      <c r="NJA231" s="172"/>
      <c r="NJB231" s="172"/>
      <c r="NJC231" s="172"/>
      <c r="NJD231" s="172"/>
      <c r="NJE231" s="172"/>
      <c r="NJF231" s="172"/>
      <c r="NJG231" s="172"/>
      <c r="NJH231" s="172"/>
      <c r="NJI231" s="172"/>
      <c r="NJJ231" s="172"/>
      <c r="NJK231" s="172"/>
      <c r="NJL231" s="172"/>
      <c r="NJM231" s="172"/>
      <c r="NJN231" s="172"/>
      <c r="NJO231" s="172"/>
      <c r="NJP231" s="172"/>
      <c r="NJQ231" s="172"/>
      <c r="NJR231" s="172"/>
      <c r="NJS231" s="172"/>
      <c r="NJT231" s="172"/>
      <c r="NJU231" s="172"/>
      <c r="NJV231" s="172"/>
      <c r="NJW231" s="172"/>
      <c r="NJX231" s="172"/>
      <c r="NJY231" s="172"/>
      <c r="NJZ231" s="172"/>
      <c r="NKA231" s="172"/>
      <c r="NKB231" s="172"/>
      <c r="NKC231" s="172"/>
      <c r="NKD231" s="172"/>
      <c r="NKE231" s="172"/>
      <c r="NKF231" s="172"/>
      <c r="NKG231" s="172"/>
      <c r="NKH231" s="172"/>
      <c r="NKI231" s="172"/>
      <c r="NKJ231" s="172"/>
      <c r="NKK231" s="172"/>
      <c r="NKL231" s="172"/>
      <c r="NKM231" s="172"/>
      <c r="NKN231" s="172"/>
      <c r="NKO231" s="172"/>
      <c r="NKP231" s="172"/>
      <c r="NKQ231" s="172"/>
      <c r="NKR231" s="172"/>
      <c r="NKS231" s="172"/>
      <c r="NKT231" s="172"/>
      <c r="NKU231" s="172"/>
      <c r="NKV231" s="172"/>
      <c r="NKW231" s="172"/>
      <c r="NKX231" s="172"/>
      <c r="NKY231" s="172"/>
      <c r="NKZ231" s="172"/>
      <c r="NLA231" s="172"/>
      <c r="NLB231" s="172"/>
      <c r="NLC231" s="172"/>
      <c r="NLD231" s="172"/>
      <c r="NLE231" s="172"/>
      <c r="NLF231" s="172"/>
      <c r="NLG231" s="172"/>
      <c r="NLH231" s="172"/>
      <c r="NLI231" s="172"/>
      <c r="NLJ231" s="172"/>
      <c r="NLK231" s="172"/>
      <c r="NLL231" s="172"/>
      <c r="NLM231" s="172"/>
      <c r="NLN231" s="172"/>
      <c r="NLO231" s="172"/>
      <c r="NLP231" s="172"/>
      <c r="NLQ231" s="172"/>
      <c r="NLR231" s="172"/>
      <c r="NLS231" s="172"/>
      <c r="NLT231" s="172"/>
      <c r="NLU231" s="172"/>
      <c r="NLV231" s="172"/>
      <c r="NLW231" s="172"/>
      <c r="NLX231" s="172"/>
      <c r="NLY231" s="172"/>
      <c r="NLZ231" s="172"/>
      <c r="NMA231" s="172"/>
      <c r="NMB231" s="172"/>
      <c r="NMC231" s="172"/>
      <c r="NMD231" s="172"/>
      <c r="NME231" s="172"/>
      <c r="NMF231" s="172"/>
      <c r="NMG231" s="172"/>
      <c r="NMH231" s="172"/>
      <c r="NMI231" s="172"/>
      <c r="NMJ231" s="172"/>
      <c r="NMK231" s="172"/>
      <c r="NML231" s="172"/>
      <c r="NMM231" s="172"/>
      <c r="NMN231" s="172"/>
      <c r="NMO231" s="172"/>
      <c r="NMP231" s="172"/>
      <c r="NMQ231" s="172"/>
      <c r="NMR231" s="172"/>
      <c r="NMS231" s="172"/>
      <c r="NMT231" s="172"/>
      <c r="NMU231" s="172"/>
      <c r="NMV231" s="172"/>
      <c r="NMW231" s="172"/>
      <c r="NMX231" s="172"/>
      <c r="NMY231" s="172"/>
      <c r="NMZ231" s="172"/>
      <c r="NNA231" s="172"/>
      <c r="NNB231" s="172"/>
      <c r="NNC231" s="172"/>
      <c r="NND231" s="172"/>
      <c r="NNE231" s="172"/>
      <c r="NNF231" s="172"/>
      <c r="NNG231" s="172"/>
      <c r="NNH231" s="172"/>
      <c r="NNI231" s="172"/>
      <c r="NNJ231" s="172"/>
      <c r="NNK231" s="172"/>
      <c r="NNL231" s="172"/>
      <c r="NNM231" s="172"/>
      <c r="NNN231" s="172"/>
      <c r="NNO231" s="172"/>
      <c r="NNP231" s="172"/>
      <c r="NNQ231" s="172"/>
      <c r="NNR231" s="172"/>
      <c r="NNS231" s="172"/>
      <c r="NNT231" s="172"/>
      <c r="NNU231" s="172"/>
      <c r="NNV231" s="172"/>
      <c r="NNW231" s="172"/>
      <c r="NNX231" s="172"/>
      <c r="NNY231" s="172"/>
      <c r="NNZ231" s="172"/>
      <c r="NOA231" s="172"/>
      <c r="NOB231" s="172"/>
      <c r="NOC231" s="172"/>
      <c r="NOD231" s="172"/>
      <c r="NOE231" s="172"/>
      <c r="NOF231" s="172"/>
      <c r="NOG231" s="172"/>
      <c r="NOH231" s="172"/>
      <c r="NOI231" s="172"/>
      <c r="NOJ231" s="172"/>
      <c r="NOK231" s="172"/>
      <c r="NOL231" s="172"/>
      <c r="NOM231" s="172"/>
      <c r="NON231" s="172"/>
      <c r="NOO231" s="172"/>
      <c r="NOP231" s="172"/>
      <c r="NOQ231" s="172"/>
      <c r="NOR231" s="172"/>
      <c r="NOS231" s="172"/>
      <c r="NOT231" s="172"/>
      <c r="NOU231" s="172"/>
      <c r="NOV231" s="172"/>
      <c r="NOW231" s="172"/>
      <c r="NOX231" s="172"/>
      <c r="NOY231" s="172"/>
      <c r="NOZ231" s="172"/>
      <c r="NPA231" s="172"/>
      <c r="NPB231" s="172"/>
      <c r="NPC231" s="172"/>
      <c r="NPD231" s="172"/>
      <c r="NPE231" s="172"/>
      <c r="NPF231" s="172"/>
      <c r="NPG231" s="172"/>
      <c r="NPH231" s="172"/>
      <c r="NPI231" s="172"/>
      <c r="NPJ231" s="172"/>
      <c r="NPK231" s="172"/>
      <c r="NPL231" s="172"/>
      <c r="NPM231" s="172"/>
      <c r="NPN231" s="172"/>
      <c r="NPO231" s="172"/>
      <c r="NPP231" s="172"/>
      <c r="NPQ231" s="172"/>
      <c r="NPR231" s="172"/>
      <c r="NPS231" s="172"/>
      <c r="NPT231" s="172"/>
      <c r="NPU231" s="172"/>
      <c r="NPV231" s="172"/>
      <c r="NPW231" s="172"/>
      <c r="NPX231" s="172"/>
      <c r="NPY231" s="172"/>
      <c r="NPZ231" s="172"/>
      <c r="NQA231" s="172"/>
      <c r="NQB231" s="172"/>
      <c r="NQC231" s="172"/>
      <c r="NQD231" s="172"/>
      <c r="NQE231" s="172"/>
      <c r="NQF231" s="172"/>
      <c r="NQG231" s="172"/>
      <c r="NQH231" s="172"/>
      <c r="NQI231" s="172"/>
      <c r="NQJ231" s="172"/>
      <c r="NQK231" s="172"/>
      <c r="NQL231" s="172"/>
      <c r="NQM231" s="172"/>
      <c r="NQN231" s="172"/>
      <c r="NQO231" s="172"/>
      <c r="NQP231" s="172"/>
      <c r="NQQ231" s="172"/>
      <c r="NQR231" s="172"/>
      <c r="NQS231" s="172"/>
      <c r="NQT231" s="172"/>
      <c r="NQU231" s="172"/>
      <c r="NQV231" s="172"/>
      <c r="NQW231" s="172"/>
      <c r="NQX231" s="172"/>
      <c r="NQY231" s="172"/>
      <c r="NQZ231" s="172"/>
      <c r="NRA231" s="172"/>
      <c r="NRB231" s="172"/>
      <c r="NRC231" s="172"/>
      <c r="NRD231" s="172"/>
      <c r="NRE231" s="172"/>
      <c r="NRF231" s="172"/>
      <c r="NRG231" s="172"/>
      <c r="NRH231" s="172"/>
      <c r="NRI231" s="172"/>
      <c r="NRJ231" s="172"/>
      <c r="NRK231" s="172"/>
      <c r="NRL231" s="172"/>
      <c r="NRM231" s="172"/>
      <c r="NRN231" s="172"/>
      <c r="NRO231" s="172"/>
      <c r="NRP231" s="172"/>
      <c r="NRQ231" s="172"/>
      <c r="NRR231" s="172"/>
      <c r="NRS231" s="172"/>
      <c r="NRT231" s="172"/>
      <c r="NRU231" s="172"/>
      <c r="NRV231" s="172"/>
      <c r="NRW231" s="172"/>
      <c r="NRX231" s="172"/>
      <c r="NRY231" s="172"/>
      <c r="NRZ231" s="172"/>
      <c r="NSA231" s="172"/>
      <c r="NSB231" s="172"/>
      <c r="NSC231" s="172"/>
      <c r="NSD231" s="172"/>
      <c r="NSE231" s="172"/>
      <c r="NSF231" s="172"/>
      <c r="NSG231" s="172"/>
      <c r="NSH231" s="172"/>
      <c r="NSI231" s="172"/>
      <c r="NSJ231" s="172"/>
      <c r="NSK231" s="172"/>
      <c r="NSL231" s="172"/>
      <c r="NSM231" s="172"/>
      <c r="NSN231" s="172"/>
      <c r="NSO231" s="172"/>
      <c r="NSP231" s="172"/>
      <c r="NSQ231" s="172"/>
      <c r="NSR231" s="172"/>
      <c r="NSS231" s="172"/>
      <c r="NST231" s="172"/>
      <c r="NSU231" s="172"/>
      <c r="NSV231" s="172"/>
      <c r="NSW231" s="172"/>
      <c r="NSX231" s="172"/>
      <c r="NSY231" s="172"/>
      <c r="NSZ231" s="172"/>
      <c r="NTA231" s="172"/>
      <c r="NTB231" s="172"/>
      <c r="NTC231" s="172"/>
      <c r="NTD231" s="172"/>
      <c r="NTE231" s="172"/>
      <c r="NTF231" s="172"/>
      <c r="NTG231" s="172"/>
      <c r="NTH231" s="172"/>
      <c r="NTI231" s="172"/>
      <c r="NTJ231" s="172"/>
      <c r="NTK231" s="172"/>
      <c r="NTL231" s="172"/>
      <c r="NTM231" s="172"/>
      <c r="NTN231" s="172"/>
      <c r="NTO231" s="172"/>
      <c r="NTP231" s="172"/>
      <c r="NTQ231" s="172"/>
      <c r="NTR231" s="172"/>
      <c r="NTS231" s="172"/>
      <c r="NTT231" s="172"/>
      <c r="NTU231" s="172"/>
      <c r="NTV231" s="172"/>
      <c r="NTW231" s="172"/>
      <c r="NTX231" s="172"/>
      <c r="NTY231" s="172"/>
      <c r="NTZ231" s="172"/>
      <c r="NUA231" s="172"/>
      <c r="NUB231" s="172"/>
      <c r="NUC231" s="172"/>
      <c r="NUD231" s="172"/>
      <c r="NUE231" s="172"/>
      <c r="NUF231" s="172"/>
      <c r="NUG231" s="172"/>
      <c r="NUH231" s="172"/>
      <c r="NUI231" s="172"/>
      <c r="NUJ231" s="172"/>
      <c r="NUK231" s="172"/>
      <c r="NUL231" s="172"/>
      <c r="NUM231" s="172"/>
      <c r="NUN231" s="172"/>
      <c r="NUO231" s="172"/>
      <c r="NUP231" s="172"/>
      <c r="NUQ231" s="172"/>
      <c r="NUR231" s="172"/>
      <c r="NUS231" s="172"/>
      <c r="NUT231" s="172"/>
      <c r="NUU231" s="172"/>
      <c r="NUV231" s="172"/>
      <c r="NUW231" s="172"/>
      <c r="NUX231" s="172"/>
      <c r="NUY231" s="172"/>
      <c r="NUZ231" s="172"/>
      <c r="NVA231" s="172"/>
      <c r="NVB231" s="172"/>
      <c r="NVC231" s="172"/>
      <c r="NVD231" s="172"/>
      <c r="NVE231" s="172"/>
      <c r="NVF231" s="172"/>
      <c r="NVG231" s="172"/>
      <c r="NVH231" s="172"/>
      <c r="NVI231" s="172"/>
      <c r="NVJ231" s="172"/>
      <c r="NVK231" s="172"/>
      <c r="NVL231" s="172"/>
      <c r="NVM231" s="172"/>
      <c r="NVN231" s="172"/>
      <c r="NVO231" s="172"/>
      <c r="NVP231" s="172"/>
      <c r="NVQ231" s="172"/>
      <c r="NVR231" s="172"/>
      <c r="NVS231" s="172"/>
      <c r="NVT231" s="172"/>
      <c r="NVU231" s="172"/>
      <c r="NVV231" s="172"/>
      <c r="NVW231" s="172"/>
      <c r="NVX231" s="172"/>
      <c r="NVY231" s="172"/>
      <c r="NVZ231" s="172"/>
      <c r="NWA231" s="172"/>
      <c r="NWB231" s="172"/>
      <c r="NWC231" s="172"/>
      <c r="NWD231" s="172"/>
      <c r="NWE231" s="172"/>
      <c r="NWF231" s="172"/>
      <c r="NWG231" s="172"/>
      <c r="NWH231" s="172"/>
      <c r="NWI231" s="172"/>
      <c r="NWJ231" s="172"/>
      <c r="NWK231" s="172"/>
      <c r="NWL231" s="172"/>
      <c r="NWM231" s="172"/>
      <c r="NWN231" s="172"/>
      <c r="NWO231" s="172"/>
      <c r="NWP231" s="172"/>
      <c r="NWQ231" s="172"/>
      <c r="NWR231" s="172"/>
      <c r="NWS231" s="172"/>
      <c r="NWT231" s="172"/>
      <c r="NWU231" s="172"/>
      <c r="NWV231" s="172"/>
      <c r="NWW231" s="172"/>
      <c r="NWX231" s="172"/>
      <c r="NWY231" s="172"/>
      <c r="NWZ231" s="172"/>
      <c r="NXA231" s="172"/>
      <c r="NXB231" s="172"/>
      <c r="NXC231" s="172"/>
      <c r="NXD231" s="172"/>
      <c r="NXE231" s="172"/>
      <c r="NXF231" s="172"/>
      <c r="NXG231" s="172"/>
      <c r="NXH231" s="172"/>
      <c r="NXI231" s="172"/>
      <c r="NXJ231" s="172"/>
      <c r="NXK231" s="172"/>
      <c r="NXL231" s="172"/>
      <c r="NXM231" s="172"/>
      <c r="NXN231" s="172"/>
      <c r="NXO231" s="172"/>
      <c r="NXP231" s="172"/>
      <c r="NXQ231" s="172"/>
      <c r="NXR231" s="172"/>
      <c r="NXS231" s="172"/>
      <c r="NXT231" s="172"/>
      <c r="NXU231" s="172"/>
      <c r="NXV231" s="172"/>
      <c r="NXW231" s="172"/>
      <c r="NXX231" s="172"/>
      <c r="NXY231" s="172"/>
      <c r="NXZ231" s="172"/>
      <c r="NYA231" s="172"/>
      <c r="NYB231" s="172"/>
      <c r="NYC231" s="172"/>
      <c r="NYD231" s="172"/>
      <c r="NYE231" s="172"/>
      <c r="NYF231" s="172"/>
      <c r="NYG231" s="172"/>
      <c r="NYH231" s="172"/>
      <c r="NYI231" s="172"/>
      <c r="NYJ231" s="172"/>
      <c r="NYK231" s="172"/>
      <c r="NYL231" s="172"/>
      <c r="NYM231" s="172"/>
      <c r="NYN231" s="172"/>
      <c r="NYO231" s="172"/>
      <c r="NYP231" s="172"/>
      <c r="NYQ231" s="172"/>
      <c r="NYR231" s="172"/>
      <c r="NYS231" s="172"/>
      <c r="NYT231" s="172"/>
      <c r="NYU231" s="172"/>
      <c r="NYV231" s="172"/>
      <c r="NYW231" s="172"/>
      <c r="NYX231" s="172"/>
      <c r="NYY231" s="172"/>
      <c r="NYZ231" s="172"/>
      <c r="NZA231" s="172"/>
      <c r="NZB231" s="172"/>
      <c r="NZC231" s="172"/>
      <c r="NZD231" s="172"/>
      <c r="NZE231" s="172"/>
      <c r="NZF231" s="172"/>
      <c r="NZG231" s="172"/>
      <c r="NZH231" s="172"/>
      <c r="NZI231" s="172"/>
      <c r="NZJ231" s="172"/>
      <c r="NZK231" s="172"/>
      <c r="NZL231" s="172"/>
      <c r="NZM231" s="172"/>
      <c r="NZN231" s="172"/>
      <c r="NZO231" s="172"/>
      <c r="NZP231" s="172"/>
      <c r="NZQ231" s="172"/>
      <c r="NZR231" s="172"/>
      <c r="NZS231" s="172"/>
      <c r="NZT231" s="172"/>
      <c r="NZU231" s="172"/>
      <c r="NZV231" s="172"/>
      <c r="NZW231" s="172"/>
      <c r="NZX231" s="172"/>
      <c r="NZY231" s="172"/>
      <c r="NZZ231" s="172"/>
      <c r="OAA231" s="172"/>
      <c r="OAB231" s="172"/>
      <c r="OAC231" s="172"/>
      <c r="OAD231" s="172"/>
      <c r="OAE231" s="172"/>
      <c r="OAF231" s="172"/>
      <c r="OAG231" s="172"/>
      <c r="OAH231" s="172"/>
      <c r="OAI231" s="172"/>
      <c r="OAJ231" s="172"/>
      <c r="OAK231" s="172"/>
      <c r="OAL231" s="172"/>
      <c r="OAM231" s="172"/>
      <c r="OAN231" s="172"/>
      <c r="OAO231" s="172"/>
      <c r="OAP231" s="172"/>
      <c r="OAQ231" s="172"/>
      <c r="OAR231" s="172"/>
      <c r="OAS231" s="172"/>
      <c r="OAT231" s="172"/>
      <c r="OAU231" s="172"/>
      <c r="OAV231" s="172"/>
      <c r="OAW231" s="172"/>
      <c r="OAX231" s="172"/>
      <c r="OAY231" s="172"/>
      <c r="OAZ231" s="172"/>
      <c r="OBA231" s="172"/>
      <c r="OBB231" s="172"/>
      <c r="OBC231" s="172"/>
      <c r="OBD231" s="172"/>
      <c r="OBE231" s="172"/>
      <c r="OBF231" s="172"/>
      <c r="OBG231" s="172"/>
      <c r="OBH231" s="172"/>
      <c r="OBI231" s="172"/>
      <c r="OBJ231" s="172"/>
      <c r="OBK231" s="172"/>
      <c r="OBL231" s="172"/>
      <c r="OBM231" s="172"/>
      <c r="OBN231" s="172"/>
      <c r="OBO231" s="172"/>
      <c r="OBP231" s="172"/>
      <c r="OBQ231" s="172"/>
      <c r="OBR231" s="172"/>
      <c r="OBS231" s="172"/>
      <c r="OBT231" s="172"/>
      <c r="OBU231" s="172"/>
      <c r="OBV231" s="172"/>
      <c r="OBW231" s="172"/>
      <c r="OBX231" s="172"/>
      <c r="OBY231" s="172"/>
      <c r="OBZ231" s="172"/>
      <c r="OCA231" s="172"/>
      <c r="OCB231" s="172"/>
      <c r="OCC231" s="172"/>
      <c r="OCD231" s="172"/>
      <c r="OCE231" s="172"/>
      <c r="OCF231" s="172"/>
      <c r="OCG231" s="172"/>
      <c r="OCH231" s="172"/>
      <c r="OCI231" s="172"/>
      <c r="OCJ231" s="172"/>
      <c r="OCK231" s="172"/>
      <c r="OCL231" s="172"/>
      <c r="OCM231" s="172"/>
      <c r="OCN231" s="172"/>
      <c r="OCO231" s="172"/>
      <c r="OCP231" s="172"/>
      <c r="OCQ231" s="172"/>
      <c r="OCR231" s="172"/>
      <c r="OCS231" s="172"/>
      <c r="OCT231" s="172"/>
      <c r="OCU231" s="172"/>
      <c r="OCV231" s="172"/>
      <c r="OCW231" s="172"/>
      <c r="OCX231" s="172"/>
      <c r="OCY231" s="172"/>
      <c r="OCZ231" s="172"/>
      <c r="ODA231" s="172"/>
      <c r="ODB231" s="172"/>
      <c r="ODC231" s="172"/>
      <c r="ODD231" s="172"/>
      <c r="ODE231" s="172"/>
      <c r="ODF231" s="172"/>
      <c r="ODG231" s="172"/>
      <c r="ODH231" s="172"/>
      <c r="ODI231" s="172"/>
      <c r="ODJ231" s="172"/>
      <c r="ODK231" s="172"/>
      <c r="ODL231" s="172"/>
      <c r="ODM231" s="172"/>
      <c r="ODN231" s="172"/>
      <c r="ODO231" s="172"/>
      <c r="ODP231" s="172"/>
      <c r="ODQ231" s="172"/>
      <c r="ODR231" s="172"/>
      <c r="ODS231" s="172"/>
      <c r="ODT231" s="172"/>
      <c r="ODU231" s="172"/>
      <c r="ODV231" s="172"/>
      <c r="ODW231" s="172"/>
      <c r="ODX231" s="172"/>
      <c r="ODY231" s="172"/>
      <c r="ODZ231" s="172"/>
      <c r="OEA231" s="172"/>
      <c r="OEB231" s="172"/>
      <c r="OEC231" s="172"/>
      <c r="OED231" s="172"/>
      <c r="OEE231" s="172"/>
      <c r="OEF231" s="172"/>
      <c r="OEG231" s="172"/>
      <c r="OEH231" s="172"/>
      <c r="OEI231" s="172"/>
      <c r="OEJ231" s="172"/>
      <c r="OEK231" s="172"/>
      <c r="OEL231" s="172"/>
      <c r="OEM231" s="172"/>
      <c r="OEN231" s="172"/>
      <c r="OEO231" s="172"/>
      <c r="OEP231" s="172"/>
      <c r="OEQ231" s="172"/>
      <c r="OER231" s="172"/>
      <c r="OES231" s="172"/>
      <c r="OET231" s="172"/>
      <c r="OEU231" s="172"/>
      <c r="OEV231" s="172"/>
      <c r="OEW231" s="172"/>
      <c r="OEX231" s="172"/>
      <c r="OEY231" s="172"/>
      <c r="OEZ231" s="172"/>
      <c r="OFA231" s="172"/>
      <c r="OFB231" s="172"/>
      <c r="OFC231" s="172"/>
      <c r="OFD231" s="172"/>
      <c r="OFE231" s="172"/>
      <c r="OFF231" s="172"/>
      <c r="OFG231" s="172"/>
      <c r="OFH231" s="172"/>
      <c r="OFI231" s="172"/>
      <c r="OFJ231" s="172"/>
      <c r="OFK231" s="172"/>
      <c r="OFL231" s="172"/>
      <c r="OFM231" s="172"/>
      <c r="OFN231" s="172"/>
      <c r="OFO231" s="172"/>
      <c r="OFP231" s="172"/>
      <c r="OFQ231" s="172"/>
      <c r="OFR231" s="172"/>
      <c r="OFS231" s="172"/>
      <c r="OFT231" s="172"/>
      <c r="OFU231" s="172"/>
      <c r="OFV231" s="172"/>
      <c r="OFW231" s="172"/>
      <c r="OFX231" s="172"/>
      <c r="OFY231" s="172"/>
      <c r="OFZ231" s="172"/>
      <c r="OGA231" s="172"/>
      <c r="OGB231" s="172"/>
      <c r="OGC231" s="172"/>
      <c r="OGD231" s="172"/>
      <c r="OGE231" s="172"/>
      <c r="OGF231" s="172"/>
      <c r="OGG231" s="172"/>
      <c r="OGH231" s="172"/>
      <c r="OGI231" s="172"/>
      <c r="OGJ231" s="172"/>
      <c r="OGK231" s="172"/>
      <c r="OGL231" s="172"/>
      <c r="OGM231" s="172"/>
      <c r="OGN231" s="172"/>
      <c r="OGO231" s="172"/>
      <c r="OGP231" s="172"/>
      <c r="OGQ231" s="172"/>
      <c r="OGR231" s="172"/>
      <c r="OGS231" s="172"/>
      <c r="OGT231" s="172"/>
      <c r="OGU231" s="172"/>
      <c r="OGV231" s="172"/>
      <c r="OGW231" s="172"/>
      <c r="OGX231" s="172"/>
      <c r="OGY231" s="172"/>
      <c r="OGZ231" s="172"/>
      <c r="OHA231" s="172"/>
      <c r="OHB231" s="172"/>
      <c r="OHC231" s="172"/>
      <c r="OHD231" s="172"/>
      <c r="OHE231" s="172"/>
      <c r="OHF231" s="172"/>
      <c r="OHG231" s="172"/>
      <c r="OHH231" s="172"/>
      <c r="OHI231" s="172"/>
      <c r="OHJ231" s="172"/>
      <c r="OHK231" s="172"/>
      <c r="OHL231" s="172"/>
      <c r="OHM231" s="172"/>
      <c r="OHN231" s="172"/>
      <c r="OHO231" s="172"/>
      <c r="OHP231" s="172"/>
      <c r="OHQ231" s="172"/>
      <c r="OHR231" s="172"/>
      <c r="OHS231" s="172"/>
      <c r="OHT231" s="172"/>
      <c r="OHU231" s="172"/>
      <c r="OHV231" s="172"/>
      <c r="OHW231" s="172"/>
      <c r="OHX231" s="172"/>
      <c r="OHY231" s="172"/>
      <c r="OHZ231" s="172"/>
      <c r="OIA231" s="172"/>
      <c r="OIB231" s="172"/>
      <c r="OIC231" s="172"/>
      <c r="OID231" s="172"/>
      <c r="OIE231" s="172"/>
      <c r="OIF231" s="172"/>
      <c r="OIG231" s="172"/>
      <c r="OIH231" s="172"/>
      <c r="OII231" s="172"/>
      <c r="OIJ231" s="172"/>
      <c r="OIK231" s="172"/>
      <c r="OIL231" s="172"/>
      <c r="OIM231" s="172"/>
      <c r="OIN231" s="172"/>
      <c r="OIO231" s="172"/>
      <c r="OIP231" s="172"/>
      <c r="OIQ231" s="172"/>
      <c r="OIR231" s="172"/>
      <c r="OIS231" s="172"/>
      <c r="OIT231" s="172"/>
      <c r="OIU231" s="172"/>
      <c r="OIV231" s="172"/>
      <c r="OIW231" s="172"/>
      <c r="OIX231" s="172"/>
      <c r="OIY231" s="172"/>
      <c r="OIZ231" s="172"/>
      <c r="OJA231" s="172"/>
      <c r="OJB231" s="172"/>
      <c r="OJC231" s="172"/>
      <c r="OJD231" s="172"/>
      <c r="OJE231" s="172"/>
      <c r="OJF231" s="172"/>
      <c r="OJG231" s="172"/>
      <c r="OJH231" s="172"/>
      <c r="OJI231" s="172"/>
      <c r="OJJ231" s="172"/>
      <c r="OJK231" s="172"/>
      <c r="OJL231" s="172"/>
      <c r="OJM231" s="172"/>
      <c r="OJN231" s="172"/>
      <c r="OJO231" s="172"/>
      <c r="OJP231" s="172"/>
      <c r="OJQ231" s="172"/>
      <c r="OJR231" s="172"/>
      <c r="OJS231" s="172"/>
      <c r="OJT231" s="172"/>
      <c r="OJU231" s="172"/>
      <c r="OJV231" s="172"/>
      <c r="OJW231" s="172"/>
      <c r="OJX231" s="172"/>
      <c r="OJY231" s="172"/>
      <c r="OJZ231" s="172"/>
      <c r="OKA231" s="172"/>
      <c r="OKB231" s="172"/>
      <c r="OKC231" s="172"/>
      <c r="OKD231" s="172"/>
      <c r="OKE231" s="172"/>
      <c r="OKF231" s="172"/>
      <c r="OKG231" s="172"/>
      <c r="OKH231" s="172"/>
      <c r="OKI231" s="172"/>
      <c r="OKJ231" s="172"/>
      <c r="OKK231" s="172"/>
      <c r="OKL231" s="172"/>
      <c r="OKM231" s="172"/>
      <c r="OKN231" s="172"/>
      <c r="OKO231" s="172"/>
      <c r="OKP231" s="172"/>
      <c r="OKQ231" s="172"/>
      <c r="OKR231" s="172"/>
      <c r="OKS231" s="172"/>
      <c r="OKT231" s="172"/>
      <c r="OKU231" s="172"/>
      <c r="OKV231" s="172"/>
      <c r="OKW231" s="172"/>
      <c r="OKX231" s="172"/>
      <c r="OKY231" s="172"/>
      <c r="OKZ231" s="172"/>
      <c r="OLA231" s="172"/>
      <c r="OLB231" s="172"/>
      <c r="OLC231" s="172"/>
      <c r="OLD231" s="172"/>
      <c r="OLE231" s="172"/>
      <c r="OLF231" s="172"/>
      <c r="OLG231" s="172"/>
      <c r="OLH231" s="172"/>
      <c r="OLI231" s="172"/>
      <c r="OLJ231" s="172"/>
      <c r="OLK231" s="172"/>
      <c r="OLL231" s="172"/>
      <c r="OLM231" s="172"/>
      <c r="OLN231" s="172"/>
      <c r="OLO231" s="172"/>
      <c r="OLP231" s="172"/>
      <c r="OLQ231" s="172"/>
      <c r="OLR231" s="172"/>
      <c r="OLS231" s="172"/>
      <c r="OLT231" s="172"/>
      <c r="OLU231" s="172"/>
      <c r="OLV231" s="172"/>
      <c r="OLW231" s="172"/>
      <c r="OLX231" s="172"/>
      <c r="OLY231" s="172"/>
      <c r="OLZ231" s="172"/>
      <c r="OMA231" s="172"/>
      <c r="OMB231" s="172"/>
      <c r="OMC231" s="172"/>
      <c r="OMD231" s="172"/>
      <c r="OME231" s="172"/>
      <c r="OMF231" s="172"/>
      <c r="OMG231" s="172"/>
      <c r="OMH231" s="172"/>
      <c r="OMI231" s="172"/>
      <c r="OMJ231" s="172"/>
      <c r="OMK231" s="172"/>
      <c r="OML231" s="172"/>
      <c r="OMM231" s="172"/>
      <c r="OMN231" s="172"/>
      <c r="OMO231" s="172"/>
      <c r="OMP231" s="172"/>
      <c r="OMQ231" s="172"/>
      <c r="OMR231" s="172"/>
      <c r="OMS231" s="172"/>
      <c r="OMT231" s="172"/>
      <c r="OMU231" s="172"/>
      <c r="OMV231" s="172"/>
      <c r="OMW231" s="172"/>
      <c r="OMX231" s="172"/>
      <c r="OMY231" s="172"/>
      <c r="OMZ231" s="172"/>
      <c r="ONA231" s="172"/>
      <c r="ONB231" s="172"/>
      <c r="ONC231" s="172"/>
      <c r="OND231" s="172"/>
      <c r="ONE231" s="172"/>
      <c r="ONF231" s="172"/>
      <c r="ONG231" s="172"/>
      <c r="ONH231" s="172"/>
      <c r="ONI231" s="172"/>
      <c r="ONJ231" s="172"/>
      <c r="ONK231" s="172"/>
      <c r="ONL231" s="172"/>
      <c r="ONM231" s="172"/>
      <c r="ONN231" s="172"/>
      <c r="ONO231" s="172"/>
      <c r="ONP231" s="172"/>
      <c r="ONQ231" s="172"/>
      <c r="ONR231" s="172"/>
      <c r="ONS231" s="172"/>
      <c r="ONT231" s="172"/>
      <c r="ONU231" s="172"/>
      <c r="ONV231" s="172"/>
      <c r="ONW231" s="172"/>
      <c r="ONX231" s="172"/>
      <c r="ONY231" s="172"/>
      <c r="ONZ231" s="172"/>
      <c r="OOA231" s="172"/>
      <c r="OOB231" s="172"/>
      <c r="OOC231" s="172"/>
      <c r="OOD231" s="172"/>
      <c r="OOE231" s="172"/>
      <c r="OOF231" s="172"/>
      <c r="OOG231" s="172"/>
      <c r="OOH231" s="172"/>
      <c r="OOI231" s="172"/>
      <c r="OOJ231" s="172"/>
      <c r="OOK231" s="172"/>
      <c r="OOL231" s="172"/>
      <c r="OOM231" s="172"/>
      <c r="OON231" s="172"/>
      <c r="OOO231" s="172"/>
      <c r="OOP231" s="172"/>
      <c r="OOQ231" s="172"/>
      <c r="OOR231" s="172"/>
      <c r="OOS231" s="172"/>
      <c r="OOT231" s="172"/>
      <c r="OOU231" s="172"/>
      <c r="OOV231" s="172"/>
      <c r="OOW231" s="172"/>
      <c r="OOX231" s="172"/>
      <c r="OOY231" s="172"/>
      <c r="OOZ231" s="172"/>
      <c r="OPA231" s="172"/>
      <c r="OPB231" s="172"/>
      <c r="OPC231" s="172"/>
      <c r="OPD231" s="172"/>
      <c r="OPE231" s="172"/>
      <c r="OPF231" s="172"/>
      <c r="OPG231" s="172"/>
      <c r="OPH231" s="172"/>
      <c r="OPI231" s="172"/>
      <c r="OPJ231" s="172"/>
      <c r="OPK231" s="172"/>
      <c r="OPL231" s="172"/>
      <c r="OPM231" s="172"/>
      <c r="OPN231" s="172"/>
      <c r="OPO231" s="172"/>
      <c r="OPP231" s="172"/>
      <c r="OPQ231" s="172"/>
      <c r="OPR231" s="172"/>
      <c r="OPS231" s="172"/>
      <c r="OPT231" s="172"/>
      <c r="OPU231" s="172"/>
      <c r="OPV231" s="172"/>
      <c r="OPW231" s="172"/>
      <c r="OPX231" s="172"/>
      <c r="OPY231" s="172"/>
      <c r="OPZ231" s="172"/>
      <c r="OQA231" s="172"/>
      <c r="OQB231" s="172"/>
      <c r="OQC231" s="172"/>
      <c r="OQD231" s="172"/>
      <c r="OQE231" s="172"/>
      <c r="OQF231" s="172"/>
      <c r="OQG231" s="172"/>
      <c r="OQH231" s="172"/>
      <c r="OQI231" s="172"/>
      <c r="OQJ231" s="172"/>
      <c r="OQK231" s="172"/>
      <c r="OQL231" s="172"/>
      <c r="OQM231" s="172"/>
      <c r="OQN231" s="172"/>
      <c r="OQO231" s="172"/>
      <c r="OQP231" s="172"/>
      <c r="OQQ231" s="172"/>
      <c r="OQR231" s="172"/>
      <c r="OQS231" s="172"/>
      <c r="OQT231" s="172"/>
      <c r="OQU231" s="172"/>
      <c r="OQV231" s="172"/>
      <c r="OQW231" s="172"/>
      <c r="OQX231" s="172"/>
      <c r="OQY231" s="172"/>
      <c r="OQZ231" s="172"/>
      <c r="ORA231" s="172"/>
      <c r="ORB231" s="172"/>
      <c r="ORC231" s="172"/>
      <c r="ORD231" s="172"/>
      <c r="ORE231" s="172"/>
      <c r="ORF231" s="172"/>
      <c r="ORG231" s="172"/>
      <c r="ORH231" s="172"/>
      <c r="ORI231" s="172"/>
      <c r="ORJ231" s="172"/>
      <c r="ORK231" s="172"/>
      <c r="ORL231" s="172"/>
      <c r="ORM231" s="172"/>
      <c r="ORN231" s="172"/>
      <c r="ORO231" s="172"/>
      <c r="ORP231" s="172"/>
      <c r="ORQ231" s="172"/>
      <c r="ORR231" s="172"/>
      <c r="ORS231" s="172"/>
      <c r="ORT231" s="172"/>
      <c r="ORU231" s="172"/>
      <c r="ORV231" s="172"/>
      <c r="ORW231" s="172"/>
      <c r="ORX231" s="172"/>
      <c r="ORY231" s="172"/>
      <c r="ORZ231" s="172"/>
      <c r="OSA231" s="172"/>
      <c r="OSB231" s="172"/>
      <c r="OSC231" s="172"/>
      <c r="OSD231" s="172"/>
      <c r="OSE231" s="172"/>
      <c r="OSF231" s="172"/>
      <c r="OSG231" s="172"/>
      <c r="OSH231" s="172"/>
      <c r="OSI231" s="172"/>
      <c r="OSJ231" s="172"/>
      <c r="OSK231" s="172"/>
      <c r="OSL231" s="172"/>
      <c r="OSM231" s="172"/>
      <c r="OSN231" s="172"/>
      <c r="OSO231" s="172"/>
      <c r="OSP231" s="172"/>
      <c r="OSQ231" s="172"/>
      <c r="OSR231" s="172"/>
      <c r="OSS231" s="172"/>
      <c r="OST231" s="172"/>
      <c r="OSU231" s="172"/>
      <c r="OSV231" s="172"/>
      <c r="OSW231" s="172"/>
      <c r="OSX231" s="172"/>
      <c r="OSY231" s="172"/>
      <c r="OSZ231" s="172"/>
      <c r="OTA231" s="172"/>
      <c r="OTB231" s="172"/>
      <c r="OTC231" s="172"/>
      <c r="OTD231" s="172"/>
      <c r="OTE231" s="172"/>
      <c r="OTF231" s="172"/>
      <c r="OTG231" s="172"/>
      <c r="OTH231" s="172"/>
      <c r="OTI231" s="172"/>
      <c r="OTJ231" s="172"/>
      <c r="OTK231" s="172"/>
      <c r="OTL231" s="172"/>
      <c r="OTM231" s="172"/>
      <c r="OTN231" s="172"/>
      <c r="OTO231" s="172"/>
      <c r="OTP231" s="172"/>
      <c r="OTQ231" s="172"/>
      <c r="OTR231" s="172"/>
      <c r="OTS231" s="172"/>
      <c r="OTT231" s="172"/>
      <c r="OTU231" s="172"/>
      <c r="OTV231" s="172"/>
      <c r="OTW231" s="172"/>
      <c r="OTX231" s="172"/>
      <c r="OTY231" s="172"/>
      <c r="OTZ231" s="172"/>
      <c r="OUA231" s="172"/>
      <c r="OUB231" s="172"/>
      <c r="OUC231" s="172"/>
      <c r="OUD231" s="172"/>
      <c r="OUE231" s="172"/>
      <c r="OUF231" s="172"/>
      <c r="OUG231" s="172"/>
      <c r="OUH231" s="172"/>
      <c r="OUI231" s="172"/>
      <c r="OUJ231" s="172"/>
      <c r="OUK231" s="172"/>
      <c r="OUL231" s="172"/>
      <c r="OUM231" s="172"/>
      <c r="OUN231" s="172"/>
      <c r="OUO231" s="172"/>
      <c r="OUP231" s="172"/>
      <c r="OUQ231" s="172"/>
      <c r="OUR231" s="172"/>
      <c r="OUS231" s="172"/>
      <c r="OUT231" s="172"/>
      <c r="OUU231" s="172"/>
      <c r="OUV231" s="172"/>
      <c r="OUW231" s="172"/>
      <c r="OUX231" s="172"/>
      <c r="OUY231" s="172"/>
      <c r="OUZ231" s="172"/>
      <c r="OVA231" s="172"/>
      <c r="OVB231" s="172"/>
      <c r="OVC231" s="172"/>
      <c r="OVD231" s="172"/>
      <c r="OVE231" s="172"/>
      <c r="OVF231" s="172"/>
      <c r="OVG231" s="172"/>
      <c r="OVH231" s="172"/>
      <c r="OVI231" s="172"/>
      <c r="OVJ231" s="172"/>
      <c r="OVK231" s="172"/>
      <c r="OVL231" s="172"/>
      <c r="OVM231" s="172"/>
      <c r="OVN231" s="172"/>
      <c r="OVO231" s="172"/>
      <c r="OVP231" s="172"/>
      <c r="OVQ231" s="172"/>
      <c r="OVR231" s="172"/>
      <c r="OVS231" s="172"/>
      <c r="OVT231" s="172"/>
      <c r="OVU231" s="172"/>
      <c r="OVV231" s="172"/>
      <c r="OVW231" s="172"/>
      <c r="OVX231" s="172"/>
      <c r="OVY231" s="172"/>
      <c r="OVZ231" s="172"/>
      <c r="OWA231" s="172"/>
      <c r="OWB231" s="172"/>
      <c r="OWC231" s="172"/>
      <c r="OWD231" s="172"/>
      <c r="OWE231" s="172"/>
      <c r="OWF231" s="172"/>
      <c r="OWG231" s="172"/>
      <c r="OWH231" s="172"/>
      <c r="OWI231" s="172"/>
      <c r="OWJ231" s="172"/>
      <c r="OWK231" s="172"/>
      <c r="OWL231" s="172"/>
      <c r="OWM231" s="172"/>
      <c r="OWN231" s="172"/>
      <c r="OWO231" s="172"/>
      <c r="OWP231" s="172"/>
      <c r="OWQ231" s="172"/>
      <c r="OWR231" s="172"/>
      <c r="OWS231" s="172"/>
      <c r="OWT231" s="172"/>
      <c r="OWU231" s="172"/>
      <c r="OWV231" s="172"/>
      <c r="OWW231" s="172"/>
      <c r="OWX231" s="172"/>
      <c r="OWY231" s="172"/>
      <c r="OWZ231" s="172"/>
      <c r="OXA231" s="172"/>
      <c r="OXB231" s="172"/>
      <c r="OXC231" s="172"/>
      <c r="OXD231" s="172"/>
      <c r="OXE231" s="172"/>
      <c r="OXF231" s="172"/>
      <c r="OXG231" s="172"/>
      <c r="OXH231" s="172"/>
      <c r="OXI231" s="172"/>
      <c r="OXJ231" s="172"/>
      <c r="OXK231" s="172"/>
      <c r="OXL231" s="172"/>
      <c r="OXM231" s="172"/>
      <c r="OXN231" s="172"/>
      <c r="OXO231" s="172"/>
      <c r="OXP231" s="172"/>
      <c r="OXQ231" s="172"/>
      <c r="OXR231" s="172"/>
      <c r="OXS231" s="172"/>
      <c r="OXT231" s="172"/>
      <c r="OXU231" s="172"/>
      <c r="OXV231" s="172"/>
      <c r="OXW231" s="172"/>
      <c r="OXX231" s="172"/>
      <c r="OXY231" s="172"/>
      <c r="OXZ231" s="172"/>
      <c r="OYA231" s="172"/>
      <c r="OYB231" s="172"/>
      <c r="OYC231" s="172"/>
      <c r="OYD231" s="172"/>
      <c r="OYE231" s="172"/>
      <c r="OYF231" s="172"/>
      <c r="OYG231" s="172"/>
      <c r="OYH231" s="172"/>
      <c r="OYI231" s="172"/>
      <c r="OYJ231" s="172"/>
      <c r="OYK231" s="172"/>
      <c r="OYL231" s="172"/>
      <c r="OYM231" s="172"/>
      <c r="OYN231" s="172"/>
      <c r="OYO231" s="172"/>
      <c r="OYP231" s="172"/>
      <c r="OYQ231" s="172"/>
      <c r="OYR231" s="172"/>
      <c r="OYS231" s="172"/>
      <c r="OYT231" s="172"/>
      <c r="OYU231" s="172"/>
      <c r="OYV231" s="172"/>
      <c r="OYW231" s="172"/>
      <c r="OYX231" s="172"/>
      <c r="OYY231" s="172"/>
      <c r="OYZ231" s="172"/>
      <c r="OZA231" s="172"/>
      <c r="OZB231" s="172"/>
      <c r="OZC231" s="172"/>
      <c r="OZD231" s="172"/>
      <c r="OZE231" s="172"/>
      <c r="OZF231" s="172"/>
      <c r="OZG231" s="172"/>
      <c r="OZH231" s="172"/>
      <c r="OZI231" s="172"/>
      <c r="OZJ231" s="172"/>
      <c r="OZK231" s="172"/>
      <c r="OZL231" s="172"/>
      <c r="OZM231" s="172"/>
      <c r="OZN231" s="172"/>
      <c r="OZO231" s="172"/>
      <c r="OZP231" s="172"/>
      <c r="OZQ231" s="172"/>
      <c r="OZR231" s="172"/>
      <c r="OZS231" s="172"/>
      <c r="OZT231" s="172"/>
      <c r="OZU231" s="172"/>
      <c r="OZV231" s="172"/>
      <c r="OZW231" s="172"/>
      <c r="OZX231" s="172"/>
      <c r="OZY231" s="172"/>
      <c r="OZZ231" s="172"/>
      <c r="PAA231" s="172"/>
      <c r="PAB231" s="172"/>
      <c r="PAC231" s="172"/>
      <c r="PAD231" s="172"/>
      <c r="PAE231" s="172"/>
      <c r="PAF231" s="172"/>
      <c r="PAG231" s="172"/>
      <c r="PAH231" s="172"/>
      <c r="PAI231" s="172"/>
      <c r="PAJ231" s="172"/>
      <c r="PAK231" s="172"/>
      <c r="PAL231" s="172"/>
      <c r="PAM231" s="172"/>
      <c r="PAN231" s="172"/>
      <c r="PAO231" s="172"/>
      <c r="PAP231" s="172"/>
      <c r="PAQ231" s="172"/>
      <c r="PAR231" s="172"/>
      <c r="PAS231" s="172"/>
      <c r="PAT231" s="172"/>
      <c r="PAU231" s="172"/>
      <c r="PAV231" s="172"/>
      <c r="PAW231" s="172"/>
      <c r="PAX231" s="172"/>
      <c r="PAY231" s="172"/>
      <c r="PAZ231" s="172"/>
      <c r="PBA231" s="172"/>
      <c r="PBB231" s="172"/>
      <c r="PBC231" s="172"/>
      <c r="PBD231" s="172"/>
      <c r="PBE231" s="172"/>
      <c r="PBF231" s="172"/>
      <c r="PBG231" s="172"/>
      <c r="PBH231" s="172"/>
      <c r="PBI231" s="172"/>
      <c r="PBJ231" s="172"/>
      <c r="PBK231" s="172"/>
      <c r="PBL231" s="172"/>
      <c r="PBM231" s="172"/>
      <c r="PBN231" s="172"/>
      <c r="PBO231" s="172"/>
      <c r="PBP231" s="172"/>
      <c r="PBQ231" s="172"/>
      <c r="PBR231" s="172"/>
      <c r="PBS231" s="172"/>
      <c r="PBT231" s="172"/>
      <c r="PBU231" s="172"/>
      <c r="PBV231" s="172"/>
      <c r="PBW231" s="172"/>
      <c r="PBX231" s="172"/>
      <c r="PBY231" s="172"/>
      <c r="PBZ231" s="172"/>
      <c r="PCA231" s="172"/>
      <c r="PCB231" s="172"/>
      <c r="PCC231" s="172"/>
      <c r="PCD231" s="172"/>
      <c r="PCE231" s="172"/>
      <c r="PCF231" s="172"/>
      <c r="PCG231" s="172"/>
      <c r="PCH231" s="172"/>
      <c r="PCI231" s="172"/>
      <c r="PCJ231" s="172"/>
      <c r="PCK231" s="172"/>
      <c r="PCL231" s="172"/>
      <c r="PCM231" s="172"/>
      <c r="PCN231" s="172"/>
      <c r="PCO231" s="172"/>
      <c r="PCP231" s="172"/>
      <c r="PCQ231" s="172"/>
      <c r="PCR231" s="172"/>
      <c r="PCS231" s="172"/>
      <c r="PCT231" s="172"/>
      <c r="PCU231" s="172"/>
      <c r="PCV231" s="172"/>
      <c r="PCW231" s="172"/>
      <c r="PCX231" s="172"/>
      <c r="PCY231" s="172"/>
      <c r="PCZ231" s="172"/>
      <c r="PDA231" s="172"/>
      <c r="PDB231" s="172"/>
      <c r="PDC231" s="172"/>
      <c r="PDD231" s="172"/>
      <c r="PDE231" s="172"/>
      <c r="PDF231" s="172"/>
      <c r="PDG231" s="172"/>
      <c r="PDH231" s="172"/>
      <c r="PDI231" s="172"/>
      <c r="PDJ231" s="172"/>
      <c r="PDK231" s="172"/>
      <c r="PDL231" s="172"/>
      <c r="PDM231" s="172"/>
      <c r="PDN231" s="172"/>
      <c r="PDO231" s="172"/>
      <c r="PDP231" s="172"/>
      <c r="PDQ231" s="172"/>
      <c r="PDR231" s="172"/>
      <c r="PDS231" s="172"/>
      <c r="PDT231" s="172"/>
      <c r="PDU231" s="172"/>
      <c r="PDV231" s="172"/>
      <c r="PDW231" s="172"/>
      <c r="PDX231" s="172"/>
      <c r="PDY231" s="172"/>
      <c r="PDZ231" s="172"/>
      <c r="PEA231" s="172"/>
      <c r="PEB231" s="172"/>
      <c r="PEC231" s="172"/>
      <c r="PED231" s="172"/>
      <c r="PEE231" s="172"/>
      <c r="PEF231" s="172"/>
      <c r="PEG231" s="172"/>
      <c r="PEH231" s="172"/>
      <c r="PEI231" s="172"/>
      <c r="PEJ231" s="172"/>
      <c r="PEK231" s="172"/>
      <c r="PEL231" s="172"/>
      <c r="PEM231" s="172"/>
      <c r="PEN231" s="172"/>
      <c r="PEO231" s="172"/>
      <c r="PEP231" s="172"/>
      <c r="PEQ231" s="172"/>
      <c r="PER231" s="172"/>
      <c r="PES231" s="172"/>
      <c r="PET231" s="172"/>
      <c r="PEU231" s="172"/>
      <c r="PEV231" s="172"/>
      <c r="PEW231" s="172"/>
      <c r="PEX231" s="172"/>
      <c r="PEY231" s="172"/>
      <c r="PEZ231" s="172"/>
      <c r="PFA231" s="172"/>
      <c r="PFB231" s="172"/>
      <c r="PFC231" s="172"/>
      <c r="PFD231" s="172"/>
      <c r="PFE231" s="172"/>
      <c r="PFF231" s="172"/>
      <c r="PFG231" s="172"/>
      <c r="PFH231" s="172"/>
      <c r="PFI231" s="172"/>
      <c r="PFJ231" s="172"/>
      <c r="PFK231" s="172"/>
      <c r="PFL231" s="172"/>
      <c r="PFM231" s="172"/>
      <c r="PFN231" s="172"/>
      <c r="PFO231" s="172"/>
      <c r="PFP231" s="172"/>
      <c r="PFQ231" s="172"/>
      <c r="PFR231" s="172"/>
      <c r="PFS231" s="172"/>
      <c r="PFT231" s="172"/>
      <c r="PFU231" s="172"/>
      <c r="PFV231" s="172"/>
      <c r="PFW231" s="172"/>
      <c r="PFX231" s="172"/>
      <c r="PFY231" s="172"/>
      <c r="PFZ231" s="172"/>
      <c r="PGA231" s="172"/>
      <c r="PGB231" s="172"/>
      <c r="PGC231" s="172"/>
      <c r="PGD231" s="172"/>
      <c r="PGE231" s="172"/>
      <c r="PGF231" s="172"/>
      <c r="PGG231" s="172"/>
      <c r="PGH231" s="172"/>
      <c r="PGI231" s="172"/>
      <c r="PGJ231" s="172"/>
      <c r="PGK231" s="172"/>
      <c r="PGL231" s="172"/>
      <c r="PGM231" s="172"/>
      <c r="PGN231" s="172"/>
      <c r="PGO231" s="172"/>
      <c r="PGP231" s="172"/>
      <c r="PGQ231" s="172"/>
      <c r="PGR231" s="172"/>
      <c r="PGS231" s="172"/>
      <c r="PGT231" s="172"/>
      <c r="PGU231" s="172"/>
      <c r="PGV231" s="172"/>
      <c r="PGW231" s="172"/>
      <c r="PGX231" s="172"/>
      <c r="PGY231" s="172"/>
      <c r="PGZ231" s="172"/>
      <c r="PHA231" s="172"/>
      <c r="PHB231" s="172"/>
      <c r="PHC231" s="172"/>
      <c r="PHD231" s="172"/>
      <c r="PHE231" s="172"/>
      <c r="PHF231" s="172"/>
      <c r="PHG231" s="172"/>
      <c r="PHH231" s="172"/>
      <c r="PHI231" s="172"/>
      <c r="PHJ231" s="172"/>
      <c r="PHK231" s="172"/>
      <c r="PHL231" s="172"/>
      <c r="PHM231" s="172"/>
      <c r="PHN231" s="172"/>
      <c r="PHO231" s="172"/>
      <c r="PHP231" s="172"/>
      <c r="PHQ231" s="172"/>
      <c r="PHR231" s="172"/>
      <c r="PHS231" s="172"/>
      <c r="PHT231" s="172"/>
      <c r="PHU231" s="172"/>
      <c r="PHV231" s="172"/>
      <c r="PHW231" s="172"/>
      <c r="PHX231" s="172"/>
      <c r="PHY231" s="172"/>
      <c r="PHZ231" s="172"/>
      <c r="PIA231" s="172"/>
      <c r="PIB231" s="172"/>
      <c r="PIC231" s="172"/>
      <c r="PID231" s="172"/>
      <c r="PIE231" s="172"/>
      <c r="PIF231" s="172"/>
      <c r="PIG231" s="172"/>
      <c r="PIH231" s="172"/>
      <c r="PII231" s="172"/>
      <c r="PIJ231" s="172"/>
      <c r="PIK231" s="172"/>
      <c r="PIL231" s="172"/>
      <c r="PIM231" s="172"/>
      <c r="PIN231" s="172"/>
      <c r="PIO231" s="172"/>
      <c r="PIP231" s="172"/>
      <c r="PIQ231" s="172"/>
      <c r="PIR231" s="172"/>
      <c r="PIS231" s="172"/>
      <c r="PIT231" s="172"/>
      <c r="PIU231" s="172"/>
      <c r="PIV231" s="172"/>
      <c r="PIW231" s="172"/>
      <c r="PIX231" s="172"/>
      <c r="PIY231" s="172"/>
      <c r="PIZ231" s="172"/>
      <c r="PJA231" s="172"/>
      <c r="PJB231" s="172"/>
      <c r="PJC231" s="172"/>
      <c r="PJD231" s="172"/>
      <c r="PJE231" s="172"/>
      <c r="PJF231" s="172"/>
      <c r="PJG231" s="172"/>
      <c r="PJH231" s="172"/>
      <c r="PJI231" s="172"/>
      <c r="PJJ231" s="172"/>
      <c r="PJK231" s="172"/>
      <c r="PJL231" s="172"/>
      <c r="PJM231" s="172"/>
      <c r="PJN231" s="172"/>
      <c r="PJO231" s="172"/>
      <c r="PJP231" s="172"/>
      <c r="PJQ231" s="172"/>
      <c r="PJR231" s="172"/>
      <c r="PJS231" s="172"/>
      <c r="PJT231" s="172"/>
      <c r="PJU231" s="172"/>
      <c r="PJV231" s="172"/>
      <c r="PJW231" s="172"/>
      <c r="PJX231" s="172"/>
      <c r="PJY231" s="172"/>
      <c r="PJZ231" s="172"/>
      <c r="PKA231" s="172"/>
      <c r="PKB231" s="172"/>
      <c r="PKC231" s="172"/>
      <c r="PKD231" s="172"/>
      <c r="PKE231" s="172"/>
      <c r="PKF231" s="172"/>
      <c r="PKG231" s="172"/>
      <c r="PKH231" s="172"/>
      <c r="PKI231" s="172"/>
      <c r="PKJ231" s="172"/>
      <c r="PKK231" s="172"/>
      <c r="PKL231" s="172"/>
      <c r="PKM231" s="172"/>
      <c r="PKN231" s="172"/>
      <c r="PKO231" s="172"/>
      <c r="PKP231" s="172"/>
      <c r="PKQ231" s="172"/>
      <c r="PKR231" s="172"/>
      <c r="PKS231" s="172"/>
      <c r="PKT231" s="172"/>
      <c r="PKU231" s="172"/>
      <c r="PKV231" s="172"/>
      <c r="PKW231" s="172"/>
      <c r="PKX231" s="172"/>
      <c r="PKY231" s="172"/>
      <c r="PKZ231" s="172"/>
      <c r="PLA231" s="172"/>
      <c r="PLB231" s="172"/>
      <c r="PLC231" s="172"/>
      <c r="PLD231" s="172"/>
      <c r="PLE231" s="172"/>
      <c r="PLF231" s="172"/>
      <c r="PLG231" s="172"/>
      <c r="PLH231" s="172"/>
      <c r="PLI231" s="172"/>
      <c r="PLJ231" s="172"/>
      <c r="PLK231" s="172"/>
      <c r="PLL231" s="172"/>
      <c r="PLM231" s="172"/>
      <c r="PLN231" s="172"/>
      <c r="PLO231" s="172"/>
      <c r="PLP231" s="172"/>
      <c r="PLQ231" s="172"/>
      <c r="PLR231" s="172"/>
      <c r="PLS231" s="172"/>
      <c r="PLT231" s="172"/>
      <c r="PLU231" s="172"/>
      <c r="PLV231" s="172"/>
      <c r="PLW231" s="172"/>
      <c r="PLX231" s="172"/>
      <c r="PLY231" s="172"/>
      <c r="PLZ231" s="172"/>
      <c r="PMA231" s="172"/>
      <c r="PMB231" s="172"/>
      <c r="PMC231" s="172"/>
      <c r="PMD231" s="172"/>
      <c r="PME231" s="172"/>
      <c r="PMF231" s="172"/>
      <c r="PMG231" s="172"/>
      <c r="PMH231" s="172"/>
      <c r="PMI231" s="172"/>
      <c r="PMJ231" s="172"/>
      <c r="PMK231" s="172"/>
      <c r="PML231" s="172"/>
      <c r="PMM231" s="172"/>
      <c r="PMN231" s="172"/>
      <c r="PMO231" s="172"/>
      <c r="PMP231" s="172"/>
      <c r="PMQ231" s="172"/>
      <c r="PMR231" s="172"/>
      <c r="PMS231" s="172"/>
      <c r="PMT231" s="172"/>
      <c r="PMU231" s="172"/>
      <c r="PMV231" s="172"/>
      <c r="PMW231" s="172"/>
      <c r="PMX231" s="172"/>
      <c r="PMY231" s="172"/>
      <c r="PMZ231" s="172"/>
      <c r="PNA231" s="172"/>
      <c r="PNB231" s="172"/>
      <c r="PNC231" s="172"/>
      <c r="PND231" s="172"/>
      <c r="PNE231" s="172"/>
      <c r="PNF231" s="172"/>
      <c r="PNG231" s="172"/>
      <c r="PNH231" s="172"/>
      <c r="PNI231" s="172"/>
      <c r="PNJ231" s="172"/>
      <c r="PNK231" s="172"/>
      <c r="PNL231" s="172"/>
      <c r="PNM231" s="172"/>
      <c r="PNN231" s="172"/>
      <c r="PNO231" s="172"/>
      <c r="PNP231" s="172"/>
      <c r="PNQ231" s="172"/>
      <c r="PNR231" s="172"/>
      <c r="PNS231" s="172"/>
      <c r="PNT231" s="172"/>
      <c r="PNU231" s="172"/>
      <c r="PNV231" s="172"/>
      <c r="PNW231" s="172"/>
      <c r="PNX231" s="172"/>
      <c r="PNY231" s="172"/>
      <c r="PNZ231" s="172"/>
      <c r="POA231" s="172"/>
      <c r="POB231" s="172"/>
      <c r="POC231" s="172"/>
      <c r="POD231" s="172"/>
      <c r="POE231" s="172"/>
      <c r="POF231" s="172"/>
      <c r="POG231" s="172"/>
      <c r="POH231" s="172"/>
      <c r="POI231" s="172"/>
      <c r="POJ231" s="172"/>
      <c r="POK231" s="172"/>
      <c r="POL231" s="172"/>
      <c r="POM231" s="172"/>
      <c r="PON231" s="172"/>
      <c r="POO231" s="172"/>
      <c r="POP231" s="172"/>
      <c r="POQ231" s="172"/>
      <c r="POR231" s="172"/>
      <c r="POS231" s="172"/>
      <c r="POT231" s="172"/>
      <c r="POU231" s="172"/>
      <c r="POV231" s="172"/>
      <c r="POW231" s="172"/>
      <c r="POX231" s="172"/>
      <c r="POY231" s="172"/>
      <c r="POZ231" s="172"/>
      <c r="PPA231" s="172"/>
      <c r="PPB231" s="172"/>
      <c r="PPC231" s="172"/>
      <c r="PPD231" s="172"/>
      <c r="PPE231" s="172"/>
      <c r="PPF231" s="172"/>
      <c r="PPG231" s="172"/>
      <c r="PPH231" s="172"/>
      <c r="PPI231" s="172"/>
      <c r="PPJ231" s="172"/>
      <c r="PPK231" s="172"/>
      <c r="PPL231" s="172"/>
      <c r="PPM231" s="172"/>
      <c r="PPN231" s="172"/>
      <c r="PPO231" s="172"/>
      <c r="PPP231" s="172"/>
      <c r="PPQ231" s="172"/>
      <c r="PPR231" s="172"/>
      <c r="PPS231" s="172"/>
      <c r="PPT231" s="172"/>
      <c r="PPU231" s="172"/>
      <c r="PPV231" s="172"/>
      <c r="PPW231" s="172"/>
      <c r="PPX231" s="172"/>
      <c r="PPY231" s="172"/>
      <c r="PPZ231" s="172"/>
      <c r="PQA231" s="172"/>
      <c r="PQB231" s="172"/>
      <c r="PQC231" s="172"/>
      <c r="PQD231" s="172"/>
      <c r="PQE231" s="172"/>
      <c r="PQF231" s="172"/>
      <c r="PQG231" s="172"/>
      <c r="PQH231" s="172"/>
      <c r="PQI231" s="172"/>
      <c r="PQJ231" s="172"/>
      <c r="PQK231" s="172"/>
      <c r="PQL231" s="172"/>
      <c r="PQM231" s="172"/>
      <c r="PQN231" s="172"/>
      <c r="PQO231" s="172"/>
      <c r="PQP231" s="172"/>
      <c r="PQQ231" s="172"/>
      <c r="PQR231" s="172"/>
      <c r="PQS231" s="172"/>
      <c r="PQT231" s="172"/>
      <c r="PQU231" s="172"/>
      <c r="PQV231" s="172"/>
      <c r="PQW231" s="172"/>
      <c r="PQX231" s="172"/>
      <c r="PQY231" s="172"/>
      <c r="PQZ231" s="172"/>
      <c r="PRA231" s="172"/>
      <c r="PRB231" s="172"/>
      <c r="PRC231" s="172"/>
      <c r="PRD231" s="172"/>
      <c r="PRE231" s="172"/>
      <c r="PRF231" s="172"/>
      <c r="PRG231" s="172"/>
      <c r="PRH231" s="172"/>
      <c r="PRI231" s="172"/>
      <c r="PRJ231" s="172"/>
      <c r="PRK231" s="172"/>
      <c r="PRL231" s="172"/>
      <c r="PRM231" s="172"/>
      <c r="PRN231" s="172"/>
      <c r="PRO231" s="172"/>
      <c r="PRP231" s="172"/>
      <c r="PRQ231" s="172"/>
      <c r="PRR231" s="172"/>
      <c r="PRS231" s="172"/>
      <c r="PRT231" s="172"/>
      <c r="PRU231" s="172"/>
      <c r="PRV231" s="172"/>
      <c r="PRW231" s="172"/>
      <c r="PRX231" s="172"/>
      <c r="PRY231" s="172"/>
      <c r="PRZ231" s="172"/>
      <c r="PSA231" s="172"/>
      <c r="PSB231" s="172"/>
      <c r="PSC231" s="172"/>
      <c r="PSD231" s="172"/>
      <c r="PSE231" s="172"/>
      <c r="PSF231" s="172"/>
      <c r="PSG231" s="172"/>
      <c r="PSH231" s="172"/>
      <c r="PSI231" s="172"/>
      <c r="PSJ231" s="172"/>
      <c r="PSK231" s="172"/>
      <c r="PSL231" s="172"/>
      <c r="PSM231" s="172"/>
      <c r="PSN231" s="172"/>
      <c r="PSO231" s="172"/>
      <c r="PSP231" s="172"/>
      <c r="PSQ231" s="172"/>
      <c r="PSR231" s="172"/>
      <c r="PSS231" s="172"/>
      <c r="PST231" s="172"/>
      <c r="PSU231" s="172"/>
      <c r="PSV231" s="172"/>
      <c r="PSW231" s="172"/>
      <c r="PSX231" s="172"/>
      <c r="PSY231" s="172"/>
      <c r="PSZ231" s="172"/>
      <c r="PTA231" s="172"/>
      <c r="PTB231" s="172"/>
      <c r="PTC231" s="172"/>
      <c r="PTD231" s="172"/>
      <c r="PTE231" s="172"/>
      <c r="PTF231" s="172"/>
      <c r="PTG231" s="172"/>
      <c r="PTH231" s="172"/>
      <c r="PTI231" s="172"/>
      <c r="PTJ231" s="172"/>
      <c r="PTK231" s="172"/>
      <c r="PTL231" s="172"/>
      <c r="PTM231" s="172"/>
      <c r="PTN231" s="172"/>
      <c r="PTO231" s="172"/>
      <c r="PTP231" s="172"/>
      <c r="PTQ231" s="172"/>
      <c r="PTR231" s="172"/>
      <c r="PTS231" s="172"/>
      <c r="PTT231" s="172"/>
      <c r="PTU231" s="172"/>
      <c r="PTV231" s="172"/>
      <c r="PTW231" s="172"/>
      <c r="PTX231" s="172"/>
      <c r="PTY231" s="172"/>
      <c r="PTZ231" s="172"/>
      <c r="PUA231" s="172"/>
      <c r="PUB231" s="172"/>
      <c r="PUC231" s="172"/>
      <c r="PUD231" s="172"/>
      <c r="PUE231" s="172"/>
      <c r="PUF231" s="172"/>
      <c r="PUG231" s="172"/>
      <c r="PUH231" s="172"/>
      <c r="PUI231" s="172"/>
      <c r="PUJ231" s="172"/>
      <c r="PUK231" s="172"/>
      <c r="PUL231" s="172"/>
      <c r="PUM231" s="172"/>
      <c r="PUN231" s="172"/>
      <c r="PUO231" s="172"/>
      <c r="PUP231" s="172"/>
      <c r="PUQ231" s="172"/>
      <c r="PUR231" s="172"/>
      <c r="PUS231" s="172"/>
      <c r="PUT231" s="172"/>
      <c r="PUU231" s="172"/>
      <c r="PUV231" s="172"/>
      <c r="PUW231" s="172"/>
      <c r="PUX231" s="172"/>
      <c r="PUY231" s="172"/>
      <c r="PUZ231" s="172"/>
      <c r="PVA231" s="172"/>
      <c r="PVB231" s="172"/>
      <c r="PVC231" s="172"/>
      <c r="PVD231" s="172"/>
      <c r="PVE231" s="172"/>
      <c r="PVF231" s="172"/>
      <c r="PVG231" s="172"/>
      <c r="PVH231" s="172"/>
      <c r="PVI231" s="172"/>
      <c r="PVJ231" s="172"/>
      <c r="PVK231" s="172"/>
      <c r="PVL231" s="172"/>
      <c r="PVM231" s="172"/>
      <c r="PVN231" s="172"/>
      <c r="PVO231" s="172"/>
      <c r="PVP231" s="172"/>
      <c r="PVQ231" s="172"/>
      <c r="PVR231" s="172"/>
      <c r="PVS231" s="172"/>
      <c r="PVT231" s="172"/>
      <c r="PVU231" s="172"/>
      <c r="PVV231" s="172"/>
      <c r="PVW231" s="172"/>
      <c r="PVX231" s="172"/>
      <c r="PVY231" s="172"/>
      <c r="PVZ231" s="172"/>
      <c r="PWA231" s="172"/>
      <c r="PWB231" s="172"/>
      <c r="PWC231" s="172"/>
      <c r="PWD231" s="172"/>
      <c r="PWE231" s="172"/>
      <c r="PWF231" s="172"/>
      <c r="PWG231" s="172"/>
      <c r="PWH231" s="172"/>
      <c r="PWI231" s="172"/>
      <c r="PWJ231" s="172"/>
      <c r="PWK231" s="172"/>
      <c r="PWL231" s="172"/>
      <c r="PWM231" s="172"/>
      <c r="PWN231" s="172"/>
      <c r="PWO231" s="172"/>
      <c r="PWP231" s="172"/>
      <c r="PWQ231" s="172"/>
      <c r="PWR231" s="172"/>
      <c r="PWS231" s="172"/>
      <c r="PWT231" s="172"/>
      <c r="PWU231" s="172"/>
      <c r="PWV231" s="172"/>
      <c r="PWW231" s="172"/>
      <c r="PWX231" s="172"/>
      <c r="PWY231" s="172"/>
      <c r="PWZ231" s="172"/>
      <c r="PXA231" s="172"/>
      <c r="PXB231" s="172"/>
      <c r="PXC231" s="172"/>
      <c r="PXD231" s="172"/>
      <c r="PXE231" s="172"/>
      <c r="PXF231" s="172"/>
      <c r="PXG231" s="172"/>
      <c r="PXH231" s="172"/>
      <c r="PXI231" s="172"/>
      <c r="PXJ231" s="172"/>
      <c r="PXK231" s="172"/>
      <c r="PXL231" s="172"/>
      <c r="PXM231" s="172"/>
      <c r="PXN231" s="172"/>
      <c r="PXO231" s="172"/>
      <c r="PXP231" s="172"/>
      <c r="PXQ231" s="172"/>
      <c r="PXR231" s="172"/>
      <c r="PXS231" s="172"/>
      <c r="PXT231" s="172"/>
      <c r="PXU231" s="172"/>
      <c r="PXV231" s="172"/>
      <c r="PXW231" s="172"/>
      <c r="PXX231" s="172"/>
      <c r="PXY231" s="172"/>
      <c r="PXZ231" s="172"/>
      <c r="PYA231" s="172"/>
      <c r="PYB231" s="172"/>
      <c r="PYC231" s="172"/>
      <c r="PYD231" s="172"/>
      <c r="PYE231" s="172"/>
      <c r="PYF231" s="172"/>
      <c r="PYG231" s="172"/>
      <c r="PYH231" s="172"/>
      <c r="PYI231" s="172"/>
      <c r="PYJ231" s="172"/>
      <c r="PYK231" s="172"/>
      <c r="PYL231" s="172"/>
      <c r="PYM231" s="172"/>
      <c r="PYN231" s="172"/>
      <c r="PYO231" s="172"/>
      <c r="PYP231" s="172"/>
      <c r="PYQ231" s="172"/>
      <c r="PYR231" s="172"/>
      <c r="PYS231" s="172"/>
      <c r="PYT231" s="172"/>
      <c r="PYU231" s="172"/>
      <c r="PYV231" s="172"/>
      <c r="PYW231" s="172"/>
      <c r="PYX231" s="172"/>
      <c r="PYY231" s="172"/>
      <c r="PYZ231" s="172"/>
      <c r="PZA231" s="172"/>
      <c r="PZB231" s="172"/>
      <c r="PZC231" s="172"/>
      <c r="PZD231" s="172"/>
      <c r="PZE231" s="172"/>
      <c r="PZF231" s="172"/>
      <c r="PZG231" s="172"/>
      <c r="PZH231" s="172"/>
      <c r="PZI231" s="172"/>
      <c r="PZJ231" s="172"/>
      <c r="PZK231" s="172"/>
      <c r="PZL231" s="172"/>
      <c r="PZM231" s="172"/>
      <c r="PZN231" s="172"/>
      <c r="PZO231" s="172"/>
      <c r="PZP231" s="172"/>
      <c r="PZQ231" s="172"/>
      <c r="PZR231" s="172"/>
      <c r="PZS231" s="172"/>
      <c r="PZT231" s="172"/>
      <c r="PZU231" s="172"/>
      <c r="PZV231" s="172"/>
      <c r="PZW231" s="172"/>
      <c r="PZX231" s="172"/>
      <c r="PZY231" s="172"/>
      <c r="PZZ231" s="172"/>
      <c r="QAA231" s="172"/>
      <c r="QAB231" s="172"/>
      <c r="QAC231" s="172"/>
      <c r="QAD231" s="172"/>
      <c r="QAE231" s="172"/>
      <c r="QAF231" s="172"/>
      <c r="QAG231" s="172"/>
      <c r="QAH231" s="172"/>
      <c r="QAI231" s="172"/>
      <c r="QAJ231" s="172"/>
      <c r="QAK231" s="172"/>
      <c r="QAL231" s="172"/>
      <c r="QAM231" s="172"/>
      <c r="QAN231" s="172"/>
      <c r="QAO231" s="172"/>
      <c r="QAP231" s="172"/>
      <c r="QAQ231" s="172"/>
      <c r="QAR231" s="172"/>
      <c r="QAS231" s="172"/>
      <c r="QAT231" s="172"/>
      <c r="QAU231" s="172"/>
      <c r="QAV231" s="172"/>
      <c r="QAW231" s="172"/>
      <c r="QAX231" s="172"/>
      <c r="QAY231" s="172"/>
      <c r="QAZ231" s="172"/>
      <c r="QBA231" s="172"/>
      <c r="QBB231" s="172"/>
      <c r="QBC231" s="172"/>
      <c r="QBD231" s="172"/>
      <c r="QBE231" s="172"/>
      <c r="QBF231" s="172"/>
      <c r="QBG231" s="172"/>
      <c r="QBH231" s="172"/>
      <c r="QBI231" s="172"/>
      <c r="QBJ231" s="172"/>
      <c r="QBK231" s="172"/>
      <c r="QBL231" s="172"/>
      <c r="QBM231" s="172"/>
      <c r="QBN231" s="172"/>
      <c r="QBO231" s="172"/>
      <c r="QBP231" s="172"/>
      <c r="QBQ231" s="172"/>
      <c r="QBR231" s="172"/>
      <c r="QBS231" s="172"/>
      <c r="QBT231" s="172"/>
      <c r="QBU231" s="172"/>
      <c r="QBV231" s="172"/>
      <c r="QBW231" s="172"/>
      <c r="QBX231" s="172"/>
      <c r="QBY231" s="172"/>
      <c r="QBZ231" s="172"/>
      <c r="QCA231" s="172"/>
      <c r="QCB231" s="172"/>
      <c r="QCC231" s="172"/>
      <c r="QCD231" s="172"/>
      <c r="QCE231" s="172"/>
      <c r="QCF231" s="172"/>
      <c r="QCG231" s="172"/>
      <c r="QCH231" s="172"/>
      <c r="QCI231" s="172"/>
      <c r="QCJ231" s="172"/>
      <c r="QCK231" s="172"/>
      <c r="QCL231" s="172"/>
      <c r="QCM231" s="172"/>
      <c r="QCN231" s="172"/>
      <c r="QCO231" s="172"/>
      <c r="QCP231" s="172"/>
      <c r="QCQ231" s="172"/>
      <c r="QCR231" s="172"/>
      <c r="QCS231" s="172"/>
      <c r="QCT231" s="172"/>
      <c r="QCU231" s="172"/>
      <c r="QCV231" s="172"/>
      <c r="QCW231" s="172"/>
      <c r="QCX231" s="172"/>
      <c r="QCY231" s="172"/>
      <c r="QCZ231" s="172"/>
      <c r="QDA231" s="172"/>
      <c r="QDB231" s="172"/>
      <c r="QDC231" s="172"/>
      <c r="QDD231" s="172"/>
      <c r="QDE231" s="172"/>
      <c r="QDF231" s="172"/>
      <c r="QDG231" s="172"/>
      <c r="QDH231" s="172"/>
      <c r="QDI231" s="172"/>
      <c r="QDJ231" s="172"/>
      <c r="QDK231" s="172"/>
      <c r="QDL231" s="172"/>
      <c r="QDM231" s="172"/>
      <c r="QDN231" s="172"/>
      <c r="QDO231" s="172"/>
      <c r="QDP231" s="172"/>
      <c r="QDQ231" s="172"/>
      <c r="QDR231" s="172"/>
      <c r="QDS231" s="172"/>
      <c r="QDT231" s="172"/>
      <c r="QDU231" s="172"/>
      <c r="QDV231" s="172"/>
      <c r="QDW231" s="172"/>
      <c r="QDX231" s="172"/>
      <c r="QDY231" s="172"/>
      <c r="QDZ231" s="172"/>
      <c r="QEA231" s="172"/>
      <c r="QEB231" s="172"/>
      <c r="QEC231" s="172"/>
      <c r="QED231" s="172"/>
      <c r="QEE231" s="172"/>
      <c r="QEF231" s="172"/>
      <c r="QEG231" s="172"/>
      <c r="QEH231" s="172"/>
      <c r="QEI231" s="172"/>
      <c r="QEJ231" s="172"/>
      <c r="QEK231" s="172"/>
      <c r="QEL231" s="172"/>
      <c r="QEM231" s="172"/>
      <c r="QEN231" s="172"/>
      <c r="QEO231" s="172"/>
      <c r="QEP231" s="172"/>
      <c r="QEQ231" s="172"/>
      <c r="QER231" s="172"/>
      <c r="QES231" s="172"/>
      <c r="QET231" s="172"/>
      <c r="QEU231" s="172"/>
      <c r="QEV231" s="172"/>
      <c r="QEW231" s="172"/>
      <c r="QEX231" s="172"/>
      <c r="QEY231" s="172"/>
      <c r="QEZ231" s="172"/>
      <c r="QFA231" s="172"/>
      <c r="QFB231" s="172"/>
      <c r="QFC231" s="172"/>
      <c r="QFD231" s="172"/>
      <c r="QFE231" s="172"/>
      <c r="QFF231" s="172"/>
      <c r="QFG231" s="172"/>
      <c r="QFH231" s="172"/>
      <c r="QFI231" s="172"/>
      <c r="QFJ231" s="172"/>
      <c r="QFK231" s="172"/>
      <c r="QFL231" s="172"/>
      <c r="QFM231" s="172"/>
      <c r="QFN231" s="172"/>
      <c r="QFO231" s="172"/>
      <c r="QFP231" s="172"/>
      <c r="QFQ231" s="172"/>
      <c r="QFR231" s="172"/>
      <c r="QFS231" s="172"/>
      <c r="QFT231" s="172"/>
      <c r="QFU231" s="172"/>
      <c r="QFV231" s="172"/>
      <c r="QFW231" s="172"/>
      <c r="QFX231" s="172"/>
      <c r="QFY231" s="172"/>
      <c r="QFZ231" s="172"/>
      <c r="QGA231" s="172"/>
      <c r="QGB231" s="172"/>
      <c r="QGC231" s="172"/>
      <c r="QGD231" s="172"/>
      <c r="QGE231" s="172"/>
      <c r="QGF231" s="172"/>
      <c r="QGG231" s="172"/>
      <c r="QGH231" s="172"/>
      <c r="QGI231" s="172"/>
      <c r="QGJ231" s="172"/>
      <c r="QGK231" s="172"/>
      <c r="QGL231" s="172"/>
      <c r="QGM231" s="172"/>
      <c r="QGN231" s="172"/>
      <c r="QGO231" s="172"/>
      <c r="QGP231" s="172"/>
      <c r="QGQ231" s="172"/>
      <c r="QGR231" s="172"/>
      <c r="QGS231" s="172"/>
      <c r="QGT231" s="172"/>
      <c r="QGU231" s="172"/>
      <c r="QGV231" s="172"/>
      <c r="QGW231" s="172"/>
      <c r="QGX231" s="172"/>
      <c r="QGY231" s="172"/>
      <c r="QGZ231" s="172"/>
      <c r="QHA231" s="172"/>
      <c r="QHB231" s="172"/>
      <c r="QHC231" s="172"/>
      <c r="QHD231" s="172"/>
      <c r="QHE231" s="172"/>
      <c r="QHF231" s="172"/>
      <c r="QHG231" s="172"/>
      <c r="QHH231" s="172"/>
      <c r="QHI231" s="172"/>
      <c r="QHJ231" s="172"/>
      <c r="QHK231" s="172"/>
      <c r="QHL231" s="172"/>
      <c r="QHM231" s="172"/>
      <c r="QHN231" s="172"/>
      <c r="QHO231" s="172"/>
      <c r="QHP231" s="172"/>
      <c r="QHQ231" s="172"/>
      <c r="QHR231" s="172"/>
      <c r="QHS231" s="172"/>
      <c r="QHT231" s="172"/>
      <c r="QHU231" s="172"/>
      <c r="QHV231" s="172"/>
      <c r="QHW231" s="172"/>
      <c r="QHX231" s="172"/>
      <c r="QHY231" s="172"/>
      <c r="QHZ231" s="172"/>
      <c r="QIA231" s="172"/>
      <c r="QIB231" s="172"/>
      <c r="QIC231" s="172"/>
      <c r="QID231" s="172"/>
      <c r="QIE231" s="172"/>
      <c r="QIF231" s="172"/>
      <c r="QIG231" s="172"/>
      <c r="QIH231" s="172"/>
      <c r="QII231" s="172"/>
      <c r="QIJ231" s="172"/>
      <c r="QIK231" s="172"/>
      <c r="QIL231" s="172"/>
      <c r="QIM231" s="172"/>
      <c r="QIN231" s="172"/>
      <c r="QIO231" s="172"/>
      <c r="QIP231" s="172"/>
      <c r="QIQ231" s="172"/>
      <c r="QIR231" s="172"/>
      <c r="QIS231" s="172"/>
      <c r="QIT231" s="172"/>
      <c r="QIU231" s="172"/>
      <c r="QIV231" s="172"/>
      <c r="QIW231" s="172"/>
      <c r="QIX231" s="172"/>
      <c r="QIY231" s="172"/>
      <c r="QIZ231" s="172"/>
      <c r="QJA231" s="172"/>
      <c r="QJB231" s="172"/>
      <c r="QJC231" s="172"/>
      <c r="QJD231" s="172"/>
      <c r="QJE231" s="172"/>
      <c r="QJF231" s="172"/>
      <c r="QJG231" s="172"/>
      <c r="QJH231" s="172"/>
      <c r="QJI231" s="172"/>
      <c r="QJJ231" s="172"/>
      <c r="QJK231" s="172"/>
      <c r="QJL231" s="172"/>
      <c r="QJM231" s="172"/>
      <c r="QJN231" s="172"/>
      <c r="QJO231" s="172"/>
      <c r="QJP231" s="172"/>
      <c r="QJQ231" s="172"/>
      <c r="QJR231" s="172"/>
      <c r="QJS231" s="172"/>
      <c r="QJT231" s="172"/>
      <c r="QJU231" s="172"/>
      <c r="QJV231" s="172"/>
      <c r="QJW231" s="172"/>
      <c r="QJX231" s="172"/>
      <c r="QJY231" s="172"/>
      <c r="QJZ231" s="172"/>
      <c r="QKA231" s="172"/>
      <c r="QKB231" s="172"/>
      <c r="QKC231" s="172"/>
      <c r="QKD231" s="172"/>
      <c r="QKE231" s="172"/>
      <c r="QKF231" s="172"/>
      <c r="QKG231" s="172"/>
      <c r="QKH231" s="172"/>
      <c r="QKI231" s="172"/>
      <c r="QKJ231" s="172"/>
      <c r="QKK231" s="172"/>
      <c r="QKL231" s="172"/>
      <c r="QKM231" s="172"/>
      <c r="QKN231" s="172"/>
      <c r="QKO231" s="172"/>
      <c r="QKP231" s="172"/>
      <c r="QKQ231" s="172"/>
      <c r="QKR231" s="172"/>
      <c r="QKS231" s="172"/>
      <c r="QKT231" s="172"/>
      <c r="QKU231" s="172"/>
      <c r="QKV231" s="172"/>
      <c r="QKW231" s="172"/>
      <c r="QKX231" s="172"/>
      <c r="QKY231" s="172"/>
      <c r="QKZ231" s="172"/>
      <c r="QLA231" s="172"/>
      <c r="QLB231" s="172"/>
      <c r="QLC231" s="172"/>
      <c r="QLD231" s="172"/>
      <c r="QLE231" s="172"/>
      <c r="QLF231" s="172"/>
      <c r="QLG231" s="172"/>
      <c r="QLH231" s="172"/>
      <c r="QLI231" s="172"/>
      <c r="QLJ231" s="172"/>
      <c r="QLK231" s="172"/>
      <c r="QLL231" s="172"/>
      <c r="QLM231" s="172"/>
      <c r="QLN231" s="172"/>
      <c r="QLO231" s="172"/>
      <c r="QLP231" s="172"/>
      <c r="QLQ231" s="172"/>
      <c r="QLR231" s="172"/>
      <c r="QLS231" s="172"/>
      <c r="QLT231" s="172"/>
      <c r="QLU231" s="172"/>
      <c r="QLV231" s="172"/>
      <c r="QLW231" s="172"/>
      <c r="QLX231" s="172"/>
      <c r="QLY231" s="172"/>
      <c r="QLZ231" s="172"/>
      <c r="QMA231" s="172"/>
      <c r="QMB231" s="172"/>
      <c r="QMC231" s="172"/>
      <c r="QMD231" s="172"/>
      <c r="QME231" s="172"/>
      <c r="QMF231" s="172"/>
      <c r="QMG231" s="172"/>
      <c r="QMH231" s="172"/>
      <c r="QMI231" s="172"/>
      <c r="QMJ231" s="172"/>
      <c r="QMK231" s="172"/>
      <c r="QML231" s="172"/>
      <c r="QMM231" s="172"/>
      <c r="QMN231" s="172"/>
      <c r="QMO231" s="172"/>
      <c r="QMP231" s="172"/>
      <c r="QMQ231" s="172"/>
      <c r="QMR231" s="172"/>
      <c r="QMS231" s="172"/>
      <c r="QMT231" s="172"/>
      <c r="QMU231" s="172"/>
      <c r="QMV231" s="172"/>
      <c r="QMW231" s="172"/>
      <c r="QMX231" s="172"/>
      <c r="QMY231" s="172"/>
      <c r="QMZ231" s="172"/>
      <c r="QNA231" s="172"/>
      <c r="QNB231" s="172"/>
      <c r="QNC231" s="172"/>
      <c r="QND231" s="172"/>
      <c r="QNE231" s="172"/>
      <c r="QNF231" s="172"/>
      <c r="QNG231" s="172"/>
      <c r="QNH231" s="172"/>
      <c r="QNI231" s="172"/>
      <c r="QNJ231" s="172"/>
      <c r="QNK231" s="172"/>
      <c r="QNL231" s="172"/>
      <c r="QNM231" s="172"/>
      <c r="QNN231" s="172"/>
      <c r="QNO231" s="172"/>
      <c r="QNP231" s="172"/>
      <c r="QNQ231" s="172"/>
      <c r="QNR231" s="172"/>
      <c r="QNS231" s="172"/>
      <c r="QNT231" s="172"/>
      <c r="QNU231" s="172"/>
      <c r="QNV231" s="172"/>
      <c r="QNW231" s="172"/>
      <c r="QNX231" s="172"/>
      <c r="QNY231" s="172"/>
      <c r="QNZ231" s="172"/>
      <c r="QOA231" s="172"/>
      <c r="QOB231" s="172"/>
      <c r="QOC231" s="172"/>
      <c r="QOD231" s="172"/>
      <c r="QOE231" s="172"/>
      <c r="QOF231" s="172"/>
      <c r="QOG231" s="172"/>
      <c r="QOH231" s="172"/>
      <c r="QOI231" s="172"/>
      <c r="QOJ231" s="172"/>
      <c r="QOK231" s="172"/>
      <c r="QOL231" s="172"/>
      <c r="QOM231" s="172"/>
      <c r="QON231" s="172"/>
      <c r="QOO231" s="172"/>
      <c r="QOP231" s="172"/>
      <c r="QOQ231" s="172"/>
      <c r="QOR231" s="172"/>
      <c r="QOS231" s="172"/>
      <c r="QOT231" s="172"/>
      <c r="QOU231" s="172"/>
      <c r="QOV231" s="172"/>
      <c r="QOW231" s="172"/>
      <c r="QOX231" s="172"/>
      <c r="QOY231" s="172"/>
      <c r="QOZ231" s="172"/>
      <c r="QPA231" s="172"/>
      <c r="QPB231" s="172"/>
      <c r="QPC231" s="172"/>
      <c r="QPD231" s="172"/>
      <c r="QPE231" s="172"/>
      <c r="QPF231" s="172"/>
      <c r="QPG231" s="172"/>
      <c r="QPH231" s="172"/>
      <c r="QPI231" s="172"/>
      <c r="QPJ231" s="172"/>
      <c r="QPK231" s="172"/>
      <c r="QPL231" s="172"/>
      <c r="QPM231" s="172"/>
      <c r="QPN231" s="172"/>
      <c r="QPO231" s="172"/>
      <c r="QPP231" s="172"/>
      <c r="QPQ231" s="172"/>
      <c r="QPR231" s="172"/>
      <c r="QPS231" s="172"/>
      <c r="QPT231" s="172"/>
      <c r="QPU231" s="172"/>
      <c r="QPV231" s="172"/>
      <c r="QPW231" s="172"/>
      <c r="QPX231" s="172"/>
      <c r="QPY231" s="172"/>
      <c r="QPZ231" s="172"/>
      <c r="QQA231" s="172"/>
      <c r="QQB231" s="172"/>
      <c r="QQC231" s="172"/>
      <c r="QQD231" s="172"/>
      <c r="QQE231" s="172"/>
      <c r="QQF231" s="172"/>
      <c r="QQG231" s="172"/>
      <c r="QQH231" s="172"/>
      <c r="QQI231" s="172"/>
      <c r="QQJ231" s="172"/>
      <c r="QQK231" s="172"/>
      <c r="QQL231" s="172"/>
      <c r="QQM231" s="172"/>
      <c r="QQN231" s="172"/>
      <c r="QQO231" s="172"/>
      <c r="QQP231" s="172"/>
      <c r="QQQ231" s="172"/>
      <c r="QQR231" s="172"/>
      <c r="QQS231" s="172"/>
      <c r="QQT231" s="172"/>
      <c r="QQU231" s="172"/>
      <c r="QQV231" s="172"/>
      <c r="QQW231" s="172"/>
      <c r="QQX231" s="172"/>
      <c r="QQY231" s="172"/>
      <c r="QQZ231" s="172"/>
      <c r="QRA231" s="172"/>
      <c r="QRB231" s="172"/>
      <c r="QRC231" s="172"/>
      <c r="QRD231" s="172"/>
      <c r="QRE231" s="172"/>
      <c r="QRF231" s="172"/>
      <c r="QRG231" s="172"/>
      <c r="QRH231" s="172"/>
      <c r="QRI231" s="172"/>
      <c r="QRJ231" s="172"/>
      <c r="QRK231" s="172"/>
      <c r="QRL231" s="172"/>
      <c r="QRM231" s="172"/>
      <c r="QRN231" s="172"/>
      <c r="QRO231" s="172"/>
      <c r="QRP231" s="172"/>
      <c r="QRQ231" s="172"/>
      <c r="QRR231" s="172"/>
      <c r="QRS231" s="172"/>
      <c r="QRT231" s="172"/>
      <c r="QRU231" s="172"/>
      <c r="QRV231" s="172"/>
      <c r="QRW231" s="172"/>
      <c r="QRX231" s="172"/>
      <c r="QRY231" s="172"/>
      <c r="QRZ231" s="172"/>
      <c r="QSA231" s="172"/>
      <c r="QSB231" s="172"/>
      <c r="QSC231" s="172"/>
      <c r="QSD231" s="172"/>
      <c r="QSE231" s="172"/>
      <c r="QSF231" s="172"/>
      <c r="QSG231" s="172"/>
      <c r="QSH231" s="172"/>
      <c r="QSI231" s="172"/>
      <c r="QSJ231" s="172"/>
      <c r="QSK231" s="172"/>
      <c r="QSL231" s="172"/>
      <c r="QSM231" s="172"/>
      <c r="QSN231" s="172"/>
      <c r="QSO231" s="172"/>
      <c r="QSP231" s="172"/>
      <c r="QSQ231" s="172"/>
      <c r="QSR231" s="172"/>
      <c r="QSS231" s="172"/>
      <c r="QST231" s="172"/>
      <c r="QSU231" s="172"/>
      <c r="QSV231" s="172"/>
      <c r="QSW231" s="172"/>
      <c r="QSX231" s="172"/>
      <c r="QSY231" s="172"/>
      <c r="QSZ231" s="172"/>
      <c r="QTA231" s="172"/>
      <c r="QTB231" s="172"/>
      <c r="QTC231" s="172"/>
      <c r="QTD231" s="172"/>
      <c r="QTE231" s="172"/>
      <c r="QTF231" s="172"/>
      <c r="QTG231" s="172"/>
      <c r="QTH231" s="172"/>
      <c r="QTI231" s="172"/>
      <c r="QTJ231" s="172"/>
      <c r="QTK231" s="172"/>
      <c r="QTL231" s="172"/>
      <c r="QTM231" s="172"/>
      <c r="QTN231" s="172"/>
      <c r="QTO231" s="172"/>
      <c r="QTP231" s="172"/>
      <c r="QTQ231" s="172"/>
      <c r="QTR231" s="172"/>
      <c r="QTS231" s="172"/>
      <c r="QTT231" s="172"/>
      <c r="QTU231" s="172"/>
      <c r="QTV231" s="172"/>
      <c r="QTW231" s="172"/>
      <c r="QTX231" s="172"/>
      <c r="QTY231" s="172"/>
      <c r="QTZ231" s="172"/>
      <c r="QUA231" s="172"/>
      <c r="QUB231" s="172"/>
      <c r="QUC231" s="172"/>
      <c r="QUD231" s="172"/>
      <c r="QUE231" s="172"/>
      <c r="QUF231" s="172"/>
      <c r="QUG231" s="172"/>
      <c r="QUH231" s="172"/>
      <c r="QUI231" s="172"/>
      <c r="QUJ231" s="172"/>
      <c r="QUK231" s="172"/>
      <c r="QUL231" s="172"/>
      <c r="QUM231" s="172"/>
      <c r="QUN231" s="172"/>
      <c r="QUO231" s="172"/>
      <c r="QUP231" s="172"/>
      <c r="QUQ231" s="172"/>
      <c r="QUR231" s="172"/>
      <c r="QUS231" s="172"/>
      <c r="QUT231" s="172"/>
      <c r="QUU231" s="172"/>
      <c r="QUV231" s="172"/>
      <c r="QUW231" s="172"/>
      <c r="QUX231" s="172"/>
      <c r="QUY231" s="172"/>
      <c r="QUZ231" s="172"/>
      <c r="QVA231" s="172"/>
      <c r="QVB231" s="172"/>
      <c r="QVC231" s="172"/>
      <c r="QVD231" s="172"/>
      <c r="QVE231" s="172"/>
      <c r="QVF231" s="172"/>
      <c r="QVG231" s="172"/>
      <c r="QVH231" s="172"/>
      <c r="QVI231" s="172"/>
      <c r="QVJ231" s="172"/>
      <c r="QVK231" s="172"/>
      <c r="QVL231" s="172"/>
      <c r="QVM231" s="172"/>
      <c r="QVN231" s="172"/>
      <c r="QVO231" s="172"/>
      <c r="QVP231" s="172"/>
      <c r="QVQ231" s="172"/>
      <c r="QVR231" s="172"/>
      <c r="QVS231" s="172"/>
      <c r="QVT231" s="172"/>
      <c r="QVU231" s="172"/>
      <c r="QVV231" s="172"/>
      <c r="QVW231" s="172"/>
      <c r="QVX231" s="172"/>
      <c r="QVY231" s="172"/>
      <c r="QVZ231" s="172"/>
      <c r="QWA231" s="172"/>
      <c r="QWB231" s="172"/>
      <c r="QWC231" s="172"/>
      <c r="QWD231" s="172"/>
      <c r="QWE231" s="172"/>
      <c r="QWF231" s="172"/>
      <c r="QWG231" s="172"/>
      <c r="QWH231" s="172"/>
      <c r="QWI231" s="172"/>
      <c r="QWJ231" s="172"/>
      <c r="QWK231" s="172"/>
      <c r="QWL231" s="172"/>
      <c r="QWM231" s="172"/>
      <c r="QWN231" s="172"/>
      <c r="QWO231" s="172"/>
      <c r="QWP231" s="172"/>
      <c r="QWQ231" s="172"/>
      <c r="QWR231" s="172"/>
      <c r="QWS231" s="172"/>
      <c r="QWT231" s="172"/>
      <c r="QWU231" s="172"/>
      <c r="QWV231" s="172"/>
      <c r="QWW231" s="172"/>
      <c r="QWX231" s="172"/>
      <c r="QWY231" s="172"/>
      <c r="QWZ231" s="172"/>
      <c r="QXA231" s="172"/>
      <c r="QXB231" s="172"/>
      <c r="QXC231" s="172"/>
      <c r="QXD231" s="172"/>
      <c r="QXE231" s="172"/>
      <c r="QXF231" s="172"/>
      <c r="QXG231" s="172"/>
      <c r="QXH231" s="172"/>
      <c r="QXI231" s="172"/>
      <c r="QXJ231" s="172"/>
      <c r="QXK231" s="172"/>
      <c r="QXL231" s="172"/>
      <c r="QXM231" s="172"/>
      <c r="QXN231" s="172"/>
      <c r="QXO231" s="172"/>
      <c r="QXP231" s="172"/>
      <c r="QXQ231" s="172"/>
      <c r="QXR231" s="172"/>
      <c r="QXS231" s="172"/>
      <c r="QXT231" s="172"/>
      <c r="QXU231" s="172"/>
      <c r="QXV231" s="172"/>
      <c r="QXW231" s="172"/>
      <c r="QXX231" s="172"/>
      <c r="QXY231" s="172"/>
      <c r="QXZ231" s="172"/>
      <c r="QYA231" s="172"/>
      <c r="QYB231" s="172"/>
      <c r="QYC231" s="172"/>
      <c r="QYD231" s="172"/>
      <c r="QYE231" s="172"/>
      <c r="QYF231" s="172"/>
      <c r="QYG231" s="172"/>
      <c r="QYH231" s="172"/>
      <c r="QYI231" s="172"/>
      <c r="QYJ231" s="172"/>
      <c r="QYK231" s="172"/>
      <c r="QYL231" s="172"/>
      <c r="QYM231" s="172"/>
      <c r="QYN231" s="172"/>
      <c r="QYO231" s="172"/>
      <c r="QYP231" s="172"/>
      <c r="QYQ231" s="172"/>
      <c r="QYR231" s="172"/>
      <c r="QYS231" s="172"/>
      <c r="QYT231" s="172"/>
      <c r="QYU231" s="172"/>
      <c r="QYV231" s="172"/>
      <c r="QYW231" s="172"/>
      <c r="QYX231" s="172"/>
      <c r="QYY231" s="172"/>
      <c r="QYZ231" s="172"/>
      <c r="QZA231" s="172"/>
      <c r="QZB231" s="172"/>
      <c r="QZC231" s="172"/>
      <c r="QZD231" s="172"/>
      <c r="QZE231" s="172"/>
      <c r="QZF231" s="172"/>
      <c r="QZG231" s="172"/>
      <c r="QZH231" s="172"/>
      <c r="QZI231" s="172"/>
      <c r="QZJ231" s="172"/>
      <c r="QZK231" s="172"/>
      <c r="QZL231" s="172"/>
      <c r="QZM231" s="172"/>
      <c r="QZN231" s="172"/>
      <c r="QZO231" s="172"/>
      <c r="QZP231" s="172"/>
      <c r="QZQ231" s="172"/>
      <c r="QZR231" s="172"/>
      <c r="QZS231" s="172"/>
      <c r="QZT231" s="172"/>
      <c r="QZU231" s="172"/>
      <c r="QZV231" s="172"/>
      <c r="QZW231" s="172"/>
      <c r="QZX231" s="172"/>
      <c r="QZY231" s="172"/>
      <c r="QZZ231" s="172"/>
      <c r="RAA231" s="172"/>
      <c r="RAB231" s="172"/>
      <c r="RAC231" s="172"/>
      <c r="RAD231" s="172"/>
      <c r="RAE231" s="172"/>
      <c r="RAF231" s="172"/>
      <c r="RAG231" s="172"/>
      <c r="RAH231" s="172"/>
      <c r="RAI231" s="172"/>
      <c r="RAJ231" s="172"/>
      <c r="RAK231" s="172"/>
      <c r="RAL231" s="172"/>
      <c r="RAM231" s="172"/>
      <c r="RAN231" s="172"/>
      <c r="RAO231" s="172"/>
      <c r="RAP231" s="172"/>
      <c r="RAQ231" s="172"/>
      <c r="RAR231" s="172"/>
      <c r="RAS231" s="172"/>
      <c r="RAT231" s="172"/>
      <c r="RAU231" s="172"/>
      <c r="RAV231" s="172"/>
      <c r="RAW231" s="172"/>
      <c r="RAX231" s="172"/>
      <c r="RAY231" s="172"/>
      <c r="RAZ231" s="172"/>
      <c r="RBA231" s="172"/>
      <c r="RBB231" s="172"/>
      <c r="RBC231" s="172"/>
      <c r="RBD231" s="172"/>
      <c r="RBE231" s="172"/>
      <c r="RBF231" s="172"/>
      <c r="RBG231" s="172"/>
      <c r="RBH231" s="172"/>
      <c r="RBI231" s="172"/>
      <c r="RBJ231" s="172"/>
      <c r="RBK231" s="172"/>
      <c r="RBL231" s="172"/>
      <c r="RBM231" s="172"/>
      <c r="RBN231" s="172"/>
      <c r="RBO231" s="172"/>
      <c r="RBP231" s="172"/>
      <c r="RBQ231" s="172"/>
      <c r="RBR231" s="172"/>
      <c r="RBS231" s="172"/>
      <c r="RBT231" s="172"/>
      <c r="RBU231" s="172"/>
      <c r="RBV231" s="172"/>
      <c r="RBW231" s="172"/>
      <c r="RBX231" s="172"/>
      <c r="RBY231" s="172"/>
      <c r="RBZ231" s="172"/>
      <c r="RCA231" s="172"/>
      <c r="RCB231" s="172"/>
      <c r="RCC231" s="172"/>
      <c r="RCD231" s="172"/>
      <c r="RCE231" s="172"/>
      <c r="RCF231" s="172"/>
      <c r="RCG231" s="172"/>
      <c r="RCH231" s="172"/>
      <c r="RCI231" s="172"/>
      <c r="RCJ231" s="172"/>
      <c r="RCK231" s="172"/>
      <c r="RCL231" s="172"/>
      <c r="RCM231" s="172"/>
      <c r="RCN231" s="172"/>
      <c r="RCO231" s="172"/>
      <c r="RCP231" s="172"/>
      <c r="RCQ231" s="172"/>
      <c r="RCR231" s="172"/>
      <c r="RCS231" s="172"/>
      <c r="RCT231" s="172"/>
      <c r="RCU231" s="172"/>
      <c r="RCV231" s="172"/>
      <c r="RCW231" s="172"/>
      <c r="RCX231" s="172"/>
      <c r="RCY231" s="172"/>
      <c r="RCZ231" s="172"/>
      <c r="RDA231" s="172"/>
      <c r="RDB231" s="172"/>
      <c r="RDC231" s="172"/>
      <c r="RDD231" s="172"/>
      <c r="RDE231" s="172"/>
      <c r="RDF231" s="172"/>
      <c r="RDG231" s="172"/>
      <c r="RDH231" s="172"/>
      <c r="RDI231" s="172"/>
      <c r="RDJ231" s="172"/>
      <c r="RDK231" s="172"/>
      <c r="RDL231" s="172"/>
      <c r="RDM231" s="172"/>
      <c r="RDN231" s="172"/>
      <c r="RDO231" s="172"/>
      <c r="RDP231" s="172"/>
      <c r="RDQ231" s="172"/>
      <c r="RDR231" s="172"/>
      <c r="RDS231" s="172"/>
      <c r="RDT231" s="172"/>
      <c r="RDU231" s="172"/>
      <c r="RDV231" s="172"/>
      <c r="RDW231" s="172"/>
      <c r="RDX231" s="172"/>
      <c r="RDY231" s="172"/>
      <c r="RDZ231" s="172"/>
      <c r="REA231" s="172"/>
      <c r="REB231" s="172"/>
      <c r="REC231" s="172"/>
      <c r="RED231" s="172"/>
      <c r="REE231" s="172"/>
      <c r="REF231" s="172"/>
      <c r="REG231" s="172"/>
      <c r="REH231" s="172"/>
      <c r="REI231" s="172"/>
      <c r="REJ231" s="172"/>
      <c r="REK231" s="172"/>
      <c r="REL231" s="172"/>
      <c r="REM231" s="172"/>
      <c r="REN231" s="172"/>
      <c r="REO231" s="172"/>
      <c r="REP231" s="172"/>
      <c r="REQ231" s="172"/>
      <c r="RER231" s="172"/>
      <c r="RES231" s="172"/>
      <c r="RET231" s="172"/>
      <c r="REU231" s="172"/>
      <c r="REV231" s="172"/>
      <c r="REW231" s="172"/>
      <c r="REX231" s="172"/>
      <c r="REY231" s="172"/>
      <c r="REZ231" s="172"/>
      <c r="RFA231" s="172"/>
      <c r="RFB231" s="172"/>
      <c r="RFC231" s="172"/>
      <c r="RFD231" s="172"/>
      <c r="RFE231" s="172"/>
      <c r="RFF231" s="172"/>
      <c r="RFG231" s="172"/>
      <c r="RFH231" s="172"/>
      <c r="RFI231" s="172"/>
      <c r="RFJ231" s="172"/>
      <c r="RFK231" s="172"/>
      <c r="RFL231" s="172"/>
      <c r="RFM231" s="172"/>
      <c r="RFN231" s="172"/>
      <c r="RFO231" s="172"/>
      <c r="RFP231" s="172"/>
      <c r="RFQ231" s="172"/>
      <c r="RFR231" s="172"/>
      <c r="RFS231" s="172"/>
      <c r="RFT231" s="172"/>
      <c r="RFU231" s="172"/>
      <c r="RFV231" s="172"/>
      <c r="RFW231" s="172"/>
      <c r="RFX231" s="172"/>
      <c r="RFY231" s="172"/>
      <c r="RFZ231" s="172"/>
      <c r="RGA231" s="172"/>
      <c r="RGB231" s="172"/>
      <c r="RGC231" s="172"/>
      <c r="RGD231" s="172"/>
      <c r="RGE231" s="172"/>
      <c r="RGF231" s="172"/>
      <c r="RGG231" s="172"/>
      <c r="RGH231" s="172"/>
      <c r="RGI231" s="172"/>
      <c r="RGJ231" s="172"/>
      <c r="RGK231" s="172"/>
      <c r="RGL231" s="172"/>
      <c r="RGM231" s="172"/>
      <c r="RGN231" s="172"/>
      <c r="RGO231" s="172"/>
      <c r="RGP231" s="172"/>
      <c r="RGQ231" s="172"/>
      <c r="RGR231" s="172"/>
      <c r="RGS231" s="172"/>
      <c r="RGT231" s="172"/>
      <c r="RGU231" s="172"/>
      <c r="RGV231" s="172"/>
      <c r="RGW231" s="172"/>
      <c r="RGX231" s="172"/>
      <c r="RGY231" s="172"/>
      <c r="RGZ231" s="172"/>
      <c r="RHA231" s="172"/>
      <c r="RHB231" s="172"/>
      <c r="RHC231" s="172"/>
      <c r="RHD231" s="172"/>
      <c r="RHE231" s="172"/>
      <c r="RHF231" s="172"/>
      <c r="RHG231" s="172"/>
      <c r="RHH231" s="172"/>
      <c r="RHI231" s="172"/>
      <c r="RHJ231" s="172"/>
      <c r="RHK231" s="172"/>
      <c r="RHL231" s="172"/>
      <c r="RHM231" s="172"/>
      <c r="RHN231" s="172"/>
      <c r="RHO231" s="172"/>
      <c r="RHP231" s="172"/>
      <c r="RHQ231" s="172"/>
      <c r="RHR231" s="172"/>
      <c r="RHS231" s="172"/>
      <c r="RHT231" s="172"/>
      <c r="RHU231" s="172"/>
      <c r="RHV231" s="172"/>
      <c r="RHW231" s="172"/>
      <c r="RHX231" s="172"/>
      <c r="RHY231" s="172"/>
      <c r="RHZ231" s="172"/>
      <c r="RIA231" s="172"/>
      <c r="RIB231" s="172"/>
      <c r="RIC231" s="172"/>
      <c r="RID231" s="172"/>
      <c r="RIE231" s="172"/>
      <c r="RIF231" s="172"/>
      <c r="RIG231" s="172"/>
      <c r="RIH231" s="172"/>
      <c r="RII231" s="172"/>
      <c r="RIJ231" s="172"/>
      <c r="RIK231" s="172"/>
      <c r="RIL231" s="172"/>
      <c r="RIM231" s="172"/>
      <c r="RIN231" s="172"/>
      <c r="RIO231" s="172"/>
      <c r="RIP231" s="172"/>
      <c r="RIQ231" s="172"/>
      <c r="RIR231" s="172"/>
      <c r="RIS231" s="172"/>
      <c r="RIT231" s="172"/>
      <c r="RIU231" s="172"/>
      <c r="RIV231" s="172"/>
      <c r="RIW231" s="172"/>
      <c r="RIX231" s="172"/>
      <c r="RIY231" s="172"/>
      <c r="RIZ231" s="172"/>
      <c r="RJA231" s="172"/>
      <c r="RJB231" s="172"/>
      <c r="RJC231" s="172"/>
      <c r="RJD231" s="172"/>
      <c r="RJE231" s="172"/>
      <c r="RJF231" s="172"/>
      <c r="RJG231" s="172"/>
      <c r="RJH231" s="172"/>
      <c r="RJI231" s="172"/>
      <c r="RJJ231" s="172"/>
      <c r="RJK231" s="172"/>
      <c r="RJL231" s="172"/>
      <c r="RJM231" s="172"/>
      <c r="RJN231" s="172"/>
      <c r="RJO231" s="172"/>
      <c r="RJP231" s="172"/>
      <c r="RJQ231" s="172"/>
      <c r="RJR231" s="172"/>
      <c r="RJS231" s="172"/>
      <c r="RJT231" s="172"/>
      <c r="RJU231" s="172"/>
      <c r="RJV231" s="172"/>
      <c r="RJW231" s="172"/>
      <c r="RJX231" s="172"/>
      <c r="RJY231" s="172"/>
      <c r="RJZ231" s="172"/>
      <c r="RKA231" s="172"/>
      <c r="RKB231" s="172"/>
      <c r="RKC231" s="172"/>
      <c r="RKD231" s="172"/>
      <c r="RKE231" s="172"/>
      <c r="RKF231" s="172"/>
      <c r="RKG231" s="172"/>
      <c r="RKH231" s="172"/>
      <c r="RKI231" s="172"/>
      <c r="RKJ231" s="172"/>
      <c r="RKK231" s="172"/>
      <c r="RKL231" s="172"/>
      <c r="RKM231" s="172"/>
      <c r="RKN231" s="172"/>
      <c r="RKO231" s="172"/>
      <c r="RKP231" s="172"/>
      <c r="RKQ231" s="172"/>
      <c r="RKR231" s="172"/>
      <c r="RKS231" s="172"/>
      <c r="RKT231" s="172"/>
      <c r="RKU231" s="172"/>
      <c r="RKV231" s="172"/>
      <c r="RKW231" s="172"/>
      <c r="RKX231" s="172"/>
      <c r="RKY231" s="172"/>
      <c r="RKZ231" s="172"/>
      <c r="RLA231" s="172"/>
      <c r="RLB231" s="172"/>
      <c r="RLC231" s="172"/>
      <c r="RLD231" s="172"/>
      <c r="RLE231" s="172"/>
      <c r="RLF231" s="172"/>
      <c r="RLG231" s="172"/>
      <c r="RLH231" s="172"/>
      <c r="RLI231" s="172"/>
      <c r="RLJ231" s="172"/>
      <c r="RLK231" s="172"/>
      <c r="RLL231" s="172"/>
      <c r="RLM231" s="172"/>
      <c r="RLN231" s="172"/>
      <c r="RLO231" s="172"/>
      <c r="RLP231" s="172"/>
      <c r="RLQ231" s="172"/>
      <c r="RLR231" s="172"/>
      <c r="RLS231" s="172"/>
      <c r="RLT231" s="172"/>
      <c r="RLU231" s="172"/>
      <c r="RLV231" s="172"/>
      <c r="RLW231" s="172"/>
      <c r="RLX231" s="172"/>
      <c r="RLY231" s="172"/>
      <c r="RLZ231" s="172"/>
      <c r="RMA231" s="172"/>
      <c r="RMB231" s="172"/>
      <c r="RMC231" s="172"/>
      <c r="RMD231" s="172"/>
      <c r="RME231" s="172"/>
      <c r="RMF231" s="172"/>
      <c r="RMG231" s="172"/>
      <c r="RMH231" s="172"/>
      <c r="RMI231" s="172"/>
      <c r="RMJ231" s="172"/>
      <c r="RMK231" s="172"/>
      <c r="RML231" s="172"/>
      <c r="RMM231" s="172"/>
      <c r="RMN231" s="172"/>
      <c r="RMO231" s="172"/>
      <c r="RMP231" s="172"/>
      <c r="RMQ231" s="172"/>
      <c r="RMR231" s="172"/>
      <c r="RMS231" s="172"/>
      <c r="RMT231" s="172"/>
      <c r="RMU231" s="172"/>
      <c r="RMV231" s="172"/>
      <c r="RMW231" s="172"/>
      <c r="RMX231" s="172"/>
      <c r="RMY231" s="172"/>
      <c r="RMZ231" s="172"/>
      <c r="RNA231" s="172"/>
      <c r="RNB231" s="172"/>
      <c r="RNC231" s="172"/>
      <c r="RND231" s="172"/>
      <c r="RNE231" s="172"/>
      <c r="RNF231" s="172"/>
      <c r="RNG231" s="172"/>
      <c r="RNH231" s="172"/>
      <c r="RNI231" s="172"/>
      <c r="RNJ231" s="172"/>
      <c r="RNK231" s="172"/>
      <c r="RNL231" s="172"/>
      <c r="RNM231" s="172"/>
      <c r="RNN231" s="172"/>
      <c r="RNO231" s="172"/>
      <c r="RNP231" s="172"/>
      <c r="RNQ231" s="172"/>
      <c r="RNR231" s="172"/>
      <c r="RNS231" s="172"/>
      <c r="RNT231" s="172"/>
      <c r="RNU231" s="172"/>
      <c r="RNV231" s="172"/>
      <c r="RNW231" s="172"/>
      <c r="RNX231" s="172"/>
      <c r="RNY231" s="172"/>
      <c r="RNZ231" s="172"/>
      <c r="ROA231" s="172"/>
      <c r="ROB231" s="172"/>
      <c r="ROC231" s="172"/>
      <c r="ROD231" s="172"/>
      <c r="ROE231" s="172"/>
      <c r="ROF231" s="172"/>
      <c r="ROG231" s="172"/>
      <c r="ROH231" s="172"/>
      <c r="ROI231" s="172"/>
      <c r="ROJ231" s="172"/>
      <c r="ROK231" s="172"/>
      <c r="ROL231" s="172"/>
      <c r="ROM231" s="172"/>
      <c r="RON231" s="172"/>
      <c r="ROO231" s="172"/>
      <c r="ROP231" s="172"/>
      <c r="ROQ231" s="172"/>
      <c r="ROR231" s="172"/>
      <c r="ROS231" s="172"/>
      <c r="ROT231" s="172"/>
      <c r="ROU231" s="172"/>
      <c r="ROV231" s="172"/>
      <c r="ROW231" s="172"/>
      <c r="ROX231" s="172"/>
      <c r="ROY231" s="172"/>
      <c r="ROZ231" s="172"/>
      <c r="RPA231" s="172"/>
      <c r="RPB231" s="172"/>
      <c r="RPC231" s="172"/>
      <c r="RPD231" s="172"/>
      <c r="RPE231" s="172"/>
      <c r="RPF231" s="172"/>
      <c r="RPG231" s="172"/>
      <c r="RPH231" s="172"/>
      <c r="RPI231" s="172"/>
      <c r="RPJ231" s="172"/>
      <c r="RPK231" s="172"/>
      <c r="RPL231" s="172"/>
      <c r="RPM231" s="172"/>
      <c r="RPN231" s="172"/>
      <c r="RPO231" s="172"/>
      <c r="RPP231" s="172"/>
      <c r="RPQ231" s="172"/>
      <c r="RPR231" s="172"/>
      <c r="RPS231" s="172"/>
      <c r="RPT231" s="172"/>
      <c r="RPU231" s="172"/>
      <c r="RPV231" s="172"/>
      <c r="RPW231" s="172"/>
      <c r="RPX231" s="172"/>
      <c r="RPY231" s="172"/>
      <c r="RPZ231" s="172"/>
      <c r="RQA231" s="172"/>
      <c r="RQB231" s="172"/>
      <c r="RQC231" s="172"/>
      <c r="RQD231" s="172"/>
      <c r="RQE231" s="172"/>
      <c r="RQF231" s="172"/>
      <c r="RQG231" s="172"/>
      <c r="RQH231" s="172"/>
      <c r="RQI231" s="172"/>
      <c r="RQJ231" s="172"/>
      <c r="RQK231" s="172"/>
      <c r="RQL231" s="172"/>
      <c r="RQM231" s="172"/>
      <c r="RQN231" s="172"/>
      <c r="RQO231" s="172"/>
      <c r="RQP231" s="172"/>
      <c r="RQQ231" s="172"/>
      <c r="RQR231" s="172"/>
      <c r="RQS231" s="172"/>
      <c r="RQT231" s="172"/>
      <c r="RQU231" s="172"/>
      <c r="RQV231" s="172"/>
      <c r="RQW231" s="172"/>
      <c r="RQX231" s="172"/>
      <c r="RQY231" s="172"/>
      <c r="RQZ231" s="172"/>
      <c r="RRA231" s="172"/>
      <c r="RRB231" s="172"/>
      <c r="RRC231" s="172"/>
      <c r="RRD231" s="172"/>
      <c r="RRE231" s="172"/>
      <c r="RRF231" s="172"/>
      <c r="RRG231" s="172"/>
      <c r="RRH231" s="172"/>
      <c r="RRI231" s="172"/>
      <c r="RRJ231" s="172"/>
      <c r="RRK231" s="172"/>
      <c r="RRL231" s="172"/>
      <c r="RRM231" s="172"/>
      <c r="RRN231" s="172"/>
      <c r="RRO231" s="172"/>
      <c r="RRP231" s="172"/>
      <c r="RRQ231" s="172"/>
      <c r="RRR231" s="172"/>
      <c r="RRS231" s="172"/>
      <c r="RRT231" s="172"/>
      <c r="RRU231" s="172"/>
      <c r="RRV231" s="172"/>
      <c r="RRW231" s="172"/>
      <c r="RRX231" s="172"/>
      <c r="RRY231" s="172"/>
      <c r="RRZ231" s="172"/>
      <c r="RSA231" s="172"/>
      <c r="RSB231" s="172"/>
      <c r="RSC231" s="172"/>
      <c r="RSD231" s="172"/>
      <c r="RSE231" s="172"/>
      <c r="RSF231" s="172"/>
      <c r="RSG231" s="172"/>
      <c r="RSH231" s="172"/>
      <c r="RSI231" s="172"/>
      <c r="RSJ231" s="172"/>
      <c r="RSK231" s="172"/>
      <c r="RSL231" s="172"/>
      <c r="RSM231" s="172"/>
      <c r="RSN231" s="172"/>
      <c r="RSO231" s="172"/>
      <c r="RSP231" s="172"/>
      <c r="RSQ231" s="172"/>
      <c r="RSR231" s="172"/>
      <c r="RSS231" s="172"/>
      <c r="RST231" s="172"/>
      <c r="RSU231" s="172"/>
      <c r="RSV231" s="172"/>
      <c r="RSW231" s="172"/>
      <c r="RSX231" s="172"/>
      <c r="RSY231" s="172"/>
      <c r="RSZ231" s="172"/>
      <c r="RTA231" s="172"/>
      <c r="RTB231" s="172"/>
      <c r="RTC231" s="172"/>
      <c r="RTD231" s="172"/>
      <c r="RTE231" s="172"/>
      <c r="RTF231" s="172"/>
      <c r="RTG231" s="172"/>
      <c r="RTH231" s="172"/>
      <c r="RTI231" s="172"/>
      <c r="RTJ231" s="172"/>
      <c r="RTK231" s="172"/>
      <c r="RTL231" s="172"/>
      <c r="RTM231" s="172"/>
      <c r="RTN231" s="172"/>
      <c r="RTO231" s="172"/>
      <c r="RTP231" s="172"/>
      <c r="RTQ231" s="172"/>
      <c r="RTR231" s="172"/>
      <c r="RTS231" s="172"/>
      <c r="RTT231" s="172"/>
      <c r="RTU231" s="172"/>
      <c r="RTV231" s="172"/>
      <c r="RTW231" s="172"/>
      <c r="RTX231" s="172"/>
      <c r="RTY231" s="172"/>
      <c r="RTZ231" s="172"/>
      <c r="RUA231" s="172"/>
      <c r="RUB231" s="172"/>
      <c r="RUC231" s="172"/>
      <c r="RUD231" s="172"/>
      <c r="RUE231" s="172"/>
      <c r="RUF231" s="172"/>
      <c r="RUG231" s="172"/>
      <c r="RUH231" s="172"/>
      <c r="RUI231" s="172"/>
      <c r="RUJ231" s="172"/>
      <c r="RUK231" s="172"/>
      <c r="RUL231" s="172"/>
      <c r="RUM231" s="172"/>
      <c r="RUN231" s="172"/>
      <c r="RUO231" s="172"/>
      <c r="RUP231" s="172"/>
      <c r="RUQ231" s="172"/>
      <c r="RUR231" s="172"/>
      <c r="RUS231" s="172"/>
      <c r="RUT231" s="172"/>
      <c r="RUU231" s="172"/>
      <c r="RUV231" s="172"/>
      <c r="RUW231" s="172"/>
      <c r="RUX231" s="172"/>
      <c r="RUY231" s="172"/>
      <c r="RUZ231" s="172"/>
      <c r="RVA231" s="172"/>
      <c r="RVB231" s="172"/>
      <c r="RVC231" s="172"/>
      <c r="RVD231" s="172"/>
      <c r="RVE231" s="172"/>
      <c r="RVF231" s="172"/>
      <c r="RVG231" s="172"/>
      <c r="RVH231" s="172"/>
      <c r="RVI231" s="172"/>
      <c r="RVJ231" s="172"/>
      <c r="RVK231" s="172"/>
      <c r="RVL231" s="172"/>
      <c r="RVM231" s="172"/>
      <c r="RVN231" s="172"/>
      <c r="RVO231" s="172"/>
      <c r="RVP231" s="172"/>
      <c r="RVQ231" s="172"/>
      <c r="RVR231" s="172"/>
      <c r="RVS231" s="172"/>
      <c r="RVT231" s="172"/>
      <c r="RVU231" s="172"/>
      <c r="RVV231" s="172"/>
      <c r="RVW231" s="172"/>
      <c r="RVX231" s="172"/>
      <c r="RVY231" s="172"/>
      <c r="RVZ231" s="172"/>
      <c r="RWA231" s="172"/>
      <c r="RWB231" s="172"/>
      <c r="RWC231" s="172"/>
      <c r="RWD231" s="172"/>
      <c r="RWE231" s="172"/>
      <c r="RWF231" s="172"/>
      <c r="RWG231" s="172"/>
      <c r="RWH231" s="172"/>
      <c r="RWI231" s="172"/>
      <c r="RWJ231" s="172"/>
      <c r="RWK231" s="172"/>
      <c r="RWL231" s="172"/>
      <c r="RWM231" s="172"/>
      <c r="RWN231" s="172"/>
      <c r="RWO231" s="172"/>
      <c r="RWP231" s="172"/>
      <c r="RWQ231" s="172"/>
      <c r="RWR231" s="172"/>
      <c r="RWS231" s="172"/>
      <c r="RWT231" s="172"/>
      <c r="RWU231" s="172"/>
      <c r="RWV231" s="172"/>
      <c r="RWW231" s="172"/>
      <c r="RWX231" s="172"/>
      <c r="RWY231" s="172"/>
      <c r="RWZ231" s="172"/>
      <c r="RXA231" s="172"/>
      <c r="RXB231" s="172"/>
      <c r="RXC231" s="172"/>
      <c r="RXD231" s="172"/>
      <c r="RXE231" s="172"/>
      <c r="RXF231" s="172"/>
      <c r="RXG231" s="172"/>
      <c r="RXH231" s="172"/>
      <c r="RXI231" s="172"/>
      <c r="RXJ231" s="172"/>
      <c r="RXK231" s="172"/>
      <c r="RXL231" s="172"/>
      <c r="RXM231" s="172"/>
      <c r="RXN231" s="172"/>
      <c r="RXO231" s="172"/>
      <c r="RXP231" s="172"/>
      <c r="RXQ231" s="172"/>
      <c r="RXR231" s="172"/>
      <c r="RXS231" s="172"/>
      <c r="RXT231" s="172"/>
      <c r="RXU231" s="172"/>
      <c r="RXV231" s="172"/>
      <c r="RXW231" s="172"/>
      <c r="RXX231" s="172"/>
      <c r="RXY231" s="172"/>
      <c r="RXZ231" s="172"/>
      <c r="RYA231" s="172"/>
      <c r="RYB231" s="172"/>
      <c r="RYC231" s="172"/>
      <c r="RYD231" s="172"/>
      <c r="RYE231" s="172"/>
      <c r="RYF231" s="172"/>
      <c r="RYG231" s="172"/>
      <c r="RYH231" s="172"/>
      <c r="RYI231" s="172"/>
      <c r="RYJ231" s="172"/>
      <c r="RYK231" s="172"/>
      <c r="RYL231" s="172"/>
      <c r="RYM231" s="172"/>
      <c r="RYN231" s="172"/>
      <c r="RYO231" s="172"/>
      <c r="RYP231" s="172"/>
      <c r="RYQ231" s="172"/>
      <c r="RYR231" s="172"/>
      <c r="RYS231" s="172"/>
      <c r="RYT231" s="172"/>
      <c r="RYU231" s="172"/>
      <c r="RYV231" s="172"/>
      <c r="RYW231" s="172"/>
      <c r="RYX231" s="172"/>
      <c r="RYY231" s="172"/>
      <c r="RYZ231" s="172"/>
      <c r="RZA231" s="172"/>
      <c r="RZB231" s="172"/>
      <c r="RZC231" s="172"/>
      <c r="RZD231" s="172"/>
      <c r="RZE231" s="172"/>
      <c r="RZF231" s="172"/>
      <c r="RZG231" s="172"/>
      <c r="RZH231" s="172"/>
      <c r="RZI231" s="172"/>
      <c r="RZJ231" s="172"/>
      <c r="RZK231" s="172"/>
      <c r="RZL231" s="172"/>
      <c r="RZM231" s="172"/>
      <c r="RZN231" s="172"/>
      <c r="RZO231" s="172"/>
      <c r="RZP231" s="172"/>
      <c r="RZQ231" s="172"/>
      <c r="RZR231" s="172"/>
      <c r="RZS231" s="172"/>
      <c r="RZT231" s="172"/>
      <c r="RZU231" s="172"/>
      <c r="RZV231" s="172"/>
      <c r="RZW231" s="172"/>
      <c r="RZX231" s="172"/>
      <c r="RZY231" s="172"/>
      <c r="RZZ231" s="172"/>
      <c r="SAA231" s="172"/>
      <c r="SAB231" s="172"/>
      <c r="SAC231" s="172"/>
      <c r="SAD231" s="172"/>
      <c r="SAE231" s="172"/>
      <c r="SAF231" s="172"/>
      <c r="SAG231" s="172"/>
      <c r="SAH231" s="172"/>
      <c r="SAI231" s="172"/>
      <c r="SAJ231" s="172"/>
      <c r="SAK231" s="172"/>
      <c r="SAL231" s="172"/>
      <c r="SAM231" s="172"/>
      <c r="SAN231" s="172"/>
      <c r="SAO231" s="172"/>
      <c r="SAP231" s="172"/>
      <c r="SAQ231" s="172"/>
      <c r="SAR231" s="172"/>
      <c r="SAS231" s="172"/>
      <c r="SAT231" s="172"/>
      <c r="SAU231" s="172"/>
      <c r="SAV231" s="172"/>
      <c r="SAW231" s="172"/>
      <c r="SAX231" s="172"/>
      <c r="SAY231" s="172"/>
      <c r="SAZ231" s="172"/>
      <c r="SBA231" s="172"/>
      <c r="SBB231" s="172"/>
      <c r="SBC231" s="172"/>
      <c r="SBD231" s="172"/>
      <c r="SBE231" s="172"/>
      <c r="SBF231" s="172"/>
      <c r="SBG231" s="172"/>
      <c r="SBH231" s="172"/>
      <c r="SBI231" s="172"/>
      <c r="SBJ231" s="172"/>
      <c r="SBK231" s="172"/>
      <c r="SBL231" s="172"/>
      <c r="SBM231" s="172"/>
      <c r="SBN231" s="172"/>
      <c r="SBO231" s="172"/>
      <c r="SBP231" s="172"/>
      <c r="SBQ231" s="172"/>
      <c r="SBR231" s="172"/>
      <c r="SBS231" s="172"/>
      <c r="SBT231" s="172"/>
      <c r="SBU231" s="172"/>
      <c r="SBV231" s="172"/>
      <c r="SBW231" s="172"/>
      <c r="SBX231" s="172"/>
      <c r="SBY231" s="172"/>
      <c r="SBZ231" s="172"/>
      <c r="SCA231" s="172"/>
      <c r="SCB231" s="172"/>
      <c r="SCC231" s="172"/>
      <c r="SCD231" s="172"/>
      <c r="SCE231" s="172"/>
      <c r="SCF231" s="172"/>
      <c r="SCG231" s="172"/>
      <c r="SCH231" s="172"/>
      <c r="SCI231" s="172"/>
      <c r="SCJ231" s="172"/>
      <c r="SCK231" s="172"/>
      <c r="SCL231" s="172"/>
      <c r="SCM231" s="172"/>
      <c r="SCN231" s="172"/>
      <c r="SCO231" s="172"/>
      <c r="SCP231" s="172"/>
      <c r="SCQ231" s="172"/>
      <c r="SCR231" s="172"/>
      <c r="SCS231" s="172"/>
      <c r="SCT231" s="172"/>
      <c r="SCU231" s="172"/>
      <c r="SCV231" s="172"/>
      <c r="SCW231" s="172"/>
      <c r="SCX231" s="172"/>
      <c r="SCY231" s="172"/>
      <c r="SCZ231" s="172"/>
      <c r="SDA231" s="172"/>
      <c r="SDB231" s="172"/>
      <c r="SDC231" s="172"/>
      <c r="SDD231" s="172"/>
      <c r="SDE231" s="172"/>
      <c r="SDF231" s="172"/>
      <c r="SDG231" s="172"/>
      <c r="SDH231" s="172"/>
      <c r="SDI231" s="172"/>
      <c r="SDJ231" s="172"/>
      <c r="SDK231" s="172"/>
      <c r="SDL231" s="172"/>
      <c r="SDM231" s="172"/>
      <c r="SDN231" s="172"/>
      <c r="SDO231" s="172"/>
      <c r="SDP231" s="172"/>
      <c r="SDQ231" s="172"/>
      <c r="SDR231" s="172"/>
      <c r="SDS231" s="172"/>
      <c r="SDT231" s="172"/>
      <c r="SDU231" s="172"/>
      <c r="SDV231" s="172"/>
      <c r="SDW231" s="172"/>
      <c r="SDX231" s="172"/>
      <c r="SDY231" s="172"/>
      <c r="SDZ231" s="172"/>
      <c r="SEA231" s="172"/>
      <c r="SEB231" s="172"/>
      <c r="SEC231" s="172"/>
      <c r="SED231" s="172"/>
      <c r="SEE231" s="172"/>
      <c r="SEF231" s="172"/>
      <c r="SEG231" s="172"/>
      <c r="SEH231" s="172"/>
      <c r="SEI231" s="172"/>
      <c r="SEJ231" s="172"/>
      <c r="SEK231" s="172"/>
      <c r="SEL231" s="172"/>
      <c r="SEM231" s="172"/>
      <c r="SEN231" s="172"/>
      <c r="SEO231" s="172"/>
      <c r="SEP231" s="172"/>
      <c r="SEQ231" s="172"/>
      <c r="SER231" s="172"/>
      <c r="SES231" s="172"/>
      <c r="SET231" s="172"/>
      <c r="SEU231" s="172"/>
      <c r="SEV231" s="172"/>
      <c r="SEW231" s="172"/>
      <c r="SEX231" s="172"/>
      <c r="SEY231" s="172"/>
      <c r="SEZ231" s="172"/>
      <c r="SFA231" s="172"/>
      <c r="SFB231" s="172"/>
      <c r="SFC231" s="172"/>
      <c r="SFD231" s="172"/>
      <c r="SFE231" s="172"/>
      <c r="SFF231" s="172"/>
      <c r="SFG231" s="172"/>
      <c r="SFH231" s="172"/>
      <c r="SFI231" s="172"/>
      <c r="SFJ231" s="172"/>
      <c r="SFK231" s="172"/>
      <c r="SFL231" s="172"/>
      <c r="SFM231" s="172"/>
      <c r="SFN231" s="172"/>
      <c r="SFO231" s="172"/>
      <c r="SFP231" s="172"/>
      <c r="SFQ231" s="172"/>
      <c r="SFR231" s="172"/>
      <c r="SFS231" s="172"/>
      <c r="SFT231" s="172"/>
      <c r="SFU231" s="172"/>
      <c r="SFV231" s="172"/>
      <c r="SFW231" s="172"/>
      <c r="SFX231" s="172"/>
      <c r="SFY231" s="172"/>
      <c r="SFZ231" s="172"/>
      <c r="SGA231" s="172"/>
      <c r="SGB231" s="172"/>
      <c r="SGC231" s="172"/>
      <c r="SGD231" s="172"/>
      <c r="SGE231" s="172"/>
      <c r="SGF231" s="172"/>
      <c r="SGG231" s="172"/>
      <c r="SGH231" s="172"/>
      <c r="SGI231" s="172"/>
      <c r="SGJ231" s="172"/>
      <c r="SGK231" s="172"/>
      <c r="SGL231" s="172"/>
      <c r="SGM231" s="172"/>
      <c r="SGN231" s="172"/>
      <c r="SGO231" s="172"/>
      <c r="SGP231" s="172"/>
      <c r="SGQ231" s="172"/>
      <c r="SGR231" s="172"/>
      <c r="SGS231" s="172"/>
      <c r="SGT231" s="172"/>
      <c r="SGU231" s="172"/>
      <c r="SGV231" s="172"/>
      <c r="SGW231" s="172"/>
      <c r="SGX231" s="172"/>
      <c r="SGY231" s="172"/>
      <c r="SGZ231" s="172"/>
      <c r="SHA231" s="172"/>
      <c r="SHB231" s="172"/>
      <c r="SHC231" s="172"/>
      <c r="SHD231" s="172"/>
      <c r="SHE231" s="172"/>
      <c r="SHF231" s="172"/>
      <c r="SHG231" s="172"/>
      <c r="SHH231" s="172"/>
      <c r="SHI231" s="172"/>
      <c r="SHJ231" s="172"/>
      <c r="SHK231" s="172"/>
      <c r="SHL231" s="172"/>
      <c r="SHM231" s="172"/>
      <c r="SHN231" s="172"/>
      <c r="SHO231" s="172"/>
      <c r="SHP231" s="172"/>
      <c r="SHQ231" s="172"/>
      <c r="SHR231" s="172"/>
      <c r="SHS231" s="172"/>
      <c r="SHT231" s="172"/>
      <c r="SHU231" s="172"/>
      <c r="SHV231" s="172"/>
      <c r="SHW231" s="172"/>
      <c r="SHX231" s="172"/>
      <c r="SHY231" s="172"/>
      <c r="SHZ231" s="172"/>
      <c r="SIA231" s="172"/>
      <c r="SIB231" s="172"/>
      <c r="SIC231" s="172"/>
      <c r="SID231" s="172"/>
      <c r="SIE231" s="172"/>
      <c r="SIF231" s="172"/>
      <c r="SIG231" s="172"/>
      <c r="SIH231" s="172"/>
      <c r="SII231" s="172"/>
      <c r="SIJ231" s="172"/>
      <c r="SIK231" s="172"/>
      <c r="SIL231" s="172"/>
      <c r="SIM231" s="172"/>
      <c r="SIN231" s="172"/>
      <c r="SIO231" s="172"/>
      <c r="SIP231" s="172"/>
      <c r="SIQ231" s="172"/>
      <c r="SIR231" s="172"/>
      <c r="SIS231" s="172"/>
      <c r="SIT231" s="172"/>
      <c r="SIU231" s="172"/>
      <c r="SIV231" s="172"/>
      <c r="SIW231" s="172"/>
      <c r="SIX231" s="172"/>
      <c r="SIY231" s="172"/>
      <c r="SIZ231" s="172"/>
      <c r="SJA231" s="172"/>
      <c r="SJB231" s="172"/>
      <c r="SJC231" s="172"/>
      <c r="SJD231" s="172"/>
      <c r="SJE231" s="172"/>
      <c r="SJF231" s="172"/>
      <c r="SJG231" s="172"/>
      <c r="SJH231" s="172"/>
      <c r="SJI231" s="172"/>
      <c r="SJJ231" s="172"/>
      <c r="SJK231" s="172"/>
      <c r="SJL231" s="172"/>
      <c r="SJM231" s="172"/>
      <c r="SJN231" s="172"/>
      <c r="SJO231" s="172"/>
      <c r="SJP231" s="172"/>
      <c r="SJQ231" s="172"/>
      <c r="SJR231" s="172"/>
      <c r="SJS231" s="172"/>
      <c r="SJT231" s="172"/>
      <c r="SJU231" s="172"/>
      <c r="SJV231" s="172"/>
      <c r="SJW231" s="172"/>
      <c r="SJX231" s="172"/>
      <c r="SJY231" s="172"/>
      <c r="SJZ231" s="172"/>
      <c r="SKA231" s="172"/>
      <c r="SKB231" s="172"/>
      <c r="SKC231" s="172"/>
      <c r="SKD231" s="172"/>
      <c r="SKE231" s="172"/>
      <c r="SKF231" s="172"/>
      <c r="SKG231" s="172"/>
      <c r="SKH231" s="172"/>
      <c r="SKI231" s="172"/>
      <c r="SKJ231" s="172"/>
      <c r="SKK231" s="172"/>
      <c r="SKL231" s="172"/>
      <c r="SKM231" s="172"/>
      <c r="SKN231" s="172"/>
      <c r="SKO231" s="172"/>
      <c r="SKP231" s="172"/>
      <c r="SKQ231" s="172"/>
      <c r="SKR231" s="172"/>
      <c r="SKS231" s="172"/>
      <c r="SKT231" s="172"/>
      <c r="SKU231" s="172"/>
      <c r="SKV231" s="172"/>
      <c r="SKW231" s="172"/>
      <c r="SKX231" s="172"/>
      <c r="SKY231" s="172"/>
      <c r="SKZ231" s="172"/>
      <c r="SLA231" s="172"/>
      <c r="SLB231" s="172"/>
      <c r="SLC231" s="172"/>
      <c r="SLD231" s="172"/>
      <c r="SLE231" s="172"/>
      <c r="SLF231" s="172"/>
      <c r="SLG231" s="172"/>
      <c r="SLH231" s="172"/>
      <c r="SLI231" s="172"/>
      <c r="SLJ231" s="172"/>
      <c r="SLK231" s="172"/>
      <c r="SLL231" s="172"/>
      <c r="SLM231" s="172"/>
      <c r="SLN231" s="172"/>
      <c r="SLO231" s="172"/>
      <c r="SLP231" s="172"/>
      <c r="SLQ231" s="172"/>
      <c r="SLR231" s="172"/>
      <c r="SLS231" s="172"/>
      <c r="SLT231" s="172"/>
      <c r="SLU231" s="172"/>
      <c r="SLV231" s="172"/>
      <c r="SLW231" s="172"/>
      <c r="SLX231" s="172"/>
      <c r="SLY231" s="172"/>
      <c r="SLZ231" s="172"/>
      <c r="SMA231" s="172"/>
      <c r="SMB231" s="172"/>
      <c r="SMC231" s="172"/>
      <c r="SMD231" s="172"/>
      <c r="SME231" s="172"/>
      <c r="SMF231" s="172"/>
      <c r="SMG231" s="172"/>
      <c r="SMH231" s="172"/>
      <c r="SMI231" s="172"/>
      <c r="SMJ231" s="172"/>
      <c r="SMK231" s="172"/>
      <c r="SML231" s="172"/>
      <c r="SMM231" s="172"/>
      <c r="SMN231" s="172"/>
      <c r="SMO231" s="172"/>
      <c r="SMP231" s="172"/>
      <c r="SMQ231" s="172"/>
      <c r="SMR231" s="172"/>
      <c r="SMS231" s="172"/>
      <c r="SMT231" s="172"/>
      <c r="SMU231" s="172"/>
      <c r="SMV231" s="172"/>
      <c r="SMW231" s="172"/>
      <c r="SMX231" s="172"/>
      <c r="SMY231" s="172"/>
      <c r="SMZ231" s="172"/>
      <c r="SNA231" s="172"/>
      <c r="SNB231" s="172"/>
      <c r="SNC231" s="172"/>
      <c r="SND231" s="172"/>
      <c r="SNE231" s="172"/>
      <c r="SNF231" s="172"/>
      <c r="SNG231" s="172"/>
      <c r="SNH231" s="172"/>
      <c r="SNI231" s="172"/>
      <c r="SNJ231" s="172"/>
      <c r="SNK231" s="172"/>
      <c r="SNL231" s="172"/>
      <c r="SNM231" s="172"/>
      <c r="SNN231" s="172"/>
      <c r="SNO231" s="172"/>
      <c r="SNP231" s="172"/>
      <c r="SNQ231" s="172"/>
      <c r="SNR231" s="172"/>
      <c r="SNS231" s="172"/>
      <c r="SNT231" s="172"/>
      <c r="SNU231" s="172"/>
      <c r="SNV231" s="172"/>
      <c r="SNW231" s="172"/>
      <c r="SNX231" s="172"/>
      <c r="SNY231" s="172"/>
      <c r="SNZ231" s="172"/>
      <c r="SOA231" s="172"/>
      <c r="SOB231" s="172"/>
      <c r="SOC231" s="172"/>
      <c r="SOD231" s="172"/>
      <c r="SOE231" s="172"/>
      <c r="SOF231" s="172"/>
      <c r="SOG231" s="172"/>
      <c r="SOH231" s="172"/>
      <c r="SOI231" s="172"/>
      <c r="SOJ231" s="172"/>
      <c r="SOK231" s="172"/>
      <c r="SOL231" s="172"/>
      <c r="SOM231" s="172"/>
      <c r="SON231" s="172"/>
      <c r="SOO231" s="172"/>
      <c r="SOP231" s="172"/>
      <c r="SOQ231" s="172"/>
      <c r="SOR231" s="172"/>
      <c r="SOS231" s="172"/>
      <c r="SOT231" s="172"/>
      <c r="SOU231" s="172"/>
      <c r="SOV231" s="172"/>
      <c r="SOW231" s="172"/>
      <c r="SOX231" s="172"/>
      <c r="SOY231" s="172"/>
      <c r="SOZ231" s="172"/>
      <c r="SPA231" s="172"/>
      <c r="SPB231" s="172"/>
      <c r="SPC231" s="172"/>
      <c r="SPD231" s="172"/>
      <c r="SPE231" s="172"/>
      <c r="SPF231" s="172"/>
      <c r="SPG231" s="172"/>
      <c r="SPH231" s="172"/>
      <c r="SPI231" s="172"/>
      <c r="SPJ231" s="172"/>
      <c r="SPK231" s="172"/>
      <c r="SPL231" s="172"/>
      <c r="SPM231" s="172"/>
      <c r="SPN231" s="172"/>
      <c r="SPO231" s="172"/>
      <c r="SPP231" s="172"/>
      <c r="SPQ231" s="172"/>
      <c r="SPR231" s="172"/>
      <c r="SPS231" s="172"/>
      <c r="SPT231" s="172"/>
      <c r="SPU231" s="172"/>
      <c r="SPV231" s="172"/>
      <c r="SPW231" s="172"/>
      <c r="SPX231" s="172"/>
      <c r="SPY231" s="172"/>
      <c r="SPZ231" s="172"/>
      <c r="SQA231" s="172"/>
      <c r="SQB231" s="172"/>
      <c r="SQC231" s="172"/>
      <c r="SQD231" s="172"/>
      <c r="SQE231" s="172"/>
      <c r="SQF231" s="172"/>
      <c r="SQG231" s="172"/>
      <c r="SQH231" s="172"/>
      <c r="SQI231" s="172"/>
      <c r="SQJ231" s="172"/>
      <c r="SQK231" s="172"/>
      <c r="SQL231" s="172"/>
      <c r="SQM231" s="172"/>
      <c r="SQN231" s="172"/>
      <c r="SQO231" s="172"/>
      <c r="SQP231" s="172"/>
      <c r="SQQ231" s="172"/>
      <c r="SQR231" s="172"/>
      <c r="SQS231" s="172"/>
      <c r="SQT231" s="172"/>
      <c r="SQU231" s="172"/>
      <c r="SQV231" s="172"/>
      <c r="SQW231" s="172"/>
      <c r="SQX231" s="172"/>
      <c r="SQY231" s="172"/>
      <c r="SQZ231" s="172"/>
      <c r="SRA231" s="172"/>
      <c r="SRB231" s="172"/>
      <c r="SRC231" s="172"/>
      <c r="SRD231" s="172"/>
      <c r="SRE231" s="172"/>
      <c r="SRF231" s="172"/>
      <c r="SRG231" s="172"/>
      <c r="SRH231" s="172"/>
      <c r="SRI231" s="172"/>
      <c r="SRJ231" s="172"/>
      <c r="SRK231" s="172"/>
      <c r="SRL231" s="172"/>
      <c r="SRM231" s="172"/>
      <c r="SRN231" s="172"/>
      <c r="SRO231" s="172"/>
      <c r="SRP231" s="172"/>
      <c r="SRQ231" s="172"/>
      <c r="SRR231" s="172"/>
      <c r="SRS231" s="172"/>
      <c r="SRT231" s="172"/>
      <c r="SRU231" s="172"/>
      <c r="SRV231" s="172"/>
      <c r="SRW231" s="172"/>
      <c r="SRX231" s="172"/>
      <c r="SRY231" s="172"/>
      <c r="SRZ231" s="172"/>
      <c r="SSA231" s="172"/>
      <c r="SSB231" s="172"/>
      <c r="SSC231" s="172"/>
      <c r="SSD231" s="172"/>
      <c r="SSE231" s="172"/>
      <c r="SSF231" s="172"/>
      <c r="SSG231" s="172"/>
      <c r="SSH231" s="172"/>
      <c r="SSI231" s="172"/>
      <c r="SSJ231" s="172"/>
      <c r="SSK231" s="172"/>
      <c r="SSL231" s="172"/>
      <c r="SSM231" s="172"/>
      <c r="SSN231" s="172"/>
      <c r="SSO231" s="172"/>
      <c r="SSP231" s="172"/>
      <c r="SSQ231" s="172"/>
      <c r="SSR231" s="172"/>
      <c r="SSS231" s="172"/>
      <c r="SST231" s="172"/>
      <c r="SSU231" s="172"/>
      <c r="SSV231" s="172"/>
      <c r="SSW231" s="172"/>
      <c r="SSX231" s="172"/>
      <c r="SSY231" s="172"/>
      <c r="SSZ231" s="172"/>
      <c r="STA231" s="172"/>
      <c r="STB231" s="172"/>
      <c r="STC231" s="172"/>
      <c r="STD231" s="172"/>
      <c r="STE231" s="172"/>
      <c r="STF231" s="172"/>
      <c r="STG231" s="172"/>
      <c r="STH231" s="172"/>
      <c r="STI231" s="172"/>
      <c r="STJ231" s="172"/>
      <c r="STK231" s="172"/>
      <c r="STL231" s="172"/>
      <c r="STM231" s="172"/>
      <c r="STN231" s="172"/>
      <c r="STO231" s="172"/>
      <c r="STP231" s="172"/>
      <c r="STQ231" s="172"/>
      <c r="STR231" s="172"/>
      <c r="STS231" s="172"/>
      <c r="STT231" s="172"/>
      <c r="STU231" s="172"/>
      <c r="STV231" s="172"/>
      <c r="STW231" s="172"/>
      <c r="STX231" s="172"/>
      <c r="STY231" s="172"/>
      <c r="STZ231" s="172"/>
      <c r="SUA231" s="172"/>
      <c r="SUB231" s="172"/>
      <c r="SUC231" s="172"/>
      <c r="SUD231" s="172"/>
      <c r="SUE231" s="172"/>
      <c r="SUF231" s="172"/>
      <c r="SUG231" s="172"/>
      <c r="SUH231" s="172"/>
      <c r="SUI231" s="172"/>
      <c r="SUJ231" s="172"/>
      <c r="SUK231" s="172"/>
      <c r="SUL231" s="172"/>
      <c r="SUM231" s="172"/>
      <c r="SUN231" s="172"/>
      <c r="SUO231" s="172"/>
      <c r="SUP231" s="172"/>
      <c r="SUQ231" s="172"/>
      <c r="SUR231" s="172"/>
      <c r="SUS231" s="172"/>
      <c r="SUT231" s="172"/>
      <c r="SUU231" s="172"/>
      <c r="SUV231" s="172"/>
      <c r="SUW231" s="172"/>
      <c r="SUX231" s="172"/>
      <c r="SUY231" s="172"/>
      <c r="SUZ231" s="172"/>
      <c r="SVA231" s="172"/>
      <c r="SVB231" s="172"/>
      <c r="SVC231" s="172"/>
      <c r="SVD231" s="172"/>
      <c r="SVE231" s="172"/>
      <c r="SVF231" s="172"/>
      <c r="SVG231" s="172"/>
      <c r="SVH231" s="172"/>
      <c r="SVI231" s="172"/>
      <c r="SVJ231" s="172"/>
      <c r="SVK231" s="172"/>
      <c r="SVL231" s="172"/>
      <c r="SVM231" s="172"/>
      <c r="SVN231" s="172"/>
      <c r="SVO231" s="172"/>
      <c r="SVP231" s="172"/>
      <c r="SVQ231" s="172"/>
      <c r="SVR231" s="172"/>
      <c r="SVS231" s="172"/>
      <c r="SVT231" s="172"/>
      <c r="SVU231" s="172"/>
      <c r="SVV231" s="172"/>
      <c r="SVW231" s="172"/>
      <c r="SVX231" s="172"/>
      <c r="SVY231" s="172"/>
      <c r="SVZ231" s="172"/>
      <c r="SWA231" s="172"/>
      <c r="SWB231" s="172"/>
      <c r="SWC231" s="172"/>
      <c r="SWD231" s="172"/>
      <c r="SWE231" s="172"/>
      <c r="SWF231" s="172"/>
      <c r="SWG231" s="172"/>
      <c r="SWH231" s="172"/>
      <c r="SWI231" s="172"/>
      <c r="SWJ231" s="172"/>
      <c r="SWK231" s="172"/>
      <c r="SWL231" s="172"/>
      <c r="SWM231" s="172"/>
      <c r="SWN231" s="172"/>
      <c r="SWO231" s="172"/>
      <c r="SWP231" s="172"/>
      <c r="SWQ231" s="172"/>
      <c r="SWR231" s="172"/>
      <c r="SWS231" s="172"/>
      <c r="SWT231" s="172"/>
      <c r="SWU231" s="172"/>
      <c r="SWV231" s="172"/>
      <c r="SWW231" s="172"/>
      <c r="SWX231" s="172"/>
      <c r="SWY231" s="172"/>
      <c r="SWZ231" s="172"/>
      <c r="SXA231" s="172"/>
      <c r="SXB231" s="172"/>
      <c r="SXC231" s="172"/>
      <c r="SXD231" s="172"/>
      <c r="SXE231" s="172"/>
      <c r="SXF231" s="172"/>
      <c r="SXG231" s="172"/>
      <c r="SXH231" s="172"/>
      <c r="SXI231" s="172"/>
      <c r="SXJ231" s="172"/>
      <c r="SXK231" s="172"/>
      <c r="SXL231" s="172"/>
      <c r="SXM231" s="172"/>
      <c r="SXN231" s="172"/>
      <c r="SXO231" s="172"/>
      <c r="SXP231" s="172"/>
      <c r="SXQ231" s="172"/>
      <c r="SXR231" s="172"/>
      <c r="SXS231" s="172"/>
      <c r="SXT231" s="172"/>
      <c r="SXU231" s="172"/>
      <c r="SXV231" s="172"/>
      <c r="SXW231" s="172"/>
      <c r="SXX231" s="172"/>
      <c r="SXY231" s="172"/>
      <c r="SXZ231" s="172"/>
      <c r="SYA231" s="172"/>
      <c r="SYB231" s="172"/>
      <c r="SYC231" s="172"/>
      <c r="SYD231" s="172"/>
      <c r="SYE231" s="172"/>
      <c r="SYF231" s="172"/>
      <c r="SYG231" s="172"/>
      <c r="SYH231" s="172"/>
      <c r="SYI231" s="172"/>
      <c r="SYJ231" s="172"/>
      <c r="SYK231" s="172"/>
      <c r="SYL231" s="172"/>
      <c r="SYM231" s="172"/>
      <c r="SYN231" s="172"/>
      <c r="SYO231" s="172"/>
      <c r="SYP231" s="172"/>
      <c r="SYQ231" s="172"/>
      <c r="SYR231" s="172"/>
      <c r="SYS231" s="172"/>
      <c r="SYT231" s="172"/>
      <c r="SYU231" s="172"/>
      <c r="SYV231" s="172"/>
      <c r="SYW231" s="172"/>
      <c r="SYX231" s="172"/>
      <c r="SYY231" s="172"/>
      <c r="SYZ231" s="172"/>
      <c r="SZA231" s="172"/>
      <c r="SZB231" s="172"/>
      <c r="SZC231" s="172"/>
      <c r="SZD231" s="172"/>
      <c r="SZE231" s="172"/>
      <c r="SZF231" s="172"/>
      <c r="SZG231" s="172"/>
      <c r="SZH231" s="172"/>
      <c r="SZI231" s="172"/>
      <c r="SZJ231" s="172"/>
      <c r="SZK231" s="172"/>
      <c r="SZL231" s="172"/>
      <c r="SZM231" s="172"/>
      <c r="SZN231" s="172"/>
      <c r="SZO231" s="172"/>
      <c r="SZP231" s="172"/>
      <c r="SZQ231" s="172"/>
      <c r="SZR231" s="172"/>
      <c r="SZS231" s="172"/>
      <c r="SZT231" s="172"/>
      <c r="SZU231" s="172"/>
      <c r="SZV231" s="172"/>
      <c r="SZW231" s="172"/>
      <c r="SZX231" s="172"/>
      <c r="SZY231" s="172"/>
      <c r="SZZ231" s="172"/>
      <c r="TAA231" s="172"/>
      <c r="TAB231" s="172"/>
      <c r="TAC231" s="172"/>
      <c r="TAD231" s="172"/>
      <c r="TAE231" s="172"/>
      <c r="TAF231" s="172"/>
      <c r="TAG231" s="172"/>
      <c r="TAH231" s="172"/>
      <c r="TAI231" s="172"/>
      <c r="TAJ231" s="172"/>
      <c r="TAK231" s="172"/>
      <c r="TAL231" s="172"/>
      <c r="TAM231" s="172"/>
      <c r="TAN231" s="172"/>
      <c r="TAO231" s="172"/>
      <c r="TAP231" s="172"/>
      <c r="TAQ231" s="172"/>
      <c r="TAR231" s="172"/>
      <c r="TAS231" s="172"/>
      <c r="TAT231" s="172"/>
      <c r="TAU231" s="172"/>
      <c r="TAV231" s="172"/>
      <c r="TAW231" s="172"/>
      <c r="TAX231" s="172"/>
      <c r="TAY231" s="172"/>
      <c r="TAZ231" s="172"/>
      <c r="TBA231" s="172"/>
      <c r="TBB231" s="172"/>
      <c r="TBC231" s="172"/>
      <c r="TBD231" s="172"/>
      <c r="TBE231" s="172"/>
      <c r="TBF231" s="172"/>
      <c r="TBG231" s="172"/>
      <c r="TBH231" s="172"/>
      <c r="TBI231" s="172"/>
      <c r="TBJ231" s="172"/>
      <c r="TBK231" s="172"/>
      <c r="TBL231" s="172"/>
      <c r="TBM231" s="172"/>
      <c r="TBN231" s="172"/>
      <c r="TBO231" s="172"/>
      <c r="TBP231" s="172"/>
      <c r="TBQ231" s="172"/>
      <c r="TBR231" s="172"/>
      <c r="TBS231" s="172"/>
      <c r="TBT231" s="172"/>
      <c r="TBU231" s="172"/>
      <c r="TBV231" s="172"/>
      <c r="TBW231" s="172"/>
      <c r="TBX231" s="172"/>
      <c r="TBY231" s="172"/>
      <c r="TBZ231" s="172"/>
      <c r="TCA231" s="172"/>
      <c r="TCB231" s="172"/>
      <c r="TCC231" s="172"/>
      <c r="TCD231" s="172"/>
      <c r="TCE231" s="172"/>
      <c r="TCF231" s="172"/>
      <c r="TCG231" s="172"/>
      <c r="TCH231" s="172"/>
      <c r="TCI231" s="172"/>
      <c r="TCJ231" s="172"/>
      <c r="TCK231" s="172"/>
      <c r="TCL231" s="172"/>
      <c r="TCM231" s="172"/>
      <c r="TCN231" s="172"/>
      <c r="TCO231" s="172"/>
      <c r="TCP231" s="172"/>
      <c r="TCQ231" s="172"/>
      <c r="TCR231" s="172"/>
      <c r="TCS231" s="172"/>
      <c r="TCT231" s="172"/>
      <c r="TCU231" s="172"/>
      <c r="TCV231" s="172"/>
      <c r="TCW231" s="172"/>
      <c r="TCX231" s="172"/>
      <c r="TCY231" s="172"/>
      <c r="TCZ231" s="172"/>
      <c r="TDA231" s="172"/>
      <c r="TDB231" s="172"/>
      <c r="TDC231" s="172"/>
      <c r="TDD231" s="172"/>
      <c r="TDE231" s="172"/>
      <c r="TDF231" s="172"/>
      <c r="TDG231" s="172"/>
      <c r="TDH231" s="172"/>
      <c r="TDI231" s="172"/>
      <c r="TDJ231" s="172"/>
      <c r="TDK231" s="172"/>
      <c r="TDL231" s="172"/>
      <c r="TDM231" s="172"/>
      <c r="TDN231" s="172"/>
      <c r="TDO231" s="172"/>
      <c r="TDP231" s="172"/>
      <c r="TDQ231" s="172"/>
      <c r="TDR231" s="172"/>
      <c r="TDS231" s="172"/>
      <c r="TDT231" s="172"/>
      <c r="TDU231" s="172"/>
      <c r="TDV231" s="172"/>
      <c r="TDW231" s="172"/>
      <c r="TDX231" s="172"/>
      <c r="TDY231" s="172"/>
      <c r="TDZ231" s="172"/>
      <c r="TEA231" s="172"/>
      <c r="TEB231" s="172"/>
      <c r="TEC231" s="172"/>
      <c r="TED231" s="172"/>
      <c r="TEE231" s="172"/>
      <c r="TEF231" s="172"/>
      <c r="TEG231" s="172"/>
      <c r="TEH231" s="172"/>
      <c r="TEI231" s="172"/>
      <c r="TEJ231" s="172"/>
      <c r="TEK231" s="172"/>
      <c r="TEL231" s="172"/>
      <c r="TEM231" s="172"/>
      <c r="TEN231" s="172"/>
      <c r="TEO231" s="172"/>
      <c r="TEP231" s="172"/>
      <c r="TEQ231" s="172"/>
      <c r="TER231" s="172"/>
      <c r="TES231" s="172"/>
      <c r="TET231" s="172"/>
      <c r="TEU231" s="172"/>
      <c r="TEV231" s="172"/>
      <c r="TEW231" s="172"/>
      <c r="TEX231" s="172"/>
      <c r="TEY231" s="172"/>
      <c r="TEZ231" s="172"/>
      <c r="TFA231" s="172"/>
      <c r="TFB231" s="172"/>
      <c r="TFC231" s="172"/>
      <c r="TFD231" s="172"/>
      <c r="TFE231" s="172"/>
      <c r="TFF231" s="172"/>
      <c r="TFG231" s="172"/>
      <c r="TFH231" s="172"/>
      <c r="TFI231" s="172"/>
      <c r="TFJ231" s="172"/>
      <c r="TFK231" s="172"/>
      <c r="TFL231" s="172"/>
      <c r="TFM231" s="172"/>
      <c r="TFN231" s="172"/>
      <c r="TFO231" s="172"/>
      <c r="TFP231" s="172"/>
      <c r="TFQ231" s="172"/>
      <c r="TFR231" s="172"/>
      <c r="TFS231" s="172"/>
      <c r="TFT231" s="172"/>
      <c r="TFU231" s="172"/>
      <c r="TFV231" s="172"/>
      <c r="TFW231" s="172"/>
      <c r="TFX231" s="172"/>
      <c r="TFY231" s="172"/>
      <c r="TFZ231" s="172"/>
      <c r="TGA231" s="172"/>
      <c r="TGB231" s="172"/>
      <c r="TGC231" s="172"/>
      <c r="TGD231" s="172"/>
      <c r="TGE231" s="172"/>
      <c r="TGF231" s="172"/>
      <c r="TGG231" s="172"/>
      <c r="TGH231" s="172"/>
      <c r="TGI231" s="172"/>
      <c r="TGJ231" s="172"/>
      <c r="TGK231" s="172"/>
      <c r="TGL231" s="172"/>
      <c r="TGM231" s="172"/>
      <c r="TGN231" s="172"/>
      <c r="TGO231" s="172"/>
      <c r="TGP231" s="172"/>
      <c r="TGQ231" s="172"/>
      <c r="TGR231" s="172"/>
      <c r="TGS231" s="172"/>
      <c r="TGT231" s="172"/>
      <c r="TGU231" s="172"/>
      <c r="TGV231" s="172"/>
      <c r="TGW231" s="172"/>
      <c r="TGX231" s="172"/>
      <c r="TGY231" s="172"/>
      <c r="TGZ231" s="172"/>
      <c r="THA231" s="172"/>
      <c r="THB231" s="172"/>
      <c r="THC231" s="172"/>
      <c r="THD231" s="172"/>
      <c r="THE231" s="172"/>
      <c r="THF231" s="172"/>
      <c r="THG231" s="172"/>
      <c r="THH231" s="172"/>
      <c r="THI231" s="172"/>
      <c r="THJ231" s="172"/>
      <c r="THK231" s="172"/>
      <c r="THL231" s="172"/>
      <c r="THM231" s="172"/>
      <c r="THN231" s="172"/>
      <c r="THO231" s="172"/>
      <c r="THP231" s="172"/>
      <c r="THQ231" s="172"/>
      <c r="THR231" s="172"/>
      <c r="THS231" s="172"/>
      <c r="THT231" s="172"/>
      <c r="THU231" s="172"/>
      <c r="THV231" s="172"/>
      <c r="THW231" s="172"/>
      <c r="THX231" s="172"/>
      <c r="THY231" s="172"/>
      <c r="THZ231" s="172"/>
      <c r="TIA231" s="172"/>
      <c r="TIB231" s="172"/>
      <c r="TIC231" s="172"/>
      <c r="TID231" s="172"/>
      <c r="TIE231" s="172"/>
      <c r="TIF231" s="172"/>
      <c r="TIG231" s="172"/>
      <c r="TIH231" s="172"/>
      <c r="TII231" s="172"/>
      <c r="TIJ231" s="172"/>
      <c r="TIK231" s="172"/>
      <c r="TIL231" s="172"/>
      <c r="TIM231" s="172"/>
      <c r="TIN231" s="172"/>
      <c r="TIO231" s="172"/>
      <c r="TIP231" s="172"/>
      <c r="TIQ231" s="172"/>
      <c r="TIR231" s="172"/>
      <c r="TIS231" s="172"/>
      <c r="TIT231" s="172"/>
      <c r="TIU231" s="172"/>
      <c r="TIV231" s="172"/>
      <c r="TIW231" s="172"/>
      <c r="TIX231" s="172"/>
      <c r="TIY231" s="172"/>
      <c r="TIZ231" s="172"/>
      <c r="TJA231" s="172"/>
      <c r="TJB231" s="172"/>
      <c r="TJC231" s="172"/>
      <c r="TJD231" s="172"/>
      <c r="TJE231" s="172"/>
      <c r="TJF231" s="172"/>
      <c r="TJG231" s="172"/>
      <c r="TJH231" s="172"/>
      <c r="TJI231" s="172"/>
      <c r="TJJ231" s="172"/>
      <c r="TJK231" s="172"/>
      <c r="TJL231" s="172"/>
      <c r="TJM231" s="172"/>
      <c r="TJN231" s="172"/>
      <c r="TJO231" s="172"/>
      <c r="TJP231" s="172"/>
      <c r="TJQ231" s="172"/>
      <c r="TJR231" s="172"/>
      <c r="TJS231" s="172"/>
      <c r="TJT231" s="172"/>
      <c r="TJU231" s="172"/>
      <c r="TJV231" s="172"/>
      <c r="TJW231" s="172"/>
      <c r="TJX231" s="172"/>
      <c r="TJY231" s="172"/>
      <c r="TJZ231" s="172"/>
      <c r="TKA231" s="172"/>
      <c r="TKB231" s="172"/>
      <c r="TKC231" s="172"/>
      <c r="TKD231" s="172"/>
      <c r="TKE231" s="172"/>
      <c r="TKF231" s="172"/>
      <c r="TKG231" s="172"/>
      <c r="TKH231" s="172"/>
      <c r="TKI231" s="172"/>
      <c r="TKJ231" s="172"/>
      <c r="TKK231" s="172"/>
      <c r="TKL231" s="172"/>
      <c r="TKM231" s="172"/>
      <c r="TKN231" s="172"/>
      <c r="TKO231" s="172"/>
      <c r="TKP231" s="172"/>
      <c r="TKQ231" s="172"/>
      <c r="TKR231" s="172"/>
      <c r="TKS231" s="172"/>
      <c r="TKT231" s="172"/>
      <c r="TKU231" s="172"/>
      <c r="TKV231" s="172"/>
      <c r="TKW231" s="172"/>
      <c r="TKX231" s="172"/>
      <c r="TKY231" s="172"/>
      <c r="TKZ231" s="172"/>
      <c r="TLA231" s="172"/>
      <c r="TLB231" s="172"/>
      <c r="TLC231" s="172"/>
      <c r="TLD231" s="172"/>
      <c r="TLE231" s="172"/>
      <c r="TLF231" s="172"/>
      <c r="TLG231" s="172"/>
      <c r="TLH231" s="172"/>
      <c r="TLI231" s="172"/>
      <c r="TLJ231" s="172"/>
      <c r="TLK231" s="172"/>
      <c r="TLL231" s="172"/>
      <c r="TLM231" s="172"/>
      <c r="TLN231" s="172"/>
      <c r="TLO231" s="172"/>
      <c r="TLP231" s="172"/>
      <c r="TLQ231" s="172"/>
      <c r="TLR231" s="172"/>
      <c r="TLS231" s="172"/>
      <c r="TLT231" s="172"/>
      <c r="TLU231" s="172"/>
      <c r="TLV231" s="172"/>
      <c r="TLW231" s="172"/>
      <c r="TLX231" s="172"/>
      <c r="TLY231" s="172"/>
      <c r="TLZ231" s="172"/>
      <c r="TMA231" s="172"/>
      <c r="TMB231" s="172"/>
      <c r="TMC231" s="172"/>
      <c r="TMD231" s="172"/>
      <c r="TME231" s="172"/>
      <c r="TMF231" s="172"/>
      <c r="TMG231" s="172"/>
      <c r="TMH231" s="172"/>
      <c r="TMI231" s="172"/>
      <c r="TMJ231" s="172"/>
      <c r="TMK231" s="172"/>
      <c r="TML231" s="172"/>
      <c r="TMM231" s="172"/>
      <c r="TMN231" s="172"/>
      <c r="TMO231" s="172"/>
      <c r="TMP231" s="172"/>
      <c r="TMQ231" s="172"/>
      <c r="TMR231" s="172"/>
      <c r="TMS231" s="172"/>
      <c r="TMT231" s="172"/>
      <c r="TMU231" s="172"/>
      <c r="TMV231" s="172"/>
      <c r="TMW231" s="172"/>
      <c r="TMX231" s="172"/>
      <c r="TMY231" s="172"/>
      <c r="TMZ231" s="172"/>
      <c r="TNA231" s="172"/>
      <c r="TNB231" s="172"/>
      <c r="TNC231" s="172"/>
      <c r="TND231" s="172"/>
      <c r="TNE231" s="172"/>
      <c r="TNF231" s="172"/>
      <c r="TNG231" s="172"/>
      <c r="TNH231" s="172"/>
      <c r="TNI231" s="172"/>
      <c r="TNJ231" s="172"/>
      <c r="TNK231" s="172"/>
      <c r="TNL231" s="172"/>
      <c r="TNM231" s="172"/>
      <c r="TNN231" s="172"/>
      <c r="TNO231" s="172"/>
      <c r="TNP231" s="172"/>
      <c r="TNQ231" s="172"/>
      <c r="TNR231" s="172"/>
      <c r="TNS231" s="172"/>
      <c r="TNT231" s="172"/>
      <c r="TNU231" s="172"/>
      <c r="TNV231" s="172"/>
      <c r="TNW231" s="172"/>
      <c r="TNX231" s="172"/>
      <c r="TNY231" s="172"/>
      <c r="TNZ231" s="172"/>
      <c r="TOA231" s="172"/>
      <c r="TOB231" s="172"/>
      <c r="TOC231" s="172"/>
      <c r="TOD231" s="172"/>
      <c r="TOE231" s="172"/>
      <c r="TOF231" s="172"/>
      <c r="TOG231" s="172"/>
      <c r="TOH231" s="172"/>
      <c r="TOI231" s="172"/>
      <c r="TOJ231" s="172"/>
      <c r="TOK231" s="172"/>
      <c r="TOL231" s="172"/>
      <c r="TOM231" s="172"/>
      <c r="TON231" s="172"/>
      <c r="TOO231" s="172"/>
      <c r="TOP231" s="172"/>
      <c r="TOQ231" s="172"/>
      <c r="TOR231" s="172"/>
      <c r="TOS231" s="172"/>
      <c r="TOT231" s="172"/>
      <c r="TOU231" s="172"/>
      <c r="TOV231" s="172"/>
      <c r="TOW231" s="172"/>
      <c r="TOX231" s="172"/>
      <c r="TOY231" s="172"/>
      <c r="TOZ231" s="172"/>
      <c r="TPA231" s="172"/>
      <c r="TPB231" s="172"/>
      <c r="TPC231" s="172"/>
      <c r="TPD231" s="172"/>
      <c r="TPE231" s="172"/>
      <c r="TPF231" s="172"/>
      <c r="TPG231" s="172"/>
      <c r="TPH231" s="172"/>
      <c r="TPI231" s="172"/>
      <c r="TPJ231" s="172"/>
      <c r="TPK231" s="172"/>
      <c r="TPL231" s="172"/>
      <c r="TPM231" s="172"/>
      <c r="TPN231" s="172"/>
      <c r="TPO231" s="172"/>
      <c r="TPP231" s="172"/>
      <c r="TPQ231" s="172"/>
      <c r="TPR231" s="172"/>
      <c r="TPS231" s="172"/>
      <c r="TPT231" s="172"/>
      <c r="TPU231" s="172"/>
      <c r="TPV231" s="172"/>
      <c r="TPW231" s="172"/>
      <c r="TPX231" s="172"/>
      <c r="TPY231" s="172"/>
      <c r="TPZ231" s="172"/>
      <c r="TQA231" s="172"/>
      <c r="TQB231" s="172"/>
      <c r="TQC231" s="172"/>
      <c r="TQD231" s="172"/>
      <c r="TQE231" s="172"/>
      <c r="TQF231" s="172"/>
      <c r="TQG231" s="172"/>
      <c r="TQH231" s="172"/>
      <c r="TQI231" s="172"/>
      <c r="TQJ231" s="172"/>
      <c r="TQK231" s="172"/>
      <c r="TQL231" s="172"/>
      <c r="TQM231" s="172"/>
      <c r="TQN231" s="172"/>
      <c r="TQO231" s="172"/>
      <c r="TQP231" s="172"/>
      <c r="TQQ231" s="172"/>
      <c r="TQR231" s="172"/>
      <c r="TQS231" s="172"/>
      <c r="TQT231" s="172"/>
      <c r="TQU231" s="172"/>
      <c r="TQV231" s="172"/>
      <c r="TQW231" s="172"/>
      <c r="TQX231" s="172"/>
      <c r="TQY231" s="172"/>
      <c r="TQZ231" s="172"/>
      <c r="TRA231" s="172"/>
      <c r="TRB231" s="172"/>
      <c r="TRC231" s="172"/>
      <c r="TRD231" s="172"/>
      <c r="TRE231" s="172"/>
      <c r="TRF231" s="172"/>
      <c r="TRG231" s="172"/>
      <c r="TRH231" s="172"/>
      <c r="TRI231" s="172"/>
      <c r="TRJ231" s="172"/>
      <c r="TRK231" s="172"/>
      <c r="TRL231" s="172"/>
      <c r="TRM231" s="172"/>
      <c r="TRN231" s="172"/>
      <c r="TRO231" s="172"/>
      <c r="TRP231" s="172"/>
      <c r="TRQ231" s="172"/>
      <c r="TRR231" s="172"/>
      <c r="TRS231" s="172"/>
      <c r="TRT231" s="172"/>
      <c r="TRU231" s="172"/>
      <c r="TRV231" s="172"/>
      <c r="TRW231" s="172"/>
      <c r="TRX231" s="172"/>
      <c r="TRY231" s="172"/>
      <c r="TRZ231" s="172"/>
      <c r="TSA231" s="172"/>
      <c r="TSB231" s="172"/>
      <c r="TSC231" s="172"/>
      <c r="TSD231" s="172"/>
      <c r="TSE231" s="172"/>
      <c r="TSF231" s="172"/>
      <c r="TSG231" s="172"/>
      <c r="TSH231" s="172"/>
      <c r="TSI231" s="172"/>
      <c r="TSJ231" s="172"/>
      <c r="TSK231" s="172"/>
      <c r="TSL231" s="172"/>
      <c r="TSM231" s="172"/>
      <c r="TSN231" s="172"/>
      <c r="TSO231" s="172"/>
      <c r="TSP231" s="172"/>
      <c r="TSQ231" s="172"/>
      <c r="TSR231" s="172"/>
      <c r="TSS231" s="172"/>
      <c r="TST231" s="172"/>
      <c r="TSU231" s="172"/>
      <c r="TSV231" s="172"/>
      <c r="TSW231" s="172"/>
      <c r="TSX231" s="172"/>
      <c r="TSY231" s="172"/>
      <c r="TSZ231" s="172"/>
      <c r="TTA231" s="172"/>
      <c r="TTB231" s="172"/>
      <c r="TTC231" s="172"/>
      <c r="TTD231" s="172"/>
      <c r="TTE231" s="172"/>
      <c r="TTF231" s="172"/>
      <c r="TTG231" s="172"/>
      <c r="TTH231" s="172"/>
      <c r="TTI231" s="172"/>
      <c r="TTJ231" s="172"/>
      <c r="TTK231" s="172"/>
      <c r="TTL231" s="172"/>
      <c r="TTM231" s="172"/>
      <c r="TTN231" s="172"/>
      <c r="TTO231" s="172"/>
      <c r="TTP231" s="172"/>
      <c r="TTQ231" s="172"/>
      <c r="TTR231" s="172"/>
      <c r="TTS231" s="172"/>
      <c r="TTT231" s="172"/>
      <c r="TTU231" s="172"/>
      <c r="TTV231" s="172"/>
      <c r="TTW231" s="172"/>
      <c r="TTX231" s="172"/>
      <c r="TTY231" s="172"/>
      <c r="TTZ231" s="172"/>
      <c r="TUA231" s="172"/>
      <c r="TUB231" s="172"/>
      <c r="TUC231" s="172"/>
      <c r="TUD231" s="172"/>
      <c r="TUE231" s="172"/>
      <c r="TUF231" s="172"/>
      <c r="TUG231" s="172"/>
      <c r="TUH231" s="172"/>
      <c r="TUI231" s="172"/>
      <c r="TUJ231" s="172"/>
      <c r="TUK231" s="172"/>
      <c r="TUL231" s="172"/>
      <c r="TUM231" s="172"/>
      <c r="TUN231" s="172"/>
      <c r="TUO231" s="172"/>
      <c r="TUP231" s="172"/>
      <c r="TUQ231" s="172"/>
      <c r="TUR231" s="172"/>
      <c r="TUS231" s="172"/>
      <c r="TUT231" s="172"/>
      <c r="TUU231" s="172"/>
      <c r="TUV231" s="172"/>
      <c r="TUW231" s="172"/>
      <c r="TUX231" s="172"/>
      <c r="TUY231" s="172"/>
      <c r="TUZ231" s="172"/>
      <c r="TVA231" s="172"/>
      <c r="TVB231" s="172"/>
      <c r="TVC231" s="172"/>
      <c r="TVD231" s="172"/>
      <c r="TVE231" s="172"/>
      <c r="TVF231" s="172"/>
      <c r="TVG231" s="172"/>
      <c r="TVH231" s="172"/>
      <c r="TVI231" s="172"/>
      <c r="TVJ231" s="172"/>
      <c r="TVK231" s="172"/>
      <c r="TVL231" s="172"/>
      <c r="TVM231" s="172"/>
      <c r="TVN231" s="172"/>
      <c r="TVO231" s="172"/>
      <c r="TVP231" s="172"/>
      <c r="TVQ231" s="172"/>
      <c r="TVR231" s="172"/>
      <c r="TVS231" s="172"/>
      <c r="TVT231" s="172"/>
      <c r="TVU231" s="172"/>
      <c r="TVV231" s="172"/>
      <c r="TVW231" s="172"/>
      <c r="TVX231" s="172"/>
      <c r="TVY231" s="172"/>
      <c r="TVZ231" s="172"/>
      <c r="TWA231" s="172"/>
      <c r="TWB231" s="172"/>
      <c r="TWC231" s="172"/>
      <c r="TWD231" s="172"/>
      <c r="TWE231" s="172"/>
      <c r="TWF231" s="172"/>
      <c r="TWG231" s="172"/>
      <c r="TWH231" s="172"/>
      <c r="TWI231" s="172"/>
      <c r="TWJ231" s="172"/>
      <c r="TWK231" s="172"/>
      <c r="TWL231" s="172"/>
      <c r="TWM231" s="172"/>
      <c r="TWN231" s="172"/>
      <c r="TWO231" s="172"/>
      <c r="TWP231" s="172"/>
      <c r="TWQ231" s="172"/>
      <c r="TWR231" s="172"/>
      <c r="TWS231" s="172"/>
      <c r="TWT231" s="172"/>
      <c r="TWU231" s="172"/>
      <c r="TWV231" s="172"/>
      <c r="TWW231" s="172"/>
      <c r="TWX231" s="172"/>
      <c r="TWY231" s="172"/>
      <c r="TWZ231" s="172"/>
      <c r="TXA231" s="172"/>
      <c r="TXB231" s="172"/>
      <c r="TXC231" s="172"/>
      <c r="TXD231" s="172"/>
      <c r="TXE231" s="172"/>
      <c r="TXF231" s="172"/>
      <c r="TXG231" s="172"/>
      <c r="TXH231" s="172"/>
      <c r="TXI231" s="172"/>
      <c r="TXJ231" s="172"/>
      <c r="TXK231" s="172"/>
      <c r="TXL231" s="172"/>
      <c r="TXM231" s="172"/>
      <c r="TXN231" s="172"/>
      <c r="TXO231" s="172"/>
      <c r="TXP231" s="172"/>
      <c r="TXQ231" s="172"/>
      <c r="TXR231" s="172"/>
      <c r="TXS231" s="172"/>
      <c r="TXT231" s="172"/>
      <c r="TXU231" s="172"/>
      <c r="TXV231" s="172"/>
      <c r="TXW231" s="172"/>
      <c r="TXX231" s="172"/>
      <c r="TXY231" s="172"/>
      <c r="TXZ231" s="172"/>
      <c r="TYA231" s="172"/>
      <c r="TYB231" s="172"/>
      <c r="TYC231" s="172"/>
      <c r="TYD231" s="172"/>
      <c r="TYE231" s="172"/>
      <c r="TYF231" s="172"/>
      <c r="TYG231" s="172"/>
      <c r="TYH231" s="172"/>
      <c r="TYI231" s="172"/>
      <c r="TYJ231" s="172"/>
      <c r="TYK231" s="172"/>
      <c r="TYL231" s="172"/>
      <c r="TYM231" s="172"/>
      <c r="TYN231" s="172"/>
      <c r="TYO231" s="172"/>
      <c r="TYP231" s="172"/>
      <c r="TYQ231" s="172"/>
      <c r="TYR231" s="172"/>
      <c r="TYS231" s="172"/>
      <c r="TYT231" s="172"/>
      <c r="TYU231" s="172"/>
      <c r="TYV231" s="172"/>
      <c r="TYW231" s="172"/>
      <c r="TYX231" s="172"/>
      <c r="TYY231" s="172"/>
      <c r="TYZ231" s="172"/>
      <c r="TZA231" s="172"/>
      <c r="TZB231" s="172"/>
      <c r="TZC231" s="172"/>
      <c r="TZD231" s="172"/>
      <c r="TZE231" s="172"/>
      <c r="TZF231" s="172"/>
      <c r="TZG231" s="172"/>
      <c r="TZH231" s="172"/>
      <c r="TZI231" s="172"/>
      <c r="TZJ231" s="172"/>
      <c r="TZK231" s="172"/>
      <c r="TZL231" s="172"/>
      <c r="TZM231" s="172"/>
      <c r="TZN231" s="172"/>
      <c r="TZO231" s="172"/>
      <c r="TZP231" s="172"/>
      <c r="TZQ231" s="172"/>
      <c r="TZR231" s="172"/>
      <c r="TZS231" s="172"/>
      <c r="TZT231" s="172"/>
      <c r="TZU231" s="172"/>
      <c r="TZV231" s="172"/>
      <c r="TZW231" s="172"/>
      <c r="TZX231" s="172"/>
      <c r="TZY231" s="172"/>
      <c r="TZZ231" s="172"/>
      <c r="UAA231" s="172"/>
      <c r="UAB231" s="172"/>
      <c r="UAC231" s="172"/>
      <c r="UAD231" s="172"/>
      <c r="UAE231" s="172"/>
      <c r="UAF231" s="172"/>
      <c r="UAG231" s="172"/>
      <c r="UAH231" s="172"/>
      <c r="UAI231" s="172"/>
      <c r="UAJ231" s="172"/>
      <c r="UAK231" s="172"/>
      <c r="UAL231" s="172"/>
      <c r="UAM231" s="172"/>
      <c r="UAN231" s="172"/>
      <c r="UAO231" s="172"/>
      <c r="UAP231" s="172"/>
      <c r="UAQ231" s="172"/>
      <c r="UAR231" s="172"/>
      <c r="UAS231" s="172"/>
      <c r="UAT231" s="172"/>
      <c r="UAU231" s="172"/>
      <c r="UAV231" s="172"/>
      <c r="UAW231" s="172"/>
      <c r="UAX231" s="172"/>
      <c r="UAY231" s="172"/>
      <c r="UAZ231" s="172"/>
      <c r="UBA231" s="172"/>
      <c r="UBB231" s="172"/>
      <c r="UBC231" s="172"/>
      <c r="UBD231" s="172"/>
      <c r="UBE231" s="172"/>
      <c r="UBF231" s="172"/>
      <c r="UBG231" s="172"/>
      <c r="UBH231" s="172"/>
      <c r="UBI231" s="172"/>
      <c r="UBJ231" s="172"/>
      <c r="UBK231" s="172"/>
      <c r="UBL231" s="172"/>
      <c r="UBM231" s="172"/>
      <c r="UBN231" s="172"/>
      <c r="UBO231" s="172"/>
      <c r="UBP231" s="172"/>
      <c r="UBQ231" s="172"/>
      <c r="UBR231" s="172"/>
      <c r="UBS231" s="172"/>
      <c r="UBT231" s="172"/>
      <c r="UBU231" s="172"/>
      <c r="UBV231" s="172"/>
      <c r="UBW231" s="172"/>
      <c r="UBX231" s="172"/>
      <c r="UBY231" s="172"/>
      <c r="UBZ231" s="172"/>
      <c r="UCA231" s="172"/>
      <c r="UCB231" s="172"/>
      <c r="UCC231" s="172"/>
      <c r="UCD231" s="172"/>
      <c r="UCE231" s="172"/>
      <c r="UCF231" s="172"/>
      <c r="UCG231" s="172"/>
      <c r="UCH231" s="172"/>
      <c r="UCI231" s="172"/>
      <c r="UCJ231" s="172"/>
      <c r="UCK231" s="172"/>
      <c r="UCL231" s="172"/>
      <c r="UCM231" s="172"/>
      <c r="UCN231" s="172"/>
      <c r="UCO231" s="172"/>
      <c r="UCP231" s="172"/>
      <c r="UCQ231" s="172"/>
      <c r="UCR231" s="172"/>
      <c r="UCS231" s="172"/>
      <c r="UCT231" s="172"/>
      <c r="UCU231" s="172"/>
      <c r="UCV231" s="172"/>
      <c r="UCW231" s="172"/>
      <c r="UCX231" s="172"/>
      <c r="UCY231" s="172"/>
      <c r="UCZ231" s="172"/>
      <c r="UDA231" s="172"/>
      <c r="UDB231" s="172"/>
      <c r="UDC231" s="172"/>
      <c r="UDD231" s="172"/>
      <c r="UDE231" s="172"/>
      <c r="UDF231" s="172"/>
      <c r="UDG231" s="172"/>
      <c r="UDH231" s="172"/>
      <c r="UDI231" s="172"/>
      <c r="UDJ231" s="172"/>
      <c r="UDK231" s="172"/>
      <c r="UDL231" s="172"/>
      <c r="UDM231" s="172"/>
      <c r="UDN231" s="172"/>
      <c r="UDO231" s="172"/>
      <c r="UDP231" s="172"/>
      <c r="UDQ231" s="172"/>
      <c r="UDR231" s="172"/>
      <c r="UDS231" s="172"/>
      <c r="UDT231" s="172"/>
      <c r="UDU231" s="172"/>
      <c r="UDV231" s="172"/>
      <c r="UDW231" s="172"/>
      <c r="UDX231" s="172"/>
      <c r="UDY231" s="172"/>
      <c r="UDZ231" s="172"/>
      <c r="UEA231" s="172"/>
      <c r="UEB231" s="172"/>
      <c r="UEC231" s="172"/>
      <c r="UED231" s="172"/>
      <c r="UEE231" s="172"/>
      <c r="UEF231" s="172"/>
      <c r="UEG231" s="172"/>
      <c r="UEH231" s="172"/>
      <c r="UEI231" s="172"/>
      <c r="UEJ231" s="172"/>
      <c r="UEK231" s="172"/>
      <c r="UEL231" s="172"/>
      <c r="UEM231" s="172"/>
      <c r="UEN231" s="172"/>
      <c r="UEO231" s="172"/>
      <c r="UEP231" s="172"/>
      <c r="UEQ231" s="172"/>
      <c r="UER231" s="172"/>
      <c r="UES231" s="172"/>
      <c r="UET231" s="172"/>
      <c r="UEU231" s="172"/>
      <c r="UEV231" s="172"/>
      <c r="UEW231" s="172"/>
      <c r="UEX231" s="172"/>
      <c r="UEY231" s="172"/>
      <c r="UEZ231" s="172"/>
      <c r="UFA231" s="172"/>
      <c r="UFB231" s="172"/>
      <c r="UFC231" s="172"/>
      <c r="UFD231" s="172"/>
      <c r="UFE231" s="172"/>
      <c r="UFF231" s="172"/>
      <c r="UFG231" s="172"/>
      <c r="UFH231" s="172"/>
      <c r="UFI231" s="172"/>
      <c r="UFJ231" s="172"/>
      <c r="UFK231" s="172"/>
      <c r="UFL231" s="172"/>
      <c r="UFM231" s="172"/>
      <c r="UFN231" s="172"/>
      <c r="UFO231" s="172"/>
      <c r="UFP231" s="172"/>
      <c r="UFQ231" s="172"/>
      <c r="UFR231" s="172"/>
      <c r="UFS231" s="172"/>
      <c r="UFT231" s="172"/>
      <c r="UFU231" s="172"/>
      <c r="UFV231" s="172"/>
      <c r="UFW231" s="172"/>
      <c r="UFX231" s="172"/>
      <c r="UFY231" s="172"/>
      <c r="UFZ231" s="172"/>
      <c r="UGA231" s="172"/>
      <c r="UGB231" s="172"/>
      <c r="UGC231" s="172"/>
      <c r="UGD231" s="172"/>
      <c r="UGE231" s="172"/>
      <c r="UGF231" s="172"/>
      <c r="UGG231" s="172"/>
      <c r="UGH231" s="172"/>
      <c r="UGI231" s="172"/>
      <c r="UGJ231" s="172"/>
      <c r="UGK231" s="172"/>
      <c r="UGL231" s="172"/>
      <c r="UGM231" s="172"/>
      <c r="UGN231" s="172"/>
      <c r="UGO231" s="172"/>
      <c r="UGP231" s="172"/>
      <c r="UGQ231" s="172"/>
      <c r="UGR231" s="172"/>
      <c r="UGS231" s="172"/>
      <c r="UGT231" s="172"/>
      <c r="UGU231" s="172"/>
      <c r="UGV231" s="172"/>
      <c r="UGW231" s="172"/>
      <c r="UGX231" s="172"/>
      <c r="UGY231" s="172"/>
      <c r="UGZ231" s="172"/>
      <c r="UHA231" s="172"/>
      <c r="UHB231" s="172"/>
      <c r="UHC231" s="172"/>
      <c r="UHD231" s="172"/>
      <c r="UHE231" s="172"/>
      <c r="UHF231" s="172"/>
      <c r="UHG231" s="172"/>
      <c r="UHH231" s="172"/>
      <c r="UHI231" s="172"/>
      <c r="UHJ231" s="172"/>
      <c r="UHK231" s="172"/>
      <c r="UHL231" s="172"/>
      <c r="UHM231" s="172"/>
      <c r="UHN231" s="172"/>
      <c r="UHO231" s="172"/>
      <c r="UHP231" s="172"/>
      <c r="UHQ231" s="172"/>
      <c r="UHR231" s="172"/>
      <c r="UHS231" s="172"/>
      <c r="UHT231" s="172"/>
      <c r="UHU231" s="172"/>
      <c r="UHV231" s="172"/>
      <c r="UHW231" s="172"/>
      <c r="UHX231" s="172"/>
      <c r="UHY231" s="172"/>
      <c r="UHZ231" s="172"/>
      <c r="UIA231" s="172"/>
      <c r="UIB231" s="172"/>
      <c r="UIC231" s="172"/>
      <c r="UID231" s="172"/>
      <c r="UIE231" s="172"/>
      <c r="UIF231" s="172"/>
      <c r="UIG231" s="172"/>
      <c r="UIH231" s="172"/>
      <c r="UII231" s="172"/>
      <c r="UIJ231" s="172"/>
      <c r="UIK231" s="172"/>
      <c r="UIL231" s="172"/>
      <c r="UIM231" s="172"/>
      <c r="UIN231" s="172"/>
      <c r="UIO231" s="172"/>
      <c r="UIP231" s="172"/>
      <c r="UIQ231" s="172"/>
      <c r="UIR231" s="172"/>
      <c r="UIS231" s="172"/>
      <c r="UIT231" s="172"/>
      <c r="UIU231" s="172"/>
      <c r="UIV231" s="172"/>
      <c r="UIW231" s="172"/>
      <c r="UIX231" s="172"/>
      <c r="UIY231" s="172"/>
      <c r="UIZ231" s="172"/>
      <c r="UJA231" s="172"/>
      <c r="UJB231" s="172"/>
      <c r="UJC231" s="172"/>
      <c r="UJD231" s="172"/>
      <c r="UJE231" s="172"/>
      <c r="UJF231" s="172"/>
      <c r="UJG231" s="172"/>
      <c r="UJH231" s="172"/>
      <c r="UJI231" s="172"/>
      <c r="UJJ231" s="172"/>
      <c r="UJK231" s="172"/>
      <c r="UJL231" s="172"/>
      <c r="UJM231" s="172"/>
      <c r="UJN231" s="172"/>
      <c r="UJO231" s="172"/>
      <c r="UJP231" s="172"/>
      <c r="UJQ231" s="172"/>
      <c r="UJR231" s="172"/>
      <c r="UJS231" s="172"/>
      <c r="UJT231" s="172"/>
      <c r="UJU231" s="172"/>
      <c r="UJV231" s="172"/>
      <c r="UJW231" s="172"/>
      <c r="UJX231" s="172"/>
      <c r="UJY231" s="172"/>
      <c r="UJZ231" s="172"/>
      <c r="UKA231" s="172"/>
      <c r="UKB231" s="172"/>
      <c r="UKC231" s="172"/>
      <c r="UKD231" s="172"/>
      <c r="UKE231" s="172"/>
      <c r="UKF231" s="172"/>
      <c r="UKG231" s="172"/>
      <c r="UKH231" s="172"/>
      <c r="UKI231" s="172"/>
      <c r="UKJ231" s="172"/>
      <c r="UKK231" s="172"/>
      <c r="UKL231" s="172"/>
      <c r="UKM231" s="172"/>
      <c r="UKN231" s="172"/>
      <c r="UKO231" s="172"/>
      <c r="UKP231" s="172"/>
      <c r="UKQ231" s="172"/>
      <c r="UKR231" s="172"/>
      <c r="UKS231" s="172"/>
      <c r="UKT231" s="172"/>
      <c r="UKU231" s="172"/>
      <c r="UKV231" s="172"/>
      <c r="UKW231" s="172"/>
      <c r="UKX231" s="172"/>
      <c r="UKY231" s="172"/>
      <c r="UKZ231" s="172"/>
      <c r="ULA231" s="172"/>
      <c r="ULB231" s="172"/>
      <c r="ULC231" s="172"/>
      <c r="ULD231" s="172"/>
      <c r="ULE231" s="172"/>
      <c r="ULF231" s="172"/>
      <c r="ULG231" s="172"/>
      <c r="ULH231" s="172"/>
      <c r="ULI231" s="172"/>
      <c r="ULJ231" s="172"/>
      <c r="ULK231" s="172"/>
      <c r="ULL231" s="172"/>
      <c r="ULM231" s="172"/>
      <c r="ULN231" s="172"/>
      <c r="ULO231" s="172"/>
      <c r="ULP231" s="172"/>
      <c r="ULQ231" s="172"/>
      <c r="ULR231" s="172"/>
      <c r="ULS231" s="172"/>
      <c r="ULT231" s="172"/>
      <c r="ULU231" s="172"/>
      <c r="ULV231" s="172"/>
      <c r="ULW231" s="172"/>
      <c r="ULX231" s="172"/>
      <c r="ULY231" s="172"/>
      <c r="ULZ231" s="172"/>
      <c r="UMA231" s="172"/>
      <c r="UMB231" s="172"/>
      <c r="UMC231" s="172"/>
      <c r="UMD231" s="172"/>
      <c r="UME231" s="172"/>
      <c r="UMF231" s="172"/>
      <c r="UMG231" s="172"/>
      <c r="UMH231" s="172"/>
      <c r="UMI231" s="172"/>
      <c r="UMJ231" s="172"/>
      <c r="UMK231" s="172"/>
      <c r="UML231" s="172"/>
      <c r="UMM231" s="172"/>
      <c r="UMN231" s="172"/>
      <c r="UMO231" s="172"/>
      <c r="UMP231" s="172"/>
      <c r="UMQ231" s="172"/>
      <c r="UMR231" s="172"/>
      <c r="UMS231" s="172"/>
      <c r="UMT231" s="172"/>
      <c r="UMU231" s="172"/>
      <c r="UMV231" s="172"/>
      <c r="UMW231" s="172"/>
      <c r="UMX231" s="172"/>
      <c r="UMY231" s="172"/>
      <c r="UMZ231" s="172"/>
      <c r="UNA231" s="172"/>
      <c r="UNB231" s="172"/>
      <c r="UNC231" s="172"/>
      <c r="UND231" s="172"/>
      <c r="UNE231" s="172"/>
      <c r="UNF231" s="172"/>
      <c r="UNG231" s="172"/>
      <c r="UNH231" s="172"/>
      <c r="UNI231" s="172"/>
      <c r="UNJ231" s="172"/>
      <c r="UNK231" s="172"/>
      <c r="UNL231" s="172"/>
      <c r="UNM231" s="172"/>
      <c r="UNN231" s="172"/>
      <c r="UNO231" s="172"/>
      <c r="UNP231" s="172"/>
      <c r="UNQ231" s="172"/>
      <c r="UNR231" s="172"/>
      <c r="UNS231" s="172"/>
      <c r="UNT231" s="172"/>
      <c r="UNU231" s="172"/>
      <c r="UNV231" s="172"/>
      <c r="UNW231" s="172"/>
      <c r="UNX231" s="172"/>
      <c r="UNY231" s="172"/>
      <c r="UNZ231" s="172"/>
      <c r="UOA231" s="172"/>
      <c r="UOB231" s="172"/>
      <c r="UOC231" s="172"/>
      <c r="UOD231" s="172"/>
      <c r="UOE231" s="172"/>
      <c r="UOF231" s="172"/>
      <c r="UOG231" s="172"/>
      <c r="UOH231" s="172"/>
      <c r="UOI231" s="172"/>
      <c r="UOJ231" s="172"/>
      <c r="UOK231" s="172"/>
      <c r="UOL231" s="172"/>
      <c r="UOM231" s="172"/>
      <c r="UON231" s="172"/>
      <c r="UOO231" s="172"/>
      <c r="UOP231" s="172"/>
      <c r="UOQ231" s="172"/>
      <c r="UOR231" s="172"/>
      <c r="UOS231" s="172"/>
      <c r="UOT231" s="172"/>
      <c r="UOU231" s="172"/>
      <c r="UOV231" s="172"/>
      <c r="UOW231" s="172"/>
      <c r="UOX231" s="172"/>
      <c r="UOY231" s="172"/>
      <c r="UOZ231" s="172"/>
      <c r="UPA231" s="172"/>
      <c r="UPB231" s="172"/>
      <c r="UPC231" s="172"/>
      <c r="UPD231" s="172"/>
      <c r="UPE231" s="172"/>
      <c r="UPF231" s="172"/>
      <c r="UPG231" s="172"/>
      <c r="UPH231" s="172"/>
      <c r="UPI231" s="172"/>
      <c r="UPJ231" s="172"/>
      <c r="UPK231" s="172"/>
      <c r="UPL231" s="172"/>
      <c r="UPM231" s="172"/>
      <c r="UPN231" s="172"/>
      <c r="UPO231" s="172"/>
      <c r="UPP231" s="172"/>
      <c r="UPQ231" s="172"/>
      <c r="UPR231" s="172"/>
      <c r="UPS231" s="172"/>
      <c r="UPT231" s="172"/>
      <c r="UPU231" s="172"/>
      <c r="UPV231" s="172"/>
      <c r="UPW231" s="172"/>
      <c r="UPX231" s="172"/>
      <c r="UPY231" s="172"/>
      <c r="UPZ231" s="172"/>
      <c r="UQA231" s="172"/>
      <c r="UQB231" s="172"/>
      <c r="UQC231" s="172"/>
      <c r="UQD231" s="172"/>
      <c r="UQE231" s="172"/>
      <c r="UQF231" s="172"/>
      <c r="UQG231" s="172"/>
      <c r="UQH231" s="172"/>
      <c r="UQI231" s="172"/>
      <c r="UQJ231" s="172"/>
      <c r="UQK231" s="172"/>
      <c r="UQL231" s="172"/>
      <c r="UQM231" s="172"/>
      <c r="UQN231" s="172"/>
      <c r="UQO231" s="172"/>
      <c r="UQP231" s="172"/>
      <c r="UQQ231" s="172"/>
      <c r="UQR231" s="172"/>
      <c r="UQS231" s="172"/>
      <c r="UQT231" s="172"/>
      <c r="UQU231" s="172"/>
      <c r="UQV231" s="172"/>
      <c r="UQW231" s="172"/>
      <c r="UQX231" s="172"/>
      <c r="UQY231" s="172"/>
      <c r="UQZ231" s="172"/>
      <c r="URA231" s="172"/>
      <c r="URB231" s="172"/>
      <c r="URC231" s="172"/>
      <c r="URD231" s="172"/>
      <c r="URE231" s="172"/>
      <c r="URF231" s="172"/>
      <c r="URG231" s="172"/>
      <c r="URH231" s="172"/>
      <c r="URI231" s="172"/>
      <c r="URJ231" s="172"/>
      <c r="URK231" s="172"/>
      <c r="URL231" s="172"/>
      <c r="URM231" s="172"/>
      <c r="URN231" s="172"/>
      <c r="URO231" s="172"/>
      <c r="URP231" s="172"/>
      <c r="URQ231" s="172"/>
      <c r="URR231" s="172"/>
      <c r="URS231" s="172"/>
      <c r="URT231" s="172"/>
      <c r="URU231" s="172"/>
      <c r="URV231" s="172"/>
      <c r="URW231" s="172"/>
      <c r="URX231" s="172"/>
      <c r="URY231" s="172"/>
      <c r="URZ231" s="172"/>
      <c r="USA231" s="172"/>
      <c r="USB231" s="172"/>
      <c r="USC231" s="172"/>
      <c r="USD231" s="172"/>
      <c r="USE231" s="172"/>
      <c r="USF231" s="172"/>
      <c r="USG231" s="172"/>
      <c r="USH231" s="172"/>
      <c r="USI231" s="172"/>
      <c r="USJ231" s="172"/>
      <c r="USK231" s="172"/>
      <c r="USL231" s="172"/>
      <c r="USM231" s="172"/>
      <c r="USN231" s="172"/>
      <c r="USO231" s="172"/>
      <c r="USP231" s="172"/>
      <c r="USQ231" s="172"/>
      <c r="USR231" s="172"/>
      <c r="USS231" s="172"/>
      <c r="UST231" s="172"/>
      <c r="USU231" s="172"/>
      <c r="USV231" s="172"/>
      <c r="USW231" s="172"/>
      <c r="USX231" s="172"/>
      <c r="USY231" s="172"/>
      <c r="USZ231" s="172"/>
      <c r="UTA231" s="172"/>
      <c r="UTB231" s="172"/>
      <c r="UTC231" s="172"/>
      <c r="UTD231" s="172"/>
      <c r="UTE231" s="172"/>
      <c r="UTF231" s="172"/>
      <c r="UTG231" s="172"/>
      <c r="UTH231" s="172"/>
      <c r="UTI231" s="172"/>
      <c r="UTJ231" s="172"/>
      <c r="UTK231" s="172"/>
      <c r="UTL231" s="172"/>
      <c r="UTM231" s="172"/>
      <c r="UTN231" s="172"/>
      <c r="UTO231" s="172"/>
      <c r="UTP231" s="172"/>
      <c r="UTQ231" s="172"/>
      <c r="UTR231" s="172"/>
      <c r="UTS231" s="172"/>
      <c r="UTT231" s="172"/>
      <c r="UTU231" s="172"/>
      <c r="UTV231" s="172"/>
      <c r="UTW231" s="172"/>
      <c r="UTX231" s="172"/>
      <c r="UTY231" s="172"/>
      <c r="UTZ231" s="172"/>
      <c r="UUA231" s="172"/>
      <c r="UUB231" s="172"/>
      <c r="UUC231" s="172"/>
      <c r="UUD231" s="172"/>
      <c r="UUE231" s="172"/>
      <c r="UUF231" s="172"/>
      <c r="UUG231" s="172"/>
      <c r="UUH231" s="172"/>
      <c r="UUI231" s="172"/>
      <c r="UUJ231" s="172"/>
      <c r="UUK231" s="172"/>
      <c r="UUL231" s="172"/>
      <c r="UUM231" s="172"/>
      <c r="UUN231" s="172"/>
      <c r="UUO231" s="172"/>
      <c r="UUP231" s="172"/>
      <c r="UUQ231" s="172"/>
      <c r="UUR231" s="172"/>
      <c r="UUS231" s="172"/>
      <c r="UUT231" s="172"/>
      <c r="UUU231" s="172"/>
      <c r="UUV231" s="172"/>
      <c r="UUW231" s="172"/>
      <c r="UUX231" s="172"/>
      <c r="UUY231" s="172"/>
      <c r="UUZ231" s="172"/>
      <c r="UVA231" s="172"/>
      <c r="UVB231" s="172"/>
      <c r="UVC231" s="172"/>
      <c r="UVD231" s="172"/>
      <c r="UVE231" s="172"/>
      <c r="UVF231" s="172"/>
      <c r="UVG231" s="172"/>
      <c r="UVH231" s="172"/>
      <c r="UVI231" s="172"/>
      <c r="UVJ231" s="172"/>
      <c r="UVK231" s="172"/>
      <c r="UVL231" s="172"/>
      <c r="UVM231" s="172"/>
      <c r="UVN231" s="172"/>
      <c r="UVO231" s="172"/>
      <c r="UVP231" s="172"/>
      <c r="UVQ231" s="172"/>
      <c r="UVR231" s="172"/>
      <c r="UVS231" s="172"/>
      <c r="UVT231" s="172"/>
      <c r="UVU231" s="172"/>
      <c r="UVV231" s="172"/>
      <c r="UVW231" s="172"/>
      <c r="UVX231" s="172"/>
      <c r="UVY231" s="172"/>
      <c r="UVZ231" s="172"/>
      <c r="UWA231" s="172"/>
      <c r="UWB231" s="172"/>
      <c r="UWC231" s="172"/>
      <c r="UWD231" s="172"/>
      <c r="UWE231" s="172"/>
      <c r="UWF231" s="172"/>
      <c r="UWG231" s="172"/>
      <c r="UWH231" s="172"/>
      <c r="UWI231" s="172"/>
      <c r="UWJ231" s="172"/>
      <c r="UWK231" s="172"/>
      <c r="UWL231" s="172"/>
      <c r="UWM231" s="172"/>
      <c r="UWN231" s="172"/>
      <c r="UWO231" s="172"/>
      <c r="UWP231" s="172"/>
      <c r="UWQ231" s="172"/>
      <c r="UWR231" s="172"/>
      <c r="UWS231" s="172"/>
      <c r="UWT231" s="172"/>
      <c r="UWU231" s="172"/>
      <c r="UWV231" s="172"/>
      <c r="UWW231" s="172"/>
      <c r="UWX231" s="172"/>
      <c r="UWY231" s="172"/>
      <c r="UWZ231" s="172"/>
      <c r="UXA231" s="172"/>
      <c r="UXB231" s="172"/>
      <c r="UXC231" s="172"/>
      <c r="UXD231" s="172"/>
      <c r="UXE231" s="172"/>
      <c r="UXF231" s="172"/>
      <c r="UXG231" s="172"/>
      <c r="UXH231" s="172"/>
      <c r="UXI231" s="172"/>
      <c r="UXJ231" s="172"/>
      <c r="UXK231" s="172"/>
      <c r="UXL231" s="172"/>
      <c r="UXM231" s="172"/>
      <c r="UXN231" s="172"/>
      <c r="UXO231" s="172"/>
      <c r="UXP231" s="172"/>
      <c r="UXQ231" s="172"/>
      <c r="UXR231" s="172"/>
      <c r="UXS231" s="172"/>
      <c r="UXT231" s="172"/>
      <c r="UXU231" s="172"/>
      <c r="UXV231" s="172"/>
      <c r="UXW231" s="172"/>
      <c r="UXX231" s="172"/>
      <c r="UXY231" s="172"/>
      <c r="UXZ231" s="172"/>
      <c r="UYA231" s="172"/>
      <c r="UYB231" s="172"/>
      <c r="UYC231" s="172"/>
      <c r="UYD231" s="172"/>
      <c r="UYE231" s="172"/>
      <c r="UYF231" s="172"/>
      <c r="UYG231" s="172"/>
      <c r="UYH231" s="172"/>
      <c r="UYI231" s="172"/>
      <c r="UYJ231" s="172"/>
      <c r="UYK231" s="172"/>
      <c r="UYL231" s="172"/>
      <c r="UYM231" s="172"/>
      <c r="UYN231" s="172"/>
      <c r="UYO231" s="172"/>
      <c r="UYP231" s="172"/>
      <c r="UYQ231" s="172"/>
      <c r="UYR231" s="172"/>
      <c r="UYS231" s="172"/>
      <c r="UYT231" s="172"/>
      <c r="UYU231" s="172"/>
      <c r="UYV231" s="172"/>
      <c r="UYW231" s="172"/>
      <c r="UYX231" s="172"/>
      <c r="UYY231" s="172"/>
      <c r="UYZ231" s="172"/>
      <c r="UZA231" s="172"/>
      <c r="UZB231" s="172"/>
      <c r="UZC231" s="172"/>
      <c r="UZD231" s="172"/>
      <c r="UZE231" s="172"/>
      <c r="UZF231" s="172"/>
      <c r="UZG231" s="172"/>
      <c r="UZH231" s="172"/>
      <c r="UZI231" s="172"/>
      <c r="UZJ231" s="172"/>
      <c r="UZK231" s="172"/>
      <c r="UZL231" s="172"/>
      <c r="UZM231" s="172"/>
      <c r="UZN231" s="172"/>
      <c r="UZO231" s="172"/>
      <c r="UZP231" s="172"/>
      <c r="UZQ231" s="172"/>
      <c r="UZR231" s="172"/>
      <c r="UZS231" s="172"/>
      <c r="UZT231" s="172"/>
      <c r="UZU231" s="172"/>
      <c r="UZV231" s="172"/>
      <c r="UZW231" s="172"/>
      <c r="UZX231" s="172"/>
      <c r="UZY231" s="172"/>
      <c r="UZZ231" s="172"/>
      <c r="VAA231" s="172"/>
      <c r="VAB231" s="172"/>
      <c r="VAC231" s="172"/>
      <c r="VAD231" s="172"/>
      <c r="VAE231" s="172"/>
      <c r="VAF231" s="172"/>
      <c r="VAG231" s="172"/>
      <c r="VAH231" s="172"/>
      <c r="VAI231" s="172"/>
      <c r="VAJ231" s="172"/>
      <c r="VAK231" s="172"/>
      <c r="VAL231" s="172"/>
      <c r="VAM231" s="172"/>
      <c r="VAN231" s="172"/>
      <c r="VAO231" s="172"/>
      <c r="VAP231" s="172"/>
      <c r="VAQ231" s="172"/>
      <c r="VAR231" s="172"/>
      <c r="VAS231" s="172"/>
      <c r="VAT231" s="172"/>
      <c r="VAU231" s="172"/>
      <c r="VAV231" s="172"/>
      <c r="VAW231" s="172"/>
      <c r="VAX231" s="172"/>
      <c r="VAY231" s="172"/>
      <c r="VAZ231" s="172"/>
      <c r="VBA231" s="172"/>
      <c r="VBB231" s="172"/>
      <c r="VBC231" s="172"/>
      <c r="VBD231" s="172"/>
      <c r="VBE231" s="172"/>
      <c r="VBF231" s="172"/>
      <c r="VBG231" s="172"/>
      <c r="VBH231" s="172"/>
      <c r="VBI231" s="172"/>
      <c r="VBJ231" s="172"/>
      <c r="VBK231" s="172"/>
      <c r="VBL231" s="172"/>
      <c r="VBM231" s="172"/>
      <c r="VBN231" s="172"/>
      <c r="VBO231" s="172"/>
      <c r="VBP231" s="172"/>
      <c r="VBQ231" s="172"/>
      <c r="VBR231" s="172"/>
      <c r="VBS231" s="172"/>
      <c r="VBT231" s="172"/>
      <c r="VBU231" s="172"/>
      <c r="VBV231" s="172"/>
      <c r="VBW231" s="172"/>
      <c r="VBX231" s="172"/>
      <c r="VBY231" s="172"/>
      <c r="VBZ231" s="172"/>
      <c r="VCA231" s="172"/>
      <c r="VCB231" s="172"/>
      <c r="VCC231" s="172"/>
      <c r="VCD231" s="172"/>
      <c r="VCE231" s="172"/>
      <c r="VCF231" s="172"/>
      <c r="VCG231" s="172"/>
      <c r="VCH231" s="172"/>
      <c r="VCI231" s="172"/>
      <c r="VCJ231" s="172"/>
      <c r="VCK231" s="172"/>
      <c r="VCL231" s="172"/>
      <c r="VCM231" s="172"/>
      <c r="VCN231" s="172"/>
      <c r="VCO231" s="172"/>
      <c r="VCP231" s="172"/>
      <c r="VCQ231" s="172"/>
      <c r="VCR231" s="172"/>
      <c r="VCS231" s="172"/>
      <c r="VCT231" s="172"/>
      <c r="VCU231" s="172"/>
      <c r="VCV231" s="172"/>
      <c r="VCW231" s="172"/>
      <c r="VCX231" s="172"/>
      <c r="VCY231" s="172"/>
      <c r="VCZ231" s="172"/>
      <c r="VDA231" s="172"/>
      <c r="VDB231" s="172"/>
      <c r="VDC231" s="172"/>
      <c r="VDD231" s="172"/>
      <c r="VDE231" s="172"/>
      <c r="VDF231" s="172"/>
      <c r="VDG231" s="172"/>
      <c r="VDH231" s="172"/>
      <c r="VDI231" s="172"/>
      <c r="VDJ231" s="172"/>
      <c r="VDK231" s="172"/>
      <c r="VDL231" s="172"/>
      <c r="VDM231" s="172"/>
      <c r="VDN231" s="172"/>
      <c r="VDO231" s="172"/>
      <c r="VDP231" s="172"/>
      <c r="VDQ231" s="172"/>
      <c r="VDR231" s="172"/>
      <c r="VDS231" s="172"/>
      <c r="VDT231" s="172"/>
      <c r="VDU231" s="172"/>
      <c r="VDV231" s="172"/>
      <c r="VDW231" s="172"/>
      <c r="VDX231" s="172"/>
      <c r="VDY231" s="172"/>
      <c r="VDZ231" s="172"/>
      <c r="VEA231" s="172"/>
      <c r="VEB231" s="172"/>
      <c r="VEC231" s="172"/>
      <c r="VED231" s="172"/>
      <c r="VEE231" s="172"/>
      <c r="VEF231" s="172"/>
      <c r="VEG231" s="172"/>
      <c r="VEH231" s="172"/>
      <c r="VEI231" s="172"/>
      <c r="VEJ231" s="172"/>
      <c r="VEK231" s="172"/>
      <c r="VEL231" s="172"/>
      <c r="VEM231" s="172"/>
      <c r="VEN231" s="172"/>
      <c r="VEO231" s="172"/>
      <c r="VEP231" s="172"/>
      <c r="VEQ231" s="172"/>
      <c r="VER231" s="172"/>
      <c r="VES231" s="172"/>
      <c r="VET231" s="172"/>
      <c r="VEU231" s="172"/>
      <c r="VEV231" s="172"/>
      <c r="VEW231" s="172"/>
      <c r="VEX231" s="172"/>
      <c r="VEY231" s="172"/>
      <c r="VEZ231" s="172"/>
      <c r="VFA231" s="172"/>
      <c r="VFB231" s="172"/>
      <c r="VFC231" s="172"/>
      <c r="VFD231" s="172"/>
      <c r="VFE231" s="172"/>
      <c r="VFF231" s="172"/>
      <c r="VFG231" s="172"/>
      <c r="VFH231" s="172"/>
      <c r="VFI231" s="172"/>
      <c r="VFJ231" s="172"/>
      <c r="VFK231" s="172"/>
      <c r="VFL231" s="172"/>
      <c r="VFM231" s="172"/>
      <c r="VFN231" s="172"/>
      <c r="VFO231" s="172"/>
      <c r="VFP231" s="172"/>
      <c r="VFQ231" s="172"/>
      <c r="VFR231" s="172"/>
      <c r="VFS231" s="172"/>
      <c r="VFT231" s="172"/>
      <c r="VFU231" s="172"/>
      <c r="VFV231" s="172"/>
      <c r="VFW231" s="172"/>
      <c r="VFX231" s="172"/>
      <c r="VFY231" s="172"/>
      <c r="VFZ231" s="172"/>
      <c r="VGA231" s="172"/>
      <c r="VGB231" s="172"/>
      <c r="VGC231" s="172"/>
      <c r="VGD231" s="172"/>
      <c r="VGE231" s="172"/>
      <c r="VGF231" s="172"/>
      <c r="VGG231" s="172"/>
      <c r="VGH231" s="172"/>
      <c r="VGI231" s="172"/>
      <c r="VGJ231" s="172"/>
      <c r="VGK231" s="172"/>
      <c r="VGL231" s="172"/>
      <c r="VGM231" s="172"/>
      <c r="VGN231" s="172"/>
      <c r="VGO231" s="172"/>
      <c r="VGP231" s="172"/>
      <c r="VGQ231" s="172"/>
      <c r="VGR231" s="172"/>
      <c r="VGS231" s="172"/>
      <c r="VGT231" s="172"/>
      <c r="VGU231" s="172"/>
      <c r="VGV231" s="172"/>
      <c r="VGW231" s="172"/>
      <c r="VGX231" s="172"/>
      <c r="VGY231" s="172"/>
      <c r="VGZ231" s="172"/>
      <c r="VHA231" s="172"/>
      <c r="VHB231" s="172"/>
      <c r="VHC231" s="172"/>
      <c r="VHD231" s="172"/>
      <c r="VHE231" s="172"/>
      <c r="VHF231" s="172"/>
      <c r="VHG231" s="172"/>
      <c r="VHH231" s="172"/>
      <c r="VHI231" s="172"/>
      <c r="VHJ231" s="172"/>
      <c r="VHK231" s="172"/>
      <c r="VHL231" s="172"/>
      <c r="VHM231" s="172"/>
      <c r="VHN231" s="172"/>
      <c r="VHO231" s="172"/>
      <c r="VHP231" s="172"/>
      <c r="VHQ231" s="172"/>
      <c r="VHR231" s="172"/>
      <c r="VHS231" s="172"/>
      <c r="VHT231" s="172"/>
      <c r="VHU231" s="172"/>
      <c r="VHV231" s="172"/>
      <c r="VHW231" s="172"/>
      <c r="VHX231" s="172"/>
      <c r="VHY231" s="172"/>
      <c r="VHZ231" s="172"/>
      <c r="VIA231" s="172"/>
      <c r="VIB231" s="172"/>
      <c r="VIC231" s="172"/>
      <c r="VID231" s="172"/>
      <c r="VIE231" s="172"/>
      <c r="VIF231" s="172"/>
      <c r="VIG231" s="172"/>
      <c r="VIH231" s="172"/>
      <c r="VII231" s="172"/>
      <c r="VIJ231" s="172"/>
      <c r="VIK231" s="172"/>
      <c r="VIL231" s="172"/>
      <c r="VIM231" s="172"/>
      <c r="VIN231" s="172"/>
      <c r="VIO231" s="172"/>
      <c r="VIP231" s="172"/>
      <c r="VIQ231" s="172"/>
      <c r="VIR231" s="172"/>
      <c r="VIS231" s="172"/>
      <c r="VIT231" s="172"/>
      <c r="VIU231" s="172"/>
      <c r="VIV231" s="172"/>
      <c r="VIW231" s="172"/>
      <c r="VIX231" s="172"/>
      <c r="VIY231" s="172"/>
      <c r="VIZ231" s="172"/>
      <c r="VJA231" s="172"/>
      <c r="VJB231" s="172"/>
      <c r="VJC231" s="172"/>
      <c r="VJD231" s="172"/>
      <c r="VJE231" s="172"/>
      <c r="VJF231" s="172"/>
      <c r="VJG231" s="172"/>
      <c r="VJH231" s="172"/>
      <c r="VJI231" s="172"/>
      <c r="VJJ231" s="172"/>
      <c r="VJK231" s="172"/>
      <c r="VJL231" s="172"/>
      <c r="VJM231" s="172"/>
      <c r="VJN231" s="172"/>
      <c r="VJO231" s="172"/>
      <c r="VJP231" s="172"/>
      <c r="VJQ231" s="172"/>
      <c r="VJR231" s="172"/>
      <c r="VJS231" s="172"/>
      <c r="VJT231" s="172"/>
      <c r="VJU231" s="172"/>
      <c r="VJV231" s="172"/>
      <c r="VJW231" s="172"/>
      <c r="VJX231" s="172"/>
      <c r="VJY231" s="172"/>
      <c r="VJZ231" s="172"/>
      <c r="VKA231" s="172"/>
      <c r="VKB231" s="172"/>
      <c r="VKC231" s="172"/>
      <c r="VKD231" s="172"/>
      <c r="VKE231" s="172"/>
      <c r="VKF231" s="172"/>
      <c r="VKG231" s="172"/>
      <c r="VKH231" s="172"/>
      <c r="VKI231" s="172"/>
      <c r="VKJ231" s="172"/>
      <c r="VKK231" s="172"/>
      <c r="VKL231" s="172"/>
      <c r="VKM231" s="172"/>
      <c r="VKN231" s="172"/>
      <c r="VKO231" s="172"/>
      <c r="VKP231" s="172"/>
      <c r="VKQ231" s="172"/>
      <c r="VKR231" s="172"/>
      <c r="VKS231" s="172"/>
      <c r="VKT231" s="172"/>
      <c r="VKU231" s="172"/>
      <c r="VKV231" s="172"/>
      <c r="VKW231" s="172"/>
      <c r="VKX231" s="172"/>
      <c r="VKY231" s="172"/>
      <c r="VKZ231" s="172"/>
      <c r="VLA231" s="172"/>
      <c r="VLB231" s="172"/>
      <c r="VLC231" s="172"/>
      <c r="VLD231" s="172"/>
      <c r="VLE231" s="172"/>
      <c r="VLF231" s="172"/>
      <c r="VLG231" s="172"/>
      <c r="VLH231" s="172"/>
      <c r="VLI231" s="172"/>
      <c r="VLJ231" s="172"/>
      <c r="VLK231" s="172"/>
      <c r="VLL231" s="172"/>
      <c r="VLM231" s="172"/>
      <c r="VLN231" s="172"/>
      <c r="VLO231" s="172"/>
      <c r="VLP231" s="172"/>
      <c r="VLQ231" s="172"/>
      <c r="VLR231" s="172"/>
      <c r="VLS231" s="172"/>
      <c r="VLT231" s="172"/>
      <c r="VLU231" s="172"/>
      <c r="VLV231" s="172"/>
      <c r="VLW231" s="172"/>
      <c r="VLX231" s="172"/>
      <c r="VLY231" s="172"/>
      <c r="VLZ231" s="172"/>
      <c r="VMA231" s="172"/>
      <c r="VMB231" s="172"/>
      <c r="VMC231" s="172"/>
      <c r="VMD231" s="172"/>
      <c r="VME231" s="172"/>
      <c r="VMF231" s="172"/>
      <c r="VMG231" s="172"/>
      <c r="VMH231" s="172"/>
      <c r="VMI231" s="172"/>
      <c r="VMJ231" s="172"/>
      <c r="VMK231" s="172"/>
      <c r="VML231" s="172"/>
      <c r="VMM231" s="172"/>
      <c r="VMN231" s="172"/>
      <c r="VMO231" s="172"/>
      <c r="VMP231" s="172"/>
      <c r="VMQ231" s="172"/>
      <c r="VMR231" s="172"/>
      <c r="VMS231" s="172"/>
      <c r="VMT231" s="172"/>
      <c r="VMU231" s="172"/>
      <c r="VMV231" s="172"/>
      <c r="VMW231" s="172"/>
      <c r="VMX231" s="172"/>
      <c r="VMY231" s="172"/>
      <c r="VMZ231" s="172"/>
      <c r="VNA231" s="172"/>
      <c r="VNB231" s="172"/>
      <c r="VNC231" s="172"/>
      <c r="VND231" s="172"/>
      <c r="VNE231" s="172"/>
      <c r="VNF231" s="172"/>
      <c r="VNG231" s="172"/>
      <c r="VNH231" s="172"/>
      <c r="VNI231" s="172"/>
      <c r="VNJ231" s="172"/>
      <c r="VNK231" s="172"/>
      <c r="VNL231" s="172"/>
      <c r="VNM231" s="172"/>
      <c r="VNN231" s="172"/>
      <c r="VNO231" s="172"/>
      <c r="VNP231" s="172"/>
      <c r="VNQ231" s="172"/>
      <c r="VNR231" s="172"/>
      <c r="VNS231" s="172"/>
      <c r="VNT231" s="172"/>
      <c r="VNU231" s="172"/>
      <c r="VNV231" s="172"/>
      <c r="VNW231" s="172"/>
      <c r="VNX231" s="172"/>
      <c r="VNY231" s="172"/>
      <c r="VNZ231" s="172"/>
      <c r="VOA231" s="172"/>
      <c r="VOB231" s="172"/>
      <c r="VOC231" s="172"/>
      <c r="VOD231" s="172"/>
      <c r="VOE231" s="172"/>
      <c r="VOF231" s="172"/>
      <c r="VOG231" s="172"/>
      <c r="VOH231" s="172"/>
      <c r="VOI231" s="172"/>
      <c r="VOJ231" s="172"/>
      <c r="VOK231" s="172"/>
      <c r="VOL231" s="172"/>
      <c r="VOM231" s="172"/>
      <c r="VON231" s="172"/>
      <c r="VOO231" s="172"/>
      <c r="VOP231" s="172"/>
      <c r="VOQ231" s="172"/>
      <c r="VOR231" s="172"/>
      <c r="VOS231" s="172"/>
      <c r="VOT231" s="172"/>
      <c r="VOU231" s="172"/>
      <c r="VOV231" s="172"/>
      <c r="VOW231" s="172"/>
      <c r="VOX231" s="172"/>
      <c r="VOY231" s="172"/>
      <c r="VOZ231" s="172"/>
      <c r="VPA231" s="172"/>
      <c r="VPB231" s="172"/>
      <c r="VPC231" s="172"/>
      <c r="VPD231" s="172"/>
      <c r="VPE231" s="172"/>
      <c r="VPF231" s="172"/>
      <c r="VPG231" s="172"/>
      <c r="VPH231" s="172"/>
      <c r="VPI231" s="172"/>
      <c r="VPJ231" s="172"/>
      <c r="VPK231" s="172"/>
      <c r="VPL231" s="172"/>
      <c r="VPM231" s="172"/>
      <c r="VPN231" s="172"/>
      <c r="VPO231" s="172"/>
      <c r="VPP231" s="172"/>
      <c r="VPQ231" s="172"/>
      <c r="VPR231" s="172"/>
      <c r="VPS231" s="172"/>
      <c r="VPT231" s="172"/>
      <c r="VPU231" s="172"/>
      <c r="VPV231" s="172"/>
      <c r="VPW231" s="172"/>
      <c r="VPX231" s="172"/>
      <c r="VPY231" s="172"/>
      <c r="VPZ231" s="172"/>
      <c r="VQA231" s="172"/>
      <c r="VQB231" s="172"/>
      <c r="VQC231" s="172"/>
      <c r="VQD231" s="172"/>
      <c r="VQE231" s="172"/>
      <c r="VQF231" s="172"/>
      <c r="VQG231" s="172"/>
      <c r="VQH231" s="172"/>
      <c r="VQI231" s="172"/>
      <c r="VQJ231" s="172"/>
      <c r="VQK231" s="172"/>
      <c r="VQL231" s="172"/>
      <c r="VQM231" s="172"/>
      <c r="VQN231" s="172"/>
      <c r="VQO231" s="172"/>
      <c r="VQP231" s="172"/>
      <c r="VQQ231" s="172"/>
      <c r="VQR231" s="172"/>
      <c r="VQS231" s="172"/>
      <c r="VQT231" s="172"/>
      <c r="VQU231" s="172"/>
      <c r="VQV231" s="172"/>
      <c r="VQW231" s="172"/>
      <c r="VQX231" s="172"/>
      <c r="VQY231" s="172"/>
      <c r="VQZ231" s="172"/>
      <c r="VRA231" s="172"/>
      <c r="VRB231" s="172"/>
      <c r="VRC231" s="172"/>
      <c r="VRD231" s="172"/>
      <c r="VRE231" s="172"/>
      <c r="VRF231" s="172"/>
      <c r="VRG231" s="172"/>
      <c r="VRH231" s="172"/>
      <c r="VRI231" s="172"/>
      <c r="VRJ231" s="172"/>
      <c r="VRK231" s="172"/>
      <c r="VRL231" s="172"/>
      <c r="VRM231" s="172"/>
      <c r="VRN231" s="172"/>
      <c r="VRO231" s="172"/>
      <c r="VRP231" s="172"/>
      <c r="VRQ231" s="172"/>
      <c r="VRR231" s="172"/>
      <c r="VRS231" s="172"/>
      <c r="VRT231" s="172"/>
      <c r="VRU231" s="172"/>
      <c r="VRV231" s="172"/>
      <c r="VRW231" s="172"/>
      <c r="VRX231" s="172"/>
      <c r="VRY231" s="172"/>
      <c r="VRZ231" s="172"/>
      <c r="VSA231" s="172"/>
      <c r="VSB231" s="172"/>
      <c r="VSC231" s="172"/>
      <c r="VSD231" s="172"/>
      <c r="VSE231" s="172"/>
      <c r="VSF231" s="172"/>
      <c r="VSG231" s="172"/>
      <c r="VSH231" s="172"/>
      <c r="VSI231" s="172"/>
      <c r="VSJ231" s="172"/>
      <c r="VSK231" s="172"/>
      <c r="VSL231" s="172"/>
      <c r="VSM231" s="172"/>
      <c r="VSN231" s="172"/>
      <c r="VSO231" s="172"/>
      <c r="VSP231" s="172"/>
      <c r="VSQ231" s="172"/>
      <c r="VSR231" s="172"/>
      <c r="VSS231" s="172"/>
      <c r="VST231" s="172"/>
      <c r="VSU231" s="172"/>
      <c r="VSV231" s="172"/>
      <c r="VSW231" s="172"/>
      <c r="VSX231" s="172"/>
      <c r="VSY231" s="172"/>
      <c r="VSZ231" s="172"/>
      <c r="VTA231" s="172"/>
      <c r="VTB231" s="172"/>
      <c r="VTC231" s="172"/>
      <c r="VTD231" s="172"/>
      <c r="VTE231" s="172"/>
      <c r="VTF231" s="172"/>
      <c r="VTG231" s="172"/>
      <c r="VTH231" s="172"/>
      <c r="VTI231" s="172"/>
      <c r="VTJ231" s="172"/>
      <c r="VTK231" s="172"/>
      <c r="VTL231" s="172"/>
      <c r="VTM231" s="172"/>
      <c r="VTN231" s="172"/>
      <c r="VTO231" s="172"/>
      <c r="VTP231" s="172"/>
      <c r="VTQ231" s="172"/>
      <c r="VTR231" s="172"/>
      <c r="VTS231" s="172"/>
      <c r="VTT231" s="172"/>
      <c r="VTU231" s="172"/>
      <c r="VTV231" s="172"/>
      <c r="VTW231" s="172"/>
      <c r="VTX231" s="172"/>
      <c r="VTY231" s="172"/>
      <c r="VTZ231" s="172"/>
      <c r="VUA231" s="172"/>
      <c r="VUB231" s="172"/>
      <c r="VUC231" s="172"/>
      <c r="VUD231" s="172"/>
      <c r="VUE231" s="172"/>
      <c r="VUF231" s="172"/>
      <c r="VUG231" s="172"/>
      <c r="VUH231" s="172"/>
      <c r="VUI231" s="172"/>
      <c r="VUJ231" s="172"/>
      <c r="VUK231" s="172"/>
      <c r="VUL231" s="172"/>
      <c r="VUM231" s="172"/>
      <c r="VUN231" s="172"/>
      <c r="VUO231" s="172"/>
      <c r="VUP231" s="172"/>
      <c r="VUQ231" s="172"/>
      <c r="VUR231" s="172"/>
      <c r="VUS231" s="172"/>
      <c r="VUT231" s="172"/>
      <c r="VUU231" s="172"/>
      <c r="VUV231" s="172"/>
      <c r="VUW231" s="172"/>
      <c r="VUX231" s="172"/>
      <c r="VUY231" s="172"/>
      <c r="VUZ231" s="172"/>
      <c r="VVA231" s="172"/>
      <c r="VVB231" s="172"/>
      <c r="VVC231" s="172"/>
      <c r="VVD231" s="172"/>
      <c r="VVE231" s="172"/>
      <c r="VVF231" s="172"/>
      <c r="VVG231" s="172"/>
      <c r="VVH231" s="172"/>
      <c r="VVI231" s="172"/>
      <c r="VVJ231" s="172"/>
      <c r="VVK231" s="172"/>
      <c r="VVL231" s="172"/>
      <c r="VVM231" s="172"/>
      <c r="VVN231" s="172"/>
      <c r="VVO231" s="172"/>
      <c r="VVP231" s="172"/>
      <c r="VVQ231" s="172"/>
      <c r="VVR231" s="172"/>
      <c r="VVS231" s="172"/>
      <c r="VVT231" s="172"/>
      <c r="VVU231" s="172"/>
      <c r="VVV231" s="172"/>
      <c r="VVW231" s="172"/>
      <c r="VVX231" s="172"/>
      <c r="VVY231" s="172"/>
      <c r="VVZ231" s="172"/>
      <c r="VWA231" s="172"/>
      <c r="VWB231" s="172"/>
      <c r="VWC231" s="172"/>
      <c r="VWD231" s="172"/>
      <c r="VWE231" s="172"/>
      <c r="VWF231" s="172"/>
      <c r="VWG231" s="172"/>
      <c r="VWH231" s="172"/>
      <c r="VWI231" s="172"/>
      <c r="VWJ231" s="172"/>
      <c r="VWK231" s="172"/>
      <c r="VWL231" s="172"/>
      <c r="VWM231" s="172"/>
      <c r="VWN231" s="172"/>
      <c r="VWO231" s="172"/>
      <c r="VWP231" s="172"/>
      <c r="VWQ231" s="172"/>
      <c r="VWR231" s="172"/>
      <c r="VWS231" s="172"/>
      <c r="VWT231" s="172"/>
      <c r="VWU231" s="172"/>
      <c r="VWV231" s="172"/>
      <c r="VWW231" s="172"/>
      <c r="VWX231" s="172"/>
      <c r="VWY231" s="172"/>
      <c r="VWZ231" s="172"/>
      <c r="VXA231" s="172"/>
      <c r="VXB231" s="172"/>
      <c r="VXC231" s="172"/>
      <c r="VXD231" s="172"/>
      <c r="VXE231" s="172"/>
      <c r="VXF231" s="172"/>
      <c r="VXG231" s="172"/>
      <c r="VXH231" s="172"/>
      <c r="VXI231" s="172"/>
      <c r="VXJ231" s="172"/>
      <c r="VXK231" s="172"/>
      <c r="VXL231" s="172"/>
      <c r="VXM231" s="172"/>
      <c r="VXN231" s="172"/>
      <c r="VXO231" s="172"/>
      <c r="VXP231" s="172"/>
      <c r="VXQ231" s="172"/>
      <c r="VXR231" s="172"/>
      <c r="VXS231" s="172"/>
      <c r="VXT231" s="172"/>
      <c r="VXU231" s="172"/>
      <c r="VXV231" s="172"/>
      <c r="VXW231" s="172"/>
      <c r="VXX231" s="172"/>
      <c r="VXY231" s="172"/>
      <c r="VXZ231" s="172"/>
      <c r="VYA231" s="172"/>
      <c r="VYB231" s="172"/>
      <c r="VYC231" s="172"/>
      <c r="VYD231" s="172"/>
      <c r="VYE231" s="172"/>
      <c r="VYF231" s="172"/>
      <c r="VYG231" s="172"/>
      <c r="VYH231" s="172"/>
      <c r="VYI231" s="172"/>
      <c r="VYJ231" s="172"/>
      <c r="VYK231" s="172"/>
      <c r="VYL231" s="172"/>
      <c r="VYM231" s="172"/>
      <c r="VYN231" s="172"/>
      <c r="VYO231" s="172"/>
      <c r="VYP231" s="172"/>
      <c r="VYQ231" s="172"/>
      <c r="VYR231" s="172"/>
      <c r="VYS231" s="172"/>
      <c r="VYT231" s="172"/>
      <c r="VYU231" s="172"/>
      <c r="VYV231" s="172"/>
      <c r="VYW231" s="172"/>
      <c r="VYX231" s="172"/>
      <c r="VYY231" s="172"/>
      <c r="VYZ231" s="172"/>
      <c r="VZA231" s="172"/>
      <c r="VZB231" s="172"/>
      <c r="VZC231" s="172"/>
      <c r="VZD231" s="172"/>
      <c r="VZE231" s="172"/>
      <c r="VZF231" s="172"/>
      <c r="VZG231" s="172"/>
      <c r="VZH231" s="172"/>
      <c r="VZI231" s="172"/>
      <c r="VZJ231" s="172"/>
      <c r="VZK231" s="172"/>
      <c r="VZL231" s="172"/>
      <c r="VZM231" s="172"/>
      <c r="VZN231" s="172"/>
      <c r="VZO231" s="172"/>
      <c r="VZP231" s="172"/>
      <c r="VZQ231" s="172"/>
      <c r="VZR231" s="172"/>
      <c r="VZS231" s="172"/>
      <c r="VZT231" s="172"/>
      <c r="VZU231" s="172"/>
      <c r="VZV231" s="172"/>
      <c r="VZW231" s="172"/>
      <c r="VZX231" s="172"/>
      <c r="VZY231" s="172"/>
      <c r="VZZ231" s="172"/>
      <c r="WAA231" s="172"/>
      <c r="WAB231" s="172"/>
      <c r="WAC231" s="172"/>
      <c r="WAD231" s="172"/>
      <c r="WAE231" s="172"/>
      <c r="WAF231" s="172"/>
      <c r="WAG231" s="172"/>
      <c r="WAH231" s="172"/>
      <c r="WAI231" s="172"/>
      <c r="WAJ231" s="172"/>
      <c r="WAK231" s="172"/>
      <c r="WAL231" s="172"/>
      <c r="WAM231" s="172"/>
      <c r="WAN231" s="172"/>
      <c r="WAO231" s="172"/>
      <c r="WAP231" s="172"/>
      <c r="WAQ231" s="172"/>
      <c r="WAR231" s="172"/>
      <c r="WAS231" s="172"/>
      <c r="WAT231" s="172"/>
      <c r="WAU231" s="172"/>
      <c r="WAV231" s="172"/>
      <c r="WAW231" s="172"/>
      <c r="WAX231" s="172"/>
      <c r="WAY231" s="172"/>
      <c r="WAZ231" s="172"/>
      <c r="WBA231" s="172"/>
      <c r="WBB231" s="172"/>
      <c r="WBC231" s="172"/>
      <c r="WBD231" s="172"/>
      <c r="WBE231" s="172"/>
      <c r="WBF231" s="172"/>
      <c r="WBG231" s="172"/>
      <c r="WBH231" s="172"/>
      <c r="WBI231" s="172"/>
      <c r="WBJ231" s="172"/>
      <c r="WBK231" s="172"/>
      <c r="WBL231" s="172"/>
      <c r="WBM231" s="172"/>
      <c r="WBN231" s="172"/>
      <c r="WBO231" s="172"/>
      <c r="WBP231" s="172"/>
      <c r="WBQ231" s="172"/>
      <c r="WBR231" s="172"/>
      <c r="WBS231" s="172"/>
      <c r="WBT231" s="172"/>
      <c r="WBU231" s="172"/>
      <c r="WBV231" s="172"/>
      <c r="WBW231" s="172"/>
      <c r="WBX231" s="172"/>
      <c r="WBY231" s="172"/>
      <c r="WBZ231" s="172"/>
      <c r="WCA231" s="172"/>
      <c r="WCB231" s="172"/>
      <c r="WCC231" s="172"/>
      <c r="WCD231" s="172"/>
      <c r="WCE231" s="172"/>
      <c r="WCF231" s="172"/>
      <c r="WCG231" s="172"/>
      <c r="WCH231" s="172"/>
      <c r="WCI231" s="172"/>
      <c r="WCJ231" s="172"/>
      <c r="WCK231" s="172"/>
      <c r="WCL231" s="172"/>
      <c r="WCM231" s="172"/>
      <c r="WCN231" s="172"/>
      <c r="WCO231" s="172"/>
      <c r="WCP231" s="172"/>
      <c r="WCQ231" s="172"/>
      <c r="WCR231" s="172"/>
      <c r="WCS231" s="172"/>
      <c r="WCT231" s="172"/>
      <c r="WCU231" s="172"/>
      <c r="WCV231" s="172"/>
      <c r="WCW231" s="172"/>
      <c r="WCX231" s="172"/>
      <c r="WCY231" s="172"/>
      <c r="WCZ231" s="172"/>
      <c r="WDA231" s="172"/>
      <c r="WDB231" s="172"/>
      <c r="WDC231" s="172"/>
      <c r="WDD231" s="172"/>
      <c r="WDE231" s="172"/>
      <c r="WDF231" s="172"/>
      <c r="WDG231" s="172"/>
      <c r="WDH231" s="172"/>
      <c r="WDI231" s="172"/>
      <c r="WDJ231" s="172"/>
      <c r="WDK231" s="172"/>
      <c r="WDL231" s="172"/>
      <c r="WDM231" s="172"/>
      <c r="WDN231" s="172"/>
      <c r="WDO231" s="172"/>
      <c r="WDP231" s="172"/>
      <c r="WDQ231" s="172"/>
      <c r="WDR231" s="172"/>
      <c r="WDS231" s="172"/>
      <c r="WDT231" s="172"/>
      <c r="WDU231" s="172"/>
      <c r="WDV231" s="172"/>
      <c r="WDW231" s="172"/>
      <c r="WDX231" s="172"/>
      <c r="WDY231" s="172"/>
      <c r="WDZ231" s="172"/>
      <c r="WEA231" s="172"/>
      <c r="WEB231" s="172"/>
      <c r="WEC231" s="172"/>
      <c r="WED231" s="172"/>
      <c r="WEE231" s="172"/>
      <c r="WEF231" s="172"/>
      <c r="WEG231" s="172"/>
      <c r="WEH231" s="172"/>
      <c r="WEI231" s="172"/>
      <c r="WEJ231" s="172"/>
      <c r="WEK231" s="172"/>
      <c r="WEL231" s="172"/>
      <c r="WEM231" s="172"/>
      <c r="WEN231" s="172"/>
      <c r="WEO231" s="172"/>
      <c r="WEP231" s="172"/>
      <c r="WEQ231" s="172"/>
      <c r="WER231" s="172"/>
      <c r="WES231" s="172"/>
      <c r="WET231" s="172"/>
      <c r="WEU231" s="172"/>
      <c r="WEV231" s="172"/>
      <c r="WEW231" s="172"/>
      <c r="WEX231" s="172"/>
      <c r="WEY231" s="172"/>
      <c r="WEZ231" s="172"/>
      <c r="WFA231" s="172"/>
      <c r="WFB231" s="172"/>
      <c r="WFC231" s="172"/>
      <c r="WFD231" s="172"/>
      <c r="WFE231" s="172"/>
      <c r="WFF231" s="172"/>
      <c r="WFG231" s="172"/>
      <c r="WFH231" s="172"/>
      <c r="WFI231" s="172"/>
      <c r="WFJ231" s="172"/>
      <c r="WFK231" s="172"/>
      <c r="WFL231" s="172"/>
      <c r="WFM231" s="172"/>
      <c r="WFN231" s="172"/>
      <c r="WFO231" s="172"/>
      <c r="WFP231" s="172"/>
      <c r="WFQ231" s="172"/>
      <c r="WFR231" s="172"/>
      <c r="WFS231" s="172"/>
      <c r="WFT231" s="172"/>
      <c r="WFU231" s="172"/>
      <c r="WFV231" s="172"/>
      <c r="WFW231" s="172"/>
      <c r="WFX231" s="172"/>
      <c r="WFY231" s="172"/>
      <c r="WFZ231" s="172"/>
      <c r="WGA231" s="172"/>
      <c r="WGB231" s="172"/>
      <c r="WGC231" s="172"/>
      <c r="WGD231" s="172"/>
      <c r="WGE231" s="172"/>
      <c r="WGF231" s="172"/>
      <c r="WGG231" s="172"/>
      <c r="WGH231" s="172"/>
      <c r="WGI231" s="172"/>
      <c r="WGJ231" s="172"/>
      <c r="WGK231" s="172"/>
      <c r="WGL231" s="172"/>
      <c r="WGM231" s="172"/>
      <c r="WGN231" s="172"/>
      <c r="WGO231" s="172"/>
      <c r="WGP231" s="172"/>
      <c r="WGQ231" s="172"/>
      <c r="WGR231" s="172"/>
      <c r="WGS231" s="172"/>
      <c r="WGT231" s="172"/>
      <c r="WGU231" s="172"/>
      <c r="WGV231" s="172"/>
      <c r="WGW231" s="172"/>
      <c r="WGX231" s="172"/>
      <c r="WGY231" s="172"/>
      <c r="WGZ231" s="172"/>
      <c r="WHA231" s="172"/>
      <c r="WHB231" s="172"/>
      <c r="WHC231" s="172"/>
      <c r="WHD231" s="172"/>
      <c r="WHE231" s="172"/>
      <c r="WHF231" s="172"/>
      <c r="WHG231" s="172"/>
      <c r="WHH231" s="172"/>
      <c r="WHI231" s="172"/>
      <c r="WHJ231" s="172"/>
      <c r="WHK231" s="172"/>
      <c r="WHL231" s="172"/>
      <c r="WHM231" s="172"/>
      <c r="WHN231" s="172"/>
      <c r="WHO231" s="172"/>
      <c r="WHP231" s="172"/>
      <c r="WHQ231" s="172"/>
      <c r="WHR231" s="172"/>
      <c r="WHS231" s="172"/>
      <c r="WHT231" s="172"/>
      <c r="WHU231" s="172"/>
      <c r="WHV231" s="172"/>
      <c r="WHW231" s="172"/>
      <c r="WHX231" s="172"/>
      <c r="WHY231" s="172"/>
      <c r="WHZ231" s="172"/>
      <c r="WIA231" s="172"/>
      <c r="WIB231" s="172"/>
      <c r="WIC231" s="172"/>
      <c r="WID231" s="172"/>
      <c r="WIE231" s="172"/>
      <c r="WIF231" s="172"/>
      <c r="WIG231" s="172"/>
      <c r="WIH231" s="172"/>
      <c r="WII231" s="172"/>
      <c r="WIJ231" s="172"/>
      <c r="WIK231" s="172"/>
      <c r="WIL231" s="172"/>
      <c r="WIM231" s="172"/>
      <c r="WIN231" s="172"/>
      <c r="WIO231" s="172"/>
      <c r="WIP231" s="172"/>
      <c r="WIQ231" s="172"/>
      <c r="WIR231" s="172"/>
      <c r="WIS231" s="172"/>
      <c r="WIT231" s="172"/>
      <c r="WIU231" s="172"/>
      <c r="WIV231" s="172"/>
      <c r="WIW231" s="172"/>
      <c r="WIX231" s="172"/>
      <c r="WIY231" s="172"/>
      <c r="WIZ231" s="172"/>
      <c r="WJA231" s="172"/>
      <c r="WJB231" s="172"/>
      <c r="WJC231" s="172"/>
      <c r="WJD231" s="172"/>
      <c r="WJE231" s="172"/>
      <c r="WJF231" s="172"/>
      <c r="WJG231" s="172"/>
      <c r="WJH231" s="172"/>
      <c r="WJI231" s="172"/>
      <c r="WJJ231" s="172"/>
      <c r="WJK231" s="172"/>
      <c r="WJL231" s="172"/>
      <c r="WJM231" s="172"/>
      <c r="WJN231" s="172"/>
      <c r="WJO231" s="172"/>
      <c r="WJP231" s="172"/>
      <c r="WJQ231" s="172"/>
      <c r="WJR231" s="172"/>
      <c r="WJS231" s="172"/>
      <c r="WJT231" s="172"/>
      <c r="WJU231" s="172"/>
      <c r="WJV231" s="172"/>
      <c r="WJW231" s="172"/>
      <c r="WJX231" s="172"/>
      <c r="WJY231" s="172"/>
      <c r="WJZ231" s="172"/>
      <c r="WKA231" s="172"/>
      <c r="WKB231" s="172"/>
      <c r="WKC231" s="172"/>
      <c r="WKD231" s="172"/>
      <c r="WKE231" s="172"/>
      <c r="WKF231" s="172"/>
      <c r="WKG231" s="172"/>
      <c r="WKH231" s="172"/>
      <c r="WKI231" s="172"/>
      <c r="WKJ231" s="172"/>
      <c r="WKK231" s="172"/>
      <c r="WKL231" s="172"/>
      <c r="WKM231" s="172"/>
      <c r="WKN231" s="172"/>
      <c r="WKO231" s="172"/>
      <c r="WKP231" s="172"/>
      <c r="WKQ231" s="172"/>
      <c r="WKR231" s="172"/>
      <c r="WKS231" s="172"/>
      <c r="WKT231" s="172"/>
      <c r="WKU231" s="172"/>
      <c r="WKV231" s="172"/>
      <c r="WKW231" s="172"/>
      <c r="WKX231" s="172"/>
      <c r="WKY231" s="172"/>
      <c r="WKZ231" s="172"/>
      <c r="WLA231" s="172"/>
      <c r="WLB231" s="172"/>
      <c r="WLC231" s="172"/>
      <c r="WLD231" s="172"/>
      <c r="WLE231" s="172"/>
      <c r="WLF231" s="172"/>
      <c r="WLG231" s="172"/>
      <c r="WLH231" s="172"/>
      <c r="WLI231" s="172"/>
      <c r="WLJ231" s="172"/>
      <c r="WLK231" s="172"/>
      <c r="WLL231" s="172"/>
      <c r="WLM231" s="172"/>
      <c r="WLN231" s="172"/>
      <c r="WLO231" s="172"/>
      <c r="WLP231" s="172"/>
      <c r="WLQ231" s="172"/>
      <c r="WLR231" s="172"/>
      <c r="WLS231" s="172"/>
      <c r="WLT231" s="172"/>
      <c r="WLU231" s="172"/>
      <c r="WLV231" s="172"/>
      <c r="WLW231" s="172"/>
      <c r="WLX231" s="172"/>
      <c r="WLY231" s="172"/>
      <c r="WLZ231" s="172"/>
      <c r="WMA231" s="172"/>
      <c r="WMB231" s="172"/>
      <c r="WMC231" s="172"/>
      <c r="WMD231" s="172"/>
      <c r="WME231" s="172"/>
      <c r="WMF231" s="172"/>
      <c r="WMG231" s="172"/>
      <c r="WMH231" s="172"/>
      <c r="WMI231" s="172"/>
      <c r="WMJ231" s="172"/>
      <c r="WMK231" s="172"/>
      <c r="WML231" s="172"/>
      <c r="WMM231" s="172"/>
      <c r="WMN231" s="172"/>
      <c r="WMO231" s="172"/>
      <c r="WMP231" s="172"/>
      <c r="WMQ231" s="172"/>
      <c r="WMR231" s="172"/>
      <c r="WMS231" s="172"/>
      <c r="WMT231" s="172"/>
      <c r="WMU231" s="172"/>
      <c r="WMV231" s="172"/>
      <c r="WMW231" s="172"/>
      <c r="WMX231" s="172"/>
      <c r="WMY231" s="172"/>
      <c r="WMZ231" s="172"/>
      <c r="WNA231" s="172"/>
      <c r="WNB231" s="172"/>
      <c r="WNC231" s="172"/>
      <c r="WND231" s="172"/>
      <c r="WNE231" s="172"/>
      <c r="WNF231" s="172"/>
      <c r="WNG231" s="172"/>
      <c r="WNH231" s="172"/>
      <c r="WNI231" s="172"/>
      <c r="WNJ231" s="172"/>
      <c r="WNK231" s="172"/>
      <c r="WNL231" s="172"/>
      <c r="WNM231" s="172"/>
      <c r="WNN231" s="172"/>
      <c r="WNO231" s="172"/>
      <c r="WNP231" s="172"/>
      <c r="WNQ231" s="172"/>
      <c r="WNR231" s="172"/>
      <c r="WNS231" s="172"/>
      <c r="WNT231" s="172"/>
      <c r="WNU231" s="172"/>
      <c r="WNV231" s="172"/>
      <c r="WNW231" s="172"/>
      <c r="WNX231" s="172"/>
      <c r="WNY231" s="172"/>
      <c r="WNZ231" s="172"/>
      <c r="WOA231" s="172"/>
      <c r="WOB231" s="172"/>
      <c r="WOC231" s="172"/>
      <c r="WOD231" s="172"/>
      <c r="WOE231" s="172"/>
      <c r="WOF231" s="172"/>
      <c r="WOG231" s="172"/>
      <c r="WOH231" s="172"/>
      <c r="WOI231" s="172"/>
      <c r="WOJ231" s="172"/>
      <c r="WOK231" s="172"/>
      <c r="WOL231" s="172"/>
      <c r="WOM231" s="172"/>
      <c r="WON231" s="172"/>
      <c r="WOO231" s="172"/>
      <c r="WOP231" s="172"/>
      <c r="WOQ231" s="172"/>
      <c r="WOR231" s="172"/>
      <c r="WOS231" s="172"/>
      <c r="WOT231" s="172"/>
      <c r="WOU231" s="172"/>
      <c r="WOV231" s="172"/>
      <c r="WOW231" s="172"/>
      <c r="WOX231" s="172"/>
      <c r="WOY231" s="172"/>
      <c r="WOZ231" s="172"/>
      <c r="WPA231" s="172"/>
      <c r="WPB231" s="172"/>
      <c r="WPC231" s="172"/>
      <c r="WPD231" s="172"/>
      <c r="WPE231" s="172"/>
      <c r="WPF231" s="172"/>
      <c r="WPG231" s="172"/>
      <c r="WPH231" s="172"/>
      <c r="WPI231" s="172"/>
      <c r="WPJ231" s="172"/>
      <c r="WPK231" s="172"/>
      <c r="WPL231" s="172"/>
      <c r="WPM231" s="172"/>
      <c r="WPN231" s="172"/>
      <c r="WPO231" s="172"/>
      <c r="WPP231" s="172"/>
      <c r="WPQ231" s="172"/>
      <c r="WPR231" s="172"/>
      <c r="WPS231" s="172"/>
      <c r="WPT231" s="172"/>
      <c r="WPU231" s="172"/>
      <c r="WPV231" s="172"/>
      <c r="WPW231" s="172"/>
      <c r="WPX231" s="172"/>
      <c r="WPY231" s="172"/>
      <c r="WPZ231" s="172"/>
      <c r="WQA231" s="172"/>
      <c r="WQB231" s="172"/>
      <c r="WQC231" s="172"/>
      <c r="WQD231" s="172"/>
      <c r="WQE231" s="172"/>
      <c r="WQF231" s="172"/>
      <c r="WQG231" s="172"/>
      <c r="WQH231" s="172"/>
      <c r="WQI231" s="172"/>
      <c r="WQJ231" s="172"/>
      <c r="WQK231" s="172"/>
      <c r="WQL231" s="172"/>
      <c r="WQM231" s="172"/>
      <c r="WQN231" s="172"/>
      <c r="WQO231" s="172"/>
      <c r="WQP231" s="172"/>
      <c r="WQQ231" s="172"/>
      <c r="WQR231" s="172"/>
      <c r="WQS231" s="172"/>
      <c r="WQT231" s="172"/>
      <c r="WQU231" s="172"/>
      <c r="WQV231" s="172"/>
      <c r="WQW231" s="172"/>
      <c r="WQX231" s="172"/>
      <c r="WQY231" s="172"/>
      <c r="WQZ231" s="172"/>
      <c r="WRA231" s="172"/>
      <c r="WRB231" s="172"/>
      <c r="WRC231" s="172"/>
      <c r="WRD231" s="172"/>
      <c r="WRE231" s="172"/>
      <c r="WRF231" s="172"/>
      <c r="WRG231" s="172"/>
      <c r="WRH231" s="172"/>
      <c r="WRI231" s="172"/>
      <c r="WRJ231" s="172"/>
      <c r="WRK231" s="172"/>
      <c r="WRL231" s="172"/>
      <c r="WRM231" s="172"/>
      <c r="WRN231" s="172"/>
      <c r="WRO231" s="172"/>
      <c r="WRP231" s="172"/>
      <c r="WRQ231" s="172"/>
      <c r="WRR231" s="172"/>
      <c r="WRS231" s="172"/>
      <c r="WRT231" s="172"/>
      <c r="WRU231" s="172"/>
      <c r="WRV231" s="172"/>
      <c r="WRW231" s="172"/>
      <c r="WRX231" s="172"/>
      <c r="WRY231" s="172"/>
      <c r="WRZ231" s="172"/>
      <c r="WSA231" s="172"/>
      <c r="WSB231" s="172"/>
      <c r="WSC231" s="172"/>
      <c r="WSD231" s="172"/>
      <c r="WSE231" s="172"/>
      <c r="WSF231" s="172"/>
      <c r="WSG231" s="172"/>
      <c r="WSH231" s="172"/>
      <c r="WSI231" s="172"/>
      <c r="WSJ231" s="172"/>
      <c r="WSK231" s="172"/>
      <c r="WSL231" s="172"/>
      <c r="WSM231" s="172"/>
      <c r="WSN231" s="172"/>
      <c r="WSO231" s="172"/>
      <c r="WSP231" s="172"/>
      <c r="WSQ231" s="172"/>
      <c r="WSR231" s="172"/>
      <c r="WSS231" s="172"/>
      <c r="WST231" s="172"/>
      <c r="WSU231" s="172"/>
      <c r="WSV231" s="172"/>
      <c r="WSW231" s="172"/>
      <c r="WSX231" s="172"/>
      <c r="WSY231" s="172"/>
      <c r="WSZ231" s="172"/>
      <c r="WTA231" s="172"/>
      <c r="WTB231" s="172"/>
      <c r="WTC231" s="172"/>
      <c r="WTD231" s="172"/>
      <c r="WTE231" s="172"/>
      <c r="WTF231" s="172"/>
      <c r="WTG231" s="172"/>
      <c r="WTH231" s="172"/>
      <c r="WTI231" s="172"/>
      <c r="WTJ231" s="172"/>
      <c r="WTK231" s="172"/>
      <c r="WTL231" s="172"/>
      <c r="WTM231" s="172"/>
      <c r="WTN231" s="172"/>
      <c r="WTO231" s="172"/>
      <c r="WTP231" s="172"/>
      <c r="WTQ231" s="172"/>
      <c r="WTR231" s="172"/>
      <c r="WTS231" s="172"/>
      <c r="WTT231" s="172"/>
      <c r="WTU231" s="172"/>
      <c r="WTV231" s="172"/>
      <c r="WTW231" s="172"/>
      <c r="WTX231" s="172"/>
      <c r="WTY231" s="172"/>
      <c r="WTZ231" s="172"/>
      <c r="WUA231" s="172"/>
      <c r="WUB231" s="172"/>
      <c r="WUC231" s="172"/>
      <c r="WUD231" s="172"/>
      <c r="WUE231" s="172"/>
      <c r="WUF231" s="172"/>
      <c r="WUG231" s="172"/>
      <c r="WUH231" s="172"/>
      <c r="WUI231" s="172"/>
      <c r="WUJ231" s="172"/>
      <c r="WUK231" s="172"/>
      <c r="WUL231" s="172"/>
      <c r="WUM231" s="172"/>
      <c r="WUN231" s="172"/>
      <c r="WUO231" s="172"/>
      <c r="WUP231" s="172"/>
      <c r="WUQ231" s="172"/>
      <c r="WUR231" s="172"/>
      <c r="WUS231" s="172"/>
      <c r="WUT231" s="172"/>
      <c r="WUU231" s="172"/>
      <c r="WUV231" s="172"/>
      <c r="WUW231" s="172"/>
      <c r="WUX231" s="172"/>
      <c r="WUY231" s="172"/>
      <c r="WUZ231" s="172"/>
      <c r="WVA231" s="172"/>
      <c r="WVB231" s="172"/>
      <c r="WVC231" s="172"/>
      <c r="WVD231" s="172"/>
      <c r="WVE231" s="172"/>
      <c r="WVF231" s="172"/>
      <c r="WVG231" s="172"/>
      <c r="WVH231" s="172"/>
      <c r="WVI231" s="172"/>
      <c r="WVJ231" s="172"/>
      <c r="WVK231" s="172"/>
      <c r="WVL231" s="172"/>
      <c r="WVM231" s="172"/>
      <c r="WVN231" s="172"/>
      <c r="WVO231" s="172"/>
      <c r="WVP231" s="172"/>
      <c r="WVQ231" s="172"/>
      <c r="WVR231" s="172"/>
      <c r="WVS231" s="172"/>
      <c r="WVT231" s="172"/>
      <c r="WVU231" s="172"/>
      <c r="WVV231" s="172"/>
      <c r="WVW231" s="172"/>
      <c r="WVX231" s="172"/>
      <c r="WVY231" s="172"/>
      <c r="WVZ231" s="172"/>
      <c r="WWA231" s="172"/>
      <c r="WWB231" s="172"/>
      <c r="WWC231" s="172"/>
      <c r="WWD231" s="172"/>
      <c r="WWE231" s="172"/>
      <c r="WWF231" s="172"/>
      <c r="WWG231" s="172"/>
      <c r="WWH231" s="172"/>
      <c r="WWI231" s="172"/>
      <c r="WWJ231" s="172"/>
      <c r="WWK231" s="172"/>
      <c r="WWL231" s="172"/>
      <c r="WWM231" s="172"/>
      <c r="WWN231" s="172"/>
      <c r="WWO231" s="172"/>
      <c r="WWP231" s="172"/>
      <c r="WWQ231" s="172"/>
      <c r="WWR231" s="172"/>
      <c r="WWS231" s="172"/>
      <c r="WWT231" s="172"/>
      <c r="WWU231" s="172"/>
      <c r="WWV231" s="172"/>
      <c r="WWW231" s="172"/>
      <c r="WWX231" s="172"/>
      <c r="WWY231" s="172"/>
      <c r="WWZ231" s="172"/>
      <c r="WXA231" s="172"/>
      <c r="WXB231" s="172"/>
      <c r="WXC231" s="172"/>
      <c r="WXD231" s="172"/>
      <c r="WXE231" s="172"/>
      <c r="WXF231" s="172"/>
      <c r="WXG231" s="172"/>
      <c r="WXH231" s="172"/>
      <c r="WXI231" s="172"/>
      <c r="WXJ231" s="172"/>
      <c r="WXK231" s="172"/>
      <c r="WXL231" s="172"/>
      <c r="WXM231" s="172"/>
      <c r="WXN231" s="172"/>
      <c r="WXO231" s="172"/>
      <c r="WXP231" s="172"/>
      <c r="WXQ231" s="172"/>
      <c r="WXR231" s="172"/>
      <c r="WXS231" s="172"/>
      <c r="WXT231" s="172"/>
      <c r="WXU231" s="172"/>
      <c r="WXV231" s="172"/>
      <c r="WXW231" s="172"/>
      <c r="WXX231" s="172"/>
      <c r="WXY231" s="172"/>
      <c r="WXZ231" s="172"/>
      <c r="WYA231" s="172"/>
      <c r="WYB231" s="172"/>
      <c r="WYC231" s="172"/>
      <c r="WYD231" s="172"/>
      <c r="WYE231" s="172"/>
      <c r="WYF231" s="172"/>
      <c r="WYG231" s="172"/>
      <c r="WYH231" s="172"/>
      <c r="WYI231" s="172"/>
      <c r="WYJ231" s="172"/>
      <c r="WYK231" s="172"/>
      <c r="WYL231" s="172"/>
      <c r="WYM231" s="172"/>
      <c r="WYN231" s="172"/>
      <c r="WYO231" s="172"/>
      <c r="WYP231" s="172"/>
      <c r="WYQ231" s="172"/>
      <c r="WYR231" s="172"/>
      <c r="WYS231" s="172"/>
      <c r="WYT231" s="172"/>
      <c r="WYU231" s="172"/>
      <c r="WYV231" s="172"/>
      <c r="WYW231" s="172"/>
      <c r="WYX231" s="172"/>
      <c r="WYY231" s="172"/>
      <c r="WYZ231" s="172"/>
      <c r="WZA231" s="172"/>
      <c r="WZB231" s="172"/>
      <c r="WZC231" s="172"/>
      <c r="WZD231" s="172"/>
      <c r="WZE231" s="172"/>
      <c r="WZF231" s="172"/>
      <c r="WZG231" s="172"/>
      <c r="WZH231" s="172"/>
      <c r="WZI231" s="172"/>
      <c r="WZJ231" s="172"/>
      <c r="WZK231" s="172"/>
      <c r="WZL231" s="172"/>
      <c r="WZM231" s="172"/>
      <c r="WZN231" s="172"/>
      <c r="WZO231" s="172"/>
      <c r="WZP231" s="172"/>
      <c r="WZQ231" s="172"/>
      <c r="WZR231" s="172"/>
      <c r="WZS231" s="172"/>
      <c r="WZT231" s="172"/>
      <c r="WZU231" s="172"/>
      <c r="WZV231" s="172"/>
      <c r="WZW231" s="172"/>
      <c r="WZX231" s="172"/>
      <c r="WZY231" s="172"/>
      <c r="WZZ231" s="172"/>
      <c r="XAA231" s="172"/>
      <c r="XAB231" s="172"/>
      <c r="XAC231" s="172"/>
      <c r="XAD231" s="172"/>
      <c r="XAE231" s="172"/>
      <c r="XAF231" s="172"/>
      <c r="XAG231" s="172"/>
      <c r="XAH231" s="172"/>
      <c r="XAI231" s="172"/>
      <c r="XAJ231" s="172"/>
      <c r="XAK231" s="172"/>
      <c r="XAL231" s="172"/>
      <c r="XAM231" s="172"/>
      <c r="XAN231" s="172"/>
      <c r="XAO231" s="172"/>
      <c r="XAP231" s="172"/>
      <c r="XAQ231" s="172"/>
      <c r="XAR231" s="172"/>
      <c r="XAS231" s="172"/>
      <c r="XAT231" s="172"/>
      <c r="XAU231" s="172"/>
      <c r="XAV231" s="172"/>
      <c r="XAW231" s="172"/>
      <c r="XAX231" s="172"/>
      <c r="XAY231" s="172"/>
      <c r="XAZ231" s="172"/>
      <c r="XBA231" s="172"/>
      <c r="XBB231" s="172"/>
      <c r="XBC231" s="172"/>
      <c r="XBD231" s="172"/>
      <c r="XBE231" s="172"/>
      <c r="XBF231" s="172"/>
      <c r="XBG231" s="172"/>
      <c r="XBH231" s="172"/>
      <c r="XBI231" s="172"/>
      <c r="XBJ231" s="172"/>
      <c r="XBK231" s="172"/>
      <c r="XBL231" s="172"/>
      <c r="XBM231" s="172"/>
      <c r="XBN231" s="172"/>
      <c r="XBO231" s="172"/>
      <c r="XBP231" s="172"/>
      <c r="XBQ231" s="172"/>
      <c r="XBR231" s="172"/>
      <c r="XBS231" s="172"/>
      <c r="XBT231" s="172"/>
      <c r="XBU231" s="172"/>
      <c r="XBV231" s="172"/>
      <c r="XBW231" s="172"/>
      <c r="XBX231" s="172"/>
      <c r="XBY231" s="172"/>
      <c r="XBZ231" s="172"/>
      <c r="XCA231" s="172"/>
      <c r="XCB231" s="172"/>
      <c r="XCC231" s="172"/>
      <c r="XCD231" s="172"/>
      <c r="XCE231" s="172"/>
      <c r="XCF231" s="172"/>
      <c r="XCG231" s="172"/>
      <c r="XCH231" s="172"/>
      <c r="XCI231" s="172"/>
      <c r="XCJ231" s="172"/>
      <c r="XCK231" s="172"/>
      <c r="XCL231" s="172"/>
      <c r="XCM231" s="172"/>
      <c r="XCN231" s="172"/>
      <c r="XCO231" s="172"/>
      <c r="XCP231" s="172"/>
      <c r="XCQ231" s="172"/>
      <c r="XCR231" s="172"/>
      <c r="XCS231" s="172"/>
      <c r="XCT231" s="172"/>
      <c r="XCU231" s="172"/>
      <c r="XCV231" s="172"/>
      <c r="XCW231" s="172"/>
      <c r="XCX231" s="172"/>
      <c r="XCY231" s="172"/>
      <c r="XCZ231" s="172"/>
      <c r="XDA231" s="172"/>
      <c r="XDB231" s="172"/>
      <c r="XDC231" s="172"/>
      <c r="XDD231" s="172"/>
      <c r="XDE231" s="172"/>
      <c r="XDF231" s="172"/>
      <c r="XDG231" s="172"/>
      <c r="XDH231" s="172"/>
      <c r="XDI231" s="172"/>
      <c r="XDJ231" s="172"/>
      <c r="XDK231" s="172"/>
      <c r="XDL231" s="172"/>
      <c r="XDM231" s="172"/>
      <c r="XDN231" s="172"/>
      <c r="XDO231" s="172"/>
      <c r="XDP231" s="172"/>
      <c r="XDQ231" s="172"/>
      <c r="XDR231" s="172"/>
      <c r="XDS231" s="172"/>
      <c r="XDT231" s="172"/>
      <c r="XDU231" s="172"/>
      <c r="XDV231" s="172"/>
      <c r="XDW231" s="172"/>
      <c r="XDX231" s="172"/>
      <c r="XDY231" s="172"/>
      <c r="XDZ231" s="172"/>
      <c r="XEA231" s="172"/>
      <c r="XEB231" s="172"/>
      <c r="XEC231" s="172"/>
      <c r="XED231" s="172"/>
      <c r="XEE231" s="172"/>
      <c r="XEF231" s="172"/>
      <c r="XEG231" s="172"/>
      <c r="XEH231" s="172"/>
      <c r="XEI231" s="172"/>
      <c r="XEJ231" s="172"/>
      <c r="XEK231" s="172"/>
      <c r="XEL231" s="172"/>
      <c r="XEM231" s="172"/>
      <c r="XEN231" s="172"/>
      <c r="XEO231" s="172"/>
      <c r="XEP231" s="172"/>
      <c r="XEQ231" s="172"/>
      <c r="XER231" s="172"/>
      <c r="XES231" s="172"/>
      <c r="XET231" s="172"/>
      <c r="XEU231" s="172"/>
      <c r="XEV231" s="172"/>
      <c r="XEW231" s="172"/>
      <c r="XEX231" s="172"/>
      <c r="XEY231" s="172"/>
      <c r="XEZ231" s="172"/>
      <c r="XFA231" s="172"/>
      <c r="XFB231" s="172"/>
      <c r="XFC231" s="172"/>
    </row>
    <row r="232" spans="1:16383" s="8" customFormat="1">
      <c r="A232" s="84"/>
      <c r="B232" s="3" t="s">
        <v>470</v>
      </c>
      <c r="C232" s="1"/>
      <c r="D232" s="1"/>
      <c r="E232" s="96"/>
      <c r="F232" s="172"/>
      <c r="G232" s="172"/>
      <c r="H232" s="172"/>
      <c r="I232" s="172"/>
      <c r="J232" s="1"/>
      <c r="K232" s="106"/>
      <c r="L232" s="1"/>
      <c r="M232" s="1"/>
      <c r="N232" s="1"/>
    </row>
    <row r="233" spans="1:16383" s="8" customFormat="1">
      <c r="A233" s="84"/>
      <c r="B233" s="3" t="s">
        <v>323</v>
      </c>
      <c r="C233" s="3" t="s">
        <v>68</v>
      </c>
      <c r="D233" s="1"/>
      <c r="E233" s="96">
        <f>INDEX(Assumptions!$F$266:$L$267,MATCH('Coach input'!E$55,Assumptions!$B$266:$B$267,0),MATCH($B233,Assumptions!$F$258:$L$258,0))</f>
        <v>1</v>
      </c>
      <c r="F233" s="98"/>
      <c r="G233" s="98"/>
      <c r="H233" s="98"/>
      <c r="I233" s="98"/>
      <c r="J233" s="1"/>
      <c r="K233" s="106"/>
      <c r="L233" s="1"/>
      <c r="M233" s="1"/>
      <c r="N233" s="1"/>
    </row>
    <row r="234" spans="1:16383" s="8" customFormat="1">
      <c r="A234" s="84"/>
      <c r="B234" s="3" t="s">
        <v>114</v>
      </c>
      <c r="C234" s="3" t="s">
        <v>68</v>
      </c>
      <c r="D234" s="1"/>
      <c r="E234" s="96">
        <f>INDEX(Assumptions!$F$266:$L$267,MATCH('Coach input'!E$55,Assumptions!$B$266:$B$267,0),MATCH($B234,Assumptions!$F$258:$L$258,0))</f>
        <v>1</v>
      </c>
      <c r="F234" s="98"/>
      <c r="G234" s="98"/>
      <c r="H234" s="98"/>
      <c r="I234" s="98"/>
      <c r="J234" s="1"/>
      <c r="K234" s="106"/>
      <c r="L234" s="1"/>
      <c r="M234" s="1"/>
      <c r="N234" s="1"/>
    </row>
    <row r="235" spans="1:16383" s="8" customFormat="1">
      <c r="A235" s="84"/>
      <c r="B235" s="3" t="s">
        <v>115</v>
      </c>
      <c r="C235" s="3" t="s">
        <v>68</v>
      </c>
      <c r="D235" s="1"/>
      <c r="E235" s="96">
        <f>INDEX(Assumptions!$F$266:$L$267,MATCH('Coach input'!E$55,Assumptions!$B$266:$B$267,0),MATCH($B235,Assumptions!$F$258:$L$258,0))</f>
        <v>1</v>
      </c>
      <c r="F235" s="98"/>
      <c r="G235" s="98"/>
      <c r="H235" s="98"/>
      <c r="I235" s="98"/>
      <c r="J235" s="1"/>
      <c r="K235" s="106"/>
      <c r="L235" s="1"/>
      <c r="M235" s="1"/>
      <c r="N235" s="1"/>
    </row>
    <row r="236" spans="1:16383" s="8" customFormat="1">
      <c r="A236" s="84"/>
      <c r="B236" s="3" t="s">
        <v>116</v>
      </c>
      <c r="C236" s="3" t="s">
        <v>68</v>
      </c>
      <c r="D236" s="1"/>
      <c r="E236" s="96">
        <f>INDEX(Assumptions!$F$266:$L$267,MATCH('Coach input'!E$55,Assumptions!$B$266:$B$267,0),MATCH($B236,Assumptions!$F$258:$L$258,0))</f>
        <v>1</v>
      </c>
      <c r="F236" s="98"/>
      <c r="G236" s="98"/>
      <c r="H236" s="98"/>
      <c r="I236" s="98"/>
      <c r="J236" s="1"/>
      <c r="K236" s="106"/>
      <c r="L236" s="1"/>
      <c r="M236" s="1"/>
      <c r="N236" s="1"/>
    </row>
    <row r="237" spans="1:16383" s="8" customFormat="1">
      <c r="A237" s="84"/>
      <c r="B237" s="3" t="s">
        <v>117</v>
      </c>
      <c r="C237" s="3" t="s">
        <v>68</v>
      </c>
      <c r="D237" s="1"/>
      <c r="E237" s="96">
        <f>INDEX(Assumptions!$F$266:$L$267,MATCH('Coach input'!E$55,Assumptions!$B$266:$B$267,0),MATCH($B237,Assumptions!$F$258:$L$258,0))</f>
        <v>1</v>
      </c>
      <c r="F237" s="98"/>
      <c r="G237" s="98"/>
      <c r="H237" s="98"/>
      <c r="I237" s="98"/>
      <c r="J237" s="1"/>
      <c r="K237" s="106"/>
      <c r="L237" s="1"/>
      <c r="M237" s="1"/>
      <c r="N237" s="1"/>
    </row>
    <row r="238" spans="1:16383" s="8" customFormat="1">
      <c r="A238" s="84"/>
      <c r="B238" s="3" t="s">
        <v>134</v>
      </c>
      <c r="C238" s="3" t="s">
        <v>68</v>
      </c>
      <c r="D238" s="1"/>
      <c r="E238" s="96">
        <f>INDEX(Assumptions!$F$266:$L$267,MATCH('Coach input'!E$55,Assumptions!$B$266:$B$267,0),MATCH($B238,Assumptions!$F$258:$L$258,0))</f>
        <v>0</v>
      </c>
      <c r="F238" s="98"/>
      <c r="G238" s="98"/>
      <c r="H238" s="98"/>
      <c r="I238" s="98"/>
      <c r="J238" s="1"/>
      <c r="K238" s="106"/>
      <c r="L238" s="1"/>
      <c r="M238" s="1"/>
      <c r="N238" s="1"/>
    </row>
    <row r="239" spans="1:16383" s="8" customFormat="1">
      <c r="A239" s="84"/>
      <c r="B239" s="3" t="s">
        <v>135</v>
      </c>
      <c r="C239" s="3" t="s">
        <v>68</v>
      </c>
      <c r="D239" s="1"/>
      <c r="E239" s="96">
        <f>INDEX(Assumptions!$F$266:$L$267,MATCH('Coach input'!E$55,Assumptions!$B$266:$B$267,0),MATCH($B239,Assumptions!$F$258:$L$258,0))</f>
        <v>0</v>
      </c>
      <c r="F239" s="98"/>
      <c r="G239" s="98"/>
      <c r="H239" s="98"/>
      <c r="I239" s="98"/>
      <c r="J239" s="1"/>
      <c r="K239" s="106"/>
      <c r="L239" s="1"/>
      <c r="M239" s="1"/>
      <c r="N239" s="1"/>
    </row>
    <row r="240" spans="1:16383">
      <c r="A240" s="172"/>
      <c r="B240" s="172"/>
      <c r="C240" s="172"/>
      <c r="D240" s="172"/>
      <c r="E240" s="184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  <c r="BU240" s="172"/>
      <c r="BV240" s="172"/>
      <c r="BW240" s="172"/>
      <c r="BX240" s="172"/>
      <c r="BY240" s="172"/>
      <c r="BZ240" s="172"/>
      <c r="CA240" s="172"/>
      <c r="CB240" s="172"/>
      <c r="CC240" s="172"/>
      <c r="CD240" s="172"/>
      <c r="CE240" s="172"/>
      <c r="CF240" s="172"/>
      <c r="CG240" s="172"/>
      <c r="CH240" s="172"/>
      <c r="CI240" s="172"/>
      <c r="CJ240" s="172"/>
      <c r="CK240" s="172"/>
      <c r="CL240" s="172"/>
      <c r="CM240" s="172"/>
      <c r="CN240" s="172"/>
      <c r="CO240" s="172"/>
      <c r="CP240" s="172"/>
      <c r="CQ240" s="172"/>
      <c r="CR240" s="172"/>
      <c r="CS240" s="172"/>
      <c r="CT240" s="172"/>
      <c r="CU240" s="172"/>
      <c r="CV240" s="172"/>
      <c r="CW240" s="172"/>
      <c r="CX240" s="172"/>
      <c r="CY240" s="172"/>
      <c r="CZ240" s="172"/>
      <c r="DA240" s="172"/>
      <c r="DB240" s="172"/>
      <c r="DC240" s="172"/>
      <c r="DD240" s="172"/>
      <c r="DE240" s="172"/>
      <c r="DF240" s="172"/>
      <c r="DG240" s="172"/>
      <c r="DH240" s="172"/>
      <c r="DI240" s="172"/>
      <c r="DJ240" s="172"/>
      <c r="DK240" s="172"/>
      <c r="DL240" s="172"/>
      <c r="DM240" s="172"/>
      <c r="DN240" s="172"/>
      <c r="DO240" s="172"/>
      <c r="DP240" s="172"/>
      <c r="DQ240" s="172"/>
      <c r="DR240" s="172"/>
      <c r="DS240" s="172"/>
      <c r="DT240" s="172"/>
      <c r="DU240" s="172"/>
      <c r="DV240" s="172"/>
      <c r="DW240" s="172"/>
      <c r="DX240" s="172"/>
      <c r="DY240" s="172"/>
      <c r="DZ240" s="172"/>
      <c r="EA240" s="172"/>
      <c r="EB240" s="172"/>
      <c r="EC240" s="172"/>
      <c r="ED240" s="172"/>
      <c r="EE240" s="172"/>
      <c r="EF240" s="172"/>
      <c r="EG240" s="172"/>
      <c r="EH240" s="172"/>
      <c r="EI240" s="172"/>
      <c r="EJ240" s="172"/>
      <c r="EK240" s="172"/>
      <c r="EL240" s="172"/>
      <c r="EM240" s="172"/>
      <c r="EN240" s="172"/>
      <c r="EO240" s="172"/>
      <c r="EP240" s="172"/>
      <c r="EQ240" s="172"/>
      <c r="ER240" s="172"/>
      <c r="ES240" s="172"/>
      <c r="ET240" s="172"/>
      <c r="EU240" s="172"/>
      <c r="EV240" s="172"/>
      <c r="EW240" s="172"/>
      <c r="EX240" s="172"/>
      <c r="EY240" s="172"/>
      <c r="EZ240" s="172"/>
      <c r="FA240" s="172"/>
      <c r="FB240" s="172"/>
      <c r="FC240" s="172"/>
      <c r="FD240" s="172"/>
      <c r="FE240" s="172"/>
      <c r="FF240" s="172"/>
      <c r="FG240" s="172"/>
      <c r="FH240" s="172"/>
      <c r="FI240" s="172"/>
      <c r="FJ240" s="172"/>
      <c r="FK240" s="172"/>
      <c r="FL240" s="172"/>
      <c r="FM240" s="172"/>
      <c r="FN240" s="172"/>
      <c r="FO240" s="172"/>
      <c r="FP240" s="172"/>
      <c r="FQ240" s="172"/>
      <c r="FR240" s="172"/>
      <c r="FS240" s="172"/>
      <c r="FT240" s="172"/>
      <c r="FU240" s="172"/>
      <c r="FV240" s="172"/>
      <c r="FW240" s="172"/>
      <c r="FX240" s="172"/>
      <c r="FY240" s="172"/>
      <c r="FZ240" s="172"/>
      <c r="GA240" s="172"/>
      <c r="GB240" s="172"/>
      <c r="GC240" s="172"/>
      <c r="GD240" s="172"/>
      <c r="GE240" s="172"/>
      <c r="GF240" s="172"/>
      <c r="GG240" s="172"/>
      <c r="GH240" s="172"/>
      <c r="GI240" s="172"/>
      <c r="GJ240" s="172"/>
      <c r="GK240" s="172"/>
      <c r="GL240" s="172"/>
      <c r="GM240" s="172"/>
      <c r="GN240" s="172"/>
      <c r="GO240" s="172"/>
      <c r="GP240" s="172"/>
      <c r="GQ240" s="172"/>
      <c r="GR240" s="172"/>
      <c r="GS240" s="172"/>
      <c r="GT240" s="172"/>
      <c r="GU240" s="172"/>
      <c r="GV240" s="172"/>
      <c r="GW240" s="172"/>
      <c r="GX240" s="172"/>
      <c r="GY240" s="172"/>
      <c r="GZ240" s="172"/>
      <c r="HA240" s="172"/>
      <c r="HB240" s="172"/>
      <c r="HC240" s="172"/>
      <c r="HD240" s="172"/>
      <c r="HE240" s="172"/>
      <c r="HF240" s="172"/>
      <c r="HG240" s="172"/>
      <c r="HH240" s="172"/>
      <c r="HI240" s="172"/>
      <c r="HJ240" s="172"/>
      <c r="HK240" s="172"/>
      <c r="HL240" s="172"/>
      <c r="HM240" s="172"/>
      <c r="HN240" s="172"/>
      <c r="HO240" s="172"/>
      <c r="HP240" s="172"/>
      <c r="HQ240" s="172"/>
      <c r="HR240" s="172"/>
      <c r="HS240" s="172"/>
      <c r="HT240" s="172"/>
      <c r="HU240" s="172"/>
      <c r="HV240" s="172"/>
      <c r="HW240" s="172"/>
      <c r="HX240" s="172"/>
      <c r="HY240" s="172"/>
      <c r="HZ240" s="172"/>
      <c r="IA240" s="172"/>
      <c r="IB240" s="172"/>
      <c r="IC240" s="172"/>
      <c r="ID240" s="172"/>
      <c r="IE240" s="172"/>
      <c r="IF240" s="172"/>
      <c r="IG240" s="172"/>
      <c r="IH240" s="172"/>
      <c r="II240" s="172"/>
      <c r="IJ240" s="172"/>
      <c r="IK240" s="172"/>
      <c r="IL240" s="172"/>
      <c r="IM240" s="172"/>
      <c r="IN240" s="172"/>
      <c r="IO240" s="172"/>
      <c r="IP240" s="172"/>
      <c r="IQ240" s="172"/>
      <c r="IR240" s="172"/>
      <c r="IS240" s="172"/>
      <c r="IT240" s="172"/>
      <c r="IU240" s="172"/>
      <c r="IV240" s="172"/>
      <c r="IW240" s="172"/>
      <c r="IX240" s="172"/>
      <c r="IY240" s="172"/>
      <c r="IZ240" s="172"/>
      <c r="JA240" s="172"/>
      <c r="JB240" s="172"/>
      <c r="JC240" s="172"/>
      <c r="JD240" s="172"/>
      <c r="JE240" s="172"/>
      <c r="JF240" s="172"/>
      <c r="JG240" s="172"/>
      <c r="JH240" s="172"/>
      <c r="JI240" s="172"/>
      <c r="JJ240" s="172"/>
      <c r="JK240" s="172"/>
      <c r="JL240" s="172"/>
      <c r="JM240" s="172"/>
      <c r="JN240" s="172"/>
      <c r="JO240" s="172"/>
      <c r="JP240" s="172"/>
      <c r="JQ240" s="172"/>
      <c r="JR240" s="172"/>
      <c r="JS240" s="172"/>
      <c r="JT240" s="172"/>
      <c r="JU240" s="172"/>
      <c r="JV240" s="172"/>
      <c r="JW240" s="172"/>
      <c r="JX240" s="172"/>
      <c r="JY240" s="172"/>
      <c r="JZ240" s="172"/>
      <c r="KA240" s="172"/>
      <c r="KB240" s="172"/>
      <c r="KC240" s="172"/>
      <c r="KD240" s="172"/>
      <c r="KE240" s="172"/>
      <c r="KF240" s="172"/>
      <c r="KG240" s="172"/>
      <c r="KH240" s="172"/>
      <c r="KI240" s="172"/>
      <c r="KJ240" s="172"/>
      <c r="KK240" s="172"/>
      <c r="KL240" s="172"/>
      <c r="KM240" s="172"/>
      <c r="KN240" s="172"/>
      <c r="KO240" s="172"/>
      <c r="KP240" s="172"/>
      <c r="KQ240" s="172"/>
      <c r="KR240" s="172"/>
      <c r="KS240" s="172"/>
      <c r="KT240" s="172"/>
      <c r="KU240" s="172"/>
      <c r="KV240" s="172"/>
      <c r="KW240" s="172"/>
      <c r="KX240" s="172"/>
      <c r="KY240" s="172"/>
      <c r="KZ240" s="172"/>
      <c r="LA240" s="172"/>
      <c r="LB240" s="172"/>
      <c r="LC240" s="172"/>
      <c r="LD240" s="172"/>
      <c r="LE240" s="172"/>
      <c r="LF240" s="172"/>
      <c r="LG240" s="172"/>
      <c r="LH240" s="172"/>
      <c r="LI240" s="172"/>
      <c r="LJ240" s="172"/>
      <c r="LK240" s="172"/>
      <c r="LL240" s="172"/>
      <c r="LM240" s="172"/>
      <c r="LN240" s="172"/>
      <c r="LO240" s="172"/>
      <c r="LP240" s="172"/>
      <c r="LQ240" s="172"/>
      <c r="LR240" s="172"/>
      <c r="LS240" s="172"/>
      <c r="LT240" s="172"/>
      <c r="LU240" s="172"/>
      <c r="LV240" s="172"/>
      <c r="LW240" s="172"/>
      <c r="LX240" s="172"/>
      <c r="LY240" s="172"/>
      <c r="LZ240" s="172"/>
      <c r="MA240" s="172"/>
      <c r="MB240" s="172"/>
      <c r="MC240" s="172"/>
      <c r="MD240" s="172"/>
      <c r="ME240" s="172"/>
      <c r="MF240" s="172"/>
      <c r="MG240" s="172"/>
      <c r="MH240" s="172"/>
      <c r="MI240" s="172"/>
      <c r="MJ240" s="172"/>
      <c r="MK240" s="172"/>
      <c r="ML240" s="172"/>
      <c r="MM240" s="172"/>
      <c r="MN240" s="172"/>
      <c r="MO240" s="172"/>
      <c r="MP240" s="172"/>
      <c r="MQ240" s="172"/>
      <c r="MR240" s="172"/>
      <c r="MS240" s="172"/>
      <c r="MT240" s="172"/>
      <c r="MU240" s="172"/>
      <c r="MV240" s="172"/>
      <c r="MW240" s="172"/>
      <c r="MX240" s="172"/>
      <c r="MY240" s="172"/>
      <c r="MZ240" s="172"/>
      <c r="NA240" s="172"/>
      <c r="NB240" s="172"/>
      <c r="NC240" s="172"/>
      <c r="ND240" s="172"/>
      <c r="NE240" s="172"/>
      <c r="NF240" s="172"/>
      <c r="NG240" s="172"/>
      <c r="NH240" s="172"/>
      <c r="NI240" s="172"/>
      <c r="NJ240" s="172"/>
      <c r="NK240" s="172"/>
      <c r="NL240" s="172"/>
      <c r="NM240" s="172"/>
      <c r="NN240" s="172"/>
      <c r="NO240" s="172"/>
      <c r="NP240" s="172"/>
      <c r="NQ240" s="172"/>
      <c r="NR240" s="172"/>
      <c r="NS240" s="172"/>
      <c r="NT240" s="172"/>
      <c r="NU240" s="172"/>
      <c r="NV240" s="172"/>
      <c r="NW240" s="172"/>
      <c r="NX240" s="172"/>
      <c r="NY240" s="172"/>
      <c r="NZ240" s="172"/>
      <c r="OA240" s="172"/>
      <c r="OB240" s="172"/>
      <c r="OC240" s="172"/>
      <c r="OD240" s="172"/>
      <c r="OE240" s="172"/>
      <c r="OF240" s="172"/>
      <c r="OG240" s="172"/>
      <c r="OH240" s="172"/>
      <c r="OI240" s="172"/>
      <c r="OJ240" s="172"/>
      <c r="OK240" s="172"/>
      <c r="OL240" s="172"/>
      <c r="OM240" s="172"/>
      <c r="ON240" s="172"/>
      <c r="OO240" s="172"/>
      <c r="OP240" s="172"/>
      <c r="OQ240" s="172"/>
      <c r="OR240" s="172"/>
      <c r="OS240" s="172"/>
      <c r="OT240" s="172"/>
      <c r="OU240" s="172"/>
      <c r="OV240" s="172"/>
      <c r="OW240" s="172"/>
      <c r="OX240" s="172"/>
      <c r="OY240" s="172"/>
      <c r="OZ240" s="172"/>
      <c r="PA240" s="172"/>
      <c r="PB240" s="172"/>
      <c r="PC240" s="172"/>
      <c r="PD240" s="172"/>
      <c r="PE240" s="172"/>
      <c r="PF240" s="172"/>
      <c r="PG240" s="172"/>
      <c r="PH240" s="172"/>
      <c r="PI240" s="172"/>
      <c r="PJ240" s="172"/>
      <c r="PK240" s="172"/>
      <c r="PL240" s="172"/>
      <c r="PM240" s="172"/>
      <c r="PN240" s="172"/>
      <c r="PO240" s="172"/>
      <c r="PP240" s="172"/>
      <c r="PQ240" s="172"/>
      <c r="PR240" s="172"/>
      <c r="PS240" s="172"/>
      <c r="PT240" s="172"/>
      <c r="PU240" s="172"/>
      <c r="PV240" s="172"/>
      <c r="PW240" s="172"/>
      <c r="PX240" s="172"/>
      <c r="PY240" s="172"/>
      <c r="PZ240" s="172"/>
      <c r="QA240" s="172"/>
      <c r="QB240" s="172"/>
      <c r="QC240" s="172"/>
      <c r="QD240" s="172"/>
      <c r="QE240" s="172"/>
      <c r="QF240" s="172"/>
      <c r="QG240" s="172"/>
      <c r="QH240" s="172"/>
      <c r="QI240" s="172"/>
      <c r="QJ240" s="172"/>
      <c r="QK240" s="172"/>
      <c r="QL240" s="172"/>
      <c r="QM240" s="172"/>
      <c r="QN240" s="172"/>
      <c r="QO240" s="172"/>
      <c r="QP240" s="172"/>
      <c r="QQ240" s="172"/>
      <c r="QR240" s="172"/>
      <c r="QS240" s="172"/>
      <c r="QT240" s="172"/>
      <c r="QU240" s="172"/>
      <c r="QV240" s="172"/>
      <c r="QW240" s="172"/>
      <c r="QX240" s="172"/>
      <c r="QY240" s="172"/>
      <c r="QZ240" s="172"/>
      <c r="RA240" s="172"/>
      <c r="RB240" s="172"/>
      <c r="RC240" s="172"/>
      <c r="RD240" s="172"/>
      <c r="RE240" s="172"/>
      <c r="RF240" s="172"/>
      <c r="RG240" s="172"/>
      <c r="RH240" s="172"/>
      <c r="RI240" s="172"/>
      <c r="RJ240" s="172"/>
      <c r="RK240" s="172"/>
      <c r="RL240" s="172"/>
      <c r="RM240" s="172"/>
      <c r="RN240" s="172"/>
      <c r="RO240" s="172"/>
      <c r="RP240" s="172"/>
      <c r="RQ240" s="172"/>
      <c r="RR240" s="172"/>
      <c r="RS240" s="172"/>
      <c r="RT240" s="172"/>
      <c r="RU240" s="172"/>
      <c r="RV240" s="172"/>
      <c r="RW240" s="172"/>
      <c r="RX240" s="172"/>
      <c r="RY240" s="172"/>
      <c r="RZ240" s="172"/>
      <c r="SA240" s="172"/>
      <c r="SB240" s="172"/>
      <c r="SC240" s="172"/>
      <c r="SD240" s="172"/>
      <c r="SE240" s="172"/>
      <c r="SF240" s="172"/>
      <c r="SG240" s="172"/>
      <c r="SH240" s="172"/>
      <c r="SI240" s="172"/>
      <c r="SJ240" s="172"/>
      <c r="SK240" s="172"/>
      <c r="SL240" s="172"/>
      <c r="SM240" s="172"/>
      <c r="SN240" s="172"/>
      <c r="SO240" s="172"/>
      <c r="SP240" s="172"/>
      <c r="SQ240" s="172"/>
      <c r="SR240" s="172"/>
      <c r="SS240" s="172"/>
      <c r="ST240" s="172"/>
      <c r="SU240" s="172"/>
      <c r="SV240" s="172"/>
      <c r="SW240" s="172"/>
      <c r="SX240" s="172"/>
      <c r="SY240" s="172"/>
      <c r="SZ240" s="172"/>
      <c r="TA240" s="172"/>
      <c r="TB240" s="172"/>
      <c r="TC240" s="172"/>
      <c r="TD240" s="172"/>
      <c r="TE240" s="172"/>
      <c r="TF240" s="172"/>
      <c r="TG240" s="172"/>
      <c r="TH240" s="172"/>
      <c r="TI240" s="172"/>
      <c r="TJ240" s="172"/>
      <c r="TK240" s="172"/>
      <c r="TL240" s="172"/>
      <c r="TM240" s="172"/>
      <c r="TN240" s="172"/>
      <c r="TO240" s="172"/>
      <c r="TP240" s="172"/>
      <c r="TQ240" s="172"/>
      <c r="TR240" s="172"/>
      <c r="TS240" s="172"/>
      <c r="TT240" s="172"/>
      <c r="TU240" s="172"/>
      <c r="TV240" s="172"/>
      <c r="TW240" s="172"/>
      <c r="TX240" s="172"/>
      <c r="TY240" s="172"/>
      <c r="TZ240" s="172"/>
      <c r="UA240" s="172"/>
      <c r="UB240" s="172"/>
      <c r="UC240" s="172"/>
      <c r="UD240" s="172"/>
      <c r="UE240" s="172"/>
      <c r="UF240" s="172"/>
      <c r="UG240" s="172"/>
      <c r="UH240" s="172"/>
      <c r="UI240" s="172"/>
      <c r="UJ240" s="172"/>
      <c r="UK240" s="172"/>
      <c r="UL240" s="172"/>
      <c r="UM240" s="172"/>
      <c r="UN240" s="172"/>
      <c r="UO240" s="172"/>
      <c r="UP240" s="172"/>
      <c r="UQ240" s="172"/>
      <c r="UR240" s="172"/>
      <c r="US240" s="172"/>
      <c r="UT240" s="172"/>
      <c r="UU240" s="172"/>
      <c r="UV240" s="172"/>
      <c r="UW240" s="172"/>
      <c r="UX240" s="172"/>
      <c r="UY240" s="172"/>
      <c r="UZ240" s="172"/>
      <c r="VA240" s="172"/>
      <c r="VB240" s="172"/>
      <c r="VC240" s="172"/>
      <c r="VD240" s="172"/>
      <c r="VE240" s="172"/>
      <c r="VF240" s="172"/>
      <c r="VG240" s="172"/>
      <c r="VH240" s="172"/>
      <c r="VI240" s="172"/>
      <c r="VJ240" s="172"/>
      <c r="VK240" s="172"/>
      <c r="VL240" s="172"/>
      <c r="VM240" s="172"/>
      <c r="VN240" s="172"/>
      <c r="VO240" s="172"/>
      <c r="VP240" s="172"/>
      <c r="VQ240" s="172"/>
      <c r="VR240" s="172"/>
      <c r="VS240" s="172"/>
      <c r="VT240" s="172"/>
      <c r="VU240" s="172"/>
      <c r="VV240" s="172"/>
      <c r="VW240" s="172"/>
      <c r="VX240" s="172"/>
      <c r="VY240" s="172"/>
      <c r="VZ240" s="172"/>
      <c r="WA240" s="172"/>
      <c r="WB240" s="172"/>
      <c r="WC240" s="172"/>
      <c r="WD240" s="172"/>
      <c r="WE240" s="172"/>
      <c r="WF240" s="172"/>
      <c r="WG240" s="172"/>
      <c r="WH240" s="172"/>
      <c r="WI240" s="172"/>
      <c r="WJ240" s="172"/>
      <c r="WK240" s="172"/>
      <c r="WL240" s="172"/>
      <c r="WM240" s="172"/>
      <c r="WN240" s="172"/>
      <c r="WO240" s="172"/>
      <c r="WP240" s="172"/>
      <c r="WQ240" s="172"/>
      <c r="WR240" s="172"/>
      <c r="WS240" s="172"/>
      <c r="WT240" s="172"/>
      <c r="WU240" s="172"/>
      <c r="WV240" s="172"/>
      <c r="WW240" s="172"/>
      <c r="WX240" s="172"/>
      <c r="WY240" s="172"/>
      <c r="WZ240" s="172"/>
      <c r="XA240" s="172"/>
      <c r="XB240" s="172"/>
      <c r="XC240" s="172"/>
      <c r="XD240" s="172"/>
      <c r="XE240" s="172"/>
      <c r="XF240" s="172"/>
      <c r="XG240" s="172"/>
      <c r="XH240" s="172"/>
      <c r="XI240" s="172"/>
      <c r="XJ240" s="172"/>
      <c r="XK240" s="172"/>
      <c r="XL240" s="172"/>
      <c r="XM240" s="172"/>
      <c r="XN240" s="172"/>
      <c r="XO240" s="172"/>
      <c r="XP240" s="172"/>
      <c r="XQ240" s="172"/>
      <c r="XR240" s="172"/>
      <c r="XS240" s="172"/>
      <c r="XT240" s="172"/>
      <c r="XU240" s="172"/>
      <c r="XV240" s="172"/>
      <c r="XW240" s="172"/>
      <c r="XX240" s="172"/>
      <c r="XY240" s="172"/>
      <c r="XZ240" s="172"/>
      <c r="YA240" s="172"/>
      <c r="YB240" s="172"/>
      <c r="YC240" s="172"/>
      <c r="YD240" s="172"/>
      <c r="YE240" s="172"/>
      <c r="YF240" s="172"/>
      <c r="YG240" s="172"/>
      <c r="YH240" s="172"/>
      <c r="YI240" s="172"/>
      <c r="YJ240" s="172"/>
      <c r="YK240" s="172"/>
      <c r="YL240" s="172"/>
      <c r="YM240" s="172"/>
      <c r="YN240" s="172"/>
      <c r="YO240" s="172"/>
      <c r="YP240" s="172"/>
      <c r="YQ240" s="172"/>
      <c r="YR240" s="172"/>
      <c r="YS240" s="172"/>
      <c r="YT240" s="172"/>
      <c r="YU240" s="172"/>
      <c r="YV240" s="172"/>
      <c r="YW240" s="172"/>
      <c r="YX240" s="172"/>
      <c r="YY240" s="172"/>
      <c r="YZ240" s="172"/>
      <c r="ZA240" s="172"/>
      <c r="ZB240" s="172"/>
      <c r="ZC240" s="172"/>
      <c r="ZD240" s="172"/>
      <c r="ZE240" s="172"/>
      <c r="ZF240" s="172"/>
      <c r="ZG240" s="172"/>
      <c r="ZH240" s="172"/>
      <c r="ZI240" s="172"/>
      <c r="ZJ240" s="172"/>
      <c r="ZK240" s="172"/>
      <c r="ZL240" s="172"/>
      <c r="ZM240" s="172"/>
      <c r="ZN240" s="172"/>
      <c r="ZO240" s="172"/>
      <c r="ZP240" s="172"/>
      <c r="ZQ240" s="172"/>
      <c r="ZR240" s="172"/>
      <c r="ZS240" s="172"/>
      <c r="ZT240" s="172"/>
      <c r="ZU240" s="172"/>
      <c r="ZV240" s="172"/>
      <c r="ZW240" s="172"/>
      <c r="ZX240" s="172"/>
      <c r="ZY240" s="172"/>
      <c r="ZZ240" s="172"/>
      <c r="AAA240" s="172"/>
      <c r="AAB240" s="172"/>
      <c r="AAC240" s="172"/>
      <c r="AAD240" s="172"/>
      <c r="AAE240" s="172"/>
      <c r="AAF240" s="172"/>
      <c r="AAG240" s="172"/>
      <c r="AAH240" s="172"/>
      <c r="AAI240" s="172"/>
      <c r="AAJ240" s="172"/>
      <c r="AAK240" s="172"/>
      <c r="AAL240" s="172"/>
      <c r="AAM240" s="172"/>
      <c r="AAN240" s="172"/>
      <c r="AAO240" s="172"/>
      <c r="AAP240" s="172"/>
      <c r="AAQ240" s="172"/>
      <c r="AAR240" s="172"/>
      <c r="AAS240" s="172"/>
      <c r="AAT240" s="172"/>
      <c r="AAU240" s="172"/>
      <c r="AAV240" s="172"/>
      <c r="AAW240" s="172"/>
      <c r="AAX240" s="172"/>
      <c r="AAY240" s="172"/>
      <c r="AAZ240" s="172"/>
      <c r="ABA240" s="172"/>
      <c r="ABB240" s="172"/>
      <c r="ABC240" s="172"/>
      <c r="ABD240" s="172"/>
      <c r="ABE240" s="172"/>
      <c r="ABF240" s="172"/>
      <c r="ABG240" s="172"/>
      <c r="ABH240" s="172"/>
      <c r="ABI240" s="172"/>
      <c r="ABJ240" s="172"/>
      <c r="ABK240" s="172"/>
      <c r="ABL240" s="172"/>
      <c r="ABM240" s="172"/>
      <c r="ABN240" s="172"/>
      <c r="ABO240" s="172"/>
      <c r="ABP240" s="172"/>
      <c r="ABQ240" s="172"/>
      <c r="ABR240" s="172"/>
      <c r="ABS240" s="172"/>
      <c r="ABT240" s="172"/>
      <c r="ABU240" s="172"/>
      <c r="ABV240" s="172"/>
      <c r="ABW240" s="172"/>
      <c r="ABX240" s="172"/>
      <c r="ABY240" s="172"/>
      <c r="ABZ240" s="172"/>
      <c r="ACA240" s="172"/>
      <c r="ACB240" s="172"/>
      <c r="ACC240" s="172"/>
      <c r="ACD240" s="172"/>
      <c r="ACE240" s="172"/>
      <c r="ACF240" s="172"/>
      <c r="ACG240" s="172"/>
      <c r="ACH240" s="172"/>
      <c r="ACI240" s="172"/>
      <c r="ACJ240" s="172"/>
      <c r="ACK240" s="172"/>
      <c r="ACL240" s="172"/>
      <c r="ACM240" s="172"/>
      <c r="ACN240" s="172"/>
      <c r="ACO240" s="172"/>
      <c r="ACP240" s="172"/>
      <c r="ACQ240" s="172"/>
      <c r="ACR240" s="172"/>
      <c r="ACS240" s="172"/>
      <c r="ACT240" s="172"/>
      <c r="ACU240" s="172"/>
      <c r="ACV240" s="172"/>
      <c r="ACW240" s="172"/>
      <c r="ACX240" s="172"/>
      <c r="ACY240" s="172"/>
      <c r="ACZ240" s="172"/>
      <c r="ADA240" s="172"/>
      <c r="ADB240" s="172"/>
      <c r="ADC240" s="172"/>
      <c r="ADD240" s="172"/>
      <c r="ADE240" s="172"/>
      <c r="ADF240" s="172"/>
      <c r="ADG240" s="172"/>
      <c r="ADH240" s="172"/>
      <c r="ADI240" s="172"/>
      <c r="ADJ240" s="172"/>
      <c r="ADK240" s="172"/>
      <c r="ADL240" s="172"/>
      <c r="ADM240" s="172"/>
      <c r="ADN240" s="172"/>
      <c r="ADO240" s="172"/>
      <c r="ADP240" s="172"/>
      <c r="ADQ240" s="172"/>
      <c r="ADR240" s="172"/>
      <c r="ADS240" s="172"/>
      <c r="ADT240" s="172"/>
      <c r="ADU240" s="172"/>
      <c r="ADV240" s="172"/>
      <c r="ADW240" s="172"/>
      <c r="ADX240" s="172"/>
      <c r="ADY240" s="172"/>
      <c r="ADZ240" s="172"/>
      <c r="AEA240" s="172"/>
      <c r="AEB240" s="172"/>
      <c r="AEC240" s="172"/>
      <c r="AED240" s="172"/>
      <c r="AEE240" s="172"/>
      <c r="AEF240" s="172"/>
      <c r="AEG240" s="172"/>
      <c r="AEH240" s="172"/>
      <c r="AEI240" s="172"/>
      <c r="AEJ240" s="172"/>
      <c r="AEK240" s="172"/>
      <c r="AEL240" s="172"/>
      <c r="AEM240" s="172"/>
      <c r="AEN240" s="172"/>
      <c r="AEO240" s="172"/>
      <c r="AEP240" s="172"/>
      <c r="AEQ240" s="172"/>
      <c r="AER240" s="172"/>
      <c r="AES240" s="172"/>
      <c r="AET240" s="172"/>
      <c r="AEU240" s="172"/>
      <c r="AEV240" s="172"/>
      <c r="AEW240" s="172"/>
      <c r="AEX240" s="172"/>
      <c r="AEY240" s="172"/>
      <c r="AEZ240" s="172"/>
      <c r="AFA240" s="172"/>
      <c r="AFB240" s="172"/>
      <c r="AFC240" s="172"/>
      <c r="AFD240" s="172"/>
      <c r="AFE240" s="172"/>
      <c r="AFF240" s="172"/>
      <c r="AFG240" s="172"/>
      <c r="AFH240" s="172"/>
      <c r="AFI240" s="172"/>
      <c r="AFJ240" s="172"/>
      <c r="AFK240" s="172"/>
      <c r="AFL240" s="172"/>
      <c r="AFM240" s="172"/>
      <c r="AFN240" s="172"/>
      <c r="AFO240" s="172"/>
      <c r="AFP240" s="172"/>
      <c r="AFQ240" s="172"/>
      <c r="AFR240" s="172"/>
      <c r="AFS240" s="172"/>
      <c r="AFT240" s="172"/>
      <c r="AFU240" s="172"/>
      <c r="AFV240" s="172"/>
      <c r="AFW240" s="172"/>
      <c r="AFX240" s="172"/>
      <c r="AFY240" s="172"/>
      <c r="AFZ240" s="172"/>
      <c r="AGA240" s="172"/>
      <c r="AGB240" s="172"/>
      <c r="AGC240" s="172"/>
      <c r="AGD240" s="172"/>
      <c r="AGE240" s="172"/>
      <c r="AGF240" s="172"/>
      <c r="AGG240" s="172"/>
      <c r="AGH240" s="172"/>
      <c r="AGI240" s="172"/>
      <c r="AGJ240" s="172"/>
      <c r="AGK240" s="172"/>
      <c r="AGL240" s="172"/>
      <c r="AGM240" s="172"/>
      <c r="AGN240" s="172"/>
      <c r="AGO240" s="172"/>
      <c r="AGP240" s="172"/>
      <c r="AGQ240" s="172"/>
      <c r="AGR240" s="172"/>
      <c r="AGS240" s="172"/>
      <c r="AGT240" s="172"/>
      <c r="AGU240" s="172"/>
      <c r="AGV240" s="172"/>
      <c r="AGW240" s="172"/>
      <c r="AGX240" s="172"/>
      <c r="AGY240" s="172"/>
      <c r="AGZ240" s="172"/>
      <c r="AHA240" s="172"/>
      <c r="AHB240" s="172"/>
      <c r="AHC240" s="172"/>
      <c r="AHD240" s="172"/>
      <c r="AHE240" s="172"/>
      <c r="AHF240" s="172"/>
      <c r="AHG240" s="172"/>
      <c r="AHH240" s="172"/>
      <c r="AHI240" s="172"/>
      <c r="AHJ240" s="172"/>
      <c r="AHK240" s="172"/>
      <c r="AHL240" s="172"/>
      <c r="AHM240" s="172"/>
      <c r="AHN240" s="172"/>
      <c r="AHO240" s="172"/>
      <c r="AHP240" s="172"/>
      <c r="AHQ240" s="172"/>
      <c r="AHR240" s="172"/>
      <c r="AHS240" s="172"/>
      <c r="AHT240" s="172"/>
      <c r="AHU240" s="172"/>
      <c r="AHV240" s="172"/>
      <c r="AHW240" s="172"/>
      <c r="AHX240" s="172"/>
      <c r="AHY240" s="172"/>
      <c r="AHZ240" s="172"/>
      <c r="AIA240" s="172"/>
      <c r="AIB240" s="172"/>
      <c r="AIC240" s="172"/>
      <c r="AID240" s="172"/>
      <c r="AIE240" s="172"/>
      <c r="AIF240" s="172"/>
      <c r="AIG240" s="172"/>
      <c r="AIH240" s="172"/>
      <c r="AII240" s="172"/>
      <c r="AIJ240" s="172"/>
      <c r="AIK240" s="172"/>
      <c r="AIL240" s="172"/>
      <c r="AIM240" s="172"/>
      <c r="AIN240" s="172"/>
      <c r="AIO240" s="172"/>
      <c r="AIP240" s="172"/>
      <c r="AIQ240" s="172"/>
      <c r="AIR240" s="172"/>
      <c r="AIS240" s="172"/>
      <c r="AIT240" s="172"/>
      <c r="AIU240" s="172"/>
      <c r="AIV240" s="172"/>
      <c r="AIW240" s="172"/>
      <c r="AIX240" s="172"/>
      <c r="AIY240" s="172"/>
      <c r="AIZ240" s="172"/>
      <c r="AJA240" s="172"/>
      <c r="AJB240" s="172"/>
      <c r="AJC240" s="172"/>
      <c r="AJD240" s="172"/>
      <c r="AJE240" s="172"/>
      <c r="AJF240" s="172"/>
      <c r="AJG240" s="172"/>
      <c r="AJH240" s="172"/>
      <c r="AJI240" s="172"/>
      <c r="AJJ240" s="172"/>
      <c r="AJK240" s="172"/>
      <c r="AJL240" s="172"/>
      <c r="AJM240" s="172"/>
      <c r="AJN240" s="172"/>
      <c r="AJO240" s="172"/>
      <c r="AJP240" s="172"/>
      <c r="AJQ240" s="172"/>
      <c r="AJR240" s="172"/>
      <c r="AJS240" s="172"/>
      <c r="AJT240" s="172"/>
      <c r="AJU240" s="172"/>
      <c r="AJV240" s="172"/>
      <c r="AJW240" s="172"/>
      <c r="AJX240" s="172"/>
      <c r="AJY240" s="172"/>
      <c r="AJZ240" s="172"/>
      <c r="AKA240" s="172"/>
      <c r="AKB240" s="172"/>
      <c r="AKC240" s="172"/>
      <c r="AKD240" s="172"/>
      <c r="AKE240" s="172"/>
      <c r="AKF240" s="172"/>
      <c r="AKG240" s="172"/>
      <c r="AKH240" s="172"/>
      <c r="AKI240" s="172"/>
      <c r="AKJ240" s="172"/>
      <c r="AKK240" s="172"/>
      <c r="AKL240" s="172"/>
      <c r="AKM240" s="172"/>
      <c r="AKN240" s="172"/>
      <c r="AKO240" s="172"/>
      <c r="AKP240" s="172"/>
      <c r="AKQ240" s="172"/>
      <c r="AKR240" s="172"/>
      <c r="AKS240" s="172"/>
      <c r="AKT240" s="172"/>
      <c r="AKU240" s="172"/>
      <c r="AKV240" s="172"/>
      <c r="AKW240" s="172"/>
      <c r="AKX240" s="172"/>
      <c r="AKY240" s="172"/>
      <c r="AKZ240" s="172"/>
      <c r="ALA240" s="172"/>
      <c r="ALB240" s="172"/>
      <c r="ALC240" s="172"/>
      <c r="ALD240" s="172"/>
      <c r="ALE240" s="172"/>
      <c r="ALF240" s="172"/>
      <c r="ALG240" s="172"/>
      <c r="ALH240" s="172"/>
      <c r="ALI240" s="172"/>
      <c r="ALJ240" s="172"/>
      <c r="ALK240" s="172"/>
      <c r="ALL240" s="172"/>
      <c r="ALM240" s="172"/>
      <c r="ALN240" s="172"/>
      <c r="ALO240" s="172"/>
      <c r="ALP240" s="172"/>
      <c r="ALQ240" s="172"/>
      <c r="ALR240" s="172"/>
      <c r="ALS240" s="172"/>
      <c r="ALT240" s="172"/>
      <c r="ALU240" s="172"/>
      <c r="ALV240" s="172"/>
      <c r="ALW240" s="172"/>
      <c r="ALX240" s="172"/>
      <c r="ALY240" s="172"/>
      <c r="ALZ240" s="172"/>
      <c r="AMA240" s="172"/>
      <c r="AMB240" s="172"/>
      <c r="AMC240" s="172"/>
      <c r="AMD240" s="172"/>
      <c r="AME240" s="172"/>
      <c r="AMF240" s="172"/>
      <c r="AMG240" s="172"/>
      <c r="AMH240" s="172"/>
      <c r="AMI240" s="172"/>
      <c r="AMJ240" s="172"/>
      <c r="AMK240" s="172"/>
      <c r="AML240" s="172"/>
      <c r="AMM240" s="172"/>
      <c r="AMN240" s="172"/>
      <c r="AMO240" s="172"/>
      <c r="AMP240" s="172"/>
      <c r="AMQ240" s="172"/>
      <c r="AMR240" s="172"/>
      <c r="AMS240" s="172"/>
      <c r="AMT240" s="172"/>
      <c r="AMU240" s="172"/>
      <c r="AMV240" s="172"/>
      <c r="AMW240" s="172"/>
      <c r="AMX240" s="172"/>
      <c r="AMY240" s="172"/>
      <c r="AMZ240" s="172"/>
      <c r="ANA240" s="172"/>
      <c r="ANB240" s="172"/>
      <c r="ANC240" s="172"/>
      <c r="AND240" s="172"/>
      <c r="ANE240" s="172"/>
      <c r="ANF240" s="172"/>
      <c r="ANG240" s="172"/>
      <c r="ANH240" s="172"/>
      <c r="ANI240" s="172"/>
      <c r="ANJ240" s="172"/>
      <c r="ANK240" s="172"/>
      <c r="ANL240" s="172"/>
      <c r="ANM240" s="172"/>
      <c r="ANN240" s="172"/>
      <c r="ANO240" s="172"/>
      <c r="ANP240" s="172"/>
      <c r="ANQ240" s="172"/>
      <c r="ANR240" s="172"/>
      <c r="ANS240" s="172"/>
      <c r="ANT240" s="172"/>
      <c r="ANU240" s="172"/>
      <c r="ANV240" s="172"/>
      <c r="ANW240" s="172"/>
      <c r="ANX240" s="172"/>
      <c r="ANY240" s="172"/>
      <c r="ANZ240" s="172"/>
      <c r="AOA240" s="172"/>
      <c r="AOB240" s="172"/>
      <c r="AOC240" s="172"/>
      <c r="AOD240" s="172"/>
      <c r="AOE240" s="172"/>
      <c r="AOF240" s="172"/>
      <c r="AOG240" s="172"/>
      <c r="AOH240" s="172"/>
      <c r="AOI240" s="172"/>
      <c r="AOJ240" s="172"/>
      <c r="AOK240" s="172"/>
      <c r="AOL240" s="172"/>
      <c r="AOM240" s="172"/>
      <c r="AON240" s="172"/>
      <c r="AOO240" s="172"/>
      <c r="AOP240" s="172"/>
      <c r="AOQ240" s="172"/>
      <c r="AOR240" s="172"/>
      <c r="AOS240" s="172"/>
      <c r="AOT240" s="172"/>
      <c r="AOU240" s="172"/>
      <c r="AOV240" s="172"/>
      <c r="AOW240" s="172"/>
      <c r="AOX240" s="172"/>
      <c r="AOY240" s="172"/>
      <c r="AOZ240" s="172"/>
      <c r="APA240" s="172"/>
      <c r="APB240" s="172"/>
      <c r="APC240" s="172"/>
      <c r="APD240" s="172"/>
      <c r="APE240" s="172"/>
      <c r="APF240" s="172"/>
      <c r="APG240" s="172"/>
      <c r="APH240" s="172"/>
      <c r="API240" s="172"/>
      <c r="APJ240" s="172"/>
      <c r="APK240" s="172"/>
      <c r="APL240" s="172"/>
      <c r="APM240" s="172"/>
      <c r="APN240" s="172"/>
      <c r="APO240" s="172"/>
      <c r="APP240" s="172"/>
      <c r="APQ240" s="172"/>
      <c r="APR240" s="172"/>
      <c r="APS240" s="172"/>
      <c r="APT240" s="172"/>
      <c r="APU240" s="172"/>
      <c r="APV240" s="172"/>
      <c r="APW240" s="172"/>
      <c r="APX240" s="172"/>
      <c r="APY240" s="172"/>
      <c r="APZ240" s="172"/>
      <c r="AQA240" s="172"/>
      <c r="AQB240" s="172"/>
      <c r="AQC240" s="172"/>
      <c r="AQD240" s="172"/>
      <c r="AQE240" s="172"/>
      <c r="AQF240" s="172"/>
      <c r="AQG240" s="172"/>
      <c r="AQH240" s="172"/>
      <c r="AQI240" s="172"/>
      <c r="AQJ240" s="172"/>
      <c r="AQK240" s="172"/>
      <c r="AQL240" s="172"/>
      <c r="AQM240" s="172"/>
      <c r="AQN240" s="172"/>
      <c r="AQO240" s="172"/>
      <c r="AQP240" s="172"/>
      <c r="AQQ240" s="172"/>
      <c r="AQR240" s="172"/>
      <c r="AQS240" s="172"/>
      <c r="AQT240" s="172"/>
      <c r="AQU240" s="172"/>
      <c r="AQV240" s="172"/>
      <c r="AQW240" s="172"/>
      <c r="AQX240" s="172"/>
      <c r="AQY240" s="172"/>
      <c r="AQZ240" s="172"/>
      <c r="ARA240" s="172"/>
      <c r="ARB240" s="172"/>
      <c r="ARC240" s="172"/>
      <c r="ARD240" s="172"/>
      <c r="ARE240" s="172"/>
      <c r="ARF240" s="172"/>
      <c r="ARG240" s="172"/>
      <c r="ARH240" s="172"/>
      <c r="ARI240" s="172"/>
      <c r="ARJ240" s="172"/>
      <c r="ARK240" s="172"/>
      <c r="ARL240" s="172"/>
      <c r="ARM240" s="172"/>
      <c r="ARN240" s="172"/>
      <c r="ARO240" s="172"/>
      <c r="ARP240" s="172"/>
      <c r="ARQ240" s="172"/>
      <c r="ARR240" s="172"/>
      <c r="ARS240" s="172"/>
      <c r="ART240" s="172"/>
      <c r="ARU240" s="172"/>
      <c r="ARV240" s="172"/>
      <c r="ARW240" s="172"/>
      <c r="ARX240" s="172"/>
      <c r="ARY240" s="172"/>
      <c r="ARZ240" s="172"/>
      <c r="ASA240" s="172"/>
      <c r="ASB240" s="172"/>
      <c r="ASC240" s="172"/>
      <c r="ASD240" s="172"/>
      <c r="ASE240" s="172"/>
      <c r="ASF240" s="172"/>
      <c r="ASG240" s="172"/>
      <c r="ASH240" s="172"/>
      <c r="ASI240" s="172"/>
      <c r="ASJ240" s="172"/>
      <c r="ASK240" s="172"/>
      <c r="ASL240" s="172"/>
      <c r="ASM240" s="172"/>
      <c r="ASN240" s="172"/>
      <c r="ASO240" s="172"/>
      <c r="ASP240" s="172"/>
      <c r="ASQ240" s="172"/>
      <c r="ASR240" s="172"/>
      <c r="ASS240" s="172"/>
      <c r="AST240" s="172"/>
      <c r="ASU240" s="172"/>
      <c r="ASV240" s="172"/>
      <c r="ASW240" s="172"/>
      <c r="ASX240" s="172"/>
      <c r="ASY240" s="172"/>
      <c r="ASZ240" s="172"/>
      <c r="ATA240" s="172"/>
      <c r="ATB240" s="172"/>
      <c r="ATC240" s="172"/>
      <c r="ATD240" s="172"/>
      <c r="ATE240" s="172"/>
      <c r="ATF240" s="172"/>
      <c r="ATG240" s="172"/>
      <c r="ATH240" s="172"/>
      <c r="ATI240" s="172"/>
      <c r="ATJ240" s="172"/>
      <c r="ATK240" s="172"/>
      <c r="ATL240" s="172"/>
      <c r="ATM240" s="172"/>
      <c r="ATN240" s="172"/>
      <c r="ATO240" s="172"/>
      <c r="ATP240" s="172"/>
      <c r="ATQ240" s="172"/>
      <c r="ATR240" s="172"/>
      <c r="ATS240" s="172"/>
      <c r="ATT240" s="172"/>
      <c r="ATU240" s="172"/>
      <c r="ATV240" s="172"/>
      <c r="ATW240" s="172"/>
      <c r="ATX240" s="172"/>
      <c r="ATY240" s="172"/>
      <c r="ATZ240" s="172"/>
      <c r="AUA240" s="172"/>
      <c r="AUB240" s="172"/>
      <c r="AUC240" s="172"/>
      <c r="AUD240" s="172"/>
      <c r="AUE240" s="172"/>
      <c r="AUF240" s="172"/>
      <c r="AUG240" s="172"/>
      <c r="AUH240" s="172"/>
      <c r="AUI240" s="172"/>
      <c r="AUJ240" s="172"/>
      <c r="AUK240" s="172"/>
      <c r="AUL240" s="172"/>
      <c r="AUM240" s="172"/>
      <c r="AUN240" s="172"/>
      <c r="AUO240" s="172"/>
      <c r="AUP240" s="172"/>
      <c r="AUQ240" s="172"/>
      <c r="AUR240" s="172"/>
      <c r="AUS240" s="172"/>
      <c r="AUT240" s="172"/>
      <c r="AUU240" s="172"/>
      <c r="AUV240" s="172"/>
      <c r="AUW240" s="172"/>
      <c r="AUX240" s="172"/>
      <c r="AUY240" s="172"/>
      <c r="AUZ240" s="172"/>
      <c r="AVA240" s="172"/>
      <c r="AVB240" s="172"/>
      <c r="AVC240" s="172"/>
      <c r="AVD240" s="172"/>
      <c r="AVE240" s="172"/>
      <c r="AVF240" s="172"/>
      <c r="AVG240" s="172"/>
      <c r="AVH240" s="172"/>
      <c r="AVI240" s="172"/>
      <c r="AVJ240" s="172"/>
      <c r="AVK240" s="172"/>
      <c r="AVL240" s="172"/>
      <c r="AVM240" s="172"/>
      <c r="AVN240" s="172"/>
      <c r="AVO240" s="172"/>
      <c r="AVP240" s="172"/>
      <c r="AVQ240" s="172"/>
      <c r="AVR240" s="172"/>
      <c r="AVS240" s="172"/>
      <c r="AVT240" s="172"/>
      <c r="AVU240" s="172"/>
      <c r="AVV240" s="172"/>
      <c r="AVW240" s="172"/>
      <c r="AVX240" s="172"/>
      <c r="AVY240" s="172"/>
      <c r="AVZ240" s="172"/>
      <c r="AWA240" s="172"/>
      <c r="AWB240" s="172"/>
      <c r="AWC240" s="172"/>
      <c r="AWD240" s="172"/>
      <c r="AWE240" s="172"/>
      <c r="AWF240" s="172"/>
      <c r="AWG240" s="172"/>
      <c r="AWH240" s="172"/>
      <c r="AWI240" s="172"/>
      <c r="AWJ240" s="172"/>
      <c r="AWK240" s="172"/>
      <c r="AWL240" s="172"/>
      <c r="AWM240" s="172"/>
      <c r="AWN240" s="172"/>
      <c r="AWO240" s="172"/>
      <c r="AWP240" s="172"/>
      <c r="AWQ240" s="172"/>
      <c r="AWR240" s="172"/>
      <c r="AWS240" s="172"/>
      <c r="AWT240" s="172"/>
      <c r="AWU240" s="172"/>
      <c r="AWV240" s="172"/>
      <c r="AWW240" s="172"/>
      <c r="AWX240" s="172"/>
      <c r="AWY240" s="172"/>
      <c r="AWZ240" s="172"/>
      <c r="AXA240" s="172"/>
      <c r="AXB240" s="172"/>
      <c r="AXC240" s="172"/>
      <c r="AXD240" s="172"/>
      <c r="AXE240" s="172"/>
      <c r="AXF240" s="172"/>
      <c r="AXG240" s="172"/>
      <c r="AXH240" s="172"/>
      <c r="AXI240" s="172"/>
      <c r="AXJ240" s="172"/>
      <c r="AXK240" s="172"/>
      <c r="AXL240" s="172"/>
      <c r="AXM240" s="172"/>
      <c r="AXN240" s="172"/>
      <c r="AXO240" s="172"/>
      <c r="AXP240" s="172"/>
      <c r="AXQ240" s="172"/>
      <c r="AXR240" s="172"/>
      <c r="AXS240" s="172"/>
      <c r="AXT240" s="172"/>
      <c r="AXU240" s="172"/>
      <c r="AXV240" s="172"/>
      <c r="AXW240" s="172"/>
      <c r="AXX240" s="172"/>
      <c r="AXY240" s="172"/>
      <c r="AXZ240" s="172"/>
      <c r="AYA240" s="172"/>
      <c r="AYB240" s="172"/>
      <c r="AYC240" s="172"/>
      <c r="AYD240" s="172"/>
      <c r="AYE240" s="172"/>
      <c r="AYF240" s="172"/>
      <c r="AYG240" s="172"/>
      <c r="AYH240" s="172"/>
      <c r="AYI240" s="172"/>
      <c r="AYJ240" s="172"/>
      <c r="AYK240" s="172"/>
      <c r="AYL240" s="172"/>
      <c r="AYM240" s="172"/>
      <c r="AYN240" s="172"/>
      <c r="AYO240" s="172"/>
      <c r="AYP240" s="172"/>
      <c r="AYQ240" s="172"/>
      <c r="AYR240" s="172"/>
      <c r="AYS240" s="172"/>
      <c r="AYT240" s="172"/>
      <c r="AYU240" s="172"/>
      <c r="AYV240" s="172"/>
      <c r="AYW240" s="172"/>
      <c r="AYX240" s="172"/>
      <c r="AYY240" s="172"/>
      <c r="AYZ240" s="172"/>
      <c r="AZA240" s="172"/>
      <c r="AZB240" s="172"/>
      <c r="AZC240" s="172"/>
      <c r="AZD240" s="172"/>
      <c r="AZE240" s="172"/>
      <c r="AZF240" s="172"/>
      <c r="AZG240" s="172"/>
      <c r="AZH240" s="172"/>
      <c r="AZI240" s="172"/>
      <c r="AZJ240" s="172"/>
      <c r="AZK240" s="172"/>
      <c r="AZL240" s="172"/>
      <c r="AZM240" s="172"/>
      <c r="AZN240" s="172"/>
      <c r="AZO240" s="172"/>
      <c r="AZP240" s="172"/>
      <c r="AZQ240" s="172"/>
      <c r="AZR240" s="172"/>
      <c r="AZS240" s="172"/>
      <c r="AZT240" s="172"/>
      <c r="AZU240" s="172"/>
      <c r="AZV240" s="172"/>
      <c r="AZW240" s="172"/>
      <c r="AZX240" s="172"/>
      <c r="AZY240" s="172"/>
      <c r="AZZ240" s="172"/>
      <c r="BAA240" s="172"/>
      <c r="BAB240" s="172"/>
      <c r="BAC240" s="172"/>
      <c r="BAD240" s="172"/>
      <c r="BAE240" s="172"/>
      <c r="BAF240" s="172"/>
      <c r="BAG240" s="172"/>
      <c r="BAH240" s="172"/>
      <c r="BAI240" s="172"/>
      <c r="BAJ240" s="172"/>
      <c r="BAK240" s="172"/>
      <c r="BAL240" s="172"/>
      <c r="BAM240" s="172"/>
      <c r="BAN240" s="172"/>
      <c r="BAO240" s="172"/>
      <c r="BAP240" s="172"/>
      <c r="BAQ240" s="172"/>
      <c r="BAR240" s="172"/>
      <c r="BAS240" s="172"/>
      <c r="BAT240" s="172"/>
      <c r="BAU240" s="172"/>
      <c r="BAV240" s="172"/>
      <c r="BAW240" s="172"/>
      <c r="BAX240" s="172"/>
      <c r="BAY240" s="172"/>
      <c r="BAZ240" s="172"/>
      <c r="BBA240" s="172"/>
      <c r="BBB240" s="172"/>
      <c r="BBC240" s="172"/>
      <c r="BBD240" s="172"/>
      <c r="BBE240" s="172"/>
      <c r="BBF240" s="172"/>
      <c r="BBG240" s="172"/>
      <c r="BBH240" s="172"/>
      <c r="BBI240" s="172"/>
      <c r="BBJ240" s="172"/>
      <c r="BBK240" s="172"/>
      <c r="BBL240" s="172"/>
      <c r="BBM240" s="172"/>
      <c r="BBN240" s="172"/>
      <c r="BBO240" s="172"/>
      <c r="BBP240" s="172"/>
      <c r="BBQ240" s="172"/>
      <c r="BBR240" s="172"/>
      <c r="BBS240" s="172"/>
      <c r="BBT240" s="172"/>
      <c r="BBU240" s="172"/>
      <c r="BBV240" s="172"/>
      <c r="BBW240" s="172"/>
      <c r="BBX240" s="172"/>
      <c r="BBY240" s="172"/>
      <c r="BBZ240" s="172"/>
      <c r="BCA240" s="172"/>
      <c r="BCB240" s="172"/>
      <c r="BCC240" s="172"/>
      <c r="BCD240" s="172"/>
      <c r="BCE240" s="172"/>
      <c r="BCF240" s="172"/>
      <c r="BCG240" s="172"/>
      <c r="BCH240" s="172"/>
      <c r="BCI240" s="172"/>
      <c r="BCJ240" s="172"/>
      <c r="BCK240" s="172"/>
      <c r="BCL240" s="172"/>
      <c r="BCM240" s="172"/>
      <c r="BCN240" s="172"/>
      <c r="BCO240" s="172"/>
      <c r="BCP240" s="172"/>
      <c r="BCQ240" s="172"/>
      <c r="BCR240" s="172"/>
      <c r="BCS240" s="172"/>
      <c r="BCT240" s="172"/>
      <c r="BCU240" s="172"/>
      <c r="BCV240" s="172"/>
      <c r="BCW240" s="172"/>
      <c r="BCX240" s="172"/>
      <c r="BCY240" s="172"/>
      <c r="BCZ240" s="172"/>
      <c r="BDA240" s="172"/>
      <c r="BDB240" s="172"/>
      <c r="BDC240" s="172"/>
      <c r="BDD240" s="172"/>
      <c r="BDE240" s="172"/>
      <c r="BDF240" s="172"/>
      <c r="BDG240" s="172"/>
      <c r="BDH240" s="172"/>
      <c r="BDI240" s="172"/>
      <c r="BDJ240" s="172"/>
      <c r="BDK240" s="172"/>
      <c r="BDL240" s="172"/>
      <c r="BDM240" s="172"/>
      <c r="BDN240" s="172"/>
      <c r="BDO240" s="172"/>
      <c r="BDP240" s="172"/>
      <c r="BDQ240" s="172"/>
      <c r="BDR240" s="172"/>
      <c r="BDS240" s="172"/>
      <c r="BDT240" s="172"/>
      <c r="BDU240" s="172"/>
      <c r="BDV240" s="172"/>
      <c r="BDW240" s="172"/>
      <c r="BDX240" s="172"/>
      <c r="BDY240" s="172"/>
      <c r="BDZ240" s="172"/>
      <c r="BEA240" s="172"/>
      <c r="BEB240" s="172"/>
      <c r="BEC240" s="172"/>
      <c r="BED240" s="172"/>
      <c r="BEE240" s="172"/>
      <c r="BEF240" s="172"/>
      <c r="BEG240" s="172"/>
      <c r="BEH240" s="172"/>
      <c r="BEI240" s="172"/>
      <c r="BEJ240" s="172"/>
      <c r="BEK240" s="172"/>
      <c r="BEL240" s="172"/>
      <c r="BEM240" s="172"/>
      <c r="BEN240" s="172"/>
      <c r="BEO240" s="172"/>
      <c r="BEP240" s="172"/>
      <c r="BEQ240" s="172"/>
      <c r="BER240" s="172"/>
      <c r="BES240" s="172"/>
      <c r="BET240" s="172"/>
      <c r="BEU240" s="172"/>
      <c r="BEV240" s="172"/>
      <c r="BEW240" s="172"/>
      <c r="BEX240" s="172"/>
      <c r="BEY240" s="172"/>
      <c r="BEZ240" s="172"/>
      <c r="BFA240" s="172"/>
      <c r="BFB240" s="172"/>
      <c r="BFC240" s="172"/>
      <c r="BFD240" s="172"/>
      <c r="BFE240" s="172"/>
      <c r="BFF240" s="172"/>
      <c r="BFG240" s="172"/>
      <c r="BFH240" s="172"/>
      <c r="BFI240" s="172"/>
      <c r="BFJ240" s="172"/>
      <c r="BFK240" s="172"/>
      <c r="BFL240" s="172"/>
      <c r="BFM240" s="172"/>
      <c r="BFN240" s="172"/>
      <c r="BFO240" s="172"/>
      <c r="BFP240" s="172"/>
      <c r="BFQ240" s="172"/>
      <c r="BFR240" s="172"/>
      <c r="BFS240" s="172"/>
      <c r="BFT240" s="172"/>
      <c r="BFU240" s="172"/>
      <c r="BFV240" s="172"/>
      <c r="BFW240" s="172"/>
      <c r="BFX240" s="172"/>
      <c r="BFY240" s="172"/>
      <c r="BFZ240" s="172"/>
      <c r="BGA240" s="172"/>
      <c r="BGB240" s="172"/>
      <c r="BGC240" s="172"/>
      <c r="BGD240" s="172"/>
      <c r="BGE240" s="172"/>
      <c r="BGF240" s="172"/>
      <c r="BGG240" s="172"/>
      <c r="BGH240" s="172"/>
      <c r="BGI240" s="172"/>
      <c r="BGJ240" s="172"/>
      <c r="BGK240" s="172"/>
      <c r="BGL240" s="172"/>
      <c r="BGM240" s="172"/>
      <c r="BGN240" s="172"/>
      <c r="BGO240" s="172"/>
      <c r="BGP240" s="172"/>
      <c r="BGQ240" s="172"/>
      <c r="BGR240" s="172"/>
      <c r="BGS240" s="172"/>
      <c r="BGT240" s="172"/>
      <c r="BGU240" s="172"/>
      <c r="BGV240" s="172"/>
      <c r="BGW240" s="172"/>
      <c r="BGX240" s="172"/>
      <c r="BGY240" s="172"/>
      <c r="BGZ240" s="172"/>
      <c r="BHA240" s="172"/>
      <c r="BHB240" s="172"/>
      <c r="BHC240" s="172"/>
      <c r="BHD240" s="172"/>
      <c r="BHE240" s="172"/>
      <c r="BHF240" s="172"/>
      <c r="BHG240" s="172"/>
      <c r="BHH240" s="172"/>
      <c r="BHI240" s="172"/>
      <c r="BHJ240" s="172"/>
      <c r="BHK240" s="172"/>
      <c r="BHL240" s="172"/>
      <c r="BHM240" s="172"/>
      <c r="BHN240" s="172"/>
      <c r="BHO240" s="172"/>
      <c r="BHP240" s="172"/>
      <c r="BHQ240" s="172"/>
      <c r="BHR240" s="172"/>
      <c r="BHS240" s="172"/>
      <c r="BHT240" s="172"/>
      <c r="BHU240" s="172"/>
      <c r="BHV240" s="172"/>
      <c r="BHW240" s="172"/>
      <c r="BHX240" s="172"/>
      <c r="BHY240" s="172"/>
      <c r="BHZ240" s="172"/>
      <c r="BIA240" s="172"/>
      <c r="BIB240" s="172"/>
      <c r="BIC240" s="172"/>
      <c r="BID240" s="172"/>
      <c r="BIE240" s="172"/>
      <c r="BIF240" s="172"/>
      <c r="BIG240" s="172"/>
      <c r="BIH240" s="172"/>
      <c r="BII240" s="172"/>
      <c r="BIJ240" s="172"/>
      <c r="BIK240" s="172"/>
      <c r="BIL240" s="172"/>
      <c r="BIM240" s="172"/>
      <c r="BIN240" s="172"/>
      <c r="BIO240" s="172"/>
      <c r="BIP240" s="172"/>
      <c r="BIQ240" s="172"/>
      <c r="BIR240" s="172"/>
      <c r="BIS240" s="172"/>
      <c r="BIT240" s="172"/>
      <c r="BIU240" s="172"/>
      <c r="BIV240" s="172"/>
      <c r="BIW240" s="172"/>
      <c r="BIX240" s="172"/>
      <c r="BIY240" s="172"/>
      <c r="BIZ240" s="172"/>
      <c r="BJA240" s="172"/>
      <c r="BJB240" s="172"/>
      <c r="BJC240" s="172"/>
      <c r="BJD240" s="172"/>
      <c r="BJE240" s="172"/>
      <c r="BJF240" s="172"/>
      <c r="BJG240" s="172"/>
      <c r="BJH240" s="172"/>
      <c r="BJI240" s="172"/>
      <c r="BJJ240" s="172"/>
      <c r="BJK240" s="172"/>
      <c r="BJL240" s="172"/>
      <c r="BJM240" s="172"/>
      <c r="BJN240" s="172"/>
      <c r="BJO240" s="172"/>
      <c r="BJP240" s="172"/>
      <c r="BJQ240" s="172"/>
      <c r="BJR240" s="172"/>
      <c r="BJS240" s="172"/>
      <c r="BJT240" s="172"/>
      <c r="BJU240" s="172"/>
      <c r="BJV240" s="172"/>
      <c r="BJW240" s="172"/>
      <c r="BJX240" s="172"/>
      <c r="BJY240" s="172"/>
      <c r="BJZ240" s="172"/>
      <c r="BKA240" s="172"/>
      <c r="BKB240" s="172"/>
      <c r="BKC240" s="172"/>
      <c r="BKD240" s="172"/>
      <c r="BKE240" s="172"/>
      <c r="BKF240" s="172"/>
      <c r="BKG240" s="172"/>
      <c r="BKH240" s="172"/>
      <c r="BKI240" s="172"/>
      <c r="BKJ240" s="172"/>
      <c r="BKK240" s="172"/>
      <c r="BKL240" s="172"/>
      <c r="BKM240" s="172"/>
      <c r="BKN240" s="172"/>
      <c r="BKO240" s="172"/>
      <c r="BKP240" s="172"/>
      <c r="BKQ240" s="172"/>
      <c r="BKR240" s="172"/>
      <c r="BKS240" s="172"/>
      <c r="BKT240" s="172"/>
      <c r="BKU240" s="172"/>
      <c r="BKV240" s="172"/>
      <c r="BKW240" s="172"/>
      <c r="BKX240" s="172"/>
      <c r="BKY240" s="172"/>
      <c r="BKZ240" s="172"/>
      <c r="BLA240" s="172"/>
      <c r="BLB240" s="172"/>
      <c r="BLC240" s="172"/>
      <c r="BLD240" s="172"/>
      <c r="BLE240" s="172"/>
      <c r="BLF240" s="172"/>
      <c r="BLG240" s="172"/>
      <c r="BLH240" s="172"/>
      <c r="BLI240" s="172"/>
      <c r="BLJ240" s="172"/>
      <c r="BLK240" s="172"/>
      <c r="BLL240" s="172"/>
      <c r="BLM240" s="172"/>
      <c r="BLN240" s="172"/>
      <c r="BLO240" s="172"/>
      <c r="BLP240" s="172"/>
      <c r="BLQ240" s="172"/>
      <c r="BLR240" s="172"/>
      <c r="BLS240" s="172"/>
      <c r="BLT240" s="172"/>
      <c r="BLU240" s="172"/>
      <c r="BLV240" s="172"/>
      <c r="BLW240" s="172"/>
      <c r="BLX240" s="172"/>
      <c r="BLY240" s="172"/>
      <c r="BLZ240" s="172"/>
      <c r="BMA240" s="172"/>
      <c r="BMB240" s="172"/>
      <c r="BMC240" s="172"/>
      <c r="BMD240" s="172"/>
      <c r="BME240" s="172"/>
      <c r="BMF240" s="172"/>
      <c r="BMG240" s="172"/>
      <c r="BMH240" s="172"/>
      <c r="BMI240" s="172"/>
      <c r="BMJ240" s="172"/>
      <c r="BMK240" s="172"/>
      <c r="BML240" s="172"/>
      <c r="BMM240" s="172"/>
      <c r="BMN240" s="172"/>
      <c r="BMO240" s="172"/>
      <c r="BMP240" s="172"/>
      <c r="BMQ240" s="172"/>
      <c r="BMR240" s="172"/>
      <c r="BMS240" s="172"/>
      <c r="BMT240" s="172"/>
      <c r="BMU240" s="172"/>
      <c r="BMV240" s="172"/>
      <c r="BMW240" s="172"/>
      <c r="BMX240" s="172"/>
      <c r="BMY240" s="172"/>
      <c r="BMZ240" s="172"/>
      <c r="BNA240" s="172"/>
      <c r="BNB240" s="172"/>
      <c r="BNC240" s="172"/>
      <c r="BND240" s="172"/>
      <c r="BNE240" s="172"/>
      <c r="BNF240" s="172"/>
      <c r="BNG240" s="172"/>
      <c r="BNH240" s="172"/>
      <c r="BNI240" s="172"/>
      <c r="BNJ240" s="172"/>
      <c r="BNK240" s="172"/>
      <c r="BNL240" s="172"/>
      <c r="BNM240" s="172"/>
      <c r="BNN240" s="172"/>
      <c r="BNO240" s="172"/>
      <c r="BNP240" s="172"/>
      <c r="BNQ240" s="172"/>
      <c r="BNR240" s="172"/>
      <c r="BNS240" s="172"/>
      <c r="BNT240" s="172"/>
      <c r="BNU240" s="172"/>
      <c r="BNV240" s="172"/>
      <c r="BNW240" s="172"/>
      <c r="BNX240" s="172"/>
      <c r="BNY240" s="172"/>
      <c r="BNZ240" s="172"/>
      <c r="BOA240" s="172"/>
      <c r="BOB240" s="172"/>
      <c r="BOC240" s="172"/>
      <c r="BOD240" s="172"/>
      <c r="BOE240" s="172"/>
      <c r="BOF240" s="172"/>
      <c r="BOG240" s="172"/>
      <c r="BOH240" s="172"/>
      <c r="BOI240" s="172"/>
      <c r="BOJ240" s="172"/>
      <c r="BOK240" s="172"/>
      <c r="BOL240" s="172"/>
      <c r="BOM240" s="172"/>
      <c r="BON240" s="172"/>
      <c r="BOO240" s="172"/>
      <c r="BOP240" s="172"/>
      <c r="BOQ240" s="172"/>
      <c r="BOR240" s="172"/>
      <c r="BOS240" s="172"/>
      <c r="BOT240" s="172"/>
      <c r="BOU240" s="172"/>
      <c r="BOV240" s="172"/>
      <c r="BOW240" s="172"/>
      <c r="BOX240" s="172"/>
      <c r="BOY240" s="172"/>
      <c r="BOZ240" s="172"/>
      <c r="BPA240" s="172"/>
      <c r="BPB240" s="172"/>
      <c r="BPC240" s="172"/>
      <c r="BPD240" s="172"/>
      <c r="BPE240" s="172"/>
      <c r="BPF240" s="172"/>
      <c r="BPG240" s="172"/>
      <c r="BPH240" s="172"/>
      <c r="BPI240" s="172"/>
      <c r="BPJ240" s="172"/>
      <c r="BPK240" s="172"/>
      <c r="BPL240" s="172"/>
      <c r="BPM240" s="172"/>
      <c r="BPN240" s="172"/>
      <c r="BPO240" s="172"/>
      <c r="BPP240" s="172"/>
      <c r="BPQ240" s="172"/>
      <c r="BPR240" s="172"/>
      <c r="BPS240" s="172"/>
      <c r="BPT240" s="172"/>
      <c r="BPU240" s="172"/>
      <c r="BPV240" s="172"/>
      <c r="BPW240" s="172"/>
      <c r="BPX240" s="172"/>
      <c r="BPY240" s="172"/>
      <c r="BPZ240" s="172"/>
      <c r="BQA240" s="172"/>
      <c r="BQB240" s="172"/>
      <c r="BQC240" s="172"/>
      <c r="BQD240" s="172"/>
      <c r="BQE240" s="172"/>
      <c r="BQF240" s="172"/>
      <c r="BQG240" s="172"/>
      <c r="BQH240" s="172"/>
      <c r="BQI240" s="172"/>
      <c r="BQJ240" s="172"/>
      <c r="BQK240" s="172"/>
      <c r="BQL240" s="172"/>
      <c r="BQM240" s="172"/>
      <c r="BQN240" s="172"/>
      <c r="BQO240" s="172"/>
      <c r="BQP240" s="172"/>
      <c r="BQQ240" s="172"/>
      <c r="BQR240" s="172"/>
      <c r="BQS240" s="172"/>
      <c r="BQT240" s="172"/>
      <c r="BQU240" s="172"/>
      <c r="BQV240" s="172"/>
      <c r="BQW240" s="172"/>
      <c r="BQX240" s="172"/>
      <c r="BQY240" s="172"/>
      <c r="BQZ240" s="172"/>
      <c r="BRA240" s="172"/>
      <c r="BRB240" s="172"/>
      <c r="BRC240" s="172"/>
      <c r="BRD240" s="172"/>
      <c r="BRE240" s="172"/>
      <c r="BRF240" s="172"/>
      <c r="BRG240" s="172"/>
      <c r="BRH240" s="172"/>
      <c r="BRI240" s="172"/>
      <c r="BRJ240" s="172"/>
      <c r="BRK240" s="172"/>
      <c r="BRL240" s="172"/>
      <c r="BRM240" s="172"/>
      <c r="BRN240" s="172"/>
      <c r="BRO240" s="172"/>
      <c r="BRP240" s="172"/>
      <c r="BRQ240" s="172"/>
      <c r="BRR240" s="172"/>
      <c r="BRS240" s="172"/>
      <c r="BRT240" s="172"/>
      <c r="BRU240" s="172"/>
      <c r="BRV240" s="172"/>
      <c r="BRW240" s="172"/>
      <c r="BRX240" s="172"/>
      <c r="BRY240" s="172"/>
      <c r="BRZ240" s="172"/>
      <c r="BSA240" s="172"/>
      <c r="BSB240" s="172"/>
      <c r="BSC240" s="172"/>
      <c r="BSD240" s="172"/>
      <c r="BSE240" s="172"/>
      <c r="BSF240" s="172"/>
      <c r="BSG240" s="172"/>
      <c r="BSH240" s="172"/>
      <c r="BSI240" s="172"/>
      <c r="BSJ240" s="172"/>
      <c r="BSK240" s="172"/>
      <c r="BSL240" s="172"/>
      <c r="BSM240" s="172"/>
      <c r="BSN240" s="172"/>
      <c r="BSO240" s="172"/>
      <c r="BSP240" s="172"/>
      <c r="BSQ240" s="172"/>
      <c r="BSR240" s="172"/>
      <c r="BSS240" s="172"/>
      <c r="BST240" s="172"/>
      <c r="BSU240" s="172"/>
      <c r="BSV240" s="172"/>
      <c r="BSW240" s="172"/>
      <c r="BSX240" s="172"/>
      <c r="BSY240" s="172"/>
      <c r="BSZ240" s="172"/>
      <c r="BTA240" s="172"/>
      <c r="BTB240" s="172"/>
      <c r="BTC240" s="172"/>
      <c r="BTD240" s="172"/>
      <c r="BTE240" s="172"/>
      <c r="BTF240" s="172"/>
      <c r="BTG240" s="172"/>
      <c r="BTH240" s="172"/>
      <c r="BTI240" s="172"/>
      <c r="BTJ240" s="172"/>
      <c r="BTK240" s="172"/>
      <c r="BTL240" s="172"/>
      <c r="BTM240" s="172"/>
      <c r="BTN240" s="172"/>
      <c r="BTO240" s="172"/>
      <c r="BTP240" s="172"/>
      <c r="BTQ240" s="172"/>
      <c r="BTR240" s="172"/>
      <c r="BTS240" s="172"/>
      <c r="BTT240" s="172"/>
      <c r="BTU240" s="172"/>
      <c r="BTV240" s="172"/>
      <c r="BTW240" s="172"/>
      <c r="BTX240" s="172"/>
      <c r="BTY240" s="172"/>
      <c r="BTZ240" s="172"/>
      <c r="BUA240" s="172"/>
      <c r="BUB240" s="172"/>
      <c r="BUC240" s="172"/>
      <c r="BUD240" s="172"/>
      <c r="BUE240" s="172"/>
      <c r="BUF240" s="172"/>
      <c r="BUG240" s="172"/>
      <c r="BUH240" s="172"/>
      <c r="BUI240" s="172"/>
      <c r="BUJ240" s="172"/>
      <c r="BUK240" s="172"/>
      <c r="BUL240" s="172"/>
      <c r="BUM240" s="172"/>
      <c r="BUN240" s="172"/>
      <c r="BUO240" s="172"/>
      <c r="BUP240" s="172"/>
      <c r="BUQ240" s="172"/>
      <c r="BUR240" s="172"/>
      <c r="BUS240" s="172"/>
      <c r="BUT240" s="172"/>
      <c r="BUU240" s="172"/>
      <c r="BUV240" s="172"/>
      <c r="BUW240" s="172"/>
      <c r="BUX240" s="172"/>
      <c r="BUY240" s="172"/>
      <c r="BUZ240" s="172"/>
      <c r="BVA240" s="172"/>
      <c r="BVB240" s="172"/>
      <c r="BVC240" s="172"/>
      <c r="BVD240" s="172"/>
      <c r="BVE240" s="172"/>
      <c r="BVF240" s="172"/>
      <c r="BVG240" s="172"/>
      <c r="BVH240" s="172"/>
      <c r="BVI240" s="172"/>
      <c r="BVJ240" s="172"/>
      <c r="BVK240" s="172"/>
      <c r="BVL240" s="172"/>
      <c r="BVM240" s="172"/>
      <c r="BVN240" s="172"/>
      <c r="BVO240" s="172"/>
      <c r="BVP240" s="172"/>
      <c r="BVQ240" s="172"/>
      <c r="BVR240" s="172"/>
      <c r="BVS240" s="172"/>
      <c r="BVT240" s="172"/>
      <c r="BVU240" s="172"/>
      <c r="BVV240" s="172"/>
      <c r="BVW240" s="172"/>
      <c r="BVX240" s="172"/>
      <c r="BVY240" s="172"/>
      <c r="BVZ240" s="172"/>
      <c r="BWA240" s="172"/>
      <c r="BWB240" s="172"/>
      <c r="BWC240" s="172"/>
      <c r="BWD240" s="172"/>
      <c r="BWE240" s="172"/>
      <c r="BWF240" s="172"/>
      <c r="BWG240" s="172"/>
      <c r="BWH240" s="172"/>
      <c r="BWI240" s="172"/>
      <c r="BWJ240" s="172"/>
      <c r="BWK240" s="172"/>
      <c r="BWL240" s="172"/>
      <c r="BWM240" s="172"/>
      <c r="BWN240" s="172"/>
      <c r="BWO240" s="172"/>
      <c r="BWP240" s="172"/>
      <c r="BWQ240" s="172"/>
      <c r="BWR240" s="172"/>
      <c r="BWS240" s="172"/>
      <c r="BWT240" s="172"/>
      <c r="BWU240" s="172"/>
      <c r="BWV240" s="172"/>
      <c r="BWW240" s="172"/>
      <c r="BWX240" s="172"/>
      <c r="BWY240" s="172"/>
      <c r="BWZ240" s="172"/>
      <c r="BXA240" s="172"/>
      <c r="BXB240" s="172"/>
      <c r="BXC240" s="172"/>
      <c r="BXD240" s="172"/>
      <c r="BXE240" s="172"/>
      <c r="BXF240" s="172"/>
      <c r="BXG240" s="172"/>
      <c r="BXH240" s="172"/>
      <c r="BXI240" s="172"/>
      <c r="BXJ240" s="172"/>
      <c r="BXK240" s="172"/>
      <c r="BXL240" s="172"/>
      <c r="BXM240" s="172"/>
      <c r="BXN240" s="172"/>
      <c r="BXO240" s="172"/>
      <c r="BXP240" s="172"/>
      <c r="BXQ240" s="172"/>
      <c r="BXR240" s="172"/>
      <c r="BXS240" s="172"/>
      <c r="BXT240" s="172"/>
      <c r="BXU240" s="172"/>
      <c r="BXV240" s="172"/>
      <c r="BXW240" s="172"/>
      <c r="BXX240" s="172"/>
      <c r="BXY240" s="172"/>
      <c r="BXZ240" s="172"/>
      <c r="BYA240" s="172"/>
      <c r="BYB240" s="172"/>
      <c r="BYC240" s="172"/>
      <c r="BYD240" s="172"/>
      <c r="BYE240" s="172"/>
      <c r="BYF240" s="172"/>
      <c r="BYG240" s="172"/>
      <c r="BYH240" s="172"/>
      <c r="BYI240" s="172"/>
      <c r="BYJ240" s="172"/>
      <c r="BYK240" s="172"/>
      <c r="BYL240" s="172"/>
      <c r="BYM240" s="172"/>
      <c r="BYN240" s="172"/>
      <c r="BYO240" s="172"/>
      <c r="BYP240" s="172"/>
      <c r="BYQ240" s="172"/>
      <c r="BYR240" s="172"/>
      <c r="BYS240" s="172"/>
      <c r="BYT240" s="172"/>
      <c r="BYU240" s="172"/>
      <c r="BYV240" s="172"/>
      <c r="BYW240" s="172"/>
      <c r="BYX240" s="172"/>
      <c r="BYY240" s="172"/>
      <c r="BYZ240" s="172"/>
      <c r="BZA240" s="172"/>
      <c r="BZB240" s="172"/>
      <c r="BZC240" s="172"/>
      <c r="BZD240" s="172"/>
      <c r="BZE240" s="172"/>
      <c r="BZF240" s="172"/>
      <c r="BZG240" s="172"/>
      <c r="BZH240" s="172"/>
      <c r="BZI240" s="172"/>
      <c r="BZJ240" s="172"/>
      <c r="BZK240" s="172"/>
      <c r="BZL240" s="172"/>
      <c r="BZM240" s="172"/>
      <c r="BZN240" s="172"/>
      <c r="BZO240" s="172"/>
      <c r="BZP240" s="172"/>
      <c r="BZQ240" s="172"/>
      <c r="BZR240" s="172"/>
      <c r="BZS240" s="172"/>
      <c r="BZT240" s="172"/>
      <c r="BZU240" s="172"/>
      <c r="BZV240" s="172"/>
      <c r="BZW240" s="172"/>
      <c r="BZX240" s="172"/>
      <c r="BZY240" s="172"/>
      <c r="BZZ240" s="172"/>
      <c r="CAA240" s="172"/>
      <c r="CAB240" s="172"/>
      <c r="CAC240" s="172"/>
      <c r="CAD240" s="172"/>
      <c r="CAE240" s="172"/>
      <c r="CAF240" s="172"/>
      <c r="CAG240" s="172"/>
      <c r="CAH240" s="172"/>
      <c r="CAI240" s="172"/>
      <c r="CAJ240" s="172"/>
      <c r="CAK240" s="172"/>
      <c r="CAL240" s="172"/>
      <c r="CAM240" s="172"/>
      <c r="CAN240" s="172"/>
      <c r="CAO240" s="172"/>
      <c r="CAP240" s="172"/>
      <c r="CAQ240" s="172"/>
      <c r="CAR240" s="172"/>
      <c r="CAS240" s="172"/>
      <c r="CAT240" s="172"/>
      <c r="CAU240" s="172"/>
      <c r="CAV240" s="172"/>
      <c r="CAW240" s="172"/>
      <c r="CAX240" s="172"/>
      <c r="CAY240" s="172"/>
      <c r="CAZ240" s="172"/>
      <c r="CBA240" s="172"/>
      <c r="CBB240" s="172"/>
      <c r="CBC240" s="172"/>
      <c r="CBD240" s="172"/>
      <c r="CBE240" s="172"/>
      <c r="CBF240" s="172"/>
      <c r="CBG240" s="172"/>
      <c r="CBH240" s="172"/>
      <c r="CBI240" s="172"/>
      <c r="CBJ240" s="172"/>
      <c r="CBK240" s="172"/>
      <c r="CBL240" s="172"/>
      <c r="CBM240" s="172"/>
      <c r="CBN240" s="172"/>
      <c r="CBO240" s="172"/>
      <c r="CBP240" s="172"/>
      <c r="CBQ240" s="172"/>
      <c r="CBR240" s="172"/>
      <c r="CBS240" s="172"/>
      <c r="CBT240" s="172"/>
      <c r="CBU240" s="172"/>
      <c r="CBV240" s="172"/>
      <c r="CBW240" s="172"/>
      <c r="CBX240" s="172"/>
      <c r="CBY240" s="172"/>
      <c r="CBZ240" s="172"/>
      <c r="CCA240" s="172"/>
      <c r="CCB240" s="172"/>
      <c r="CCC240" s="172"/>
      <c r="CCD240" s="172"/>
      <c r="CCE240" s="172"/>
      <c r="CCF240" s="172"/>
      <c r="CCG240" s="172"/>
      <c r="CCH240" s="172"/>
      <c r="CCI240" s="172"/>
      <c r="CCJ240" s="172"/>
      <c r="CCK240" s="172"/>
      <c r="CCL240" s="172"/>
      <c r="CCM240" s="172"/>
      <c r="CCN240" s="172"/>
      <c r="CCO240" s="172"/>
      <c r="CCP240" s="172"/>
      <c r="CCQ240" s="172"/>
      <c r="CCR240" s="172"/>
      <c r="CCS240" s="172"/>
      <c r="CCT240" s="172"/>
      <c r="CCU240" s="172"/>
      <c r="CCV240" s="172"/>
      <c r="CCW240" s="172"/>
      <c r="CCX240" s="172"/>
      <c r="CCY240" s="172"/>
      <c r="CCZ240" s="172"/>
      <c r="CDA240" s="172"/>
      <c r="CDB240" s="172"/>
      <c r="CDC240" s="172"/>
      <c r="CDD240" s="172"/>
      <c r="CDE240" s="172"/>
      <c r="CDF240" s="172"/>
      <c r="CDG240" s="172"/>
      <c r="CDH240" s="172"/>
      <c r="CDI240" s="172"/>
      <c r="CDJ240" s="172"/>
      <c r="CDK240" s="172"/>
      <c r="CDL240" s="172"/>
      <c r="CDM240" s="172"/>
      <c r="CDN240" s="172"/>
      <c r="CDO240" s="172"/>
      <c r="CDP240" s="172"/>
      <c r="CDQ240" s="172"/>
      <c r="CDR240" s="172"/>
      <c r="CDS240" s="172"/>
      <c r="CDT240" s="172"/>
      <c r="CDU240" s="172"/>
      <c r="CDV240" s="172"/>
      <c r="CDW240" s="172"/>
      <c r="CDX240" s="172"/>
      <c r="CDY240" s="172"/>
      <c r="CDZ240" s="172"/>
      <c r="CEA240" s="172"/>
      <c r="CEB240" s="172"/>
      <c r="CEC240" s="172"/>
      <c r="CED240" s="172"/>
      <c r="CEE240" s="172"/>
      <c r="CEF240" s="172"/>
      <c r="CEG240" s="172"/>
      <c r="CEH240" s="172"/>
      <c r="CEI240" s="172"/>
      <c r="CEJ240" s="172"/>
      <c r="CEK240" s="172"/>
      <c r="CEL240" s="172"/>
      <c r="CEM240" s="172"/>
      <c r="CEN240" s="172"/>
      <c r="CEO240" s="172"/>
      <c r="CEP240" s="172"/>
      <c r="CEQ240" s="172"/>
      <c r="CER240" s="172"/>
      <c r="CES240" s="172"/>
      <c r="CET240" s="172"/>
      <c r="CEU240" s="172"/>
      <c r="CEV240" s="172"/>
      <c r="CEW240" s="172"/>
      <c r="CEX240" s="172"/>
      <c r="CEY240" s="172"/>
      <c r="CEZ240" s="172"/>
      <c r="CFA240" s="172"/>
      <c r="CFB240" s="172"/>
      <c r="CFC240" s="172"/>
      <c r="CFD240" s="172"/>
      <c r="CFE240" s="172"/>
      <c r="CFF240" s="172"/>
      <c r="CFG240" s="172"/>
      <c r="CFH240" s="172"/>
      <c r="CFI240" s="172"/>
      <c r="CFJ240" s="172"/>
      <c r="CFK240" s="172"/>
      <c r="CFL240" s="172"/>
      <c r="CFM240" s="172"/>
      <c r="CFN240" s="172"/>
      <c r="CFO240" s="172"/>
      <c r="CFP240" s="172"/>
      <c r="CFQ240" s="172"/>
      <c r="CFR240" s="172"/>
      <c r="CFS240" s="172"/>
      <c r="CFT240" s="172"/>
      <c r="CFU240" s="172"/>
      <c r="CFV240" s="172"/>
      <c r="CFW240" s="172"/>
      <c r="CFX240" s="172"/>
      <c r="CFY240" s="172"/>
      <c r="CFZ240" s="172"/>
      <c r="CGA240" s="172"/>
      <c r="CGB240" s="172"/>
      <c r="CGC240" s="172"/>
      <c r="CGD240" s="172"/>
      <c r="CGE240" s="172"/>
      <c r="CGF240" s="172"/>
      <c r="CGG240" s="172"/>
      <c r="CGH240" s="172"/>
      <c r="CGI240" s="172"/>
      <c r="CGJ240" s="172"/>
      <c r="CGK240" s="172"/>
      <c r="CGL240" s="172"/>
      <c r="CGM240" s="172"/>
      <c r="CGN240" s="172"/>
      <c r="CGO240" s="172"/>
      <c r="CGP240" s="172"/>
      <c r="CGQ240" s="172"/>
      <c r="CGR240" s="172"/>
      <c r="CGS240" s="172"/>
      <c r="CGT240" s="172"/>
      <c r="CGU240" s="172"/>
      <c r="CGV240" s="172"/>
      <c r="CGW240" s="172"/>
      <c r="CGX240" s="172"/>
      <c r="CGY240" s="172"/>
      <c r="CGZ240" s="172"/>
      <c r="CHA240" s="172"/>
      <c r="CHB240" s="172"/>
      <c r="CHC240" s="172"/>
      <c r="CHD240" s="172"/>
      <c r="CHE240" s="172"/>
      <c r="CHF240" s="172"/>
      <c r="CHG240" s="172"/>
      <c r="CHH240" s="172"/>
      <c r="CHI240" s="172"/>
      <c r="CHJ240" s="172"/>
      <c r="CHK240" s="172"/>
      <c r="CHL240" s="172"/>
      <c r="CHM240" s="172"/>
      <c r="CHN240" s="172"/>
      <c r="CHO240" s="172"/>
      <c r="CHP240" s="172"/>
      <c r="CHQ240" s="172"/>
      <c r="CHR240" s="172"/>
      <c r="CHS240" s="172"/>
      <c r="CHT240" s="172"/>
      <c r="CHU240" s="172"/>
      <c r="CHV240" s="172"/>
      <c r="CHW240" s="172"/>
      <c r="CHX240" s="172"/>
      <c r="CHY240" s="172"/>
      <c r="CHZ240" s="172"/>
      <c r="CIA240" s="172"/>
      <c r="CIB240" s="172"/>
      <c r="CIC240" s="172"/>
      <c r="CID240" s="172"/>
      <c r="CIE240" s="172"/>
      <c r="CIF240" s="172"/>
      <c r="CIG240" s="172"/>
      <c r="CIH240" s="172"/>
      <c r="CII240" s="172"/>
      <c r="CIJ240" s="172"/>
      <c r="CIK240" s="172"/>
      <c r="CIL240" s="172"/>
      <c r="CIM240" s="172"/>
      <c r="CIN240" s="172"/>
      <c r="CIO240" s="172"/>
      <c r="CIP240" s="172"/>
      <c r="CIQ240" s="172"/>
      <c r="CIR240" s="172"/>
      <c r="CIS240" s="172"/>
      <c r="CIT240" s="172"/>
      <c r="CIU240" s="172"/>
      <c r="CIV240" s="172"/>
      <c r="CIW240" s="172"/>
      <c r="CIX240" s="172"/>
      <c r="CIY240" s="172"/>
      <c r="CIZ240" s="172"/>
      <c r="CJA240" s="172"/>
      <c r="CJB240" s="172"/>
      <c r="CJC240" s="172"/>
      <c r="CJD240" s="172"/>
      <c r="CJE240" s="172"/>
      <c r="CJF240" s="172"/>
      <c r="CJG240" s="172"/>
      <c r="CJH240" s="172"/>
      <c r="CJI240" s="172"/>
      <c r="CJJ240" s="172"/>
      <c r="CJK240" s="172"/>
      <c r="CJL240" s="172"/>
      <c r="CJM240" s="172"/>
      <c r="CJN240" s="172"/>
      <c r="CJO240" s="172"/>
      <c r="CJP240" s="172"/>
      <c r="CJQ240" s="172"/>
      <c r="CJR240" s="172"/>
      <c r="CJS240" s="172"/>
      <c r="CJT240" s="172"/>
      <c r="CJU240" s="172"/>
      <c r="CJV240" s="172"/>
      <c r="CJW240" s="172"/>
      <c r="CJX240" s="172"/>
      <c r="CJY240" s="172"/>
      <c r="CJZ240" s="172"/>
      <c r="CKA240" s="172"/>
      <c r="CKB240" s="172"/>
      <c r="CKC240" s="172"/>
      <c r="CKD240" s="172"/>
      <c r="CKE240" s="172"/>
      <c r="CKF240" s="172"/>
      <c r="CKG240" s="172"/>
      <c r="CKH240" s="172"/>
      <c r="CKI240" s="172"/>
      <c r="CKJ240" s="172"/>
      <c r="CKK240" s="172"/>
      <c r="CKL240" s="172"/>
      <c r="CKM240" s="172"/>
      <c r="CKN240" s="172"/>
      <c r="CKO240" s="172"/>
      <c r="CKP240" s="172"/>
      <c r="CKQ240" s="172"/>
      <c r="CKR240" s="172"/>
      <c r="CKS240" s="172"/>
      <c r="CKT240" s="172"/>
      <c r="CKU240" s="172"/>
      <c r="CKV240" s="172"/>
      <c r="CKW240" s="172"/>
      <c r="CKX240" s="172"/>
      <c r="CKY240" s="172"/>
      <c r="CKZ240" s="172"/>
      <c r="CLA240" s="172"/>
      <c r="CLB240" s="172"/>
      <c r="CLC240" s="172"/>
      <c r="CLD240" s="172"/>
      <c r="CLE240" s="172"/>
      <c r="CLF240" s="172"/>
      <c r="CLG240" s="172"/>
      <c r="CLH240" s="172"/>
      <c r="CLI240" s="172"/>
      <c r="CLJ240" s="172"/>
      <c r="CLK240" s="172"/>
      <c r="CLL240" s="172"/>
      <c r="CLM240" s="172"/>
      <c r="CLN240" s="172"/>
      <c r="CLO240" s="172"/>
      <c r="CLP240" s="172"/>
      <c r="CLQ240" s="172"/>
      <c r="CLR240" s="172"/>
      <c r="CLS240" s="172"/>
      <c r="CLT240" s="172"/>
      <c r="CLU240" s="172"/>
      <c r="CLV240" s="172"/>
      <c r="CLW240" s="172"/>
      <c r="CLX240" s="172"/>
      <c r="CLY240" s="172"/>
      <c r="CLZ240" s="172"/>
      <c r="CMA240" s="172"/>
      <c r="CMB240" s="172"/>
      <c r="CMC240" s="172"/>
      <c r="CMD240" s="172"/>
      <c r="CME240" s="172"/>
      <c r="CMF240" s="172"/>
      <c r="CMG240" s="172"/>
      <c r="CMH240" s="172"/>
      <c r="CMI240" s="172"/>
      <c r="CMJ240" s="172"/>
      <c r="CMK240" s="172"/>
      <c r="CML240" s="172"/>
      <c r="CMM240" s="172"/>
      <c r="CMN240" s="172"/>
      <c r="CMO240" s="172"/>
      <c r="CMP240" s="172"/>
      <c r="CMQ240" s="172"/>
      <c r="CMR240" s="172"/>
      <c r="CMS240" s="172"/>
      <c r="CMT240" s="172"/>
      <c r="CMU240" s="172"/>
      <c r="CMV240" s="172"/>
      <c r="CMW240" s="172"/>
      <c r="CMX240" s="172"/>
      <c r="CMY240" s="172"/>
      <c r="CMZ240" s="172"/>
      <c r="CNA240" s="172"/>
      <c r="CNB240" s="172"/>
      <c r="CNC240" s="172"/>
      <c r="CND240" s="172"/>
      <c r="CNE240" s="172"/>
      <c r="CNF240" s="172"/>
      <c r="CNG240" s="172"/>
      <c r="CNH240" s="172"/>
      <c r="CNI240" s="172"/>
      <c r="CNJ240" s="172"/>
      <c r="CNK240" s="172"/>
      <c r="CNL240" s="172"/>
      <c r="CNM240" s="172"/>
      <c r="CNN240" s="172"/>
      <c r="CNO240" s="172"/>
      <c r="CNP240" s="172"/>
      <c r="CNQ240" s="172"/>
      <c r="CNR240" s="172"/>
      <c r="CNS240" s="172"/>
      <c r="CNT240" s="172"/>
      <c r="CNU240" s="172"/>
      <c r="CNV240" s="172"/>
      <c r="CNW240" s="172"/>
      <c r="CNX240" s="172"/>
      <c r="CNY240" s="172"/>
      <c r="CNZ240" s="172"/>
      <c r="COA240" s="172"/>
      <c r="COB240" s="172"/>
      <c r="COC240" s="172"/>
      <c r="COD240" s="172"/>
      <c r="COE240" s="172"/>
      <c r="COF240" s="172"/>
      <c r="COG240" s="172"/>
      <c r="COH240" s="172"/>
      <c r="COI240" s="172"/>
      <c r="COJ240" s="172"/>
      <c r="COK240" s="172"/>
      <c r="COL240" s="172"/>
      <c r="COM240" s="172"/>
      <c r="CON240" s="172"/>
      <c r="COO240" s="172"/>
      <c r="COP240" s="172"/>
      <c r="COQ240" s="172"/>
      <c r="COR240" s="172"/>
      <c r="COS240" s="172"/>
      <c r="COT240" s="172"/>
      <c r="COU240" s="172"/>
      <c r="COV240" s="172"/>
      <c r="COW240" s="172"/>
      <c r="COX240" s="172"/>
      <c r="COY240" s="172"/>
      <c r="COZ240" s="172"/>
      <c r="CPA240" s="172"/>
      <c r="CPB240" s="172"/>
      <c r="CPC240" s="172"/>
      <c r="CPD240" s="172"/>
      <c r="CPE240" s="172"/>
      <c r="CPF240" s="172"/>
      <c r="CPG240" s="172"/>
      <c r="CPH240" s="172"/>
      <c r="CPI240" s="172"/>
      <c r="CPJ240" s="172"/>
      <c r="CPK240" s="172"/>
      <c r="CPL240" s="172"/>
      <c r="CPM240" s="172"/>
      <c r="CPN240" s="172"/>
      <c r="CPO240" s="172"/>
      <c r="CPP240" s="172"/>
      <c r="CPQ240" s="172"/>
      <c r="CPR240" s="172"/>
      <c r="CPS240" s="172"/>
      <c r="CPT240" s="172"/>
      <c r="CPU240" s="172"/>
      <c r="CPV240" s="172"/>
      <c r="CPW240" s="172"/>
      <c r="CPX240" s="172"/>
      <c r="CPY240" s="172"/>
      <c r="CPZ240" s="172"/>
      <c r="CQA240" s="172"/>
      <c r="CQB240" s="172"/>
      <c r="CQC240" s="172"/>
      <c r="CQD240" s="172"/>
      <c r="CQE240" s="172"/>
      <c r="CQF240" s="172"/>
      <c r="CQG240" s="172"/>
      <c r="CQH240" s="172"/>
      <c r="CQI240" s="172"/>
      <c r="CQJ240" s="172"/>
      <c r="CQK240" s="172"/>
      <c r="CQL240" s="172"/>
      <c r="CQM240" s="172"/>
      <c r="CQN240" s="172"/>
      <c r="CQO240" s="172"/>
      <c r="CQP240" s="172"/>
      <c r="CQQ240" s="172"/>
      <c r="CQR240" s="172"/>
      <c r="CQS240" s="172"/>
      <c r="CQT240" s="172"/>
      <c r="CQU240" s="172"/>
      <c r="CQV240" s="172"/>
      <c r="CQW240" s="172"/>
      <c r="CQX240" s="172"/>
      <c r="CQY240" s="172"/>
      <c r="CQZ240" s="172"/>
      <c r="CRA240" s="172"/>
      <c r="CRB240" s="172"/>
      <c r="CRC240" s="172"/>
      <c r="CRD240" s="172"/>
      <c r="CRE240" s="172"/>
      <c r="CRF240" s="172"/>
      <c r="CRG240" s="172"/>
      <c r="CRH240" s="172"/>
      <c r="CRI240" s="172"/>
      <c r="CRJ240" s="172"/>
      <c r="CRK240" s="172"/>
      <c r="CRL240" s="172"/>
      <c r="CRM240" s="172"/>
      <c r="CRN240" s="172"/>
      <c r="CRO240" s="172"/>
      <c r="CRP240" s="172"/>
      <c r="CRQ240" s="172"/>
      <c r="CRR240" s="172"/>
      <c r="CRS240" s="172"/>
      <c r="CRT240" s="172"/>
      <c r="CRU240" s="172"/>
      <c r="CRV240" s="172"/>
      <c r="CRW240" s="172"/>
      <c r="CRX240" s="172"/>
      <c r="CRY240" s="172"/>
      <c r="CRZ240" s="172"/>
      <c r="CSA240" s="172"/>
      <c r="CSB240" s="172"/>
      <c r="CSC240" s="172"/>
      <c r="CSD240" s="172"/>
      <c r="CSE240" s="172"/>
      <c r="CSF240" s="172"/>
      <c r="CSG240" s="172"/>
      <c r="CSH240" s="172"/>
      <c r="CSI240" s="172"/>
      <c r="CSJ240" s="172"/>
      <c r="CSK240" s="172"/>
      <c r="CSL240" s="172"/>
      <c r="CSM240" s="172"/>
      <c r="CSN240" s="172"/>
      <c r="CSO240" s="172"/>
      <c r="CSP240" s="172"/>
      <c r="CSQ240" s="172"/>
      <c r="CSR240" s="172"/>
      <c r="CSS240" s="172"/>
      <c r="CST240" s="172"/>
      <c r="CSU240" s="172"/>
      <c r="CSV240" s="172"/>
      <c r="CSW240" s="172"/>
      <c r="CSX240" s="172"/>
      <c r="CSY240" s="172"/>
      <c r="CSZ240" s="172"/>
      <c r="CTA240" s="172"/>
      <c r="CTB240" s="172"/>
      <c r="CTC240" s="172"/>
      <c r="CTD240" s="172"/>
      <c r="CTE240" s="172"/>
      <c r="CTF240" s="172"/>
      <c r="CTG240" s="172"/>
      <c r="CTH240" s="172"/>
      <c r="CTI240" s="172"/>
      <c r="CTJ240" s="172"/>
      <c r="CTK240" s="172"/>
      <c r="CTL240" s="172"/>
      <c r="CTM240" s="172"/>
      <c r="CTN240" s="172"/>
      <c r="CTO240" s="172"/>
      <c r="CTP240" s="172"/>
      <c r="CTQ240" s="172"/>
      <c r="CTR240" s="172"/>
      <c r="CTS240" s="172"/>
      <c r="CTT240" s="172"/>
      <c r="CTU240" s="172"/>
      <c r="CTV240" s="172"/>
      <c r="CTW240" s="172"/>
      <c r="CTX240" s="172"/>
      <c r="CTY240" s="172"/>
      <c r="CTZ240" s="172"/>
      <c r="CUA240" s="172"/>
      <c r="CUB240" s="172"/>
      <c r="CUC240" s="172"/>
      <c r="CUD240" s="172"/>
      <c r="CUE240" s="172"/>
      <c r="CUF240" s="172"/>
      <c r="CUG240" s="172"/>
      <c r="CUH240" s="172"/>
      <c r="CUI240" s="172"/>
      <c r="CUJ240" s="172"/>
      <c r="CUK240" s="172"/>
      <c r="CUL240" s="172"/>
      <c r="CUM240" s="172"/>
      <c r="CUN240" s="172"/>
      <c r="CUO240" s="172"/>
      <c r="CUP240" s="172"/>
      <c r="CUQ240" s="172"/>
      <c r="CUR240" s="172"/>
      <c r="CUS240" s="172"/>
      <c r="CUT240" s="172"/>
      <c r="CUU240" s="172"/>
      <c r="CUV240" s="172"/>
      <c r="CUW240" s="172"/>
      <c r="CUX240" s="172"/>
      <c r="CUY240" s="172"/>
      <c r="CUZ240" s="172"/>
      <c r="CVA240" s="172"/>
      <c r="CVB240" s="172"/>
      <c r="CVC240" s="172"/>
      <c r="CVD240" s="172"/>
      <c r="CVE240" s="172"/>
      <c r="CVF240" s="172"/>
      <c r="CVG240" s="172"/>
      <c r="CVH240" s="172"/>
      <c r="CVI240" s="172"/>
      <c r="CVJ240" s="172"/>
      <c r="CVK240" s="172"/>
      <c r="CVL240" s="172"/>
      <c r="CVM240" s="172"/>
      <c r="CVN240" s="172"/>
      <c r="CVO240" s="172"/>
      <c r="CVP240" s="172"/>
      <c r="CVQ240" s="172"/>
      <c r="CVR240" s="172"/>
      <c r="CVS240" s="172"/>
      <c r="CVT240" s="172"/>
      <c r="CVU240" s="172"/>
      <c r="CVV240" s="172"/>
      <c r="CVW240" s="172"/>
      <c r="CVX240" s="172"/>
      <c r="CVY240" s="172"/>
      <c r="CVZ240" s="172"/>
      <c r="CWA240" s="172"/>
      <c r="CWB240" s="172"/>
      <c r="CWC240" s="172"/>
      <c r="CWD240" s="172"/>
      <c r="CWE240" s="172"/>
      <c r="CWF240" s="172"/>
      <c r="CWG240" s="172"/>
      <c r="CWH240" s="172"/>
      <c r="CWI240" s="172"/>
      <c r="CWJ240" s="172"/>
      <c r="CWK240" s="172"/>
      <c r="CWL240" s="172"/>
      <c r="CWM240" s="172"/>
      <c r="CWN240" s="172"/>
      <c r="CWO240" s="172"/>
      <c r="CWP240" s="172"/>
      <c r="CWQ240" s="172"/>
      <c r="CWR240" s="172"/>
      <c r="CWS240" s="172"/>
      <c r="CWT240" s="172"/>
      <c r="CWU240" s="172"/>
      <c r="CWV240" s="172"/>
      <c r="CWW240" s="172"/>
      <c r="CWX240" s="172"/>
      <c r="CWY240" s="172"/>
      <c r="CWZ240" s="172"/>
      <c r="CXA240" s="172"/>
      <c r="CXB240" s="172"/>
      <c r="CXC240" s="172"/>
      <c r="CXD240" s="172"/>
      <c r="CXE240" s="172"/>
      <c r="CXF240" s="172"/>
      <c r="CXG240" s="172"/>
      <c r="CXH240" s="172"/>
      <c r="CXI240" s="172"/>
      <c r="CXJ240" s="172"/>
      <c r="CXK240" s="172"/>
      <c r="CXL240" s="172"/>
      <c r="CXM240" s="172"/>
      <c r="CXN240" s="172"/>
      <c r="CXO240" s="172"/>
      <c r="CXP240" s="172"/>
      <c r="CXQ240" s="172"/>
      <c r="CXR240" s="172"/>
      <c r="CXS240" s="172"/>
      <c r="CXT240" s="172"/>
      <c r="CXU240" s="172"/>
      <c r="CXV240" s="172"/>
      <c r="CXW240" s="172"/>
      <c r="CXX240" s="172"/>
      <c r="CXY240" s="172"/>
      <c r="CXZ240" s="172"/>
      <c r="CYA240" s="172"/>
      <c r="CYB240" s="172"/>
      <c r="CYC240" s="172"/>
      <c r="CYD240" s="172"/>
      <c r="CYE240" s="172"/>
      <c r="CYF240" s="172"/>
      <c r="CYG240" s="172"/>
      <c r="CYH240" s="172"/>
      <c r="CYI240" s="172"/>
      <c r="CYJ240" s="172"/>
      <c r="CYK240" s="172"/>
      <c r="CYL240" s="172"/>
      <c r="CYM240" s="172"/>
      <c r="CYN240" s="172"/>
      <c r="CYO240" s="172"/>
      <c r="CYP240" s="172"/>
      <c r="CYQ240" s="172"/>
      <c r="CYR240" s="172"/>
      <c r="CYS240" s="172"/>
      <c r="CYT240" s="172"/>
      <c r="CYU240" s="172"/>
      <c r="CYV240" s="172"/>
      <c r="CYW240" s="172"/>
      <c r="CYX240" s="172"/>
      <c r="CYY240" s="172"/>
      <c r="CYZ240" s="172"/>
      <c r="CZA240" s="172"/>
      <c r="CZB240" s="172"/>
      <c r="CZC240" s="172"/>
      <c r="CZD240" s="172"/>
      <c r="CZE240" s="172"/>
      <c r="CZF240" s="172"/>
      <c r="CZG240" s="172"/>
      <c r="CZH240" s="172"/>
      <c r="CZI240" s="172"/>
      <c r="CZJ240" s="172"/>
      <c r="CZK240" s="172"/>
      <c r="CZL240" s="172"/>
      <c r="CZM240" s="172"/>
      <c r="CZN240" s="172"/>
      <c r="CZO240" s="172"/>
      <c r="CZP240" s="172"/>
      <c r="CZQ240" s="172"/>
      <c r="CZR240" s="172"/>
      <c r="CZS240" s="172"/>
      <c r="CZT240" s="172"/>
      <c r="CZU240" s="172"/>
      <c r="CZV240" s="172"/>
      <c r="CZW240" s="172"/>
      <c r="CZX240" s="172"/>
      <c r="CZY240" s="172"/>
      <c r="CZZ240" s="172"/>
      <c r="DAA240" s="172"/>
      <c r="DAB240" s="172"/>
      <c r="DAC240" s="172"/>
      <c r="DAD240" s="172"/>
      <c r="DAE240" s="172"/>
      <c r="DAF240" s="172"/>
      <c r="DAG240" s="172"/>
      <c r="DAH240" s="172"/>
      <c r="DAI240" s="172"/>
      <c r="DAJ240" s="172"/>
      <c r="DAK240" s="172"/>
      <c r="DAL240" s="172"/>
      <c r="DAM240" s="172"/>
      <c r="DAN240" s="172"/>
      <c r="DAO240" s="172"/>
      <c r="DAP240" s="172"/>
      <c r="DAQ240" s="172"/>
      <c r="DAR240" s="172"/>
      <c r="DAS240" s="172"/>
      <c r="DAT240" s="172"/>
      <c r="DAU240" s="172"/>
      <c r="DAV240" s="172"/>
      <c r="DAW240" s="172"/>
      <c r="DAX240" s="172"/>
      <c r="DAY240" s="172"/>
      <c r="DAZ240" s="172"/>
      <c r="DBA240" s="172"/>
      <c r="DBB240" s="172"/>
      <c r="DBC240" s="172"/>
      <c r="DBD240" s="172"/>
      <c r="DBE240" s="172"/>
      <c r="DBF240" s="172"/>
      <c r="DBG240" s="172"/>
      <c r="DBH240" s="172"/>
      <c r="DBI240" s="172"/>
      <c r="DBJ240" s="172"/>
      <c r="DBK240" s="172"/>
      <c r="DBL240" s="172"/>
      <c r="DBM240" s="172"/>
      <c r="DBN240" s="172"/>
      <c r="DBO240" s="172"/>
      <c r="DBP240" s="172"/>
      <c r="DBQ240" s="172"/>
      <c r="DBR240" s="172"/>
      <c r="DBS240" s="172"/>
      <c r="DBT240" s="172"/>
      <c r="DBU240" s="172"/>
      <c r="DBV240" s="172"/>
      <c r="DBW240" s="172"/>
      <c r="DBX240" s="172"/>
      <c r="DBY240" s="172"/>
      <c r="DBZ240" s="172"/>
      <c r="DCA240" s="172"/>
      <c r="DCB240" s="172"/>
      <c r="DCC240" s="172"/>
      <c r="DCD240" s="172"/>
      <c r="DCE240" s="172"/>
      <c r="DCF240" s="172"/>
      <c r="DCG240" s="172"/>
      <c r="DCH240" s="172"/>
      <c r="DCI240" s="172"/>
      <c r="DCJ240" s="172"/>
      <c r="DCK240" s="172"/>
      <c r="DCL240" s="172"/>
      <c r="DCM240" s="172"/>
      <c r="DCN240" s="172"/>
      <c r="DCO240" s="172"/>
      <c r="DCP240" s="172"/>
      <c r="DCQ240" s="172"/>
      <c r="DCR240" s="172"/>
      <c r="DCS240" s="172"/>
      <c r="DCT240" s="172"/>
      <c r="DCU240" s="172"/>
      <c r="DCV240" s="172"/>
      <c r="DCW240" s="172"/>
      <c r="DCX240" s="172"/>
      <c r="DCY240" s="172"/>
      <c r="DCZ240" s="172"/>
      <c r="DDA240" s="172"/>
      <c r="DDB240" s="172"/>
      <c r="DDC240" s="172"/>
      <c r="DDD240" s="172"/>
      <c r="DDE240" s="172"/>
      <c r="DDF240" s="172"/>
      <c r="DDG240" s="172"/>
      <c r="DDH240" s="172"/>
      <c r="DDI240" s="172"/>
      <c r="DDJ240" s="172"/>
      <c r="DDK240" s="172"/>
      <c r="DDL240" s="172"/>
      <c r="DDM240" s="172"/>
      <c r="DDN240" s="172"/>
      <c r="DDO240" s="172"/>
      <c r="DDP240" s="172"/>
      <c r="DDQ240" s="172"/>
      <c r="DDR240" s="172"/>
      <c r="DDS240" s="172"/>
      <c r="DDT240" s="172"/>
      <c r="DDU240" s="172"/>
      <c r="DDV240" s="172"/>
      <c r="DDW240" s="172"/>
      <c r="DDX240" s="172"/>
      <c r="DDY240" s="172"/>
      <c r="DDZ240" s="172"/>
      <c r="DEA240" s="172"/>
      <c r="DEB240" s="172"/>
      <c r="DEC240" s="172"/>
      <c r="DED240" s="172"/>
      <c r="DEE240" s="172"/>
      <c r="DEF240" s="172"/>
      <c r="DEG240" s="172"/>
      <c r="DEH240" s="172"/>
      <c r="DEI240" s="172"/>
      <c r="DEJ240" s="172"/>
      <c r="DEK240" s="172"/>
      <c r="DEL240" s="172"/>
      <c r="DEM240" s="172"/>
      <c r="DEN240" s="172"/>
      <c r="DEO240" s="172"/>
      <c r="DEP240" s="172"/>
      <c r="DEQ240" s="172"/>
      <c r="DER240" s="172"/>
      <c r="DES240" s="172"/>
      <c r="DET240" s="172"/>
      <c r="DEU240" s="172"/>
      <c r="DEV240" s="172"/>
      <c r="DEW240" s="172"/>
      <c r="DEX240" s="172"/>
      <c r="DEY240" s="172"/>
      <c r="DEZ240" s="172"/>
      <c r="DFA240" s="172"/>
      <c r="DFB240" s="172"/>
      <c r="DFC240" s="172"/>
      <c r="DFD240" s="172"/>
      <c r="DFE240" s="172"/>
      <c r="DFF240" s="172"/>
      <c r="DFG240" s="172"/>
      <c r="DFH240" s="172"/>
      <c r="DFI240" s="172"/>
      <c r="DFJ240" s="172"/>
      <c r="DFK240" s="172"/>
      <c r="DFL240" s="172"/>
      <c r="DFM240" s="172"/>
      <c r="DFN240" s="172"/>
      <c r="DFO240" s="172"/>
      <c r="DFP240" s="172"/>
      <c r="DFQ240" s="172"/>
      <c r="DFR240" s="172"/>
      <c r="DFS240" s="172"/>
      <c r="DFT240" s="172"/>
      <c r="DFU240" s="172"/>
      <c r="DFV240" s="172"/>
      <c r="DFW240" s="172"/>
      <c r="DFX240" s="172"/>
      <c r="DFY240" s="172"/>
      <c r="DFZ240" s="172"/>
      <c r="DGA240" s="172"/>
      <c r="DGB240" s="172"/>
      <c r="DGC240" s="172"/>
      <c r="DGD240" s="172"/>
      <c r="DGE240" s="172"/>
      <c r="DGF240" s="172"/>
      <c r="DGG240" s="172"/>
      <c r="DGH240" s="172"/>
      <c r="DGI240" s="172"/>
      <c r="DGJ240" s="172"/>
      <c r="DGK240" s="172"/>
      <c r="DGL240" s="172"/>
      <c r="DGM240" s="172"/>
      <c r="DGN240" s="172"/>
      <c r="DGO240" s="172"/>
      <c r="DGP240" s="172"/>
      <c r="DGQ240" s="172"/>
      <c r="DGR240" s="172"/>
      <c r="DGS240" s="172"/>
      <c r="DGT240" s="172"/>
      <c r="DGU240" s="172"/>
      <c r="DGV240" s="172"/>
      <c r="DGW240" s="172"/>
      <c r="DGX240" s="172"/>
      <c r="DGY240" s="172"/>
      <c r="DGZ240" s="172"/>
      <c r="DHA240" s="172"/>
      <c r="DHB240" s="172"/>
      <c r="DHC240" s="172"/>
      <c r="DHD240" s="172"/>
      <c r="DHE240" s="172"/>
      <c r="DHF240" s="172"/>
      <c r="DHG240" s="172"/>
      <c r="DHH240" s="172"/>
      <c r="DHI240" s="172"/>
      <c r="DHJ240" s="172"/>
      <c r="DHK240" s="172"/>
      <c r="DHL240" s="172"/>
      <c r="DHM240" s="172"/>
      <c r="DHN240" s="172"/>
      <c r="DHO240" s="172"/>
      <c r="DHP240" s="172"/>
      <c r="DHQ240" s="172"/>
      <c r="DHR240" s="172"/>
      <c r="DHS240" s="172"/>
      <c r="DHT240" s="172"/>
      <c r="DHU240" s="172"/>
      <c r="DHV240" s="172"/>
      <c r="DHW240" s="172"/>
      <c r="DHX240" s="172"/>
      <c r="DHY240" s="172"/>
      <c r="DHZ240" s="172"/>
      <c r="DIA240" s="172"/>
      <c r="DIB240" s="172"/>
      <c r="DIC240" s="172"/>
      <c r="DID240" s="172"/>
      <c r="DIE240" s="172"/>
      <c r="DIF240" s="172"/>
      <c r="DIG240" s="172"/>
      <c r="DIH240" s="172"/>
      <c r="DII240" s="172"/>
      <c r="DIJ240" s="172"/>
      <c r="DIK240" s="172"/>
      <c r="DIL240" s="172"/>
      <c r="DIM240" s="172"/>
      <c r="DIN240" s="172"/>
      <c r="DIO240" s="172"/>
      <c r="DIP240" s="172"/>
      <c r="DIQ240" s="172"/>
      <c r="DIR240" s="172"/>
      <c r="DIS240" s="172"/>
      <c r="DIT240" s="172"/>
      <c r="DIU240" s="172"/>
      <c r="DIV240" s="172"/>
      <c r="DIW240" s="172"/>
      <c r="DIX240" s="172"/>
      <c r="DIY240" s="172"/>
      <c r="DIZ240" s="172"/>
      <c r="DJA240" s="172"/>
      <c r="DJB240" s="172"/>
      <c r="DJC240" s="172"/>
      <c r="DJD240" s="172"/>
      <c r="DJE240" s="172"/>
      <c r="DJF240" s="172"/>
      <c r="DJG240" s="172"/>
      <c r="DJH240" s="172"/>
      <c r="DJI240" s="172"/>
      <c r="DJJ240" s="172"/>
      <c r="DJK240" s="172"/>
      <c r="DJL240" s="172"/>
      <c r="DJM240" s="172"/>
      <c r="DJN240" s="172"/>
      <c r="DJO240" s="172"/>
      <c r="DJP240" s="172"/>
      <c r="DJQ240" s="172"/>
      <c r="DJR240" s="172"/>
      <c r="DJS240" s="172"/>
      <c r="DJT240" s="172"/>
      <c r="DJU240" s="172"/>
      <c r="DJV240" s="172"/>
      <c r="DJW240" s="172"/>
      <c r="DJX240" s="172"/>
      <c r="DJY240" s="172"/>
      <c r="DJZ240" s="172"/>
      <c r="DKA240" s="172"/>
      <c r="DKB240" s="172"/>
      <c r="DKC240" s="172"/>
      <c r="DKD240" s="172"/>
      <c r="DKE240" s="172"/>
      <c r="DKF240" s="172"/>
      <c r="DKG240" s="172"/>
      <c r="DKH240" s="172"/>
      <c r="DKI240" s="172"/>
      <c r="DKJ240" s="172"/>
      <c r="DKK240" s="172"/>
      <c r="DKL240" s="172"/>
      <c r="DKM240" s="172"/>
      <c r="DKN240" s="172"/>
      <c r="DKO240" s="172"/>
      <c r="DKP240" s="172"/>
      <c r="DKQ240" s="172"/>
      <c r="DKR240" s="172"/>
      <c r="DKS240" s="172"/>
      <c r="DKT240" s="172"/>
      <c r="DKU240" s="172"/>
      <c r="DKV240" s="172"/>
      <c r="DKW240" s="172"/>
      <c r="DKX240" s="172"/>
      <c r="DKY240" s="172"/>
      <c r="DKZ240" s="172"/>
      <c r="DLA240" s="172"/>
      <c r="DLB240" s="172"/>
      <c r="DLC240" s="172"/>
      <c r="DLD240" s="172"/>
      <c r="DLE240" s="172"/>
      <c r="DLF240" s="172"/>
      <c r="DLG240" s="172"/>
      <c r="DLH240" s="172"/>
      <c r="DLI240" s="172"/>
      <c r="DLJ240" s="172"/>
      <c r="DLK240" s="172"/>
      <c r="DLL240" s="172"/>
      <c r="DLM240" s="172"/>
      <c r="DLN240" s="172"/>
      <c r="DLO240" s="172"/>
      <c r="DLP240" s="172"/>
      <c r="DLQ240" s="172"/>
      <c r="DLR240" s="172"/>
      <c r="DLS240" s="172"/>
      <c r="DLT240" s="172"/>
      <c r="DLU240" s="172"/>
      <c r="DLV240" s="172"/>
      <c r="DLW240" s="172"/>
      <c r="DLX240" s="172"/>
      <c r="DLY240" s="172"/>
      <c r="DLZ240" s="172"/>
      <c r="DMA240" s="172"/>
      <c r="DMB240" s="172"/>
      <c r="DMC240" s="172"/>
      <c r="DMD240" s="172"/>
      <c r="DME240" s="172"/>
      <c r="DMF240" s="172"/>
      <c r="DMG240" s="172"/>
      <c r="DMH240" s="172"/>
      <c r="DMI240" s="172"/>
      <c r="DMJ240" s="172"/>
      <c r="DMK240" s="172"/>
      <c r="DML240" s="172"/>
      <c r="DMM240" s="172"/>
      <c r="DMN240" s="172"/>
      <c r="DMO240" s="172"/>
      <c r="DMP240" s="172"/>
      <c r="DMQ240" s="172"/>
      <c r="DMR240" s="172"/>
      <c r="DMS240" s="172"/>
      <c r="DMT240" s="172"/>
      <c r="DMU240" s="172"/>
      <c r="DMV240" s="172"/>
      <c r="DMW240" s="172"/>
      <c r="DMX240" s="172"/>
      <c r="DMY240" s="172"/>
      <c r="DMZ240" s="172"/>
      <c r="DNA240" s="172"/>
      <c r="DNB240" s="172"/>
      <c r="DNC240" s="172"/>
      <c r="DND240" s="172"/>
      <c r="DNE240" s="172"/>
      <c r="DNF240" s="172"/>
      <c r="DNG240" s="172"/>
      <c r="DNH240" s="172"/>
      <c r="DNI240" s="172"/>
      <c r="DNJ240" s="172"/>
      <c r="DNK240" s="172"/>
      <c r="DNL240" s="172"/>
      <c r="DNM240" s="172"/>
      <c r="DNN240" s="172"/>
      <c r="DNO240" s="172"/>
      <c r="DNP240" s="172"/>
      <c r="DNQ240" s="172"/>
      <c r="DNR240" s="172"/>
      <c r="DNS240" s="172"/>
      <c r="DNT240" s="172"/>
      <c r="DNU240" s="172"/>
      <c r="DNV240" s="172"/>
      <c r="DNW240" s="172"/>
      <c r="DNX240" s="172"/>
      <c r="DNY240" s="172"/>
      <c r="DNZ240" s="172"/>
      <c r="DOA240" s="172"/>
      <c r="DOB240" s="172"/>
      <c r="DOC240" s="172"/>
      <c r="DOD240" s="172"/>
      <c r="DOE240" s="172"/>
      <c r="DOF240" s="172"/>
      <c r="DOG240" s="172"/>
      <c r="DOH240" s="172"/>
      <c r="DOI240" s="172"/>
      <c r="DOJ240" s="172"/>
      <c r="DOK240" s="172"/>
      <c r="DOL240" s="172"/>
      <c r="DOM240" s="172"/>
      <c r="DON240" s="172"/>
      <c r="DOO240" s="172"/>
      <c r="DOP240" s="172"/>
      <c r="DOQ240" s="172"/>
      <c r="DOR240" s="172"/>
      <c r="DOS240" s="172"/>
      <c r="DOT240" s="172"/>
      <c r="DOU240" s="172"/>
      <c r="DOV240" s="172"/>
      <c r="DOW240" s="172"/>
      <c r="DOX240" s="172"/>
      <c r="DOY240" s="172"/>
      <c r="DOZ240" s="172"/>
      <c r="DPA240" s="172"/>
      <c r="DPB240" s="172"/>
      <c r="DPC240" s="172"/>
      <c r="DPD240" s="172"/>
      <c r="DPE240" s="172"/>
      <c r="DPF240" s="172"/>
      <c r="DPG240" s="172"/>
      <c r="DPH240" s="172"/>
      <c r="DPI240" s="172"/>
      <c r="DPJ240" s="172"/>
      <c r="DPK240" s="172"/>
      <c r="DPL240" s="172"/>
      <c r="DPM240" s="172"/>
      <c r="DPN240" s="172"/>
      <c r="DPO240" s="172"/>
      <c r="DPP240" s="172"/>
      <c r="DPQ240" s="172"/>
      <c r="DPR240" s="172"/>
      <c r="DPS240" s="172"/>
      <c r="DPT240" s="172"/>
      <c r="DPU240" s="172"/>
      <c r="DPV240" s="172"/>
      <c r="DPW240" s="172"/>
      <c r="DPX240" s="172"/>
      <c r="DPY240" s="172"/>
      <c r="DPZ240" s="172"/>
      <c r="DQA240" s="172"/>
      <c r="DQB240" s="172"/>
      <c r="DQC240" s="172"/>
      <c r="DQD240" s="172"/>
      <c r="DQE240" s="172"/>
      <c r="DQF240" s="172"/>
      <c r="DQG240" s="172"/>
      <c r="DQH240" s="172"/>
      <c r="DQI240" s="172"/>
      <c r="DQJ240" s="172"/>
      <c r="DQK240" s="172"/>
      <c r="DQL240" s="172"/>
      <c r="DQM240" s="172"/>
      <c r="DQN240" s="172"/>
      <c r="DQO240" s="172"/>
      <c r="DQP240" s="172"/>
      <c r="DQQ240" s="172"/>
      <c r="DQR240" s="172"/>
      <c r="DQS240" s="172"/>
      <c r="DQT240" s="172"/>
      <c r="DQU240" s="172"/>
      <c r="DQV240" s="172"/>
      <c r="DQW240" s="172"/>
      <c r="DQX240" s="172"/>
      <c r="DQY240" s="172"/>
      <c r="DQZ240" s="172"/>
      <c r="DRA240" s="172"/>
      <c r="DRB240" s="172"/>
      <c r="DRC240" s="172"/>
      <c r="DRD240" s="172"/>
      <c r="DRE240" s="172"/>
      <c r="DRF240" s="172"/>
      <c r="DRG240" s="172"/>
      <c r="DRH240" s="172"/>
      <c r="DRI240" s="172"/>
      <c r="DRJ240" s="172"/>
      <c r="DRK240" s="172"/>
      <c r="DRL240" s="172"/>
      <c r="DRM240" s="172"/>
      <c r="DRN240" s="172"/>
      <c r="DRO240" s="172"/>
      <c r="DRP240" s="172"/>
      <c r="DRQ240" s="172"/>
      <c r="DRR240" s="172"/>
      <c r="DRS240" s="172"/>
      <c r="DRT240" s="172"/>
      <c r="DRU240" s="172"/>
      <c r="DRV240" s="172"/>
      <c r="DRW240" s="172"/>
      <c r="DRX240" s="172"/>
      <c r="DRY240" s="172"/>
      <c r="DRZ240" s="172"/>
      <c r="DSA240" s="172"/>
      <c r="DSB240" s="172"/>
      <c r="DSC240" s="172"/>
      <c r="DSD240" s="172"/>
      <c r="DSE240" s="172"/>
      <c r="DSF240" s="172"/>
      <c r="DSG240" s="172"/>
      <c r="DSH240" s="172"/>
      <c r="DSI240" s="172"/>
      <c r="DSJ240" s="172"/>
      <c r="DSK240" s="172"/>
      <c r="DSL240" s="172"/>
      <c r="DSM240" s="172"/>
      <c r="DSN240" s="172"/>
      <c r="DSO240" s="172"/>
      <c r="DSP240" s="172"/>
      <c r="DSQ240" s="172"/>
      <c r="DSR240" s="172"/>
      <c r="DSS240" s="172"/>
      <c r="DST240" s="172"/>
      <c r="DSU240" s="172"/>
      <c r="DSV240" s="172"/>
      <c r="DSW240" s="172"/>
      <c r="DSX240" s="172"/>
      <c r="DSY240" s="172"/>
      <c r="DSZ240" s="172"/>
      <c r="DTA240" s="172"/>
      <c r="DTB240" s="172"/>
      <c r="DTC240" s="172"/>
      <c r="DTD240" s="172"/>
      <c r="DTE240" s="172"/>
      <c r="DTF240" s="172"/>
      <c r="DTG240" s="172"/>
      <c r="DTH240" s="172"/>
      <c r="DTI240" s="172"/>
      <c r="DTJ240" s="172"/>
      <c r="DTK240" s="172"/>
      <c r="DTL240" s="172"/>
      <c r="DTM240" s="172"/>
      <c r="DTN240" s="172"/>
      <c r="DTO240" s="172"/>
      <c r="DTP240" s="172"/>
      <c r="DTQ240" s="172"/>
      <c r="DTR240" s="172"/>
      <c r="DTS240" s="172"/>
      <c r="DTT240" s="172"/>
      <c r="DTU240" s="172"/>
      <c r="DTV240" s="172"/>
      <c r="DTW240" s="172"/>
      <c r="DTX240" s="172"/>
      <c r="DTY240" s="172"/>
      <c r="DTZ240" s="172"/>
      <c r="DUA240" s="172"/>
      <c r="DUB240" s="172"/>
      <c r="DUC240" s="172"/>
      <c r="DUD240" s="172"/>
      <c r="DUE240" s="172"/>
      <c r="DUF240" s="172"/>
      <c r="DUG240" s="172"/>
      <c r="DUH240" s="172"/>
      <c r="DUI240" s="172"/>
      <c r="DUJ240" s="172"/>
      <c r="DUK240" s="172"/>
      <c r="DUL240" s="172"/>
      <c r="DUM240" s="172"/>
      <c r="DUN240" s="172"/>
      <c r="DUO240" s="172"/>
      <c r="DUP240" s="172"/>
      <c r="DUQ240" s="172"/>
      <c r="DUR240" s="172"/>
      <c r="DUS240" s="172"/>
      <c r="DUT240" s="172"/>
      <c r="DUU240" s="172"/>
      <c r="DUV240" s="172"/>
      <c r="DUW240" s="172"/>
      <c r="DUX240" s="172"/>
      <c r="DUY240" s="172"/>
      <c r="DUZ240" s="172"/>
      <c r="DVA240" s="172"/>
      <c r="DVB240" s="172"/>
      <c r="DVC240" s="172"/>
      <c r="DVD240" s="172"/>
      <c r="DVE240" s="172"/>
      <c r="DVF240" s="172"/>
      <c r="DVG240" s="172"/>
      <c r="DVH240" s="172"/>
      <c r="DVI240" s="172"/>
      <c r="DVJ240" s="172"/>
      <c r="DVK240" s="172"/>
      <c r="DVL240" s="172"/>
      <c r="DVM240" s="172"/>
      <c r="DVN240" s="172"/>
      <c r="DVO240" s="172"/>
      <c r="DVP240" s="172"/>
      <c r="DVQ240" s="172"/>
      <c r="DVR240" s="172"/>
      <c r="DVS240" s="172"/>
      <c r="DVT240" s="172"/>
      <c r="DVU240" s="172"/>
      <c r="DVV240" s="172"/>
      <c r="DVW240" s="172"/>
      <c r="DVX240" s="172"/>
      <c r="DVY240" s="172"/>
      <c r="DVZ240" s="172"/>
      <c r="DWA240" s="172"/>
      <c r="DWB240" s="172"/>
      <c r="DWC240" s="172"/>
      <c r="DWD240" s="172"/>
      <c r="DWE240" s="172"/>
      <c r="DWF240" s="172"/>
      <c r="DWG240" s="172"/>
      <c r="DWH240" s="172"/>
      <c r="DWI240" s="172"/>
      <c r="DWJ240" s="172"/>
      <c r="DWK240" s="172"/>
      <c r="DWL240" s="172"/>
      <c r="DWM240" s="172"/>
      <c r="DWN240" s="172"/>
      <c r="DWO240" s="172"/>
      <c r="DWP240" s="172"/>
      <c r="DWQ240" s="172"/>
      <c r="DWR240" s="172"/>
      <c r="DWS240" s="172"/>
      <c r="DWT240" s="172"/>
      <c r="DWU240" s="172"/>
      <c r="DWV240" s="172"/>
      <c r="DWW240" s="172"/>
      <c r="DWX240" s="172"/>
      <c r="DWY240" s="172"/>
      <c r="DWZ240" s="172"/>
      <c r="DXA240" s="172"/>
      <c r="DXB240" s="172"/>
      <c r="DXC240" s="172"/>
      <c r="DXD240" s="172"/>
      <c r="DXE240" s="172"/>
      <c r="DXF240" s="172"/>
      <c r="DXG240" s="172"/>
      <c r="DXH240" s="172"/>
      <c r="DXI240" s="172"/>
      <c r="DXJ240" s="172"/>
      <c r="DXK240" s="172"/>
      <c r="DXL240" s="172"/>
      <c r="DXM240" s="172"/>
      <c r="DXN240" s="172"/>
      <c r="DXO240" s="172"/>
      <c r="DXP240" s="172"/>
      <c r="DXQ240" s="172"/>
      <c r="DXR240" s="172"/>
      <c r="DXS240" s="172"/>
      <c r="DXT240" s="172"/>
      <c r="DXU240" s="172"/>
      <c r="DXV240" s="172"/>
      <c r="DXW240" s="172"/>
      <c r="DXX240" s="172"/>
      <c r="DXY240" s="172"/>
      <c r="DXZ240" s="172"/>
      <c r="DYA240" s="172"/>
      <c r="DYB240" s="172"/>
      <c r="DYC240" s="172"/>
      <c r="DYD240" s="172"/>
      <c r="DYE240" s="172"/>
      <c r="DYF240" s="172"/>
      <c r="DYG240" s="172"/>
      <c r="DYH240" s="172"/>
      <c r="DYI240" s="172"/>
      <c r="DYJ240" s="172"/>
      <c r="DYK240" s="172"/>
      <c r="DYL240" s="172"/>
      <c r="DYM240" s="172"/>
      <c r="DYN240" s="172"/>
      <c r="DYO240" s="172"/>
      <c r="DYP240" s="172"/>
      <c r="DYQ240" s="172"/>
      <c r="DYR240" s="172"/>
      <c r="DYS240" s="172"/>
      <c r="DYT240" s="172"/>
      <c r="DYU240" s="172"/>
      <c r="DYV240" s="172"/>
      <c r="DYW240" s="172"/>
      <c r="DYX240" s="172"/>
      <c r="DYY240" s="172"/>
      <c r="DYZ240" s="172"/>
      <c r="DZA240" s="172"/>
      <c r="DZB240" s="172"/>
      <c r="DZC240" s="172"/>
      <c r="DZD240" s="172"/>
      <c r="DZE240" s="172"/>
      <c r="DZF240" s="172"/>
      <c r="DZG240" s="172"/>
      <c r="DZH240" s="172"/>
      <c r="DZI240" s="172"/>
      <c r="DZJ240" s="172"/>
      <c r="DZK240" s="172"/>
      <c r="DZL240" s="172"/>
      <c r="DZM240" s="172"/>
      <c r="DZN240" s="172"/>
      <c r="DZO240" s="172"/>
      <c r="DZP240" s="172"/>
      <c r="DZQ240" s="172"/>
      <c r="DZR240" s="172"/>
      <c r="DZS240" s="172"/>
      <c r="DZT240" s="172"/>
      <c r="DZU240" s="172"/>
      <c r="DZV240" s="172"/>
      <c r="DZW240" s="172"/>
      <c r="DZX240" s="172"/>
      <c r="DZY240" s="172"/>
      <c r="DZZ240" s="172"/>
      <c r="EAA240" s="172"/>
      <c r="EAB240" s="172"/>
      <c r="EAC240" s="172"/>
      <c r="EAD240" s="172"/>
      <c r="EAE240" s="172"/>
      <c r="EAF240" s="172"/>
      <c r="EAG240" s="172"/>
      <c r="EAH240" s="172"/>
      <c r="EAI240" s="172"/>
      <c r="EAJ240" s="172"/>
      <c r="EAK240" s="172"/>
      <c r="EAL240" s="172"/>
      <c r="EAM240" s="172"/>
      <c r="EAN240" s="172"/>
      <c r="EAO240" s="172"/>
      <c r="EAP240" s="172"/>
      <c r="EAQ240" s="172"/>
      <c r="EAR240" s="172"/>
      <c r="EAS240" s="172"/>
      <c r="EAT240" s="172"/>
      <c r="EAU240" s="172"/>
      <c r="EAV240" s="172"/>
      <c r="EAW240" s="172"/>
      <c r="EAX240" s="172"/>
      <c r="EAY240" s="172"/>
      <c r="EAZ240" s="172"/>
      <c r="EBA240" s="172"/>
      <c r="EBB240" s="172"/>
      <c r="EBC240" s="172"/>
      <c r="EBD240" s="172"/>
      <c r="EBE240" s="172"/>
      <c r="EBF240" s="172"/>
      <c r="EBG240" s="172"/>
      <c r="EBH240" s="172"/>
      <c r="EBI240" s="172"/>
      <c r="EBJ240" s="172"/>
      <c r="EBK240" s="172"/>
      <c r="EBL240" s="172"/>
      <c r="EBM240" s="172"/>
      <c r="EBN240" s="172"/>
      <c r="EBO240" s="172"/>
      <c r="EBP240" s="172"/>
      <c r="EBQ240" s="172"/>
      <c r="EBR240" s="172"/>
      <c r="EBS240" s="172"/>
      <c r="EBT240" s="172"/>
      <c r="EBU240" s="172"/>
      <c r="EBV240" s="172"/>
      <c r="EBW240" s="172"/>
      <c r="EBX240" s="172"/>
      <c r="EBY240" s="172"/>
      <c r="EBZ240" s="172"/>
      <c r="ECA240" s="172"/>
      <c r="ECB240" s="172"/>
      <c r="ECC240" s="172"/>
      <c r="ECD240" s="172"/>
      <c r="ECE240" s="172"/>
      <c r="ECF240" s="172"/>
      <c r="ECG240" s="172"/>
      <c r="ECH240" s="172"/>
      <c r="ECI240" s="172"/>
      <c r="ECJ240" s="172"/>
      <c r="ECK240" s="172"/>
      <c r="ECL240" s="172"/>
      <c r="ECM240" s="172"/>
      <c r="ECN240" s="172"/>
      <c r="ECO240" s="172"/>
      <c r="ECP240" s="172"/>
      <c r="ECQ240" s="172"/>
      <c r="ECR240" s="172"/>
      <c r="ECS240" s="172"/>
      <c r="ECT240" s="172"/>
      <c r="ECU240" s="172"/>
      <c r="ECV240" s="172"/>
      <c r="ECW240" s="172"/>
      <c r="ECX240" s="172"/>
      <c r="ECY240" s="172"/>
      <c r="ECZ240" s="172"/>
      <c r="EDA240" s="172"/>
      <c r="EDB240" s="172"/>
      <c r="EDC240" s="172"/>
      <c r="EDD240" s="172"/>
      <c r="EDE240" s="172"/>
      <c r="EDF240" s="172"/>
      <c r="EDG240" s="172"/>
      <c r="EDH240" s="172"/>
      <c r="EDI240" s="172"/>
      <c r="EDJ240" s="172"/>
      <c r="EDK240" s="172"/>
      <c r="EDL240" s="172"/>
      <c r="EDM240" s="172"/>
      <c r="EDN240" s="172"/>
      <c r="EDO240" s="172"/>
      <c r="EDP240" s="172"/>
      <c r="EDQ240" s="172"/>
      <c r="EDR240" s="172"/>
      <c r="EDS240" s="172"/>
      <c r="EDT240" s="172"/>
      <c r="EDU240" s="172"/>
      <c r="EDV240" s="172"/>
      <c r="EDW240" s="172"/>
      <c r="EDX240" s="172"/>
      <c r="EDY240" s="172"/>
      <c r="EDZ240" s="172"/>
      <c r="EEA240" s="172"/>
      <c r="EEB240" s="172"/>
      <c r="EEC240" s="172"/>
      <c r="EED240" s="172"/>
      <c r="EEE240" s="172"/>
      <c r="EEF240" s="172"/>
      <c r="EEG240" s="172"/>
      <c r="EEH240" s="172"/>
      <c r="EEI240" s="172"/>
      <c r="EEJ240" s="172"/>
      <c r="EEK240" s="172"/>
      <c r="EEL240" s="172"/>
      <c r="EEM240" s="172"/>
      <c r="EEN240" s="172"/>
      <c r="EEO240" s="172"/>
      <c r="EEP240" s="172"/>
      <c r="EEQ240" s="172"/>
      <c r="EER240" s="172"/>
      <c r="EES240" s="172"/>
      <c r="EET240" s="172"/>
      <c r="EEU240" s="172"/>
      <c r="EEV240" s="172"/>
      <c r="EEW240" s="172"/>
      <c r="EEX240" s="172"/>
      <c r="EEY240" s="172"/>
      <c r="EEZ240" s="172"/>
      <c r="EFA240" s="172"/>
      <c r="EFB240" s="172"/>
      <c r="EFC240" s="172"/>
      <c r="EFD240" s="172"/>
      <c r="EFE240" s="172"/>
      <c r="EFF240" s="172"/>
      <c r="EFG240" s="172"/>
      <c r="EFH240" s="172"/>
      <c r="EFI240" s="172"/>
      <c r="EFJ240" s="172"/>
      <c r="EFK240" s="172"/>
      <c r="EFL240" s="172"/>
      <c r="EFM240" s="172"/>
      <c r="EFN240" s="172"/>
      <c r="EFO240" s="172"/>
      <c r="EFP240" s="172"/>
      <c r="EFQ240" s="172"/>
      <c r="EFR240" s="172"/>
      <c r="EFS240" s="172"/>
      <c r="EFT240" s="172"/>
      <c r="EFU240" s="172"/>
      <c r="EFV240" s="172"/>
      <c r="EFW240" s="172"/>
      <c r="EFX240" s="172"/>
      <c r="EFY240" s="172"/>
      <c r="EFZ240" s="172"/>
      <c r="EGA240" s="172"/>
      <c r="EGB240" s="172"/>
      <c r="EGC240" s="172"/>
      <c r="EGD240" s="172"/>
      <c r="EGE240" s="172"/>
      <c r="EGF240" s="172"/>
      <c r="EGG240" s="172"/>
      <c r="EGH240" s="172"/>
      <c r="EGI240" s="172"/>
      <c r="EGJ240" s="172"/>
      <c r="EGK240" s="172"/>
      <c r="EGL240" s="172"/>
      <c r="EGM240" s="172"/>
      <c r="EGN240" s="172"/>
      <c r="EGO240" s="172"/>
      <c r="EGP240" s="172"/>
      <c r="EGQ240" s="172"/>
      <c r="EGR240" s="172"/>
      <c r="EGS240" s="172"/>
      <c r="EGT240" s="172"/>
      <c r="EGU240" s="172"/>
      <c r="EGV240" s="172"/>
      <c r="EGW240" s="172"/>
      <c r="EGX240" s="172"/>
      <c r="EGY240" s="172"/>
      <c r="EGZ240" s="172"/>
      <c r="EHA240" s="172"/>
      <c r="EHB240" s="172"/>
      <c r="EHC240" s="172"/>
      <c r="EHD240" s="172"/>
      <c r="EHE240" s="172"/>
      <c r="EHF240" s="172"/>
      <c r="EHG240" s="172"/>
      <c r="EHH240" s="172"/>
      <c r="EHI240" s="172"/>
      <c r="EHJ240" s="172"/>
      <c r="EHK240" s="172"/>
      <c r="EHL240" s="172"/>
      <c r="EHM240" s="172"/>
      <c r="EHN240" s="172"/>
      <c r="EHO240" s="172"/>
      <c r="EHP240" s="172"/>
      <c r="EHQ240" s="172"/>
      <c r="EHR240" s="172"/>
      <c r="EHS240" s="172"/>
      <c r="EHT240" s="172"/>
      <c r="EHU240" s="172"/>
      <c r="EHV240" s="172"/>
      <c r="EHW240" s="172"/>
      <c r="EHX240" s="172"/>
      <c r="EHY240" s="172"/>
      <c r="EHZ240" s="172"/>
      <c r="EIA240" s="172"/>
      <c r="EIB240" s="172"/>
      <c r="EIC240" s="172"/>
      <c r="EID240" s="172"/>
      <c r="EIE240" s="172"/>
      <c r="EIF240" s="172"/>
      <c r="EIG240" s="172"/>
      <c r="EIH240" s="172"/>
      <c r="EII240" s="172"/>
      <c r="EIJ240" s="172"/>
      <c r="EIK240" s="172"/>
      <c r="EIL240" s="172"/>
      <c r="EIM240" s="172"/>
      <c r="EIN240" s="172"/>
      <c r="EIO240" s="172"/>
      <c r="EIP240" s="172"/>
      <c r="EIQ240" s="172"/>
      <c r="EIR240" s="172"/>
      <c r="EIS240" s="172"/>
      <c r="EIT240" s="172"/>
      <c r="EIU240" s="172"/>
      <c r="EIV240" s="172"/>
      <c r="EIW240" s="172"/>
      <c r="EIX240" s="172"/>
      <c r="EIY240" s="172"/>
      <c r="EIZ240" s="172"/>
      <c r="EJA240" s="172"/>
      <c r="EJB240" s="172"/>
      <c r="EJC240" s="172"/>
      <c r="EJD240" s="172"/>
      <c r="EJE240" s="172"/>
      <c r="EJF240" s="172"/>
      <c r="EJG240" s="172"/>
      <c r="EJH240" s="172"/>
      <c r="EJI240" s="172"/>
      <c r="EJJ240" s="172"/>
      <c r="EJK240" s="172"/>
      <c r="EJL240" s="172"/>
      <c r="EJM240" s="172"/>
      <c r="EJN240" s="172"/>
      <c r="EJO240" s="172"/>
      <c r="EJP240" s="172"/>
      <c r="EJQ240" s="172"/>
      <c r="EJR240" s="172"/>
      <c r="EJS240" s="172"/>
      <c r="EJT240" s="172"/>
      <c r="EJU240" s="172"/>
      <c r="EJV240" s="172"/>
      <c r="EJW240" s="172"/>
      <c r="EJX240" s="172"/>
      <c r="EJY240" s="172"/>
      <c r="EJZ240" s="172"/>
      <c r="EKA240" s="172"/>
      <c r="EKB240" s="172"/>
      <c r="EKC240" s="172"/>
      <c r="EKD240" s="172"/>
      <c r="EKE240" s="172"/>
      <c r="EKF240" s="172"/>
      <c r="EKG240" s="172"/>
      <c r="EKH240" s="172"/>
      <c r="EKI240" s="172"/>
      <c r="EKJ240" s="172"/>
      <c r="EKK240" s="172"/>
      <c r="EKL240" s="172"/>
      <c r="EKM240" s="172"/>
      <c r="EKN240" s="172"/>
      <c r="EKO240" s="172"/>
      <c r="EKP240" s="172"/>
      <c r="EKQ240" s="172"/>
      <c r="EKR240" s="172"/>
      <c r="EKS240" s="172"/>
      <c r="EKT240" s="172"/>
      <c r="EKU240" s="172"/>
      <c r="EKV240" s="172"/>
      <c r="EKW240" s="172"/>
      <c r="EKX240" s="172"/>
      <c r="EKY240" s="172"/>
      <c r="EKZ240" s="172"/>
      <c r="ELA240" s="172"/>
      <c r="ELB240" s="172"/>
      <c r="ELC240" s="172"/>
      <c r="ELD240" s="172"/>
      <c r="ELE240" s="172"/>
      <c r="ELF240" s="172"/>
      <c r="ELG240" s="172"/>
      <c r="ELH240" s="172"/>
      <c r="ELI240" s="172"/>
      <c r="ELJ240" s="172"/>
      <c r="ELK240" s="172"/>
      <c r="ELL240" s="172"/>
      <c r="ELM240" s="172"/>
      <c r="ELN240" s="172"/>
      <c r="ELO240" s="172"/>
      <c r="ELP240" s="172"/>
      <c r="ELQ240" s="172"/>
      <c r="ELR240" s="172"/>
      <c r="ELS240" s="172"/>
      <c r="ELT240" s="172"/>
      <c r="ELU240" s="172"/>
      <c r="ELV240" s="172"/>
      <c r="ELW240" s="172"/>
      <c r="ELX240" s="172"/>
      <c r="ELY240" s="172"/>
      <c r="ELZ240" s="172"/>
      <c r="EMA240" s="172"/>
      <c r="EMB240" s="172"/>
      <c r="EMC240" s="172"/>
      <c r="EMD240" s="172"/>
      <c r="EME240" s="172"/>
      <c r="EMF240" s="172"/>
      <c r="EMG240" s="172"/>
      <c r="EMH240" s="172"/>
      <c r="EMI240" s="172"/>
      <c r="EMJ240" s="172"/>
      <c r="EMK240" s="172"/>
      <c r="EML240" s="172"/>
      <c r="EMM240" s="172"/>
      <c r="EMN240" s="172"/>
      <c r="EMO240" s="172"/>
      <c r="EMP240" s="172"/>
      <c r="EMQ240" s="172"/>
      <c r="EMR240" s="172"/>
      <c r="EMS240" s="172"/>
      <c r="EMT240" s="172"/>
      <c r="EMU240" s="172"/>
      <c r="EMV240" s="172"/>
      <c r="EMW240" s="172"/>
      <c r="EMX240" s="172"/>
      <c r="EMY240" s="172"/>
      <c r="EMZ240" s="172"/>
      <c r="ENA240" s="172"/>
      <c r="ENB240" s="172"/>
      <c r="ENC240" s="172"/>
      <c r="END240" s="172"/>
      <c r="ENE240" s="172"/>
      <c r="ENF240" s="172"/>
      <c r="ENG240" s="172"/>
      <c r="ENH240" s="172"/>
      <c r="ENI240" s="172"/>
      <c r="ENJ240" s="172"/>
      <c r="ENK240" s="172"/>
      <c r="ENL240" s="172"/>
      <c r="ENM240" s="172"/>
      <c r="ENN240" s="172"/>
      <c r="ENO240" s="172"/>
      <c r="ENP240" s="172"/>
      <c r="ENQ240" s="172"/>
      <c r="ENR240" s="172"/>
      <c r="ENS240" s="172"/>
      <c r="ENT240" s="172"/>
      <c r="ENU240" s="172"/>
      <c r="ENV240" s="172"/>
      <c r="ENW240" s="172"/>
      <c r="ENX240" s="172"/>
      <c r="ENY240" s="172"/>
      <c r="ENZ240" s="172"/>
      <c r="EOA240" s="172"/>
      <c r="EOB240" s="172"/>
      <c r="EOC240" s="172"/>
      <c r="EOD240" s="172"/>
      <c r="EOE240" s="172"/>
      <c r="EOF240" s="172"/>
      <c r="EOG240" s="172"/>
      <c r="EOH240" s="172"/>
      <c r="EOI240" s="172"/>
      <c r="EOJ240" s="172"/>
      <c r="EOK240" s="172"/>
      <c r="EOL240" s="172"/>
      <c r="EOM240" s="172"/>
      <c r="EON240" s="172"/>
      <c r="EOO240" s="172"/>
      <c r="EOP240" s="172"/>
      <c r="EOQ240" s="172"/>
      <c r="EOR240" s="172"/>
      <c r="EOS240" s="172"/>
      <c r="EOT240" s="172"/>
      <c r="EOU240" s="172"/>
      <c r="EOV240" s="172"/>
      <c r="EOW240" s="172"/>
      <c r="EOX240" s="172"/>
      <c r="EOY240" s="172"/>
      <c r="EOZ240" s="172"/>
      <c r="EPA240" s="172"/>
      <c r="EPB240" s="172"/>
      <c r="EPC240" s="172"/>
      <c r="EPD240" s="172"/>
      <c r="EPE240" s="172"/>
      <c r="EPF240" s="172"/>
      <c r="EPG240" s="172"/>
      <c r="EPH240" s="172"/>
      <c r="EPI240" s="172"/>
      <c r="EPJ240" s="172"/>
      <c r="EPK240" s="172"/>
      <c r="EPL240" s="172"/>
      <c r="EPM240" s="172"/>
      <c r="EPN240" s="172"/>
      <c r="EPO240" s="172"/>
      <c r="EPP240" s="172"/>
      <c r="EPQ240" s="172"/>
      <c r="EPR240" s="172"/>
      <c r="EPS240" s="172"/>
      <c r="EPT240" s="172"/>
      <c r="EPU240" s="172"/>
      <c r="EPV240" s="172"/>
      <c r="EPW240" s="172"/>
      <c r="EPX240" s="172"/>
      <c r="EPY240" s="172"/>
      <c r="EPZ240" s="172"/>
      <c r="EQA240" s="172"/>
      <c r="EQB240" s="172"/>
      <c r="EQC240" s="172"/>
      <c r="EQD240" s="172"/>
      <c r="EQE240" s="172"/>
      <c r="EQF240" s="172"/>
      <c r="EQG240" s="172"/>
      <c r="EQH240" s="172"/>
      <c r="EQI240" s="172"/>
      <c r="EQJ240" s="172"/>
      <c r="EQK240" s="172"/>
      <c r="EQL240" s="172"/>
      <c r="EQM240" s="172"/>
      <c r="EQN240" s="172"/>
      <c r="EQO240" s="172"/>
      <c r="EQP240" s="172"/>
      <c r="EQQ240" s="172"/>
      <c r="EQR240" s="172"/>
      <c r="EQS240" s="172"/>
      <c r="EQT240" s="172"/>
      <c r="EQU240" s="172"/>
      <c r="EQV240" s="172"/>
      <c r="EQW240" s="172"/>
      <c r="EQX240" s="172"/>
      <c r="EQY240" s="172"/>
      <c r="EQZ240" s="172"/>
      <c r="ERA240" s="172"/>
      <c r="ERB240" s="172"/>
      <c r="ERC240" s="172"/>
      <c r="ERD240" s="172"/>
      <c r="ERE240" s="172"/>
      <c r="ERF240" s="172"/>
      <c r="ERG240" s="172"/>
      <c r="ERH240" s="172"/>
      <c r="ERI240" s="172"/>
      <c r="ERJ240" s="172"/>
      <c r="ERK240" s="172"/>
      <c r="ERL240" s="172"/>
      <c r="ERM240" s="172"/>
      <c r="ERN240" s="172"/>
      <c r="ERO240" s="172"/>
      <c r="ERP240" s="172"/>
      <c r="ERQ240" s="172"/>
      <c r="ERR240" s="172"/>
      <c r="ERS240" s="172"/>
      <c r="ERT240" s="172"/>
      <c r="ERU240" s="172"/>
      <c r="ERV240" s="172"/>
      <c r="ERW240" s="172"/>
      <c r="ERX240" s="172"/>
      <c r="ERY240" s="172"/>
      <c r="ERZ240" s="172"/>
      <c r="ESA240" s="172"/>
      <c r="ESB240" s="172"/>
      <c r="ESC240" s="172"/>
      <c r="ESD240" s="172"/>
      <c r="ESE240" s="172"/>
      <c r="ESF240" s="172"/>
      <c r="ESG240" s="172"/>
      <c r="ESH240" s="172"/>
      <c r="ESI240" s="172"/>
      <c r="ESJ240" s="172"/>
      <c r="ESK240" s="172"/>
      <c r="ESL240" s="172"/>
      <c r="ESM240" s="172"/>
      <c r="ESN240" s="172"/>
      <c r="ESO240" s="172"/>
      <c r="ESP240" s="172"/>
      <c r="ESQ240" s="172"/>
      <c r="ESR240" s="172"/>
      <c r="ESS240" s="172"/>
      <c r="EST240" s="172"/>
      <c r="ESU240" s="172"/>
      <c r="ESV240" s="172"/>
      <c r="ESW240" s="172"/>
      <c r="ESX240" s="172"/>
      <c r="ESY240" s="172"/>
      <c r="ESZ240" s="172"/>
      <c r="ETA240" s="172"/>
      <c r="ETB240" s="172"/>
      <c r="ETC240" s="172"/>
      <c r="ETD240" s="172"/>
      <c r="ETE240" s="172"/>
      <c r="ETF240" s="172"/>
      <c r="ETG240" s="172"/>
      <c r="ETH240" s="172"/>
      <c r="ETI240" s="172"/>
      <c r="ETJ240" s="172"/>
      <c r="ETK240" s="172"/>
      <c r="ETL240" s="172"/>
      <c r="ETM240" s="172"/>
      <c r="ETN240" s="172"/>
      <c r="ETO240" s="172"/>
      <c r="ETP240" s="172"/>
      <c r="ETQ240" s="172"/>
      <c r="ETR240" s="172"/>
      <c r="ETS240" s="172"/>
      <c r="ETT240" s="172"/>
      <c r="ETU240" s="172"/>
      <c r="ETV240" s="172"/>
      <c r="ETW240" s="172"/>
      <c r="ETX240" s="172"/>
      <c r="ETY240" s="172"/>
      <c r="ETZ240" s="172"/>
      <c r="EUA240" s="172"/>
      <c r="EUB240" s="172"/>
      <c r="EUC240" s="172"/>
      <c r="EUD240" s="172"/>
      <c r="EUE240" s="172"/>
      <c r="EUF240" s="172"/>
      <c r="EUG240" s="172"/>
      <c r="EUH240" s="172"/>
      <c r="EUI240" s="172"/>
      <c r="EUJ240" s="172"/>
      <c r="EUK240" s="172"/>
      <c r="EUL240" s="172"/>
      <c r="EUM240" s="172"/>
      <c r="EUN240" s="172"/>
      <c r="EUO240" s="172"/>
      <c r="EUP240" s="172"/>
      <c r="EUQ240" s="172"/>
      <c r="EUR240" s="172"/>
      <c r="EUS240" s="172"/>
      <c r="EUT240" s="172"/>
      <c r="EUU240" s="172"/>
      <c r="EUV240" s="172"/>
      <c r="EUW240" s="172"/>
      <c r="EUX240" s="172"/>
      <c r="EUY240" s="172"/>
      <c r="EUZ240" s="172"/>
      <c r="EVA240" s="172"/>
      <c r="EVB240" s="172"/>
      <c r="EVC240" s="172"/>
      <c r="EVD240" s="172"/>
      <c r="EVE240" s="172"/>
      <c r="EVF240" s="172"/>
      <c r="EVG240" s="172"/>
      <c r="EVH240" s="172"/>
      <c r="EVI240" s="172"/>
      <c r="EVJ240" s="172"/>
      <c r="EVK240" s="172"/>
      <c r="EVL240" s="172"/>
      <c r="EVM240" s="172"/>
      <c r="EVN240" s="172"/>
      <c r="EVO240" s="172"/>
      <c r="EVP240" s="172"/>
      <c r="EVQ240" s="172"/>
      <c r="EVR240" s="172"/>
      <c r="EVS240" s="172"/>
      <c r="EVT240" s="172"/>
      <c r="EVU240" s="172"/>
      <c r="EVV240" s="172"/>
      <c r="EVW240" s="172"/>
      <c r="EVX240" s="172"/>
      <c r="EVY240" s="172"/>
      <c r="EVZ240" s="172"/>
      <c r="EWA240" s="172"/>
      <c r="EWB240" s="172"/>
      <c r="EWC240" s="172"/>
      <c r="EWD240" s="172"/>
      <c r="EWE240" s="172"/>
      <c r="EWF240" s="172"/>
      <c r="EWG240" s="172"/>
      <c r="EWH240" s="172"/>
      <c r="EWI240" s="172"/>
      <c r="EWJ240" s="172"/>
      <c r="EWK240" s="172"/>
      <c r="EWL240" s="172"/>
      <c r="EWM240" s="172"/>
      <c r="EWN240" s="172"/>
      <c r="EWO240" s="172"/>
      <c r="EWP240" s="172"/>
      <c r="EWQ240" s="172"/>
      <c r="EWR240" s="172"/>
      <c r="EWS240" s="172"/>
      <c r="EWT240" s="172"/>
      <c r="EWU240" s="172"/>
      <c r="EWV240" s="172"/>
      <c r="EWW240" s="172"/>
      <c r="EWX240" s="172"/>
      <c r="EWY240" s="172"/>
      <c r="EWZ240" s="172"/>
      <c r="EXA240" s="172"/>
      <c r="EXB240" s="172"/>
      <c r="EXC240" s="172"/>
      <c r="EXD240" s="172"/>
      <c r="EXE240" s="172"/>
      <c r="EXF240" s="172"/>
      <c r="EXG240" s="172"/>
      <c r="EXH240" s="172"/>
      <c r="EXI240" s="172"/>
      <c r="EXJ240" s="172"/>
      <c r="EXK240" s="172"/>
      <c r="EXL240" s="172"/>
      <c r="EXM240" s="172"/>
      <c r="EXN240" s="172"/>
      <c r="EXO240" s="172"/>
      <c r="EXP240" s="172"/>
      <c r="EXQ240" s="172"/>
      <c r="EXR240" s="172"/>
      <c r="EXS240" s="172"/>
      <c r="EXT240" s="172"/>
      <c r="EXU240" s="172"/>
      <c r="EXV240" s="172"/>
      <c r="EXW240" s="172"/>
      <c r="EXX240" s="172"/>
      <c r="EXY240" s="172"/>
      <c r="EXZ240" s="172"/>
      <c r="EYA240" s="172"/>
      <c r="EYB240" s="172"/>
      <c r="EYC240" s="172"/>
      <c r="EYD240" s="172"/>
      <c r="EYE240" s="172"/>
      <c r="EYF240" s="172"/>
      <c r="EYG240" s="172"/>
      <c r="EYH240" s="172"/>
      <c r="EYI240" s="172"/>
      <c r="EYJ240" s="172"/>
      <c r="EYK240" s="172"/>
      <c r="EYL240" s="172"/>
      <c r="EYM240" s="172"/>
      <c r="EYN240" s="172"/>
      <c r="EYO240" s="172"/>
      <c r="EYP240" s="172"/>
      <c r="EYQ240" s="172"/>
      <c r="EYR240" s="172"/>
      <c r="EYS240" s="172"/>
      <c r="EYT240" s="172"/>
      <c r="EYU240" s="172"/>
      <c r="EYV240" s="172"/>
      <c r="EYW240" s="172"/>
      <c r="EYX240" s="172"/>
      <c r="EYY240" s="172"/>
      <c r="EYZ240" s="172"/>
      <c r="EZA240" s="172"/>
      <c r="EZB240" s="172"/>
      <c r="EZC240" s="172"/>
      <c r="EZD240" s="172"/>
      <c r="EZE240" s="172"/>
      <c r="EZF240" s="172"/>
      <c r="EZG240" s="172"/>
      <c r="EZH240" s="172"/>
      <c r="EZI240" s="172"/>
      <c r="EZJ240" s="172"/>
      <c r="EZK240" s="172"/>
      <c r="EZL240" s="172"/>
      <c r="EZM240" s="172"/>
      <c r="EZN240" s="172"/>
      <c r="EZO240" s="172"/>
      <c r="EZP240" s="172"/>
      <c r="EZQ240" s="172"/>
      <c r="EZR240" s="172"/>
      <c r="EZS240" s="172"/>
      <c r="EZT240" s="172"/>
      <c r="EZU240" s="172"/>
      <c r="EZV240" s="172"/>
      <c r="EZW240" s="172"/>
      <c r="EZX240" s="172"/>
      <c r="EZY240" s="172"/>
      <c r="EZZ240" s="172"/>
      <c r="FAA240" s="172"/>
      <c r="FAB240" s="172"/>
      <c r="FAC240" s="172"/>
      <c r="FAD240" s="172"/>
      <c r="FAE240" s="172"/>
      <c r="FAF240" s="172"/>
      <c r="FAG240" s="172"/>
      <c r="FAH240" s="172"/>
      <c r="FAI240" s="172"/>
      <c r="FAJ240" s="172"/>
      <c r="FAK240" s="172"/>
      <c r="FAL240" s="172"/>
      <c r="FAM240" s="172"/>
      <c r="FAN240" s="172"/>
      <c r="FAO240" s="172"/>
      <c r="FAP240" s="172"/>
      <c r="FAQ240" s="172"/>
      <c r="FAR240" s="172"/>
      <c r="FAS240" s="172"/>
      <c r="FAT240" s="172"/>
      <c r="FAU240" s="172"/>
      <c r="FAV240" s="172"/>
      <c r="FAW240" s="172"/>
      <c r="FAX240" s="172"/>
      <c r="FAY240" s="172"/>
      <c r="FAZ240" s="172"/>
      <c r="FBA240" s="172"/>
      <c r="FBB240" s="172"/>
      <c r="FBC240" s="172"/>
      <c r="FBD240" s="172"/>
      <c r="FBE240" s="172"/>
      <c r="FBF240" s="172"/>
      <c r="FBG240" s="172"/>
      <c r="FBH240" s="172"/>
      <c r="FBI240" s="172"/>
      <c r="FBJ240" s="172"/>
      <c r="FBK240" s="172"/>
      <c r="FBL240" s="172"/>
      <c r="FBM240" s="172"/>
      <c r="FBN240" s="172"/>
      <c r="FBO240" s="172"/>
      <c r="FBP240" s="172"/>
      <c r="FBQ240" s="172"/>
      <c r="FBR240" s="172"/>
      <c r="FBS240" s="172"/>
      <c r="FBT240" s="172"/>
      <c r="FBU240" s="172"/>
      <c r="FBV240" s="172"/>
      <c r="FBW240" s="172"/>
      <c r="FBX240" s="172"/>
      <c r="FBY240" s="172"/>
      <c r="FBZ240" s="172"/>
      <c r="FCA240" s="172"/>
      <c r="FCB240" s="172"/>
      <c r="FCC240" s="172"/>
      <c r="FCD240" s="172"/>
      <c r="FCE240" s="172"/>
      <c r="FCF240" s="172"/>
      <c r="FCG240" s="172"/>
      <c r="FCH240" s="172"/>
      <c r="FCI240" s="172"/>
      <c r="FCJ240" s="172"/>
      <c r="FCK240" s="172"/>
      <c r="FCL240" s="172"/>
      <c r="FCM240" s="172"/>
      <c r="FCN240" s="172"/>
      <c r="FCO240" s="172"/>
      <c r="FCP240" s="172"/>
      <c r="FCQ240" s="172"/>
      <c r="FCR240" s="172"/>
      <c r="FCS240" s="172"/>
      <c r="FCT240" s="172"/>
      <c r="FCU240" s="172"/>
      <c r="FCV240" s="172"/>
      <c r="FCW240" s="172"/>
      <c r="FCX240" s="172"/>
      <c r="FCY240" s="172"/>
      <c r="FCZ240" s="172"/>
      <c r="FDA240" s="172"/>
      <c r="FDB240" s="172"/>
      <c r="FDC240" s="172"/>
      <c r="FDD240" s="172"/>
      <c r="FDE240" s="172"/>
      <c r="FDF240" s="172"/>
      <c r="FDG240" s="172"/>
      <c r="FDH240" s="172"/>
      <c r="FDI240" s="172"/>
      <c r="FDJ240" s="172"/>
      <c r="FDK240" s="172"/>
      <c r="FDL240" s="172"/>
      <c r="FDM240" s="172"/>
      <c r="FDN240" s="172"/>
      <c r="FDO240" s="172"/>
      <c r="FDP240" s="172"/>
      <c r="FDQ240" s="172"/>
      <c r="FDR240" s="172"/>
      <c r="FDS240" s="172"/>
      <c r="FDT240" s="172"/>
      <c r="FDU240" s="172"/>
      <c r="FDV240" s="172"/>
      <c r="FDW240" s="172"/>
      <c r="FDX240" s="172"/>
      <c r="FDY240" s="172"/>
      <c r="FDZ240" s="172"/>
      <c r="FEA240" s="172"/>
      <c r="FEB240" s="172"/>
      <c r="FEC240" s="172"/>
      <c r="FED240" s="172"/>
      <c r="FEE240" s="172"/>
      <c r="FEF240" s="172"/>
      <c r="FEG240" s="172"/>
      <c r="FEH240" s="172"/>
      <c r="FEI240" s="172"/>
      <c r="FEJ240" s="172"/>
      <c r="FEK240" s="172"/>
      <c r="FEL240" s="172"/>
      <c r="FEM240" s="172"/>
      <c r="FEN240" s="172"/>
      <c r="FEO240" s="172"/>
      <c r="FEP240" s="172"/>
      <c r="FEQ240" s="172"/>
      <c r="FER240" s="172"/>
      <c r="FES240" s="172"/>
      <c r="FET240" s="172"/>
      <c r="FEU240" s="172"/>
      <c r="FEV240" s="172"/>
      <c r="FEW240" s="172"/>
      <c r="FEX240" s="172"/>
      <c r="FEY240" s="172"/>
      <c r="FEZ240" s="172"/>
      <c r="FFA240" s="172"/>
      <c r="FFB240" s="172"/>
      <c r="FFC240" s="172"/>
      <c r="FFD240" s="172"/>
      <c r="FFE240" s="172"/>
      <c r="FFF240" s="172"/>
      <c r="FFG240" s="172"/>
      <c r="FFH240" s="172"/>
      <c r="FFI240" s="172"/>
      <c r="FFJ240" s="172"/>
      <c r="FFK240" s="172"/>
      <c r="FFL240" s="172"/>
      <c r="FFM240" s="172"/>
      <c r="FFN240" s="172"/>
      <c r="FFO240" s="172"/>
      <c r="FFP240" s="172"/>
      <c r="FFQ240" s="172"/>
      <c r="FFR240" s="172"/>
      <c r="FFS240" s="172"/>
      <c r="FFT240" s="172"/>
      <c r="FFU240" s="172"/>
      <c r="FFV240" s="172"/>
      <c r="FFW240" s="172"/>
      <c r="FFX240" s="172"/>
      <c r="FFY240" s="172"/>
      <c r="FFZ240" s="172"/>
      <c r="FGA240" s="172"/>
      <c r="FGB240" s="172"/>
      <c r="FGC240" s="172"/>
      <c r="FGD240" s="172"/>
      <c r="FGE240" s="172"/>
      <c r="FGF240" s="172"/>
      <c r="FGG240" s="172"/>
      <c r="FGH240" s="172"/>
      <c r="FGI240" s="172"/>
      <c r="FGJ240" s="172"/>
      <c r="FGK240" s="172"/>
      <c r="FGL240" s="172"/>
      <c r="FGM240" s="172"/>
      <c r="FGN240" s="172"/>
      <c r="FGO240" s="172"/>
      <c r="FGP240" s="172"/>
      <c r="FGQ240" s="172"/>
      <c r="FGR240" s="172"/>
      <c r="FGS240" s="172"/>
      <c r="FGT240" s="172"/>
      <c r="FGU240" s="172"/>
      <c r="FGV240" s="172"/>
      <c r="FGW240" s="172"/>
      <c r="FGX240" s="172"/>
      <c r="FGY240" s="172"/>
      <c r="FGZ240" s="172"/>
      <c r="FHA240" s="172"/>
      <c r="FHB240" s="172"/>
      <c r="FHC240" s="172"/>
      <c r="FHD240" s="172"/>
      <c r="FHE240" s="172"/>
      <c r="FHF240" s="172"/>
      <c r="FHG240" s="172"/>
      <c r="FHH240" s="172"/>
      <c r="FHI240" s="172"/>
      <c r="FHJ240" s="172"/>
      <c r="FHK240" s="172"/>
      <c r="FHL240" s="172"/>
      <c r="FHM240" s="172"/>
      <c r="FHN240" s="172"/>
      <c r="FHO240" s="172"/>
      <c r="FHP240" s="172"/>
      <c r="FHQ240" s="172"/>
      <c r="FHR240" s="172"/>
      <c r="FHS240" s="172"/>
      <c r="FHT240" s="172"/>
      <c r="FHU240" s="172"/>
      <c r="FHV240" s="172"/>
      <c r="FHW240" s="172"/>
      <c r="FHX240" s="172"/>
      <c r="FHY240" s="172"/>
      <c r="FHZ240" s="172"/>
      <c r="FIA240" s="172"/>
      <c r="FIB240" s="172"/>
      <c r="FIC240" s="172"/>
      <c r="FID240" s="172"/>
      <c r="FIE240" s="172"/>
      <c r="FIF240" s="172"/>
      <c r="FIG240" s="172"/>
      <c r="FIH240" s="172"/>
      <c r="FII240" s="172"/>
      <c r="FIJ240" s="172"/>
      <c r="FIK240" s="172"/>
      <c r="FIL240" s="172"/>
      <c r="FIM240" s="172"/>
      <c r="FIN240" s="172"/>
      <c r="FIO240" s="172"/>
      <c r="FIP240" s="172"/>
      <c r="FIQ240" s="172"/>
      <c r="FIR240" s="172"/>
      <c r="FIS240" s="172"/>
      <c r="FIT240" s="172"/>
      <c r="FIU240" s="172"/>
      <c r="FIV240" s="172"/>
      <c r="FIW240" s="172"/>
      <c r="FIX240" s="172"/>
      <c r="FIY240" s="172"/>
      <c r="FIZ240" s="172"/>
      <c r="FJA240" s="172"/>
      <c r="FJB240" s="172"/>
      <c r="FJC240" s="172"/>
      <c r="FJD240" s="172"/>
      <c r="FJE240" s="172"/>
      <c r="FJF240" s="172"/>
      <c r="FJG240" s="172"/>
      <c r="FJH240" s="172"/>
      <c r="FJI240" s="172"/>
      <c r="FJJ240" s="172"/>
      <c r="FJK240" s="172"/>
      <c r="FJL240" s="172"/>
      <c r="FJM240" s="172"/>
      <c r="FJN240" s="172"/>
      <c r="FJO240" s="172"/>
      <c r="FJP240" s="172"/>
      <c r="FJQ240" s="172"/>
      <c r="FJR240" s="172"/>
      <c r="FJS240" s="172"/>
      <c r="FJT240" s="172"/>
      <c r="FJU240" s="172"/>
      <c r="FJV240" s="172"/>
      <c r="FJW240" s="172"/>
      <c r="FJX240" s="172"/>
      <c r="FJY240" s="172"/>
      <c r="FJZ240" s="172"/>
      <c r="FKA240" s="172"/>
      <c r="FKB240" s="172"/>
      <c r="FKC240" s="172"/>
      <c r="FKD240" s="172"/>
      <c r="FKE240" s="172"/>
      <c r="FKF240" s="172"/>
      <c r="FKG240" s="172"/>
      <c r="FKH240" s="172"/>
      <c r="FKI240" s="172"/>
      <c r="FKJ240" s="172"/>
      <c r="FKK240" s="172"/>
      <c r="FKL240" s="172"/>
      <c r="FKM240" s="172"/>
      <c r="FKN240" s="172"/>
      <c r="FKO240" s="172"/>
      <c r="FKP240" s="172"/>
      <c r="FKQ240" s="172"/>
      <c r="FKR240" s="172"/>
      <c r="FKS240" s="172"/>
      <c r="FKT240" s="172"/>
      <c r="FKU240" s="172"/>
      <c r="FKV240" s="172"/>
      <c r="FKW240" s="172"/>
      <c r="FKX240" s="172"/>
      <c r="FKY240" s="172"/>
      <c r="FKZ240" s="172"/>
      <c r="FLA240" s="172"/>
      <c r="FLB240" s="172"/>
      <c r="FLC240" s="172"/>
      <c r="FLD240" s="172"/>
      <c r="FLE240" s="172"/>
      <c r="FLF240" s="172"/>
      <c r="FLG240" s="172"/>
      <c r="FLH240" s="172"/>
      <c r="FLI240" s="172"/>
      <c r="FLJ240" s="172"/>
      <c r="FLK240" s="172"/>
      <c r="FLL240" s="172"/>
      <c r="FLM240" s="172"/>
      <c r="FLN240" s="172"/>
      <c r="FLO240" s="172"/>
      <c r="FLP240" s="172"/>
      <c r="FLQ240" s="172"/>
      <c r="FLR240" s="172"/>
      <c r="FLS240" s="172"/>
      <c r="FLT240" s="172"/>
      <c r="FLU240" s="172"/>
      <c r="FLV240" s="172"/>
      <c r="FLW240" s="172"/>
      <c r="FLX240" s="172"/>
      <c r="FLY240" s="172"/>
      <c r="FLZ240" s="172"/>
      <c r="FMA240" s="172"/>
      <c r="FMB240" s="172"/>
      <c r="FMC240" s="172"/>
      <c r="FMD240" s="172"/>
      <c r="FME240" s="172"/>
      <c r="FMF240" s="172"/>
      <c r="FMG240" s="172"/>
      <c r="FMH240" s="172"/>
      <c r="FMI240" s="172"/>
      <c r="FMJ240" s="172"/>
      <c r="FMK240" s="172"/>
      <c r="FML240" s="172"/>
      <c r="FMM240" s="172"/>
      <c r="FMN240" s="172"/>
      <c r="FMO240" s="172"/>
      <c r="FMP240" s="172"/>
      <c r="FMQ240" s="172"/>
      <c r="FMR240" s="172"/>
      <c r="FMS240" s="172"/>
      <c r="FMT240" s="172"/>
      <c r="FMU240" s="172"/>
      <c r="FMV240" s="172"/>
      <c r="FMW240" s="172"/>
      <c r="FMX240" s="172"/>
      <c r="FMY240" s="172"/>
      <c r="FMZ240" s="172"/>
      <c r="FNA240" s="172"/>
      <c r="FNB240" s="172"/>
      <c r="FNC240" s="172"/>
      <c r="FND240" s="172"/>
      <c r="FNE240" s="172"/>
      <c r="FNF240" s="172"/>
      <c r="FNG240" s="172"/>
      <c r="FNH240" s="172"/>
      <c r="FNI240" s="172"/>
      <c r="FNJ240" s="172"/>
      <c r="FNK240" s="172"/>
      <c r="FNL240" s="172"/>
      <c r="FNM240" s="172"/>
      <c r="FNN240" s="172"/>
      <c r="FNO240" s="172"/>
      <c r="FNP240" s="172"/>
      <c r="FNQ240" s="172"/>
      <c r="FNR240" s="172"/>
      <c r="FNS240" s="172"/>
      <c r="FNT240" s="172"/>
      <c r="FNU240" s="172"/>
      <c r="FNV240" s="172"/>
      <c r="FNW240" s="172"/>
      <c r="FNX240" s="172"/>
      <c r="FNY240" s="172"/>
      <c r="FNZ240" s="172"/>
      <c r="FOA240" s="172"/>
      <c r="FOB240" s="172"/>
      <c r="FOC240" s="172"/>
      <c r="FOD240" s="172"/>
      <c r="FOE240" s="172"/>
      <c r="FOF240" s="172"/>
      <c r="FOG240" s="172"/>
      <c r="FOH240" s="172"/>
      <c r="FOI240" s="172"/>
      <c r="FOJ240" s="172"/>
      <c r="FOK240" s="172"/>
      <c r="FOL240" s="172"/>
      <c r="FOM240" s="172"/>
      <c r="FON240" s="172"/>
      <c r="FOO240" s="172"/>
      <c r="FOP240" s="172"/>
      <c r="FOQ240" s="172"/>
      <c r="FOR240" s="172"/>
      <c r="FOS240" s="172"/>
      <c r="FOT240" s="172"/>
      <c r="FOU240" s="172"/>
      <c r="FOV240" s="172"/>
      <c r="FOW240" s="172"/>
      <c r="FOX240" s="172"/>
      <c r="FOY240" s="172"/>
      <c r="FOZ240" s="172"/>
      <c r="FPA240" s="172"/>
      <c r="FPB240" s="172"/>
      <c r="FPC240" s="172"/>
      <c r="FPD240" s="172"/>
      <c r="FPE240" s="172"/>
      <c r="FPF240" s="172"/>
      <c r="FPG240" s="172"/>
      <c r="FPH240" s="172"/>
      <c r="FPI240" s="172"/>
      <c r="FPJ240" s="172"/>
      <c r="FPK240" s="172"/>
      <c r="FPL240" s="172"/>
      <c r="FPM240" s="172"/>
      <c r="FPN240" s="172"/>
      <c r="FPO240" s="172"/>
      <c r="FPP240" s="172"/>
      <c r="FPQ240" s="172"/>
      <c r="FPR240" s="172"/>
      <c r="FPS240" s="172"/>
      <c r="FPT240" s="172"/>
      <c r="FPU240" s="172"/>
      <c r="FPV240" s="172"/>
      <c r="FPW240" s="172"/>
      <c r="FPX240" s="172"/>
      <c r="FPY240" s="172"/>
      <c r="FPZ240" s="172"/>
      <c r="FQA240" s="172"/>
      <c r="FQB240" s="172"/>
      <c r="FQC240" s="172"/>
      <c r="FQD240" s="172"/>
      <c r="FQE240" s="172"/>
      <c r="FQF240" s="172"/>
      <c r="FQG240" s="172"/>
      <c r="FQH240" s="172"/>
      <c r="FQI240" s="172"/>
      <c r="FQJ240" s="172"/>
      <c r="FQK240" s="172"/>
      <c r="FQL240" s="172"/>
      <c r="FQM240" s="172"/>
      <c r="FQN240" s="172"/>
      <c r="FQO240" s="172"/>
      <c r="FQP240" s="172"/>
      <c r="FQQ240" s="172"/>
      <c r="FQR240" s="172"/>
      <c r="FQS240" s="172"/>
      <c r="FQT240" s="172"/>
      <c r="FQU240" s="172"/>
      <c r="FQV240" s="172"/>
      <c r="FQW240" s="172"/>
      <c r="FQX240" s="172"/>
      <c r="FQY240" s="172"/>
      <c r="FQZ240" s="172"/>
      <c r="FRA240" s="172"/>
      <c r="FRB240" s="172"/>
      <c r="FRC240" s="172"/>
      <c r="FRD240" s="172"/>
      <c r="FRE240" s="172"/>
      <c r="FRF240" s="172"/>
      <c r="FRG240" s="172"/>
      <c r="FRH240" s="172"/>
      <c r="FRI240" s="172"/>
      <c r="FRJ240" s="172"/>
      <c r="FRK240" s="172"/>
      <c r="FRL240" s="172"/>
      <c r="FRM240" s="172"/>
      <c r="FRN240" s="172"/>
      <c r="FRO240" s="172"/>
      <c r="FRP240" s="172"/>
      <c r="FRQ240" s="172"/>
      <c r="FRR240" s="172"/>
      <c r="FRS240" s="172"/>
      <c r="FRT240" s="172"/>
      <c r="FRU240" s="172"/>
      <c r="FRV240" s="172"/>
      <c r="FRW240" s="172"/>
      <c r="FRX240" s="172"/>
      <c r="FRY240" s="172"/>
      <c r="FRZ240" s="172"/>
      <c r="FSA240" s="172"/>
      <c r="FSB240" s="172"/>
      <c r="FSC240" s="172"/>
      <c r="FSD240" s="172"/>
      <c r="FSE240" s="172"/>
      <c r="FSF240" s="172"/>
      <c r="FSG240" s="172"/>
      <c r="FSH240" s="172"/>
      <c r="FSI240" s="172"/>
      <c r="FSJ240" s="172"/>
      <c r="FSK240" s="172"/>
      <c r="FSL240" s="172"/>
      <c r="FSM240" s="172"/>
      <c r="FSN240" s="172"/>
      <c r="FSO240" s="172"/>
      <c r="FSP240" s="172"/>
      <c r="FSQ240" s="172"/>
      <c r="FSR240" s="172"/>
      <c r="FSS240" s="172"/>
      <c r="FST240" s="172"/>
      <c r="FSU240" s="172"/>
      <c r="FSV240" s="172"/>
      <c r="FSW240" s="172"/>
      <c r="FSX240" s="172"/>
      <c r="FSY240" s="172"/>
      <c r="FSZ240" s="172"/>
      <c r="FTA240" s="172"/>
      <c r="FTB240" s="172"/>
      <c r="FTC240" s="172"/>
      <c r="FTD240" s="172"/>
      <c r="FTE240" s="172"/>
      <c r="FTF240" s="172"/>
      <c r="FTG240" s="172"/>
      <c r="FTH240" s="172"/>
      <c r="FTI240" s="172"/>
      <c r="FTJ240" s="172"/>
      <c r="FTK240" s="172"/>
      <c r="FTL240" s="172"/>
      <c r="FTM240" s="172"/>
      <c r="FTN240" s="172"/>
      <c r="FTO240" s="172"/>
      <c r="FTP240" s="172"/>
      <c r="FTQ240" s="172"/>
      <c r="FTR240" s="172"/>
      <c r="FTS240" s="172"/>
      <c r="FTT240" s="172"/>
      <c r="FTU240" s="172"/>
      <c r="FTV240" s="172"/>
      <c r="FTW240" s="172"/>
      <c r="FTX240" s="172"/>
      <c r="FTY240" s="172"/>
      <c r="FTZ240" s="172"/>
      <c r="FUA240" s="172"/>
      <c r="FUB240" s="172"/>
      <c r="FUC240" s="172"/>
      <c r="FUD240" s="172"/>
      <c r="FUE240" s="172"/>
      <c r="FUF240" s="172"/>
      <c r="FUG240" s="172"/>
      <c r="FUH240" s="172"/>
      <c r="FUI240" s="172"/>
      <c r="FUJ240" s="172"/>
      <c r="FUK240" s="172"/>
      <c r="FUL240" s="172"/>
      <c r="FUM240" s="172"/>
      <c r="FUN240" s="172"/>
      <c r="FUO240" s="172"/>
      <c r="FUP240" s="172"/>
      <c r="FUQ240" s="172"/>
      <c r="FUR240" s="172"/>
      <c r="FUS240" s="172"/>
      <c r="FUT240" s="172"/>
      <c r="FUU240" s="172"/>
      <c r="FUV240" s="172"/>
      <c r="FUW240" s="172"/>
      <c r="FUX240" s="172"/>
      <c r="FUY240" s="172"/>
      <c r="FUZ240" s="172"/>
      <c r="FVA240" s="172"/>
      <c r="FVB240" s="172"/>
      <c r="FVC240" s="172"/>
      <c r="FVD240" s="172"/>
      <c r="FVE240" s="172"/>
      <c r="FVF240" s="172"/>
      <c r="FVG240" s="172"/>
      <c r="FVH240" s="172"/>
      <c r="FVI240" s="172"/>
      <c r="FVJ240" s="172"/>
      <c r="FVK240" s="172"/>
      <c r="FVL240" s="172"/>
      <c r="FVM240" s="172"/>
      <c r="FVN240" s="172"/>
      <c r="FVO240" s="172"/>
      <c r="FVP240" s="172"/>
      <c r="FVQ240" s="172"/>
      <c r="FVR240" s="172"/>
      <c r="FVS240" s="172"/>
      <c r="FVT240" s="172"/>
      <c r="FVU240" s="172"/>
      <c r="FVV240" s="172"/>
      <c r="FVW240" s="172"/>
      <c r="FVX240" s="172"/>
      <c r="FVY240" s="172"/>
      <c r="FVZ240" s="172"/>
      <c r="FWA240" s="172"/>
      <c r="FWB240" s="172"/>
      <c r="FWC240" s="172"/>
      <c r="FWD240" s="172"/>
      <c r="FWE240" s="172"/>
      <c r="FWF240" s="172"/>
      <c r="FWG240" s="172"/>
      <c r="FWH240" s="172"/>
      <c r="FWI240" s="172"/>
      <c r="FWJ240" s="172"/>
      <c r="FWK240" s="172"/>
      <c r="FWL240" s="172"/>
      <c r="FWM240" s="172"/>
      <c r="FWN240" s="172"/>
      <c r="FWO240" s="172"/>
      <c r="FWP240" s="172"/>
      <c r="FWQ240" s="172"/>
      <c r="FWR240" s="172"/>
      <c r="FWS240" s="172"/>
      <c r="FWT240" s="172"/>
      <c r="FWU240" s="172"/>
      <c r="FWV240" s="172"/>
      <c r="FWW240" s="172"/>
      <c r="FWX240" s="172"/>
      <c r="FWY240" s="172"/>
      <c r="FWZ240" s="172"/>
      <c r="FXA240" s="172"/>
      <c r="FXB240" s="172"/>
      <c r="FXC240" s="172"/>
      <c r="FXD240" s="172"/>
      <c r="FXE240" s="172"/>
      <c r="FXF240" s="172"/>
      <c r="FXG240" s="172"/>
      <c r="FXH240" s="172"/>
      <c r="FXI240" s="172"/>
      <c r="FXJ240" s="172"/>
      <c r="FXK240" s="172"/>
      <c r="FXL240" s="172"/>
      <c r="FXM240" s="172"/>
      <c r="FXN240" s="172"/>
      <c r="FXO240" s="172"/>
      <c r="FXP240" s="172"/>
      <c r="FXQ240" s="172"/>
      <c r="FXR240" s="172"/>
      <c r="FXS240" s="172"/>
      <c r="FXT240" s="172"/>
      <c r="FXU240" s="172"/>
      <c r="FXV240" s="172"/>
      <c r="FXW240" s="172"/>
      <c r="FXX240" s="172"/>
      <c r="FXY240" s="172"/>
      <c r="FXZ240" s="172"/>
      <c r="FYA240" s="172"/>
      <c r="FYB240" s="172"/>
      <c r="FYC240" s="172"/>
      <c r="FYD240" s="172"/>
      <c r="FYE240" s="172"/>
      <c r="FYF240" s="172"/>
      <c r="FYG240" s="172"/>
      <c r="FYH240" s="172"/>
      <c r="FYI240" s="172"/>
      <c r="FYJ240" s="172"/>
      <c r="FYK240" s="172"/>
      <c r="FYL240" s="172"/>
      <c r="FYM240" s="172"/>
      <c r="FYN240" s="172"/>
      <c r="FYO240" s="172"/>
      <c r="FYP240" s="172"/>
      <c r="FYQ240" s="172"/>
      <c r="FYR240" s="172"/>
      <c r="FYS240" s="172"/>
      <c r="FYT240" s="172"/>
      <c r="FYU240" s="172"/>
      <c r="FYV240" s="172"/>
      <c r="FYW240" s="172"/>
      <c r="FYX240" s="172"/>
      <c r="FYY240" s="172"/>
      <c r="FYZ240" s="172"/>
      <c r="FZA240" s="172"/>
      <c r="FZB240" s="172"/>
      <c r="FZC240" s="172"/>
      <c r="FZD240" s="172"/>
      <c r="FZE240" s="172"/>
      <c r="FZF240" s="172"/>
      <c r="FZG240" s="172"/>
      <c r="FZH240" s="172"/>
      <c r="FZI240" s="172"/>
      <c r="FZJ240" s="172"/>
      <c r="FZK240" s="172"/>
      <c r="FZL240" s="172"/>
      <c r="FZM240" s="172"/>
      <c r="FZN240" s="172"/>
      <c r="FZO240" s="172"/>
      <c r="FZP240" s="172"/>
      <c r="FZQ240" s="172"/>
      <c r="FZR240" s="172"/>
      <c r="FZS240" s="172"/>
      <c r="FZT240" s="172"/>
      <c r="FZU240" s="172"/>
      <c r="FZV240" s="172"/>
      <c r="FZW240" s="172"/>
      <c r="FZX240" s="172"/>
      <c r="FZY240" s="172"/>
      <c r="FZZ240" s="172"/>
      <c r="GAA240" s="172"/>
      <c r="GAB240" s="172"/>
      <c r="GAC240" s="172"/>
      <c r="GAD240" s="172"/>
      <c r="GAE240" s="172"/>
      <c r="GAF240" s="172"/>
      <c r="GAG240" s="172"/>
      <c r="GAH240" s="172"/>
      <c r="GAI240" s="172"/>
      <c r="GAJ240" s="172"/>
      <c r="GAK240" s="172"/>
      <c r="GAL240" s="172"/>
      <c r="GAM240" s="172"/>
      <c r="GAN240" s="172"/>
      <c r="GAO240" s="172"/>
      <c r="GAP240" s="172"/>
      <c r="GAQ240" s="172"/>
      <c r="GAR240" s="172"/>
      <c r="GAS240" s="172"/>
      <c r="GAT240" s="172"/>
      <c r="GAU240" s="172"/>
      <c r="GAV240" s="172"/>
      <c r="GAW240" s="172"/>
      <c r="GAX240" s="172"/>
      <c r="GAY240" s="172"/>
      <c r="GAZ240" s="172"/>
      <c r="GBA240" s="172"/>
      <c r="GBB240" s="172"/>
      <c r="GBC240" s="172"/>
      <c r="GBD240" s="172"/>
      <c r="GBE240" s="172"/>
      <c r="GBF240" s="172"/>
      <c r="GBG240" s="172"/>
      <c r="GBH240" s="172"/>
      <c r="GBI240" s="172"/>
      <c r="GBJ240" s="172"/>
      <c r="GBK240" s="172"/>
      <c r="GBL240" s="172"/>
      <c r="GBM240" s="172"/>
      <c r="GBN240" s="172"/>
      <c r="GBO240" s="172"/>
      <c r="GBP240" s="172"/>
      <c r="GBQ240" s="172"/>
      <c r="GBR240" s="172"/>
      <c r="GBS240" s="172"/>
      <c r="GBT240" s="172"/>
      <c r="GBU240" s="172"/>
      <c r="GBV240" s="172"/>
      <c r="GBW240" s="172"/>
      <c r="GBX240" s="172"/>
      <c r="GBY240" s="172"/>
      <c r="GBZ240" s="172"/>
      <c r="GCA240" s="172"/>
      <c r="GCB240" s="172"/>
      <c r="GCC240" s="172"/>
      <c r="GCD240" s="172"/>
      <c r="GCE240" s="172"/>
      <c r="GCF240" s="172"/>
      <c r="GCG240" s="172"/>
      <c r="GCH240" s="172"/>
      <c r="GCI240" s="172"/>
      <c r="GCJ240" s="172"/>
      <c r="GCK240" s="172"/>
      <c r="GCL240" s="172"/>
      <c r="GCM240" s="172"/>
      <c r="GCN240" s="172"/>
      <c r="GCO240" s="172"/>
      <c r="GCP240" s="172"/>
      <c r="GCQ240" s="172"/>
      <c r="GCR240" s="172"/>
      <c r="GCS240" s="172"/>
      <c r="GCT240" s="172"/>
      <c r="GCU240" s="172"/>
      <c r="GCV240" s="172"/>
      <c r="GCW240" s="172"/>
      <c r="GCX240" s="172"/>
      <c r="GCY240" s="172"/>
      <c r="GCZ240" s="172"/>
      <c r="GDA240" s="172"/>
      <c r="GDB240" s="172"/>
      <c r="GDC240" s="172"/>
      <c r="GDD240" s="172"/>
      <c r="GDE240" s="172"/>
      <c r="GDF240" s="172"/>
      <c r="GDG240" s="172"/>
      <c r="GDH240" s="172"/>
      <c r="GDI240" s="172"/>
      <c r="GDJ240" s="172"/>
      <c r="GDK240" s="172"/>
      <c r="GDL240" s="172"/>
      <c r="GDM240" s="172"/>
      <c r="GDN240" s="172"/>
      <c r="GDO240" s="172"/>
      <c r="GDP240" s="172"/>
      <c r="GDQ240" s="172"/>
      <c r="GDR240" s="172"/>
      <c r="GDS240" s="172"/>
      <c r="GDT240" s="172"/>
      <c r="GDU240" s="172"/>
      <c r="GDV240" s="172"/>
      <c r="GDW240" s="172"/>
      <c r="GDX240" s="172"/>
      <c r="GDY240" s="172"/>
      <c r="GDZ240" s="172"/>
      <c r="GEA240" s="172"/>
      <c r="GEB240" s="172"/>
      <c r="GEC240" s="172"/>
      <c r="GED240" s="172"/>
      <c r="GEE240" s="172"/>
      <c r="GEF240" s="172"/>
      <c r="GEG240" s="172"/>
      <c r="GEH240" s="172"/>
      <c r="GEI240" s="172"/>
      <c r="GEJ240" s="172"/>
      <c r="GEK240" s="172"/>
      <c r="GEL240" s="172"/>
      <c r="GEM240" s="172"/>
      <c r="GEN240" s="172"/>
      <c r="GEO240" s="172"/>
      <c r="GEP240" s="172"/>
      <c r="GEQ240" s="172"/>
      <c r="GER240" s="172"/>
      <c r="GES240" s="172"/>
      <c r="GET240" s="172"/>
      <c r="GEU240" s="172"/>
      <c r="GEV240" s="172"/>
      <c r="GEW240" s="172"/>
      <c r="GEX240" s="172"/>
      <c r="GEY240" s="172"/>
      <c r="GEZ240" s="172"/>
      <c r="GFA240" s="172"/>
      <c r="GFB240" s="172"/>
      <c r="GFC240" s="172"/>
      <c r="GFD240" s="172"/>
      <c r="GFE240" s="172"/>
      <c r="GFF240" s="172"/>
      <c r="GFG240" s="172"/>
      <c r="GFH240" s="172"/>
      <c r="GFI240" s="172"/>
      <c r="GFJ240" s="172"/>
      <c r="GFK240" s="172"/>
      <c r="GFL240" s="172"/>
      <c r="GFM240" s="172"/>
      <c r="GFN240" s="172"/>
      <c r="GFO240" s="172"/>
      <c r="GFP240" s="172"/>
      <c r="GFQ240" s="172"/>
      <c r="GFR240" s="172"/>
      <c r="GFS240" s="172"/>
      <c r="GFT240" s="172"/>
      <c r="GFU240" s="172"/>
      <c r="GFV240" s="172"/>
      <c r="GFW240" s="172"/>
      <c r="GFX240" s="172"/>
      <c r="GFY240" s="172"/>
      <c r="GFZ240" s="172"/>
      <c r="GGA240" s="172"/>
      <c r="GGB240" s="172"/>
      <c r="GGC240" s="172"/>
      <c r="GGD240" s="172"/>
      <c r="GGE240" s="172"/>
      <c r="GGF240" s="172"/>
      <c r="GGG240" s="172"/>
      <c r="GGH240" s="172"/>
      <c r="GGI240" s="172"/>
      <c r="GGJ240" s="172"/>
      <c r="GGK240" s="172"/>
      <c r="GGL240" s="172"/>
      <c r="GGM240" s="172"/>
      <c r="GGN240" s="172"/>
      <c r="GGO240" s="172"/>
      <c r="GGP240" s="172"/>
      <c r="GGQ240" s="172"/>
      <c r="GGR240" s="172"/>
      <c r="GGS240" s="172"/>
      <c r="GGT240" s="172"/>
      <c r="GGU240" s="172"/>
      <c r="GGV240" s="172"/>
      <c r="GGW240" s="172"/>
      <c r="GGX240" s="172"/>
      <c r="GGY240" s="172"/>
      <c r="GGZ240" s="172"/>
      <c r="GHA240" s="172"/>
      <c r="GHB240" s="172"/>
      <c r="GHC240" s="172"/>
      <c r="GHD240" s="172"/>
      <c r="GHE240" s="172"/>
      <c r="GHF240" s="172"/>
      <c r="GHG240" s="172"/>
      <c r="GHH240" s="172"/>
      <c r="GHI240" s="172"/>
      <c r="GHJ240" s="172"/>
      <c r="GHK240" s="172"/>
      <c r="GHL240" s="172"/>
      <c r="GHM240" s="172"/>
      <c r="GHN240" s="172"/>
      <c r="GHO240" s="172"/>
      <c r="GHP240" s="172"/>
      <c r="GHQ240" s="172"/>
      <c r="GHR240" s="172"/>
      <c r="GHS240" s="172"/>
      <c r="GHT240" s="172"/>
      <c r="GHU240" s="172"/>
      <c r="GHV240" s="172"/>
      <c r="GHW240" s="172"/>
      <c r="GHX240" s="172"/>
      <c r="GHY240" s="172"/>
      <c r="GHZ240" s="172"/>
      <c r="GIA240" s="172"/>
      <c r="GIB240" s="172"/>
      <c r="GIC240" s="172"/>
      <c r="GID240" s="172"/>
      <c r="GIE240" s="172"/>
      <c r="GIF240" s="172"/>
      <c r="GIG240" s="172"/>
      <c r="GIH240" s="172"/>
      <c r="GII240" s="172"/>
      <c r="GIJ240" s="172"/>
      <c r="GIK240" s="172"/>
      <c r="GIL240" s="172"/>
      <c r="GIM240" s="172"/>
      <c r="GIN240" s="172"/>
      <c r="GIO240" s="172"/>
      <c r="GIP240" s="172"/>
      <c r="GIQ240" s="172"/>
      <c r="GIR240" s="172"/>
      <c r="GIS240" s="172"/>
      <c r="GIT240" s="172"/>
      <c r="GIU240" s="172"/>
      <c r="GIV240" s="172"/>
      <c r="GIW240" s="172"/>
      <c r="GIX240" s="172"/>
      <c r="GIY240" s="172"/>
      <c r="GIZ240" s="172"/>
      <c r="GJA240" s="172"/>
      <c r="GJB240" s="172"/>
      <c r="GJC240" s="172"/>
      <c r="GJD240" s="172"/>
      <c r="GJE240" s="172"/>
      <c r="GJF240" s="172"/>
      <c r="GJG240" s="172"/>
      <c r="GJH240" s="172"/>
      <c r="GJI240" s="172"/>
      <c r="GJJ240" s="172"/>
      <c r="GJK240" s="172"/>
      <c r="GJL240" s="172"/>
      <c r="GJM240" s="172"/>
      <c r="GJN240" s="172"/>
      <c r="GJO240" s="172"/>
      <c r="GJP240" s="172"/>
      <c r="GJQ240" s="172"/>
      <c r="GJR240" s="172"/>
      <c r="GJS240" s="172"/>
      <c r="GJT240" s="172"/>
      <c r="GJU240" s="172"/>
      <c r="GJV240" s="172"/>
      <c r="GJW240" s="172"/>
      <c r="GJX240" s="172"/>
      <c r="GJY240" s="172"/>
      <c r="GJZ240" s="172"/>
      <c r="GKA240" s="172"/>
      <c r="GKB240" s="172"/>
      <c r="GKC240" s="172"/>
      <c r="GKD240" s="172"/>
      <c r="GKE240" s="172"/>
      <c r="GKF240" s="172"/>
      <c r="GKG240" s="172"/>
      <c r="GKH240" s="172"/>
      <c r="GKI240" s="172"/>
      <c r="GKJ240" s="172"/>
      <c r="GKK240" s="172"/>
      <c r="GKL240" s="172"/>
      <c r="GKM240" s="172"/>
      <c r="GKN240" s="172"/>
      <c r="GKO240" s="172"/>
      <c r="GKP240" s="172"/>
      <c r="GKQ240" s="172"/>
      <c r="GKR240" s="172"/>
      <c r="GKS240" s="172"/>
      <c r="GKT240" s="172"/>
      <c r="GKU240" s="172"/>
      <c r="GKV240" s="172"/>
      <c r="GKW240" s="172"/>
      <c r="GKX240" s="172"/>
      <c r="GKY240" s="172"/>
      <c r="GKZ240" s="172"/>
      <c r="GLA240" s="172"/>
      <c r="GLB240" s="172"/>
      <c r="GLC240" s="172"/>
      <c r="GLD240" s="172"/>
      <c r="GLE240" s="172"/>
      <c r="GLF240" s="172"/>
      <c r="GLG240" s="172"/>
      <c r="GLH240" s="172"/>
      <c r="GLI240" s="172"/>
      <c r="GLJ240" s="172"/>
      <c r="GLK240" s="172"/>
      <c r="GLL240" s="172"/>
      <c r="GLM240" s="172"/>
      <c r="GLN240" s="172"/>
      <c r="GLO240" s="172"/>
      <c r="GLP240" s="172"/>
      <c r="GLQ240" s="172"/>
      <c r="GLR240" s="172"/>
      <c r="GLS240" s="172"/>
      <c r="GLT240" s="172"/>
      <c r="GLU240" s="172"/>
      <c r="GLV240" s="172"/>
      <c r="GLW240" s="172"/>
      <c r="GLX240" s="172"/>
      <c r="GLY240" s="172"/>
      <c r="GLZ240" s="172"/>
      <c r="GMA240" s="172"/>
      <c r="GMB240" s="172"/>
      <c r="GMC240" s="172"/>
      <c r="GMD240" s="172"/>
      <c r="GME240" s="172"/>
      <c r="GMF240" s="172"/>
      <c r="GMG240" s="172"/>
      <c r="GMH240" s="172"/>
      <c r="GMI240" s="172"/>
      <c r="GMJ240" s="172"/>
      <c r="GMK240" s="172"/>
      <c r="GML240" s="172"/>
      <c r="GMM240" s="172"/>
      <c r="GMN240" s="172"/>
      <c r="GMO240" s="172"/>
      <c r="GMP240" s="172"/>
      <c r="GMQ240" s="172"/>
      <c r="GMR240" s="172"/>
      <c r="GMS240" s="172"/>
      <c r="GMT240" s="172"/>
      <c r="GMU240" s="172"/>
      <c r="GMV240" s="172"/>
      <c r="GMW240" s="172"/>
      <c r="GMX240" s="172"/>
      <c r="GMY240" s="172"/>
      <c r="GMZ240" s="172"/>
      <c r="GNA240" s="172"/>
      <c r="GNB240" s="172"/>
      <c r="GNC240" s="172"/>
      <c r="GND240" s="172"/>
      <c r="GNE240" s="172"/>
      <c r="GNF240" s="172"/>
      <c r="GNG240" s="172"/>
      <c r="GNH240" s="172"/>
      <c r="GNI240" s="172"/>
      <c r="GNJ240" s="172"/>
      <c r="GNK240" s="172"/>
      <c r="GNL240" s="172"/>
      <c r="GNM240" s="172"/>
      <c r="GNN240" s="172"/>
      <c r="GNO240" s="172"/>
      <c r="GNP240" s="172"/>
      <c r="GNQ240" s="172"/>
      <c r="GNR240" s="172"/>
      <c r="GNS240" s="172"/>
      <c r="GNT240" s="172"/>
      <c r="GNU240" s="172"/>
      <c r="GNV240" s="172"/>
      <c r="GNW240" s="172"/>
      <c r="GNX240" s="172"/>
      <c r="GNY240" s="172"/>
      <c r="GNZ240" s="172"/>
      <c r="GOA240" s="172"/>
      <c r="GOB240" s="172"/>
      <c r="GOC240" s="172"/>
      <c r="GOD240" s="172"/>
      <c r="GOE240" s="172"/>
      <c r="GOF240" s="172"/>
      <c r="GOG240" s="172"/>
      <c r="GOH240" s="172"/>
      <c r="GOI240" s="172"/>
      <c r="GOJ240" s="172"/>
      <c r="GOK240" s="172"/>
      <c r="GOL240" s="172"/>
      <c r="GOM240" s="172"/>
      <c r="GON240" s="172"/>
      <c r="GOO240" s="172"/>
      <c r="GOP240" s="172"/>
      <c r="GOQ240" s="172"/>
      <c r="GOR240" s="172"/>
      <c r="GOS240" s="172"/>
      <c r="GOT240" s="172"/>
      <c r="GOU240" s="172"/>
      <c r="GOV240" s="172"/>
      <c r="GOW240" s="172"/>
      <c r="GOX240" s="172"/>
      <c r="GOY240" s="172"/>
      <c r="GOZ240" s="172"/>
      <c r="GPA240" s="172"/>
      <c r="GPB240" s="172"/>
      <c r="GPC240" s="172"/>
      <c r="GPD240" s="172"/>
      <c r="GPE240" s="172"/>
      <c r="GPF240" s="172"/>
      <c r="GPG240" s="172"/>
      <c r="GPH240" s="172"/>
      <c r="GPI240" s="172"/>
      <c r="GPJ240" s="172"/>
      <c r="GPK240" s="172"/>
      <c r="GPL240" s="172"/>
      <c r="GPM240" s="172"/>
      <c r="GPN240" s="172"/>
      <c r="GPO240" s="172"/>
      <c r="GPP240" s="172"/>
      <c r="GPQ240" s="172"/>
      <c r="GPR240" s="172"/>
      <c r="GPS240" s="172"/>
      <c r="GPT240" s="172"/>
      <c r="GPU240" s="172"/>
      <c r="GPV240" s="172"/>
      <c r="GPW240" s="172"/>
      <c r="GPX240" s="172"/>
      <c r="GPY240" s="172"/>
      <c r="GPZ240" s="172"/>
      <c r="GQA240" s="172"/>
      <c r="GQB240" s="172"/>
      <c r="GQC240" s="172"/>
      <c r="GQD240" s="172"/>
      <c r="GQE240" s="172"/>
      <c r="GQF240" s="172"/>
      <c r="GQG240" s="172"/>
      <c r="GQH240" s="172"/>
      <c r="GQI240" s="172"/>
      <c r="GQJ240" s="172"/>
      <c r="GQK240" s="172"/>
      <c r="GQL240" s="172"/>
      <c r="GQM240" s="172"/>
      <c r="GQN240" s="172"/>
      <c r="GQO240" s="172"/>
      <c r="GQP240" s="172"/>
      <c r="GQQ240" s="172"/>
      <c r="GQR240" s="172"/>
      <c r="GQS240" s="172"/>
      <c r="GQT240" s="172"/>
      <c r="GQU240" s="172"/>
      <c r="GQV240" s="172"/>
      <c r="GQW240" s="172"/>
      <c r="GQX240" s="172"/>
      <c r="GQY240" s="172"/>
      <c r="GQZ240" s="172"/>
      <c r="GRA240" s="172"/>
      <c r="GRB240" s="172"/>
      <c r="GRC240" s="172"/>
      <c r="GRD240" s="172"/>
      <c r="GRE240" s="172"/>
      <c r="GRF240" s="172"/>
      <c r="GRG240" s="172"/>
      <c r="GRH240" s="172"/>
      <c r="GRI240" s="172"/>
      <c r="GRJ240" s="172"/>
      <c r="GRK240" s="172"/>
      <c r="GRL240" s="172"/>
      <c r="GRM240" s="172"/>
      <c r="GRN240" s="172"/>
      <c r="GRO240" s="172"/>
      <c r="GRP240" s="172"/>
      <c r="GRQ240" s="172"/>
      <c r="GRR240" s="172"/>
      <c r="GRS240" s="172"/>
      <c r="GRT240" s="172"/>
      <c r="GRU240" s="172"/>
      <c r="GRV240" s="172"/>
      <c r="GRW240" s="172"/>
      <c r="GRX240" s="172"/>
      <c r="GRY240" s="172"/>
      <c r="GRZ240" s="172"/>
      <c r="GSA240" s="172"/>
      <c r="GSB240" s="172"/>
      <c r="GSC240" s="172"/>
      <c r="GSD240" s="172"/>
      <c r="GSE240" s="172"/>
      <c r="GSF240" s="172"/>
      <c r="GSG240" s="172"/>
      <c r="GSH240" s="172"/>
      <c r="GSI240" s="172"/>
      <c r="GSJ240" s="172"/>
      <c r="GSK240" s="172"/>
      <c r="GSL240" s="172"/>
      <c r="GSM240" s="172"/>
      <c r="GSN240" s="172"/>
      <c r="GSO240" s="172"/>
      <c r="GSP240" s="172"/>
      <c r="GSQ240" s="172"/>
      <c r="GSR240" s="172"/>
      <c r="GSS240" s="172"/>
      <c r="GST240" s="172"/>
      <c r="GSU240" s="172"/>
      <c r="GSV240" s="172"/>
      <c r="GSW240" s="172"/>
      <c r="GSX240" s="172"/>
      <c r="GSY240" s="172"/>
      <c r="GSZ240" s="172"/>
      <c r="GTA240" s="172"/>
      <c r="GTB240" s="172"/>
      <c r="GTC240" s="172"/>
      <c r="GTD240" s="172"/>
      <c r="GTE240" s="172"/>
      <c r="GTF240" s="172"/>
      <c r="GTG240" s="172"/>
      <c r="GTH240" s="172"/>
      <c r="GTI240" s="172"/>
      <c r="GTJ240" s="172"/>
      <c r="GTK240" s="172"/>
      <c r="GTL240" s="172"/>
      <c r="GTM240" s="172"/>
      <c r="GTN240" s="172"/>
      <c r="GTO240" s="172"/>
      <c r="GTP240" s="172"/>
      <c r="GTQ240" s="172"/>
      <c r="GTR240" s="172"/>
      <c r="GTS240" s="172"/>
      <c r="GTT240" s="172"/>
      <c r="GTU240" s="172"/>
      <c r="GTV240" s="172"/>
      <c r="GTW240" s="172"/>
      <c r="GTX240" s="172"/>
      <c r="GTY240" s="172"/>
      <c r="GTZ240" s="172"/>
      <c r="GUA240" s="172"/>
      <c r="GUB240" s="172"/>
      <c r="GUC240" s="172"/>
      <c r="GUD240" s="172"/>
      <c r="GUE240" s="172"/>
      <c r="GUF240" s="172"/>
      <c r="GUG240" s="172"/>
      <c r="GUH240" s="172"/>
      <c r="GUI240" s="172"/>
      <c r="GUJ240" s="172"/>
      <c r="GUK240" s="172"/>
      <c r="GUL240" s="172"/>
      <c r="GUM240" s="172"/>
      <c r="GUN240" s="172"/>
      <c r="GUO240" s="172"/>
      <c r="GUP240" s="172"/>
      <c r="GUQ240" s="172"/>
      <c r="GUR240" s="172"/>
      <c r="GUS240" s="172"/>
      <c r="GUT240" s="172"/>
      <c r="GUU240" s="172"/>
      <c r="GUV240" s="172"/>
      <c r="GUW240" s="172"/>
      <c r="GUX240" s="172"/>
      <c r="GUY240" s="172"/>
      <c r="GUZ240" s="172"/>
      <c r="GVA240" s="172"/>
      <c r="GVB240" s="172"/>
      <c r="GVC240" s="172"/>
      <c r="GVD240" s="172"/>
      <c r="GVE240" s="172"/>
      <c r="GVF240" s="172"/>
      <c r="GVG240" s="172"/>
      <c r="GVH240" s="172"/>
      <c r="GVI240" s="172"/>
      <c r="GVJ240" s="172"/>
      <c r="GVK240" s="172"/>
      <c r="GVL240" s="172"/>
      <c r="GVM240" s="172"/>
      <c r="GVN240" s="172"/>
      <c r="GVO240" s="172"/>
      <c r="GVP240" s="172"/>
      <c r="GVQ240" s="172"/>
      <c r="GVR240" s="172"/>
      <c r="GVS240" s="172"/>
      <c r="GVT240" s="172"/>
      <c r="GVU240" s="172"/>
      <c r="GVV240" s="172"/>
      <c r="GVW240" s="172"/>
      <c r="GVX240" s="172"/>
      <c r="GVY240" s="172"/>
      <c r="GVZ240" s="172"/>
      <c r="GWA240" s="172"/>
      <c r="GWB240" s="172"/>
      <c r="GWC240" s="172"/>
      <c r="GWD240" s="172"/>
      <c r="GWE240" s="172"/>
      <c r="GWF240" s="172"/>
      <c r="GWG240" s="172"/>
      <c r="GWH240" s="172"/>
      <c r="GWI240" s="172"/>
      <c r="GWJ240" s="172"/>
      <c r="GWK240" s="172"/>
      <c r="GWL240" s="172"/>
      <c r="GWM240" s="172"/>
      <c r="GWN240" s="172"/>
      <c r="GWO240" s="172"/>
      <c r="GWP240" s="172"/>
      <c r="GWQ240" s="172"/>
      <c r="GWR240" s="172"/>
      <c r="GWS240" s="172"/>
      <c r="GWT240" s="172"/>
      <c r="GWU240" s="172"/>
      <c r="GWV240" s="172"/>
      <c r="GWW240" s="172"/>
      <c r="GWX240" s="172"/>
      <c r="GWY240" s="172"/>
      <c r="GWZ240" s="172"/>
      <c r="GXA240" s="172"/>
      <c r="GXB240" s="172"/>
      <c r="GXC240" s="172"/>
      <c r="GXD240" s="172"/>
      <c r="GXE240" s="172"/>
      <c r="GXF240" s="172"/>
      <c r="GXG240" s="172"/>
      <c r="GXH240" s="172"/>
      <c r="GXI240" s="172"/>
      <c r="GXJ240" s="172"/>
      <c r="GXK240" s="172"/>
      <c r="GXL240" s="172"/>
      <c r="GXM240" s="172"/>
      <c r="GXN240" s="172"/>
      <c r="GXO240" s="172"/>
      <c r="GXP240" s="172"/>
      <c r="GXQ240" s="172"/>
      <c r="GXR240" s="172"/>
      <c r="GXS240" s="172"/>
      <c r="GXT240" s="172"/>
      <c r="GXU240" s="172"/>
      <c r="GXV240" s="172"/>
      <c r="GXW240" s="172"/>
      <c r="GXX240" s="172"/>
      <c r="GXY240" s="172"/>
      <c r="GXZ240" s="172"/>
      <c r="GYA240" s="172"/>
      <c r="GYB240" s="172"/>
      <c r="GYC240" s="172"/>
      <c r="GYD240" s="172"/>
      <c r="GYE240" s="172"/>
      <c r="GYF240" s="172"/>
      <c r="GYG240" s="172"/>
      <c r="GYH240" s="172"/>
      <c r="GYI240" s="172"/>
      <c r="GYJ240" s="172"/>
      <c r="GYK240" s="172"/>
      <c r="GYL240" s="172"/>
      <c r="GYM240" s="172"/>
      <c r="GYN240" s="172"/>
      <c r="GYO240" s="172"/>
      <c r="GYP240" s="172"/>
      <c r="GYQ240" s="172"/>
      <c r="GYR240" s="172"/>
      <c r="GYS240" s="172"/>
      <c r="GYT240" s="172"/>
      <c r="GYU240" s="172"/>
      <c r="GYV240" s="172"/>
      <c r="GYW240" s="172"/>
      <c r="GYX240" s="172"/>
      <c r="GYY240" s="172"/>
      <c r="GYZ240" s="172"/>
      <c r="GZA240" s="172"/>
      <c r="GZB240" s="172"/>
      <c r="GZC240" s="172"/>
      <c r="GZD240" s="172"/>
      <c r="GZE240" s="172"/>
      <c r="GZF240" s="172"/>
      <c r="GZG240" s="172"/>
      <c r="GZH240" s="172"/>
      <c r="GZI240" s="172"/>
      <c r="GZJ240" s="172"/>
      <c r="GZK240" s="172"/>
      <c r="GZL240" s="172"/>
      <c r="GZM240" s="172"/>
      <c r="GZN240" s="172"/>
      <c r="GZO240" s="172"/>
      <c r="GZP240" s="172"/>
      <c r="GZQ240" s="172"/>
      <c r="GZR240" s="172"/>
      <c r="GZS240" s="172"/>
      <c r="GZT240" s="172"/>
      <c r="GZU240" s="172"/>
      <c r="GZV240" s="172"/>
      <c r="GZW240" s="172"/>
      <c r="GZX240" s="172"/>
      <c r="GZY240" s="172"/>
      <c r="GZZ240" s="172"/>
      <c r="HAA240" s="172"/>
      <c r="HAB240" s="172"/>
      <c r="HAC240" s="172"/>
      <c r="HAD240" s="172"/>
      <c r="HAE240" s="172"/>
      <c r="HAF240" s="172"/>
      <c r="HAG240" s="172"/>
      <c r="HAH240" s="172"/>
      <c r="HAI240" s="172"/>
      <c r="HAJ240" s="172"/>
      <c r="HAK240" s="172"/>
      <c r="HAL240" s="172"/>
      <c r="HAM240" s="172"/>
      <c r="HAN240" s="172"/>
      <c r="HAO240" s="172"/>
      <c r="HAP240" s="172"/>
      <c r="HAQ240" s="172"/>
      <c r="HAR240" s="172"/>
      <c r="HAS240" s="172"/>
      <c r="HAT240" s="172"/>
      <c r="HAU240" s="172"/>
      <c r="HAV240" s="172"/>
      <c r="HAW240" s="172"/>
      <c r="HAX240" s="172"/>
      <c r="HAY240" s="172"/>
      <c r="HAZ240" s="172"/>
      <c r="HBA240" s="172"/>
      <c r="HBB240" s="172"/>
      <c r="HBC240" s="172"/>
      <c r="HBD240" s="172"/>
      <c r="HBE240" s="172"/>
      <c r="HBF240" s="172"/>
      <c r="HBG240" s="172"/>
      <c r="HBH240" s="172"/>
      <c r="HBI240" s="172"/>
      <c r="HBJ240" s="172"/>
      <c r="HBK240" s="172"/>
      <c r="HBL240" s="172"/>
      <c r="HBM240" s="172"/>
      <c r="HBN240" s="172"/>
      <c r="HBO240" s="172"/>
      <c r="HBP240" s="172"/>
      <c r="HBQ240" s="172"/>
      <c r="HBR240" s="172"/>
      <c r="HBS240" s="172"/>
      <c r="HBT240" s="172"/>
      <c r="HBU240" s="172"/>
      <c r="HBV240" s="172"/>
      <c r="HBW240" s="172"/>
      <c r="HBX240" s="172"/>
      <c r="HBY240" s="172"/>
      <c r="HBZ240" s="172"/>
      <c r="HCA240" s="172"/>
      <c r="HCB240" s="172"/>
      <c r="HCC240" s="172"/>
      <c r="HCD240" s="172"/>
      <c r="HCE240" s="172"/>
      <c r="HCF240" s="172"/>
      <c r="HCG240" s="172"/>
      <c r="HCH240" s="172"/>
      <c r="HCI240" s="172"/>
      <c r="HCJ240" s="172"/>
      <c r="HCK240" s="172"/>
      <c r="HCL240" s="172"/>
      <c r="HCM240" s="172"/>
      <c r="HCN240" s="172"/>
      <c r="HCO240" s="172"/>
      <c r="HCP240" s="172"/>
      <c r="HCQ240" s="172"/>
      <c r="HCR240" s="172"/>
      <c r="HCS240" s="172"/>
      <c r="HCT240" s="172"/>
      <c r="HCU240" s="172"/>
      <c r="HCV240" s="172"/>
      <c r="HCW240" s="172"/>
      <c r="HCX240" s="172"/>
      <c r="HCY240" s="172"/>
      <c r="HCZ240" s="172"/>
      <c r="HDA240" s="172"/>
      <c r="HDB240" s="172"/>
      <c r="HDC240" s="172"/>
      <c r="HDD240" s="172"/>
      <c r="HDE240" s="172"/>
      <c r="HDF240" s="172"/>
      <c r="HDG240" s="172"/>
      <c r="HDH240" s="172"/>
      <c r="HDI240" s="172"/>
      <c r="HDJ240" s="172"/>
      <c r="HDK240" s="172"/>
      <c r="HDL240" s="172"/>
      <c r="HDM240" s="172"/>
      <c r="HDN240" s="172"/>
      <c r="HDO240" s="172"/>
      <c r="HDP240" s="172"/>
      <c r="HDQ240" s="172"/>
      <c r="HDR240" s="172"/>
      <c r="HDS240" s="172"/>
      <c r="HDT240" s="172"/>
      <c r="HDU240" s="172"/>
      <c r="HDV240" s="172"/>
      <c r="HDW240" s="172"/>
      <c r="HDX240" s="172"/>
      <c r="HDY240" s="172"/>
      <c r="HDZ240" s="172"/>
      <c r="HEA240" s="172"/>
      <c r="HEB240" s="172"/>
      <c r="HEC240" s="172"/>
      <c r="HED240" s="172"/>
      <c r="HEE240" s="172"/>
      <c r="HEF240" s="172"/>
      <c r="HEG240" s="172"/>
      <c r="HEH240" s="172"/>
      <c r="HEI240" s="172"/>
      <c r="HEJ240" s="172"/>
      <c r="HEK240" s="172"/>
      <c r="HEL240" s="172"/>
      <c r="HEM240" s="172"/>
      <c r="HEN240" s="172"/>
      <c r="HEO240" s="172"/>
      <c r="HEP240" s="172"/>
      <c r="HEQ240" s="172"/>
      <c r="HER240" s="172"/>
      <c r="HES240" s="172"/>
      <c r="HET240" s="172"/>
      <c r="HEU240" s="172"/>
      <c r="HEV240" s="172"/>
      <c r="HEW240" s="172"/>
      <c r="HEX240" s="172"/>
      <c r="HEY240" s="172"/>
      <c r="HEZ240" s="172"/>
      <c r="HFA240" s="172"/>
      <c r="HFB240" s="172"/>
      <c r="HFC240" s="172"/>
      <c r="HFD240" s="172"/>
      <c r="HFE240" s="172"/>
      <c r="HFF240" s="172"/>
      <c r="HFG240" s="172"/>
      <c r="HFH240" s="172"/>
      <c r="HFI240" s="172"/>
      <c r="HFJ240" s="172"/>
      <c r="HFK240" s="172"/>
      <c r="HFL240" s="172"/>
      <c r="HFM240" s="172"/>
      <c r="HFN240" s="172"/>
      <c r="HFO240" s="172"/>
      <c r="HFP240" s="172"/>
      <c r="HFQ240" s="172"/>
      <c r="HFR240" s="172"/>
      <c r="HFS240" s="172"/>
      <c r="HFT240" s="172"/>
      <c r="HFU240" s="172"/>
      <c r="HFV240" s="172"/>
      <c r="HFW240" s="172"/>
      <c r="HFX240" s="172"/>
      <c r="HFY240" s="172"/>
      <c r="HFZ240" s="172"/>
      <c r="HGA240" s="172"/>
      <c r="HGB240" s="172"/>
      <c r="HGC240" s="172"/>
      <c r="HGD240" s="172"/>
      <c r="HGE240" s="172"/>
      <c r="HGF240" s="172"/>
      <c r="HGG240" s="172"/>
      <c r="HGH240" s="172"/>
      <c r="HGI240" s="172"/>
      <c r="HGJ240" s="172"/>
      <c r="HGK240" s="172"/>
      <c r="HGL240" s="172"/>
      <c r="HGM240" s="172"/>
      <c r="HGN240" s="172"/>
      <c r="HGO240" s="172"/>
      <c r="HGP240" s="172"/>
      <c r="HGQ240" s="172"/>
      <c r="HGR240" s="172"/>
      <c r="HGS240" s="172"/>
      <c r="HGT240" s="172"/>
      <c r="HGU240" s="172"/>
      <c r="HGV240" s="172"/>
      <c r="HGW240" s="172"/>
      <c r="HGX240" s="172"/>
      <c r="HGY240" s="172"/>
      <c r="HGZ240" s="172"/>
      <c r="HHA240" s="172"/>
      <c r="HHB240" s="172"/>
      <c r="HHC240" s="172"/>
      <c r="HHD240" s="172"/>
      <c r="HHE240" s="172"/>
      <c r="HHF240" s="172"/>
      <c r="HHG240" s="172"/>
      <c r="HHH240" s="172"/>
      <c r="HHI240" s="172"/>
      <c r="HHJ240" s="172"/>
      <c r="HHK240" s="172"/>
      <c r="HHL240" s="172"/>
      <c r="HHM240" s="172"/>
      <c r="HHN240" s="172"/>
      <c r="HHO240" s="172"/>
      <c r="HHP240" s="172"/>
      <c r="HHQ240" s="172"/>
      <c r="HHR240" s="172"/>
      <c r="HHS240" s="172"/>
      <c r="HHT240" s="172"/>
      <c r="HHU240" s="172"/>
      <c r="HHV240" s="172"/>
      <c r="HHW240" s="172"/>
      <c r="HHX240" s="172"/>
      <c r="HHY240" s="172"/>
      <c r="HHZ240" s="172"/>
      <c r="HIA240" s="172"/>
      <c r="HIB240" s="172"/>
      <c r="HIC240" s="172"/>
      <c r="HID240" s="172"/>
      <c r="HIE240" s="172"/>
      <c r="HIF240" s="172"/>
      <c r="HIG240" s="172"/>
      <c r="HIH240" s="172"/>
      <c r="HII240" s="172"/>
      <c r="HIJ240" s="172"/>
      <c r="HIK240" s="172"/>
      <c r="HIL240" s="172"/>
      <c r="HIM240" s="172"/>
      <c r="HIN240" s="172"/>
      <c r="HIO240" s="172"/>
      <c r="HIP240" s="172"/>
      <c r="HIQ240" s="172"/>
      <c r="HIR240" s="172"/>
      <c r="HIS240" s="172"/>
      <c r="HIT240" s="172"/>
      <c r="HIU240" s="172"/>
      <c r="HIV240" s="172"/>
      <c r="HIW240" s="172"/>
      <c r="HIX240" s="172"/>
      <c r="HIY240" s="172"/>
      <c r="HIZ240" s="172"/>
      <c r="HJA240" s="172"/>
      <c r="HJB240" s="172"/>
      <c r="HJC240" s="172"/>
      <c r="HJD240" s="172"/>
      <c r="HJE240" s="172"/>
      <c r="HJF240" s="172"/>
      <c r="HJG240" s="172"/>
      <c r="HJH240" s="172"/>
      <c r="HJI240" s="172"/>
      <c r="HJJ240" s="172"/>
      <c r="HJK240" s="172"/>
      <c r="HJL240" s="172"/>
      <c r="HJM240" s="172"/>
      <c r="HJN240" s="172"/>
      <c r="HJO240" s="172"/>
      <c r="HJP240" s="172"/>
      <c r="HJQ240" s="172"/>
      <c r="HJR240" s="172"/>
      <c r="HJS240" s="172"/>
      <c r="HJT240" s="172"/>
      <c r="HJU240" s="172"/>
      <c r="HJV240" s="172"/>
      <c r="HJW240" s="172"/>
      <c r="HJX240" s="172"/>
      <c r="HJY240" s="172"/>
      <c r="HJZ240" s="172"/>
      <c r="HKA240" s="172"/>
      <c r="HKB240" s="172"/>
      <c r="HKC240" s="172"/>
      <c r="HKD240" s="172"/>
      <c r="HKE240" s="172"/>
      <c r="HKF240" s="172"/>
      <c r="HKG240" s="172"/>
      <c r="HKH240" s="172"/>
      <c r="HKI240" s="172"/>
      <c r="HKJ240" s="172"/>
      <c r="HKK240" s="172"/>
      <c r="HKL240" s="172"/>
      <c r="HKM240" s="172"/>
      <c r="HKN240" s="172"/>
      <c r="HKO240" s="172"/>
      <c r="HKP240" s="172"/>
      <c r="HKQ240" s="172"/>
      <c r="HKR240" s="172"/>
      <c r="HKS240" s="172"/>
      <c r="HKT240" s="172"/>
      <c r="HKU240" s="172"/>
      <c r="HKV240" s="172"/>
      <c r="HKW240" s="172"/>
      <c r="HKX240" s="172"/>
      <c r="HKY240" s="172"/>
      <c r="HKZ240" s="172"/>
      <c r="HLA240" s="172"/>
      <c r="HLB240" s="172"/>
      <c r="HLC240" s="172"/>
      <c r="HLD240" s="172"/>
      <c r="HLE240" s="172"/>
      <c r="HLF240" s="172"/>
      <c r="HLG240" s="172"/>
      <c r="HLH240" s="172"/>
      <c r="HLI240" s="172"/>
      <c r="HLJ240" s="172"/>
      <c r="HLK240" s="172"/>
      <c r="HLL240" s="172"/>
      <c r="HLM240" s="172"/>
      <c r="HLN240" s="172"/>
      <c r="HLO240" s="172"/>
      <c r="HLP240" s="172"/>
      <c r="HLQ240" s="172"/>
      <c r="HLR240" s="172"/>
      <c r="HLS240" s="172"/>
      <c r="HLT240" s="172"/>
      <c r="HLU240" s="172"/>
      <c r="HLV240" s="172"/>
      <c r="HLW240" s="172"/>
      <c r="HLX240" s="172"/>
      <c r="HLY240" s="172"/>
      <c r="HLZ240" s="172"/>
      <c r="HMA240" s="172"/>
      <c r="HMB240" s="172"/>
      <c r="HMC240" s="172"/>
      <c r="HMD240" s="172"/>
      <c r="HME240" s="172"/>
      <c r="HMF240" s="172"/>
      <c r="HMG240" s="172"/>
      <c r="HMH240" s="172"/>
      <c r="HMI240" s="172"/>
      <c r="HMJ240" s="172"/>
      <c r="HMK240" s="172"/>
      <c r="HML240" s="172"/>
      <c r="HMM240" s="172"/>
      <c r="HMN240" s="172"/>
      <c r="HMO240" s="172"/>
      <c r="HMP240" s="172"/>
      <c r="HMQ240" s="172"/>
      <c r="HMR240" s="172"/>
      <c r="HMS240" s="172"/>
      <c r="HMT240" s="172"/>
      <c r="HMU240" s="172"/>
      <c r="HMV240" s="172"/>
      <c r="HMW240" s="172"/>
      <c r="HMX240" s="172"/>
      <c r="HMY240" s="172"/>
      <c r="HMZ240" s="172"/>
      <c r="HNA240" s="172"/>
      <c r="HNB240" s="172"/>
      <c r="HNC240" s="172"/>
      <c r="HND240" s="172"/>
      <c r="HNE240" s="172"/>
      <c r="HNF240" s="172"/>
      <c r="HNG240" s="172"/>
      <c r="HNH240" s="172"/>
      <c r="HNI240" s="172"/>
      <c r="HNJ240" s="172"/>
      <c r="HNK240" s="172"/>
      <c r="HNL240" s="172"/>
      <c r="HNM240" s="172"/>
      <c r="HNN240" s="172"/>
      <c r="HNO240" s="172"/>
      <c r="HNP240" s="172"/>
      <c r="HNQ240" s="172"/>
      <c r="HNR240" s="172"/>
      <c r="HNS240" s="172"/>
      <c r="HNT240" s="172"/>
      <c r="HNU240" s="172"/>
      <c r="HNV240" s="172"/>
      <c r="HNW240" s="172"/>
      <c r="HNX240" s="172"/>
      <c r="HNY240" s="172"/>
      <c r="HNZ240" s="172"/>
      <c r="HOA240" s="172"/>
      <c r="HOB240" s="172"/>
      <c r="HOC240" s="172"/>
      <c r="HOD240" s="172"/>
      <c r="HOE240" s="172"/>
      <c r="HOF240" s="172"/>
      <c r="HOG240" s="172"/>
      <c r="HOH240" s="172"/>
      <c r="HOI240" s="172"/>
      <c r="HOJ240" s="172"/>
      <c r="HOK240" s="172"/>
      <c r="HOL240" s="172"/>
      <c r="HOM240" s="172"/>
      <c r="HON240" s="172"/>
      <c r="HOO240" s="172"/>
      <c r="HOP240" s="172"/>
      <c r="HOQ240" s="172"/>
      <c r="HOR240" s="172"/>
      <c r="HOS240" s="172"/>
      <c r="HOT240" s="172"/>
      <c r="HOU240" s="172"/>
      <c r="HOV240" s="172"/>
      <c r="HOW240" s="172"/>
      <c r="HOX240" s="172"/>
      <c r="HOY240" s="172"/>
      <c r="HOZ240" s="172"/>
      <c r="HPA240" s="172"/>
      <c r="HPB240" s="172"/>
      <c r="HPC240" s="172"/>
      <c r="HPD240" s="172"/>
      <c r="HPE240" s="172"/>
      <c r="HPF240" s="172"/>
      <c r="HPG240" s="172"/>
      <c r="HPH240" s="172"/>
      <c r="HPI240" s="172"/>
      <c r="HPJ240" s="172"/>
      <c r="HPK240" s="172"/>
      <c r="HPL240" s="172"/>
      <c r="HPM240" s="172"/>
      <c r="HPN240" s="172"/>
      <c r="HPO240" s="172"/>
      <c r="HPP240" s="172"/>
      <c r="HPQ240" s="172"/>
      <c r="HPR240" s="172"/>
      <c r="HPS240" s="172"/>
      <c r="HPT240" s="172"/>
      <c r="HPU240" s="172"/>
      <c r="HPV240" s="172"/>
      <c r="HPW240" s="172"/>
      <c r="HPX240" s="172"/>
      <c r="HPY240" s="172"/>
      <c r="HPZ240" s="172"/>
      <c r="HQA240" s="172"/>
      <c r="HQB240" s="172"/>
      <c r="HQC240" s="172"/>
      <c r="HQD240" s="172"/>
      <c r="HQE240" s="172"/>
      <c r="HQF240" s="172"/>
      <c r="HQG240" s="172"/>
      <c r="HQH240" s="172"/>
      <c r="HQI240" s="172"/>
      <c r="HQJ240" s="172"/>
      <c r="HQK240" s="172"/>
      <c r="HQL240" s="172"/>
      <c r="HQM240" s="172"/>
      <c r="HQN240" s="172"/>
      <c r="HQO240" s="172"/>
      <c r="HQP240" s="172"/>
      <c r="HQQ240" s="172"/>
      <c r="HQR240" s="172"/>
      <c r="HQS240" s="172"/>
      <c r="HQT240" s="172"/>
      <c r="HQU240" s="172"/>
      <c r="HQV240" s="172"/>
      <c r="HQW240" s="172"/>
      <c r="HQX240" s="172"/>
      <c r="HQY240" s="172"/>
      <c r="HQZ240" s="172"/>
      <c r="HRA240" s="172"/>
      <c r="HRB240" s="172"/>
      <c r="HRC240" s="172"/>
      <c r="HRD240" s="172"/>
      <c r="HRE240" s="172"/>
      <c r="HRF240" s="172"/>
      <c r="HRG240" s="172"/>
      <c r="HRH240" s="172"/>
      <c r="HRI240" s="172"/>
      <c r="HRJ240" s="172"/>
      <c r="HRK240" s="172"/>
      <c r="HRL240" s="172"/>
      <c r="HRM240" s="172"/>
      <c r="HRN240" s="172"/>
      <c r="HRO240" s="172"/>
      <c r="HRP240" s="172"/>
      <c r="HRQ240" s="172"/>
      <c r="HRR240" s="172"/>
      <c r="HRS240" s="172"/>
      <c r="HRT240" s="172"/>
      <c r="HRU240" s="172"/>
      <c r="HRV240" s="172"/>
      <c r="HRW240" s="172"/>
      <c r="HRX240" s="172"/>
      <c r="HRY240" s="172"/>
      <c r="HRZ240" s="172"/>
      <c r="HSA240" s="172"/>
      <c r="HSB240" s="172"/>
      <c r="HSC240" s="172"/>
      <c r="HSD240" s="172"/>
      <c r="HSE240" s="172"/>
      <c r="HSF240" s="172"/>
      <c r="HSG240" s="172"/>
      <c r="HSH240" s="172"/>
      <c r="HSI240" s="172"/>
      <c r="HSJ240" s="172"/>
      <c r="HSK240" s="172"/>
      <c r="HSL240" s="172"/>
      <c r="HSM240" s="172"/>
      <c r="HSN240" s="172"/>
      <c r="HSO240" s="172"/>
      <c r="HSP240" s="172"/>
      <c r="HSQ240" s="172"/>
      <c r="HSR240" s="172"/>
      <c r="HSS240" s="172"/>
      <c r="HST240" s="172"/>
      <c r="HSU240" s="172"/>
      <c r="HSV240" s="172"/>
      <c r="HSW240" s="172"/>
      <c r="HSX240" s="172"/>
      <c r="HSY240" s="172"/>
      <c r="HSZ240" s="172"/>
      <c r="HTA240" s="172"/>
      <c r="HTB240" s="172"/>
      <c r="HTC240" s="172"/>
      <c r="HTD240" s="172"/>
      <c r="HTE240" s="172"/>
      <c r="HTF240" s="172"/>
      <c r="HTG240" s="172"/>
      <c r="HTH240" s="172"/>
      <c r="HTI240" s="172"/>
      <c r="HTJ240" s="172"/>
      <c r="HTK240" s="172"/>
      <c r="HTL240" s="172"/>
      <c r="HTM240" s="172"/>
      <c r="HTN240" s="172"/>
      <c r="HTO240" s="172"/>
      <c r="HTP240" s="172"/>
      <c r="HTQ240" s="172"/>
      <c r="HTR240" s="172"/>
      <c r="HTS240" s="172"/>
      <c r="HTT240" s="172"/>
      <c r="HTU240" s="172"/>
      <c r="HTV240" s="172"/>
      <c r="HTW240" s="172"/>
      <c r="HTX240" s="172"/>
      <c r="HTY240" s="172"/>
      <c r="HTZ240" s="172"/>
      <c r="HUA240" s="172"/>
      <c r="HUB240" s="172"/>
      <c r="HUC240" s="172"/>
      <c r="HUD240" s="172"/>
      <c r="HUE240" s="172"/>
      <c r="HUF240" s="172"/>
      <c r="HUG240" s="172"/>
      <c r="HUH240" s="172"/>
      <c r="HUI240" s="172"/>
      <c r="HUJ240" s="172"/>
      <c r="HUK240" s="172"/>
      <c r="HUL240" s="172"/>
      <c r="HUM240" s="172"/>
      <c r="HUN240" s="172"/>
      <c r="HUO240" s="172"/>
      <c r="HUP240" s="172"/>
      <c r="HUQ240" s="172"/>
      <c r="HUR240" s="172"/>
      <c r="HUS240" s="172"/>
      <c r="HUT240" s="172"/>
      <c r="HUU240" s="172"/>
      <c r="HUV240" s="172"/>
      <c r="HUW240" s="172"/>
      <c r="HUX240" s="172"/>
      <c r="HUY240" s="172"/>
      <c r="HUZ240" s="172"/>
      <c r="HVA240" s="172"/>
      <c r="HVB240" s="172"/>
      <c r="HVC240" s="172"/>
      <c r="HVD240" s="172"/>
      <c r="HVE240" s="172"/>
      <c r="HVF240" s="172"/>
      <c r="HVG240" s="172"/>
      <c r="HVH240" s="172"/>
      <c r="HVI240" s="172"/>
      <c r="HVJ240" s="172"/>
      <c r="HVK240" s="172"/>
      <c r="HVL240" s="172"/>
      <c r="HVM240" s="172"/>
      <c r="HVN240" s="172"/>
      <c r="HVO240" s="172"/>
      <c r="HVP240" s="172"/>
      <c r="HVQ240" s="172"/>
      <c r="HVR240" s="172"/>
      <c r="HVS240" s="172"/>
      <c r="HVT240" s="172"/>
      <c r="HVU240" s="172"/>
      <c r="HVV240" s="172"/>
      <c r="HVW240" s="172"/>
      <c r="HVX240" s="172"/>
      <c r="HVY240" s="172"/>
      <c r="HVZ240" s="172"/>
      <c r="HWA240" s="172"/>
      <c r="HWB240" s="172"/>
      <c r="HWC240" s="172"/>
      <c r="HWD240" s="172"/>
      <c r="HWE240" s="172"/>
      <c r="HWF240" s="172"/>
      <c r="HWG240" s="172"/>
      <c r="HWH240" s="172"/>
      <c r="HWI240" s="172"/>
      <c r="HWJ240" s="172"/>
      <c r="HWK240" s="172"/>
      <c r="HWL240" s="172"/>
      <c r="HWM240" s="172"/>
      <c r="HWN240" s="172"/>
      <c r="HWO240" s="172"/>
      <c r="HWP240" s="172"/>
      <c r="HWQ240" s="172"/>
      <c r="HWR240" s="172"/>
      <c r="HWS240" s="172"/>
      <c r="HWT240" s="172"/>
      <c r="HWU240" s="172"/>
      <c r="HWV240" s="172"/>
      <c r="HWW240" s="172"/>
      <c r="HWX240" s="172"/>
      <c r="HWY240" s="172"/>
      <c r="HWZ240" s="172"/>
      <c r="HXA240" s="172"/>
      <c r="HXB240" s="172"/>
      <c r="HXC240" s="172"/>
      <c r="HXD240" s="172"/>
      <c r="HXE240" s="172"/>
      <c r="HXF240" s="172"/>
      <c r="HXG240" s="172"/>
      <c r="HXH240" s="172"/>
      <c r="HXI240" s="172"/>
      <c r="HXJ240" s="172"/>
      <c r="HXK240" s="172"/>
      <c r="HXL240" s="172"/>
      <c r="HXM240" s="172"/>
      <c r="HXN240" s="172"/>
      <c r="HXO240" s="172"/>
      <c r="HXP240" s="172"/>
      <c r="HXQ240" s="172"/>
      <c r="HXR240" s="172"/>
      <c r="HXS240" s="172"/>
      <c r="HXT240" s="172"/>
      <c r="HXU240" s="172"/>
      <c r="HXV240" s="172"/>
      <c r="HXW240" s="172"/>
      <c r="HXX240" s="172"/>
      <c r="HXY240" s="172"/>
      <c r="HXZ240" s="172"/>
      <c r="HYA240" s="172"/>
      <c r="HYB240" s="172"/>
      <c r="HYC240" s="172"/>
      <c r="HYD240" s="172"/>
      <c r="HYE240" s="172"/>
      <c r="HYF240" s="172"/>
      <c r="HYG240" s="172"/>
      <c r="HYH240" s="172"/>
      <c r="HYI240" s="172"/>
      <c r="HYJ240" s="172"/>
      <c r="HYK240" s="172"/>
      <c r="HYL240" s="172"/>
      <c r="HYM240" s="172"/>
      <c r="HYN240" s="172"/>
      <c r="HYO240" s="172"/>
      <c r="HYP240" s="172"/>
      <c r="HYQ240" s="172"/>
      <c r="HYR240" s="172"/>
      <c r="HYS240" s="172"/>
      <c r="HYT240" s="172"/>
      <c r="HYU240" s="172"/>
      <c r="HYV240" s="172"/>
      <c r="HYW240" s="172"/>
      <c r="HYX240" s="172"/>
      <c r="HYY240" s="172"/>
      <c r="HYZ240" s="172"/>
      <c r="HZA240" s="172"/>
      <c r="HZB240" s="172"/>
      <c r="HZC240" s="172"/>
      <c r="HZD240" s="172"/>
      <c r="HZE240" s="172"/>
      <c r="HZF240" s="172"/>
      <c r="HZG240" s="172"/>
      <c r="HZH240" s="172"/>
      <c r="HZI240" s="172"/>
      <c r="HZJ240" s="172"/>
      <c r="HZK240" s="172"/>
      <c r="HZL240" s="172"/>
      <c r="HZM240" s="172"/>
      <c r="HZN240" s="172"/>
      <c r="HZO240" s="172"/>
      <c r="HZP240" s="172"/>
      <c r="HZQ240" s="172"/>
      <c r="HZR240" s="172"/>
      <c r="HZS240" s="172"/>
      <c r="HZT240" s="172"/>
      <c r="HZU240" s="172"/>
      <c r="HZV240" s="172"/>
      <c r="HZW240" s="172"/>
      <c r="HZX240" s="172"/>
      <c r="HZY240" s="172"/>
      <c r="HZZ240" s="172"/>
      <c r="IAA240" s="172"/>
      <c r="IAB240" s="172"/>
      <c r="IAC240" s="172"/>
      <c r="IAD240" s="172"/>
      <c r="IAE240" s="172"/>
      <c r="IAF240" s="172"/>
      <c r="IAG240" s="172"/>
      <c r="IAH240" s="172"/>
      <c r="IAI240" s="172"/>
      <c r="IAJ240" s="172"/>
      <c r="IAK240" s="172"/>
      <c r="IAL240" s="172"/>
      <c r="IAM240" s="172"/>
      <c r="IAN240" s="172"/>
      <c r="IAO240" s="172"/>
      <c r="IAP240" s="172"/>
      <c r="IAQ240" s="172"/>
      <c r="IAR240" s="172"/>
      <c r="IAS240" s="172"/>
      <c r="IAT240" s="172"/>
      <c r="IAU240" s="172"/>
      <c r="IAV240" s="172"/>
      <c r="IAW240" s="172"/>
      <c r="IAX240" s="172"/>
      <c r="IAY240" s="172"/>
      <c r="IAZ240" s="172"/>
      <c r="IBA240" s="172"/>
      <c r="IBB240" s="172"/>
      <c r="IBC240" s="172"/>
      <c r="IBD240" s="172"/>
      <c r="IBE240" s="172"/>
      <c r="IBF240" s="172"/>
      <c r="IBG240" s="172"/>
      <c r="IBH240" s="172"/>
      <c r="IBI240" s="172"/>
      <c r="IBJ240" s="172"/>
      <c r="IBK240" s="172"/>
      <c r="IBL240" s="172"/>
      <c r="IBM240" s="172"/>
      <c r="IBN240" s="172"/>
      <c r="IBO240" s="172"/>
      <c r="IBP240" s="172"/>
      <c r="IBQ240" s="172"/>
      <c r="IBR240" s="172"/>
      <c r="IBS240" s="172"/>
      <c r="IBT240" s="172"/>
      <c r="IBU240" s="172"/>
      <c r="IBV240" s="172"/>
      <c r="IBW240" s="172"/>
      <c r="IBX240" s="172"/>
      <c r="IBY240" s="172"/>
      <c r="IBZ240" s="172"/>
      <c r="ICA240" s="172"/>
      <c r="ICB240" s="172"/>
      <c r="ICC240" s="172"/>
      <c r="ICD240" s="172"/>
      <c r="ICE240" s="172"/>
      <c r="ICF240" s="172"/>
      <c r="ICG240" s="172"/>
      <c r="ICH240" s="172"/>
      <c r="ICI240" s="172"/>
      <c r="ICJ240" s="172"/>
      <c r="ICK240" s="172"/>
      <c r="ICL240" s="172"/>
      <c r="ICM240" s="172"/>
      <c r="ICN240" s="172"/>
      <c r="ICO240" s="172"/>
      <c r="ICP240" s="172"/>
      <c r="ICQ240" s="172"/>
      <c r="ICR240" s="172"/>
      <c r="ICS240" s="172"/>
      <c r="ICT240" s="172"/>
      <c r="ICU240" s="172"/>
      <c r="ICV240" s="172"/>
      <c r="ICW240" s="172"/>
      <c r="ICX240" s="172"/>
      <c r="ICY240" s="172"/>
      <c r="ICZ240" s="172"/>
      <c r="IDA240" s="172"/>
      <c r="IDB240" s="172"/>
      <c r="IDC240" s="172"/>
      <c r="IDD240" s="172"/>
      <c r="IDE240" s="172"/>
      <c r="IDF240" s="172"/>
      <c r="IDG240" s="172"/>
      <c r="IDH240" s="172"/>
      <c r="IDI240" s="172"/>
      <c r="IDJ240" s="172"/>
      <c r="IDK240" s="172"/>
      <c r="IDL240" s="172"/>
      <c r="IDM240" s="172"/>
      <c r="IDN240" s="172"/>
      <c r="IDO240" s="172"/>
      <c r="IDP240" s="172"/>
      <c r="IDQ240" s="172"/>
      <c r="IDR240" s="172"/>
      <c r="IDS240" s="172"/>
      <c r="IDT240" s="172"/>
      <c r="IDU240" s="172"/>
      <c r="IDV240" s="172"/>
      <c r="IDW240" s="172"/>
      <c r="IDX240" s="172"/>
      <c r="IDY240" s="172"/>
      <c r="IDZ240" s="172"/>
      <c r="IEA240" s="172"/>
      <c r="IEB240" s="172"/>
      <c r="IEC240" s="172"/>
      <c r="IED240" s="172"/>
      <c r="IEE240" s="172"/>
      <c r="IEF240" s="172"/>
      <c r="IEG240" s="172"/>
      <c r="IEH240" s="172"/>
      <c r="IEI240" s="172"/>
      <c r="IEJ240" s="172"/>
      <c r="IEK240" s="172"/>
      <c r="IEL240" s="172"/>
      <c r="IEM240" s="172"/>
      <c r="IEN240" s="172"/>
      <c r="IEO240" s="172"/>
      <c r="IEP240" s="172"/>
      <c r="IEQ240" s="172"/>
      <c r="IER240" s="172"/>
      <c r="IES240" s="172"/>
      <c r="IET240" s="172"/>
      <c r="IEU240" s="172"/>
      <c r="IEV240" s="172"/>
      <c r="IEW240" s="172"/>
      <c r="IEX240" s="172"/>
      <c r="IEY240" s="172"/>
      <c r="IEZ240" s="172"/>
      <c r="IFA240" s="172"/>
      <c r="IFB240" s="172"/>
      <c r="IFC240" s="172"/>
      <c r="IFD240" s="172"/>
      <c r="IFE240" s="172"/>
      <c r="IFF240" s="172"/>
      <c r="IFG240" s="172"/>
      <c r="IFH240" s="172"/>
      <c r="IFI240" s="172"/>
      <c r="IFJ240" s="172"/>
      <c r="IFK240" s="172"/>
      <c r="IFL240" s="172"/>
      <c r="IFM240" s="172"/>
      <c r="IFN240" s="172"/>
      <c r="IFO240" s="172"/>
      <c r="IFP240" s="172"/>
      <c r="IFQ240" s="172"/>
      <c r="IFR240" s="172"/>
      <c r="IFS240" s="172"/>
      <c r="IFT240" s="172"/>
      <c r="IFU240" s="172"/>
      <c r="IFV240" s="172"/>
      <c r="IFW240" s="172"/>
      <c r="IFX240" s="172"/>
      <c r="IFY240" s="172"/>
      <c r="IFZ240" s="172"/>
      <c r="IGA240" s="172"/>
      <c r="IGB240" s="172"/>
      <c r="IGC240" s="172"/>
      <c r="IGD240" s="172"/>
      <c r="IGE240" s="172"/>
      <c r="IGF240" s="172"/>
      <c r="IGG240" s="172"/>
      <c r="IGH240" s="172"/>
      <c r="IGI240" s="172"/>
      <c r="IGJ240" s="172"/>
      <c r="IGK240" s="172"/>
      <c r="IGL240" s="172"/>
      <c r="IGM240" s="172"/>
      <c r="IGN240" s="172"/>
      <c r="IGO240" s="172"/>
      <c r="IGP240" s="172"/>
      <c r="IGQ240" s="172"/>
      <c r="IGR240" s="172"/>
      <c r="IGS240" s="172"/>
      <c r="IGT240" s="172"/>
      <c r="IGU240" s="172"/>
      <c r="IGV240" s="172"/>
      <c r="IGW240" s="172"/>
      <c r="IGX240" s="172"/>
      <c r="IGY240" s="172"/>
      <c r="IGZ240" s="172"/>
      <c r="IHA240" s="172"/>
      <c r="IHB240" s="172"/>
      <c r="IHC240" s="172"/>
      <c r="IHD240" s="172"/>
      <c r="IHE240" s="172"/>
      <c r="IHF240" s="172"/>
      <c r="IHG240" s="172"/>
      <c r="IHH240" s="172"/>
      <c r="IHI240" s="172"/>
      <c r="IHJ240" s="172"/>
      <c r="IHK240" s="172"/>
      <c r="IHL240" s="172"/>
      <c r="IHM240" s="172"/>
      <c r="IHN240" s="172"/>
      <c r="IHO240" s="172"/>
      <c r="IHP240" s="172"/>
      <c r="IHQ240" s="172"/>
      <c r="IHR240" s="172"/>
      <c r="IHS240" s="172"/>
      <c r="IHT240" s="172"/>
      <c r="IHU240" s="172"/>
      <c r="IHV240" s="172"/>
      <c r="IHW240" s="172"/>
      <c r="IHX240" s="172"/>
      <c r="IHY240" s="172"/>
      <c r="IHZ240" s="172"/>
      <c r="IIA240" s="172"/>
      <c r="IIB240" s="172"/>
      <c r="IIC240" s="172"/>
      <c r="IID240" s="172"/>
      <c r="IIE240" s="172"/>
      <c r="IIF240" s="172"/>
      <c r="IIG240" s="172"/>
      <c r="IIH240" s="172"/>
      <c r="III240" s="172"/>
      <c r="IIJ240" s="172"/>
      <c r="IIK240" s="172"/>
      <c r="IIL240" s="172"/>
      <c r="IIM240" s="172"/>
      <c r="IIN240" s="172"/>
      <c r="IIO240" s="172"/>
      <c r="IIP240" s="172"/>
      <c r="IIQ240" s="172"/>
      <c r="IIR240" s="172"/>
      <c r="IIS240" s="172"/>
      <c r="IIT240" s="172"/>
      <c r="IIU240" s="172"/>
      <c r="IIV240" s="172"/>
      <c r="IIW240" s="172"/>
      <c r="IIX240" s="172"/>
      <c r="IIY240" s="172"/>
      <c r="IIZ240" s="172"/>
      <c r="IJA240" s="172"/>
      <c r="IJB240" s="172"/>
      <c r="IJC240" s="172"/>
      <c r="IJD240" s="172"/>
      <c r="IJE240" s="172"/>
      <c r="IJF240" s="172"/>
      <c r="IJG240" s="172"/>
      <c r="IJH240" s="172"/>
      <c r="IJI240" s="172"/>
      <c r="IJJ240" s="172"/>
      <c r="IJK240" s="172"/>
      <c r="IJL240" s="172"/>
      <c r="IJM240" s="172"/>
      <c r="IJN240" s="172"/>
      <c r="IJO240" s="172"/>
      <c r="IJP240" s="172"/>
      <c r="IJQ240" s="172"/>
      <c r="IJR240" s="172"/>
      <c r="IJS240" s="172"/>
      <c r="IJT240" s="172"/>
      <c r="IJU240" s="172"/>
      <c r="IJV240" s="172"/>
      <c r="IJW240" s="172"/>
      <c r="IJX240" s="172"/>
      <c r="IJY240" s="172"/>
      <c r="IJZ240" s="172"/>
      <c r="IKA240" s="172"/>
      <c r="IKB240" s="172"/>
      <c r="IKC240" s="172"/>
      <c r="IKD240" s="172"/>
      <c r="IKE240" s="172"/>
      <c r="IKF240" s="172"/>
      <c r="IKG240" s="172"/>
      <c r="IKH240" s="172"/>
      <c r="IKI240" s="172"/>
      <c r="IKJ240" s="172"/>
      <c r="IKK240" s="172"/>
      <c r="IKL240" s="172"/>
      <c r="IKM240" s="172"/>
      <c r="IKN240" s="172"/>
      <c r="IKO240" s="172"/>
      <c r="IKP240" s="172"/>
      <c r="IKQ240" s="172"/>
      <c r="IKR240" s="172"/>
      <c r="IKS240" s="172"/>
      <c r="IKT240" s="172"/>
      <c r="IKU240" s="172"/>
      <c r="IKV240" s="172"/>
      <c r="IKW240" s="172"/>
      <c r="IKX240" s="172"/>
      <c r="IKY240" s="172"/>
      <c r="IKZ240" s="172"/>
      <c r="ILA240" s="172"/>
      <c r="ILB240" s="172"/>
      <c r="ILC240" s="172"/>
      <c r="ILD240" s="172"/>
      <c r="ILE240" s="172"/>
      <c r="ILF240" s="172"/>
      <c r="ILG240" s="172"/>
      <c r="ILH240" s="172"/>
      <c r="ILI240" s="172"/>
      <c r="ILJ240" s="172"/>
      <c r="ILK240" s="172"/>
      <c r="ILL240" s="172"/>
      <c r="ILM240" s="172"/>
      <c r="ILN240" s="172"/>
      <c r="ILO240" s="172"/>
      <c r="ILP240" s="172"/>
      <c r="ILQ240" s="172"/>
      <c r="ILR240" s="172"/>
      <c r="ILS240" s="172"/>
      <c r="ILT240" s="172"/>
      <c r="ILU240" s="172"/>
      <c r="ILV240" s="172"/>
      <c r="ILW240" s="172"/>
      <c r="ILX240" s="172"/>
      <c r="ILY240" s="172"/>
      <c r="ILZ240" s="172"/>
      <c r="IMA240" s="172"/>
      <c r="IMB240" s="172"/>
      <c r="IMC240" s="172"/>
      <c r="IMD240" s="172"/>
      <c r="IME240" s="172"/>
      <c r="IMF240" s="172"/>
      <c r="IMG240" s="172"/>
      <c r="IMH240" s="172"/>
      <c r="IMI240" s="172"/>
      <c r="IMJ240" s="172"/>
      <c r="IMK240" s="172"/>
      <c r="IML240" s="172"/>
      <c r="IMM240" s="172"/>
      <c r="IMN240" s="172"/>
      <c r="IMO240" s="172"/>
      <c r="IMP240" s="172"/>
      <c r="IMQ240" s="172"/>
      <c r="IMR240" s="172"/>
      <c r="IMS240" s="172"/>
      <c r="IMT240" s="172"/>
      <c r="IMU240" s="172"/>
      <c r="IMV240" s="172"/>
      <c r="IMW240" s="172"/>
      <c r="IMX240" s="172"/>
      <c r="IMY240" s="172"/>
      <c r="IMZ240" s="172"/>
      <c r="INA240" s="172"/>
      <c r="INB240" s="172"/>
      <c r="INC240" s="172"/>
      <c r="IND240" s="172"/>
      <c r="INE240" s="172"/>
      <c r="INF240" s="172"/>
      <c r="ING240" s="172"/>
      <c r="INH240" s="172"/>
      <c r="INI240" s="172"/>
      <c r="INJ240" s="172"/>
      <c r="INK240" s="172"/>
      <c r="INL240" s="172"/>
      <c r="INM240" s="172"/>
      <c r="INN240" s="172"/>
      <c r="INO240" s="172"/>
      <c r="INP240" s="172"/>
      <c r="INQ240" s="172"/>
      <c r="INR240" s="172"/>
      <c r="INS240" s="172"/>
      <c r="INT240" s="172"/>
      <c r="INU240" s="172"/>
      <c r="INV240" s="172"/>
      <c r="INW240" s="172"/>
      <c r="INX240" s="172"/>
      <c r="INY240" s="172"/>
      <c r="INZ240" s="172"/>
      <c r="IOA240" s="172"/>
      <c r="IOB240" s="172"/>
      <c r="IOC240" s="172"/>
      <c r="IOD240" s="172"/>
      <c r="IOE240" s="172"/>
      <c r="IOF240" s="172"/>
      <c r="IOG240" s="172"/>
      <c r="IOH240" s="172"/>
      <c r="IOI240" s="172"/>
      <c r="IOJ240" s="172"/>
      <c r="IOK240" s="172"/>
      <c r="IOL240" s="172"/>
      <c r="IOM240" s="172"/>
      <c r="ION240" s="172"/>
      <c r="IOO240" s="172"/>
      <c r="IOP240" s="172"/>
      <c r="IOQ240" s="172"/>
      <c r="IOR240" s="172"/>
      <c r="IOS240" s="172"/>
      <c r="IOT240" s="172"/>
      <c r="IOU240" s="172"/>
      <c r="IOV240" s="172"/>
      <c r="IOW240" s="172"/>
      <c r="IOX240" s="172"/>
      <c r="IOY240" s="172"/>
      <c r="IOZ240" s="172"/>
      <c r="IPA240" s="172"/>
      <c r="IPB240" s="172"/>
      <c r="IPC240" s="172"/>
      <c r="IPD240" s="172"/>
      <c r="IPE240" s="172"/>
      <c r="IPF240" s="172"/>
      <c r="IPG240" s="172"/>
      <c r="IPH240" s="172"/>
      <c r="IPI240" s="172"/>
      <c r="IPJ240" s="172"/>
      <c r="IPK240" s="172"/>
      <c r="IPL240" s="172"/>
      <c r="IPM240" s="172"/>
      <c r="IPN240" s="172"/>
      <c r="IPO240" s="172"/>
      <c r="IPP240" s="172"/>
      <c r="IPQ240" s="172"/>
      <c r="IPR240" s="172"/>
      <c r="IPS240" s="172"/>
      <c r="IPT240" s="172"/>
      <c r="IPU240" s="172"/>
      <c r="IPV240" s="172"/>
      <c r="IPW240" s="172"/>
      <c r="IPX240" s="172"/>
      <c r="IPY240" s="172"/>
      <c r="IPZ240" s="172"/>
      <c r="IQA240" s="172"/>
      <c r="IQB240" s="172"/>
      <c r="IQC240" s="172"/>
      <c r="IQD240" s="172"/>
      <c r="IQE240" s="172"/>
      <c r="IQF240" s="172"/>
      <c r="IQG240" s="172"/>
      <c r="IQH240" s="172"/>
      <c r="IQI240" s="172"/>
      <c r="IQJ240" s="172"/>
      <c r="IQK240" s="172"/>
      <c r="IQL240" s="172"/>
      <c r="IQM240" s="172"/>
      <c r="IQN240" s="172"/>
      <c r="IQO240" s="172"/>
      <c r="IQP240" s="172"/>
      <c r="IQQ240" s="172"/>
      <c r="IQR240" s="172"/>
      <c r="IQS240" s="172"/>
      <c r="IQT240" s="172"/>
      <c r="IQU240" s="172"/>
      <c r="IQV240" s="172"/>
      <c r="IQW240" s="172"/>
      <c r="IQX240" s="172"/>
      <c r="IQY240" s="172"/>
      <c r="IQZ240" s="172"/>
      <c r="IRA240" s="172"/>
      <c r="IRB240" s="172"/>
      <c r="IRC240" s="172"/>
      <c r="IRD240" s="172"/>
      <c r="IRE240" s="172"/>
      <c r="IRF240" s="172"/>
      <c r="IRG240" s="172"/>
      <c r="IRH240" s="172"/>
      <c r="IRI240" s="172"/>
      <c r="IRJ240" s="172"/>
      <c r="IRK240" s="172"/>
      <c r="IRL240" s="172"/>
      <c r="IRM240" s="172"/>
      <c r="IRN240" s="172"/>
      <c r="IRO240" s="172"/>
      <c r="IRP240" s="172"/>
      <c r="IRQ240" s="172"/>
      <c r="IRR240" s="172"/>
      <c r="IRS240" s="172"/>
      <c r="IRT240" s="172"/>
      <c r="IRU240" s="172"/>
      <c r="IRV240" s="172"/>
      <c r="IRW240" s="172"/>
      <c r="IRX240" s="172"/>
      <c r="IRY240" s="172"/>
      <c r="IRZ240" s="172"/>
      <c r="ISA240" s="172"/>
      <c r="ISB240" s="172"/>
      <c r="ISC240" s="172"/>
      <c r="ISD240" s="172"/>
      <c r="ISE240" s="172"/>
      <c r="ISF240" s="172"/>
      <c r="ISG240" s="172"/>
      <c r="ISH240" s="172"/>
      <c r="ISI240" s="172"/>
      <c r="ISJ240" s="172"/>
      <c r="ISK240" s="172"/>
      <c r="ISL240" s="172"/>
      <c r="ISM240" s="172"/>
      <c r="ISN240" s="172"/>
      <c r="ISO240" s="172"/>
      <c r="ISP240" s="172"/>
      <c r="ISQ240" s="172"/>
      <c r="ISR240" s="172"/>
      <c r="ISS240" s="172"/>
      <c r="IST240" s="172"/>
      <c r="ISU240" s="172"/>
      <c r="ISV240" s="172"/>
      <c r="ISW240" s="172"/>
      <c r="ISX240" s="172"/>
      <c r="ISY240" s="172"/>
      <c r="ISZ240" s="172"/>
      <c r="ITA240" s="172"/>
      <c r="ITB240" s="172"/>
      <c r="ITC240" s="172"/>
      <c r="ITD240" s="172"/>
      <c r="ITE240" s="172"/>
      <c r="ITF240" s="172"/>
      <c r="ITG240" s="172"/>
      <c r="ITH240" s="172"/>
      <c r="ITI240" s="172"/>
      <c r="ITJ240" s="172"/>
      <c r="ITK240" s="172"/>
      <c r="ITL240" s="172"/>
      <c r="ITM240" s="172"/>
      <c r="ITN240" s="172"/>
      <c r="ITO240" s="172"/>
      <c r="ITP240" s="172"/>
      <c r="ITQ240" s="172"/>
      <c r="ITR240" s="172"/>
      <c r="ITS240" s="172"/>
      <c r="ITT240" s="172"/>
      <c r="ITU240" s="172"/>
      <c r="ITV240" s="172"/>
      <c r="ITW240" s="172"/>
      <c r="ITX240" s="172"/>
      <c r="ITY240" s="172"/>
      <c r="ITZ240" s="172"/>
      <c r="IUA240" s="172"/>
      <c r="IUB240" s="172"/>
      <c r="IUC240" s="172"/>
      <c r="IUD240" s="172"/>
      <c r="IUE240" s="172"/>
      <c r="IUF240" s="172"/>
      <c r="IUG240" s="172"/>
      <c r="IUH240" s="172"/>
      <c r="IUI240" s="172"/>
      <c r="IUJ240" s="172"/>
      <c r="IUK240" s="172"/>
      <c r="IUL240" s="172"/>
      <c r="IUM240" s="172"/>
      <c r="IUN240" s="172"/>
      <c r="IUO240" s="172"/>
      <c r="IUP240" s="172"/>
      <c r="IUQ240" s="172"/>
      <c r="IUR240" s="172"/>
      <c r="IUS240" s="172"/>
      <c r="IUT240" s="172"/>
      <c r="IUU240" s="172"/>
      <c r="IUV240" s="172"/>
      <c r="IUW240" s="172"/>
      <c r="IUX240" s="172"/>
      <c r="IUY240" s="172"/>
      <c r="IUZ240" s="172"/>
      <c r="IVA240" s="172"/>
      <c r="IVB240" s="172"/>
      <c r="IVC240" s="172"/>
      <c r="IVD240" s="172"/>
      <c r="IVE240" s="172"/>
      <c r="IVF240" s="172"/>
      <c r="IVG240" s="172"/>
      <c r="IVH240" s="172"/>
      <c r="IVI240" s="172"/>
      <c r="IVJ240" s="172"/>
      <c r="IVK240" s="172"/>
      <c r="IVL240" s="172"/>
      <c r="IVM240" s="172"/>
      <c r="IVN240" s="172"/>
      <c r="IVO240" s="172"/>
      <c r="IVP240" s="172"/>
      <c r="IVQ240" s="172"/>
      <c r="IVR240" s="172"/>
      <c r="IVS240" s="172"/>
      <c r="IVT240" s="172"/>
      <c r="IVU240" s="172"/>
      <c r="IVV240" s="172"/>
      <c r="IVW240" s="172"/>
      <c r="IVX240" s="172"/>
      <c r="IVY240" s="172"/>
      <c r="IVZ240" s="172"/>
      <c r="IWA240" s="172"/>
      <c r="IWB240" s="172"/>
      <c r="IWC240" s="172"/>
      <c r="IWD240" s="172"/>
      <c r="IWE240" s="172"/>
      <c r="IWF240" s="172"/>
      <c r="IWG240" s="172"/>
      <c r="IWH240" s="172"/>
      <c r="IWI240" s="172"/>
      <c r="IWJ240" s="172"/>
      <c r="IWK240" s="172"/>
      <c r="IWL240" s="172"/>
      <c r="IWM240" s="172"/>
      <c r="IWN240" s="172"/>
      <c r="IWO240" s="172"/>
      <c r="IWP240" s="172"/>
      <c r="IWQ240" s="172"/>
      <c r="IWR240" s="172"/>
      <c r="IWS240" s="172"/>
      <c r="IWT240" s="172"/>
      <c r="IWU240" s="172"/>
      <c r="IWV240" s="172"/>
      <c r="IWW240" s="172"/>
      <c r="IWX240" s="172"/>
      <c r="IWY240" s="172"/>
      <c r="IWZ240" s="172"/>
      <c r="IXA240" s="172"/>
      <c r="IXB240" s="172"/>
      <c r="IXC240" s="172"/>
      <c r="IXD240" s="172"/>
      <c r="IXE240" s="172"/>
      <c r="IXF240" s="172"/>
      <c r="IXG240" s="172"/>
      <c r="IXH240" s="172"/>
      <c r="IXI240" s="172"/>
      <c r="IXJ240" s="172"/>
      <c r="IXK240" s="172"/>
      <c r="IXL240" s="172"/>
      <c r="IXM240" s="172"/>
      <c r="IXN240" s="172"/>
      <c r="IXO240" s="172"/>
      <c r="IXP240" s="172"/>
      <c r="IXQ240" s="172"/>
      <c r="IXR240" s="172"/>
      <c r="IXS240" s="172"/>
      <c r="IXT240" s="172"/>
      <c r="IXU240" s="172"/>
      <c r="IXV240" s="172"/>
      <c r="IXW240" s="172"/>
      <c r="IXX240" s="172"/>
      <c r="IXY240" s="172"/>
      <c r="IXZ240" s="172"/>
      <c r="IYA240" s="172"/>
      <c r="IYB240" s="172"/>
      <c r="IYC240" s="172"/>
      <c r="IYD240" s="172"/>
      <c r="IYE240" s="172"/>
      <c r="IYF240" s="172"/>
      <c r="IYG240" s="172"/>
      <c r="IYH240" s="172"/>
      <c r="IYI240" s="172"/>
      <c r="IYJ240" s="172"/>
      <c r="IYK240" s="172"/>
      <c r="IYL240" s="172"/>
      <c r="IYM240" s="172"/>
      <c r="IYN240" s="172"/>
      <c r="IYO240" s="172"/>
      <c r="IYP240" s="172"/>
      <c r="IYQ240" s="172"/>
      <c r="IYR240" s="172"/>
      <c r="IYS240" s="172"/>
      <c r="IYT240" s="172"/>
      <c r="IYU240" s="172"/>
      <c r="IYV240" s="172"/>
      <c r="IYW240" s="172"/>
      <c r="IYX240" s="172"/>
      <c r="IYY240" s="172"/>
      <c r="IYZ240" s="172"/>
      <c r="IZA240" s="172"/>
      <c r="IZB240" s="172"/>
      <c r="IZC240" s="172"/>
      <c r="IZD240" s="172"/>
      <c r="IZE240" s="172"/>
      <c r="IZF240" s="172"/>
      <c r="IZG240" s="172"/>
      <c r="IZH240" s="172"/>
      <c r="IZI240" s="172"/>
      <c r="IZJ240" s="172"/>
      <c r="IZK240" s="172"/>
      <c r="IZL240" s="172"/>
      <c r="IZM240" s="172"/>
      <c r="IZN240" s="172"/>
      <c r="IZO240" s="172"/>
      <c r="IZP240" s="172"/>
      <c r="IZQ240" s="172"/>
      <c r="IZR240" s="172"/>
      <c r="IZS240" s="172"/>
      <c r="IZT240" s="172"/>
      <c r="IZU240" s="172"/>
      <c r="IZV240" s="172"/>
      <c r="IZW240" s="172"/>
      <c r="IZX240" s="172"/>
      <c r="IZY240" s="172"/>
      <c r="IZZ240" s="172"/>
      <c r="JAA240" s="172"/>
      <c r="JAB240" s="172"/>
      <c r="JAC240" s="172"/>
      <c r="JAD240" s="172"/>
      <c r="JAE240" s="172"/>
      <c r="JAF240" s="172"/>
      <c r="JAG240" s="172"/>
      <c r="JAH240" s="172"/>
      <c r="JAI240" s="172"/>
      <c r="JAJ240" s="172"/>
      <c r="JAK240" s="172"/>
      <c r="JAL240" s="172"/>
      <c r="JAM240" s="172"/>
      <c r="JAN240" s="172"/>
      <c r="JAO240" s="172"/>
      <c r="JAP240" s="172"/>
      <c r="JAQ240" s="172"/>
      <c r="JAR240" s="172"/>
      <c r="JAS240" s="172"/>
      <c r="JAT240" s="172"/>
      <c r="JAU240" s="172"/>
      <c r="JAV240" s="172"/>
      <c r="JAW240" s="172"/>
      <c r="JAX240" s="172"/>
      <c r="JAY240" s="172"/>
      <c r="JAZ240" s="172"/>
      <c r="JBA240" s="172"/>
      <c r="JBB240" s="172"/>
      <c r="JBC240" s="172"/>
      <c r="JBD240" s="172"/>
      <c r="JBE240" s="172"/>
      <c r="JBF240" s="172"/>
      <c r="JBG240" s="172"/>
      <c r="JBH240" s="172"/>
      <c r="JBI240" s="172"/>
      <c r="JBJ240" s="172"/>
      <c r="JBK240" s="172"/>
      <c r="JBL240" s="172"/>
      <c r="JBM240" s="172"/>
      <c r="JBN240" s="172"/>
      <c r="JBO240" s="172"/>
      <c r="JBP240" s="172"/>
      <c r="JBQ240" s="172"/>
      <c r="JBR240" s="172"/>
      <c r="JBS240" s="172"/>
      <c r="JBT240" s="172"/>
      <c r="JBU240" s="172"/>
      <c r="JBV240" s="172"/>
      <c r="JBW240" s="172"/>
      <c r="JBX240" s="172"/>
      <c r="JBY240" s="172"/>
      <c r="JBZ240" s="172"/>
      <c r="JCA240" s="172"/>
      <c r="JCB240" s="172"/>
      <c r="JCC240" s="172"/>
      <c r="JCD240" s="172"/>
      <c r="JCE240" s="172"/>
      <c r="JCF240" s="172"/>
      <c r="JCG240" s="172"/>
      <c r="JCH240" s="172"/>
      <c r="JCI240" s="172"/>
      <c r="JCJ240" s="172"/>
      <c r="JCK240" s="172"/>
      <c r="JCL240" s="172"/>
      <c r="JCM240" s="172"/>
      <c r="JCN240" s="172"/>
      <c r="JCO240" s="172"/>
      <c r="JCP240" s="172"/>
      <c r="JCQ240" s="172"/>
      <c r="JCR240" s="172"/>
      <c r="JCS240" s="172"/>
      <c r="JCT240" s="172"/>
      <c r="JCU240" s="172"/>
      <c r="JCV240" s="172"/>
      <c r="JCW240" s="172"/>
      <c r="JCX240" s="172"/>
      <c r="JCY240" s="172"/>
      <c r="JCZ240" s="172"/>
      <c r="JDA240" s="172"/>
      <c r="JDB240" s="172"/>
      <c r="JDC240" s="172"/>
      <c r="JDD240" s="172"/>
      <c r="JDE240" s="172"/>
      <c r="JDF240" s="172"/>
      <c r="JDG240" s="172"/>
      <c r="JDH240" s="172"/>
      <c r="JDI240" s="172"/>
      <c r="JDJ240" s="172"/>
      <c r="JDK240" s="172"/>
      <c r="JDL240" s="172"/>
      <c r="JDM240" s="172"/>
      <c r="JDN240" s="172"/>
      <c r="JDO240" s="172"/>
      <c r="JDP240" s="172"/>
      <c r="JDQ240" s="172"/>
      <c r="JDR240" s="172"/>
      <c r="JDS240" s="172"/>
      <c r="JDT240" s="172"/>
      <c r="JDU240" s="172"/>
      <c r="JDV240" s="172"/>
      <c r="JDW240" s="172"/>
      <c r="JDX240" s="172"/>
      <c r="JDY240" s="172"/>
      <c r="JDZ240" s="172"/>
      <c r="JEA240" s="172"/>
      <c r="JEB240" s="172"/>
      <c r="JEC240" s="172"/>
      <c r="JED240" s="172"/>
      <c r="JEE240" s="172"/>
      <c r="JEF240" s="172"/>
      <c r="JEG240" s="172"/>
      <c r="JEH240" s="172"/>
      <c r="JEI240" s="172"/>
      <c r="JEJ240" s="172"/>
      <c r="JEK240" s="172"/>
      <c r="JEL240" s="172"/>
      <c r="JEM240" s="172"/>
      <c r="JEN240" s="172"/>
      <c r="JEO240" s="172"/>
      <c r="JEP240" s="172"/>
      <c r="JEQ240" s="172"/>
      <c r="JER240" s="172"/>
      <c r="JES240" s="172"/>
      <c r="JET240" s="172"/>
      <c r="JEU240" s="172"/>
      <c r="JEV240" s="172"/>
      <c r="JEW240" s="172"/>
      <c r="JEX240" s="172"/>
      <c r="JEY240" s="172"/>
      <c r="JEZ240" s="172"/>
      <c r="JFA240" s="172"/>
      <c r="JFB240" s="172"/>
      <c r="JFC240" s="172"/>
      <c r="JFD240" s="172"/>
      <c r="JFE240" s="172"/>
      <c r="JFF240" s="172"/>
      <c r="JFG240" s="172"/>
      <c r="JFH240" s="172"/>
      <c r="JFI240" s="172"/>
      <c r="JFJ240" s="172"/>
      <c r="JFK240" s="172"/>
      <c r="JFL240" s="172"/>
      <c r="JFM240" s="172"/>
      <c r="JFN240" s="172"/>
      <c r="JFO240" s="172"/>
      <c r="JFP240" s="172"/>
      <c r="JFQ240" s="172"/>
      <c r="JFR240" s="172"/>
      <c r="JFS240" s="172"/>
      <c r="JFT240" s="172"/>
      <c r="JFU240" s="172"/>
      <c r="JFV240" s="172"/>
      <c r="JFW240" s="172"/>
      <c r="JFX240" s="172"/>
      <c r="JFY240" s="172"/>
      <c r="JFZ240" s="172"/>
      <c r="JGA240" s="172"/>
      <c r="JGB240" s="172"/>
      <c r="JGC240" s="172"/>
      <c r="JGD240" s="172"/>
      <c r="JGE240" s="172"/>
      <c r="JGF240" s="172"/>
      <c r="JGG240" s="172"/>
      <c r="JGH240" s="172"/>
      <c r="JGI240" s="172"/>
      <c r="JGJ240" s="172"/>
      <c r="JGK240" s="172"/>
      <c r="JGL240" s="172"/>
      <c r="JGM240" s="172"/>
      <c r="JGN240" s="172"/>
      <c r="JGO240" s="172"/>
      <c r="JGP240" s="172"/>
      <c r="JGQ240" s="172"/>
      <c r="JGR240" s="172"/>
      <c r="JGS240" s="172"/>
      <c r="JGT240" s="172"/>
      <c r="JGU240" s="172"/>
      <c r="JGV240" s="172"/>
      <c r="JGW240" s="172"/>
      <c r="JGX240" s="172"/>
      <c r="JGY240" s="172"/>
      <c r="JGZ240" s="172"/>
      <c r="JHA240" s="172"/>
      <c r="JHB240" s="172"/>
      <c r="JHC240" s="172"/>
      <c r="JHD240" s="172"/>
      <c r="JHE240" s="172"/>
      <c r="JHF240" s="172"/>
      <c r="JHG240" s="172"/>
      <c r="JHH240" s="172"/>
      <c r="JHI240" s="172"/>
      <c r="JHJ240" s="172"/>
      <c r="JHK240" s="172"/>
      <c r="JHL240" s="172"/>
      <c r="JHM240" s="172"/>
      <c r="JHN240" s="172"/>
      <c r="JHO240" s="172"/>
      <c r="JHP240" s="172"/>
      <c r="JHQ240" s="172"/>
      <c r="JHR240" s="172"/>
      <c r="JHS240" s="172"/>
      <c r="JHT240" s="172"/>
      <c r="JHU240" s="172"/>
      <c r="JHV240" s="172"/>
      <c r="JHW240" s="172"/>
      <c r="JHX240" s="172"/>
      <c r="JHY240" s="172"/>
      <c r="JHZ240" s="172"/>
      <c r="JIA240" s="172"/>
      <c r="JIB240" s="172"/>
      <c r="JIC240" s="172"/>
      <c r="JID240" s="172"/>
      <c r="JIE240" s="172"/>
      <c r="JIF240" s="172"/>
      <c r="JIG240" s="172"/>
      <c r="JIH240" s="172"/>
      <c r="JII240" s="172"/>
      <c r="JIJ240" s="172"/>
      <c r="JIK240" s="172"/>
      <c r="JIL240" s="172"/>
      <c r="JIM240" s="172"/>
      <c r="JIN240" s="172"/>
      <c r="JIO240" s="172"/>
      <c r="JIP240" s="172"/>
      <c r="JIQ240" s="172"/>
      <c r="JIR240" s="172"/>
      <c r="JIS240" s="172"/>
      <c r="JIT240" s="172"/>
      <c r="JIU240" s="172"/>
      <c r="JIV240" s="172"/>
      <c r="JIW240" s="172"/>
      <c r="JIX240" s="172"/>
      <c r="JIY240" s="172"/>
      <c r="JIZ240" s="172"/>
      <c r="JJA240" s="172"/>
      <c r="JJB240" s="172"/>
      <c r="JJC240" s="172"/>
      <c r="JJD240" s="172"/>
      <c r="JJE240" s="172"/>
      <c r="JJF240" s="172"/>
      <c r="JJG240" s="172"/>
      <c r="JJH240" s="172"/>
      <c r="JJI240" s="172"/>
      <c r="JJJ240" s="172"/>
      <c r="JJK240" s="172"/>
      <c r="JJL240" s="172"/>
      <c r="JJM240" s="172"/>
      <c r="JJN240" s="172"/>
      <c r="JJO240" s="172"/>
      <c r="JJP240" s="172"/>
      <c r="JJQ240" s="172"/>
      <c r="JJR240" s="172"/>
      <c r="JJS240" s="172"/>
      <c r="JJT240" s="172"/>
      <c r="JJU240" s="172"/>
      <c r="JJV240" s="172"/>
      <c r="JJW240" s="172"/>
      <c r="JJX240" s="172"/>
      <c r="JJY240" s="172"/>
      <c r="JJZ240" s="172"/>
      <c r="JKA240" s="172"/>
      <c r="JKB240" s="172"/>
      <c r="JKC240" s="172"/>
      <c r="JKD240" s="172"/>
      <c r="JKE240" s="172"/>
      <c r="JKF240" s="172"/>
      <c r="JKG240" s="172"/>
      <c r="JKH240" s="172"/>
      <c r="JKI240" s="172"/>
      <c r="JKJ240" s="172"/>
      <c r="JKK240" s="172"/>
      <c r="JKL240" s="172"/>
      <c r="JKM240" s="172"/>
      <c r="JKN240" s="172"/>
      <c r="JKO240" s="172"/>
      <c r="JKP240" s="172"/>
      <c r="JKQ240" s="172"/>
      <c r="JKR240" s="172"/>
      <c r="JKS240" s="172"/>
      <c r="JKT240" s="172"/>
      <c r="JKU240" s="172"/>
      <c r="JKV240" s="172"/>
      <c r="JKW240" s="172"/>
      <c r="JKX240" s="172"/>
      <c r="JKY240" s="172"/>
      <c r="JKZ240" s="172"/>
      <c r="JLA240" s="172"/>
      <c r="JLB240" s="172"/>
      <c r="JLC240" s="172"/>
      <c r="JLD240" s="172"/>
      <c r="JLE240" s="172"/>
      <c r="JLF240" s="172"/>
      <c r="JLG240" s="172"/>
      <c r="JLH240" s="172"/>
      <c r="JLI240" s="172"/>
      <c r="JLJ240" s="172"/>
      <c r="JLK240" s="172"/>
      <c r="JLL240" s="172"/>
      <c r="JLM240" s="172"/>
      <c r="JLN240" s="172"/>
      <c r="JLO240" s="172"/>
      <c r="JLP240" s="172"/>
      <c r="JLQ240" s="172"/>
      <c r="JLR240" s="172"/>
      <c r="JLS240" s="172"/>
      <c r="JLT240" s="172"/>
      <c r="JLU240" s="172"/>
      <c r="JLV240" s="172"/>
      <c r="JLW240" s="172"/>
      <c r="JLX240" s="172"/>
      <c r="JLY240" s="172"/>
      <c r="JLZ240" s="172"/>
      <c r="JMA240" s="172"/>
      <c r="JMB240" s="172"/>
      <c r="JMC240" s="172"/>
      <c r="JMD240" s="172"/>
      <c r="JME240" s="172"/>
      <c r="JMF240" s="172"/>
      <c r="JMG240" s="172"/>
      <c r="JMH240" s="172"/>
      <c r="JMI240" s="172"/>
      <c r="JMJ240" s="172"/>
      <c r="JMK240" s="172"/>
      <c r="JML240" s="172"/>
      <c r="JMM240" s="172"/>
      <c r="JMN240" s="172"/>
      <c r="JMO240" s="172"/>
      <c r="JMP240" s="172"/>
      <c r="JMQ240" s="172"/>
      <c r="JMR240" s="172"/>
      <c r="JMS240" s="172"/>
      <c r="JMT240" s="172"/>
      <c r="JMU240" s="172"/>
      <c r="JMV240" s="172"/>
      <c r="JMW240" s="172"/>
      <c r="JMX240" s="172"/>
      <c r="JMY240" s="172"/>
      <c r="JMZ240" s="172"/>
      <c r="JNA240" s="172"/>
      <c r="JNB240" s="172"/>
      <c r="JNC240" s="172"/>
      <c r="JND240" s="172"/>
      <c r="JNE240" s="172"/>
      <c r="JNF240" s="172"/>
      <c r="JNG240" s="172"/>
      <c r="JNH240" s="172"/>
      <c r="JNI240" s="172"/>
      <c r="JNJ240" s="172"/>
      <c r="JNK240" s="172"/>
      <c r="JNL240" s="172"/>
      <c r="JNM240" s="172"/>
      <c r="JNN240" s="172"/>
      <c r="JNO240" s="172"/>
      <c r="JNP240" s="172"/>
      <c r="JNQ240" s="172"/>
      <c r="JNR240" s="172"/>
      <c r="JNS240" s="172"/>
      <c r="JNT240" s="172"/>
      <c r="JNU240" s="172"/>
      <c r="JNV240" s="172"/>
      <c r="JNW240" s="172"/>
      <c r="JNX240" s="172"/>
      <c r="JNY240" s="172"/>
      <c r="JNZ240" s="172"/>
      <c r="JOA240" s="172"/>
      <c r="JOB240" s="172"/>
      <c r="JOC240" s="172"/>
      <c r="JOD240" s="172"/>
      <c r="JOE240" s="172"/>
      <c r="JOF240" s="172"/>
      <c r="JOG240" s="172"/>
      <c r="JOH240" s="172"/>
      <c r="JOI240" s="172"/>
      <c r="JOJ240" s="172"/>
      <c r="JOK240" s="172"/>
      <c r="JOL240" s="172"/>
      <c r="JOM240" s="172"/>
      <c r="JON240" s="172"/>
      <c r="JOO240" s="172"/>
      <c r="JOP240" s="172"/>
      <c r="JOQ240" s="172"/>
      <c r="JOR240" s="172"/>
      <c r="JOS240" s="172"/>
      <c r="JOT240" s="172"/>
      <c r="JOU240" s="172"/>
      <c r="JOV240" s="172"/>
      <c r="JOW240" s="172"/>
      <c r="JOX240" s="172"/>
      <c r="JOY240" s="172"/>
      <c r="JOZ240" s="172"/>
      <c r="JPA240" s="172"/>
      <c r="JPB240" s="172"/>
      <c r="JPC240" s="172"/>
      <c r="JPD240" s="172"/>
      <c r="JPE240" s="172"/>
      <c r="JPF240" s="172"/>
      <c r="JPG240" s="172"/>
      <c r="JPH240" s="172"/>
      <c r="JPI240" s="172"/>
      <c r="JPJ240" s="172"/>
      <c r="JPK240" s="172"/>
      <c r="JPL240" s="172"/>
      <c r="JPM240" s="172"/>
      <c r="JPN240" s="172"/>
      <c r="JPO240" s="172"/>
      <c r="JPP240" s="172"/>
      <c r="JPQ240" s="172"/>
      <c r="JPR240" s="172"/>
      <c r="JPS240" s="172"/>
      <c r="JPT240" s="172"/>
      <c r="JPU240" s="172"/>
      <c r="JPV240" s="172"/>
      <c r="JPW240" s="172"/>
      <c r="JPX240" s="172"/>
      <c r="JPY240" s="172"/>
      <c r="JPZ240" s="172"/>
      <c r="JQA240" s="172"/>
      <c r="JQB240" s="172"/>
      <c r="JQC240" s="172"/>
      <c r="JQD240" s="172"/>
      <c r="JQE240" s="172"/>
      <c r="JQF240" s="172"/>
      <c r="JQG240" s="172"/>
      <c r="JQH240" s="172"/>
      <c r="JQI240" s="172"/>
      <c r="JQJ240" s="172"/>
      <c r="JQK240" s="172"/>
      <c r="JQL240" s="172"/>
      <c r="JQM240" s="172"/>
      <c r="JQN240" s="172"/>
      <c r="JQO240" s="172"/>
      <c r="JQP240" s="172"/>
      <c r="JQQ240" s="172"/>
      <c r="JQR240" s="172"/>
      <c r="JQS240" s="172"/>
      <c r="JQT240" s="172"/>
      <c r="JQU240" s="172"/>
      <c r="JQV240" s="172"/>
      <c r="JQW240" s="172"/>
      <c r="JQX240" s="172"/>
      <c r="JQY240" s="172"/>
      <c r="JQZ240" s="172"/>
      <c r="JRA240" s="172"/>
      <c r="JRB240" s="172"/>
      <c r="JRC240" s="172"/>
      <c r="JRD240" s="172"/>
      <c r="JRE240" s="172"/>
      <c r="JRF240" s="172"/>
      <c r="JRG240" s="172"/>
      <c r="JRH240" s="172"/>
      <c r="JRI240" s="172"/>
      <c r="JRJ240" s="172"/>
      <c r="JRK240" s="172"/>
      <c r="JRL240" s="172"/>
      <c r="JRM240" s="172"/>
      <c r="JRN240" s="172"/>
      <c r="JRO240" s="172"/>
      <c r="JRP240" s="172"/>
      <c r="JRQ240" s="172"/>
      <c r="JRR240" s="172"/>
      <c r="JRS240" s="172"/>
      <c r="JRT240" s="172"/>
      <c r="JRU240" s="172"/>
      <c r="JRV240" s="172"/>
      <c r="JRW240" s="172"/>
      <c r="JRX240" s="172"/>
      <c r="JRY240" s="172"/>
      <c r="JRZ240" s="172"/>
      <c r="JSA240" s="172"/>
      <c r="JSB240" s="172"/>
      <c r="JSC240" s="172"/>
      <c r="JSD240" s="172"/>
      <c r="JSE240" s="172"/>
      <c r="JSF240" s="172"/>
      <c r="JSG240" s="172"/>
      <c r="JSH240" s="172"/>
      <c r="JSI240" s="172"/>
      <c r="JSJ240" s="172"/>
      <c r="JSK240" s="172"/>
      <c r="JSL240" s="172"/>
      <c r="JSM240" s="172"/>
      <c r="JSN240" s="172"/>
      <c r="JSO240" s="172"/>
      <c r="JSP240" s="172"/>
      <c r="JSQ240" s="172"/>
      <c r="JSR240" s="172"/>
      <c r="JSS240" s="172"/>
      <c r="JST240" s="172"/>
      <c r="JSU240" s="172"/>
      <c r="JSV240" s="172"/>
      <c r="JSW240" s="172"/>
      <c r="JSX240" s="172"/>
      <c r="JSY240" s="172"/>
      <c r="JSZ240" s="172"/>
      <c r="JTA240" s="172"/>
      <c r="JTB240" s="172"/>
      <c r="JTC240" s="172"/>
      <c r="JTD240" s="172"/>
      <c r="JTE240" s="172"/>
      <c r="JTF240" s="172"/>
      <c r="JTG240" s="172"/>
      <c r="JTH240" s="172"/>
      <c r="JTI240" s="172"/>
      <c r="JTJ240" s="172"/>
      <c r="JTK240" s="172"/>
      <c r="JTL240" s="172"/>
      <c r="JTM240" s="172"/>
      <c r="JTN240" s="172"/>
      <c r="JTO240" s="172"/>
      <c r="JTP240" s="172"/>
      <c r="JTQ240" s="172"/>
      <c r="JTR240" s="172"/>
      <c r="JTS240" s="172"/>
      <c r="JTT240" s="172"/>
      <c r="JTU240" s="172"/>
      <c r="JTV240" s="172"/>
      <c r="JTW240" s="172"/>
      <c r="JTX240" s="172"/>
      <c r="JTY240" s="172"/>
      <c r="JTZ240" s="172"/>
      <c r="JUA240" s="172"/>
      <c r="JUB240" s="172"/>
      <c r="JUC240" s="172"/>
      <c r="JUD240" s="172"/>
      <c r="JUE240" s="172"/>
      <c r="JUF240" s="172"/>
      <c r="JUG240" s="172"/>
      <c r="JUH240" s="172"/>
      <c r="JUI240" s="172"/>
      <c r="JUJ240" s="172"/>
      <c r="JUK240" s="172"/>
      <c r="JUL240" s="172"/>
      <c r="JUM240" s="172"/>
      <c r="JUN240" s="172"/>
      <c r="JUO240" s="172"/>
      <c r="JUP240" s="172"/>
      <c r="JUQ240" s="172"/>
      <c r="JUR240" s="172"/>
      <c r="JUS240" s="172"/>
      <c r="JUT240" s="172"/>
      <c r="JUU240" s="172"/>
      <c r="JUV240" s="172"/>
      <c r="JUW240" s="172"/>
      <c r="JUX240" s="172"/>
      <c r="JUY240" s="172"/>
      <c r="JUZ240" s="172"/>
      <c r="JVA240" s="172"/>
      <c r="JVB240" s="172"/>
      <c r="JVC240" s="172"/>
      <c r="JVD240" s="172"/>
      <c r="JVE240" s="172"/>
      <c r="JVF240" s="172"/>
      <c r="JVG240" s="172"/>
      <c r="JVH240" s="172"/>
      <c r="JVI240" s="172"/>
      <c r="JVJ240" s="172"/>
      <c r="JVK240" s="172"/>
      <c r="JVL240" s="172"/>
      <c r="JVM240" s="172"/>
      <c r="JVN240" s="172"/>
      <c r="JVO240" s="172"/>
      <c r="JVP240" s="172"/>
      <c r="JVQ240" s="172"/>
      <c r="JVR240" s="172"/>
      <c r="JVS240" s="172"/>
      <c r="JVT240" s="172"/>
      <c r="JVU240" s="172"/>
      <c r="JVV240" s="172"/>
      <c r="JVW240" s="172"/>
      <c r="JVX240" s="172"/>
      <c r="JVY240" s="172"/>
      <c r="JVZ240" s="172"/>
      <c r="JWA240" s="172"/>
      <c r="JWB240" s="172"/>
      <c r="JWC240" s="172"/>
      <c r="JWD240" s="172"/>
      <c r="JWE240" s="172"/>
      <c r="JWF240" s="172"/>
      <c r="JWG240" s="172"/>
      <c r="JWH240" s="172"/>
      <c r="JWI240" s="172"/>
      <c r="JWJ240" s="172"/>
      <c r="JWK240" s="172"/>
      <c r="JWL240" s="172"/>
      <c r="JWM240" s="172"/>
      <c r="JWN240" s="172"/>
      <c r="JWO240" s="172"/>
      <c r="JWP240" s="172"/>
      <c r="JWQ240" s="172"/>
      <c r="JWR240" s="172"/>
      <c r="JWS240" s="172"/>
      <c r="JWT240" s="172"/>
      <c r="JWU240" s="172"/>
      <c r="JWV240" s="172"/>
      <c r="JWW240" s="172"/>
      <c r="JWX240" s="172"/>
      <c r="JWY240" s="172"/>
      <c r="JWZ240" s="172"/>
      <c r="JXA240" s="172"/>
      <c r="JXB240" s="172"/>
      <c r="JXC240" s="172"/>
      <c r="JXD240" s="172"/>
      <c r="JXE240" s="172"/>
      <c r="JXF240" s="172"/>
      <c r="JXG240" s="172"/>
      <c r="JXH240" s="172"/>
      <c r="JXI240" s="172"/>
      <c r="JXJ240" s="172"/>
      <c r="JXK240" s="172"/>
      <c r="JXL240" s="172"/>
      <c r="JXM240" s="172"/>
      <c r="JXN240" s="172"/>
      <c r="JXO240" s="172"/>
      <c r="JXP240" s="172"/>
      <c r="JXQ240" s="172"/>
      <c r="JXR240" s="172"/>
      <c r="JXS240" s="172"/>
      <c r="JXT240" s="172"/>
      <c r="JXU240" s="172"/>
      <c r="JXV240" s="172"/>
      <c r="JXW240" s="172"/>
      <c r="JXX240" s="172"/>
      <c r="JXY240" s="172"/>
      <c r="JXZ240" s="172"/>
      <c r="JYA240" s="172"/>
      <c r="JYB240" s="172"/>
      <c r="JYC240" s="172"/>
      <c r="JYD240" s="172"/>
      <c r="JYE240" s="172"/>
      <c r="JYF240" s="172"/>
      <c r="JYG240" s="172"/>
      <c r="JYH240" s="172"/>
      <c r="JYI240" s="172"/>
      <c r="JYJ240" s="172"/>
      <c r="JYK240" s="172"/>
      <c r="JYL240" s="172"/>
      <c r="JYM240" s="172"/>
      <c r="JYN240" s="172"/>
      <c r="JYO240" s="172"/>
      <c r="JYP240" s="172"/>
      <c r="JYQ240" s="172"/>
      <c r="JYR240" s="172"/>
      <c r="JYS240" s="172"/>
      <c r="JYT240" s="172"/>
      <c r="JYU240" s="172"/>
      <c r="JYV240" s="172"/>
      <c r="JYW240" s="172"/>
      <c r="JYX240" s="172"/>
      <c r="JYY240" s="172"/>
      <c r="JYZ240" s="172"/>
      <c r="JZA240" s="172"/>
      <c r="JZB240" s="172"/>
      <c r="JZC240" s="172"/>
      <c r="JZD240" s="172"/>
      <c r="JZE240" s="172"/>
      <c r="JZF240" s="172"/>
      <c r="JZG240" s="172"/>
      <c r="JZH240" s="172"/>
      <c r="JZI240" s="172"/>
      <c r="JZJ240" s="172"/>
      <c r="JZK240" s="172"/>
      <c r="JZL240" s="172"/>
      <c r="JZM240" s="172"/>
      <c r="JZN240" s="172"/>
      <c r="JZO240" s="172"/>
      <c r="JZP240" s="172"/>
      <c r="JZQ240" s="172"/>
      <c r="JZR240" s="172"/>
      <c r="JZS240" s="172"/>
      <c r="JZT240" s="172"/>
      <c r="JZU240" s="172"/>
      <c r="JZV240" s="172"/>
      <c r="JZW240" s="172"/>
      <c r="JZX240" s="172"/>
      <c r="JZY240" s="172"/>
      <c r="JZZ240" s="172"/>
      <c r="KAA240" s="172"/>
      <c r="KAB240" s="172"/>
      <c r="KAC240" s="172"/>
      <c r="KAD240" s="172"/>
      <c r="KAE240" s="172"/>
      <c r="KAF240" s="172"/>
      <c r="KAG240" s="172"/>
      <c r="KAH240" s="172"/>
      <c r="KAI240" s="172"/>
      <c r="KAJ240" s="172"/>
      <c r="KAK240" s="172"/>
      <c r="KAL240" s="172"/>
      <c r="KAM240" s="172"/>
      <c r="KAN240" s="172"/>
      <c r="KAO240" s="172"/>
      <c r="KAP240" s="172"/>
      <c r="KAQ240" s="172"/>
      <c r="KAR240" s="172"/>
      <c r="KAS240" s="172"/>
      <c r="KAT240" s="172"/>
      <c r="KAU240" s="172"/>
      <c r="KAV240" s="172"/>
      <c r="KAW240" s="172"/>
      <c r="KAX240" s="172"/>
      <c r="KAY240" s="172"/>
      <c r="KAZ240" s="172"/>
      <c r="KBA240" s="172"/>
      <c r="KBB240" s="172"/>
      <c r="KBC240" s="172"/>
      <c r="KBD240" s="172"/>
      <c r="KBE240" s="172"/>
      <c r="KBF240" s="172"/>
      <c r="KBG240" s="172"/>
      <c r="KBH240" s="172"/>
      <c r="KBI240" s="172"/>
      <c r="KBJ240" s="172"/>
      <c r="KBK240" s="172"/>
      <c r="KBL240" s="172"/>
      <c r="KBM240" s="172"/>
      <c r="KBN240" s="172"/>
      <c r="KBO240" s="172"/>
      <c r="KBP240" s="172"/>
      <c r="KBQ240" s="172"/>
      <c r="KBR240" s="172"/>
      <c r="KBS240" s="172"/>
      <c r="KBT240" s="172"/>
      <c r="KBU240" s="172"/>
      <c r="KBV240" s="172"/>
      <c r="KBW240" s="172"/>
      <c r="KBX240" s="172"/>
      <c r="KBY240" s="172"/>
      <c r="KBZ240" s="172"/>
      <c r="KCA240" s="172"/>
      <c r="KCB240" s="172"/>
      <c r="KCC240" s="172"/>
      <c r="KCD240" s="172"/>
      <c r="KCE240" s="172"/>
      <c r="KCF240" s="172"/>
      <c r="KCG240" s="172"/>
      <c r="KCH240" s="172"/>
      <c r="KCI240" s="172"/>
      <c r="KCJ240" s="172"/>
      <c r="KCK240" s="172"/>
      <c r="KCL240" s="172"/>
      <c r="KCM240" s="172"/>
      <c r="KCN240" s="172"/>
      <c r="KCO240" s="172"/>
      <c r="KCP240" s="172"/>
      <c r="KCQ240" s="172"/>
      <c r="KCR240" s="172"/>
      <c r="KCS240" s="172"/>
      <c r="KCT240" s="172"/>
      <c r="KCU240" s="172"/>
      <c r="KCV240" s="172"/>
      <c r="KCW240" s="172"/>
      <c r="KCX240" s="172"/>
      <c r="KCY240" s="172"/>
      <c r="KCZ240" s="172"/>
      <c r="KDA240" s="172"/>
      <c r="KDB240" s="172"/>
      <c r="KDC240" s="172"/>
      <c r="KDD240" s="172"/>
      <c r="KDE240" s="172"/>
      <c r="KDF240" s="172"/>
      <c r="KDG240" s="172"/>
      <c r="KDH240" s="172"/>
      <c r="KDI240" s="172"/>
      <c r="KDJ240" s="172"/>
      <c r="KDK240" s="172"/>
      <c r="KDL240" s="172"/>
      <c r="KDM240" s="172"/>
      <c r="KDN240" s="172"/>
      <c r="KDO240" s="172"/>
      <c r="KDP240" s="172"/>
      <c r="KDQ240" s="172"/>
      <c r="KDR240" s="172"/>
      <c r="KDS240" s="172"/>
      <c r="KDT240" s="172"/>
      <c r="KDU240" s="172"/>
      <c r="KDV240" s="172"/>
      <c r="KDW240" s="172"/>
      <c r="KDX240" s="172"/>
      <c r="KDY240" s="172"/>
      <c r="KDZ240" s="172"/>
      <c r="KEA240" s="172"/>
      <c r="KEB240" s="172"/>
      <c r="KEC240" s="172"/>
      <c r="KED240" s="172"/>
      <c r="KEE240" s="172"/>
      <c r="KEF240" s="172"/>
      <c r="KEG240" s="172"/>
      <c r="KEH240" s="172"/>
      <c r="KEI240" s="172"/>
      <c r="KEJ240" s="172"/>
      <c r="KEK240" s="172"/>
      <c r="KEL240" s="172"/>
      <c r="KEM240" s="172"/>
      <c r="KEN240" s="172"/>
      <c r="KEO240" s="172"/>
      <c r="KEP240" s="172"/>
      <c r="KEQ240" s="172"/>
      <c r="KER240" s="172"/>
      <c r="KES240" s="172"/>
      <c r="KET240" s="172"/>
      <c r="KEU240" s="172"/>
      <c r="KEV240" s="172"/>
      <c r="KEW240" s="172"/>
      <c r="KEX240" s="172"/>
      <c r="KEY240" s="172"/>
      <c r="KEZ240" s="172"/>
      <c r="KFA240" s="172"/>
      <c r="KFB240" s="172"/>
      <c r="KFC240" s="172"/>
      <c r="KFD240" s="172"/>
      <c r="KFE240" s="172"/>
      <c r="KFF240" s="172"/>
      <c r="KFG240" s="172"/>
      <c r="KFH240" s="172"/>
      <c r="KFI240" s="172"/>
      <c r="KFJ240" s="172"/>
      <c r="KFK240" s="172"/>
      <c r="KFL240" s="172"/>
      <c r="KFM240" s="172"/>
      <c r="KFN240" s="172"/>
      <c r="KFO240" s="172"/>
      <c r="KFP240" s="172"/>
      <c r="KFQ240" s="172"/>
      <c r="KFR240" s="172"/>
      <c r="KFS240" s="172"/>
      <c r="KFT240" s="172"/>
      <c r="KFU240" s="172"/>
      <c r="KFV240" s="172"/>
      <c r="KFW240" s="172"/>
      <c r="KFX240" s="172"/>
      <c r="KFY240" s="172"/>
      <c r="KFZ240" s="172"/>
      <c r="KGA240" s="172"/>
      <c r="KGB240" s="172"/>
      <c r="KGC240" s="172"/>
      <c r="KGD240" s="172"/>
      <c r="KGE240" s="172"/>
      <c r="KGF240" s="172"/>
      <c r="KGG240" s="172"/>
      <c r="KGH240" s="172"/>
      <c r="KGI240" s="172"/>
      <c r="KGJ240" s="172"/>
      <c r="KGK240" s="172"/>
      <c r="KGL240" s="172"/>
      <c r="KGM240" s="172"/>
      <c r="KGN240" s="172"/>
      <c r="KGO240" s="172"/>
      <c r="KGP240" s="172"/>
      <c r="KGQ240" s="172"/>
      <c r="KGR240" s="172"/>
      <c r="KGS240" s="172"/>
      <c r="KGT240" s="172"/>
      <c r="KGU240" s="172"/>
      <c r="KGV240" s="172"/>
      <c r="KGW240" s="172"/>
      <c r="KGX240" s="172"/>
      <c r="KGY240" s="172"/>
      <c r="KGZ240" s="172"/>
      <c r="KHA240" s="172"/>
      <c r="KHB240" s="172"/>
      <c r="KHC240" s="172"/>
      <c r="KHD240" s="172"/>
      <c r="KHE240" s="172"/>
      <c r="KHF240" s="172"/>
      <c r="KHG240" s="172"/>
      <c r="KHH240" s="172"/>
      <c r="KHI240" s="172"/>
      <c r="KHJ240" s="172"/>
      <c r="KHK240" s="172"/>
      <c r="KHL240" s="172"/>
      <c r="KHM240" s="172"/>
      <c r="KHN240" s="172"/>
      <c r="KHO240" s="172"/>
      <c r="KHP240" s="172"/>
      <c r="KHQ240" s="172"/>
      <c r="KHR240" s="172"/>
      <c r="KHS240" s="172"/>
      <c r="KHT240" s="172"/>
      <c r="KHU240" s="172"/>
      <c r="KHV240" s="172"/>
      <c r="KHW240" s="172"/>
      <c r="KHX240" s="172"/>
      <c r="KHY240" s="172"/>
      <c r="KHZ240" s="172"/>
      <c r="KIA240" s="172"/>
      <c r="KIB240" s="172"/>
      <c r="KIC240" s="172"/>
      <c r="KID240" s="172"/>
      <c r="KIE240" s="172"/>
      <c r="KIF240" s="172"/>
      <c r="KIG240" s="172"/>
      <c r="KIH240" s="172"/>
      <c r="KII240" s="172"/>
      <c r="KIJ240" s="172"/>
      <c r="KIK240" s="172"/>
      <c r="KIL240" s="172"/>
      <c r="KIM240" s="172"/>
      <c r="KIN240" s="172"/>
      <c r="KIO240" s="172"/>
      <c r="KIP240" s="172"/>
      <c r="KIQ240" s="172"/>
      <c r="KIR240" s="172"/>
      <c r="KIS240" s="172"/>
      <c r="KIT240" s="172"/>
      <c r="KIU240" s="172"/>
      <c r="KIV240" s="172"/>
      <c r="KIW240" s="172"/>
      <c r="KIX240" s="172"/>
      <c r="KIY240" s="172"/>
      <c r="KIZ240" s="172"/>
      <c r="KJA240" s="172"/>
      <c r="KJB240" s="172"/>
      <c r="KJC240" s="172"/>
      <c r="KJD240" s="172"/>
      <c r="KJE240" s="172"/>
      <c r="KJF240" s="172"/>
      <c r="KJG240" s="172"/>
      <c r="KJH240" s="172"/>
      <c r="KJI240" s="172"/>
      <c r="KJJ240" s="172"/>
      <c r="KJK240" s="172"/>
      <c r="KJL240" s="172"/>
      <c r="KJM240" s="172"/>
      <c r="KJN240" s="172"/>
      <c r="KJO240" s="172"/>
      <c r="KJP240" s="172"/>
      <c r="KJQ240" s="172"/>
      <c r="KJR240" s="172"/>
      <c r="KJS240" s="172"/>
      <c r="KJT240" s="172"/>
      <c r="KJU240" s="172"/>
      <c r="KJV240" s="172"/>
      <c r="KJW240" s="172"/>
      <c r="KJX240" s="172"/>
      <c r="KJY240" s="172"/>
      <c r="KJZ240" s="172"/>
      <c r="KKA240" s="172"/>
      <c r="KKB240" s="172"/>
      <c r="KKC240" s="172"/>
      <c r="KKD240" s="172"/>
      <c r="KKE240" s="172"/>
      <c r="KKF240" s="172"/>
      <c r="KKG240" s="172"/>
      <c r="KKH240" s="172"/>
      <c r="KKI240" s="172"/>
      <c r="KKJ240" s="172"/>
      <c r="KKK240" s="172"/>
      <c r="KKL240" s="172"/>
      <c r="KKM240" s="172"/>
      <c r="KKN240" s="172"/>
      <c r="KKO240" s="172"/>
      <c r="KKP240" s="172"/>
      <c r="KKQ240" s="172"/>
      <c r="KKR240" s="172"/>
      <c r="KKS240" s="172"/>
      <c r="KKT240" s="172"/>
      <c r="KKU240" s="172"/>
      <c r="KKV240" s="172"/>
      <c r="KKW240" s="172"/>
      <c r="KKX240" s="172"/>
      <c r="KKY240" s="172"/>
      <c r="KKZ240" s="172"/>
      <c r="KLA240" s="172"/>
      <c r="KLB240" s="172"/>
      <c r="KLC240" s="172"/>
      <c r="KLD240" s="172"/>
      <c r="KLE240" s="172"/>
      <c r="KLF240" s="172"/>
      <c r="KLG240" s="172"/>
      <c r="KLH240" s="172"/>
      <c r="KLI240" s="172"/>
      <c r="KLJ240" s="172"/>
      <c r="KLK240" s="172"/>
      <c r="KLL240" s="172"/>
      <c r="KLM240" s="172"/>
      <c r="KLN240" s="172"/>
      <c r="KLO240" s="172"/>
      <c r="KLP240" s="172"/>
      <c r="KLQ240" s="172"/>
      <c r="KLR240" s="172"/>
      <c r="KLS240" s="172"/>
      <c r="KLT240" s="172"/>
      <c r="KLU240" s="172"/>
      <c r="KLV240" s="172"/>
      <c r="KLW240" s="172"/>
      <c r="KLX240" s="172"/>
      <c r="KLY240" s="172"/>
      <c r="KLZ240" s="172"/>
      <c r="KMA240" s="172"/>
      <c r="KMB240" s="172"/>
      <c r="KMC240" s="172"/>
      <c r="KMD240" s="172"/>
      <c r="KME240" s="172"/>
      <c r="KMF240" s="172"/>
      <c r="KMG240" s="172"/>
      <c r="KMH240" s="172"/>
      <c r="KMI240" s="172"/>
      <c r="KMJ240" s="172"/>
      <c r="KMK240" s="172"/>
      <c r="KML240" s="172"/>
      <c r="KMM240" s="172"/>
      <c r="KMN240" s="172"/>
      <c r="KMO240" s="172"/>
      <c r="KMP240" s="172"/>
      <c r="KMQ240" s="172"/>
      <c r="KMR240" s="172"/>
      <c r="KMS240" s="172"/>
      <c r="KMT240" s="172"/>
      <c r="KMU240" s="172"/>
      <c r="KMV240" s="172"/>
      <c r="KMW240" s="172"/>
      <c r="KMX240" s="172"/>
      <c r="KMY240" s="172"/>
      <c r="KMZ240" s="172"/>
      <c r="KNA240" s="172"/>
      <c r="KNB240" s="172"/>
      <c r="KNC240" s="172"/>
      <c r="KND240" s="172"/>
      <c r="KNE240" s="172"/>
      <c r="KNF240" s="172"/>
      <c r="KNG240" s="172"/>
      <c r="KNH240" s="172"/>
      <c r="KNI240" s="172"/>
      <c r="KNJ240" s="172"/>
      <c r="KNK240" s="172"/>
      <c r="KNL240" s="172"/>
      <c r="KNM240" s="172"/>
      <c r="KNN240" s="172"/>
      <c r="KNO240" s="172"/>
      <c r="KNP240" s="172"/>
      <c r="KNQ240" s="172"/>
      <c r="KNR240" s="172"/>
      <c r="KNS240" s="172"/>
      <c r="KNT240" s="172"/>
      <c r="KNU240" s="172"/>
      <c r="KNV240" s="172"/>
      <c r="KNW240" s="172"/>
      <c r="KNX240" s="172"/>
      <c r="KNY240" s="172"/>
      <c r="KNZ240" s="172"/>
      <c r="KOA240" s="172"/>
      <c r="KOB240" s="172"/>
      <c r="KOC240" s="172"/>
      <c r="KOD240" s="172"/>
      <c r="KOE240" s="172"/>
      <c r="KOF240" s="172"/>
      <c r="KOG240" s="172"/>
      <c r="KOH240" s="172"/>
      <c r="KOI240" s="172"/>
      <c r="KOJ240" s="172"/>
      <c r="KOK240" s="172"/>
      <c r="KOL240" s="172"/>
      <c r="KOM240" s="172"/>
      <c r="KON240" s="172"/>
      <c r="KOO240" s="172"/>
      <c r="KOP240" s="172"/>
      <c r="KOQ240" s="172"/>
      <c r="KOR240" s="172"/>
      <c r="KOS240" s="172"/>
      <c r="KOT240" s="172"/>
      <c r="KOU240" s="172"/>
      <c r="KOV240" s="172"/>
      <c r="KOW240" s="172"/>
      <c r="KOX240" s="172"/>
      <c r="KOY240" s="172"/>
      <c r="KOZ240" s="172"/>
      <c r="KPA240" s="172"/>
      <c r="KPB240" s="172"/>
      <c r="KPC240" s="172"/>
      <c r="KPD240" s="172"/>
      <c r="KPE240" s="172"/>
      <c r="KPF240" s="172"/>
      <c r="KPG240" s="172"/>
      <c r="KPH240" s="172"/>
      <c r="KPI240" s="172"/>
      <c r="KPJ240" s="172"/>
      <c r="KPK240" s="172"/>
      <c r="KPL240" s="172"/>
      <c r="KPM240" s="172"/>
      <c r="KPN240" s="172"/>
      <c r="KPO240" s="172"/>
      <c r="KPP240" s="172"/>
      <c r="KPQ240" s="172"/>
      <c r="KPR240" s="172"/>
      <c r="KPS240" s="172"/>
      <c r="KPT240" s="172"/>
      <c r="KPU240" s="172"/>
      <c r="KPV240" s="172"/>
      <c r="KPW240" s="172"/>
      <c r="KPX240" s="172"/>
      <c r="KPY240" s="172"/>
      <c r="KPZ240" s="172"/>
      <c r="KQA240" s="172"/>
      <c r="KQB240" s="172"/>
      <c r="KQC240" s="172"/>
      <c r="KQD240" s="172"/>
      <c r="KQE240" s="172"/>
      <c r="KQF240" s="172"/>
      <c r="KQG240" s="172"/>
      <c r="KQH240" s="172"/>
      <c r="KQI240" s="172"/>
      <c r="KQJ240" s="172"/>
      <c r="KQK240" s="172"/>
      <c r="KQL240" s="172"/>
      <c r="KQM240" s="172"/>
      <c r="KQN240" s="172"/>
      <c r="KQO240" s="172"/>
      <c r="KQP240" s="172"/>
      <c r="KQQ240" s="172"/>
      <c r="KQR240" s="172"/>
      <c r="KQS240" s="172"/>
      <c r="KQT240" s="172"/>
      <c r="KQU240" s="172"/>
      <c r="KQV240" s="172"/>
      <c r="KQW240" s="172"/>
      <c r="KQX240" s="172"/>
      <c r="KQY240" s="172"/>
      <c r="KQZ240" s="172"/>
      <c r="KRA240" s="172"/>
      <c r="KRB240" s="172"/>
      <c r="KRC240" s="172"/>
      <c r="KRD240" s="172"/>
      <c r="KRE240" s="172"/>
      <c r="KRF240" s="172"/>
      <c r="KRG240" s="172"/>
      <c r="KRH240" s="172"/>
      <c r="KRI240" s="172"/>
      <c r="KRJ240" s="172"/>
      <c r="KRK240" s="172"/>
      <c r="KRL240" s="172"/>
      <c r="KRM240" s="172"/>
      <c r="KRN240" s="172"/>
      <c r="KRO240" s="172"/>
      <c r="KRP240" s="172"/>
      <c r="KRQ240" s="172"/>
      <c r="KRR240" s="172"/>
      <c r="KRS240" s="172"/>
      <c r="KRT240" s="172"/>
      <c r="KRU240" s="172"/>
      <c r="KRV240" s="172"/>
      <c r="KRW240" s="172"/>
      <c r="KRX240" s="172"/>
      <c r="KRY240" s="172"/>
      <c r="KRZ240" s="172"/>
      <c r="KSA240" s="172"/>
      <c r="KSB240" s="172"/>
      <c r="KSC240" s="172"/>
      <c r="KSD240" s="172"/>
      <c r="KSE240" s="172"/>
      <c r="KSF240" s="172"/>
      <c r="KSG240" s="172"/>
      <c r="KSH240" s="172"/>
      <c r="KSI240" s="172"/>
      <c r="KSJ240" s="172"/>
      <c r="KSK240" s="172"/>
      <c r="KSL240" s="172"/>
      <c r="KSM240" s="172"/>
      <c r="KSN240" s="172"/>
      <c r="KSO240" s="172"/>
      <c r="KSP240" s="172"/>
      <c r="KSQ240" s="172"/>
      <c r="KSR240" s="172"/>
      <c r="KSS240" s="172"/>
      <c r="KST240" s="172"/>
      <c r="KSU240" s="172"/>
      <c r="KSV240" s="172"/>
      <c r="KSW240" s="172"/>
      <c r="KSX240" s="172"/>
      <c r="KSY240" s="172"/>
      <c r="KSZ240" s="172"/>
      <c r="KTA240" s="172"/>
      <c r="KTB240" s="172"/>
      <c r="KTC240" s="172"/>
      <c r="KTD240" s="172"/>
      <c r="KTE240" s="172"/>
      <c r="KTF240" s="172"/>
      <c r="KTG240" s="172"/>
      <c r="KTH240" s="172"/>
      <c r="KTI240" s="172"/>
      <c r="KTJ240" s="172"/>
      <c r="KTK240" s="172"/>
      <c r="KTL240" s="172"/>
      <c r="KTM240" s="172"/>
      <c r="KTN240" s="172"/>
      <c r="KTO240" s="172"/>
      <c r="KTP240" s="172"/>
      <c r="KTQ240" s="172"/>
      <c r="KTR240" s="172"/>
      <c r="KTS240" s="172"/>
      <c r="KTT240" s="172"/>
      <c r="KTU240" s="172"/>
      <c r="KTV240" s="172"/>
      <c r="KTW240" s="172"/>
      <c r="KTX240" s="172"/>
      <c r="KTY240" s="172"/>
      <c r="KTZ240" s="172"/>
      <c r="KUA240" s="172"/>
      <c r="KUB240" s="172"/>
      <c r="KUC240" s="172"/>
      <c r="KUD240" s="172"/>
      <c r="KUE240" s="172"/>
      <c r="KUF240" s="172"/>
      <c r="KUG240" s="172"/>
      <c r="KUH240" s="172"/>
      <c r="KUI240" s="172"/>
      <c r="KUJ240" s="172"/>
      <c r="KUK240" s="172"/>
      <c r="KUL240" s="172"/>
      <c r="KUM240" s="172"/>
      <c r="KUN240" s="172"/>
      <c r="KUO240" s="172"/>
      <c r="KUP240" s="172"/>
      <c r="KUQ240" s="172"/>
      <c r="KUR240" s="172"/>
      <c r="KUS240" s="172"/>
      <c r="KUT240" s="172"/>
      <c r="KUU240" s="172"/>
      <c r="KUV240" s="172"/>
      <c r="KUW240" s="172"/>
      <c r="KUX240" s="172"/>
      <c r="KUY240" s="172"/>
      <c r="KUZ240" s="172"/>
      <c r="KVA240" s="172"/>
      <c r="KVB240" s="172"/>
      <c r="KVC240" s="172"/>
      <c r="KVD240" s="172"/>
      <c r="KVE240" s="172"/>
      <c r="KVF240" s="172"/>
      <c r="KVG240" s="172"/>
      <c r="KVH240" s="172"/>
      <c r="KVI240" s="172"/>
      <c r="KVJ240" s="172"/>
      <c r="KVK240" s="172"/>
      <c r="KVL240" s="172"/>
      <c r="KVM240" s="172"/>
      <c r="KVN240" s="172"/>
      <c r="KVO240" s="172"/>
      <c r="KVP240" s="172"/>
      <c r="KVQ240" s="172"/>
      <c r="KVR240" s="172"/>
      <c r="KVS240" s="172"/>
      <c r="KVT240" s="172"/>
      <c r="KVU240" s="172"/>
      <c r="KVV240" s="172"/>
      <c r="KVW240" s="172"/>
      <c r="KVX240" s="172"/>
      <c r="KVY240" s="172"/>
      <c r="KVZ240" s="172"/>
      <c r="KWA240" s="172"/>
      <c r="KWB240" s="172"/>
      <c r="KWC240" s="172"/>
      <c r="KWD240" s="172"/>
      <c r="KWE240" s="172"/>
      <c r="KWF240" s="172"/>
      <c r="KWG240" s="172"/>
      <c r="KWH240" s="172"/>
      <c r="KWI240" s="172"/>
      <c r="KWJ240" s="172"/>
      <c r="KWK240" s="172"/>
      <c r="KWL240" s="172"/>
      <c r="KWM240" s="172"/>
      <c r="KWN240" s="172"/>
      <c r="KWO240" s="172"/>
      <c r="KWP240" s="172"/>
      <c r="KWQ240" s="172"/>
      <c r="KWR240" s="172"/>
      <c r="KWS240" s="172"/>
      <c r="KWT240" s="172"/>
      <c r="KWU240" s="172"/>
      <c r="KWV240" s="172"/>
      <c r="KWW240" s="172"/>
      <c r="KWX240" s="172"/>
      <c r="KWY240" s="172"/>
      <c r="KWZ240" s="172"/>
      <c r="KXA240" s="172"/>
      <c r="KXB240" s="172"/>
      <c r="KXC240" s="172"/>
      <c r="KXD240" s="172"/>
      <c r="KXE240" s="172"/>
      <c r="KXF240" s="172"/>
      <c r="KXG240" s="172"/>
      <c r="KXH240" s="172"/>
      <c r="KXI240" s="172"/>
      <c r="KXJ240" s="172"/>
      <c r="KXK240" s="172"/>
      <c r="KXL240" s="172"/>
      <c r="KXM240" s="172"/>
      <c r="KXN240" s="172"/>
      <c r="KXO240" s="172"/>
      <c r="KXP240" s="172"/>
      <c r="KXQ240" s="172"/>
      <c r="KXR240" s="172"/>
      <c r="KXS240" s="172"/>
      <c r="KXT240" s="172"/>
      <c r="KXU240" s="172"/>
      <c r="KXV240" s="172"/>
      <c r="KXW240" s="172"/>
      <c r="KXX240" s="172"/>
      <c r="KXY240" s="172"/>
      <c r="KXZ240" s="172"/>
      <c r="KYA240" s="172"/>
      <c r="KYB240" s="172"/>
      <c r="KYC240" s="172"/>
      <c r="KYD240" s="172"/>
      <c r="KYE240" s="172"/>
      <c r="KYF240" s="172"/>
      <c r="KYG240" s="172"/>
      <c r="KYH240" s="172"/>
      <c r="KYI240" s="172"/>
      <c r="KYJ240" s="172"/>
      <c r="KYK240" s="172"/>
      <c r="KYL240" s="172"/>
      <c r="KYM240" s="172"/>
      <c r="KYN240" s="172"/>
      <c r="KYO240" s="172"/>
      <c r="KYP240" s="172"/>
      <c r="KYQ240" s="172"/>
      <c r="KYR240" s="172"/>
      <c r="KYS240" s="172"/>
      <c r="KYT240" s="172"/>
      <c r="KYU240" s="172"/>
      <c r="KYV240" s="172"/>
      <c r="KYW240" s="172"/>
      <c r="KYX240" s="172"/>
      <c r="KYY240" s="172"/>
      <c r="KYZ240" s="172"/>
      <c r="KZA240" s="172"/>
      <c r="KZB240" s="172"/>
      <c r="KZC240" s="172"/>
      <c r="KZD240" s="172"/>
      <c r="KZE240" s="172"/>
      <c r="KZF240" s="172"/>
      <c r="KZG240" s="172"/>
      <c r="KZH240" s="172"/>
      <c r="KZI240" s="172"/>
      <c r="KZJ240" s="172"/>
      <c r="KZK240" s="172"/>
      <c r="KZL240" s="172"/>
      <c r="KZM240" s="172"/>
      <c r="KZN240" s="172"/>
      <c r="KZO240" s="172"/>
      <c r="KZP240" s="172"/>
      <c r="KZQ240" s="172"/>
      <c r="KZR240" s="172"/>
      <c r="KZS240" s="172"/>
      <c r="KZT240" s="172"/>
      <c r="KZU240" s="172"/>
      <c r="KZV240" s="172"/>
      <c r="KZW240" s="172"/>
      <c r="KZX240" s="172"/>
      <c r="KZY240" s="172"/>
      <c r="KZZ240" s="172"/>
      <c r="LAA240" s="172"/>
      <c r="LAB240" s="172"/>
      <c r="LAC240" s="172"/>
      <c r="LAD240" s="172"/>
      <c r="LAE240" s="172"/>
      <c r="LAF240" s="172"/>
      <c r="LAG240" s="172"/>
      <c r="LAH240" s="172"/>
      <c r="LAI240" s="172"/>
      <c r="LAJ240" s="172"/>
      <c r="LAK240" s="172"/>
      <c r="LAL240" s="172"/>
      <c r="LAM240" s="172"/>
      <c r="LAN240" s="172"/>
      <c r="LAO240" s="172"/>
      <c r="LAP240" s="172"/>
      <c r="LAQ240" s="172"/>
      <c r="LAR240" s="172"/>
      <c r="LAS240" s="172"/>
      <c r="LAT240" s="172"/>
      <c r="LAU240" s="172"/>
      <c r="LAV240" s="172"/>
      <c r="LAW240" s="172"/>
      <c r="LAX240" s="172"/>
      <c r="LAY240" s="172"/>
      <c r="LAZ240" s="172"/>
      <c r="LBA240" s="172"/>
      <c r="LBB240" s="172"/>
      <c r="LBC240" s="172"/>
      <c r="LBD240" s="172"/>
      <c r="LBE240" s="172"/>
      <c r="LBF240" s="172"/>
      <c r="LBG240" s="172"/>
      <c r="LBH240" s="172"/>
      <c r="LBI240" s="172"/>
      <c r="LBJ240" s="172"/>
      <c r="LBK240" s="172"/>
      <c r="LBL240" s="172"/>
      <c r="LBM240" s="172"/>
      <c r="LBN240" s="172"/>
      <c r="LBO240" s="172"/>
      <c r="LBP240" s="172"/>
      <c r="LBQ240" s="172"/>
      <c r="LBR240" s="172"/>
      <c r="LBS240" s="172"/>
      <c r="LBT240" s="172"/>
      <c r="LBU240" s="172"/>
      <c r="LBV240" s="172"/>
      <c r="LBW240" s="172"/>
      <c r="LBX240" s="172"/>
      <c r="LBY240" s="172"/>
      <c r="LBZ240" s="172"/>
      <c r="LCA240" s="172"/>
      <c r="LCB240" s="172"/>
      <c r="LCC240" s="172"/>
      <c r="LCD240" s="172"/>
      <c r="LCE240" s="172"/>
      <c r="LCF240" s="172"/>
      <c r="LCG240" s="172"/>
      <c r="LCH240" s="172"/>
      <c r="LCI240" s="172"/>
      <c r="LCJ240" s="172"/>
      <c r="LCK240" s="172"/>
      <c r="LCL240" s="172"/>
      <c r="LCM240" s="172"/>
      <c r="LCN240" s="172"/>
      <c r="LCO240" s="172"/>
      <c r="LCP240" s="172"/>
      <c r="LCQ240" s="172"/>
      <c r="LCR240" s="172"/>
      <c r="LCS240" s="172"/>
      <c r="LCT240" s="172"/>
      <c r="LCU240" s="172"/>
      <c r="LCV240" s="172"/>
      <c r="LCW240" s="172"/>
      <c r="LCX240" s="172"/>
      <c r="LCY240" s="172"/>
      <c r="LCZ240" s="172"/>
      <c r="LDA240" s="172"/>
      <c r="LDB240" s="172"/>
      <c r="LDC240" s="172"/>
      <c r="LDD240" s="172"/>
      <c r="LDE240" s="172"/>
      <c r="LDF240" s="172"/>
      <c r="LDG240" s="172"/>
      <c r="LDH240" s="172"/>
      <c r="LDI240" s="172"/>
      <c r="LDJ240" s="172"/>
      <c r="LDK240" s="172"/>
      <c r="LDL240" s="172"/>
      <c r="LDM240" s="172"/>
      <c r="LDN240" s="172"/>
      <c r="LDO240" s="172"/>
      <c r="LDP240" s="172"/>
      <c r="LDQ240" s="172"/>
      <c r="LDR240" s="172"/>
      <c r="LDS240" s="172"/>
      <c r="LDT240" s="172"/>
      <c r="LDU240" s="172"/>
      <c r="LDV240" s="172"/>
      <c r="LDW240" s="172"/>
      <c r="LDX240" s="172"/>
      <c r="LDY240" s="172"/>
      <c r="LDZ240" s="172"/>
      <c r="LEA240" s="172"/>
      <c r="LEB240" s="172"/>
      <c r="LEC240" s="172"/>
      <c r="LED240" s="172"/>
      <c r="LEE240" s="172"/>
      <c r="LEF240" s="172"/>
      <c r="LEG240" s="172"/>
      <c r="LEH240" s="172"/>
      <c r="LEI240" s="172"/>
      <c r="LEJ240" s="172"/>
      <c r="LEK240" s="172"/>
      <c r="LEL240" s="172"/>
      <c r="LEM240" s="172"/>
      <c r="LEN240" s="172"/>
      <c r="LEO240" s="172"/>
      <c r="LEP240" s="172"/>
      <c r="LEQ240" s="172"/>
      <c r="LER240" s="172"/>
      <c r="LES240" s="172"/>
      <c r="LET240" s="172"/>
      <c r="LEU240" s="172"/>
      <c r="LEV240" s="172"/>
      <c r="LEW240" s="172"/>
      <c r="LEX240" s="172"/>
      <c r="LEY240" s="172"/>
      <c r="LEZ240" s="172"/>
      <c r="LFA240" s="172"/>
      <c r="LFB240" s="172"/>
      <c r="LFC240" s="172"/>
      <c r="LFD240" s="172"/>
      <c r="LFE240" s="172"/>
      <c r="LFF240" s="172"/>
      <c r="LFG240" s="172"/>
      <c r="LFH240" s="172"/>
      <c r="LFI240" s="172"/>
      <c r="LFJ240" s="172"/>
      <c r="LFK240" s="172"/>
      <c r="LFL240" s="172"/>
      <c r="LFM240" s="172"/>
      <c r="LFN240" s="172"/>
      <c r="LFO240" s="172"/>
      <c r="LFP240" s="172"/>
      <c r="LFQ240" s="172"/>
      <c r="LFR240" s="172"/>
      <c r="LFS240" s="172"/>
      <c r="LFT240" s="172"/>
      <c r="LFU240" s="172"/>
      <c r="LFV240" s="172"/>
      <c r="LFW240" s="172"/>
      <c r="LFX240" s="172"/>
      <c r="LFY240" s="172"/>
      <c r="LFZ240" s="172"/>
      <c r="LGA240" s="172"/>
      <c r="LGB240" s="172"/>
      <c r="LGC240" s="172"/>
      <c r="LGD240" s="172"/>
      <c r="LGE240" s="172"/>
      <c r="LGF240" s="172"/>
      <c r="LGG240" s="172"/>
      <c r="LGH240" s="172"/>
      <c r="LGI240" s="172"/>
      <c r="LGJ240" s="172"/>
      <c r="LGK240" s="172"/>
      <c r="LGL240" s="172"/>
      <c r="LGM240" s="172"/>
      <c r="LGN240" s="172"/>
      <c r="LGO240" s="172"/>
      <c r="LGP240" s="172"/>
      <c r="LGQ240" s="172"/>
      <c r="LGR240" s="172"/>
      <c r="LGS240" s="172"/>
      <c r="LGT240" s="172"/>
      <c r="LGU240" s="172"/>
      <c r="LGV240" s="172"/>
      <c r="LGW240" s="172"/>
      <c r="LGX240" s="172"/>
      <c r="LGY240" s="172"/>
      <c r="LGZ240" s="172"/>
      <c r="LHA240" s="172"/>
      <c r="LHB240" s="172"/>
      <c r="LHC240" s="172"/>
      <c r="LHD240" s="172"/>
      <c r="LHE240" s="172"/>
      <c r="LHF240" s="172"/>
      <c r="LHG240" s="172"/>
      <c r="LHH240" s="172"/>
      <c r="LHI240" s="172"/>
      <c r="LHJ240" s="172"/>
      <c r="LHK240" s="172"/>
      <c r="LHL240" s="172"/>
      <c r="LHM240" s="172"/>
      <c r="LHN240" s="172"/>
      <c r="LHO240" s="172"/>
      <c r="LHP240" s="172"/>
      <c r="LHQ240" s="172"/>
      <c r="LHR240" s="172"/>
      <c r="LHS240" s="172"/>
      <c r="LHT240" s="172"/>
      <c r="LHU240" s="172"/>
      <c r="LHV240" s="172"/>
      <c r="LHW240" s="172"/>
      <c r="LHX240" s="172"/>
      <c r="LHY240" s="172"/>
      <c r="LHZ240" s="172"/>
      <c r="LIA240" s="172"/>
      <c r="LIB240" s="172"/>
      <c r="LIC240" s="172"/>
      <c r="LID240" s="172"/>
      <c r="LIE240" s="172"/>
      <c r="LIF240" s="172"/>
      <c r="LIG240" s="172"/>
      <c r="LIH240" s="172"/>
      <c r="LII240" s="172"/>
      <c r="LIJ240" s="172"/>
      <c r="LIK240" s="172"/>
      <c r="LIL240" s="172"/>
      <c r="LIM240" s="172"/>
      <c r="LIN240" s="172"/>
      <c r="LIO240" s="172"/>
      <c r="LIP240" s="172"/>
      <c r="LIQ240" s="172"/>
      <c r="LIR240" s="172"/>
      <c r="LIS240" s="172"/>
      <c r="LIT240" s="172"/>
      <c r="LIU240" s="172"/>
      <c r="LIV240" s="172"/>
      <c r="LIW240" s="172"/>
      <c r="LIX240" s="172"/>
      <c r="LIY240" s="172"/>
      <c r="LIZ240" s="172"/>
      <c r="LJA240" s="172"/>
      <c r="LJB240" s="172"/>
      <c r="LJC240" s="172"/>
      <c r="LJD240" s="172"/>
      <c r="LJE240" s="172"/>
      <c r="LJF240" s="172"/>
      <c r="LJG240" s="172"/>
      <c r="LJH240" s="172"/>
      <c r="LJI240" s="172"/>
      <c r="LJJ240" s="172"/>
      <c r="LJK240" s="172"/>
      <c r="LJL240" s="172"/>
      <c r="LJM240" s="172"/>
      <c r="LJN240" s="172"/>
      <c r="LJO240" s="172"/>
      <c r="LJP240" s="172"/>
      <c r="LJQ240" s="172"/>
      <c r="LJR240" s="172"/>
      <c r="LJS240" s="172"/>
      <c r="LJT240" s="172"/>
      <c r="LJU240" s="172"/>
      <c r="LJV240" s="172"/>
      <c r="LJW240" s="172"/>
      <c r="LJX240" s="172"/>
      <c r="LJY240" s="172"/>
      <c r="LJZ240" s="172"/>
      <c r="LKA240" s="172"/>
      <c r="LKB240" s="172"/>
      <c r="LKC240" s="172"/>
      <c r="LKD240" s="172"/>
      <c r="LKE240" s="172"/>
      <c r="LKF240" s="172"/>
      <c r="LKG240" s="172"/>
      <c r="LKH240" s="172"/>
      <c r="LKI240" s="172"/>
      <c r="LKJ240" s="172"/>
      <c r="LKK240" s="172"/>
      <c r="LKL240" s="172"/>
      <c r="LKM240" s="172"/>
      <c r="LKN240" s="172"/>
      <c r="LKO240" s="172"/>
      <c r="LKP240" s="172"/>
      <c r="LKQ240" s="172"/>
      <c r="LKR240" s="172"/>
      <c r="LKS240" s="172"/>
      <c r="LKT240" s="172"/>
      <c r="LKU240" s="172"/>
      <c r="LKV240" s="172"/>
      <c r="LKW240" s="172"/>
      <c r="LKX240" s="172"/>
      <c r="LKY240" s="172"/>
      <c r="LKZ240" s="172"/>
      <c r="LLA240" s="172"/>
      <c r="LLB240" s="172"/>
      <c r="LLC240" s="172"/>
      <c r="LLD240" s="172"/>
      <c r="LLE240" s="172"/>
      <c r="LLF240" s="172"/>
      <c r="LLG240" s="172"/>
      <c r="LLH240" s="172"/>
      <c r="LLI240" s="172"/>
      <c r="LLJ240" s="172"/>
      <c r="LLK240" s="172"/>
      <c r="LLL240" s="172"/>
      <c r="LLM240" s="172"/>
      <c r="LLN240" s="172"/>
      <c r="LLO240" s="172"/>
      <c r="LLP240" s="172"/>
      <c r="LLQ240" s="172"/>
      <c r="LLR240" s="172"/>
      <c r="LLS240" s="172"/>
      <c r="LLT240" s="172"/>
      <c r="LLU240" s="172"/>
      <c r="LLV240" s="172"/>
      <c r="LLW240" s="172"/>
      <c r="LLX240" s="172"/>
      <c r="LLY240" s="172"/>
      <c r="LLZ240" s="172"/>
      <c r="LMA240" s="172"/>
      <c r="LMB240" s="172"/>
      <c r="LMC240" s="172"/>
      <c r="LMD240" s="172"/>
      <c r="LME240" s="172"/>
      <c r="LMF240" s="172"/>
      <c r="LMG240" s="172"/>
      <c r="LMH240" s="172"/>
      <c r="LMI240" s="172"/>
      <c r="LMJ240" s="172"/>
      <c r="LMK240" s="172"/>
      <c r="LML240" s="172"/>
      <c r="LMM240" s="172"/>
      <c r="LMN240" s="172"/>
      <c r="LMO240" s="172"/>
      <c r="LMP240" s="172"/>
      <c r="LMQ240" s="172"/>
      <c r="LMR240" s="172"/>
      <c r="LMS240" s="172"/>
      <c r="LMT240" s="172"/>
      <c r="LMU240" s="172"/>
      <c r="LMV240" s="172"/>
      <c r="LMW240" s="172"/>
      <c r="LMX240" s="172"/>
      <c r="LMY240" s="172"/>
      <c r="LMZ240" s="172"/>
      <c r="LNA240" s="172"/>
      <c r="LNB240" s="172"/>
      <c r="LNC240" s="172"/>
      <c r="LND240" s="172"/>
      <c r="LNE240" s="172"/>
      <c r="LNF240" s="172"/>
      <c r="LNG240" s="172"/>
      <c r="LNH240" s="172"/>
      <c r="LNI240" s="172"/>
      <c r="LNJ240" s="172"/>
      <c r="LNK240" s="172"/>
      <c r="LNL240" s="172"/>
      <c r="LNM240" s="172"/>
      <c r="LNN240" s="172"/>
      <c r="LNO240" s="172"/>
      <c r="LNP240" s="172"/>
      <c r="LNQ240" s="172"/>
      <c r="LNR240" s="172"/>
      <c r="LNS240" s="172"/>
      <c r="LNT240" s="172"/>
      <c r="LNU240" s="172"/>
      <c r="LNV240" s="172"/>
      <c r="LNW240" s="172"/>
      <c r="LNX240" s="172"/>
      <c r="LNY240" s="172"/>
      <c r="LNZ240" s="172"/>
      <c r="LOA240" s="172"/>
      <c r="LOB240" s="172"/>
      <c r="LOC240" s="172"/>
      <c r="LOD240" s="172"/>
      <c r="LOE240" s="172"/>
      <c r="LOF240" s="172"/>
      <c r="LOG240" s="172"/>
      <c r="LOH240" s="172"/>
      <c r="LOI240" s="172"/>
      <c r="LOJ240" s="172"/>
      <c r="LOK240" s="172"/>
      <c r="LOL240" s="172"/>
      <c r="LOM240" s="172"/>
      <c r="LON240" s="172"/>
      <c r="LOO240" s="172"/>
      <c r="LOP240" s="172"/>
      <c r="LOQ240" s="172"/>
      <c r="LOR240" s="172"/>
      <c r="LOS240" s="172"/>
      <c r="LOT240" s="172"/>
      <c r="LOU240" s="172"/>
      <c r="LOV240" s="172"/>
      <c r="LOW240" s="172"/>
      <c r="LOX240" s="172"/>
      <c r="LOY240" s="172"/>
      <c r="LOZ240" s="172"/>
      <c r="LPA240" s="172"/>
      <c r="LPB240" s="172"/>
      <c r="LPC240" s="172"/>
      <c r="LPD240" s="172"/>
      <c r="LPE240" s="172"/>
      <c r="LPF240" s="172"/>
      <c r="LPG240" s="172"/>
      <c r="LPH240" s="172"/>
      <c r="LPI240" s="172"/>
      <c r="LPJ240" s="172"/>
      <c r="LPK240" s="172"/>
      <c r="LPL240" s="172"/>
      <c r="LPM240" s="172"/>
      <c r="LPN240" s="172"/>
      <c r="LPO240" s="172"/>
      <c r="LPP240" s="172"/>
      <c r="LPQ240" s="172"/>
      <c r="LPR240" s="172"/>
      <c r="LPS240" s="172"/>
      <c r="LPT240" s="172"/>
      <c r="LPU240" s="172"/>
      <c r="LPV240" s="172"/>
      <c r="LPW240" s="172"/>
      <c r="LPX240" s="172"/>
      <c r="LPY240" s="172"/>
      <c r="LPZ240" s="172"/>
      <c r="LQA240" s="172"/>
      <c r="LQB240" s="172"/>
      <c r="LQC240" s="172"/>
      <c r="LQD240" s="172"/>
      <c r="LQE240" s="172"/>
      <c r="LQF240" s="172"/>
      <c r="LQG240" s="172"/>
      <c r="LQH240" s="172"/>
      <c r="LQI240" s="172"/>
      <c r="LQJ240" s="172"/>
      <c r="LQK240" s="172"/>
      <c r="LQL240" s="172"/>
      <c r="LQM240" s="172"/>
      <c r="LQN240" s="172"/>
      <c r="LQO240" s="172"/>
      <c r="LQP240" s="172"/>
      <c r="LQQ240" s="172"/>
      <c r="LQR240" s="172"/>
      <c r="LQS240" s="172"/>
      <c r="LQT240" s="172"/>
      <c r="LQU240" s="172"/>
      <c r="LQV240" s="172"/>
      <c r="LQW240" s="172"/>
      <c r="LQX240" s="172"/>
      <c r="LQY240" s="172"/>
      <c r="LQZ240" s="172"/>
      <c r="LRA240" s="172"/>
      <c r="LRB240" s="172"/>
      <c r="LRC240" s="172"/>
      <c r="LRD240" s="172"/>
      <c r="LRE240" s="172"/>
      <c r="LRF240" s="172"/>
      <c r="LRG240" s="172"/>
      <c r="LRH240" s="172"/>
      <c r="LRI240" s="172"/>
      <c r="LRJ240" s="172"/>
      <c r="LRK240" s="172"/>
      <c r="LRL240" s="172"/>
      <c r="LRM240" s="172"/>
      <c r="LRN240" s="172"/>
      <c r="LRO240" s="172"/>
      <c r="LRP240" s="172"/>
      <c r="LRQ240" s="172"/>
      <c r="LRR240" s="172"/>
      <c r="LRS240" s="172"/>
      <c r="LRT240" s="172"/>
      <c r="LRU240" s="172"/>
      <c r="LRV240" s="172"/>
      <c r="LRW240" s="172"/>
      <c r="LRX240" s="172"/>
      <c r="LRY240" s="172"/>
      <c r="LRZ240" s="172"/>
      <c r="LSA240" s="172"/>
      <c r="LSB240" s="172"/>
      <c r="LSC240" s="172"/>
      <c r="LSD240" s="172"/>
      <c r="LSE240" s="172"/>
      <c r="LSF240" s="172"/>
      <c r="LSG240" s="172"/>
      <c r="LSH240" s="172"/>
      <c r="LSI240" s="172"/>
      <c r="LSJ240" s="172"/>
      <c r="LSK240" s="172"/>
      <c r="LSL240" s="172"/>
      <c r="LSM240" s="172"/>
      <c r="LSN240" s="172"/>
      <c r="LSO240" s="172"/>
      <c r="LSP240" s="172"/>
      <c r="LSQ240" s="172"/>
      <c r="LSR240" s="172"/>
      <c r="LSS240" s="172"/>
      <c r="LST240" s="172"/>
      <c r="LSU240" s="172"/>
      <c r="LSV240" s="172"/>
      <c r="LSW240" s="172"/>
      <c r="LSX240" s="172"/>
      <c r="LSY240" s="172"/>
      <c r="LSZ240" s="172"/>
      <c r="LTA240" s="172"/>
      <c r="LTB240" s="172"/>
      <c r="LTC240" s="172"/>
      <c r="LTD240" s="172"/>
      <c r="LTE240" s="172"/>
      <c r="LTF240" s="172"/>
      <c r="LTG240" s="172"/>
      <c r="LTH240" s="172"/>
      <c r="LTI240" s="172"/>
      <c r="LTJ240" s="172"/>
      <c r="LTK240" s="172"/>
      <c r="LTL240" s="172"/>
      <c r="LTM240" s="172"/>
      <c r="LTN240" s="172"/>
      <c r="LTO240" s="172"/>
      <c r="LTP240" s="172"/>
      <c r="LTQ240" s="172"/>
      <c r="LTR240" s="172"/>
      <c r="LTS240" s="172"/>
      <c r="LTT240" s="172"/>
      <c r="LTU240" s="172"/>
      <c r="LTV240" s="172"/>
      <c r="LTW240" s="172"/>
      <c r="LTX240" s="172"/>
      <c r="LTY240" s="172"/>
      <c r="LTZ240" s="172"/>
      <c r="LUA240" s="172"/>
      <c r="LUB240" s="172"/>
      <c r="LUC240" s="172"/>
      <c r="LUD240" s="172"/>
      <c r="LUE240" s="172"/>
      <c r="LUF240" s="172"/>
      <c r="LUG240" s="172"/>
      <c r="LUH240" s="172"/>
      <c r="LUI240" s="172"/>
      <c r="LUJ240" s="172"/>
      <c r="LUK240" s="172"/>
      <c r="LUL240" s="172"/>
      <c r="LUM240" s="172"/>
      <c r="LUN240" s="172"/>
      <c r="LUO240" s="172"/>
      <c r="LUP240" s="172"/>
      <c r="LUQ240" s="172"/>
      <c r="LUR240" s="172"/>
      <c r="LUS240" s="172"/>
      <c r="LUT240" s="172"/>
      <c r="LUU240" s="172"/>
      <c r="LUV240" s="172"/>
      <c r="LUW240" s="172"/>
      <c r="LUX240" s="172"/>
      <c r="LUY240" s="172"/>
      <c r="LUZ240" s="172"/>
      <c r="LVA240" s="172"/>
      <c r="LVB240" s="172"/>
      <c r="LVC240" s="172"/>
      <c r="LVD240" s="172"/>
      <c r="LVE240" s="172"/>
      <c r="LVF240" s="172"/>
      <c r="LVG240" s="172"/>
      <c r="LVH240" s="172"/>
      <c r="LVI240" s="172"/>
      <c r="LVJ240" s="172"/>
      <c r="LVK240" s="172"/>
      <c r="LVL240" s="172"/>
      <c r="LVM240" s="172"/>
      <c r="LVN240" s="172"/>
      <c r="LVO240" s="172"/>
      <c r="LVP240" s="172"/>
      <c r="LVQ240" s="172"/>
      <c r="LVR240" s="172"/>
      <c r="LVS240" s="172"/>
      <c r="LVT240" s="172"/>
      <c r="LVU240" s="172"/>
      <c r="LVV240" s="172"/>
      <c r="LVW240" s="172"/>
      <c r="LVX240" s="172"/>
      <c r="LVY240" s="172"/>
      <c r="LVZ240" s="172"/>
      <c r="LWA240" s="172"/>
      <c r="LWB240" s="172"/>
      <c r="LWC240" s="172"/>
      <c r="LWD240" s="172"/>
      <c r="LWE240" s="172"/>
      <c r="LWF240" s="172"/>
      <c r="LWG240" s="172"/>
      <c r="LWH240" s="172"/>
      <c r="LWI240" s="172"/>
      <c r="LWJ240" s="172"/>
      <c r="LWK240" s="172"/>
      <c r="LWL240" s="172"/>
      <c r="LWM240" s="172"/>
      <c r="LWN240" s="172"/>
      <c r="LWO240" s="172"/>
      <c r="LWP240" s="172"/>
      <c r="LWQ240" s="172"/>
      <c r="LWR240" s="172"/>
      <c r="LWS240" s="172"/>
      <c r="LWT240" s="172"/>
      <c r="LWU240" s="172"/>
      <c r="LWV240" s="172"/>
      <c r="LWW240" s="172"/>
      <c r="LWX240" s="172"/>
      <c r="LWY240" s="172"/>
      <c r="LWZ240" s="172"/>
      <c r="LXA240" s="172"/>
      <c r="LXB240" s="172"/>
      <c r="LXC240" s="172"/>
      <c r="LXD240" s="172"/>
      <c r="LXE240" s="172"/>
      <c r="LXF240" s="172"/>
      <c r="LXG240" s="172"/>
      <c r="LXH240" s="172"/>
      <c r="LXI240" s="172"/>
      <c r="LXJ240" s="172"/>
      <c r="LXK240" s="172"/>
      <c r="LXL240" s="172"/>
      <c r="LXM240" s="172"/>
      <c r="LXN240" s="172"/>
      <c r="LXO240" s="172"/>
      <c r="LXP240" s="172"/>
      <c r="LXQ240" s="172"/>
      <c r="LXR240" s="172"/>
      <c r="LXS240" s="172"/>
      <c r="LXT240" s="172"/>
      <c r="LXU240" s="172"/>
      <c r="LXV240" s="172"/>
      <c r="LXW240" s="172"/>
      <c r="LXX240" s="172"/>
      <c r="LXY240" s="172"/>
      <c r="LXZ240" s="172"/>
      <c r="LYA240" s="172"/>
      <c r="LYB240" s="172"/>
      <c r="LYC240" s="172"/>
      <c r="LYD240" s="172"/>
      <c r="LYE240" s="172"/>
      <c r="LYF240" s="172"/>
      <c r="LYG240" s="172"/>
      <c r="LYH240" s="172"/>
      <c r="LYI240" s="172"/>
      <c r="LYJ240" s="172"/>
      <c r="LYK240" s="172"/>
      <c r="LYL240" s="172"/>
      <c r="LYM240" s="172"/>
      <c r="LYN240" s="172"/>
      <c r="LYO240" s="172"/>
      <c r="LYP240" s="172"/>
      <c r="LYQ240" s="172"/>
      <c r="LYR240" s="172"/>
      <c r="LYS240" s="172"/>
      <c r="LYT240" s="172"/>
      <c r="LYU240" s="172"/>
      <c r="LYV240" s="172"/>
      <c r="LYW240" s="172"/>
      <c r="LYX240" s="172"/>
      <c r="LYY240" s="172"/>
      <c r="LYZ240" s="172"/>
      <c r="LZA240" s="172"/>
      <c r="LZB240" s="172"/>
      <c r="LZC240" s="172"/>
      <c r="LZD240" s="172"/>
      <c r="LZE240" s="172"/>
      <c r="LZF240" s="172"/>
      <c r="LZG240" s="172"/>
      <c r="LZH240" s="172"/>
      <c r="LZI240" s="172"/>
      <c r="LZJ240" s="172"/>
      <c r="LZK240" s="172"/>
      <c r="LZL240" s="172"/>
      <c r="LZM240" s="172"/>
      <c r="LZN240" s="172"/>
      <c r="LZO240" s="172"/>
      <c r="LZP240" s="172"/>
      <c r="LZQ240" s="172"/>
      <c r="LZR240" s="172"/>
      <c r="LZS240" s="172"/>
      <c r="LZT240" s="172"/>
      <c r="LZU240" s="172"/>
      <c r="LZV240" s="172"/>
      <c r="LZW240" s="172"/>
      <c r="LZX240" s="172"/>
      <c r="LZY240" s="172"/>
      <c r="LZZ240" s="172"/>
      <c r="MAA240" s="172"/>
      <c r="MAB240" s="172"/>
      <c r="MAC240" s="172"/>
      <c r="MAD240" s="172"/>
      <c r="MAE240" s="172"/>
      <c r="MAF240" s="172"/>
      <c r="MAG240" s="172"/>
      <c r="MAH240" s="172"/>
      <c r="MAI240" s="172"/>
      <c r="MAJ240" s="172"/>
      <c r="MAK240" s="172"/>
      <c r="MAL240" s="172"/>
      <c r="MAM240" s="172"/>
      <c r="MAN240" s="172"/>
      <c r="MAO240" s="172"/>
      <c r="MAP240" s="172"/>
      <c r="MAQ240" s="172"/>
      <c r="MAR240" s="172"/>
      <c r="MAS240" s="172"/>
      <c r="MAT240" s="172"/>
      <c r="MAU240" s="172"/>
      <c r="MAV240" s="172"/>
      <c r="MAW240" s="172"/>
      <c r="MAX240" s="172"/>
      <c r="MAY240" s="172"/>
      <c r="MAZ240" s="172"/>
      <c r="MBA240" s="172"/>
      <c r="MBB240" s="172"/>
      <c r="MBC240" s="172"/>
      <c r="MBD240" s="172"/>
      <c r="MBE240" s="172"/>
      <c r="MBF240" s="172"/>
      <c r="MBG240" s="172"/>
      <c r="MBH240" s="172"/>
      <c r="MBI240" s="172"/>
      <c r="MBJ240" s="172"/>
      <c r="MBK240" s="172"/>
      <c r="MBL240" s="172"/>
      <c r="MBM240" s="172"/>
      <c r="MBN240" s="172"/>
      <c r="MBO240" s="172"/>
      <c r="MBP240" s="172"/>
      <c r="MBQ240" s="172"/>
      <c r="MBR240" s="172"/>
      <c r="MBS240" s="172"/>
      <c r="MBT240" s="172"/>
      <c r="MBU240" s="172"/>
      <c r="MBV240" s="172"/>
      <c r="MBW240" s="172"/>
      <c r="MBX240" s="172"/>
      <c r="MBY240" s="172"/>
      <c r="MBZ240" s="172"/>
      <c r="MCA240" s="172"/>
      <c r="MCB240" s="172"/>
      <c r="MCC240" s="172"/>
      <c r="MCD240" s="172"/>
      <c r="MCE240" s="172"/>
      <c r="MCF240" s="172"/>
      <c r="MCG240" s="172"/>
      <c r="MCH240" s="172"/>
      <c r="MCI240" s="172"/>
      <c r="MCJ240" s="172"/>
      <c r="MCK240" s="172"/>
      <c r="MCL240" s="172"/>
      <c r="MCM240" s="172"/>
      <c r="MCN240" s="172"/>
      <c r="MCO240" s="172"/>
      <c r="MCP240" s="172"/>
      <c r="MCQ240" s="172"/>
      <c r="MCR240" s="172"/>
      <c r="MCS240" s="172"/>
      <c r="MCT240" s="172"/>
      <c r="MCU240" s="172"/>
      <c r="MCV240" s="172"/>
      <c r="MCW240" s="172"/>
      <c r="MCX240" s="172"/>
      <c r="MCY240" s="172"/>
      <c r="MCZ240" s="172"/>
      <c r="MDA240" s="172"/>
      <c r="MDB240" s="172"/>
      <c r="MDC240" s="172"/>
      <c r="MDD240" s="172"/>
      <c r="MDE240" s="172"/>
      <c r="MDF240" s="172"/>
      <c r="MDG240" s="172"/>
      <c r="MDH240" s="172"/>
      <c r="MDI240" s="172"/>
      <c r="MDJ240" s="172"/>
      <c r="MDK240" s="172"/>
      <c r="MDL240" s="172"/>
      <c r="MDM240" s="172"/>
      <c r="MDN240" s="172"/>
      <c r="MDO240" s="172"/>
      <c r="MDP240" s="172"/>
      <c r="MDQ240" s="172"/>
      <c r="MDR240" s="172"/>
      <c r="MDS240" s="172"/>
      <c r="MDT240" s="172"/>
      <c r="MDU240" s="172"/>
      <c r="MDV240" s="172"/>
      <c r="MDW240" s="172"/>
      <c r="MDX240" s="172"/>
      <c r="MDY240" s="172"/>
      <c r="MDZ240" s="172"/>
      <c r="MEA240" s="172"/>
      <c r="MEB240" s="172"/>
      <c r="MEC240" s="172"/>
      <c r="MED240" s="172"/>
      <c r="MEE240" s="172"/>
      <c r="MEF240" s="172"/>
      <c r="MEG240" s="172"/>
      <c r="MEH240" s="172"/>
      <c r="MEI240" s="172"/>
      <c r="MEJ240" s="172"/>
      <c r="MEK240" s="172"/>
      <c r="MEL240" s="172"/>
      <c r="MEM240" s="172"/>
      <c r="MEN240" s="172"/>
      <c r="MEO240" s="172"/>
      <c r="MEP240" s="172"/>
      <c r="MEQ240" s="172"/>
      <c r="MER240" s="172"/>
      <c r="MES240" s="172"/>
      <c r="MET240" s="172"/>
      <c r="MEU240" s="172"/>
      <c r="MEV240" s="172"/>
      <c r="MEW240" s="172"/>
      <c r="MEX240" s="172"/>
      <c r="MEY240" s="172"/>
      <c r="MEZ240" s="172"/>
      <c r="MFA240" s="172"/>
      <c r="MFB240" s="172"/>
      <c r="MFC240" s="172"/>
      <c r="MFD240" s="172"/>
      <c r="MFE240" s="172"/>
      <c r="MFF240" s="172"/>
      <c r="MFG240" s="172"/>
      <c r="MFH240" s="172"/>
      <c r="MFI240" s="172"/>
      <c r="MFJ240" s="172"/>
      <c r="MFK240" s="172"/>
      <c r="MFL240" s="172"/>
      <c r="MFM240" s="172"/>
      <c r="MFN240" s="172"/>
      <c r="MFO240" s="172"/>
      <c r="MFP240" s="172"/>
      <c r="MFQ240" s="172"/>
      <c r="MFR240" s="172"/>
      <c r="MFS240" s="172"/>
      <c r="MFT240" s="172"/>
      <c r="MFU240" s="172"/>
      <c r="MFV240" s="172"/>
      <c r="MFW240" s="172"/>
      <c r="MFX240" s="172"/>
      <c r="MFY240" s="172"/>
      <c r="MFZ240" s="172"/>
      <c r="MGA240" s="172"/>
      <c r="MGB240" s="172"/>
      <c r="MGC240" s="172"/>
      <c r="MGD240" s="172"/>
      <c r="MGE240" s="172"/>
      <c r="MGF240" s="172"/>
      <c r="MGG240" s="172"/>
      <c r="MGH240" s="172"/>
      <c r="MGI240" s="172"/>
      <c r="MGJ240" s="172"/>
      <c r="MGK240" s="172"/>
      <c r="MGL240" s="172"/>
      <c r="MGM240" s="172"/>
      <c r="MGN240" s="172"/>
      <c r="MGO240" s="172"/>
      <c r="MGP240" s="172"/>
      <c r="MGQ240" s="172"/>
      <c r="MGR240" s="172"/>
      <c r="MGS240" s="172"/>
      <c r="MGT240" s="172"/>
      <c r="MGU240" s="172"/>
      <c r="MGV240" s="172"/>
      <c r="MGW240" s="172"/>
      <c r="MGX240" s="172"/>
      <c r="MGY240" s="172"/>
      <c r="MGZ240" s="172"/>
      <c r="MHA240" s="172"/>
      <c r="MHB240" s="172"/>
      <c r="MHC240" s="172"/>
      <c r="MHD240" s="172"/>
      <c r="MHE240" s="172"/>
      <c r="MHF240" s="172"/>
      <c r="MHG240" s="172"/>
      <c r="MHH240" s="172"/>
      <c r="MHI240" s="172"/>
      <c r="MHJ240" s="172"/>
      <c r="MHK240" s="172"/>
      <c r="MHL240" s="172"/>
      <c r="MHM240" s="172"/>
      <c r="MHN240" s="172"/>
      <c r="MHO240" s="172"/>
      <c r="MHP240" s="172"/>
      <c r="MHQ240" s="172"/>
      <c r="MHR240" s="172"/>
      <c r="MHS240" s="172"/>
      <c r="MHT240" s="172"/>
      <c r="MHU240" s="172"/>
      <c r="MHV240" s="172"/>
      <c r="MHW240" s="172"/>
      <c r="MHX240" s="172"/>
      <c r="MHY240" s="172"/>
      <c r="MHZ240" s="172"/>
      <c r="MIA240" s="172"/>
      <c r="MIB240" s="172"/>
      <c r="MIC240" s="172"/>
      <c r="MID240" s="172"/>
      <c r="MIE240" s="172"/>
      <c r="MIF240" s="172"/>
      <c r="MIG240" s="172"/>
      <c r="MIH240" s="172"/>
      <c r="MII240" s="172"/>
      <c r="MIJ240" s="172"/>
      <c r="MIK240" s="172"/>
      <c r="MIL240" s="172"/>
      <c r="MIM240" s="172"/>
      <c r="MIN240" s="172"/>
      <c r="MIO240" s="172"/>
      <c r="MIP240" s="172"/>
      <c r="MIQ240" s="172"/>
      <c r="MIR240" s="172"/>
      <c r="MIS240" s="172"/>
      <c r="MIT240" s="172"/>
      <c r="MIU240" s="172"/>
      <c r="MIV240" s="172"/>
      <c r="MIW240" s="172"/>
      <c r="MIX240" s="172"/>
      <c r="MIY240" s="172"/>
      <c r="MIZ240" s="172"/>
      <c r="MJA240" s="172"/>
      <c r="MJB240" s="172"/>
      <c r="MJC240" s="172"/>
      <c r="MJD240" s="172"/>
      <c r="MJE240" s="172"/>
      <c r="MJF240" s="172"/>
      <c r="MJG240" s="172"/>
      <c r="MJH240" s="172"/>
      <c r="MJI240" s="172"/>
      <c r="MJJ240" s="172"/>
      <c r="MJK240" s="172"/>
      <c r="MJL240" s="172"/>
      <c r="MJM240" s="172"/>
      <c r="MJN240" s="172"/>
      <c r="MJO240" s="172"/>
      <c r="MJP240" s="172"/>
      <c r="MJQ240" s="172"/>
      <c r="MJR240" s="172"/>
      <c r="MJS240" s="172"/>
      <c r="MJT240" s="172"/>
      <c r="MJU240" s="172"/>
      <c r="MJV240" s="172"/>
      <c r="MJW240" s="172"/>
      <c r="MJX240" s="172"/>
      <c r="MJY240" s="172"/>
      <c r="MJZ240" s="172"/>
      <c r="MKA240" s="172"/>
      <c r="MKB240" s="172"/>
      <c r="MKC240" s="172"/>
      <c r="MKD240" s="172"/>
      <c r="MKE240" s="172"/>
      <c r="MKF240" s="172"/>
      <c r="MKG240" s="172"/>
      <c r="MKH240" s="172"/>
      <c r="MKI240" s="172"/>
      <c r="MKJ240" s="172"/>
      <c r="MKK240" s="172"/>
      <c r="MKL240" s="172"/>
      <c r="MKM240" s="172"/>
      <c r="MKN240" s="172"/>
      <c r="MKO240" s="172"/>
      <c r="MKP240" s="172"/>
      <c r="MKQ240" s="172"/>
      <c r="MKR240" s="172"/>
      <c r="MKS240" s="172"/>
      <c r="MKT240" s="172"/>
      <c r="MKU240" s="172"/>
      <c r="MKV240" s="172"/>
      <c r="MKW240" s="172"/>
      <c r="MKX240" s="172"/>
      <c r="MKY240" s="172"/>
      <c r="MKZ240" s="172"/>
      <c r="MLA240" s="172"/>
      <c r="MLB240" s="172"/>
      <c r="MLC240" s="172"/>
      <c r="MLD240" s="172"/>
      <c r="MLE240" s="172"/>
      <c r="MLF240" s="172"/>
      <c r="MLG240" s="172"/>
      <c r="MLH240" s="172"/>
      <c r="MLI240" s="172"/>
      <c r="MLJ240" s="172"/>
      <c r="MLK240" s="172"/>
      <c r="MLL240" s="172"/>
      <c r="MLM240" s="172"/>
      <c r="MLN240" s="172"/>
      <c r="MLO240" s="172"/>
      <c r="MLP240" s="172"/>
      <c r="MLQ240" s="172"/>
      <c r="MLR240" s="172"/>
      <c r="MLS240" s="172"/>
      <c r="MLT240" s="172"/>
      <c r="MLU240" s="172"/>
      <c r="MLV240" s="172"/>
      <c r="MLW240" s="172"/>
      <c r="MLX240" s="172"/>
      <c r="MLY240" s="172"/>
      <c r="MLZ240" s="172"/>
      <c r="MMA240" s="172"/>
      <c r="MMB240" s="172"/>
      <c r="MMC240" s="172"/>
      <c r="MMD240" s="172"/>
      <c r="MME240" s="172"/>
      <c r="MMF240" s="172"/>
      <c r="MMG240" s="172"/>
      <c r="MMH240" s="172"/>
      <c r="MMI240" s="172"/>
      <c r="MMJ240" s="172"/>
      <c r="MMK240" s="172"/>
      <c r="MML240" s="172"/>
      <c r="MMM240" s="172"/>
      <c r="MMN240" s="172"/>
      <c r="MMO240" s="172"/>
      <c r="MMP240" s="172"/>
      <c r="MMQ240" s="172"/>
      <c r="MMR240" s="172"/>
      <c r="MMS240" s="172"/>
      <c r="MMT240" s="172"/>
      <c r="MMU240" s="172"/>
      <c r="MMV240" s="172"/>
      <c r="MMW240" s="172"/>
      <c r="MMX240" s="172"/>
      <c r="MMY240" s="172"/>
      <c r="MMZ240" s="172"/>
      <c r="MNA240" s="172"/>
      <c r="MNB240" s="172"/>
      <c r="MNC240" s="172"/>
      <c r="MND240" s="172"/>
      <c r="MNE240" s="172"/>
      <c r="MNF240" s="172"/>
      <c r="MNG240" s="172"/>
      <c r="MNH240" s="172"/>
      <c r="MNI240" s="172"/>
      <c r="MNJ240" s="172"/>
      <c r="MNK240" s="172"/>
      <c r="MNL240" s="172"/>
      <c r="MNM240" s="172"/>
      <c r="MNN240" s="172"/>
      <c r="MNO240" s="172"/>
      <c r="MNP240" s="172"/>
      <c r="MNQ240" s="172"/>
      <c r="MNR240" s="172"/>
      <c r="MNS240" s="172"/>
      <c r="MNT240" s="172"/>
      <c r="MNU240" s="172"/>
      <c r="MNV240" s="172"/>
      <c r="MNW240" s="172"/>
      <c r="MNX240" s="172"/>
      <c r="MNY240" s="172"/>
      <c r="MNZ240" s="172"/>
      <c r="MOA240" s="172"/>
      <c r="MOB240" s="172"/>
      <c r="MOC240" s="172"/>
      <c r="MOD240" s="172"/>
      <c r="MOE240" s="172"/>
      <c r="MOF240" s="172"/>
      <c r="MOG240" s="172"/>
      <c r="MOH240" s="172"/>
      <c r="MOI240" s="172"/>
      <c r="MOJ240" s="172"/>
      <c r="MOK240" s="172"/>
      <c r="MOL240" s="172"/>
      <c r="MOM240" s="172"/>
      <c r="MON240" s="172"/>
      <c r="MOO240" s="172"/>
      <c r="MOP240" s="172"/>
      <c r="MOQ240" s="172"/>
      <c r="MOR240" s="172"/>
      <c r="MOS240" s="172"/>
      <c r="MOT240" s="172"/>
      <c r="MOU240" s="172"/>
      <c r="MOV240" s="172"/>
      <c r="MOW240" s="172"/>
      <c r="MOX240" s="172"/>
      <c r="MOY240" s="172"/>
      <c r="MOZ240" s="172"/>
      <c r="MPA240" s="172"/>
      <c r="MPB240" s="172"/>
      <c r="MPC240" s="172"/>
      <c r="MPD240" s="172"/>
      <c r="MPE240" s="172"/>
      <c r="MPF240" s="172"/>
      <c r="MPG240" s="172"/>
      <c r="MPH240" s="172"/>
      <c r="MPI240" s="172"/>
      <c r="MPJ240" s="172"/>
      <c r="MPK240" s="172"/>
      <c r="MPL240" s="172"/>
      <c r="MPM240" s="172"/>
      <c r="MPN240" s="172"/>
      <c r="MPO240" s="172"/>
      <c r="MPP240" s="172"/>
      <c r="MPQ240" s="172"/>
      <c r="MPR240" s="172"/>
      <c r="MPS240" s="172"/>
      <c r="MPT240" s="172"/>
      <c r="MPU240" s="172"/>
      <c r="MPV240" s="172"/>
      <c r="MPW240" s="172"/>
      <c r="MPX240" s="172"/>
      <c r="MPY240" s="172"/>
      <c r="MPZ240" s="172"/>
      <c r="MQA240" s="172"/>
      <c r="MQB240" s="172"/>
      <c r="MQC240" s="172"/>
      <c r="MQD240" s="172"/>
      <c r="MQE240" s="172"/>
      <c r="MQF240" s="172"/>
      <c r="MQG240" s="172"/>
      <c r="MQH240" s="172"/>
      <c r="MQI240" s="172"/>
      <c r="MQJ240" s="172"/>
      <c r="MQK240" s="172"/>
      <c r="MQL240" s="172"/>
      <c r="MQM240" s="172"/>
      <c r="MQN240" s="172"/>
      <c r="MQO240" s="172"/>
      <c r="MQP240" s="172"/>
      <c r="MQQ240" s="172"/>
      <c r="MQR240" s="172"/>
      <c r="MQS240" s="172"/>
      <c r="MQT240" s="172"/>
      <c r="MQU240" s="172"/>
      <c r="MQV240" s="172"/>
      <c r="MQW240" s="172"/>
      <c r="MQX240" s="172"/>
      <c r="MQY240" s="172"/>
      <c r="MQZ240" s="172"/>
      <c r="MRA240" s="172"/>
      <c r="MRB240" s="172"/>
      <c r="MRC240" s="172"/>
      <c r="MRD240" s="172"/>
      <c r="MRE240" s="172"/>
      <c r="MRF240" s="172"/>
      <c r="MRG240" s="172"/>
      <c r="MRH240" s="172"/>
      <c r="MRI240" s="172"/>
      <c r="MRJ240" s="172"/>
      <c r="MRK240" s="172"/>
      <c r="MRL240" s="172"/>
      <c r="MRM240" s="172"/>
      <c r="MRN240" s="172"/>
      <c r="MRO240" s="172"/>
      <c r="MRP240" s="172"/>
      <c r="MRQ240" s="172"/>
      <c r="MRR240" s="172"/>
      <c r="MRS240" s="172"/>
      <c r="MRT240" s="172"/>
      <c r="MRU240" s="172"/>
      <c r="MRV240" s="172"/>
      <c r="MRW240" s="172"/>
      <c r="MRX240" s="172"/>
      <c r="MRY240" s="172"/>
      <c r="MRZ240" s="172"/>
      <c r="MSA240" s="172"/>
      <c r="MSB240" s="172"/>
      <c r="MSC240" s="172"/>
      <c r="MSD240" s="172"/>
      <c r="MSE240" s="172"/>
      <c r="MSF240" s="172"/>
      <c r="MSG240" s="172"/>
      <c r="MSH240" s="172"/>
      <c r="MSI240" s="172"/>
      <c r="MSJ240" s="172"/>
      <c r="MSK240" s="172"/>
      <c r="MSL240" s="172"/>
      <c r="MSM240" s="172"/>
      <c r="MSN240" s="172"/>
      <c r="MSO240" s="172"/>
      <c r="MSP240" s="172"/>
      <c r="MSQ240" s="172"/>
      <c r="MSR240" s="172"/>
      <c r="MSS240" s="172"/>
      <c r="MST240" s="172"/>
      <c r="MSU240" s="172"/>
      <c r="MSV240" s="172"/>
      <c r="MSW240" s="172"/>
      <c r="MSX240" s="172"/>
      <c r="MSY240" s="172"/>
      <c r="MSZ240" s="172"/>
      <c r="MTA240" s="172"/>
      <c r="MTB240" s="172"/>
      <c r="MTC240" s="172"/>
      <c r="MTD240" s="172"/>
      <c r="MTE240" s="172"/>
      <c r="MTF240" s="172"/>
      <c r="MTG240" s="172"/>
      <c r="MTH240" s="172"/>
      <c r="MTI240" s="172"/>
      <c r="MTJ240" s="172"/>
      <c r="MTK240" s="172"/>
      <c r="MTL240" s="172"/>
      <c r="MTM240" s="172"/>
      <c r="MTN240" s="172"/>
      <c r="MTO240" s="172"/>
      <c r="MTP240" s="172"/>
      <c r="MTQ240" s="172"/>
      <c r="MTR240" s="172"/>
      <c r="MTS240" s="172"/>
      <c r="MTT240" s="172"/>
      <c r="MTU240" s="172"/>
      <c r="MTV240" s="172"/>
      <c r="MTW240" s="172"/>
      <c r="MTX240" s="172"/>
      <c r="MTY240" s="172"/>
      <c r="MTZ240" s="172"/>
      <c r="MUA240" s="172"/>
      <c r="MUB240" s="172"/>
      <c r="MUC240" s="172"/>
      <c r="MUD240" s="172"/>
      <c r="MUE240" s="172"/>
      <c r="MUF240" s="172"/>
      <c r="MUG240" s="172"/>
      <c r="MUH240" s="172"/>
      <c r="MUI240" s="172"/>
      <c r="MUJ240" s="172"/>
      <c r="MUK240" s="172"/>
      <c r="MUL240" s="172"/>
      <c r="MUM240" s="172"/>
      <c r="MUN240" s="172"/>
      <c r="MUO240" s="172"/>
      <c r="MUP240" s="172"/>
      <c r="MUQ240" s="172"/>
      <c r="MUR240" s="172"/>
      <c r="MUS240" s="172"/>
      <c r="MUT240" s="172"/>
      <c r="MUU240" s="172"/>
      <c r="MUV240" s="172"/>
      <c r="MUW240" s="172"/>
      <c r="MUX240" s="172"/>
      <c r="MUY240" s="172"/>
      <c r="MUZ240" s="172"/>
      <c r="MVA240" s="172"/>
      <c r="MVB240" s="172"/>
      <c r="MVC240" s="172"/>
      <c r="MVD240" s="172"/>
      <c r="MVE240" s="172"/>
      <c r="MVF240" s="172"/>
      <c r="MVG240" s="172"/>
      <c r="MVH240" s="172"/>
      <c r="MVI240" s="172"/>
      <c r="MVJ240" s="172"/>
      <c r="MVK240" s="172"/>
      <c r="MVL240" s="172"/>
      <c r="MVM240" s="172"/>
      <c r="MVN240" s="172"/>
      <c r="MVO240" s="172"/>
      <c r="MVP240" s="172"/>
      <c r="MVQ240" s="172"/>
      <c r="MVR240" s="172"/>
      <c r="MVS240" s="172"/>
      <c r="MVT240" s="172"/>
      <c r="MVU240" s="172"/>
      <c r="MVV240" s="172"/>
      <c r="MVW240" s="172"/>
      <c r="MVX240" s="172"/>
      <c r="MVY240" s="172"/>
      <c r="MVZ240" s="172"/>
      <c r="MWA240" s="172"/>
      <c r="MWB240" s="172"/>
      <c r="MWC240" s="172"/>
      <c r="MWD240" s="172"/>
      <c r="MWE240" s="172"/>
      <c r="MWF240" s="172"/>
      <c r="MWG240" s="172"/>
      <c r="MWH240" s="172"/>
      <c r="MWI240" s="172"/>
      <c r="MWJ240" s="172"/>
      <c r="MWK240" s="172"/>
      <c r="MWL240" s="172"/>
      <c r="MWM240" s="172"/>
      <c r="MWN240" s="172"/>
      <c r="MWO240" s="172"/>
      <c r="MWP240" s="172"/>
      <c r="MWQ240" s="172"/>
      <c r="MWR240" s="172"/>
      <c r="MWS240" s="172"/>
      <c r="MWT240" s="172"/>
      <c r="MWU240" s="172"/>
      <c r="MWV240" s="172"/>
      <c r="MWW240" s="172"/>
      <c r="MWX240" s="172"/>
      <c r="MWY240" s="172"/>
      <c r="MWZ240" s="172"/>
      <c r="MXA240" s="172"/>
      <c r="MXB240" s="172"/>
      <c r="MXC240" s="172"/>
      <c r="MXD240" s="172"/>
      <c r="MXE240" s="172"/>
      <c r="MXF240" s="172"/>
      <c r="MXG240" s="172"/>
      <c r="MXH240" s="172"/>
      <c r="MXI240" s="172"/>
      <c r="MXJ240" s="172"/>
      <c r="MXK240" s="172"/>
      <c r="MXL240" s="172"/>
      <c r="MXM240" s="172"/>
      <c r="MXN240" s="172"/>
      <c r="MXO240" s="172"/>
      <c r="MXP240" s="172"/>
      <c r="MXQ240" s="172"/>
      <c r="MXR240" s="172"/>
      <c r="MXS240" s="172"/>
      <c r="MXT240" s="172"/>
      <c r="MXU240" s="172"/>
      <c r="MXV240" s="172"/>
      <c r="MXW240" s="172"/>
      <c r="MXX240" s="172"/>
      <c r="MXY240" s="172"/>
      <c r="MXZ240" s="172"/>
      <c r="MYA240" s="172"/>
      <c r="MYB240" s="172"/>
      <c r="MYC240" s="172"/>
      <c r="MYD240" s="172"/>
      <c r="MYE240" s="172"/>
      <c r="MYF240" s="172"/>
      <c r="MYG240" s="172"/>
      <c r="MYH240" s="172"/>
      <c r="MYI240" s="172"/>
      <c r="MYJ240" s="172"/>
      <c r="MYK240" s="172"/>
      <c r="MYL240" s="172"/>
      <c r="MYM240" s="172"/>
      <c r="MYN240" s="172"/>
      <c r="MYO240" s="172"/>
      <c r="MYP240" s="172"/>
      <c r="MYQ240" s="172"/>
      <c r="MYR240" s="172"/>
      <c r="MYS240" s="172"/>
      <c r="MYT240" s="172"/>
      <c r="MYU240" s="172"/>
      <c r="MYV240" s="172"/>
      <c r="MYW240" s="172"/>
      <c r="MYX240" s="172"/>
      <c r="MYY240" s="172"/>
      <c r="MYZ240" s="172"/>
      <c r="MZA240" s="172"/>
      <c r="MZB240" s="172"/>
      <c r="MZC240" s="172"/>
      <c r="MZD240" s="172"/>
      <c r="MZE240" s="172"/>
      <c r="MZF240" s="172"/>
      <c r="MZG240" s="172"/>
      <c r="MZH240" s="172"/>
      <c r="MZI240" s="172"/>
      <c r="MZJ240" s="172"/>
      <c r="MZK240" s="172"/>
      <c r="MZL240" s="172"/>
      <c r="MZM240" s="172"/>
      <c r="MZN240" s="172"/>
      <c r="MZO240" s="172"/>
      <c r="MZP240" s="172"/>
      <c r="MZQ240" s="172"/>
      <c r="MZR240" s="172"/>
      <c r="MZS240" s="172"/>
      <c r="MZT240" s="172"/>
      <c r="MZU240" s="172"/>
      <c r="MZV240" s="172"/>
      <c r="MZW240" s="172"/>
      <c r="MZX240" s="172"/>
      <c r="MZY240" s="172"/>
      <c r="MZZ240" s="172"/>
      <c r="NAA240" s="172"/>
      <c r="NAB240" s="172"/>
      <c r="NAC240" s="172"/>
      <c r="NAD240" s="172"/>
      <c r="NAE240" s="172"/>
      <c r="NAF240" s="172"/>
      <c r="NAG240" s="172"/>
      <c r="NAH240" s="172"/>
      <c r="NAI240" s="172"/>
      <c r="NAJ240" s="172"/>
      <c r="NAK240" s="172"/>
      <c r="NAL240" s="172"/>
      <c r="NAM240" s="172"/>
      <c r="NAN240" s="172"/>
      <c r="NAO240" s="172"/>
      <c r="NAP240" s="172"/>
      <c r="NAQ240" s="172"/>
      <c r="NAR240" s="172"/>
      <c r="NAS240" s="172"/>
      <c r="NAT240" s="172"/>
      <c r="NAU240" s="172"/>
      <c r="NAV240" s="172"/>
      <c r="NAW240" s="172"/>
      <c r="NAX240" s="172"/>
      <c r="NAY240" s="172"/>
      <c r="NAZ240" s="172"/>
      <c r="NBA240" s="172"/>
      <c r="NBB240" s="172"/>
      <c r="NBC240" s="172"/>
      <c r="NBD240" s="172"/>
      <c r="NBE240" s="172"/>
      <c r="NBF240" s="172"/>
      <c r="NBG240" s="172"/>
      <c r="NBH240" s="172"/>
      <c r="NBI240" s="172"/>
      <c r="NBJ240" s="172"/>
      <c r="NBK240" s="172"/>
      <c r="NBL240" s="172"/>
      <c r="NBM240" s="172"/>
      <c r="NBN240" s="172"/>
      <c r="NBO240" s="172"/>
      <c r="NBP240" s="172"/>
      <c r="NBQ240" s="172"/>
      <c r="NBR240" s="172"/>
      <c r="NBS240" s="172"/>
      <c r="NBT240" s="172"/>
      <c r="NBU240" s="172"/>
      <c r="NBV240" s="172"/>
      <c r="NBW240" s="172"/>
      <c r="NBX240" s="172"/>
      <c r="NBY240" s="172"/>
      <c r="NBZ240" s="172"/>
      <c r="NCA240" s="172"/>
      <c r="NCB240" s="172"/>
      <c r="NCC240" s="172"/>
      <c r="NCD240" s="172"/>
      <c r="NCE240" s="172"/>
      <c r="NCF240" s="172"/>
      <c r="NCG240" s="172"/>
      <c r="NCH240" s="172"/>
      <c r="NCI240" s="172"/>
      <c r="NCJ240" s="172"/>
      <c r="NCK240" s="172"/>
      <c r="NCL240" s="172"/>
      <c r="NCM240" s="172"/>
      <c r="NCN240" s="172"/>
      <c r="NCO240" s="172"/>
      <c r="NCP240" s="172"/>
      <c r="NCQ240" s="172"/>
      <c r="NCR240" s="172"/>
      <c r="NCS240" s="172"/>
      <c r="NCT240" s="172"/>
      <c r="NCU240" s="172"/>
      <c r="NCV240" s="172"/>
      <c r="NCW240" s="172"/>
      <c r="NCX240" s="172"/>
      <c r="NCY240" s="172"/>
      <c r="NCZ240" s="172"/>
      <c r="NDA240" s="172"/>
      <c r="NDB240" s="172"/>
      <c r="NDC240" s="172"/>
      <c r="NDD240" s="172"/>
      <c r="NDE240" s="172"/>
      <c r="NDF240" s="172"/>
      <c r="NDG240" s="172"/>
      <c r="NDH240" s="172"/>
      <c r="NDI240" s="172"/>
      <c r="NDJ240" s="172"/>
      <c r="NDK240" s="172"/>
      <c r="NDL240" s="172"/>
      <c r="NDM240" s="172"/>
      <c r="NDN240" s="172"/>
      <c r="NDO240" s="172"/>
      <c r="NDP240" s="172"/>
      <c r="NDQ240" s="172"/>
      <c r="NDR240" s="172"/>
      <c r="NDS240" s="172"/>
      <c r="NDT240" s="172"/>
      <c r="NDU240" s="172"/>
      <c r="NDV240" s="172"/>
      <c r="NDW240" s="172"/>
      <c r="NDX240" s="172"/>
      <c r="NDY240" s="172"/>
      <c r="NDZ240" s="172"/>
      <c r="NEA240" s="172"/>
      <c r="NEB240" s="172"/>
      <c r="NEC240" s="172"/>
      <c r="NED240" s="172"/>
      <c r="NEE240" s="172"/>
      <c r="NEF240" s="172"/>
      <c r="NEG240" s="172"/>
      <c r="NEH240" s="172"/>
      <c r="NEI240" s="172"/>
      <c r="NEJ240" s="172"/>
      <c r="NEK240" s="172"/>
      <c r="NEL240" s="172"/>
      <c r="NEM240" s="172"/>
      <c r="NEN240" s="172"/>
      <c r="NEO240" s="172"/>
      <c r="NEP240" s="172"/>
      <c r="NEQ240" s="172"/>
      <c r="NER240" s="172"/>
      <c r="NES240" s="172"/>
      <c r="NET240" s="172"/>
      <c r="NEU240" s="172"/>
      <c r="NEV240" s="172"/>
      <c r="NEW240" s="172"/>
      <c r="NEX240" s="172"/>
      <c r="NEY240" s="172"/>
      <c r="NEZ240" s="172"/>
      <c r="NFA240" s="172"/>
      <c r="NFB240" s="172"/>
      <c r="NFC240" s="172"/>
      <c r="NFD240" s="172"/>
      <c r="NFE240" s="172"/>
      <c r="NFF240" s="172"/>
      <c r="NFG240" s="172"/>
      <c r="NFH240" s="172"/>
      <c r="NFI240" s="172"/>
      <c r="NFJ240" s="172"/>
      <c r="NFK240" s="172"/>
      <c r="NFL240" s="172"/>
      <c r="NFM240" s="172"/>
      <c r="NFN240" s="172"/>
      <c r="NFO240" s="172"/>
      <c r="NFP240" s="172"/>
      <c r="NFQ240" s="172"/>
      <c r="NFR240" s="172"/>
      <c r="NFS240" s="172"/>
      <c r="NFT240" s="172"/>
      <c r="NFU240" s="172"/>
      <c r="NFV240" s="172"/>
      <c r="NFW240" s="172"/>
      <c r="NFX240" s="172"/>
      <c r="NFY240" s="172"/>
      <c r="NFZ240" s="172"/>
      <c r="NGA240" s="172"/>
      <c r="NGB240" s="172"/>
      <c r="NGC240" s="172"/>
      <c r="NGD240" s="172"/>
      <c r="NGE240" s="172"/>
      <c r="NGF240" s="172"/>
      <c r="NGG240" s="172"/>
      <c r="NGH240" s="172"/>
      <c r="NGI240" s="172"/>
      <c r="NGJ240" s="172"/>
      <c r="NGK240" s="172"/>
      <c r="NGL240" s="172"/>
      <c r="NGM240" s="172"/>
      <c r="NGN240" s="172"/>
      <c r="NGO240" s="172"/>
      <c r="NGP240" s="172"/>
      <c r="NGQ240" s="172"/>
      <c r="NGR240" s="172"/>
      <c r="NGS240" s="172"/>
      <c r="NGT240" s="172"/>
      <c r="NGU240" s="172"/>
      <c r="NGV240" s="172"/>
      <c r="NGW240" s="172"/>
      <c r="NGX240" s="172"/>
      <c r="NGY240" s="172"/>
      <c r="NGZ240" s="172"/>
      <c r="NHA240" s="172"/>
      <c r="NHB240" s="172"/>
      <c r="NHC240" s="172"/>
      <c r="NHD240" s="172"/>
      <c r="NHE240" s="172"/>
      <c r="NHF240" s="172"/>
      <c r="NHG240" s="172"/>
      <c r="NHH240" s="172"/>
      <c r="NHI240" s="172"/>
      <c r="NHJ240" s="172"/>
      <c r="NHK240" s="172"/>
      <c r="NHL240" s="172"/>
      <c r="NHM240" s="172"/>
      <c r="NHN240" s="172"/>
      <c r="NHO240" s="172"/>
      <c r="NHP240" s="172"/>
      <c r="NHQ240" s="172"/>
      <c r="NHR240" s="172"/>
      <c r="NHS240" s="172"/>
      <c r="NHT240" s="172"/>
      <c r="NHU240" s="172"/>
      <c r="NHV240" s="172"/>
      <c r="NHW240" s="172"/>
      <c r="NHX240" s="172"/>
      <c r="NHY240" s="172"/>
      <c r="NHZ240" s="172"/>
      <c r="NIA240" s="172"/>
      <c r="NIB240" s="172"/>
      <c r="NIC240" s="172"/>
      <c r="NID240" s="172"/>
      <c r="NIE240" s="172"/>
      <c r="NIF240" s="172"/>
      <c r="NIG240" s="172"/>
      <c r="NIH240" s="172"/>
      <c r="NII240" s="172"/>
      <c r="NIJ240" s="172"/>
      <c r="NIK240" s="172"/>
      <c r="NIL240" s="172"/>
      <c r="NIM240" s="172"/>
      <c r="NIN240" s="172"/>
      <c r="NIO240" s="172"/>
      <c r="NIP240" s="172"/>
      <c r="NIQ240" s="172"/>
      <c r="NIR240" s="172"/>
      <c r="NIS240" s="172"/>
      <c r="NIT240" s="172"/>
      <c r="NIU240" s="172"/>
      <c r="NIV240" s="172"/>
      <c r="NIW240" s="172"/>
      <c r="NIX240" s="172"/>
      <c r="NIY240" s="172"/>
      <c r="NIZ240" s="172"/>
      <c r="NJA240" s="172"/>
      <c r="NJB240" s="172"/>
      <c r="NJC240" s="172"/>
      <c r="NJD240" s="172"/>
      <c r="NJE240" s="172"/>
      <c r="NJF240" s="172"/>
      <c r="NJG240" s="172"/>
      <c r="NJH240" s="172"/>
      <c r="NJI240" s="172"/>
      <c r="NJJ240" s="172"/>
      <c r="NJK240" s="172"/>
      <c r="NJL240" s="172"/>
      <c r="NJM240" s="172"/>
      <c r="NJN240" s="172"/>
      <c r="NJO240" s="172"/>
      <c r="NJP240" s="172"/>
      <c r="NJQ240" s="172"/>
      <c r="NJR240" s="172"/>
      <c r="NJS240" s="172"/>
      <c r="NJT240" s="172"/>
      <c r="NJU240" s="172"/>
      <c r="NJV240" s="172"/>
      <c r="NJW240" s="172"/>
      <c r="NJX240" s="172"/>
      <c r="NJY240" s="172"/>
      <c r="NJZ240" s="172"/>
      <c r="NKA240" s="172"/>
      <c r="NKB240" s="172"/>
      <c r="NKC240" s="172"/>
      <c r="NKD240" s="172"/>
      <c r="NKE240" s="172"/>
      <c r="NKF240" s="172"/>
      <c r="NKG240" s="172"/>
      <c r="NKH240" s="172"/>
      <c r="NKI240" s="172"/>
      <c r="NKJ240" s="172"/>
      <c r="NKK240" s="172"/>
      <c r="NKL240" s="172"/>
      <c r="NKM240" s="172"/>
      <c r="NKN240" s="172"/>
      <c r="NKO240" s="172"/>
      <c r="NKP240" s="172"/>
      <c r="NKQ240" s="172"/>
      <c r="NKR240" s="172"/>
      <c r="NKS240" s="172"/>
      <c r="NKT240" s="172"/>
      <c r="NKU240" s="172"/>
      <c r="NKV240" s="172"/>
      <c r="NKW240" s="172"/>
      <c r="NKX240" s="172"/>
      <c r="NKY240" s="172"/>
      <c r="NKZ240" s="172"/>
      <c r="NLA240" s="172"/>
      <c r="NLB240" s="172"/>
      <c r="NLC240" s="172"/>
      <c r="NLD240" s="172"/>
      <c r="NLE240" s="172"/>
      <c r="NLF240" s="172"/>
      <c r="NLG240" s="172"/>
      <c r="NLH240" s="172"/>
      <c r="NLI240" s="172"/>
      <c r="NLJ240" s="172"/>
      <c r="NLK240" s="172"/>
      <c r="NLL240" s="172"/>
      <c r="NLM240" s="172"/>
      <c r="NLN240" s="172"/>
      <c r="NLO240" s="172"/>
      <c r="NLP240" s="172"/>
      <c r="NLQ240" s="172"/>
      <c r="NLR240" s="172"/>
      <c r="NLS240" s="172"/>
      <c r="NLT240" s="172"/>
      <c r="NLU240" s="172"/>
      <c r="NLV240" s="172"/>
      <c r="NLW240" s="172"/>
      <c r="NLX240" s="172"/>
      <c r="NLY240" s="172"/>
      <c r="NLZ240" s="172"/>
      <c r="NMA240" s="172"/>
      <c r="NMB240" s="172"/>
      <c r="NMC240" s="172"/>
      <c r="NMD240" s="172"/>
      <c r="NME240" s="172"/>
      <c r="NMF240" s="172"/>
      <c r="NMG240" s="172"/>
      <c r="NMH240" s="172"/>
      <c r="NMI240" s="172"/>
      <c r="NMJ240" s="172"/>
      <c r="NMK240" s="172"/>
      <c r="NML240" s="172"/>
      <c r="NMM240" s="172"/>
      <c r="NMN240" s="172"/>
      <c r="NMO240" s="172"/>
      <c r="NMP240" s="172"/>
      <c r="NMQ240" s="172"/>
      <c r="NMR240" s="172"/>
      <c r="NMS240" s="172"/>
      <c r="NMT240" s="172"/>
      <c r="NMU240" s="172"/>
      <c r="NMV240" s="172"/>
      <c r="NMW240" s="172"/>
      <c r="NMX240" s="172"/>
      <c r="NMY240" s="172"/>
      <c r="NMZ240" s="172"/>
      <c r="NNA240" s="172"/>
      <c r="NNB240" s="172"/>
      <c r="NNC240" s="172"/>
      <c r="NND240" s="172"/>
      <c r="NNE240" s="172"/>
      <c r="NNF240" s="172"/>
      <c r="NNG240" s="172"/>
      <c r="NNH240" s="172"/>
      <c r="NNI240" s="172"/>
      <c r="NNJ240" s="172"/>
      <c r="NNK240" s="172"/>
      <c r="NNL240" s="172"/>
      <c r="NNM240" s="172"/>
      <c r="NNN240" s="172"/>
      <c r="NNO240" s="172"/>
      <c r="NNP240" s="172"/>
      <c r="NNQ240" s="172"/>
      <c r="NNR240" s="172"/>
      <c r="NNS240" s="172"/>
      <c r="NNT240" s="172"/>
      <c r="NNU240" s="172"/>
      <c r="NNV240" s="172"/>
      <c r="NNW240" s="172"/>
      <c r="NNX240" s="172"/>
      <c r="NNY240" s="172"/>
      <c r="NNZ240" s="172"/>
      <c r="NOA240" s="172"/>
      <c r="NOB240" s="172"/>
      <c r="NOC240" s="172"/>
      <c r="NOD240" s="172"/>
      <c r="NOE240" s="172"/>
      <c r="NOF240" s="172"/>
      <c r="NOG240" s="172"/>
      <c r="NOH240" s="172"/>
      <c r="NOI240" s="172"/>
      <c r="NOJ240" s="172"/>
      <c r="NOK240" s="172"/>
      <c r="NOL240" s="172"/>
      <c r="NOM240" s="172"/>
      <c r="NON240" s="172"/>
      <c r="NOO240" s="172"/>
      <c r="NOP240" s="172"/>
      <c r="NOQ240" s="172"/>
      <c r="NOR240" s="172"/>
      <c r="NOS240" s="172"/>
      <c r="NOT240" s="172"/>
      <c r="NOU240" s="172"/>
      <c r="NOV240" s="172"/>
      <c r="NOW240" s="172"/>
      <c r="NOX240" s="172"/>
      <c r="NOY240" s="172"/>
      <c r="NOZ240" s="172"/>
      <c r="NPA240" s="172"/>
      <c r="NPB240" s="172"/>
      <c r="NPC240" s="172"/>
      <c r="NPD240" s="172"/>
      <c r="NPE240" s="172"/>
      <c r="NPF240" s="172"/>
      <c r="NPG240" s="172"/>
      <c r="NPH240" s="172"/>
      <c r="NPI240" s="172"/>
      <c r="NPJ240" s="172"/>
      <c r="NPK240" s="172"/>
      <c r="NPL240" s="172"/>
      <c r="NPM240" s="172"/>
      <c r="NPN240" s="172"/>
      <c r="NPO240" s="172"/>
      <c r="NPP240" s="172"/>
      <c r="NPQ240" s="172"/>
      <c r="NPR240" s="172"/>
      <c r="NPS240" s="172"/>
      <c r="NPT240" s="172"/>
      <c r="NPU240" s="172"/>
      <c r="NPV240" s="172"/>
      <c r="NPW240" s="172"/>
      <c r="NPX240" s="172"/>
      <c r="NPY240" s="172"/>
      <c r="NPZ240" s="172"/>
      <c r="NQA240" s="172"/>
      <c r="NQB240" s="172"/>
      <c r="NQC240" s="172"/>
      <c r="NQD240" s="172"/>
      <c r="NQE240" s="172"/>
      <c r="NQF240" s="172"/>
      <c r="NQG240" s="172"/>
      <c r="NQH240" s="172"/>
      <c r="NQI240" s="172"/>
      <c r="NQJ240" s="172"/>
      <c r="NQK240" s="172"/>
      <c r="NQL240" s="172"/>
      <c r="NQM240" s="172"/>
      <c r="NQN240" s="172"/>
      <c r="NQO240" s="172"/>
      <c r="NQP240" s="172"/>
      <c r="NQQ240" s="172"/>
      <c r="NQR240" s="172"/>
      <c r="NQS240" s="172"/>
      <c r="NQT240" s="172"/>
      <c r="NQU240" s="172"/>
      <c r="NQV240" s="172"/>
      <c r="NQW240" s="172"/>
      <c r="NQX240" s="172"/>
      <c r="NQY240" s="172"/>
      <c r="NQZ240" s="172"/>
      <c r="NRA240" s="172"/>
      <c r="NRB240" s="172"/>
      <c r="NRC240" s="172"/>
      <c r="NRD240" s="172"/>
      <c r="NRE240" s="172"/>
      <c r="NRF240" s="172"/>
      <c r="NRG240" s="172"/>
      <c r="NRH240" s="172"/>
      <c r="NRI240" s="172"/>
      <c r="NRJ240" s="172"/>
      <c r="NRK240" s="172"/>
      <c r="NRL240" s="172"/>
      <c r="NRM240" s="172"/>
      <c r="NRN240" s="172"/>
      <c r="NRO240" s="172"/>
      <c r="NRP240" s="172"/>
      <c r="NRQ240" s="172"/>
      <c r="NRR240" s="172"/>
      <c r="NRS240" s="172"/>
      <c r="NRT240" s="172"/>
      <c r="NRU240" s="172"/>
      <c r="NRV240" s="172"/>
      <c r="NRW240" s="172"/>
      <c r="NRX240" s="172"/>
      <c r="NRY240" s="172"/>
      <c r="NRZ240" s="172"/>
      <c r="NSA240" s="172"/>
      <c r="NSB240" s="172"/>
      <c r="NSC240" s="172"/>
      <c r="NSD240" s="172"/>
      <c r="NSE240" s="172"/>
      <c r="NSF240" s="172"/>
      <c r="NSG240" s="172"/>
      <c r="NSH240" s="172"/>
      <c r="NSI240" s="172"/>
      <c r="NSJ240" s="172"/>
      <c r="NSK240" s="172"/>
      <c r="NSL240" s="172"/>
      <c r="NSM240" s="172"/>
      <c r="NSN240" s="172"/>
      <c r="NSO240" s="172"/>
      <c r="NSP240" s="172"/>
      <c r="NSQ240" s="172"/>
      <c r="NSR240" s="172"/>
      <c r="NSS240" s="172"/>
      <c r="NST240" s="172"/>
      <c r="NSU240" s="172"/>
      <c r="NSV240" s="172"/>
      <c r="NSW240" s="172"/>
      <c r="NSX240" s="172"/>
      <c r="NSY240" s="172"/>
      <c r="NSZ240" s="172"/>
      <c r="NTA240" s="172"/>
      <c r="NTB240" s="172"/>
      <c r="NTC240" s="172"/>
      <c r="NTD240" s="172"/>
      <c r="NTE240" s="172"/>
      <c r="NTF240" s="172"/>
      <c r="NTG240" s="172"/>
      <c r="NTH240" s="172"/>
      <c r="NTI240" s="172"/>
      <c r="NTJ240" s="172"/>
      <c r="NTK240" s="172"/>
      <c r="NTL240" s="172"/>
      <c r="NTM240" s="172"/>
      <c r="NTN240" s="172"/>
      <c r="NTO240" s="172"/>
      <c r="NTP240" s="172"/>
      <c r="NTQ240" s="172"/>
      <c r="NTR240" s="172"/>
      <c r="NTS240" s="172"/>
      <c r="NTT240" s="172"/>
      <c r="NTU240" s="172"/>
      <c r="NTV240" s="172"/>
      <c r="NTW240" s="172"/>
      <c r="NTX240" s="172"/>
      <c r="NTY240" s="172"/>
      <c r="NTZ240" s="172"/>
      <c r="NUA240" s="172"/>
      <c r="NUB240" s="172"/>
      <c r="NUC240" s="172"/>
      <c r="NUD240" s="172"/>
      <c r="NUE240" s="172"/>
      <c r="NUF240" s="172"/>
      <c r="NUG240" s="172"/>
      <c r="NUH240" s="172"/>
      <c r="NUI240" s="172"/>
      <c r="NUJ240" s="172"/>
      <c r="NUK240" s="172"/>
      <c r="NUL240" s="172"/>
      <c r="NUM240" s="172"/>
      <c r="NUN240" s="172"/>
      <c r="NUO240" s="172"/>
      <c r="NUP240" s="172"/>
      <c r="NUQ240" s="172"/>
      <c r="NUR240" s="172"/>
      <c r="NUS240" s="172"/>
      <c r="NUT240" s="172"/>
      <c r="NUU240" s="172"/>
      <c r="NUV240" s="172"/>
      <c r="NUW240" s="172"/>
      <c r="NUX240" s="172"/>
      <c r="NUY240" s="172"/>
      <c r="NUZ240" s="172"/>
      <c r="NVA240" s="172"/>
      <c r="NVB240" s="172"/>
      <c r="NVC240" s="172"/>
      <c r="NVD240" s="172"/>
      <c r="NVE240" s="172"/>
      <c r="NVF240" s="172"/>
      <c r="NVG240" s="172"/>
      <c r="NVH240" s="172"/>
      <c r="NVI240" s="172"/>
      <c r="NVJ240" s="172"/>
      <c r="NVK240" s="172"/>
      <c r="NVL240" s="172"/>
      <c r="NVM240" s="172"/>
      <c r="NVN240" s="172"/>
      <c r="NVO240" s="172"/>
      <c r="NVP240" s="172"/>
      <c r="NVQ240" s="172"/>
      <c r="NVR240" s="172"/>
      <c r="NVS240" s="172"/>
      <c r="NVT240" s="172"/>
      <c r="NVU240" s="172"/>
      <c r="NVV240" s="172"/>
      <c r="NVW240" s="172"/>
      <c r="NVX240" s="172"/>
      <c r="NVY240" s="172"/>
      <c r="NVZ240" s="172"/>
      <c r="NWA240" s="172"/>
      <c r="NWB240" s="172"/>
      <c r="NWC240" s="172"/>
      <c r="NWD240" s="172"/>
      <c r="NWE240" s="172"/>
      <c r="NWF240" s="172"/>
      <c r="NWG240" s="172"/>
      <c r="NWH240" s="172"/>
      <c r="NWI240" s="172"/>
      <c r="NWJ240" s="172"/>
      <c r="NWK240" s="172"/>
      <c r="NWL240" s="172"/>
      <c r="NWM240" s="172"/>
      <c r="NWN240" s="172"/>
      <c r="NWO240" s="172"/>
      <c r="NWP240" s="172"/>
      <c r="NWQ240" s="172"/>
      <c r="NWR240" s="172"/>
      <c r="NWS240" s="172"/>
      <c r="NWT240" s="172"/>
      <c r="NWU240" s="172"/>
      <c r="NWV240" s="172"/>
      <c r="NWW240" s="172"/>
      <c r="NWX240" s="172"/>
      <c r="NWY240" s="172"/>
      <c r="NWZ240" s="172"/>
      <c r="NXA240" s="172"/>
      <c r="NXB240" s="172"/>
      <c r="NXC240" s="172"/>
      <c r="NXD240" s="172"/>
      <c r="NXE240" s="172"/>
      <c r="NXF240" s="172"/>
      <c r="NXG240" s="172"/>
      <c r="NXH240" s="172"/>
      <c r="NXI240" s="172"/>
      <c r="NXJ240" s="172"/>
      <c r="NXK240" s="172"/>
      <c r="NXL240" s="172"/>
      <c r="NXM240" s="172"/>
      <c r="NXN240" s="172"/>
      <c r="NXO240" s="172"/>
      <c r="NXP240" s="172"/>
      <c r="NXQ240" s="172"/>
      <c r="NXR240" s="172"/>
      <c r="NXS240" s="172"/>
      <c r="NXT240" s="172"/>
      <c r="NXU240" s="172"/>
      <c r="NXV240" s="172"/>
      <c r="NXW240" s="172"/>
      <c r="NXX240" s="172"/>
      <c r="NXY240" s="172"/>
      <c r="NXZ240" s="172"/>
      <c r="NYA240" s="172"/>
      <c r="NYB240" s="172"/>
      <c r="NYC240" s="172"/>
      <c r="NYD240" s="172"/>
      <c r="NYE240" s="172"/>
      <c r="NYF240" s="172"/>
      <c r="NYG240" s="172"/>
      <c r="NYH240" s="172"/>
      <c r="NYI240" s="172"/>
      <c r="NYJ240" s="172"/>
      <c r="NYK240" s="172"/>
      <c r="NYL240" s="172"/>
      <c r="NYM240" s="172"/>
      <c r="NYN240" s="172"/>
      <c r="NYO240" s="172"/>
      <c r="NYP240" s="172"/>
      <c r="NYQ240" s="172"/>
      <c r="NYR240" s="172"/>
      <c r="NYS240" s="172"/>
      <c r="NYT240" s="172"/>
      <c r="NYU240" s="172"/>
      <c r="NYV240" s="172"/>
      <c r="NYW240" s="172"/>
      <c r="NYX240" s="172"/>
      <c r="NYY240" s="172"/>
      <c r="NYZ240" s="172"/>
      <c r="NZA240" s="172"/>
      <c r="NZB240" s="172"/>
      <c r="NZC240" s="172"/>
      <c r="NZD240" s="172"/>
      <c r="NZE240" s="172"/>
      <c r="NZF240" s="172"/>
      <c r="NZG240" s="172"/>
      <c r="NZH240" s="172"/>
      <c r="NZI240" s="172"/>
      <c r="NZJ240" s="172"/>
      <c r="NZK240" s="172"/>
      <c r="NZL240" s="172"/>
      <c r="NZM240" s="172"/>
      <c r="NZN240" s="172"/>
      <c r="NZO240" s="172"/>
      <c r="NZP240" s="172"/>
      <c r="NZQ240" s="172"/>
      <c r="NZR240" s="172"/>
      <c r="NZS240" s="172"/>
      <c r="NZT240" s="172"/>
      <c r="NZU240" s="172"/>
      <c r="NZV240" s="172"/>
      <c r="NZW240" s="172"/>
      <c r="NZX240" s="172"/>
      <c r="NZY240" s="172"/>
      <c r="NZZ240" s="172"/>
      <c r="OAA240" s="172"/>
      <c r="OAB240" s="172"/>
      <c r="OAC240" s="172"/>
      <c r="OAD240" s="172"/>
      <c r="OAE240" s="172"/>
      <c r="OAF240" s="172"/>
      <c r="OAG240" s="172"/>
      <c r="OAH240" s="172"/>
      <c r="OAI240" s="172"/>
      <c r="OAJ240" s="172"/>
      <c r="OAK240" s="172"/>
      <c r="OAL240" s="172"/>
      <c r="OAM240" s="172"/>
      <c r="OAN240" s="172"/>
      <c r="OAO240" s="172"/>
      <c r="OAP240" s="172"/>
      <c r="OAQ240" s="172"/>
      <c r="OAR240" s="172"/>
      <c r="OAS240" s="172"/>
      <c r="OAT240" s="172"/>
      <c r="OAU240" s="172"/>
      <c r="OAV240" s="172"/>
      <c r="OAW240" s="172"/>
      <c r="OAX240" s="172"/>
      <c r="OAY240" s="172"/>
      <c r="OAZ240" s="172"/>
      <c r="OBA240" s="172"/>
      <c r="OBB240" s="172"/>
      <c r="OBC240" s="172"/>
      <c r="OBD240" s="172"/>
      <c r="OBE240" s="172"/>
      <c r="OBF240" s="172"/>
      <c r="OBG240" s="172"/>
      <c r="OBH240" s="172"/>
      <c r="OBI240" s="172"/>
      <c r="OBJ240" s="172"/>
      <c r="OBK240" s="172"/>
      <c r="OBL240" s="172"/>
      <c r="OBM240" s="172"/>
      <c r="OBN240" s="172"/>
      <c r="OBO240" s="172"/>
      <c r="OBP240" s="172"/>
      <c r="OBQ240" s="172"/>
      <c r="OBR240" s="172"/>
      <c r="OBS240" s="172"/>
      <c r="OBT240" s="172"/>
      <c r="OBU240" s="172"/>
      <c r="OBV240" s="172"/>
      <c r="OBW240" s="172"/>
      <c r="OBX240" s="172"/>
      <c r="OBY240" s="172"/>
      <c r="OBZ240" s="172"/>
      <c r="OCA240" s="172"/>
      <c r="OCB240" s="172"/>
      <c r="OCC240" s="172"/>
      <c r="OCD240" s="172"/>
      <c r="OCE240" s="172"/>
      <c r="OCF240" s="172"/>
      <c r="OCG240" s="172"/>
      <c r="OCH240" s="172"/>
      <c r="OCI240" s="172"/>
      <c r="OCJ240" s="172"/>
      <c r="OCK240" s="172"/>
      <c r="OCL240" s="172"/>
      <c r="OCM240" s="172"/>
      <c r="OCN240" s="172"/>
      <c r="OCO240" s="172"/>
      <c r="OCP240" s="172"/>
      <c r="OCQ240" s="172"/>
      <c r="OCR240" s="172"/>
      <c r="OCS240" s="172"/>
      <c r="OCT240" s="172"/>
      <c r="OCU240" s="172"/>
      <c r="OCV240" s="172"/>
      <c r="OCW240" s="172"/>
      <c r="OCX240" s="172"/>
      <c r="OCY240" s="172"/>
      <c r="OCZ240" s="172"/>
      <c r="ODA240" s="172"/>
      <c r="ODB240" s="172"/>
      <c r="ODC240" s="172"/>
      <c r="ODD240" s="172"/>
      <c r="ODE240" s="172"/>
      <c r="ODF240" s="172"/>
      <c r="ODG240" s="172"/>
      <c r="ODH240" s="172"/>
      <c r="ODI240" s="172"/>
      <c r="ODJ240" s="172"/>
      <c r="ODK240" s="172"/>
      <c r="ODL240" s="172"/>
      <c r="ODM240" s="172"/>
      <c r="ODN240" s="172"/>
      <c r="ODO240" s="172"/>
      <c r="ODP240" s="172"/>
      <c r="ODQ240" s="172"/>
      <c r="ODR240" s="172"/>
      <c r="ODS240" s="172"/>
      <c r="ODT240" s="172"/>
      <c r="ODU240" s="172"/>
      <c r="ODV240" s="172"/>
      <c r="ODW240" s="172"/>
      <c r="ODX240" s="172"/>
      <c r="ODY240" s="172"/>
      <c r="ODZ240" s="172"/>
      <c r="OEA240" s="172"/>
      <c r="OEB240" s="172"/>
      <c r="OEC240" s="172"/>
      <c r="OED240" s="172"/>
      <c r="OEE240" s="172"/>
      <c r="OEF240" s="172"/>
      <c r="OEG240" s="172"/>
      <c r="OEH240" s="172"/>
      <c r="OEI240" s="172"/>
      <c r="OEJ240" s="172"/>
      <c r="OEK240" s="172"/>
      <c r="OEL240" s="172"/>
      <c r="OEM240" s="172"/>
      <c r="OEN240" s="172"/>
      <c r="OEO240" s="172"/>
      <c r="OEP240" s="172"/>
      <c r="OEQ240" s="172"/>
      <c r="OER240" s="172"/>
      <c r="OES240" s="172"/>
      <c r="OET240" s="172"/>
      <c r="OEU240" s="172"/>
      <c r="OEV240" s="172"/>
      <c r="OEW240" s="172"/>
      <c r="OEX240" s="172"/>
      <c r="OEY240" s="172"/>
      <c r="OEZ240" s="172"/>
      <c r="OFA240" s="172"/>
      <c r="OFB240" s="172"/>
      <c r="OFC240" s="172"/>
      <c r="OFD240" s="172"/>
      <c r="OFE240" s="172"/>
      <c r="OFF240" s="172"/>
      <c r="OFG240" s="172"/>
      <c r="OFH240" s="172"/>
      <c r="OFI240" s="172"/>
      <c r="OFJ240" s="172"/>
      <c r="OFK240" s="172"/>
      <c r="OFL240" s="172"/>
      <c r="OFM240" s="172"/>
      <c r="OFN240" s="172"/>
      <c r="OFO240" s="172"/>
      <c r="OFP240" s="172"/>
      <c r="OFQ240" s="172"/>
      <c r="OFR240" s="172"/>
      <c r="OFS240" s="172"/>
      <c r="OFT240" s="172"/>
      <c r="OFU240" s="172"/>
      <c r="OFV240" s="172"/>
      <c r="OFW240" s="172"/>
      <c r="OFX240" s="172"/>
      <c r="OFY240" s="172"/>
      <c r="OFZ240" s="172"/>
      <c r="OGA240" s="172"/>
      <c r="OGB240" s="172"/>
      <c r="OGC240" s="172"/>
      <c r="OGD240" s="172"/>
      <c r="OGE240" s="172"/>
      <c r="OGF240" s="172"/>
      <c r="OGG240" s="172"/>
      <c r="OGH240" s="172"/>
      <c r="OGI240" s="172"/>
      <c r="OGJ240" s="172"/>
      <c r="OGK240" s="172"/>
      <c r="OGL240" s="172"/>
      <c r="OGM240" s="172"/>
      <c r="OGN240" s="172"/>
      <c r="OGO240" s="172"/>
      <c r="OGP240" s="172"/>
      <c r="OGQ240" s="172"/>
      <c r="OGR240" s="172"/>
      <c r="OGS240" s="172"/>
      <c r="OGT240" s="172"/>
      <c r="OGU240" s="172"/>
      <c r="OGV240" s="172"/>
      <c r="OGW240" s="172"/>
      <c r="OGX240" s="172"/>
      <c r="OGY240" s="172"/>
      <c r="OGZ240" s="172"/>
      <c r="OHA240" s="172"/>
      <c r="OHB240" s="172"/>
      <c r="OHC240" s="172"/>
      <c r="OHD240" s="172"/>
      <c r="OHE240" s="172"/>
      <c r="OHF240" s="172"/>
      <c r="OHG240" s="172"/>
      <c r="OHH240" s="172"/>
      <c r="OHI240" s="172"/>
      <c r="OHJ240" s="172"/>
      <c r="OHK240" s="172"/>
      <c r="OHL240" s="172"/>
      <c r="OHM240" s="172"/>
      <c r="OHN240" s="172"/>
      <c r="OHO240" s="172"/>
      <c r="OHP240" s="172"/>
      <c r="OHQ240" s="172"/>
      <c r="OHR240" s="172"/>
      <c r="OHS240" s="172"/>
      <c r="OHT240" s="172"/>
      <c r="OHU240" s="172"/>
      <c r="OHV240" s="172"/>
      <c r="OHW240" s="172"/>
      <c r="OHX240" s="172"/>
      <c r="OHY240" s="172"/>
      <c r="OHZ240" s="172"/>
      <c r="OIA240" s="172"/>
      <c r="OIB240" s="172"/>
      <c r="OIC240" s="172"/>
      <c r="OID240" s="172"/>
      <c r="OIE240" s="172"/>
      <c r="OIF240" s="172"/>
      <c r="OIG240" s="172"/>
      <c r="OIH240" s="172"/>
      <c r="OII240" s="172"/>
      <c r="OIJ240" s="172"/>
      <c r="OIK240" s="172"/>
      <c r="OIL240" s="172"/>
      <c r="OIM240" s="172"/>
      <c r="OIN240" s="172"/>
      <c r="OIO240" s="172"/>
      <c r="OIP240" s="172"/>
      <c r="OIQ240" s="172"/>
      <c r="OIR240" s="172"/>
      <c r="OIS240" s="172"/>
      <c r="OIT240" s="172"/>
      <c r="OIU240" s="172"/>
      <c r="OIV240" s="172"/>
      <c r="OIW240" s="172"/>
      <c r="OIX240" s="172"/>
      <c r="OIY240" s="172"/>
      <c r="OIZ240" s="172"/>
      <c r="OJA240" s="172"/>
      <c r="OJB240" s="172"/>
      <c r="OJC240" s="172"/>
      <c r="OJD240" s="172"/>
      <c r="OJE240" s="172"/>
      <c r="OJF240" s="172"/>
      <c r="OJG240" s="172"/>
      <c r="OJH240" s="172"/>
      <c r="OJI240" s="172"/>
      <c r="OJJ240" s="172"/>
      <c r="OJK240" s="172"/>
      <c r="OJL240" s="172"/>
      <c r="OJM240" s="172"/>
      <c r="OJN240" s="172"/>
      <c r="OJO240" s="172"/>
      <c r="OJP240" s="172"/>
      <c r="OJQ240" s="172"/>
      <c r="OJR240" s="172"/>
      <c r="OJS240" s="172"/>
      <c r="OJT240" s="172"/>
      <c r="OJU240" s="172"/>
      <c r="OJV240" s="172"/>
      <c r="OJW240" s="172"/>
      <c r="OJX240" s="172"/>
      <c r="OJY240" s="172"/>
      <c r="OJZ240" s="172"/>
      <c r="OKA240" s="172"/>
      <c r="OKB240" s="172"/>
      <c r="OKC240" s="172"/>
      <c r="OKD240" s="172"/>
      <c r="OKE240" s="172"/>
      <c r="OKF240" s="172"/>
      <c r="OKG240" s="172"/>
      <c r="OKH240" s="172"/>
      <c r="OKI240" s="172"/>
      <c r="OKJ240" s="172"/>
      <c r="OKK240" s="172"/>
      <c r="OKL240" s="172"/>
      <c r="OKM240" s="172"/>
      <c r="OKN240" s="172"/>
      <c r="OKO240" s="172"/>
      <c r="OKP240" s="172"/>
      <c r="OKQ240" s="172"/>
      <c r="OKR240" s="172"/>
      <c r="OKS240" s="172"/>
      <c r="OKT240" s="172"/>
      <c r="OKU240" s="172"/>
      <c r="OKV240" s="172"/>
      <c r="OKW240" s="172"/>
      <c r="OKX240" s="172"/>
      <c r="OKY240" s="172"/>
      <c r="OKZ240" s="172"/>
      <c r="OLA240" s="172"/>
      <c r="OLB240" s="172"/>
      <c r="OLC240" s="172"/>
      <c r="OLD240" s="172"/>
      <c r="OLE240" s="172"/>
      <c r="OLF240" s="172"/>
      <c r="OLG240" s="172"/>
      <c r="OLH240" s="172"/>
      <c r="OLI240" s="172"/>
      <c r="OLJ240" s="172"/>
      <c r="OLK240" s="172"/>
      <c r="OLL240" s="172"/>
      <c r="OLM240" s="172"/>
      <c r="OLN240" s="172"/>
      <c r="OLO240" s="172"/>
      <c r="OLP240" s="172"/>
      <c r="OLQ240" s="172"/>
      <c r="OLR240" s="172"/>
      <c r="OLS240" s="172"/>
      <c r="OLT240" s="172"/>
      <c r="OLU240" s="172"/>
      <c r="OLV240" s="172"/>
      <c r="OLW240" s="172"/>
      <c r="OLX240" s="172"/>
      <c r="OLY240" s="172"/>
      <c r="OLZ240" s="172"/>
      <c r="OMA240" s="172"/>
      <c r="OMB240" s="172"/>
      <c r="OMC240" s="172"/>
      <c r="OMD240" s="172"/>
      <c r="OME240" s="172"/>
      <c r="OMF240" s="172"/>
      <c r="OMG240" s="172"/>
      <c r="OMH240" s="172"/>
      <c r="OMI240" s="172"/>
      <c r="OMJ240" s="172"/>
      <c r="OMK240" s="172"/>
      <c r="OML240" s="172"/>
      <c r="OMM240" s="172"/>
      <c r="OMN240" s="172"/>
      <c r="OMO240" s="172"/>
      <c r="OMP240" s="172"/>
      <c r="OMQ240" s="172"/>
      <c r="OMR240" s="172"/>
      <c r="OMS240" s="172"/>
      <c r="OMT240" s="172"/>
      <c r="OMU240" s="172"/>
      <c r="OMV240" s="172"/>
      <c r="OMW240" s="172"/>
      <c r="OMX240" s="172"/>
      <c r="OMY240" s="172"/>
      <c r="OMZ240" s="172"/>
      <c r="ONA240" s="172"/>
      <c r="ONB240" s="172"/>
      <c r="ONC240" s="172"/>
      <c r="OND240" s="172"/>
      <c r="ONE240" s="172"/>
      <c r="ONF240" s="172"/>
      <c r="ONG240" s="172"/>
      <c r="ONH240" s="172"/>
      <c r="ONI240" s="172"/>
      <c r="ONJ240" s="172"/>
      <c r="ONK240" s="172"/>
      <c r="ONL240" s="172"/>
      <c r="ONM240" s="172"/>
      <c r="ONN240" s="172"/>
      <c r="ONO240" s="172"/>
      <c r="ONP240" s="172"/>
      <c r="ONQ240" s="172"/>
      <c r="ONR240" s="172"/>
      <c r="ONS240" s="172"/>
      <c r="ONT240" s="172"/>
      <c r="ONU240" s="172"/>
      <c r="ONV240" s="172"/>
      <c r="ONW240" s="172"/>
      <c r="ONX240" s="172"/>
      <c r="ONY240" s="172"/>
      <c r="ONZ240" s="172"/>
      <c r="OOA240" s="172"/>
      <c r="OOB240" s="172"/>
      <c r="OOC240" s="172"/>
      <c r="OOD240" s="172"/>
      <c r="OOE240" s="172"/>
      <c r="OOF240" s="172"/>
      <c r="OOG240" s="172"/>
      <c r="OOH240" s="172"/>
      <c r="OOI240" s="172"/>
      <c r="OOJ240" s="172"/>
      <c r="OOK240" s="172"/>
      <c r="OOL240" s="172"/>
      <c r="OOM240" s="172"/>
      <c r="OON240" s="172"/>
      <c r="OOO240" s="172"/>
      <c r="OOP240" s="172"/>
      <c r="OOQ240" s="172"/>
      <c r="OOR240" s="172"/>
      <c r="OOS240" s="172"/>
      <c r="OOT240" s="172"/>
      <c r="OOU240" s="172"/>
      <c r="OOV240" s="172"/>
      <c r="OOW240" s="172"/>
      <c r="OOX240" s="172"/>
      <c r="OOY240" s="172"/>
      <c r="OOZ240" s="172"/>
      <c r="OPA240" s="172"/>
      <c r="OPB240" s="172"/>
      <c r="OPC240" s="172"/>
      <c r="OPD240" s="172"/>
      <c r="OPE240" s="172"/>
      <c r="OPF240" s="172"/>
      <c r="OPG240" s="172"/>
      <c r="OPH240" s="172"/>
      <c r="OPI240" s="172"/>
      <c r="OPJ240" s="172"/>
      <c r="OPK240" s="172"/>
      <c r="OPL240" s="172"/>
      <c r="OPM240" s="172"/>
      <c r="OPN240" s="172"/>
      <c r="OPO240" s="172"/>
      <c r="OPP240" s="172"/>
      <c r="OPQ240" s="172"/>
      <c r="OPR240" s="172"/>
      <c r="OPS240" s="172"/>
      <c r="OPT240" s="172"/>
      <c r="OPU240" s="172"/>
      <c r="OPV240" s="172"/>
      <c r="OPW240" s="172"/>
      <c r="OPX240" s="172"/>
      <c r="OPY240" s="172"/>
      <c r="OPZ240" s="172"/>
      <c r="OQA240" s="172"/>
      <c r="OQB240" s="172"/>
      <c r="OQC240" s="172"/>
      <c r="OQD240" s="172"/>
      <c r="OQE240" s="172"/>
      <c r="OQF240" s="172"/>
      <c r="OQG240" s="172"/>
      <c r="OQH240" s="172"/>
      <c r="OQI240" s="172"/>
      <c r="OQJ240" s="172"/>
      <c r="OQK240" s="172"/>
      <c r="OQL240" s="172"/>
      <c r="OQM240" s="172"/>
      <c r="OQN240" s="172"/>
      <c r="OQO240" s="172"/>
      <c r="OQP240" s="172"/>
      <c r="OQQ240" s="172"/>
      <c r="OQR240" s="172"/>
      <c r="OQS240" s="172"/>
      <c r="OQT240" s="172"/>
      <c r="OQU240" s="172"/>
      <c r="OQV240" s="172"/>
      <c r="OQW240" s="172"/>
      <c r="OQX240" s="172"/>
      <c r="OQY240" s="172"/>
      <c r="OQZ240" s="172"/>
      <c r="ORA240" s="172"/>
      <c r="ORB240" s="172"/>
      <c r="ORC240" s="172"/>
      <c r="ORD240" s="172"/>
      <c r="ORE240" s="172"/>
      <c r="ORF240" s="172"/>
      <c r="ORG240" s="172"/>
      <c r="ORH240" s="172"/>
      <c r="ORI240" s="172"/>
      <c r="ORJ240" s="172"/>
      <c r="ORK240" s="172"/>
      <c r="ORL240" s="172"/>
      <c r="ORM240" s="172"/>
      <c r="ORN240" s="172"/>
      <c r="ORO240" s="172"/>
      <c r="ORP240" s="172"/>
      <c r="ORQ240" s="172"/>
      <c r="ORR240" s="172"/>
      <c r="ORS240" s="172"/>
      <c r="ORT240" s="172"/>
      <c r="ORU240" s="172"/>
      <c r="ORV240" s="172"/>
      <c r="ORW240" s="172"/>
      <c r="ORX240" s="172"/>
      <c r="ORY240" s="172"/>
      <c r="ORZ240" s="172"/>
      <c r="OSA240" s="172"/>
      <c r="OSB240" s="172"/>
      <c r="OSC240" s="172"/>
      <c r="OSD240" s="172"/>
      <c r="OSE240" s="172"/>
      <c r="OSF240" s="172"/>
      <c r="OSG240" s="172"/>
      <c r="OSH240" s="172"/>
      <c r="OSI240" s="172"/>
      <c r="OSJ240" s="172"/>
      <c r="OSK240" s="172"/>
      <c r="OSL240" s="172"/>
      <c r="OSM240" s="172"/>
      <c r="OSN240" s="172"/>
      <c r="OSO240" s="172"/>
      <c r="OSP240" s="172"/>
      <c r="OSQ240" s="172"/>
      <c r="OSR240" s="172"/>
      <c r="OSS240" s="172"/>
      <c r="OST240" s="172"/>
      <c r="OSU240" s="172"/>
      <c r="OSV240" s="172"/>
      <c r="OSW240" s="172"/>
      <c r="OSX240" s="172"/>
      <c r="OSY240" s="172"/>
      <c r="OSZ240" s="172"/>
      <c r="OTA240" s="172"/>
      <c r="OTB240" s="172"/>
      <c r="OTC240" s="172"/>
      <c r="OTD240" s="172"/>
      <c r="OTE240" s="172"/>
      <c r="OTF240" s="172"/>
      <c r="OTG240" s="172"/>
      <c r="OTH240" s="172"/>
      <c r="OTI240" s="172"/>
      <c r="OTJ240" s="172"/>
      <c r="OTK240" s="172"/>
      <c r="OTL240" s="172"/>
      <c r="OTM240" s="172"/>
      <c r="OTN240" s="172"/>
      <c r="OTO240" s="172"/>
      <c r="OTP240" s="172"/>
      <c r="OTQ240" s="172"/>
      <c r="OTR240" s="172"/>
      <c r="OTS240" s="172"/>
      <c r="OTT240" s="172"/>
      <c r="OTU240" s="172"/>
      <c r="OTV240" s="172"/>
      <c r="OTW240" s="172"/>
      <c r="OTX240" s="172"/>
      <c r="OTY240" s="172"/>
      <c r="OTZ240" s="172"/>
      <c r="OUA240" s="172"/>
      <c r="OUB240" s="172"/>
      <c r="OUC240" s="172"/>
      <c r="OUD240" s="172"/>
      <c r="OUE240" s="172"/>
      <c r="OUF240" s="172"/>
      <c r="OUG240" s="172"/>
      <c r="OUH240" s="172"/>
      <c r="OUI240" s="172"/>
      <c r="OUJ240" s="172"/>
      <c r="OUK240" s="172"/>
      <c r="OUL240" s="172"/>
      <c r="OUM240" s="172"/>
      <c r="OUN240" s="172"/>
      <c r="OUO240" s="172"/>
      <c r="OUP240" s="172"/>
      <c r="OUQ240" s="172"/>
      <c r="OUR240" s="172"/>
      <c r="OUS240" s="172"/>
      <c r="OUT240" s="172"/>
      <c r="OUU240" s="172"/>
      <c r="OUV240" s="172"/>
      <c r="OUW240" s="172"/>
      <c r="OUX240" s="172"/>
      <c r="OUY240" s="172"/>
      <c r="OUZ240" s="172"/>
      <c r="OVA240" s="172"/>
      <c r="OVB240" s="172"/>
      <c r="OVC240" s="172"/>
      <c r="OVD240" s="172"/>
      <c r="OVE240" s="172"/>
      <c r="OVF240" s="172"/>
      <c r="OVG240" s="172"/>
      <c r="OVH240" s="172"/>
      <c r="OVI240" s="172"/>
      <c r="OVJ240" s="172"/>
      <c r="OVK240" s="172"/>
      <c r="OVL240" s="172"/>
      <c r="OVM240" s="172"/>
      <c r="OVN240" s="172"/>
      <c r="OVO240" s="172"/>
      <c r="OVP240" s="172"/>
      <c r="OVQ240" s="172"/>
      <c r="OVR240" s="172"/>
      <c r="OVS240" s="172"/>
      <c r="OVT240" s="172"/>
      <c r="OVU240" s="172"/>
      <c r="OVV240" s="172"/>
      <c r="OVW240" s="172"/>
      <c r="OVX240" s="172"/>
      <c r="OVY240" s="172"/>
      <c r="OVZ240" s="172"/>
      <c r="OWA240" s="172"/>
      <c r="OWB240" s="172"/>
      <c r="OWC240" s="172"/>
      <c r="OWD240" s="172"/>
      <c r="OWE240" s="172"/>
      <c r="OWF240" s="172"/>
      <c r="OWG240" s="172"/>
      <c r="OWH240" s="172"/>
      <c r="OWI240" s="172"/>
      <c r="OWJ240" s="172"/>
      <c r="OWK240" s="172"/>
      <c r="OWL240" s="172"/>
      <c r="OWM240" s="172"/>
      <c r="OWN240" s="172"/>
      <c r="OWO240" s="172"/>
      <c r="OWP240" s="172"/>
      <c r="OWQ240" s="172"/>
      <c r="OWR240" s="172"/>
      <c r="OWS240" s="172"/>
      <c r="OWT240" s="172"/>
      <c r="OWU240" s="172"/>
      <c r="OWV240" s="172"/>
      <c r="OWW240" s="172"/>
      <c r="OWX240" s="172"/>
      <c r="OWY240" s="172"/>
      <c r="OWZ240" s="172"/>
      <c r="OXA240" s="172"/>
      <c r="OXB240" s="172"/>
      <c r="OXC240" s="172"/>
      <c r="OXD240" s="172"/>
      <c r="OXE240" s="172"/>
      <c r="OXF240" s="172"/>
      <c r="OXG240" s="172"/>
      <c r="OXH240" s="172"/>
      <c r="OXI240" s="172"/>
      <c r="OXJ240" s="172"/>
      <c r="OXK240" s="172"/>
      <c r="OXL240" s="172"/>
      <c r="OXM240" s="172"/>
      <c r="OXN240" s="172"/>
      <c r="OXO240" s="172"/>
      <c r="OXP240" s="172"/>
      <c r="OXQ240" s="172"/>
      <c r="OXR240" s="172"/>
      <c r="OXS240" s="172"/>
      <c r="OXT240" s="172"/>
      <c r="OXU240" s="172"/>
      <c r="OXV240" s="172"/>
      <c r="OXW240" s="172"/>
      <c r="OXX240" s="172"/>
      <c r="OXY240" s="172"/>
      <c r="OXZ240" s="172"/>
      <c r="OYA240" s="172"/>
      <c r="OYB240" s="172"/>
      <c r="OYC240" s="172"/>
      <c r="OYD240" s="172"/>
      <c r="OYE240" s="172"/>
      <c r="OYF240" s="172"/>
      <c r="OYG240" s="172"/>
      <c r="OYH240" s="172"/>
      <c r="OYI240" s="172"/>
      <c r="OYJ240" s="172"/>
      <c r="OYK240" s="172"/>
      <c r="OYL240" s="172"/>
      <c r="OYM240" s="172"/>
      <c r="OYN240" s="172"/>
      <c r="OYO240" s="172"/>
      <c r="OYP240" s="172"/>
      <c r="OYQ240" s="172"/>
      <c r="OYR240" s="172"/>
      <c r="OYS240" s="172"/>
      <c r="OYT240" s="172"/>
      <c r="OYU240" s="172"/>
      <c r="OYV240" s="172"/>
      <c r="OYW240" s="172"/>
      <c r="OYX240" s="172"/>
      <c r="OYY240" s="172"/>
      <c r="OYZ240" s="172"/>
      <c r="OZA240" s="172"/>
      <c r="OZB240" s="172"/>
      <c r="OZC240" s="172"/>
      <c r="OZD240" s="172"/>
      <c r="OZE240" s="172"/>
      <c r="OZF240" s="172"/>
      <c r="OZG240" s="172"/>
      <c r="OZH240" s="172"/>
      <c r="OZI240" s="172"/>
      <c r="OZJ240" s="172"/>
      <c r="OZK240" s="172"/>
      <c r="OZL240" s="172"/>
      <c r="OZM240" s="172"/>
      <c r="OZN240" s="172"/>
      <c r="OZO240" s="172"/>
      <c r="OZP240" s="172"/>
      <c r="OZQ240" s="172"/>
      <c r="OZR240" s="172"/>
      <c r="OZS240" s="172"/>
      <c r="OZT240" s="172"/>
      <c r="OZU240" s="172"/>
      <c r="OZV240" s="172"/>
      <c r="OZW240" s="172"/>
      <c r="OZX240" s="172"/>
      <c r="OZY240" s="172"/>
      <c r="OZZ240" s="172"/>
      <c r="PAA240" s="172"/>
      <c r="PAB240" s="172"/>
      <c r="PAC240" s="172"/>
      <c r="PAD240" s="172"/>
      <c r="PAE240" s="172"/>
      <c r="PAF240" s="172"/>
      <c r="PAG240" s="172"/>
      <c r="PAH240" s="172"/>
      <c r="PAI240" s="172"/>
      <c r="PAJ240" s="172"/>
      <c r="PAK240" s="172"/>
      <c r="PAL240" s="172"/>
      <c r="PAM240" s="172"/>
      <c r="PAN240" s="172"/>
      <c r="PAO240" s="172"/>
      <c r="PAP240" s="172"/>
      <c r="PAQ240" s="172"/>
      <c r="PAR240" s="172"/>
      <c r="PAS240" s="172"/>
      <c r="PAT240" s="172"/>
      <c r="PAU240" s="172"/>
      <c r="PAV240" s="172"/>
      <c r="PAW240" s="172"/>
      <c r="PAX240" s="172"/>
      <c r="PAY240" s="172"/>
      <c r="PAZ240" s="172"/>
      <c r="PBA240" s="172"/>
      <c r="PBB240" s="172"/>
      <c r="PBC240" s="172"/>
      <c r="PBD240" s="172"/>
      <c r="PBE240" s="172"/>
      <c r="PBF240" s="172"/>
      <c r="PBG240" s="172"/>
      <c r="PBH240" s="172"/>
      <c r="PBI240" s="172"/>
      <c r="PBJ240" s="172"/>
      <c r="PBK240" s="172"/>
      <c r="PBL240" s="172"/>
      <c r="PBM240" s="172"/>
      <c r="PBN240" s="172"/>
      <c r="PBO240" s="172"/>
      <c r="PBP240" s="172"/>
      <c r="PBQ240" s="172"/>
      <c r="PBR240" s="172"/>
      <c r="PBS240" s="172"/>
      <c r="PBT240" s="172"/>
      <c r="PBU240" s="172"/>
      <c r="PBV240" s="172"/>
      <c r="PBW240" s="172"/>
      <c r="PBX240" s="172"/>
      <c r="PBY240" s="172"/>
      <c r="PBZ240" s="172"/>
      <c r="PCA240" s="172"/>
      <c r="PCB240" s="172"/>
      <c r="PCC240" s="172"/>
      <c r="PCD240" s="172"/>
      <c r="PCE240" s="172"/>
      <c r="PCF240" s="172"/>
      <c r="PCG240" s="172"/>
      <c r="PCH240" s="172"/>
      <c r="PCI240" s="172"/>
      <c r="PCJ240" s="172"/>
      <c r="PCK240" s="172"/>
      <c r="PCL240" s="172"/>
      <c r="PCM240" s="172"/>
      <c r="PCN240" s="172"/>
      <c r="PCO240" s="172"/>
      <c r="PCP240" s="172"/>
      <c r="PCQ240" s="172"/>
      <c r="PCR240" s="172"/>
      <c r="PCS240" s="172"/>
      <c r="PCT240" s="172"/>
      <c r="PCU240" s="172"/>
      <c r="PCV240" s="172"/>
      <c r="PCW240" s="172"/>
      <c r="PCX240" s="172"/>
      <c r="PCY240" s="172"/>
      <c r="PCZ240" s="172"/>
      <c r="PDA240" s="172"/>
      <c r="PDB240" s="172"/>
      <c r="PDC240" s="172"/>
      <c r="PDD240" s="172"/>
      <c r="PDE240" s="172"/>
      <c r="PDF240" s="172"/>
      <c r="PDG240" s="172"/>
      <c r="PDH240" s="172"/>
      <c r="PDI240" s="172"/>
      <c r="PDJ240" s="172"/>
      <c r="PDK240" s="172"/>
      <c r="PDL240" s="172"/>
      <c r="PDM240" s="172"/>
      <c r="PDN240" s="172"/>
      <c r="PDO240" s="172"/>
      <c r="PDP240" s="172"/>
      <c r="PDQ240" s="172"/>
      <c r="PDR240" s="172"/>
      <c r="PDS240" s="172"/>
      <c r="PDT240" s="172"/>
      <c r="PDU240" s="172"/>
      <c r="PDV240" s="172"/>
      <c r="PDW240" s="172"/>
      <c r="PDX240" s="172"/>
      <c r="PDY240" s="172"/>
      <c r="PDZ240" s="172"/>
      <c r="PEA240" s="172"/>
      <c r="PEB240" s="172"/>
      <c r="PEC240" s="172"/>
      <c r="PED240" s="172"/>
      <c r="PEE240" s="172"/>
      <c r="PEF240" s="172"/>
      <c r="PEG240" s="172"/>
      <c r="PEH240" s="172"/>
      <c r="PEI240" s="172"/>
      <c r="PEJ240" s="172"/>
      <c r="PEK240" s="172"/>
      <c r="PEL240" s="172"/>
      <c r="PEM240" s="172"/>
      <c r="PEN240" s="172"/>
      <c r="PEO240" s="172"/>
      <c r="PEP240" s="172"/>
      <c r="PEQ240" s="172"/>
      <c r="PER240" s="172"/>
      <c r="PES240" s="172"/>
      <c r="PET240" s="172"/>
      <c r="PEU240" s="172"/>
      <c r="PEV240" s="172"/>
      <c r="PEW240" s="172"/>
      <c r="PEX240" s="172"/>
      <c r="PEY240" s="172"/>
      <c r="PEZ240" s="172"/>
      <c r="PFA240" s="172"/>
      <c r="PFB240" s="172"/>
      <c r="PFC240" s="172"/>
      <c r="PFD240" s="172"/>
      <c r="PFE240" s="172"/>
      <c r="PFF240" s="172"/>
      <c r="PFG240" s="172"/>
      <c r="PFH240" s="172"/>
      <c r="PFI240" s="172"/>
      <c r="PFJ240" s="172"/>
      <c r="PFK240" s="172"/>
      <c r="PFL240" s="172"/>
      <c r="PFM240" s="172"/>
      <c r="PFN240" s="172"/>
      <c r="PFO240" s="172"/>
      <c r="PFP240" s="172"/>
      <c r="PFQ240" s="172"/>
      <c r="PFR240" s="172"/>
      <c r="PFS240" s="172"/>
      <c r="PFT240" s="172"/>
      <c r="PFU240" s="172"/>
      <c r="PFV240" s="172"/>
      <c r="PFW240" s="172"/>
      <c r="PFX240" s="172"/>
      <c r="PFY240" s="172"/>
      <c r="PFZ240" s="172"/>
      <c r="PGA240" s="172"/>
      <c r="PGB240" s="172"/>
      <c r="PGC240" s="172"/>
      <c r="PGD240" s="172"/>
      <c r="PGE240" s="172"/>
      <c r="PGF240" s="172"/>
      <c r="PGG240" s="172"/>
      <c r="PGH240" s="172"/>
      <c r="PGI240" s="172"/>
      <c r="PGJ240" s="172"/>
      <c r="PGK240" s="172"/>
      <c r="PGL240" s="172"/>
      <c r="PGM240" s="172"/>
      <c r="PGN240" s="172"/>
      <c r="PGO240" s="172"/>
      <c r="PGP240" s="172"/>
      <c r="PGQ240" s="172"/>
      <c r="PGR240" s="172"/>
      <c r="PGS240" s="172"/>
      <c r="PGT240" s="172"/>
      <c r="PGU240" s="172"/>
      <c r="PGV240" s="172"/>
      <c r="PGW240" s="172"/>
      <c r="PGX240" s="172"/>
      <c r="PGY240" s="172"/>
      <c r="PGZ240" s="172"/>
      <c r="PHA240" s="172"/>
      <c r="PHB240" s="172"/>
      <c r="PHC240" s="172"/>
      <c r="PHD240" s="172"/>
      <c r="PHE240" s="172"/>
      <c r="PHF240" s="172"/>
      <c r="PHG240" s="172"/>
      <c r="PHH240" s="172"/>
      <c r="PHI240" s="172"/>
      <c r="PHJ240" s="172"/>
      <c r="PHK240" s="172"/>
      <c r="PHL240" s="172"/>
      <c r="PHM240" s="172"/>
      <c r="PHN240" s="172"/>
      <c r="PHO240" s="172"/>
      <c r="PHP240" s="172"/>
      <c r="PHQ240" s="172"/>
      <c r="PHR240" s="172"/>
      <c r="PHS240" s="172"/>
      <c r="PHT240" s="172"/>
      <c r="PHU240" s="172"/>
      <c r="PHV240" s="172"/>
      <c r="PHW240" s="172"/>
      <c r="PHX240" s="172"/>
      <c r="PHY240" s="172"/>
      <c r="PHZ240" s="172"/>
      <c r="PIA240" s="172"/>
      <c r="PIB240" s="172"/>
      <c r="PIC240" s="172"/>
      <c r="PID240" s="172"/>
      <c r="PIE240" s="172"/>
      <c r="PIF240" s="172"/>
      <c r="PIG240" s="172"/>
      <c r="PIH240" s="172"/>
      <c r="PII240" s="172"/>
      <c r="PIJ240" s="172"/>
      <c r="PIK240" s="172"/>
      <c r="PIL240" s="172"/>
      <c r="PIM240" s="172"/>
      <c r="PIN240" s="172"/>
      <c r="PIO240" s="172"/>
      <c r="PIP240" s="172"/>
      <c r="PIQ240" s="172"/>
      <c r="PIR240" s="172"/>
      <c r="PIS240" s="172"/>
      <c r="PIT240" s="172"/>
      <c r="PIU240" s="172"/>
      <c r="PIV240" s="172"/>
      <c r="PIW240" s="172"/>
      <c r="PIX240" s="172"/>
      <c r="PIY240" s="172"/>
      <c r="PIZ240" s="172"/>
      <c r="PJA240" s="172"/>
      <c r="PJB240" s="172"/>
      <c r="PJC240" s="172"/>
      <c r="PJD240" s="172"/>
      <c r="PJE240" s="172"/>
      <c r="PJF240" s="172"/>
      <c r="PJG240" s="172"/>
      <c r="PJH240" s="172"/>
      <c r="PJI240" s="172"/>
      <c r="PJJ240" s="172"/>
      <c r="PJK240" s="172"/>
      <c r="PJL240" s="172"/>
      <c r="PJM240" s="172"/>
      <c r="PJN240" s="172"/>
      <c r="PJO240" s="172"/>
      <c r="PJP240" s="172"/>
      <c r="PJQ240" s="172"/>
      <c r="PJR240" s="172"/>
      <c r="PJS240" s="172"/>
      <c r="PJT240" s="172"/>
      <c r="PJU240" s="172"/>
      <c r="PJV240" s="172"/>
      <c r="PJW240" s="172"/>
      <c r="PJX240" s="172"/>
      <c r="PJY240" s="172"/>
      <c r="PJZ240" s="172"/>
      <c r="PKA240" s="172"/>
      <c r="PKB240" s="172"/>
      <c r="PKC240" s="172"/>
      <c r="PKD240" s="172"/>
      <c r="PKE240" s="172"/>
      <c r="PKF240" s="172"/>
      <c r="PKG240" s="172"/>
      <c r="PKH240" s="172"/>
      <c r="PKI240" s="172"/>
      <c r="PKJ240" s="172"/>
      <c r="PKK240" s="172"/>
      <c r="PKL240" s="172"/>
      <c r="PKM240" s="172"/>
      <c r="PKN240" s="172"/>
      <c r="PKO240" s="172"/>
      <c r="PKP240" s="172"/>
      <c r="PKQ240" s="172"/>
      <c r="PKR240" s="172"/>
      <c r="PKS240" s="172"/>
      <c r="PKT240" s="172"/>
      <c r="PKU240" s="172"/>
      <c r="PKV240" s="172"/>
      <c r="PKW240" s="172"/>
      <c r="PKX240" s="172"/>
      <c r="PKY240" s="172"/>
      <c r="PKZ240" s="172"/>
      <c r="PLA240" s="172"/>
      <c r="PLB240" s="172"/>
      <c r="PLC240" s="172"/>
      <c r="PLD240" s="172"/>
      <c r="PLE240" s="172"/>
      <c r="PLF240" s="172"/>
      <c r="PLG240" s="172"/>
      <c r="PLH240" s="172"/>
      <c r="PLI240" s="172"/>
      <c r="PLJ240" s="172"/>
      <c r="PLK240" s="172"/>
      <c r="PLL240" s="172"/>
      <c r="PLM240" s="172"/>
      <c r="PLN240" s="172"/>
      <c r="PLO240" s="172"/>
      <c r="PLP240" s="172"/>
      <c r="PLQ240" s="172"/>
      <c r="PLR240" s="172"/>
      <c r="PLS240" s="172"/>
      <c r="PLT240" s="172"/>
      <c r="PLU240" s="172"/>
      <c r="PLV240" s="172"/>
      <c r="PLW240" s="172"/>
      <c r="PLX240" s="172"/>
      <c r="PLY240" s="172"/>
      <c r="PLZ240" s="172"/>
      <c r="PMA240" s="172"/>
      <c r="PMB240" s="172"/>
      <c r="PMC240" s="172"/>
      <c r="PMD240" s="172"/>
      <c r="PME240" s="172"/>
      <c r="PMF240" s="172"/>
      <c r="PMG240" s="172"/>
      <c r="PMH240" s="172"/>
      <c r="PMI240" s="172"/>
      <c r="PMJ240" s="172"/>
      <c r="PMK240" s="172"/>
      <c r="PML240" s="172"/>
      <c r="PMM240" s="172"/>
      <c r="PMN240" s="172"/>
      <c r="PMO240" s="172"/>
      <c r="PMP240" s="172"/>
      <c r="PMQ240" s="172"/>
      <c r="PMR240" s="172"/>
      <c r="PMS240" s="172"/>
      <c r="PMT240" s="172"/>
      <c r="PMU240" s="172"/>
      <c r="PMV240" s="172"/>
      <c r="PMW240" s="172"/>
      <c r="PMX240" s="172"/>
      <c r="PMY240" s="172"/>
      <c r="PMZ240" s="172"/>
      <c r="PNA240" s="172"/>
      <c r="PNB240" s="172"/>
      <c r="PNC240" s="172"/>
      <c r="PND240" s="172"/>
      <c r="PNE240" s="172"/>
      <c r="PNF240" s="172"/>
      <c r="PNG240" s="172"/>
      <c r="PNH240" s="172"/>
      <c r="PNI240" s="172"/>
      <c r="PNJ240" s="172"/>
      <c r="PNK240" s="172"/>
      <c r="PNL240" s="172"/>
      <c r="PNM240" s="172"/>
      <c r="PNN240" s="172"/>
      <c r="PNO240" s="172"/>
      <c r="PNP240" s="172"/>
      <c r="PNQ240" s="172"/>
      <c r="PNR240" s="172"/>
      <c r="PNS240" s="172"/>
      <c r="PNT240" s="172"/>
      <c r="PNU240" s="172"/>
      <c r="PNV240" s="172"/>
      <c r="PNW240" s="172"/>
      <c r="PNX240" s="172"/>
      <c r="PNY240" s="172"/>
      <c r="PNZ240" s="172"/>
      <c r="POA240" s="172"/>
      <c r="POB240" s="172"/>
      <c r="POC240" s="172"/>
      <c r="POD240" s="172"/>
      <c r="POE240" s="172"/>
      <c r="POF240" s="172"/>
      <c r="POG240" s="172"/>
      <c r="POH240" s="172"/>
      <c r="POI240" s="172"/>
      <c r="POJ240" s="172"/>
      <c r="POK240" s="172"/>
      <c r="POL240" s="172"/>
      <c r="POM240" s="172"/>
      <c r="PON240" s="172"/>
      <c r="POO240" s="172"/>
      <c r="POP240" s="172"/>
      <c r="POQ240" s="172"/>
      <c r="POR240" s="172"/>
      <c r="POS240" s="172"/>
      <c r="POT240" s="172"/>
      <c r="POU240" s="172"/>
      <c r="POV240" s="172"/>
      <c r="POW240" s="172"/>
      <c r="POX240" s="172"/>
      <c r="POY240" s="172"/>
      <c r="POZ240" s="172"/>
      <c r="PPA240" s="172"/>
      <c r="PPB240" s="172"/>
      <c r="PPC240" s="172"/>
      <c r="PPD240" s="172"/>
      <c r="PPE240" s="172"/>
      <c r="PPF240" s="172"/>
      <c r="PPG240" s="172"/>
      <c r="PPH240" s="172"/>
      <c r="PPI240" s="172"/>
      <c r="PPJ240" s="172"/>
      <c r="PPK240" s="172"/>
      <c r="PPL240" s="172"/>
      <c r="PPM240" s="172"/>
      <c r="PPN240" s="172"/>
      <c r="PPO240" s="172"/>
      <c r="PPP240" s="172"/>
      <c r="PPQ240" s="172"/>
      <c r="PPR240" s="172"/>
      <c r="PPS240" s="172"/>
      <c r="PPT240" s="172"/>
      <c r="PPU240" s="172"/>
      <c r="PPV240" s="172"/>
      <c r="PPW240" s="172"/>
      <c r="PPX240" s="172"/>
      <c r="PPY240" s="172"/>
      <c r="PPZ240" s="172"/>
      <c r="PQA240" s="172"/>
      <c r="PQB240" s="172"/>
      <c r="PQC240" s="172"/>
      <c r="PQD240" s="172"/>
      <c r="PQE240" s="172"/>
      <c r="PQF240" s="172"/>
      <c r="PQG240" s="172"/>
      <c r="PQH240" s="172"/>
      <c r="PQI240" s="172"/>
      <c r="PQJ240" s="172"/>
      <c r="PQK240" s="172"/>
      <c r="PQL240" s="172"/>
      <c r="PQM240" s="172"/>
      <c r="PQN240" s="172"/>
      <c r="PQO240" s="172"/>
      <c r="PQP240" s="172"/>
      <c r="PQQ240" s="172"/>
      <c r="PQR240" s="172"/>
      <c r="PQS240" s="172"/>
      <c r="PQT240" s="172"/>
      <c r="PQU240" s="172"/>
      <c r="PQV240" s="172"/>
      <c r="PQW240" s="172"/>
      <c r="PQX240" s="172"/>
      <c r="PQY240" s="172"/>
      <c r="PQZ240" s="172"/>
      <c r="PRA240" s="172"/>
      <c r="PRB240" s="172"/>
      <c r="PRC240" s="172"/>
      <c r="PRD240" s="172"/>
      <c r="PRE240" s="172"/>
      <c r="PRF240" s="172"/>
      <c r="PRG240" s="172"/>
      <c r="PRH240" s="172"/>
      <c r="PRI240" s="172"/>
      <c r="PRJ240" s="172"/>
      <c r="PRK240" s="172"/>
      <c r="PRL240" s="172"/>
      <c r="PRM240" s="172"/>
      <c r="PRN240" s="172"/>
      <c r="PRO240" s="172"/>
      <c r="PRP240" s="172"/>
      <c r="PRQ240" s="172"/>
      <c r="PRR240" s="172"/>
      <c r="PRS240" s="172"/>
      <c r="PRT240" s="172"/>
      <c r="PRU240" s="172"/>
      <c r="PRV240" s="172"/>
      <c r="PRW240" s="172"/>
      <c r="PRX240" s="172"/>
      <c r="PRY240" s="172"/>
      <c r="PRZ240" s="172"/>
      <c r="PSA240" s="172"/>
      <c r="PSB240" s="172"/>
      <c r="PSC240" s="172"/>
      <c r="PSD240" s="172"/>
      <c r="PSE240" s="172"/>
      <c r="PSF240" s="172"/>
      <c r="PSG240" s="172"/>
      <c r="PSH240" s="172"/>
      <c r="PSI240" s="172"/>
      <c r="PSJ240" s="172"/>
      <c r="PSK240" s="172"/>
      <c r="PSL240" s="172"/>
      <c r="PSM240" s="172"/>
      <c r="PSN240" s="172"/>
      <c r="PSO240" s="172"/>
      <c r="PSP240" s="172"/>
      <c r="PSQ240" s="172"/>
      <c r="PSR240" s="172"/>
      <c r="PSS240" s="172"/>
      <c r="PST240" s="172"/>
      <c r="PSU240" s="172"/>
      <c r="PSV240" s="172"/>
      <c r="PSW240" s="172"/>
      <c r="PSX240" s="172"/>
      <c r="PSY240" s="172"/>
      <c r="PSZ240" s="172"/>
      <c r="PTA240" s="172"/>
      <c r="PTB240" s="172"/>
      <c r="PTC240" s="172"/>
      <c r="PTD240" s="172"/>
      <c r="PTE240" s="172"/>
      <c r="PTF240" s="172"/>
      <c r="PTG240" s="172"/>
      <c r="PTH240" s="172"/>
      <c r="PTI240" s="172"/>
      <c r="PTJ240" s="172"/>
      <c r="PTK240" s="172"/>
      <c r="PTL240" s="172"/>
      <c r="PTM240" s="172"/>
      <c r="PTN240" s="172"/>
      <c r="PTO240" s="172"/>
      <c r="PTP240" s="172"/>
      <c r="PTQ240" s="172"/>
      <c r="PTR240" s="172"/>
      <c r="PTS240" s="172"/>
      <c r="PTT240" s="172"/>
      <c r="PTU240" s="172"/>
      <c r="PTV240" s="172"/>
      <c r="PTW240" s="172"/>
      <c r="PTX240" s="172"/>
      <c r="PTY240" s="172"/>
      <c r="PTZ240" s="172"/>
      <c r="PUA240" s="172"/>
      <c r="PUB240" s="172"/>
      <c r="PUC240" s="172"/>
      <c r="PUD240" s="172"/>
      <c r="PUE240" s="172"/>
      <c r="PUF240" s="172"/>
      <c r="PUG240" s="172"/>
      <c r="PUH240" s="172"/>
      <c r="PUI240" s="172"/>
      <c r="PUJ240" s="172"/>
      <c r="PUK240" s="172"/>
      <c r="PUL240" s="172"/>
      <c r="PUM240" s="172"/>
      <c r="PUN240" s="172"/>
      <c r="PUO240" s="172"/>
      <c r="PUP240" s="172"/>
      <c r="PUQ240" s="172"/>
      <c r="PUR240" s="172"/>
      <c r="PUS240" s="172"/>
      <c r="PUT240" s="172"/>
      <c r="PUU240" s="172"/>
      <c r="PUV240" s="172"/>
      <c r="PUW240" s="172"/>
      <c r="PUX240" s="172"/>
      <c r="PUY240" s="172"/>
      <c r="PUZ240" s="172"/>
      <c r="PVA240" s="172"/>
      <c r="PVB240" s="172"/>
      <c r="PVC240" s="172"/>
      <c r="PVD240" s="172"/>
      <c r="PVE240" s="172"/>
      <c r="PVF240" s="172"/>
      <c r="PVG240" s="172"/>
      <c r="PVH240" s="172"/>
      <c r="PVI240" s="172"/>
      <c r="PVJ240" s="172"/>
      <c r="PVK240" s="172"/>
      <c r="PVL240" s="172"/>
      <c r="PVM240" s="172"/>
      <c r="PVN240" s="172"/>
      <c r="PVO240" s="172"/>
      <c r="PVP240" s="172"/>
      <c r="PVQ240" s="172"/>
      <c r="PVR240" s="172"/>
      <c r="PVS240" s="172"/>
      <c r="PVT240" s="172"/>
      <c r="PVU240" s="172"/>
      <c r="PVV240" s="172"/>
      <c r="PVW240" s="172"/>
      <c r="PVX240" s="172"/>
      <c r="PVY240" s="172"/>
      <c r="PVZ240" s="172"/>
      <c r="PWA240" s="172"/>
      <c r="PWB240" s="172"/>
      <c r="PWC240" s="172"/>
      <c r="PWD240" s="172"/>
      <c r="PWE240" s="172"/>
      <c r="PWF240" s="172"/>
      <c r="PWG240" s="172"/>
      <c r="PWH240" s="172"/>
      <c r="PWI240" s="172"/>
      <c r="PWJ240" s="172"/>
      <c r="PWK240" s="172"/>
      <c r="PWL240" s="172"/>
      <c r="PWM240" s="172"/>
      <c r="PWN240" s="172"/>
      <c r="PWO240" s="172"/>
      <c r="PWP240" s="172"/>
      <c r="PWQ240" s="172"/>
      <c r="PWR240" s="172"/>
      <c r="PWS240" s="172"/>
      <c r="PWT240" s="172"/>
      <c r="PWU240" s="172"/>
      <c r="PWV240" s="172"/>
      <c r="PWW240" s="172"/>
      <c r="PWX240" s="172"/>
      <c r="PWY240" s="172"/>
      <c r="PWZ240" s="172"/>
      <c r="PXA240" s="172"/>
      <c r="PXB240" s="172"/>
      <c r="PXC240" s="172"/>
      <c r="PXD240" s="172"/>
      <c r="PXE240" s="172"/>
      <c r="PXF240" s="172"/>
      <c r="PXG240" s="172"/>
      <c r="PXH240" s="172"/>
      <c r="PXI240" s="172"/>
      <c r="PXJ240" s="172"/>
      <c r="PXK240" s="172"/>
      <c r="PXL240" s="172"/>
      <c r="PXM240" s="172"/>
      <c r="PXN240" s="172"/>
      <c r="PXO240" s="172"/>
      <c r="PXP240" s="172"/>
      <c r="PXQ240" s="172"/>
      <c r="PXR240" s="172"/>
      <c r="PXS240" s="172"/>
      <c r="PXT240" s="172"/>
      <c r="PXU240" s="172"/>
      <c r="PXV240" s="172"/>
      <c r="PXW240" s="172"/>
      <c r="PXX240" s="172"/>
      <c r="PXY240" s="172"/>
      <c r="PXZ240" s="172"/>
      <c r="PYA240" s="172"/>
      <c r="PYB240" s="172"/>
      <c r="PYC240" s="172"/>
      <c r="PYD240" s="172"/>
      <c r="PYE240" s="172"/>
      <c r="PYF240" s="172"/>
      <c r="PYG240" s="172"/>
      <c r="PYH240" s="172"/>
      <c r="PYI240" s="172"/>
      <c r="PYJ240" s="172"/>
      <c r="PYK240" s="172"/>
      <c r="PYL240" s="172"/>
      <c r="PYM240" s="172"/>
      <c r="PYN240" s="172"/>
      <c r="PYO240" s="172"/>
      <c r="PYP240" s="172"/>
      <c r="PYQ240" s="172"/>
      <c r="PYR240" s="172"/>
      <c r="PYS240" s="172"/>
      <c r="PYT240" s="172"/>
      <c r="PYU240" s="172"/>
      <c r="PYV240" s="172"/>
      <c r="PYW240" s="172"/>
      <c r="PYX240" s="172"/>
      <c r="PYY240" s="172"/>
      <c r="PYZ240" s="172"/>
      <c r="PZA240" s="172"/>
      <c r="PZB240" s="172"/>
      <c r="PZC240" s="172"/>
      <c r="PZD240" s="172"/>
      <c r="PZE240" s="172"/>
      <c r="PZF240" s="172"/>
      <c r="PZG240" s="172"/>
      <c r="PZH240" s="172"/>
      <c r="PZI240" s="172"/>
      <c r="PZJ240" s="172"/>
      <c r="PZK240" s="172"/>
      <c r="PZL240" s="172"/>
      <c r="PZM240" s="172"/>
      <c r="PZN240" s="172"/>
      <c r="PZO240" s="172"/>
      <c r="PZP240" s="172"/>
      <c r="PZQ240" s="172"/>
      <c r="PZR240" s="172"/>
      <c r="PZS240" s="172"/>
      <c r="PZT240" s="172"/>
      <c r="PZU240" s="172"/>
      <c r="PZV240" s="172"/>
      <c r="PZW240" s="172"/>
      <c r="PZX240" s="172"/>
      <c r="PZY240" s="172"/>
      <c r="PZZ240" s="172"/>
      <c r="QAA240" s="172"/>
      <c r="QAB240" s="172"/>
      <c r="QAC240" s="172"/>
      <c r="QAD240" s="172"/>
      <c r="QAE240" s="172"/>
      <c r="QAF240" s="172"/>
      <c r="QAG240" s="172"/>
      <c r="QAH240" s="172"/>
      <c r="QAI240" s="172"/>
      <c r="QAJ240" s="172"/>
      <c r="QAK240" s="172"/>
      <c r="QAL240" s="172"/>
      <c r="QAM240" s="172"/>
      <c r="QAN240" s="172"/>
      <c r="QAO240" s="172"/>
      <c r="QAP240" s="172"/>
      <c r="QAQ240" s="172"/>
      <c r="QAR240" s="172"/>
      <c r="QAS240" s="172"/>
      <c r="QAT240" s="172"/>
      <c r="QAU240" s="172"/>
      <c r="QAV240" s="172"/>
      <c r="QAW240" s="172"/>
      <c r="QAX240" s="172"/>
      <c r="QAY240" s="172"/>
      <c r="QAZ240" s="172"/>
      <c r="QBA240" s="172"/>
      <c r="QBB240" s="172"/>
      <c r="QBC240" s="172"/>
      <c r="QBD240" s="172"/>
      <c r="QBE240" s="172"/>
      <c r="QBF240" s="172"/>
      <c r="QBG240" s="172"/>
      <c r="QBH240" s="172"/>
      <c r="QBI240" s="172"/>
      <c r="QBJ240" s="172"/>
      <c r="QBK240" s="172"/>
      <c r="QBL240" s="172"/>
      <c r="QBM240" s="172"/>
      <c r="QBN240" s="172"/>
      <c r="QBO240" s="172"/>
      <c r="QBP240" s="172"/>
      <c r="QBQ240" s="172"/>
      <c r="QBR240" s="172"/>
      <c r="QBS240" s="172"/>
      <c r="QBT240" s="172"/>
      <c r="QBU240" s="172"/>
      <c r="QBV240" s="172"/>
      <c r="QBW240" s="172"/>
      <c r="QBX240" s="172"/>
      <c r="QBY240" s="172"/>
      <c r="QBZ240" s="172"/>
      <c r="QCA240" s="172"/>
      <c r="QCB240" s="172"/>
      <c r="QCC240" s="172"/>
      <c r="QCD240" s="172"/>
      <c r="QCE240" s="172"/>
      <c r="QCF240" s="172"/>
      <c r="QCG240" s="172"/>
      <c r="QCH240" s="172"/>
      <c r="QCI240" s="172"/>
      <c r="QCJ240" s="172"/>
      <c r="QCK240" s="172"/>
      <c r="QCL240" s="172"/>
      <c r="QCM240" s="172"/>
      <c r="QCN240" s="172"/>
      <c r="QCO240" s="172"/>
      <c r="QCP240" s="172"/>
      <c r="QCQ240" s="172"/>
      <c r="QCR240" s="172"/>
      <c r="QCS240" s="172"/>
      <c r="QCT240" s="172"/>
      <c r="QCU240" s="172"/>
      <c r="QCV240" s="172"/>
      <c r="QCW240" s="172"/>
      <c r="QCX240" s="172"/>
      <c r="QCY240" s="172"/>
      <c r="QCZ240" s="172"/>
      <c r="QDA240" s="172"/>
      <c r="QDB240" s="172"/>
      <c r="QDC240" s="172"/>
      <c r="QDD240" s="172"/>
      <c r="QDE240" s="172"/>
      <c r="QDF240" s="172"/>
      <c r="QDG240" s="172"/>
      <c r="QDH240" s="172"/>
      <c r="QDI240" s="172"/>
      <c r="QDJ240" s="172"/>
      <c r="QDK240" s="172"/>
      <c r="QDL240" s="172"/>
      <c r="QDM240" s="172"/>
      <c r="QDN240" s="172"/>
      <c r="QDO240" s="172"/>
      <c r="QDP240" s="172"/>
      <c r="QDQ240" s="172"/>
      <c r="QDR240" s="172"/>
      <c r="QDS240" s="172"/>
      <c r="QDT240" s="172"/>
      <c r="QDU240" s="172"/>
      <c r="QDV240" s="172"/>
      <c r="QDW240" s="172"/>
      <c r="QDX240" s="172"/>
      <c r="QDY240" s="172"/>
      <c r="QDZ240" s="172"/>
      <c r="QEA240" s="172"/>
      <c r="QEB240" s="172"/>
      <c r="QEC240" s="172"/>
      <c r="QED240" s="172"/>
      <c r="QEE240" s="172"/>
      <c r="QEF240" s="172"/>
      <c r="QEG240" s="172"/>
      <c r="QEH240" s="172"/>
      <c r="QEI240" s="172"/>
      <c r="QEJ240" s="172"/>
      <c r="QEK240" s="172"/>
      <c r="QEL240" s="172"/>
      <c r="QEM240" s="172"/>
      <c r="QEN240" s="172"/>
      <c r="QEO240" s="172"/>
      <c r="QEP240" s="172"/>
      <c r="QEQ240" s="172"/>
      <c r="QER240" s="172"/>
      <c r="QES240" s="172"/>
      <c r="QET240" s="172"/>
      <c r="QEU240" s="172"/>
      <c r="QEV240" s="172"/>
      <c r="QEW240" s="172"/>
      <c r="QEX240" s="172"/>
      <c r="QEY240" s="172"/>
      <c r="QEZ240" s="172"/>
      <c r="QFA240" s="172"/>
      <c r="QFB240" s="172"/>
      <c r="QFC240" s="172"/>
      <c r="QFD240" s="172"/>
      <c r="QFE240" s="172"/>
      <c r="QFF240" s="172"/>
      <c r="QFG240" s="172"/>
      <c r="QFH240" s="172"/>
      <c r="QFI240" s="172"/>
      <c r="QFJ240" s="172"/>
      <c r="QFK240" s="172"/>
      <c r="QFL240" s="172"/>
      <c r="QFM240" s="172"/>
      <c r="QFN240" s="172"/>
      <c r="QFO240" s="172"/>
      <c r="QFP240" s="172"/>
      <c r="QFQ240" s="172"/>
      <c r="QFR240" s="172"/>
      <c r="QFS240" s="172"/>
      <c r="QFT240" s="172"/>
      <c r="QFU240" s="172"/>
      <c r="QFV240" s="172"/>
      <c r="QFW240" s="172"/>
      <c r="QFX240" s="172"/>
      <c r="QFY240" s="172"/>
      <c r="QFZ240" s="172"/>
      <c r="QGA240" s="172"/>
      <c r="QGB240" s="172"/>
      <c r="QGC240" s="172"/>
      <c r="QGD240" s="172"/>
      <c r="QGE240" s="172"/>
      <c r="QGF240" s="172"/>
      <c r="QGG240" s="172"/>
      <c r="QGH240" s="172"/>
      <c r="QGI240" s="172"/>
      <c r="QGJ240" s="172"/>
      <c r="QGK240" s="172"/>
      <c r="QGL240" s="172"/>
      <c r="QGM240" s="172"/>
      <c r="QGN240" s="172"/>
      <c r="QGO240" s="172"/>
      <c r="QGP240" s="172"/>
      <c r="QGQ240" s="172"/>
      <c r="QGR240" s="172"/>
      <c r="QGS240" s="172"/>
      <c r="QGT240" s="172"/>
      <c r="QGU240" s="172"/>
      <c r="QGV240" s="172"/>
      <c r="QGW240" s="172"/>
      <c r="QGX240" s="172"/>
      <c r="QGY240" s="172"/>
      <c r="QGZ240" s="172"/>
      <c r="QHA240" s="172"/>
      <c r="QHB240" s="172"/>
      <c r="QHC240" s="172"/>
      <c r="QHD240" s="172"/>
      <c r="QHE240" s="172"/>
      <c r="QHF240" s="172"/>
      <c r="QHG240" s="172"/>
      <c r="QHH240" s="172"/>
      <c r="QHI240" s="172"/>
      <c r="QHJ240" s="172"/>
      <c r="QHK240" s="172"/>
      <c r="QHL240" s="172"/>
      <c r="QHM240" s="172"/>
      <c r="QHN240" s="172"/>
      <c r="QHO240" s="172"/>
      <c r="QHP240" s="172"/>
      <c r="QHQ240" s="172"/>
      <c r="QHR240" s="172"/>
      <c r="QHS240" s="172"/>
      <c r="QHT240" s="172"/>
      <c r="QHU240" s="172"/>
      <c r="QHV240" s="172"/>
      <c r="QHW240" s="172"/>
      <c r="QHX240" s="172"/>
      <c r="QHY240" s="172"/>
      <c r="QHZ240" s="172"/>
      <c r="QIA240" s="172"/>
      <c r="QIB240" s="172"/>
      <c r="QIC240" s="172"/>
      <c r="QID240" s="172"/>
      <c r="QIE240" s="172"/>
      <c r="QIF240" s="172"/>
      <c r="QIG240" s="172"/>
      <c r="QIH240" s="172"/>
      <c r="QII240" s="172"/>
      <c r="QIJ240" s="172"/>
      <c r="QIK240" s="172"/>
      <c r="QIL240" s="172"/>
      <c r="QIM240" s="172"/>
      <c r="QIN240" s="172"/>
      <c r="QIO240" s="172"/>
      <c r="QIP240" s="172"/>
      <c r="QIQ240" s="172"/>
      <c r="QIR240" s="172"/>
      <c r="QIS240" s="172"/>
      <c r="QIT240" s="172"/>
      <c r="QIU240" s="172"/>
      <c r="QIV240" s="172"/>
      <c r="QIW240" s="172"/>
      <c r="QIX240" s="172"/>
      <c r="QIY240" s="172"/>
      <c r="QIZ240" s="172"/>
      <c r="QJA240" s="172"/>
      <c r="QJB240" s="172"/>
      <c r="QJC240" s="172"/>
      <c r="QJD240" s="172"/>
      <c r="QJE240" s="172"/>
      <c r="QJF240" s="172"/>
      <c r="QJG240" s="172"/>
      <c r="QJH240" s="172"/>
      <c r="QJI240" s="172"/>
      <c r="QJJ240" s="172"/>
      <c r="QJK240" s="172"/>
      <c r="QJL240" s="172"/>
      <c r="QJM240" s="172"/>
      <c r="QJN240" s="172"/>
      <c r="QJO240" s="172"/>
      <c r="QJP240" s="172"/>
      <c r="QJQ240" s="172"/>
      <c r="QJR240" s="172"/>
      <c r="QJS240" s="172"/>
      <c r="QJT240" s="172"/>
      <c r="QJU240" s="172"/>
      <c r="QJV240" s="172"/>
      <c r="QJW240" s="172"/>
      <c r="QJX240" s="172"/>
      <c r="QJY240" s="172"/>
      <c r="QJZ240" s="172"/>
      <c r="QKA240" s="172"/>
      <c r="QKB240" s="172"/>
      <c r="QKC240" s="172"/>
      <c r="QKD240" s="172"/>
      <c r="QKE240" s="172"/>
      <c r="QKF240" s="172"/>
      <c r="QKG240" s="172"/>
      <c r="QKH240" s="172"/>
      <c r="QKI240" s="172"/>
      <c r="QKJ240" s="172"/>
      <c r="QKK240" s="172"/>
      <c r="QKL240" s="172"/>
      <c r="QKM240" s="172"/>
      <c r="QKN240" s="172"/>
      <c r="QKO240" s="172"/>
      <c r="QKP240" s="172"/>
      <c r="QKQ240" s="172"/>
      <c r="QKR240" s="172"/>
      <c r="QKS240" s="172"/>
      <c r="QKT240" s="172"/>
      <c r="QKU240" s="172"/>
      <c r="QKV240" s="172"/>
      <c r="QKW240" s="172"/>
      <c r="QKX240" s="172"/>
      <c r="QKY240" s="172"/>
      <c r="QKZ240" s="172"/>
      <c r="QLA240" s="172"/>
      <c r="QLB240" s="172"/>
      <c r="QLC240" s="172"/>
      <c r="QLD240" s="172"/>
      <c r="QLE240" s="172"/>
      <c r="QLF240" s="172"/>
      <c r="QLG240" s="172"/>
      <c r="QLH240" s="172"/>
      <c r="QLI240" s="172"/>
      <c r="QLJ240" s="172"/>
      <c r="QLK240" s="172"/>
      <c r="QLL240" s="172"/>
      <c r="QLM240" s="172"/>
      <c r="QLN240" s="172"/>
      <c r="QLO240" s="172"/>
      <c r="QLP240" s="172"/>
      <c r="QLQ240" s="172"/>
      <c r="QLR240" s="172"/>
      <c r="QLS240" s="172"/>
      <c r="QLT240" s="172"/>
      <c r="QLU240" s="172"/>
      <c r="QLV240" s="172"/>
      <c r="QLW240" s="172"/>
      <c r="QLX240" s="172"/>
      <c r="QLY240" s="172"/>
      <c r="QLZ240" s="172"/>
      <c r="QMA240" s="172"/>
      <c r="QMB240" s="172"/>
      <c r="QMC240" s="172"/>
      <c r="QMD240" s="172"/>
      <c r="QME240" s="172"/>
      <c r="QMF240" s="172"/>
      <c r="QMG240" s="172"/>
      <c r="QMH240" s="172"/>
      <c r="QMI240" s="172"/>
      <c r="QMJ240" s="172"/>
      <c r="QMK240" s="172"/>
      <c r="QML240" s="172"/>
      <c r="QMM240" s="172"/>
      <c r="QMN240" s="172"/>
      <c r="QMO240" s="172"/>
      <c r="QMP240" s="172"/>
      <c r="QMQ240" s="172"/>
      <c r="QMR240" s="172"/>
      <c r="QMS240" s="172"/>
      <c r="QMT240" s="172"/>
      <c r="QMU240" s="172"/>
      <c r="QMV240" s="172"/>
      <c r="QMW240" s="172"/>
      <c r="QMX240" s="172"/>
      <c r="QMY240" s="172"/>
      <c r="QMZ240" s="172"/>
      <c r="QNA240" s="172"/>
      <c r="QNB240" s="172"/>
      <c r="QNC240" s="172"/>
      <c r="QND240" s="172"/>
      <c r="QNE240" s="172"/>
      <c r="QNF240" s="172"/>
      <c r="QNG240" s="172"/>
      <c r="QNH240" s="172"/>
      <c r="QNI240" s="172"/>
      <c r="QNJ240" s="172"/>
      <c r="QNK240" s="172"/>
      <c r="QNL240" s="172"/>
      <c r="QNM240" s="172"/>
      <c r="QNN240" s="172"/>
      <c r="QNO240" s="172"/>
      <c r="QNP240" s="172"/>
      <c r="QNQ240" s="172"/>
      <c r="QNR240" s="172"/>
      <c r="QNS240" s="172"/>
      <c r="QNT240" s="172"/>
      <c r="QNU240" s="172"/>
      <c r="QNV240" s="172"/>
      <c r="QNW240" s="172"/>
      <c r="QNX240" s="172"/>
      <c r="QNY240" s="172"/>
      <c r="QNZ240" s="172"/>
      <c r="QOA240" s="172"/>
      <c r="QOB240" s="172"/>
      <c r="QOC240" s="172"/>
      <c r="QOD240" s="172"/>
      <c r="QOE240" s="172"/>
      <c r="QOF240" s="172"/>
      <c r="QOG240" s="172"/>
      <c r="QOH240" s="172"/>
      <c r="QOI240" s="172"/>
      <c r="QOJ240" s="172"/>
      <c r="QOK240" s="172"/>
      <c r="QOL240" s="172"/>
      <c r="QOM240" s="172"/>
      <c r="QON240" s="172"/>
      <c r="QOO240" s="172"/>
      <c r="QOP240" s="172"/>
      <c r="QOQ240" s="172"/>
      <c r="QOR240" s="172"/>
      <c r="QOS240" s="172"/>
      <c r="QOT240" s="172"/>
      <c r="QOU240" s="172"/>
      <c r="QOV240" s="172"/>
      <c r="QOW240" s="172"/>
      <c r="QOX240" s="172"/>
      <c r="QOY240" s="172"/>
      <c r="QOZ240" s="172"/>
      <c r="QPA240" s="172"/>
      <c r="QPB240" s="172"/>
      <c r="QPC240" s="172"/>
      <c r="QPD240" s="172"/>
      <c r="QPE240" s="172"/>
      <c r="QPF240" s="172"/>
      <c r="QPG240" s="172"/>
      <c r="QPH240" s="172"/>
      <c r="QPI240" s="172"/>
      <c r="QPJ240" s="172"/>
      <c r="QPK240" s="172"/>
      <c r="QPL240" s="172"/>
      <c r="QPM240" s="172"/>
      <c r="QPN240" s="172"/>
      <c r="QPO240" s="172"/>
      <c r="QPP240" s="172"/>
      <c r="QPQ240" s="172"/>
      <c r="QPR240" s="172"/>
      <c r="QPS240" s="172"/>
      <c r="QPT240" s="172"/>
      <c r="QPU240" s="172"/>
      <c r="QPV240" s="172"/>
      <c r="QPW240" s="172"/>
      <c r="QPX240" s="172"/>
      <c r="QPY240" s="172"/>
      <c r="QPZ240" s="172"/>
      <c r="QQA240" s="172"/>
      <c r="QQB240" s="172"/>
      <c r="QQC240" s="172"/>
      <c r="QQD240" s="172"/>
      <c r="QQE240" s="172"/>
      <c r="QQF240" s="172"/>
      <c r="QQG240" s="172"/>
      <c r="QQH240" s="172"/>
      <c r="QQI240" s="172"/>
      <c r="QQJ240" s="172"/>
      <c r="QQK240" s="172"/>
      <c r="QQL240" s="172"/>
      <c r="QQM240" s="172"/>
      <c r="QQN240" s="172"/>
      <c r="QQO240" s="172"/>
      <c r="QQP240" s="172"/>
      <c r="QQQ240" s="172"/>
      <c r="QQR240" s="172"/>
      <c r="QQS240" s="172"/>
      <c r="QQT240" s="172"/>
      <c r="QQU240" s="172"/>
      <c r="QQV240" s="172"/>
      <c r="QQW240" s="172"/>
      <c r="QQX240" s="172"/>
      <c r="QQY240" s="172"/>
      <c r="QQZ240" s="172"/>
      <c r="QRA240" s="172"/>
      <c r="QRB240" s="172"/>
      <c r="QRC240" s="172"/>
      <c r="QRD240" s="172"/>
      <c r="QRE240" s="172"/>
      <c r="QRF240" s="172"/>
      <c r="QRG240" s="172"/>
      <c r="QRH240" s="172"/>
      <c r="QRI240" s="172"/>
      <c r="QRJ240" s="172"/>
      <c r="QRK240" s="172"/>
      <c r="QRL240" s="172"/>
      <c r="QRM240" s="172"/>
      <c r="QRN240" s="172"/>
      <c r="QRO240" s="172"/>
      <c r="QRP240" s="172"/>
      <c r="QRQ240" s="172"/>
      <c r="QRR240" s="172"/>
      <c r="QRS240" s="172"/>
      <c r="QRT240" s="172"/>
      <c r="QRU240" s="172"/>
      <c r="QRV240" s="172"/>
      <c r="QRW240" s="172"/>
      <c r="QRX240" s="172"/>
      <c r="QRY240" s="172"/>
      <c r="QRZ240" s="172"/>
      <c r="QSA240" s="172"/>
      <c r="QSB240" s="172"/>
      <c r="QSC240" s="172"/>
      <c r="QSD240" s="172"/>
      <c r="QSE240" s="172"/>
      <c r="QSF240" s="172"/>
      <c r="QSG240" s="172"/>
      <c r="QSH240" s="172"/>
      <c r="QSI240" s="172"/>
      <c r="QSJ240" s="172"/>
      <c r="QSK240" s="172"/>
      <c r="QSL240" s="172"/>
      <c r="QSM240" s="172"/>
      <c r="QSN240" s="172"/>
      <c r="QSO240" s="172"/>
      <c r="QSP240" s="172"/>
      <c r="QSQ240" s="172"/>
      <c r="QSR240" s="172"/>
      <c r="QSS240" s="172"/>
      <c r="QST240" s="172"/>
      <c r="QSU240" s="172"/>
      <c r="QSV240" s="172"/>
      <c r="QSW240" s="172"/>
      <c r="QSX240" s="172"/>
      <c r="QSY240" s="172"/>
      <c r="QSZ240" s="172"/>
      <c r="QTA240" s="172"/>
      <c r="QTB240" s="172"/>
      <c r="QTC240" s="172"/>
      <c r="QTD240" s="172"/>
      <c r="QTE240" s="172"/>
      <c r="QTF240" s="172"/>
      <c r="QTG240" s="172"/>
      <c r="QTH240" s="172"/>
      <c r="QTI240" s="172"/>
      <c r="QTJ240" s="172"/>
      <c r="QTK240" s="172"/>
      <c r="QTL240" s="172"/>
      <c r="QTM240" s="172"/>
      <c r="QTN240" s="172"/>
      <c r="QTO240" s="172"/>
      <c r="QTP240" s="172"/>
      <c r="QTQ240" s="172"/>
      <c r="QTR240" s="172"/>
      <c r="QTS240" s="172"/>
      <c r="QTT240" s="172"/>
      <c r="QTU240" s="172"/>
      <c r="QTV240" s="172"/>
      <c r="QTW240" s="172"/>
      <c r="QTX240" s="172"/>
      <c r="QTY240" s="172"/>
      <c r="QTZ240" s="172"/>
      <c r="QUA240" s="172"/>
      <c r="QUB240" s="172"/>
      <c r="QUC240" s="172"/>
      <c r="QUD240" s="172"/>
      <c r="QUE240" s="172"/>
      <c r="QUF240" s="172"/>
      <c r="QUG240" s="172"/>
      <c r="QUH240" s="172"/>
      <c r="QUI240" s="172"/>
      <c r="QUJ240" s="172"/>
      <c r="QUK240" s="172"/>
      <c r="QUL240" s="172"/>
      <c r="QUM240" s="172"/>
      <c r="QUN240" s="172"/>
      <c r="QUO240" s="172"/>
      <c r="QUP240" s="172"/>
      <c r="QUQ240" s="172"/>
      <c r="QUR240" s="172"/>
      <c r="QUS240" s="172"/>
      <c r="QUT240" s="172"/>
      <c r="QUU240" s="172"/>
      <c r="QUV240" s="172"/>
      <c r="QUW240" s="172"/>
      <c r="QUX240" s="172"/>
      <c r="QUY240" s="172"/>
      <c r="QUZ240" s="172"/>
      <c r="QVA240" s="172"/>
      <c r="QVB240" s="172"/>
      <c r="QVC240" s="172"/>
      <c r="QVD240" s="172"/>
      <c r="QVE240" s="172"/>
      <c r="QVF240" s="172"/>
      <c r="QVG240" s="172"/>
      <c r="QVH240" s="172"/>
      <c r="QVI240" s="172"/>
      <c r="QVJ240" s="172"/>
      <c r="QVK240" s="172"/>
      <c r="QVL240" s="172"/>
      <c r="QVM240" s="172"/>
      <c r="QVN240" s="172"/>
      <c r="QVO240" s="172"/>
      <c r="QVP240" s="172"/>
      <c r="QVQ240" s="172"/>
      <c r="QVR240" s="172"/>
      <c r="QVS240" s="172"/>
      <c r="QVT240" s="172"/>
      <c r="QVU240" s="172"/>
      <c r="QVV240" s="172"/>
      <c r="QVW240" s="172"/>
      <c r="QVX240" s="172"/>
      <c r="QVY240" s="172"/>
      <c r="QVZ240" s="172"/>
      <c r="QWA240" s="172"/>
      <c r="QWB240" s="172"/>
      <c r="QWC240" s="172"/>
      <c r="QWD240" s="172"/>
      <c r="QWE240" s="172"/>
      <c r="QWF240" s="172"/>
      <c r="QWG240" s="172"/>
      <c r="QWH240" s="172"/>
      <c r="QWI240" s="172"/>
      <c r="QWJ240" s="172"/>
      <c r="QWK240" s="172"/>
      <c r="QWL240" s="172"/>
      <c r="QWM240" s="172"/>
      <c r="QWN240" s="172"/>
      <c r="QWO240" s="172"/>
      <c r="QWP240" s="172"/>
      <c r="QWQ240" s="172"/>
      <c r="QWR240" s="172"/>
      <c r="QWS240" s="172"/>
      <c r="QWT240" s="172"/>
      <c r="QWU240" s="172"/>
      <c r="QWV240" s="172"/>
      <c r="QWW240" s="172"/>
      <c r="QWX240" s="172"/>
      <c r="QWY240" s="172"/>
      <c r="QWZ240" s="172"/>
      <c r="QXA240" s="172"/>
      <c r="QXB240" s="172"/>
      <c r="QXC240" s="172"/>
      <c r="QXD240" s="172"/>
      <c r="QXE240" s="172"/>
      <c r="QXF240" s="172"/>
      <c r="QXG240" s="172"/>
      <c r="QXH240" s="172"/>
      <c r="QXI240" s="172"/>
      <c r="QXJ240" s="172"/>
      <c r="QXK240" s="172"/>
      <c r="QXL240" s="172"/>
      <c r="QXM240" s="172"/>
      <c r="QXN240" s="172"/>
      <c r="QXO240" s="172"/>
      <c r="QXP240" s="172"/>
      <c r="QXQ240" s="172"/>
      <c r="QXR240" s="172"/>
      <c r="QXS240" s="172"/>
      <c r="QXT240" s="172"/>
      <c r="QXU240" s="172"/>
      <c r="QXV240" s="172"/>
      <c r="QXW240" s="172"/>
      <c r="QXX240" s="172"/>
      <c r="QXY240" s="172"/>
      <c r="QXZ240" s="172"/>
      <c r="QYA240" s="172"/>
      <c r="QYB240" s="172"/>
      <c r="QYC240" s="172"/>
      <c r="QYD240" s="172"/>
      <c r="QYE240" s="172"/>
      <c r="QYF240" s="172"/>
      <c r="QYG240" s="172"/>
      <c r="QYH240" s="172"/>
      <c r="QYI240" s="172"/>
      <c r="QYJ240" s="172"/>
      <c r="QYK240" s="172"/>
      <c r="QYL240" s="172"/>
      <c r="QYM240" s="172"/>
      <c r="QYN240" s="172"/>
      <c r="QYO240" s="172"/>
      <c r="QYP240" s="172"/>
      <c r="QYQ240" s="172"/>
      <c r="QYR240" s="172"/>
      <c r="QYS240" s="172"/>
      <c r="QYT240" s="172"/>
      <c r="QYU240" s="172"/>
      <c r="QYV240" s="172"/>
      <c r="QYW240" s="172"/>
      <c r="QYX240" s="172"/>
      <c r="QYY240" s="172"/>
      <c r="QYZ240" s="172"/>
      <c r="QZA240" s="172"/>
      <c r="QZB240" s="172"/>
      <c r="QZC240" s="172"/>
      <c r="QZD240" s="172"/>
      <c r="QZE240" s="172"/>
      <c r="QZF240" s="172"/>
      <c r="QZG240" s="172"/>
      <c r="QZH240" s="172"/>
      <c r="QZI240" s="172"/>
      <c r="QZJ240" s="172"/>
      <c r="QZK240" s="172"/>
      <c r="QZL240" s="172"/>
      <c r="QZM240" s="172"/>
      <c r="QZN240" s="172"/>
      <c r="QZO240" s="172"/>
      <c r="QZP240" s="172"/>
      <c r="QZQ240" s="172"/>
      <c r="QZR240" s="172"/>
      <c r="QZS240" s="172"/>
      <c r="QZT240" s="172"/>
      <c r="QZU240" s="172"/>
      <c r="QZV240" s="172"/>
      <c r="QZW240" s="172"/>
      <c r="QZX240" s="172"/>
      <c r="QZY240" s="172"/>
      <c r="QZZ240" s="172"/>
      <c r="RAA240" s="172"/>
      <c r="RAB240" s="172"/>
      <c r="RAC240" s="172"/>
      <c r="RAD240" s="172"/>
      <c r="RAE240" s="172"/>
      <c r="RAF240" s="172"/>
      <c r="RAG240" s="172"/>
      <c r="RAH240" s="172"/>
      <c r="RAI240" s="172"/>
      <c r="RAJ240" s="172"/>
      <c r="RAK240" s="172"/>
      <c r="RAL240" s="172"/>
      <c r="RAM240" s="172"/>
      <c r="RAN240" s="172"/>
      <c r="RAO240" s="172"/>
      <c r="RAP240" s="172"/>
      <c r="RAQ240" s="172"/>
      <c r="RAR240" s="172"/>
      <c r="RAS240" s="172"/>
      <c r="RAT240" s="172"/>
      <c r="RAU240" s="172"/>
      <c r="RAV240" s="172"/>
      <c r="RAW240" s="172"/>
      <c r="RAX240" s="172"/>
      <c r="RAY240" s="172"/>
      <c r="RAZ240" s="172"/>
      <c r="RBA240" s="172"/>
      <c r="RBB240" s="172"/>
      <c r="RBC240" s="172"/>
      <c r="RBD240" s="172"/>
      <c r="RBE240" s="172"/>
      <c r="RBF240" s="172"/>
      <c r="RBG240" s="172"/>
      <c r="RBH240" s="172"/>
      <c r="RBI240" s="172"/>
      <c r="RBJ240" s="172"/>
      <c r="RBK240" s="172"/>
      <c r="RBL240" s="172"/>
      <c r="RBM240" s="172"/>
      <c r="RBN240" s="172"/>
      <c r="RBO240" s="172"/>
      <c r="RBP240" s="172"/>
      <c r="RBQ240" s="172"/>
      <c r="RBR240" s="172"/>
      <c r="RBS240" s="172"/>
      <c r="RBT240" s="172"/>
      <c r="RBU240" s="172"/>
      <c r="RBV240" s="172"/>
      <c r="RBW240" s="172"/>
      <c r="RBX240" s="172"/>
      <c r="RBY240" s="172"/>
      <c r="RBZ240" s="172"/>
      <c r="RCA240" s="172"/>
      <c r="RCB240" s="172"/>
      <c r="RCC240" s="172"/>
      <c r="RCD240" s="172"/>
      <c r="RCE240" s="172"/>
      <c r="RCF240" s="172"/>
      <c r="RCG240" s="172"/>
      <c r="RCH240" s="172"/>
      <c r="RCI240" s="172"/>
      <c r="RCJ240" s="172"/>
      <c r="RCK240" s="172"/>
      <c r="RCL240" s="172"/>
      <c r="RCM240" s="172"/>
      <c r="RCN240" s="172"/>
      <c r="RCO240" s="172"/>
      <c r="RCP240" s="172"/>
      <c r="RCQ240" s="172"/>
      <c r="RCR240" s="172"/>
      <c r="RCS240" s="172"/>
      <c r="RCT240" s="172"/>
      <c r="RCU240" s="172"/>
      <c r="RCV240" s="172"/>
      <c r="RCW240" s="172"/>
      <c r="RCX240" s="172"/>
      <c r="RCY240" s="172"/>
      <c r="RCZ240" s="172"/>
      <c r="RDA240" s="172"/>
      <c r="RDB240" s="172"/>
      <c r="RDC240" s="172"/>
      <c r="RDD240" s="172"/>
      <c r="RDE240" s="172"/>
      <c r="RDF240" s="172"/>
      <c r="RDG240" s="172"/>
      <c r="RDH240" s="172"/>
      <c r="RDI240" s="172"/>
      <c r="RDJ240" s="172"/>
      <c r="RDK240" s="172"/>
      <c r="RDL240" s="172"/>
      <c r="RDM240" s="172"/>
      <c r="RDN240" s="172"/>
      <c r="RDO240" s="172"/>
      <c r="RDP240" s="172"/>
      <c r="RDQ240" s="172"/>
      <c r="RDR240" s="172"/>
      <c r="RDS240" s="172"/>
      <c r="RDT240" s="172"/>
      <c r="RDU240" s="172"/>
      <c r="RDV240" s="172"/>
      <c r="RDW240" s="172"/>
      <c r="RDX240" s="172"/>
      <c r="RDY240" s="172"/>
      <c r="RDZ240" s="172"/>
      <c r="REA240" s="172"/>
      <c r="REB240" s="172"/>
      <c r="REC240" s="172"/>
      <c r="RED240" s="172"/>
      <c r="REE240" s="172"/>
      <c r="REF240" s="172"/>
      <c r="REG240" s="172"/>
      <c r="REH240" s="172"/>
      <c r="REI240" s="172"/>
      <c r="REJ240" s="172"/>
      <c r="REK240" s="172"/>
      <c r="REL240" s="172"/>
      <c r="REM240" s="172"/>
      <c r="REN240" s="172"/>
      <c r="REO240" s="172"/>
      <c r="REP240" s="172"/>
      <c r="REQ240" s="172"/>
      <c r="RER240" s="172"/>
      <c r="RES240" s="172"/>
      <c r="RET240" s="172"/>
      <c r="REU240" s="172"/>
      <c r="REV240" s="172"/>
      <c r="REW240" s="172"/>
      <c r="REX240" s="172"/>
      <c r="REY240" s="172"/>
      <c r="REZ240" s="172"/>
      <c r="RFA240" s="172"/>
      <c r="RFB240" s="172"/>
      <c r="RFC240" s="172"/>
      <c r="RFD240" s="172"/>
      <c r="RFE240" s="172"/>
      <c r="RFF240" s="172"/>
      <c r="RFG240" s="172"/>
      <c r="RFH240" s="172"/>
      <c r="RFI240" s="172"/>
      <c r="RFJ240" s="172"/>
      <c r="RFK240" s="172"/>
      <c r="RFL240" s="172"/>
      <c r="RFM240" s="172"/>
      <c r="RFN240" s="172"/>
      <c r="RFO240" s="172"/>
      <c r="RFP240" s="172"/>
      <c r="RFQ240" s="172"/>
      <c r="RFR240" s="172"/>
      <c r="RFS240" s="172"/>
      <c r="RFT240" s="172"/>
      <c r="RFU240" s="172"/>
      <c r="RFV240" s="172"/>
      <c r="RFW240" s="172"/>
      <c r="RFX240" s="172"/>
      <c r="RFY240" s="172"/>
      <c r="RFZ240" s="172"/>
      <c r="RGA240" s="172"/>
      <c r="RGB240" s="172"/>
      <c r="RGC240" s="172"/>
      <c r="RGD240" s="172"/>
      <c r="RGE240" s="172"/>
      <c r="RGF240" s="172"/>
      <c r="RGG240" s="172"/>
      <c r="RGH240" s="172"/>
      <c r="RGI240" s="172"/>
      <c r="RGJ240" s="172"/>
      <c r="RGK240" s="172"/>
      <c r="RGL240" s="172"/>
      <c r="RGM240" s="172"/>
      <c r="RGN240" s="172"/>
      <c r="RGO240" s="172"/>
      <c r="RGP240" s="172"/>
      <c r="RGQ240" s="172"/>
      <c r="RGR240" s="172"/>
      <c r="RGS240" s="172"/>
      <c r="RGT240" s="172"/>
      <c r="RGU240" s="172"/>
      <c r="RGV240" s="172"/>
      <c r="RGW240" s="172"/>
      <c r="RGX240" s="172"/>
      <c r="RGY240" s="172"/>
      <c r="RGZ240" s="172"/>
      <c r="RHA240" s="172"/>
      <c r="RHB240" s="172"/>
      <c r="RHC240" s="172"/>
      <c r="RHD240" s="172"/>
      <c r="RHE240" s="172"/>
      <c r="RHF240" s="172"/>
      <c r="RHG240" s="172"/>
      <c r="RHH240" s="172"/>
      <c r="RHI240" s="172"/>
      <c r="RHJ240" s="172"/>
      <c r="RHK240" s="172"/>
      <c r="RHL240" s="172"/>
      <c r="RHM240" s="172"/>
      <c r="RHN240" s="172"/>
      <c r="RHO240" s="172"/>
      <c r="RHP240" s="172"/>
      <c r="RHQ240" s="172"/>
      <c r="RHR240" s="172"/>
      <c r="RHS240" s="172"/>
      <c r="RHT240" s="172"/>
      <c r="RHU240" s="172"/>
      <c r="RHV240" s="172"/>
      <c r="RHW240" s="172"/>
      <c r="RHX240" s="172"/>
      <c r="RHY240" s="172"/>
      <c r="RHZ240" s="172"/>
      <c r="RIA240" s="172"/>
      <c r="RIB240" s="172"/>
      <c r="RIC240" s="172"/>
      <c r="RID240" s="172"/>
      <c r="RIE240" s="172"/>
      <c r="RIF240" s="172"/>
      <c r="RIG240" s="172"/>
      <c r="RIH240" s="172"/>
      <c r="RII240" s="172"/>
      <c r="RIJ240" s="172"/>
      <c r="RIK240" s="172"/>
      <c r="RIL240" s="172"/>
      <c r="RIM240" s="172"/>
      <c r="RIN240" s="172"/>
      <c r="RIO240" s="172"/>
      <c r="RIP240" s="172"/>
      <c r="RIQ240" s="172"/>
      <c r="RIR240" s="172"/>
      <c r="RIS240" s="172"/>
      <c r="RIT240" s="172"/>
      <c r="RIU240" s="172"/>
      <c r="RIV240" s="172"/>
      <c r="RIW240" s="172"/>
      <c r="RIX240" s="172"/>
      <c r="RIY240" s="172"/>
      <c r="RIZ240" s="172"/>
      <c r="RJA240" s="172"/>
      <c r="RJB240" s="172"/>
      <c r="RJC240" s="172"/>
      <c r="RJD240" s="172"/>
      <c r="RJE240" s="172"/>
      <c r="RJF240" s="172"/>
      <c r="RJG240" s="172"/>
      <c r="RJH240" s="172"/>
      <c r="RJI240" s="172"/>
      <c r="RJJ240" s="172"/>
      <c r="RJK240" s="172"/>
      <c r="RJL240" s="172"/>
      <c r="RJM240" s="172"/>
      <c r="RJN240" s="172"/>
      <c r="RJO240" s="172"/>
      <c r="RJP240" s="172"/>
      <c r="RJQ240" s="172"/>
      <c r="RJR240" s="172"/>
      <c r="RJS240" s="172"/>
      <c r="RJT240" s="172"/>
      <c r="RJU240" s="172"/>
      <c r="RJV240" s="172"/>
      <c r="RJW240" s="172"/>
      <c r="RJX240" s="172"/>
      <c r="RJY240" s="172"/>
      <c r="RJZ240" s="172"/>
      <c r="RKA240" s="172"/>
      <c r="RKB240" s="172"/>
      <c r="RKC240" s="172"/>
      <c r="RKD240" s="172"/>
      <c r="RKE240" s="172"/>
      <c r="RKF240" s="172"/>
      <c r="RKG240" s="172"/>
      <c r="RKH240" s="172"/>
      <c r="RKI240" s="172"/>
      <c r="RKJ240" s="172"/>
      <c r="RKK240" s="172"/>
      <c r="RKL240" s="172"/>
      <c r="RKM240" s="172"/>
      <c r="RKN240" s="172"/>
      <c r="RKO240" s="172"/>
      <c r="RKP240" s="172"/>
      <c r="RKQ240" s="172"/>
      <c r="RKR240" s="172"/>
      <c r="RKS240" s="172"/>
      <c r="RKT240" s="172"/>
      <c r="RKU240" s="172"/>
      <c r="RKV240" s="172"/>
      <c r="RKW240" s="172"/>
      <c r="RKX240" s="172"/>
      <c r="RKY240" s="172"/>
      <c r="RKZ240" s="172"/>
      <c r="RLA240" s="172"/>
      <c r="RLB240" s="172"/>
      <c r="RLC240" s="172"/>
      <c r="RLD240" s="172"/>
      <c r="RLE240" s="172"/>
      <c r="RLF240" s="172"/>
      <c r="RLG240" s="172"/>
      <c r="RLH240" s="172"/>
      <c r="RLI240" s="172"/>
      <c r="RLJ240" s="172"/>
      <c r="RLK240" s="172"/>
      <c r="RLL240" s="172"/>
      <c r="RLM240" s="172"/>
      <c r="RLN240" s="172"/>
      <c r="RLO240" s="172"/>
      <c r="RLP240" s="172"/>
      <c r="RLQ240" s="172"/>
      <c r="RLR240" s="172"/>
      <c r="RLS240" s="172"/>
      <c r="RLT240" s="172"/>
      <c r="RLU240" s="172"/>
      <c r="RLV240" s="172"/>
      <c r="RLW240" s="172"/>
      <c r="RLX240" s="172"/>
      <c r="RLY240" s="172"/>
      <c r="RLZ240" s="172"/>
      <c r="RMA240" s="172"/>
      <c r="RMB240" s="172"/>
      <c r="RMC240" s="172"/>
      <c r="RMD240" s="172"/>
      <c r="RME240" s="172"/>
      <c r="RMF240" s="172"/>
      <c r="RMG240" s="172"/>
      <c r="RMH240" s="172"/>
      <c r="RMI240" s="172"/>
      <c r="RMJ240" s="172"/>
      <c r="RMK240" s="172"/>
      <c r="RML240" s="172"/>
      <c r="RMM240" s="172"/>
      <c r="RMN240" s="172"/>
      <c r="RMO240" s="172"/>
      <c r="RMP240" s="172"/>
      <c r="RMQ240" s="172"/>
      <c r="RMR240" s="172"/>
      <c r="RMS240" s="172"/>
      <c r="RMT240" s="172"/>
      <c r="RMU240" s="172"/>
      <c r="RMV240" s="172"/>
      <c r="RMW240" s="172"/>
      <c r="RMX240" s="172"/>
      <c r="RMY240" s="172"/>
      <c r="RMZ240" s="172"/>
      <c r="RNA240" s="172"/>
      <c r="RNB240" s="172"/>
      <c r="RNC240" s="172"/>
      <c r="RND240" s="172"/>
      <c r="RNE240" s="172"/>
      <c r="RNF240" s="172"/>
      <c r="RNG240" s="172"/>
      <c r="RNH240" s="172"/>
      <c r="RNI240" s="172"/>
      <c r="RNJ240" s="172"/>
      <c r="RNK240" s="172"/>
      <c r="RNL240" s="172"/>
      <c r="RNM240" s="172"/>
      <c r="RNN240" s="172"/>
      <c r="RNO240" s="172"/>
      <c r="RNP240" s="172"/>
      <c r="RNQ240" s="172"/>
      <c r="RNR240" s="172"/>
      <c r="RNS240" s="172"/>
      <c r="RNT240" s="172"/>
      <c r="RNU240" s="172"/>
      <c r="RNV240" s="172"/>
      <c r="RNW240" s="172"/>
      <c r="RNX240" s="172"/>
      <c r="RNY240" s="172"/>
      <c r="RNZ240" s="172"/>
      <c r="ROA240" s="172"/>
      <c r="ROB240" s="172"/>
      <c r="ROC240" s="172"/>
      <c r="ROD240" s="172"/>
      <c r="ROE240" s="172"/>
      <c r="ROF240" s="172"/>
      <c r="ROG240" s="172"/>
      <c r="ROH240" s="172"/>
      <c r="ROI240" s="172"/>
      <c r="ROJ240" s="172"/>
      <c r="ROK240" s="172"/>
      <c r="ROL240" s="172"/>
      <c r="ROM240" s="172"/>
      <c r="RON240" s="172"/>
      <c r="ROO240" s="172"/>
      <c r="ROP240" s="172"/>
      <c r="ROQ240" s="172"/>
      <c r="ROR240" s="172"/>
      <c r="ROS240" s="172"/>
      <c r="ROT240" s="172"/>
      <c r="ROU240" s="172"/>
      <c r="ROV240" s="172"/>
      <c r="ROW240" s="172"/>
      <c r="ROX240" s="172"/>
      <c r="ROY240" s="172"/>
      <c r="ROZ240" s="172"/>
      <c r="RPA240" s="172"/>
      <c r="RPB240" s="172"/>
      <c r="RPC240" s="172"/>
      <c r="RPD240" s="172"/>
      <c r="RPE240" s="172"/>
      <c r="RPF240" s="172"/>
      <c r="RPG240" s="172"/>
      <c r="RPH240" s="172"/>
      <c r="RPI240" s="172"/>
      <c r="RPJ240" s="172"/>
      <c r="RPK240" s="172"/>
      <c r="RPL240" s="172"/>
      <c r="RPM240" s="172"/>
      <c r="RPN240" s="172"/>
      <c r="RPO240" s="172"/>
      <c r="RPP240" s="172"/>
      <c r="RPQ240" s="172"/>
      <c r="RPR240" s="172"/>
      <c r="RPS240" s="172"/>
      <c r="RPT240" s="172"/>
      <c r="RPU240" s="172"/>
      <c r="RPV240" s="172"/>
      <c r="RPW240" s="172"/>
      <c r="RPX240" s="172"/>
      <c r="RPY240" s="172"/>
      <c r="RPZ240" s="172"/>
      <c r="RQA240" s="172"/>
      <c r="RQB240" s="172"/>
      <c r="RQC240" s="172"/>
      <c r="RQD240" s="172"/>
      <c r="RQE240" s="172"/>
      <c r="RQF240" s="172"/>
      <c r="RQG240" s="172"/>
      <c r="RQH240" s="172"/>
      <c r="RQI240" s="172"/>
      <c r="RQJ240" s="172"/>
      <c r="RQK240" s="172"/>
      <c r="RQL240" s="172"/>
      <c r="RQM240" s="172"/>
      <c r="RQN240" s="172"/>
      <c r="RQO240" s="172"/>
      <c r="RQP240" s="172"/>
      <c r="RQQ240" s="172"/>
      <c r="RQR240" s="172"/>
      <c r="RQS240" s="172"/>
      <c r="RQT240" s="172"/>
      <c r="RQU240" s="172"/>
      <c r="RQV240" s="172"/>
      <c r="RQW240" s="172"/>
      <c r="RQX240" s="172"/>
      <c r="RQY240" s="172"/>
      <c r="RQZ240" s="172"/>
      <c r="RRA240" s="172"/>
      <c r="RRB240" s="172"/>
      <c r="RRC240" s="172"/>
      <c r="RRD240" s="172"/>
      <c r="RRE240" s="172"/>
      <c r="RRF240" s="172"/>
      <c r="RRG240" s="172"/>
      <c r="RRH240" s="172"/>
      <c r="RRI240" s="172"/>
      <c r="RRJ240" s="172"/>
      <c r="RRK240" s="172"/>
      <c r="RRL240" s="172"/>
      <c r="RRM240" s="172"/>
      <c r="RRN240" s="172"/>
      <c r="RRO240" s="172"/>
      <c r="RRP240" s="172"/>
      <c r="RRQ240" s="172"/>
      <c r="RRR240" s="172"/>
      <c r="RRS240" s="172"/>
      <c r="RRT240" s="172"/>
      <c r="RRU240" s="172"/>
      <c r="RRV240" s="172"/>
      <c r="RRW240" s="172"/>
      <c r="RRX240" s="172"/>
      <c r="RRY240" s="172"/>
      <c r="RRZ240" s="172"/>
      <c r="RSA240" s="172"/>
      <c r="RSB240" s="172"/>
      <c r="RSC240" s="172"/>
      <c r="RSD240" s="172"/>
      <c r="RSE240" s="172"/>
      <c r="RSF240" s="172"/>
      <c r="RSG240" s="172"/>
      <c r="RSH240" s="172"/>
      <c r="RSI240" s="172"/>
      <c r="RSJ240" s="172"/>
      <c r="RSK240" s="172"/>
      <c r="RSL240" s="172"/>
      <c r="RSM240" s="172"/>
      <c r="RSN240" s="172"/>
      <c r="RSO240" s="172"/>
      <c r="RSP240" s="172"/>
      <c r="RSQ240" s="172"/>
      <c r="RSR240" s="172"/>
      <c r="RSS240" s="172"/>
      <c r="RST240" s="172"/>
      <c r="RSU240" s="172"/>
      <c r="RSV240" s="172"/>
      <c r="RSW240" s="172"/>
      <c r="RSX240" s="172"/>
      <c r="RSY240" s="172"/>
      <c r="RSZ240" s="172"/>
      <c r="RTA240" s="172"/>
      <c r="RTB240" s="172"/>
      <c r="RTC240" s="172"/>
      <c r="RTD240" s="172"/>
      <c r="RTE240" s="172"/>
      <c r="RTF240" s="172"/>
      <c r="RTG240" s="172"/>
      <c r="RTH240" s="172"/>
      <c r="RTI240" s="172"/>
      <c r="RTJ240" s="172"/>
      <c r="RTK240" s="172"/>
      <c r="RTL240" s="172"/>
      <c r="RTM240" s="172"/>
      <c r="RTN240" s="172"/>
      <c r="RTO240" s="172"/>
      <c r="RTP240" s="172"/>
      <c r="RTQ240" s="172"/>
      <c r="RTR240" s="172"/>
      <c r="RTS240" s="172"/>
      <c r="RTT240" s="172"/>
      <c r="RTU240" s="172"/>
      <c r="RTV240" s="172"/>
      <c r="RTW240" s="172"/>
      <c r="RTX240" s="172"/>
      <c r="RTY240" s="172"/>
      <c r="RTZ240" s="172"/>
      <c r="RUA240" s="172"/>
      <c r="RUB240" s="172"/>
      <c r="RUC240" s="172"/>
      <c r="RUD240" s="172"/>
      <c r="RUE240" s="172"/>
      <c r="RUF240" s="172"/>
      <c r="RUG240" s="172"/>
      <c r="RUH240" s="172"/>
      <c r="RUI240" s="172"/>
      <c r="RUJ240" s="172"/>
      <c r="RUK240" s="172"/>
      <c r="RUL240" s="172"/>
      <c r="RUM240" s="172"/>
      <c r="RUN240" s="172"/>
      <c r="RUO240" s="172"/>
      <c r="RUP240" s="172"/>
      <c r="RUQ240" s="172"/>
      <c r="RUR240" s="172"/>
      <c r="RUS240" s="172"/>
      <c r="RUT240" s="172"/>
      <c r="RUU240" s="172"/>
      <c r="RUV240" s="172"/>
      <c r="RUW240" s="172"/>
      <c r="RUX240" s="172"/>
      <c r="RUY240" s="172"/>
      <c r="RUZ240" s="172"/>
      <c r="RVA240" s="172"/>
      <c r="RVB240" s="172"/>
      <c r="RVC240" s="172"/>
      <c r="RVD240" s="172"/>
      <c r="RVE240" s="172"/>
      <c r="RVF240" s="172"/>
      <c r="RVG240" s="172"/>
      <c r="RVH240" s="172"/>
      <c r="RVI240" s="172"/>
      <c r="RVJ240" s="172"/>
      <c r="RVK240" s="172"/>
      <c r="RVL240" s="172"/>
      <c r="RVM240" s="172"/>
      <c r="RVN240" s="172"/>
      <c r="RVO240" s="172"/>
      <c r="RVP240" s="172"/>
      <c r="RVQ240" s="172"/>
      <c r="RVR240" s="172"/>
      <c r="RVS240" s="172"/>
      <c r="RVT240" s="172"/>
      <c r="RVU240" s="172"/>
      <c r="RVV240" s="172"/>
      <c r="RVW240" s="172"/>
      <c r="RVX240" s="172"/>
      <c r="RVY240" s="172"/>
      <c r="RVZ240" s="172"/>
      <c r="RWA240" s="172"/>
      <c r="RWB240" s="172"/>
      <c r="RWC240" s="172"/>
      <c r="RWD240" s="172"/>
      <c r="RWE240" s="172"/>
      <c r="RWF240" s="172"/>
      <c r="RWG240" s="172"/>
      <c r="RWH240" s="172"/>
      <c r="RWI240" s="172"/>
      <c r="RWJ240" s="172"/>
      <c r="RWK240" s="172"/>
      <c r="RWL240" s="172"/>
      <c r="RWM240" s="172"/>
      <c r="RWN240" s="172"/>
      <c r="RWO240" s="172"/>
      <c r="RWP240" s="172"/>
      <c r="RWQ240" s="172"/>
      <c r="RWR240" s="172"/>
      <c r="RWS240" s="172"/>
      <c r="RWT240" s="172"/>
      <c r="RWU240" s="172"/>
      <c r="RWV240" s="172"/>
      <c r="RWW240" s="172"/>
      <c r="RWX240" s="172"/>
      <c r="RWY240" s="172"/>
      <c r="RWZ240" s="172"/>
      <c r="RXA240" s="172"/>
      <c r="RXB240" s="172"/>
      <c r="RXC240" s="172"/>
      <c r="RXD240" s="172"/>
      <c r="RXE240" s="172"/>
      <c r="RXF240" s="172"/>
      <c r="RXG240" s="172"/>
      <c r="RXH240" s="172"/>
      <c r="RXI240" s="172"/>
      <c r="RXJ240" s="172"/>
      <c r="RXK240" s="172"/>
      <c r="RXL240" s="172"/>
      <c r="RXM240" s="172"/>
      <c r="RXN240" s="172"/>
      <c r="RXO240" s="172"/>
      <c r="RXP240" s="172"/>
      <c r="RXQ240" s="172"/>
      <c r="RXR240" s="172"/>
      <c r="RXS240" s="172"/>
      <c r="RXT240" s="172"/>
      <c r="RXU240" s="172"/>
      <c r="RXV240" s="172"/>
      <c r="RXW240" s="172"/>
      <c r="RXX240" s="172"/>
      <c r="RXY240" s="172"/>
      <c r="RXZ240" s="172"/>
      <c r="RYA240" s="172"/>
      <c r="RYB240" s="172"/>
      <c r="RYC240" s="172"/>
      <c r="RYD240" s="172"/>
      <c r="RYE240" s="172"/>
      <c r="RYF240" s="172"/>
      <c r="RYG240" s="172"/>
      <c r="RYH240" s="172"/>
      <c r="RYI240" s="172"/>
      <c r="RYJ240" s="172"/>
      <c r="RYK240" s="172"/>
      <c r="RYL240" s="172"/>
      <c r="RYM240" s="172"/>
      <c r="RYN240" s="172"/>
      <c r="RYO240" s="172"/>
      <c r="RYP240" s="172"/>
      <c r="RYQ240" s="172"/>
      <c r="RYR240" s="172"/>
      <c r="RYS240" s="172"/>
      <c r="RYT240" s="172"/>
      <c r="RYU240" s="172"/>
      <c r="RYV240" s="172"/>
      <c r="RYW240" s="172"/>
      <c r="RYX240" s="172"/>
      <c r="RYY240" s="172"/>
      <c r="RYZ240" s="172"/>
      <c r="RZA240" s="172"/>
      <c r="RZB240" s="172"/>
      <c r="RZC240" s="172"/>
      <c r="RZD240" s="172"/>
      <c r="RZE240" s="172"/>
      <c r="RZF240" s="172"/>
      <c r="RZG240" s="172"/>
      <c r="RZH240" s="172"/>
      <c r="RZI240" s="172"/>
      <c r="RZJ240" s="172"/>
      <c r="RZK240" s="172"/>
      <c r="RZL240" s="172"/>
      <c r="RZM240" s="172"/>
      <c r="RZN240" s="172"/>
      <c r="RZO240" s="172"/>
      <c r="RZP240" s="172"/>
      <c r="RZQ240" s="172"/>
      <c r="RZR240" s="172"/>
      <c r="RZS240" s="172"/>
      <c r="RZT240" s="172"/>
      <c r="RZU240" s="172"/>
      <c r="RZV240" s="172"/>
      <c r="RZW240" s="172"/>
      <c r="RZX240" s="172"/>
      <c r="RZY240" s="172"/>
      <c r="RZZ240" s="172"/>
      <c r="SAA240" s="172"/>
      <c r="SAB240" s="172"/>
      <c r="SAC240" s="172"/>
      <c r="SAD240" s="172"/>
      <c r="SAE240" s="172"/>
      <c r="SAF240" s="172"/>
      <c r="SAG240" s="172"/>
      <c r="SAH240" s="172"/>
      <c r="SAI240" s="172"/>
      <c r="SAJ240" s="172"/>
      <c r="SAK240" s="172"/>
      <c r="SAL240" s="172"/>
      <c r="SAM240" s="172"/>
      <c r="SAN240" s="172"/>
      <c r="SAO240" s="172"/>
      <c r="SAP240" s="172"/>
      <c r="SAQ240" s="172"/>
      <c r="SAR240" s="172"/>
      <c r="SAS240" s="172"/>
      <c r="SAT240" s="172"/>
      <c r="SAU240" s="172"/>
      <c r="SAV240" s="172"/>
      <c r="SAW240" s="172"/>
      <c r="SAX240" s="172"/>
      <c r="SAY240" s="172"/>
      <c r="SAZ240" s="172"/>
      <c r="SBA240" s="172"/>
      <c r="SBB240" s="172"/>
      <c r="SBC240" s="172"/>
      <c r="SBD240" s="172"/>
      <c r="SBE240" s="172"/>
      <c r="SBF240" s="172"/>
      <c r="SBG240" s="172"/>
      <c r="SBH240" s="172"/>
      <c r="SBI240" s="172"/>
      <c r="SBJ240" s="172"/>
      <c r="SBK240" s="172"/>
      <c r="SBL240" s="172"/>
      <c r="SBM240" s="172"/>
      <c r="SBN240" s="172"/>
      <c r="SBO240" s="172"/>
      <c r="SBP240" s="172"/>
      <c r="SBQ240" s="172"/>
      <c r="SBR240" s="172"/>
      <c r="SBS240" s="172"/>
      <c r="SBT240" s="172"/>
      <c r="SBU240" s="172"/>
      <c r="SBV240" s="172"/>
      <c r="SBW240" s="172"/>
      <c r="SBX240" s="172"/>
      <c r="SBY240" s="172"/>
      <c r="SBZ240" s="172"/>
      <c r="SCA240" s="172"/>
      <c r="SCB240" s="172"/>
      <c r="SCC240" s="172"/>
      <c r="SCD240" s="172"/>
      <c r="SCE240" s="172"/>
      <c r="SCF240" s="172"/>
      <c r="SCG240" s="172"/>
      <c r="SCH240" s="172"/>
      <c r="SCI240" s="172"/>
      <c r="SCJ240" s="172"/>
      <c r="SCK240" s="172"/>
      <c r="SCL240" s="172"/>
      <c r="SCM240" s="172"/>
      <c r="SCN240" s="172"/>
      <c r="SCO240" s="172"/>
      <c r="SCP240" s="172"/>
      <c r="SCQ240" s="172"/>
      <c r="SCR240" s="172"/>
      <c r="SCS240" s="172"/>
      <c r="SCT240" s="172"/>
      <c r="SCU240" s="172"/>
      <c r="SCV240" s="172"/>
      <c r="SCW240" s="172"/>
      <c r="SCX240" s="172"/>
      <c r="SCY240" s="172"/>
      <c r="SCZ240" s="172"/>
      <c r="SDA240" s="172"/>
      <c r="SDB240" s="172"/>
      <c r="SDC240" s="172"/>
      <c r="SDD240" s="172"/>
      <c r="SDE240" s="172"/>
      <c r="SDF240" s="172"/>
      <c r="SDG240" s="172"/>
      <c r="SDH240" s="172"/>
      <c r="SDI240" s="172"/>
      <c r="SDJ240" s="172"/>
      <c r="SDK240" s="172"/>
      <c r="SDL240" s="172"/>
      <c r="SDM240" s="172"/>
      <c r="SDN240" s="172"/>
      <c r="SDO240" s="172"/>
      <c r="SDP240" s="172"/>
      <c r="SDQ240" s="172"/>
      <c r="SDR240" s="172"/>
      <c r="SDS240" s="172"/>
      <c r="SDT240" s="172"/>
      <c r="SDU240" s="172"/>
      <c r="SDV240" s="172"/>
      <c r="SDW240" s="172"/>
      <c r="SDX240" s="172"/>
      <c r="SDY240" s="172"/>
      <c r="SDZ240" s="172"/>
      <c r="SEA240" s="172"/>
      <c r="SEB240" s="172"/>
      <c r="SEC240" s="172"/>
      <c r="SED240" s="172"/>
      <c r="SEE240" s="172"/>
      <c r="SEF240" s="172"/>
      <c r="SEG240" s="172"/>
      <c r="SEH240" s="172"/>
      <c r="SEI240" s="172"/>
      <c r="SEJ240" s="172"/>
      <c r="SEK240" s="172"/>
      <c r="SEL240" s="172"/>
      <c r="SEM240" s="172"/>
      <c r="SEN240" s="172"/>
      <c r="SEO240" s="172"/>
      <c r="SEP240" s="172"/>
      <c r="SEQ240" s="172"/>
      <c r="SER240" s="172"/>
      <c r="SES240" s="172"/>
      <c r="SET240" s="172"/>
      <c r="SEU240" s="172"/>
      <c r="SEV240" s="172"/>
      <c r="SEW240" s="172"/>
      <c r="SEX240" s="172"/>
      <c r="SEY240" s="172"/>
      <c r="SEZ240" s="172"/>
      <c r="SFA240" s="172"/>
      <c r="SFB240" s="172"/>
      <c r="SFC240" s="172"/>
      <c r="SFD240" s="172"/>
      <c r="SFE240" s="172"/>
      <c r="SFF240" s="172"/>
      <c r="SFG240" s="172"/>
      <c r="SFH240" s="172"/>
      <c r="SFI240" s="172"/>
      <c r="SFJ240" s="172"/>
      <c r="SFK240" s="172"/>
      <c r="SFL240" s="172"/>
      <c r="SFM240" s="172"/>
      <c r="SFN240" s="172"/>
      <c r="SFO240" s="172"/>
      <c r="SFP240" s="172"/>
      <c r="SFQ240" s="172"/>
      <c r="SFR240" s="172"/>
      <c r="SFS240" s="172"/>
      <c r="SFT240" s="172"/>
      <c r="SFU240" s="172"/>
      <c r="SFV240" s="172"/>
      <c r="SFW240" s="172"/>
      <c r="SFX240" s="172"/>
      <c r="SFY240" s="172"/>
      <c r="SFZ240" s="172"/>
      <c r="SGA240" s="172"/>
      <c r="SGB240" s="172"/>
      <c r="SGC240" s="172"/>
      <c r="SGD240" s="172"/>
      <c r="SGE240" s="172"/>
      <c r="SGF240" s="172"/>
      <c r="SGG240" s="172"/>
      <c r="SGH240" s="172"/>
      <c r="SGI240" s="172"/>
      <c r="SGJ240" s="172"/>
      <c r="SGK240" s="172"/>
      <c r="SGL240" s="172"/>
      <c r="SGM240" s="172"/>
      <c r="SGN240" s="172"/>
      <c r="SGO240" s="172"/>
      <c r="SGP240" s="172"/>
      <c r="SGQ240" s="172"/>
      <c r="SGR240" s="172"/>
      <c r="SGS240" s="172"/>
      <c r="SGT240" s="172"/>
      <c r="SGU240" s="172"/>
      <c r="SGV240" s="172"/>
      <c r="SGW240" s="172"/>
      <c r="SGX240" s="172"/>
      <c r="SGY240" s="172"/>
      <c r="SGZ240" s="172"/>
      <c r="SHA240" s="172"/>
      <c r="SHB240" s="172"/>
      <c r="SHC240" s="172"/>
      <c r="SHD240" s="172"/>
      <c r="SHE240" s="172"/>
      <c r="SHF240" s="172"/>
      <c r="SHG240" s="172"/>
      <c r="SHH240" s="172"/>
      <c r="SHI240" s="172"/>
      <c r="SHJ240" s="172"/>
      <c r="SHK240" s="172"/>
      <c r="SHL240" s="172"/>
      <c r="SHM240" s="172"/>
      <c r="SHN240" s="172"/>
      <c r="SHO240" s="172"/>
      <c r="SHP240" s="172"/>
      <c r="SHQ240" s="172"/>
      <c r="SHR240" s="172"/>
      <c r="SHS240" s="172"/>
      <c r="SHT240" s="172"/>
      <c r="SHU240" s="172"/>
      <c r="SHV240" s="172"/>
      <c r="SHW240" s="172"/>
      <c r="SHX240" s="172"/>
      <c r="SHY240" s="172"/>
      <c r="SHZ240" s="172"/>
      <c r="SIA240" s="172"/>
      <c r="SIB240" s="172"/>
      <c r="SIC240" s="172"/>
      <c r="SID240" s="172"/>
      <c r="SIE240" s="172"/>
      <c r="SIF240" s="172"/>
      <c r="SIG240" s="172"/>
      <c r="SIH240" s="172"/>
      <c r="SII240" s="172"/>
      <c r="SIJ240" s="172"/>
      <c r="SIK240" s="172"/>
      <c r="SIL240" s="172"/>
      <c r="SIM240" s="172"/>
      <c r="SIN240" s="172"/>
      <c r="SIO240" s="172"/>
      <c r="SIP240" s="172"/>
      <c r="SIQ240" s="172"/>
      <c r="SIR240" s="172"/>
      <c r="SIS240" s="172"/>
      <c r="SIT240" s="172"/>
      <c r="SIU240" s="172"/>
      <c r="SIV240" s="172"/>
      <c r="SIW240" s="172"/>
      <c r="SIX240" s="172"/>
      <c r="SIY240" s="172"/>
      <c r="SIZ240" s="172"/>
      <c r="SJA240" s="172"/>
      <c r="SJB240" s="172"/>
      <c r="SJC240" s="172"/>
      <c r="SJD240" s="172"/>
      <c r="SJE240" s="172"/>
      <c r="SJF240" s="172"/>
      <c r="SJG240" s="172"/>
      <c r="SJH240" s="172"/>
      <c r="SJI240" s="172"/>
      <c r="SJJ240" s="172"/>
      <c r="SJK240" s="172"/>
      <c r="SJL240" s="172"/>
      <c r="SJM240" s="172"/>
      <c r="SJN240" s="172"/>
      <c r="SJO240" s="172"/>
      <c r="SJP240" s="172"/>
      <c r="SJQ240" s="172"/>
      <c r="SJR240" s="172"/>
      <c r="SJS240" s="172"/>
      <c r="SJT240" s="172"/>
      <c r="SJU240" s="172"/>
      <c r="SJV240" s="172"/>
      <c r="SJW240" s="172"/>
      <c r="SJX240" s="172"/>
      <c r="SJY240" s="172"/>
      <c r="SJZ240" s="172"/>
      <c r="SKA240" s="172"/>
      <c r="SKB240" s="172"/>
      <c r="SKC240" s="172"/>
      <c r="SKD240" s="172"/>
      <c r="SKE240" s="172"/>
      <c r="SKF240" s="172"/>
      <c r="SKG240" s="172"/>
      <c r="SKH240" s="172"/>
      <c r="SKI240" s="172"/>
      <c r="SKJ240" s="172"/>
      <c r="SKK240" s="172"/>
      <c r="SKL240" s="172"/>
      <c r="SKM240" s="172"/>
      <c r="SKN240" s="172"/>
      <c r="SKO240" s="172"/>
      <c r="SKP240" s="172"/>
      <c r="SKQ240" s="172"/>
      <c r="SKR240" s="172"/>
      <c r="SKS240" s="172"/>
      <c r="SKT240" s="172"/>
      <c r="SKU240" s="172"/>
      <c r="SKV240" s="172"/>
      <c r="SKW240" s="172"/>
      <c r="SKX240" s="172"/>
      <c r="SKY240" s="172"/>
      <c r="SKZ240" s="172"/>
      <c r="SLA240" s="172"/>
      <c r="SLB240" s="172"/>
      <c r="SLC240" s="172"/>
      <c r="SLD240" s="172"/>
      <c r="SLE240" s="172"/>
      <c r="SLF240" s="172"/>
      <c r="SLG240" s="172"/>
      <c r="SLH240" s="172"/>
      <c r="SLI240" s="172"/>
      <c r="SLJ240" s="172"/>
      <c r="SLK240" s="172"/>
      <c r="SLL240" s="172"/>
      <c r="SLM240" s="172"/>
      <c r="SLN240" s="172"/>
      <c r="SLO240" s="172"/>
      <c r="SLP240" s="172"/>
      <c r="SLQ240" s="172"/>
      <c r="SLR240" s="172"/>
      <c r="SLS240" s="172"/>
      <c r="SLT240" s="172"/>
      <c r="SLU240" s="172"/>
      <c r="SLV240" s="172"/>
      <c r="SLW240" s="172"/>
      <c r="SLX240" s="172"/>
      <c r="SLY240" s="172"/>
      <c r="SLZ240" s="172"/>
      <c r="SMA240" s="172"/>
      <c r="SMB240" s="172"/>
      <c r="SMC240" s="172"/>
      <c r="SMD240" s="172"/>
      <c r="SME240" s="172"/>
      <c r="SMF240" s="172"/>
      <c r="SMG240" s="172"/>
      <c r="SMH240" s="172"/>
      <c r="SMI240" s="172"/>
      <c r="SMJ240" s="172"/>
      <c r="SMK240" s="172"/>
      <c r="SML240" s="172"/>
      <c r="SMM240" s="172"/>
      <c r="SMN240" s="172"/>
      <c r="SMO240" s="172"/>
      <c r="SMP240" s="172"/>
      <c r="SMQ240" s="172"/>
      <c r="SMR240" s="172"/>
      <c r="SMS240" s="172"/>
      <c r="SMT240" s="172"/>
      <c r="SMU240" s="172"/>
      <c r="SMV240" s="172"/>
      <c r="SMW240" s="172"/>
      <c r="SMX240" s="172"/>
      <c r="SMY240" s="172"/>
      <c r="SMZ240" s="172"/>
      <c r="SNA240" s="172"/>
      <c r="SNB240" s="172"/>
      <c r="SNC240" s="172"/>
      <c r="SND240" s="172"/>
      <c r="SNE240" s="172"/>
      <c r="SNF240" s="172"/>
      <c r="SNG240" s="172"/>
      <c r="SNH240" s="172"/>
      <c r="SNI240" s="172"/>
      <c r="SNJ240" s="172"/>
      <c r="SNK240" s="172"/>
      <c r="SNL240" s="172"/>
      <c r="SNM240" s="172"/>
      <c r="SNN240" s="172"/>
      <c r="SNO240" s="172"/>
      <c r="SNP240" s="172"/>
      <c r="SNQ240" s="172"/>
      <c r="SNR240" s="172"/>
      <c r="SNS240" s="172"/>
      <c r="SNT240" s="172"/>
      <c r="SNU240" s="172"/>
      <c r="SNV240" s="172"/>
      <c r="SNW240" s="172"/>
      <c r="SNX240" s="172"/>
      <c r="SNY240" s="172"/>
      <c r="SNZ240" s="172"/>
      <c r="SOA240" s="172"/>
      <c r="SOB240" s="172"/>
      <c r="SOC240" s="172"/>
      <c r="SOD240" s="172"/>
      <c r="SOE240" s="172"/>
      <c r="SOF240" s="172"/>
      <c r="SOG240" s="172"/>
      <c r="SOH240" s="172"/>
      <c r="SOI240" s="172"/>
      <c r="SOJ240" s="172"/>
      <c r="SOK240" s="172"/>
      <c r="SOL240" s="172"/>
      <c r="SOM240" s="172"/>
      <c r="SON240" s="172"/>
      <c r="SOO240" s="172"/>
      <c r="SOP240" s="172"/>
      <c r="SOQ240" s="172"/>
      <c r="SOR240" s="172"/>
      <c r="SOS240" s="172"/>
      <c r="SOT240" s="172"/>
      <c r="SOU240" s="172"/>
      <c r="SOV240" s="172"/>
      <c r="SOW240" s="172"/>
      <c r="SOX240" s="172"/>
      <c r="SOY240" s="172"/>
      <c r="SOZ240" s="172"/>
      <c r="SPA240" s="172"/>
      <c r="SPB240" s="172"/>
      <c r="SPC240" s="172"/>
      <c r="SPD240" s="172"/>
      <c r="SPE240" s="172"/>
      <c r="SPF240" s="172"/>
      <c r="SPG240" s="172"/>
      <c r="SPH240" s="172"/>
      <c r="SPI240" s="172"/>
      <c r="SPJ240" s="172"/>
      <c r="SPK240" s="172"/>
      <c r="SPL240" s="172"/>
      <c r="SPM240" s="172"/>
      <c r="SPN240" s="172"/>
      <c r="SPO240" s="172"/>
      <c r="SPP240" s="172"/>
      <c r="SPQ240" s="172"/>
      <c r="SPR240" s="172"/>
      <c r="SPS240" s="172"/>
      <c r="SPT240" s="172"/>
      <c r="SPU240" s="172"/>
      <c r="SPV240" s="172"/>
      <c r="SPW240" s="172"/>
      <c r="SPX240" s="172"/>
      <c r="SPY240" s="172"/>
      <c r="SPZ240" s="172"/>
      <c r="SQA240" s="172"/>
      <c r="SQB240" s="172"/>
      <c r="SQC240" s="172"/>
      <c r="SQD240" s="172"/>
      <c r="SQE240" s="172"/>
      <c r="SQF240" s="172"/>
      <c r="SQG240" s="172"/>
      <c r="SQH240" s="172"/>
      <c r="SQI240" s="172"/>
      <c r="SQJ240" s="172"/>
      <c r="SQK240" s="172"/>
      <c r="SQL240" s="172"/>
      <c r="SQM240" s="172"/>
      <c r="SQN240" s="172"/>
      <c r="SQO240" s="172"/>
      <c r="SQP240" s="172"/>
      <c r="SQQ240" s="172"/>
      <c r="SQR240" s="172"/>
      <c r="SQS240" s="172"/>
      <c r="SQT240" s="172"/>
      <c r="SQU240" s="172"/>
      <c r="SQV240" s="172"/>
      <c r="SQW240" s="172"/>
      <c r="SQX240" s="172"/>
      <c r="SQY240" s="172"/>
      <c r="SQZ240" s="172"/>
      <c r="SRA240" s="172"/>
      <c r="SRB240" s="172"/>
      <c r="SRC240" s="172"/>
      <c r="SRD240" s="172"/>
      <c r="SRE240" s="172"/>
      <c r="SRF240" s="172"/>
      <c r="SRG240" s="172"/>
      <c r="SRH240" s="172"/>
      <c r="SRI240" s="172"/>
      <c r="SRJ240" s="172"/>
      <c r="SRK240" s="172"/>
      <c r="SRL240" s="172"/>
      <c r="SRM240" s="172"/>
      <c r="SRN240" s="172"/>
      <c r="SRO240" s="172"/>
      <c r="SRP240" s="172"/>
      <c r="SRQ240" s="172"/>
      <c r="SRR240" s="172"/>
      <c r="SRS240" s="172"/>
      <c r="SRT240" s="172"/>
      <c r="SRU240" s="172"/>
      <c r="SRV240" s="172"/>
      <c r="SRW240" s="172"/>
      <c r="SRX240" s="172"/>
      <c r="SRY240" s="172"/>
      <c r="SRZ240" s="172"/>
      <c r="SSA240" s="172"/>
      <c r="SSB240" s="172"/>
      <c r="SSC240" s="172"/>
      <c r="SSD240" s="172"/>
      <c r="SSE240" s="172"/>
      <c r="SSF240" s="172"/>
      <c r="SSG240" s="172"/>
      <c r="SSH240" s="172"/>
      <c r="SSI240" s="172"/>
      <c r="SSJ240" s="172"/>
      <c r="SSK240" s="172"/>
      <c r="SSL240" s="172"/>
      <c r="SSM240" s="172"/>
      <c r="SSN240" s="172"/>
      <c r="SSO240" s="172"/>
      <c r="SSP240" s="172"/>
      <c r="SSQ240" s="172"/>
      <c r="SSR240" s="172"/>
      <c r="SSS240" s="172"/>
      <c r="SST240" s="172"/>
      <c r="SSU240" s="172"/>
      <c r="SSV240" s="172"/>
      <c r="SSW240" s="172"/>
      <c r="SSX240" s="172"/>
      <c r="SSY240" s="172"/>
      <c r="SSZ240" s="172"/>
      <c r="STA240" s="172"/>
      <c r="STB240" s="172"/>
      <c r="STC240" s="172"/>
      <c r="STD240" s="172"/>
      <c r="STE240" s="172"/>
      <c r="STF240" s="172"/>
      <c r="STG240" s="172"/>
      <c r="STH240" s="172"/>
      <c r="STI240" s="172"/>
      <c r="STJ240" s="172"/>
      <c r="STK240" s="172"/>
      <c r="STL240" s="172"/>
      <c r="STM240" s="172"/>
      <c r="STN240" s="172"/>
      <c r="STO240" s="172"/>
      <c r="STP240" s="172"/>
      <c r="STQ240" s="172"/>
      <c r="STR240" s="172"/>
      <c r="STS240" s="172"/>
      <c r="STT240" s="172"/>
      <c r="STU240" s="172"/>
      <c r="STV240" s="172"/>
      <c r="STW240" s="172"/>
      <c r="STX240" s="172"/>
      <c r="STY240" s="172"/>
      <c r="STZ240" s="172"/>
      <c r="SUA240" s="172"/>
      <c r="SUB240" s="172"/>
      <c r="SUC240" s="172"/>
      <c r="SUD240" s="172"/>
      <c r="SUE240" s="172"/>
      <c r="SUF240" s="172"/>
      <c r="SUG240" s="172"/>
      <c r="SUH240" s="172"/>
      <c r="SUI240" s="172"/>
      <c r="SUJ240" s="172"/>
      <c r="SUK240" s="172"/>
      <c r="SUL240" s="172"/>
      <c r="SUM240" s="172"/>
      <c r="SUN240" s="172"/>
      <c r="SUO240" s="172"/>
      <c r="SUP240" s="172"/>
      <c r="SUQ240" s="172"/>
      <c r="SUR240" s="172"/>
      <c r="SUS240" s="172"/>
      <c r="SUT240" s="172"/>
      <c r="SUU240" s="172"/>
      <c r="SUV240" s="172"/>
      <c r="SUW240" s="172"/>
      <c r="SUX240" s="172"/>
      <c r="SUY240" s="172"/>
      <c r="SUZ240" s="172"/>
      <c r="SVA240" s="172"/>
      <c r="SVB240" s="172"/>
      <c r="SVC240" s="172"/>
      <c r="SVD240" s="172"/>
      <c r="SVE240" s="172"/>
      <c r="SVF240" s="172"/>
      <c r="SVG240" s="172"/>
      <c r="SVH240" s="172"/>
      <c r="SVI240" s="172"/>
      <c r="SVJ240" s="172"/>
      <c r="SVK240" s="172"/>
      <c r="SVL240" s="172"/>
      <c r="SVM240" s="172"/>
      <c r="SVN240" s="172"/>
      <c r="SVO240" s="172"/>
      <c r="SVP240" s="172"/>
      <c r="SVQ240" s="172"/>
      <c r="SVR240" s="172"/>
      <c r="SVS240" s="172"/>
      <c r="SVT240" s="172"/>
      <c r="SVU240" s="172"/>
      <c r="SVV240" s="172"/>
      <c r="SVW240" s="172"/>
      <c r="SVX240" s="172"/>
      <c r="SVY240" s="172"/>
      <c r="SVZ240" s="172"/>
      <c r="SWA240" s="172"/>
      <c r="SWB240" s="172"/>
      <c r="SWC240" s="172"/>
      <c r="SWD240" s="172"/>
      <c r="SWE240" s="172"/>
      <c r="SWF240" s="172"/>
      <c r="SWG240" s="172"/>
      <c r="SWH240" s="172"/>
      <c r="SWI240" s="172"/>
      <c r="SWJ240" s="172"/>
      <c r="SWK240" s="172"/>
      <c r="SWL240" s="172"/>
      <c r="SWM240" s="172"/>
      <c r="SWN240" s="172"/>
      <c r="SWO240" s="172"/>
      <c r="SWP240" s="172"/>
      <c r="SWQ240" s="172"/>
      <c r="SWR240" s="172"/>
      <c r="SWS240" s="172"/>
      <c r="SWT240" s="172"/>
      <c r="SWU240" s="172"/>
      <c r="SWV240" s="172"/>
      <c r="SWW240" s="172"/>
      <c r="SWX240" s="172"/>
      <c r="SWY240" s="172"/>
      <c r="SWZ240" s="172"/>
      <c r="SXA240" s="172"/>
      <c r="SXB240" s="172"/>
      <c r="SXC240" s="172"/>
      <c r="SXD240" s="172"/>
      <c r="SXE240" s="172"/>
      <c r="SXF240" s="172"/>
      <c r="SXG240" s="172"/>
      <c r="SXH240" s="172"/>
      <c r="SXI240" s="172"/>
      <c r="SXJ240" s="172"/>
      <c r="SXK240" s="172"/>
      <c r="SXL240" s="172"/>
      <c r="SXM240" s="172"/>
      <c r="SXN240" s="172"/>
      <c r="SXO240" s="172"/>
      <c r="SXP240" s="172"/>
      <c r="SXQ240" s="172"/>
      <c r="SXR240" s="172"/>
      <c r="SXS240" s="172"/>
      <c r="SXT240" s="172"/>
      <c r="SXU240" s="172"/>
      <c r="SXV240" s="172"/>
      <c r="SXW240" s="172"/>
      <c r="SXX240" s="172"/>
      <c r="SXY240" s="172"/>
      <c r="SXZ240" s="172"/>
      <c r="SYA240" s="172"/>
      <c r="SYB240" s="172"/>
      <c r="SYC240" s="172"/>
      <c r="SYD240" s="172"/>
      <c r="SYE240" s="172"/>
      <c r="SYF240" s="172"/>
      <c r="SYG240" s="172"/>
      <c r="SYH240" s="172"/>
      <c r="SYI240" s="172"/>
      <c r="SYJ240" s="172"/>
      <c r="SYK240" s="172"/>
      <c r="SYL240" s="172"/>
      <c r="SYM240" s="172"/>
      <c r="SYN240" s="172"/>
      <c r="SYO240" s="172"/>
      <c r="SYP240" s="172"/>
      <c r="SYQ240" s="172"/>
      <c r="SYR240" s="172"/>
      <c r="SYS240" s="172"/>
      <c r="SYT240" s="172"/>
      <c r="SYU240" s="172"/>
      <c r="SYV240" s="172"/>
      <c r="SYW240" s="172"/>
      <c r="SYX240" s="172"/>
      <c r="SYY240" s="172"/>
      <c r="SYZ240" s="172"/>
      <c r="SZA240" s="172"/>
      <c r="SZB240" s="172"/>
      <c r="SZC240" s="172"/>
      <c r="SZD240" s="172"/>
      <c r="SZE240" s="172"/>
      <c r="SZF240" s="172"/>
      <c r="SZG240" s="172"/>
      <c r="SZH240" s="172"/>
      <c r="SZI240" s="172"/>
      <c r="SZJ240" s="172"/>
      <c r="SZK240" s="172"/>
      <c r="SZL240" s="172"/>
      <c r="SZM240" s="172"/>
      <c r="SZN240" s="172"/>
      <c r="SZO240" s="172"/>
      <c r="SZP240" s="172"/>
      <c r="SZQ240" s="172"/>
      <c r="SZR240" s="172"/>
      <c r="SZS240" s="172"/>
      <c r="SZT240" s="172"/>
      <c r="SZU240" s="172"/>
      <c r="SZV240" s="172"/>
      <c r="SZW240" s="172"/>
      <c r="SZX240" s="172"/>
      <c r="SZY240" s="172"/>
      <c r="SZZ240" s="172"/>
      <c r="TAA240" s="172"/>
      <c r="TAB240" s="172"/>
      <c r="TAC240" s="172"/>
      <c r="TAD240" s="172"/>
      <c r="TAE240" s="172"/>
      <c r="TAF240" s="172"/>
      <c r="TAG240" s="172"/>
      <c r="TAH240" s="172"/>
      <c r="TAI240" s="172"/>
      <c r="TAJ240" s="172"/>
      <c r="TAK240" s="172"/>
      <c r="TAL240" s="172"/>
      <c r="TAM240" s="172"/>
      <c r="TAN240" s="172"/>
      <c r="TAO240" s="172"/>
      <c r="TAP240" s="172"/>
      <c r="TAQ240" s="172"/>
      <c r="TAR240" s="172"/>
      <c r="TAS240" s="172"/>
      <c r="TAT240" s="172"/>
      <c r="TAU240" s="172"/>
      <c r="TAV240" s="172"/>
      <c r="TAW240" s="172"/>
      <c r="TAX240" s="172"/>
      <c r="TAY240" s="172"/>
      <c r="TAZ240" s="172"/>
      <c r="TBA240" s="172"/>
      <c r="TBB240" s="172"/>
      <c r="TBC240" s="172"/>
      <c r="TBD240" s="172"/>
      <c r="TBE240" s="172"/>
      <c r="TBF240" s="172"/>
      <c r="TBG240" s="172"/>
      <c r="TBH240" s="172"/>
      <c r="TBI240" s="172"/>
      <c r="TBJ240" s="172"/>
      <c r="TBK240" s="172"/>
      <c r="TBL240" s="172"/>
      <c r="TBM240" s="172"/>
      <c r="TBN240" s="172"/>
      <c r="TBO240" s="172"/>
      <c r="TBP240" s="172"/>
      <c r="TBQ240" s="172"/>
      <c r="TBR240" s="172"/>
      <c r="TBS240" s="172"/>
      <c r="TBT240" s="172"/>
      <c r="TBU240" s="172"/>
      <c r="TBV240" s="172"/>
      <c r="TBW240" s="172"/>
      <c r="TBX240" s="172"/>
      <c r="TBY240" s="172"/>
      <c r="TBZ240" s="172"/>
      <c r="TCA240" s="172"/>
      <c r="TCB240" s="172"/>
      <c r="TCC240" s="172"/>
      <c r="TCD240" s="172"/>
      <c r="TCE240" s="172"/>
      <c r="TCF240" s="172"/>
      <c r="TCG240" s="172"/>
      <c r="TCH240" s="172"/>
      <c r="TCI240" s="172"/>
      <c r="TCJ240" s="172"/>
      <c r="TCK240" s="172"/>
      <c r="TCL240" s="172"/>
      <c r="TCM240" s="172"/>
      <c r="TCN240" s="172"/>
      <c r="TCO240" s="172"/>
      <c r="TCP240" s="172"/>
      <c r="TCQ240" s="172"/>
      <c r="TCR240" s="172"/>
      <c r="TCS240" s="172"/>
      <c r="TCT240" s="172"/>
      <c r="TCU240" s="172"/>
      <c r="TCV240" s="172"/>
      <c r="TCW240" s="172"/>
      <c r="TCX240" s="172"/>
      <c r="TCY240" s="172"/>
      <c r="TCZ240" s="172"/>
      <c r="TDA240" s="172"/>
      <c r="TDB240" s="172"/>
      <c r="TDC240" s="172"/>
      <c r="TDD240" s="172"/>
      <c r="TDE240" s="172"/>
      <c r="TDF240" s="172"/>
      <c r="TDG240" s="172"/>
      <c r="TDH240" s="172"/>
      <c r="TDI240" s="172"/>
      <c r="TDJ240" s="172"/>
      <c r="TDK240" s="172"/>
      <c r="TDL240" s="172"/>
      <c r="TDM240" s="172"/>
      <c r="TDN240" s="172"/>
      <c r="TDO240" s="172"/>
      <c r="TDP240" s="172"/>
      <c r="TDQ240" s="172"/>
      <c r="TDR240" s="172"/>
      <c r="TDS240" s="172"/>
      <c r="TDT240" s="172"/>
      <c r="TDU240" s="172"/>
      <c r="TDV240" s="172"/>
      <c r="TDW240" s="172"/>
      <c r="TDX240" s="172"/>
      <c r="TDY240" s="172"/>
      <c r="TDZ240" s="172"/>
      <c r="TEA240" s="172"/>
      <c r="TEB240" s="172"/>
      <c r="TEC240" s="172"/>
      <c r="TED240" s="172"/>
      <c r="TEE240" s="172"/>
      <c r="TEF240" s="172"/>
      <c r="TEG240" s="172"/>
      <c r="TEH240" s="172"/>
      <c r="TEI240" s="172"/>
      <c r="TEJ240" s="172"/>
      <c r="TEK240" s="172"/>
      <c r="TEL240" s="172"/>
      <c r="TEM240" s="172"/>
      <c r="TEN240" s="172"/>
      <c r="TEO240" s="172"/>
      <c r="TEP240" s="172"/>
      <c r="TEQ240" s="172"/>
      <c r="TER240" s="172"/>
      <c r="TES240" s="172"/>
      <c r="TET240" s="172"/>
      <c r="TEU240" s="172"/>
      <c r="TEV240" s="172"/>
      <c r="TEW240" s="172"/>
      <c r="TEX240" s="172"/>
      <c r="TEY240" s="172"/>
      <c r="TEZ240" s="172"/>
      <c r="TFA240" s="172"/>
      <c r="TFB240" s="172"/>
      <c r="TFC240" s="172"/>
      <c r="TFD240" s="172"/>
      <c r="TFE240" s="172"/>
      <c r="TFF240" s="172"/>
      <c r="TFG240" s="172"/>
      <c r="TFH240" s="172"/>
      <c r="TFI240" s="172"/>
      <c r="TFJ240" s="172"/>
      <c r="TFK240" s="172"/>
      <c r="TFL240" s="172"/>
      <c r="TFM240" s="172"/>
      <c r="TFN240" s="172"/>
      <c r="TFO240" s="172"/>
      <c r="TFP240" s="172"/>
      <c r="TFQ240" s="172"/>
      <c r="TFR240" s="172"/>
      <c r="TFS240" s="172"/>
      <c r="TFT240" s="172"/>
      <c r="TFU240" s="172"/>
      <c r="TFV240" s="172"/>
      <c r="TFW240" s="172"/>
      <c r="TFX240" s="172"/>
      <c r="TFY240" s="172"/>
      <c r="TFZ240" s="172"/>
      <c r="TGA240" s="172"/>
      <c r="TGB240" s="172"/>
      <c r="TGC240" s="172"/>
      <c r="TGD240" s="172"/>
      <c r="TGE240" s="172"/>
      <c r="TGF240" s="172"/>
      <c r="TGG240" s="172"/>
      <c r="TGH240" s="172"/>
      <c r="TGI240" s="172"/>
      <c r="TGJ240" s="172"/>
      <c r="TGK240" s="172"/>
      <c r="TGL240" s="172"/>
      <c r="TGM240" s="172"/>
      <c r="TGN240" s="172"/>
      <c r="TGO240" s="172"/>
      <c r="TGP240" s="172"/>
      <c r="TGQ240" s="172"/>
      <c r="TGR240" s="172"/>
      <c r="TGS240" s="172"/>
      <c r="TGT240" s="172"/>
      <c r="TGU240" s="172"/>
      <c r="TGV240" s="172"/>
      <c r="TGW240" s="172"/>
      <c r="TGX240" s="172"/>
      <c r="TGY240" s="172"/>
      <c r="TGZ240" s="172"/>
      <c r="THA240" s="172"/>
      <c r="THB240" s="172"/>
      <c r="THC240" s="172"/>
      <c r="THD240" s="172"/>
      <c r="THE240" s="172"/>
      <c r="THF240" s="172"/>
      <c r="THG240" s="172"/>
      <c r="THH240" s="172"/>
      <c r="THI240" s="172"/>
      <c r="THJ240" s="172"/>
      <c r="THK240" s="172"/>
      <c r="THL240" s="172"/>
      <c r="THM240" s="172"/>
      <c r="THN240" s="172"/>
      <c r="THO240" s="172"/>
      <c r="THP240" s="172"/>
      <c r="THQ240" s="172"/>
      <c r="THR240" s="172"/>
      <c r="THS240" s="172"/>
      <c r="THT240" s="172"/>
      <c r="THU240" s="172"/>
      <c r="THV240" s="172"/>
      <c r="THW240" s="172"/>
      <c r="THX240" s="172"/>
      <c r="THY240" s="172"/>
      <c r="THZ240" s="172"/>
      <c r="TIA240" s="172"/>
      <c r="TIB240" s="172"/>
      <c r="TIC240" s="172"/>
      <c r="TID240" s="172"/>
      <c r="TIE240" s="172"/>
      <c r="TIF240" s="172"/>
      <c r="TIG240" s="172"/>
      <c r="TIH240" s="172"/>
      <c r="TII240" s="172"/>
      <c r="TIJ240" s="172"/>
      <c r="TIK240" s="172"/>
      <c r="TIL240" s="172"/>
      <c r="TIM240" s="172"/>
      <c r="TIN240" s="172"/>
      <c r="TIO240" s="172"/>
      <c r="TIP240" s="172"/>
      <c r="TIQ240" s="172"/>
      <c r="TIR240" s="172"/>
      <c r="TIS240" s="172"/>
      <c r="TIT240" s="172"/>
      <c r="TIU240" s="172"/>
      <c r="TIV240" s="172"/>
      <c r="TIW240" s="172"/>
      <c r="TIX240" s="172"/>
      <c r="TIY240" s="172"/>
      <c r="TIZ240" s="172"/>
      <c r="TJA240" s="172"/>
      <c r="TJB240" s="172"/>
      <c r="TJC240" s="172"/>
      <c r="TJD240" s="172"/>
      <c r="TJE240" s="172"/>
      <c r="TJF240" s="172"/>
      <c r="TJG240" s="172"/>
      <c r="TJH240" s="172"/>
      <c r="TJI240" s="172"/>
      <c r="TJJ240" s="172"/>
      <c r="TJK240" s="172"/>
      <c r="TJL240" s="172"/>
      <c r="TJM240" s="172"/>
      <c r="TJN240" s="172"/>
      <c r="TJO240" s="172"/>
      <c r="TJP240" s="172"/>
      <c r="TJQ240" s="172"/>
      <c r="TJR240" s="172"/>
      <c r="TJS240" s="172"/>
      <c r="TJT240" s="172"/>
      <c r="TJU240" s="172"/>
      <c r="TJV240" s="172"/>
      <c r="TJW240" s="172"/>
      <c r="TJX240" s="172"/>
      <c r="TJY240" s="172"/>
      <c r="TJZ240" s="172"/>
      <c r="TKA240" s="172"/>
      <c r="TKB240" s="172"/>
      <c r="TKC240" s="172"/>
      <c r="TKD240" s="172"/>
      <c r="TKE240" s="172"/>
      <c r="TKF240" s="172"/>
      <c r="TKG240" s="172"/>
      <c r="TKH240" s="172"/>
      <c r="TKI240" s="172"/>
      <c r="TKJ240" s="172"/>
      <c r="TKK240" s="172"/>
      <c r="TKL240" s="172"/>
      <c r="TKM240" s="172"/>
      <c r="TKN240" s="172"/>
      <c r="TKO240" s="172"/>
      <c r="TKP240" s="172"/>
      <c r="TKQ240" s="172"/>
      <c r="TKR240" s="172"/>
      <c r="TKS240" s="172"/>
      <c r="TKT240" s="172"/>
      <c r="TKU240" s="172"/>
      <c r="TKV240" s="172"/>
      <c r="TKW240" s="172"/>
      <c r="TKX240" s="172"/>
      <c r="TKY240" s="172"/>
      <c r="TKZ240" s="172"/>
      <c r="TLA240" s="172"/>
      <c r="TLB240" s="172"/>
      <c r="TLC240" s="172"/>
      <c r="TLD240" s="172"/>
      <c r="TLE240" s="172"/>
      <c r="TLF240" s="172"/>
      <c r="TLG240" s="172"/>
      <c r="TLH240" s="172"/>
      <c r="TLI240" s="172"/>
      <c r="TLJ240" s="172"/>
      <c r="TLK240" s="172"/>
      <c r="TLL240" s="172"/>
      <c r="TLM240" s="172"/>
      <c r="TLN240" s="172"/>
      <c r="TLO240" s="172"/>
      <c r="TLP240" s="172"/>
      <c r="TLQ240" s="172"/>
      <c r="TLR240" s="172"/>
      <c r="TLS240" s="172"/>
      <c r="TLT240" s="172"/>
      <c r="TLU240" s="172"/>
      <c r="TLV240" s="172"/>
      <c r="TLW240" s="172"/>
      <c r="TLX240" s="172"/>
      <c r="TLY240" s="172"/>
      <c r="TLZ240" s="172"/>
      <c r="TMA240" s="172"/>
      <c r="TMB240" s="172"/>
      <c r="TMC240" s="172"/>
      <c r="TMD240" s="172"/>
      <c r="TME240" s="172"/>
      <c r="TMF240" s="172"/>
      <c r="TMG240" s="172"/>
      <c r="TMH240" s="172"/>
      <c r="TMI240" s="172"/>
      <c r="TMJ240" s="172"/>
      <c r="TMK240" s="172"/>
      <c r="TML240" s="172"/>
      <c r="TMM240" s="172"/>
      <c r="TMN240" s="172"/>
      <c r="TMO240" s="172"/>
      <c r="TMP240" s="172"/>
      <c r="TMQ240" s="172"/>
      <c r="TMR240" s="172"/>
      <c r="TMS240" s="172"/>
      <c r="TMT240" s="172"/>
      <c r="TMU240" s="172"/>
      <c r="TMV240" s="172"/>
      <c r="TMW240" s="172"/>
      <c r="TMX240" s="172"/>
      <c r="TMY240" s="172"/>
      <c r="TMZ240" s="172"/>
      <c r="TNA240" s="172"/>
      <c r="TNB240" s="172"/>
      <c r="TNC240" s="172"/>
      <c r="TND240" s="172"/>
      <c r="TNE240" s="172"/>
      <c r="TNF240" s="172"/>
      <c r="TNG240" s="172"/>
      <c r="TNH240" s="172"/>
      <c r="TNI240" s="172"/>
      <c r="TNJ240" s="172"/>
      <c r="TNK240" s="172"/>
      <c r="TNL240" s="172"/>
      <c r="TNM240" s="172"/>
      <c r="TNN240" s="172"/>
      <c r="TNO240" s="172"/>
      <c r="TNP240" s="172"/>
      <c r="TNQ240" s="172"/>
      <c r="TNR240" s="172"/>
      <c r="TNS240" s="172"/>
      <c r="TNT240" s="172"/>
      <c r="TNU240" s="172"/>
      <c r="TNV240" s="172"/>
      <c r="TNW240" s="172"/>
      <c r="TNX240" s="172"/>
      <c r="TNY240" s="172"/>
      <c r="TNZ240" s="172"/>
      <c r="TOA240" s="172"/>
      <c r="TOB240" s="172"/>
      <c r="TOC240" s="172"/>
      <c r="TOD240" s="172"/>
      <c r="TOE240" s="172"/>
      <c r="TOF240" s="172"/>
      <c r="TOG240" s="172"/>
      <c r="TOH240" s="172"/>
      <c r="TOI240" s="172"/>
      <c r="TOJ240" s="172"/>
      <c r="TOK240" s="172"/>
      <c r="TOL240" s="172"/>
      <c r="TOM240" s="172"/>
      <c r="TON240" s="172"/>
      <c r="TOO240" s="172"/>
      <c r="TOP240" s="172"/>
      <c r="TOQ240" s="172"/>
      <c r="TOR240" s="172"/>
      <c r="TOS240" s="172"/>
      <c r="TOT240" s="172"/>
      <c r="TOU240" s="172"/>
      <c r="TOV240" s="172"/>
      <c r="TOW240" s="172"/>
      <c r="TOX240" s="172"/>
      <c r="TOY240" s="172"/>
      <c r="TOZ240" s="172"/>
      <c r="TPA240" s="172"/>
      <c r="TPB240" s="172"/>
      <c r="TPC240" s="172"/>
      <c r="TPD240" s="172"/>
      <c r="TPE240" s="172"/>
      <c r="TPF240" s="172"/>
      <c r="TPG240" s="172"/>
      <c r="TPH240" s="172"/>
      <c r="TPI240" s="172"/>
      <c r="TPJ240" s="172"/>
      <c r="TPK240" s="172"/>
      <c r="TPL240" s="172"/>
      <c r="TPM240" s="172"/>
      <c r="TPN240" s="172"/>
      <c r="TPO240" s="172"/>
      <c r="TPP240" s="172"/>
      <c r="TPQ240" s="172"/>
      <c r="TPR240" s="172"/>
      <c r="TPS240" s="172"/>
      <c r="TPT240" s="172"/>
      <c r="TPU240" s="172"/>
      <c r="TPV240" s="172"/>
      <c r="TPW240" s="172"/>
      <c r="TPX240" s="172"/>
      <c r="TPY240" s="172"/>
      <c r="TPZ240" s="172"/>
      <c r="TQA240" s="172"/>
      <c r="TQB240" s="172"/>
      <c r="TQC240" s="172"/>
      <c r="TQD240" s="172"/>
      <c r="TQE240" s="172"/>
      <c r="TQF240" s="172"/>
      <c r="TQG240" s="172"/>
      <c r="TQH240" s="172"/>
      <c r="TQI240" s="172"/>
      <c r="TQJ240" s="172"/>
      <c r="TQK240" s="172"/>
      <c r="TQL240" s="172"/>
      <c r="TQM240" s="172"/>
      <c r="TQN240" s="172"/>
      <c r="TQO240" s="172"/>
      <c r="TQP240" s="172"/>
      <c r="TQQ240" s="172"/>
      <c r="TQR240" s="172"/>
      <c r="TQS240" s="172"/>
      <c r="TQT240" s="172"/>
      <c r="TQU240" s="172"/>
      <c r="TQV240" s="172"/>
      <c r="TQW240" s="172"/>
      <c r="TQX240" s="172"/>
      <c r="TQY240" s="172"/>
      <c r="TQZ240" s="172"/>
      <c r="TRA240" s="172"/>
      <c r="TRB240" s="172"/>
      <c r="TRC240" s="172"/>
      <c r="TRD240" s="172"/>
      <c r="TRE240" s="172"/>
      <c r="TRF240" s="172"/>
      <c r="TRG240" s="172"/>
      <c r="TRH240" s="172"/>
      <c r="TRI240" s="172"/>
      <c r="TRJ240" s="172"/>
      <c r="TRK240" s="172"/>
      <c r="TRL240" s="172"/>
      <c r="TRM240" s="172"/>
      <c r="TRN240" s="172"/>
      <c r="TRO240" s="172"/>
      <c r="TRP240" s="172"/>
      <c r="TRQ240" s="172"/>
      <c r="TRR240" s="172"/>
      <c r="TRS240" s="172"/>
      <c r="TRT240" s="172"/>
      <c r="TRU240" s="172"/>
      <c r="TRV240" s="172"/>
      <c r="TRW240" s="172"/>
      <c r="TRX240" s="172"/>
      <c r="TRY240" s="172"/>
      <c r="TRZ240" s="172"/>
      <c r="TSA240" s="172"/>
      <c r="TSB240" s="172"/>
      <c r="TSC240" s="172"/>
      <c r="TSD240" s="172"/>
      <c r="TSE240" s="172"/>
      <c r="TSF240" s="172"/>
      <c r="TSG240" s="172"/>
      <c r="TSH240" s="172"/>
      <c r="TSI240" s="172"/>
      <c r="TSJ240" s="172"/>
      <c r="TSK240" s="172"/>
      <c r="TSL240" s="172"/>
      <c r="TSM240" s="172"/>
      <c r="TSN240" s="172"/>
      <c r="TSO240" s="172"/>
      <c r="TSP240" s="172"/>
      <c r="TSQ240" s="172"/>
      <c r="TSR240" s="172"/>
      <c r="TSS240" s="172"/>
      <c r="TST240" s="172"/>
      <c r="TSU240" s="172"/>
      <c r="TSV240" s="172"/>
      <c r="TSW240" s="172"/>
      <c r="TSX240" s="172"/>
      <c r="TSY240" s="172"/>
      <c r="TSZ240" s="172"/>
      <c r="TTA240" s="172"/>
      <c r="TTB240" s="172"/>
      <c r="TTC240" s="172"/>
      <c r="TTD240" s="172"/>
      <c r="TTE240" s="172"/>
      <c r="TTF240" s="172"/>
      <c r="TTG240" s="172"/>
      <c r="TTH240" s="172"/>
      <c r="TTI240" s="172"/>
      <c r="TTJ240" s="172"/>
      <c r="TTK240" s="172"/>
      <c r="TTL240" s="172"/>
      <c r="TTM240" s="172"/>
      <c r="TTN240" s="172"/>
      <c r="TTO240" s="172"/>
      <c r="TTP240" s="172"/>
      <c r="TTQ240" s="172"/>
      <c r="TTR240" s="172"/>
      <c r="TTS240" s="172"/>
      <c r="TTT240" s="172"/>
      <c r="TTU240" s="172"/>
      <c r="TTV240" s="172"/>
      <c r="TTW240" s="172"/>
      <c r="TTX240" s="172"/>
      <c r="TTY240" s="172"/>
      <c r="TTZ240" s="172"/>
      <c r="TUA240" s="172"/>
      <c r="TUB240" s="172"/>
      <c r="TUC240" s="172"/>
      <c r="TUD240" s="172"/>
      <c r="TUE240" s="172"/>
      <c r="TUF240" s="172"/>
      <c r="TUG240" s="172"/>
      <c r="TUH240" s="172"/>
      <c r="TUI240" s="172"/>
      <c r="TUJ240" s="172"/>
      <c r="TUK240" s="172"/>
      <c r="TUL240" s="172"/>
      <c r="TUM240" s="172"/>
      <c r="TUN240" s="172"/>
      <c r="TUO240" s="172"/>
      <c r="TUP240" s="172"/>
      <c r="TUQ240" s="172"/>
      <c r="TUR240" s="172"/>
      <c r="TUS240" s="172"/>
      <c r="TUT240" s="172"/>
      <c r="TUU240" s="172"/>
      <c r="TUV240" s="172"/>
      <c r="TUW240" s="172"/>
      <c r="TUX240" s="172"/>
      <c r="TUY240" s="172"/>
      <c r="TUZ240" s="172"/>
      <c r="TVA240" s="172"/>
      <c r="TVB240" s="172"/>
      <c r="TVC240" s="172"/>
      <c r="TVD240" s="172"/>
      <c r="TVE240" s="172"/>
      <c r="TVF240" s="172"/>
      <c r="TVG240" s="172"/>
      <c r="TVH240" s="172"/>
      <c r="TVI240" s="172"/>
      <c r="TVJ240" s="172"/>
      <c r="TVK240" s="172"/>
      <c r="TVL240" s="172"/>
      <c r="TVM240" s="172"/>
      <c r="TVN240" s="172"/>
      <c r="TVO240" s="172"/>
      <c r="TVP240" s="172"/>
      <c r="TVQ240" s="172"/>
      <c r="TVR240" s="172"/>
      <c r="TVS240" s="172"/>
      <c r="TVT240" s="172"/>
      <c r="TVU240" s="172"/>
      <c r="TVV240" s="172"/>
      <c r="TVW240" s="172"/>
      <c r="TVX240" s="172"/>
      <c r="TVY240" s="172"/>
      <c r="TVZ240" s="172"/>
      <c r="TWA240" s="172"/>
      <c r="TWB240" s="172"/>
      <c r="TWC240" s="172"/>
      <c r="TWD240" s="172"/>
      <c r="TWE240" s="172"/>
      <c r="TWF240" s="172"/>
      <c r="TWG240" s="172"/>
      <c r="TWH240" s="172"/>
      <c r="TWI240" s="172"/>
      <c r="TWJ240" s="172"/>
      <c r="TWK240" s="172"/>
      <c r="TWL240" s="172"/>
      <c r="TWM240" s="172"/>
      <c r="TWN240" s="172"/>
      <c r="TWO240" s="172"/>
      <c r="TWP240" s="172"/>
      <c r="TWQ240" s="172"/>
      <c r="TWR240" s="172"/>
      <c r="TWS240" s="172"/>
      <c r="TWT240" s="172"/>
      <c r="TWU240" s="172"/>
      <c r="TWV240" s="172"/>
      <c r="TWW240" s="172"/>
      <c r="TWX240" s="172"/>
      <c r="TWY240" s="172"/>
      <c r="TWZ240" s="172"/>
      <c r="TXA240" s="172"/>
      <c r="TXB240" s="172"/>
      <c r="TXC240" s="172"/>
      <c r="TXD240" s="172"/>
      <c r="TXE240" s="172"/>
      <c r="TXF240" s="172"/>
      <c r="TXG240" s="172"/>
      <c r="TXH240" s="172"/>
      <c r="TXI240" s="172"/>
      <c r="TXJ240" s="172"/>
      <c r="TXK240" s="172"/>
      <c r="TXL240" s="172"/>
      <c r="TXM240" s="172"/>
      <c r="TXN240" s="172"/>
      <c r="TXO240" s="172"/>
      <c r="TXP240" s="172"/>
      <c r="TXQ240" s="172"/>
      <c r="TXR240" s="172"/>
      <c r="TXS240" s="172"/>
      <c r="TXT240" s="172"/>
      <c r="TXU240" s="172"/>
      <c r="TXV240" s="172"/>
      <c r="TXW240" s="172"/>
      <c r="TXX240" s="172"/>
      <c r="TXY240" s="172"/>
      <c r="TXZ240" s="172"/>
      <c r="TYA240" s="172"/>
      <c r="TYB240" s="172"/>
      <c r="TYC240" s="172"/>
      <c r="TYD240" s="172"/>
      <c r="TYE240" s="172"/>
      <c r="TYF240" s="172"/>
      <c r="TYG240" s="172"/>
      <c r="TYH240" s="172"/>
      <c r="TYI240" s="172"/>
      <c r="TYJ240" s="172"/>
      <c r="TYK240" s="172"/>
      <c r="TYL240" s="172"/>
      <c r="TYM240" s="172"/>
      <c r="TYN240" s="172"/>
      <c r="TYO240" s="172"/>
      <c r="TYP240" s="172"/>
      <c r="TYQ240" s="172"/>
      <c r="TYR240" s="172"/>
      <c r="TYS240" s="172"/>
      <c r="TYT240" s="172"/>
      <c r="TYU240" s="172"/>
      <c r="TYV240" s="172"/>
      <c r="TYW240" s="172"/>
      <c r="TYX240" s="172"/>
      <c r="TYY240" s="172"/>
      <c r="TYZ240" s="172"/>
      <c r="TZA240" s="172"/>
      <c r="TZB240" s="172"/>
      <c r="TZC240" s="172"/>
      <c r="TZD240" s="172"/>
      <c r="TZE240" s="172"/>
      <c r="TZF240" s="172"/>
      <c r="TZG240" s="172"/>
      <c r="TZH240" s="172"/>
      <c r="TZI240" s="172"/>
      <c r="TZJ240" s="172"/>
      <c r="TZK240" s="172"/>
      <c r="TZL240" s="172"/>
      <c r="TZM240" s="172"/>
      <c r="TZN240" s="172"/>
      <c r="TZO240" s="172"/>
      <c r="TZP240" s="172"/>
      <c r="TZQ240" s="172"/>
      <c r="TZR240" s="172"/>
      <c r="TZS240" s="172"/>
      <c r="TZT240" s="172"/>
      <c r="TZU240" s="172"/>
      <c r="TZV240" s="172"/>
      <c r="TZW240" s="172"/>
      <c r="TZX240" s="172"/>
      <c r="TZY240" s="172"/>
      <c r="TZZ240" s="172"/>
      <c r="UAA240" s="172"/>
      <c r="UAB240" s="172"/>
      <c r="UAC240" s="172"/>
      <c r="UAD240" s="172"/>
      <c r="UAE240" s="172"/>
      <c r="UAF240" s="172"/>
      <c r="UAG240" s="172"/>
      <c r="UAH240" s="172"/>
      <c r="UAI240" s="172"/>
      <c r="UAJ240" s="172"/>
      <c r="UAK240" s="172"/>
      <c r="UAL240" s="172"/>
      <c r="UAM240" s="172"/>
      <c r="UAN240" s="172"/>
      <c r="UAO240" s="172"/>
      <c r="UAP240" s="172"/>
      <c r="UAQ240" s="172"/>
      <c r="UAR240" s="172"/>
      <c r="UAS240" s="172"/>
      <c r="UAT240" s="172"/>
      <c r="UAU240" s="172"/>
      <c r="UAV240" s="172"/>
      <c r="UAW240" s="172"/>
      <c r="UAX240" s="172"/>
      <c r="UAY240" s="172"/>
      <c r="UAZ240" s="172"/>
      <c r="UBA240" s="172"/>
      <c r="UBB240" s="172"/>
      <c r="UBC240" s="172"/>
      <c r="UBD240" s="172"/>
      <c r="UBE240" s="172"/>
      <c r="UBF240" s="172"/>
      <c r="UBG240" s="172"/>
      <c r="UBH240" s="172"/>
      <c r="UBI240" s="172"/>
      <c r="UBJ240" s="172"/>
      <c r="UBK240" s="172"/>
      <c r="UBL240" s="172"/>
      <c r="UBM240" s="172"/>
      <c r="UBN240" s="172"/>
      <c r="UBO240" s="172"/>
      <c r="UBP240" s="172"/>
      <c r="UBQ240" s="172"/>
      <c r="UBR240" s="172"/>
      <c r="UBS240" s="172"/>
      <c r="UBT240" s="172"/>
      <c r="UBU240" s="172"/>
      <c r="UBV240" s="172"/>
      <c r="UBW240" s="172"/>
      <c r="UBX240" s="172"/>
      <c r="UBY240" s="172"/>
      <c r="UBZ240" s="172"/>
      <c r="UCA240" s="172"/>
      <c r="UCB240" s="172"/>
      <c r="UCC240" s="172"/>
      <c r="UCD240" s="172"/>
      <c r="UCE240" s="172"/>
      <c r="UCF240" s="172"/>
      <c r="UCG240" s="172"/>
      <c r="UCH240" s="172"/>
      <c r="UCI240" s="172"/>
      <c r="UCJ240" s="172"/>
      <c r="UCK240" s="172"/>
      <c r="UCL240" s="172"/>
      <c r="UCM240" s="172"/>
      <c r="UCN240" s="172"/>
      <c r="UCO240" s="172"/>
      <c r="UCP240" s="172"/>
      <c r="UCQ240" s="172"/>
      <c r="UCR240" s="172"/>
      <c r="UCS240" s="172"/>
      <c r="UCT240" s="172"/>
      <c r="UCU240" s="172"/>
      <c r="UCV240" s="172"/>
      <c r="UCW240" s="172"/>
      <c r="UCX240" s="172"/>
      <c r="UCY240" s="172"/>
      <c r="UCZ240" s="172"/>
      <c r="UDA240" s="172"/>
      <c r="UDB240" s="172"/>
      <c r="UDC240" s="172"/>
      <c r="UDD240" s="172"/>
      <c r="UDE240" s="172"/>
      <c r="UDF240" s="172"/>
      <c r="UDG240" s="172"/>
      <c r="UDH240" s="172"/>
      <c r="UDI240" s="172"/>
      <c r="UDJ240" s="172"/>
      <c r="UDK240" s="172"/>
      <c r="UDL240" s="172"/>
      <c r="UDM240" s="172"/>
      <c r="UDN240" s="172"/>
      <c r="UDO240" s="172"/>
      <c r="UDP240" s="172"/>
      <c r="UDQ240" s="172"/>
      <c r="UDR240" s="172"/>
      <c r="UDS240" s="172"/>
      <c r="UDT240" s="172"/>
      <c r="UDU240" s="172"/>
      <c r="UDV240" s="172"/>
      <c r="UDW240" s="172"/>
      <c r="UDX240" s="172"/>
      <c r="UDY240" s="172"/>
      <c r="UDZ240" s="172"/>
      <c r="UEA240" s="172"/>
      <c r="UEB240" s="172"/>
      <c r="UEC240" s="172"/>
      <c r="UED240" s="172"/>
      <c r="UEE240" s="172"/>
      <c r="UEF240" s="172"/>
      <c r="UEG240" s="172"/>
      <c r="UEH240" s="172"/>
      <c r="UEI240" s="172"/>
      <c r="UEJ240" s="172"/>
      <c r="UEK240" s="172"/>
      <c r="UEL240" s="172"/>
      <c r="UEM240" s="172"/>
      <c r="UEN240" s="172"/>
      <c r="UEO240" s="172"/>
      <c r="UEP240" s="172"/>
      <c r="UEQ240" s="172"/>
      <c r="UER240" s="172"/>
      <c r="UES240" s="172"/>
      <c r="UET240" s="172"/>
      <c r="UEU240" s="172"/>
      <c r="UEV240" s="172"/>
      <c r="UEW240" s="172"/>
      <c r="UEX240" s="172"/>
      <c r="UEY240" s="172"/>
      <c r="UEZ240" s="172"/>
      <c r="UFA240" s="172"/>
      <c r="UFB240" s="172"/>
      <c r="UFC240" s="172"/>
      <c r="UFD240" s="172"/>
      <c r="UFE240" s="172"/>
      <c r="UFF240" s="172"/>
      <c r="UFG240" s="172"/>
      <c r="UFH240" s="172"/>
      <c r="UFI240" s="172"/>
      <c r="UFJ240" s="172"/>
      <c r="UFK240" s="172"/>
      <c r="UFL240" s="172"/>
      <c r="UFM240" s="172"/>
      <c r="UFN240" s="172"/>
      <c r="UFO240" s="172"/>
      <c r="UFP240" s="172"/>
      <c r="UFQ240" s="172"/>
      <c r="UFR240" s="172"/>
      <c r="UFS240" s="172"/>
      <c r="UFT240" s="172"/>
      <c r="UFU240" s="172"/>
      <c r="UFV240" s="172"/>
      <c r="UFW240" s="172"/>
      <c r="UFX240" s="172"/>
      <c r="UFY240" s="172"/>
      <c r="UFZ240" s="172"/>
      <c r="UGA240" s="172"/>
      <c r="UGB240" s="172"/>
      <c r="UGC240" s="172"/>
      <c r="UGD240" s="172"/>
      <c r="UGE240" s="172"/>
      <c r="UGF240" s="172"/>
      <c r="UGG240" s="172"/>
      <c r="UGH240" s="172"/>
      <c r="UGI240" s="172"/>
      <c r="UGJ240" s="172"/>
      <c r="UGK240" s="172"/>
      <c r="UGL240" s="172"/>
      <c r="UGM240" s="172"/>
      <c r="UGN240" s="172"/>
      <c r="UGO240" s="172"/>
      <c r="UGP240" s="172"/>
      <c r="UGQ240" s="172"/>
      <c r="UGR240" s="172"/>
      <c r="UGS240" s="172"/>
      <c r="UGT240" s="172"/>
      <c r="UGU240" s="172"/>
      <c r="UGV240" s="172"/>
      <c r="UGW240" s="172"/>
      <c r="UGX240" s="172"/>
      <c r="UGY240" s="172"/>
      <c r="UGZ240" s="172"/>
      <c r="UHA240" s="172"/>
      <c r="UHB240" s="172"/>
      <c r="UHC240" s="172"/>
      <c r="UHD240" s="172"/>
      <c r="UHE240" s="172"/>
      <c r="UHF240" s="172"/>
      <c r="UHG240" s="172"/>
      <c r="UHH240" s="172"/>
      <c r="UHI240" s="172"/>
      <c r="UHJ240" s="172"/>
      <c r="UHK240" s="172"/>
      <c r="UHL240" s="172"/>
      <c r="UHM240" s="172"/>
      <c r="UHN240" s="172"/>
      <c r="UHO240" s="172"/>
      <c r="UHP240" s="172"/>
      <c r="UHQ240" s="172"/>
      <c r="UHR240" s="172"/>
      <c r="UHS240" s="172"/>
      <c r="UHT240" s="172"/>
      <c r="UHU240" s="172"/>
      <c r="UHV240" s="172"/>
      <c r="UHW240" s="172"/>
      <c r="UHX240" s="172"/>
      <c r="UHY240" s="172"/>
      <c r="UHZ240" s="172"/>
      <c r="UIA240" s="172"/>
      <c r="UIB240" s="172"/>
      <c r="UIC240" s="172"/>
      <c r="UID240" s="172"/>
      <c r="UIE240" s="172"/>
      <c r="UIF240" s="172"/>
      <c r="UIG240" s="172"/>
      <c r="UIH240" s="172"/>
      <c r="UII240" s="172"/>
      <c r="UIJ240" s="172"/>
      <c r="UIK240" s="172"/>
      <c r="UIL240" s="172"/>
      <c r="UIM240" s="172"/>
      <c r="UIN240" s="172"/>
      <c r="UIO240" s="172"/>
      <c r="UIP240" s="172"/>
      <c r="UIQ240" s="172"/>
      <c r="UIR240" s="172"/>
      <c r="UIS240" s="172"/>
      <c r="UIT240" s="172"/>
      <c r="UIU240" s="172"/>
      <c r="UIV240" s="172"/>
      <c r="UIW240" s="172"/>
      <c r="UIX240" s="172"/>
      <c r="UIY240" s="172"/>
      <c r="UIZ240" s="172"/>
      <c r="UJA240" s="172"/>
      <c r="UJB240" s="172"/>
      <c r="UJC240" s="172"/>
      <c r="UJD240" s="172"/>
      <c r="UJE240" s="172"/>
      <c r="UJF240" s="172"/>
      <c r="UJG240" s="172"/>
      <c r="UJH240" s="172"/>
      <c r="UJI240" s="172"/>
      <c r="UJJ240" s="172"/>
      <c r="UJK240" s="172"/>
      <c r="UJL240" s="172"/>
      <c r="UJM240" s="172"/>
      <c r="UJN240" s="172"/>
      <c r="UJO240" s="172"/>
      <c r="UJP240" s="172"/>
      <c r="UJQ240" s="172"/>
      <c r="UJR240" s="172"/>
      <c r="UJS240" s="172"/>
      <c r="UJT240" s="172"/>
      <c r="UJU240" s="172"/>
      <c r="UJV240" s="172"/>
      <c r="UJW240" s="172"/>
      <c r="UJX240" s="172"/>
      <c r="UJY240" s="172"/>
      <c r="UJZ240" s="172"/>
      <c r="UKA240" s="172"/>
      <c r="UKB240" s="172"/>
      <c r="UKC240" s="172"/>
      <c r="UKD240" s="172"/>
      <c r="UKE240" s="172"/>
      <c r="UKF240" s="172"/>
      <c r="UKG240" s="172"/>
      <c r="UKH240" s="172"/>
      <c r="UKI240" s="172"/>
      <c r="UKJ240" s="172"/>
      <c r="UKK240" s="172"/>
      <c r="UKL240" s="172"/>
      <c r="UKM240" s="172"/>
      <c r="UKN240" s="172"/>
      <c r="UKO240" s="172"/>
      <c r="UKP240" s="172"/>
      <c r="UKQ240" s="172"/>
      <c r="UKR240" s="172"/>
      <c r="UKS240" s="172"/>
      <c r="UKT240" s="172"/>
      <c r="UKU240" s="172"/>
      <c r="UKV240" s="172"/>
      <c r="UKW240" s="172"/>
      <c r="UKX240" s="172"/>
      <c r="UKY240" s="172"/>
      <c r="UKZ240" s="172"/>
      <c r="ULA240" s="172"/>
      <c r="ULB240" s="172"/>
      <c r="ULC240" s="172"/>
      <c r="ULD240" s="172"/>
      <c r="ULE240" s="172"/>
      <c r="ULF240" s="172"/>
      <c r="ULG240" s="172"/>
      <c r="ULH240" s="172"/>
      <c r="ULI240" s="172"/>
      <c r="ULJ240" s="172"/>
      <c r="ULK240" s="172"/>
      <c r="ULL240" s="172"/>
      <c r="ULM240" s="172"/>
      <c r="ULN240" s="172"/>
      <c r="ULO240" s="172"/>
      <c r="ULP240" s="172"/>
      <c r="ULQ240" s="172"/>
      <c r="ULR240" s="172"/>
      <c r="ULS240" s="172"/>
      <c r="ULT240" s="172"/>
      <c r="ULU240" s="172"/>
      <c r="ULV240" s="172"/>
      <c r="ULW240" s="172"/>
      <c r="ULX240" s="172"/>
      <c r="ULY240" s="172"/>
      <c r="ULZ240" s="172"/>
      <c r="UMA240" s="172"/>
      <c r="UMB240" s="172"/>
      <c r="UMC240" s="172"/>
      <c r="UMD240" s="172"/>
      <c r="UME240" s="172"/>
      <c r="UMF240" s="172"/>
      <c r="UMG240" s="172"/>
      <c r="UMH240" s="172"/>
      <c r="UMI240" s="172"/>
      <c r="UMJ240" s="172"/>
      <c r="UMK240" s="172"/>
      <c r="UML240" s="172"/>
      <c r="UMM240" s="172"/>
      <c r="UMN240" s="172"/>
      <c r="UMO240" s="172"/>
      <c r="UMP240" s="172"/>
      <c r="UMQ240" s="172"/>
      <c r="UMR240" s="172"/>
      <c r="UMS240" s="172"/>
      <c r="UMT240" s="172"/>
      <c r="UMU240" s="172"/>
      <c r="UMV240" s="172"/>
      <c r="UMW240" s="172"/>
      <c r="UMX240" s="172"/>
      <c r="UMY240" s="172"/>
      <c r="UMZ240" s="172"/>
      <c r="UNA240" s="172"/>
      <c r="UNB240" s="172"/>
      <c r="UNC240" s="172"/>
      <c r="UND240" s="172"/>
      <c r="UNE240" s="172"/>
      <c r="UNF240" s="172"/>
      <c r="UNG240" s="172"/>
      <c r="UNH240" s="172"/>
      <c r="UNI240" s="172"/>
      <c r="UNJ240" s="172"/>
      <c r="UNK240" s="172"/>
      <c r="UNL240" s="172"/>
      <c r="UNM240" s="172"/>
      <c r="UNN240" s="172"/>
      <c r="UNO240" s="172"/>
      <c r="UNP240" s="172"/>
      <c r="UNQ240" s="172"/>
      <c r="UNR240" s="172"/>
      <c r="UNS240" s="172"/>
      <c r="UNT240" s="172"/>
      <c r="UNU240" s="172"/>
      <c r="UNV240" s="172"/>
      <c r="UNW240" s="172"/>
      <c r="UNX240" s="172"/>
      <c r="UNY240" s="172"/>
      <c r="UNZ240" s="172"/>
      <c r="UOA240" s="172"/>
      <c r="UOB240" s="172"/>
      <c r="UOC240" s="172"/>
      <c r="UOD240" s="172"/>
      <c r="UOE240" s="172"/>
      <c r="UOF240" s="172"/>
      <c r="UOG240" s="172"/>
      <c r="UOH240" s="172"/>
      <c r="UOI240" s="172"/>
      <c r="UOJ240" s="172"/>
      <c r="UOK240" s="172"/>
      <c r="UOL240" s="172"/>
      <c r="UOM240" s="172"/>
      <c r="UON240" s="172"/>
      <c r="UOO240" s="172"/>
      <c r="UOP240" s="172"/>
      <c r="UOQ240" s="172"/>
      <c r="UOR240" s="172"/>
      <c r="UOS240" s="172"/>
      <c r="UOT240" s="172"/>
      <c r="UOU240" s="172"/>
      <c r="UOV240" s="172"/>
      <c r="UOW240" s="172"/>
      <c r="UOX240" s="172"/>
      <c r="UOY240" s="172"/>
      <c r="UOZ240" s="172"/>
      <c r="UPA240" s="172"/>
      <c r="UPB240" s="172"/>
      <c r="UPC240" s="172"/>
      <c r="UPD240" s="172"/>
      <c r="UPE240" s="172"/>
      <c r="UPF240" s="172"/>
      <c r="UPG240" s="172"/>
      <c r="UPH240" s="172"/>
      <c r="UPI240" s="172"/>
      <c r="UPJ240" s="172"/>
      <c r="UPK240" s="172"/>
      <c r="UPL240" s="172"/>
      <c r="UPM240" s="172"/>
      <c r="UPN240" s="172"/>
      <c r="UPO240" s="172"/>
      <c r="UPP240" s="172"/>
      <c r="UPQ240" s="172"/>
      <c r="UPR240" s="172"/>
      <c r="UPS240" s="172"/>
      <c r="UPT240" s="172"/>
      <c r="UPU240" s="172"/>
      <c r="UPV240" s="172"/>
      <c r="UPW240" s="172"/>
      <c r="UPX240" s="172"/>
      <c r="UPY240" s="172"/>
      <c r="UPZ240" s="172"/>
      <c r="UQA240" s="172"/>
      <c r="UQB240" s="172"/>
      <c r="UQC240" s="172"/>
      <c r="UQD240" s="172"/>
      <c r="UQE240" s="172"/>
      <c r="UQF240" s="172"/>
      <c r="UQG240" s="172"/>
      <c r="UQH240" s="172"/>
      <c r="UQI240" s="172"/>
      <c r="UQJ240" s="172"/>
      <c r="UQK240" s="172"/>
      <c r="UQL240" s="172"/>
      <c r="UQM240" s="172"/>
      <c r="UQN240" s="172"/>
      <c r="UQO240" s="172"/>
      <c r="UQP240" s="172"/>
      <c r="UQQ240" s="172"/>
      <c r="UQR240" s="172"/>
      <c r="UQS240" s="172"/>
      <c r="UQT240" s="172"/>
      <c r="UQU240" s="172"/>
      <c r="UQV240" s="172"/>
      <c r="UQW240" s="172"/>
      <c r="UQX240" s="172"/>
      <c r="UQY240" s="172"/>
      <c r="UQZ240" s="172"/>
      <c r="URA240" s="172"/>
      <c r="URB240" s="172"/>
      <c r="URC240" s="172"/>
      <c r="URD240" s="172"/>
      <c r="URE240" s="172"/>
      <c r="URF240" s="172"/>
      <c r="URG240" s="172"/>
      <c r="URH240" s="172"/>
      <c r="URI240" s="172"/>
      <c r="URJ240" s="172"/>
      <c r="URK240" s="172"/>
      <c r="URL240" s="172"/>
      <c r="URM240" s="172"/>
      <c r="URN240" s="172"/>
      <c r="URO240" s="172"/>
      <c r="URP240" s="172"/>
      <c r="URQ240" s="172"/>
      <c r="URR240" s="172"/>
      <c r="URS240" s="172"/>
      <c r="URT240" s="172"/>
      <c r="URU240" s="172"/>
      <c r="URV240" s="172"/>
      <c r="URW240" s="172"/>
      <c r="URX240" s="172"/>
      <c r="URY240" s="172"/>
      <c r="URZ240" s="172"/>
      <c r="USA240" s="172"/>
      <c r="USB240" s="172"/>
      <c r="USC240" s="172"/>
      <c r="USD240" s="172"/>
      <c r="USE240" s="172"/>
      <c r="USF240" s="172"/>
      <c r="USG240" s="172"/>
      <c r="USH240" s="172"/>
      <c r="USI240" s="172"/>
      <c r="USJ240" s="172"/>
      <c r="USK240" s="172"/>
      <c r="USL240" s="172"/>
      <c r="USM240" s="172"/>
      <c r="USN240" s="172"/>
      <c r="USO240" s="172"/>
      <c r="USP240" s="172"/>
      <c r="USQ240" s="172"/>
      <c r="USR240" s="172"/>
      <c r="USS240" s="172"/>
      <c r="UST240" s="172"/>
      <c r="USU240" s="172"/>
      <c r="USV240" s="172"/>
      <c r="USW240" s="172"/>
      <c r="USX240" s="172"/>
      <c r="USY240" s="172"/>
      <c r="USZ240" s="172"/>
      <c r="UTA240" s="172"/>
      <c r="UTB240" s="172"/>
      <c r="UTC240" s="172"/>
      <c r="UTD240" s="172"/>
      <c r="UTE240" s="172"/>
      <c r="UTF240" s="172"/>
      <c r="UTG240" s="172"/>
      <c r="UTH240" s="172"/>
      <c r="UTI240" s="172"/>
      <c r="UTJ240" s="172"/>
      <c r="UTK240" s="172"/>
      <c r="UTL240" s="172"/>
      <c r="UTM240" s="172"/>
      <c r="UTN240" s="172"/>
      <c r="UTO240" s="172"/>
      <c r="UTP240" s="172"/>
      <c r="UTQ240" s="172"/>
      <c r="UTR240" s="172"/>
      <c r="UTS240" s="172"/>
      <c r="UTT240" s="172"/>
      <c r="UTU240" s="172"/>
      <c r="UTV240" s="172"/>
      <c r="UTW240" s="172"/>
      <c r="UTX240" s="172"/>
      <c r="UTY240" s="172"/>
      <c r="UTZ240" s="172"/>
      <c r="UUA240" s="172"/>
      <c r="UUB240" s="172"/>
      <c r="UUC240" s="172"/>
      <c r="UUD240" s="172"/>
      <c r="UUE240" s="172"/>
      <c r="UUF240" s="172"/>
      <c r="UUG240" s="172"/>
      <c r="UUH240" s="172"/>
      <c r="UUI240" s="172"/>
      <c r="UUJ240" s="172"/>
      <c r="UUK240" s="172"/>
      <c r="UUL240" s="172"/>
      <c r="UUM240" s="172"/>
      <c r="UUN240" s="172"/>
      <c r="UUO240" s="172"/>
      <c r="UUP240" s="172"/>
      <c r="UUQ240" s="172"/>
      <c r="UUR240" s="172"/>
      <c r="UUS240" s="172"/>
      <c r="UUT240" s="172"/>
      <c r="UUU240" s="172"/>
      <c r="UUV240" s="172"/>
      <c r="UUW240" s="172"/>
      <c r="UUX240" s="172"/>
      <c r="UUY240" s="172"/>
      <c r="UUZ240" s="172"/>
      <c r="UVA240" s="172"/>
      <c r="UVB240" s="172"/>
      <c r="UVC240" s="172"/>
      <c r="UVD240" s="172"/>
      <c r="UVE240" s="172"/>
      <c r="UVF240" s="172"/>
      <c r="UVG240" s="172"/>
      <c r="UVH240" s="172"/>
      <c r="UVI240" s="172"/>
      <c r="UVJ240" s="172"/>
      <c r="UVK240" s="172"/>
      <c r="UVL240" s="172"/>
      <c r="UVM240" s="172"/>
      <c r="UVN240" s="172"/>
      <c r="UVO240" s="172"/>
      <c r="UVP240" s="172"/>
      <c r="UVQ240" s="172"/>
      <c r="UVR240" s="172"/>
      <c r="UVS240" s="172"/>
      <c r="UVT240" s="172"/>
      <c r="UVU240" s="172"/>
      <c r="UVV240" s="172"/>
      <c r="UVW240" s="172"/>
      <c r="UVX240" s="172"/>
      <c r="UVY240" s="172"/>
      <c r="UVZ240" s="172"/>
      <c r="UWA240" s="172"/>
      <c r="UWB240" s="172"/>
      <c r="UWC240" s="172"/>
      <c r="UWD240" s="172"/>
      <c r="UWE240" s="172"/>
      <c r="UWF240" s="172"/>
      <c r="UWG240" s="172"/>
      <c r="UWH240" s="172"/>
      <c r="UWI240" s="172"/>
      <c r="UWJ240" s="172"/>
      <c r="UWK240" s="172"/>
      <c r="UWL240" s="172"/>
      <c r="UWM240" s="172"/>
      <c r="UWN240" s="172"/>
      <c r="UWO240" s="172"/>
      <c r="UWP240" s="172"/>
      <c r="UWQ240" s="172"/>
      <c r="UWR240" s="172"/>
      <c r="UWS240" s="172"/>
      <c r="UWT240" s="172"/>
      <c r="UWU240" s="172"/>
      <c r="UWV240" s="172"/>
      <c r="UWW240" s="172"/>
      <c r="UWX240" s="172"/>
      <c r="UWY240" s="172"/>
      <c r="UWZ240" s="172"/>
      <c r="UXA240" s="172"/>
      <c r="UXB240" s="172"/>
      <c r="UXC240" s="172"/>
      <c r="UXD240" s="172"/>
      <c r="UXE240" s="172"/>
      <c r="UXF240" s="172"/>
      <c r="UXG240" s="172"/>
      <c r="UXH240" s="172"/>
      <c r="UXI240" s="172"/>
      <c r="UXJ240" s="172"/>
      <c r="UXK240" s="172"/>
      <c r="UXL240" s="172"/>
      <c r="UXM240" s="172"/>
      <c r="UXN240" s="172"/>
      <c r="UXO240" s="172"/>
      <c r="UXP240" s="172"/>
      <c r="UXQ240" s="172"/>
      <c r="UXR240" s="172"/>
      <c r="UXS240" s="172"/>
      <c r="UXT240" s="172"/>
      <c r="UXU240" s="172"/>
      <c r="UXV240" s="172"/>
      <c r="UXW240" s="172"/>
      <c r="UXX240" s="172"/>
      <c r="UXY240" s="172"/>
      <c r="UXZ240" s="172"/>
      <c r="UYA240" s="172"/>
      <c r="UYB240" s="172"/>
      <c r="UYC240" s="172"/>
      <c r="UYD240" s="172"/>
      <c r="UYE240" s="172"/>
      <c r="UYF240" s="172"/>
      <c r="UYG240" s="172"/>
      <c r="UYH240" s="172"/>
      <c r="UYI240" s="172"/>
      <c r="UYJ240" s="172"/>
      <c r="UYK240" s="172"/>
      <c r="UYL240" s="172"/>
      <c r="UYM240" s="172"/>
      <c r="UYN240" s="172"/>
      <c r="UYO240" s="172"/>
      <c r="UYP240" s="172"/>
      <c r="UYQ240" s="172"/>
      <c r="UYR240" s="172"/>
      <c r="UYS240" s="172"/>
      <c r="UYT240" s="172"/>
      <c r="UYU240" s="172"/>
      <c r="UYV240" s="172"/>
      <c r="UYW240" s="172"/>
      <c r="UYX240" s="172"/>
      <c r="UYY240" s="172"/>
      <c r="UYZ240" s="172"/>
      <c r="UZA240" s="172"/>
      <c r="UZB240" s="172"/>
      <c r="UZC240" s="172"/>
      <c r="UZD240" s="172"/>
      <c r="UZE240" s="172"/>
      <c r="UZF240" s="172"/>
      <c r="UZG240" s="172"/>
      <c r="UZH240" s="172"/>
      <c r="UZI240" s="172"/>
      <c r="UZJ240" s="172"/>
      <c r="UZK240" s="172"/>
      <c r="UZL240" s="172"/>
      <c r="UZM240" s="172"/>
      <c r="UZN240" s="172"/>
      <c r="UZO240" s="172"/>
      <c r="UZP240" s="172"/>
      <c r="UZQ240" s="172"/>
      <c r="UZR240" s="172"/>
      <c r="UZS240" s="172"/>
      <c r="UZT240" s="172"/>
      <c r="UZU240" s="172"/>
      <c r="UZV240" s="172"/>
      <c r="UZW240" s="172"/>
      <c r="UZX240" s="172"/>
      <c r="UZY240" s="172"/>
      <c r="UZZ240" s="172"/>
      <c r="VAA240" s="172"/>
      <c r="VAB240" s="172"/>
      <c r="VAC240" s="172"/>
      <c r="VAD240" s="172"/>
      <c r="VAE240" s="172"/>
      <c r="VAF240" s="172"/>
      <c r="VAG240" s="172"/>
      <c r="VAH240" s="172"/>
      <c r="VAI240" s="172"/>
      <c r="VAJ240" s="172"/>
      <c r="VAK240" s="172"/>
      <c r="VAL240" s="172"/>
      <c r="VAM240" s="172"/>
      <c r="VAN240" s="172"/>
      <c r="VAO240" s="172"/>
      <c r="VAP240" s="172"/>
      <c r="VAQ240" s="172"/>
      <c r="VAR240" s="172"/>
      <c r="VAS240" s="172"/>
      <c r="VAT240" s="172"/>
      <c r="VAU240" s="172"/>
      <c r="VAV240" s="172"/>
      <c r="VAW240" s="172"/>
      <c r="VAX240" s="172"/>
      <c r="VAY240" s="172"/>
      <c r="VAZ240" s="172"/>
      <c r="VBA240" s="172"/>
      <c r="VBB240" s="172"/>
      <c r="VBC240" s="172"/>
      <c r="VBD240" s="172"/>
      <c r="VBE240" s="172"/>
      <c r="VBF240" s="172"/>
      <c r="VBG240" s="172"/>
      <c r="VBH240" s="172"/>
      <c r="VBI240" s="172"/>
      <c r="VBJ240" s="172"/>
      <c r="VBK240" s="172"/>
      <c r="VBL240" s="172"/>
      <c r="VBM240" s="172"/>
      <c r="VBN240" s="172"/>
      <c r="VBO240" s="172"/>
      <c r="VBP240" s="172"/>
      <c r="VBQ240" s="172"/>
      <c r="VBR240" s="172"/>
      <c r="VBS240" s="172"/>
      <c r="VBT240" s="172"/>
      <c r="VBU240" s="172"/>
      <c r="VBV240" s="172"/>
      <c r="VBW240" s="172"/>
      <c r="VBX240" s="172"/>
      <c r="VBY240" s="172"/>
      <c r="VBZ240" s="172"/>
      <c r="VCA240" s="172"/>
      <c r="VCB240" s="172"/>
      <c r="VCC240" s="172"/>
      <c r="VCD240" s="172"/>
      <c r="VCE240" s="172"/>
      <c r="VCF240" s="172"/>
      <c r="VCG240" s="172"/>
      <c r="VCH240" s="172"/>
      <c r="VCI240" s="172"/>
      <c r="VCJ240" s="172"/>
      <c r="VCK240" s="172"/>
      <c r="VCL240" s="172"/>
      <c r="VCM240" s="172"/>
      <c r="VCN240" s="172"/>
      <c r="VCO240" s="172"/>
      <c r="VCP240" s="172"/>
      <c r="VCQ240" s="172"/>
      <c r="VCR240" s="172"/>
      <c r="VCS240" s="172"/>
      <c r="VCT240" s="172"/>
      <c r="VCU240" s="172"/>
      <c r="VCV240" s="172"/>
      <c r="VCW240" s="172"/>
      <c r="VCX240" s="172"/>
      <c r="VCY240" s="172"/>
      <c r="VCZ240" s="172"/>
      <c r="VDA240" s="172"/>
      <c r="VDB240" s="172"/>
      <c r="VDC240" s="172"/>
      <c r="VDD240" s="172"/>
      <c r="VDE240" s="172"/>
      <c r="VDF240" s="172"/>
      <c r="VDG240" s="172"/>
      <c r="VDH240" s="172"/>
      <c r="VDI240" s="172"/>
      <c r="VDJ240" s="172"/>
      <c r="VDK240" s="172"/>
      <c r="VDL240" s="172"/>
      <c r="VDM240" s="172"/>
      <c r="VDN240" s="172"/>
      <c r="VDO240" s="172"/>
      <c r="VDP240" s="172"/>
      <c r="VDQ240" s="172"/>
      <c r="VDR240" s="172"/>
      <c r="VDS240" s="172"/>
      <c r="VDT240" s="172"/>
      <c r="VDU240" s="172"/>
      <c r="VDV240" s="172"/>
      <c r="VDW240" s="172"/>
      <c r="VDX240" s="172"/>
      <c r="VDY240" s="172"/>
      <c r="VDZ240" s="172"/>
      <c r="VEA240" s="172"/>
      <c r="VEB240" s="172"/>
      <c r="VEC240" s="172"/>
      <c r="VED240" s="172"/>
      <c r="VEE240" s="172"/>
      <c r="VEF240" s="172"/>
      <c r="VEG240" s="172"/>
      <c r="VEH240" s="172"/>
      <c r="VEI240" s="172"/>
      <c r="VEJ240" s="172"/>
      <c r="VEK240" s="172"/>
      <c r="VEL240" s="172"/>
      <c r="VEM240" s="172"/>
      <c r="VEN240" s="172"/>
      <c r="VEO240" s="172"/>
      <c r="VEP240" s="172"/>
      <c r="VEQ240" s="172"/>
      <c r="VER240" s="172"/>
      <c r="VES240" s="172"/>
      <c r="VET240" s="172"/>
      <c r="VEU240" s="172"/>
      <c r="VEV240" s="172"/>
      <c r="VEW240" s="172"/>
      <c r="VEX240" s="172"/>
      <c r="VEY240" s="172"/>
      <c r="VEZ240" s="172"/>
      <c r="VFA240" s="172"/>
      <c r="VFB240" s="172"/>
      <c r="VFC240" s="172"/>
      <c r="VFD240" s="172"/>
      <c r="VFE240" s="172"/>
      <c r="VFF240" s="172"/>
      <c r="VFG240" s="172"/>
      <c r="VFH240" s="172"/>
      <c r="VFI240" s="172"/>
      <c r="VFJ240" s="172"/>
      <c r="VFK240" s="172"/>
      <c r="VFL240" s="172"/>
      <c r="VFM240" s="172"/>
      <c r="VFN240" s="172"/>
      <c r="VFO240" s="172"/>
      <c r="VFP240" s="172"/>
      <c r="VFQ240" s="172"/>
      <c r="VFR240" s="172"/>
      <c r="VFS240" s="172"/>
      <c r="VFT240" s="172"/>
      <c r="VFU240" s="172"/>
      <c r="VFV240" s="172"/>
      <c r="VFW240" s="172"/>
      <c r="VFX240" s="172"/>
      <c r="VFY240" s="172"/>
      <c r="VFZ240" s="172"/>
      <c r="VGA240" s="172"/>
      <c r="VGB240" s="172"/>
      <c r="VGC240" s="172"/>
      <c r="VGD240" s="172"/>
      <c r="VGE240" s="172"/>
      <c r="VGF240" s="172"/>
      <c r="VGG240" s="172"/>
      <c r="VGH240" s="172"/>
      <c r="VGI240" s="172"/>
      <c r="VGJ240" s="172"/>
      <c r="VGK240" s="172"/>
      <c r="VGL240" s="172"/>
      <c r="VGM240" s="172"/>
      <c r="VGN240" s="172"/>
      <c r="VGO240" s="172"/>
      <c r="VGP240" s="172"/>
      <c r="VGQ240" s="172"/>
      <c r="VGR240" s="172"/>
      <c r="VGS240" s="172"/>
      <c r="VGT240" s="172"/>
      <c r="VGU240" s="172"/>
      <c r="VGV240" s="172"/>
      <c r="VGW240" s="172"/>
      <c r="VGX240" s="172"/>
      <c r="VGY240" s="172"/>
      <c r="VGZ240" s="172"/>
      <c r="VHA240" s="172"/>
      <c r="VHB240" s="172"/>
      <c r="VHC240" s="172"/>
      <c r="VHD240" s="172"/>
      <c r="VHE240" s="172"/>
      <c r="VHF240" s="172"/>
      <c r="VHG240" s="172"/>
      <c r="VHH240" s="172"/>
      <c r="VHI240" s="172"/>
      <c r="VHJ240" s="172"/>
      <c r="VHK240" s="172"/>
      <c r="VHL240" s="172"/>
      <c r="VHM240" s="172"/>
      <c r="VHN240" s="172"/>
      <c r="VHO240" s="172"/>
      <c r="VHP240" s="172"/>
      <c r="VHQ240" s="172"/>
      <c r="VHR240" s="172"/>
      <c r="VHS240" s="172"/>
      <c r="VHT240" s="172"/>
      <c r="VHU240" s="172"/>
      <c r="VHV240" s="172"/>
      <c r="VHW240" s="172"/>
      <c r="VHX240" s="172"/>
      <c r="VHY240" s="172"/>
      <c r="VHZ240" s="172"/>
      <c r="VIA240" s="172"/>
      <c r="VIB240" s="172"/>
      <c r="VIC240" s="172"/>
      <c r="VID240" s="172"/>
      <c r="VIE240" s="172"/>
      <c r="VIF240" s="172"/>
      <c r="VIG240" s="172"/>
      <c r="VIH240" s="172"/>
      <c r="VII240" s="172"/>
      <c r="VIJ240" s="172"/>
      <c r="VIK240" s="172"/>
      <c r="VIL240" s="172"/>
      <c r="VIM240" s="172"/>
      <c r="VIN240" s="172"/>
      <c r="VIO240" s="172"/>
      <c r="VIP240" s="172"/>
      <c r="VIQ240" s="172"/>
      <c r="VIR240" s="172"/>
      <c r="VIS240" s="172"/>
      <c r="VIT240" s="172"/>
      <c r="VIU240" s="172"/>
      <c r="VIV240" s="172"/>
      <c r="VIW240" s="172"/>
      <c r="VIX240" s="172"/>
      <c r="VIY240" s="172"/>
      <c r="VIZ240" s="172"/>
      <c r="VJA240" s="172"/>
      <c r="VJB240" s="172"/>
      <c r="VJC240" s="172"/>
      <c r="VJD240" s="172"/>
      <c r="VJE240" s="172"/>
      <c r="VJF240" s="172"/>
      <c r="VJG240" s="172"/>
      <c r="VJH240" s="172"/>
      <c r="VJI240" s="172"/>
      <c r="VJJ240" s="172"/>
      <c r="VJK240" s="172"/>
      <c r="VJL240" s="172"/>
      <c r="VJM240" s="172"/>
      <c r="VJN240" s="172"/>
      <c r="VJO240" s="172"/>
      <c r="VJP240" s="172"/>
      <c r="VJQ240" s="172"/>
      <c r="VJR240" s="172"/>
      <c r="VJS240" s="172"/>
      <c r="VJT240" s="172"/>
      <c r="VJU240" s="172"/>
      <c r="VJV240" s="172"/>
      <c r="VJW240" s="172"/>
      <c r="VJX240" s="172"/>
      <c r="VJY240" s="172"/>
      <c r="VJZ240" s="172"/>
      <c r="VKA240" s="172"/>
      <c r="VKB240" s="172"/>
      <c r="VKC240" s="172"/>
      <c r="VKD240" s="172"/>
      <c r="VKE240" s="172"/>
      <c r="VKF240" s="172"/>
      <c r="VKG240" s="172"/>
      <c r="VKH240" s="172"/>
      <c r="VKI240" s="172"/>
      <c r="VKJ240" s="172"/>
      <c r="VKK240" s="172"/>
      <c r="VKL240" s="172"/>
      <c r="VKM240" s="172"/>
      <c r="VKN240" s="172"/>
      <c r="VKO240" s="172"/>
      <c r="VKP240" s="172"/>
      <c r="VKQ240" s="172"/>
      <c r="VKR240" s="172"/>
      <c r="VKS240" s="172"/>
      <c r="VKT240" s="172"/>
      <c r="VKU240" s="172"/>
      <c r="VKV240" s="172"/>
      <c r="VKW240" s="172"/>
      <c r="VKX240" s="172"/>
      <c r="VKY240" s="172"/>
      <c r="VKZ240" s="172"/>
      <c r="VLA240" s="172"/>
      <c r="VLB240" s="172"/>
      <c r="VLC240" s="172"/>
      <c r="VLD240" s="172"/>
      <c r="VLE240" s="172"/>
      <c r="VLF240" s="172"/>
      <c r="VLG240" s="172"/>
      <c r="VLH240" s="172"/>
      <c r="VLI240" s="172"/>
      <c r="VLJ240" s="172"/>
      <c r="VLK240" s="172"/>
      <c r="VLL240" s="172"/>
      <c r="VLM240" s="172"/>
      <c r="VLN240" s="172"/>
      <c r="VLO240" s="172"/>
      <c r="VLP240" s="172"/>
      <c r="VLQ240" s="172"/>
      <c r="VLR240" s="172"/>
      <c r="VLS240" s="172"/>
      <c r="VLT240" s="172"/>
      <c r="VLU240" s="172"/>
      <c r="VLV240" s="172"/>
      <c r="VLW240" s="172"/>
      <c r="VLX240" s="172"/>
      <c r="VLY240" s="172"/>
      <c r="VLZ240" s="172"/>
      <c r="VMA240" s="172"/>
      <c r="VMB240" s="172"/>
      <c r="VMC240" s="172"/>
      <c r="VMD240" s="172"/>
      <c r="VME240" s="172"/>
      <c r="VMF240" s="172"/>
      <c r="VMG240" s="172"/>
      <c r="VMH240" s="172"/>
      <c r="VMI240" s="172"/>
      <c r="VMJ240" s="172"/>
      <c r="VMK240" s="172"/>
      <c r="VML240" s="172"/>
      <c r="VMM240" s="172"/>
      <c r="VMN240" s="172"/>
      <c r="VMO240" s="172"/>
      <c r="VMP240" s="172"/>
      <c r="VMQ240" s="172"/>
      <c r="VMR240" s="172"/>
      <c r="VMS240" s="172"/>
      <c r="VMT240" s="172"/>
      <c r="VMU240" s="172"/>
      <c r="VMV240" s="172"/>
      <c r="VMW240" s="172"/>
      <c r="VMX240" s="172"/>
      <c r="VMY240" s="172"/>
      <c r="VMZ240" s="172"/>
      <c r="VNA240" s="172"/>
      <c r="VNB240" s="172"/>
      <c r="VNC240" s="172"/>
      <c r="VND240" s="172"/>
      <c r="VNE240" s="172"/>
      <c r="VNF240" s="172"/>
      <c r="VNG240" s="172"/>
      <c r="VNH240" s="172"/>
      <c r="VNI240" s="172"/>
      <c r="VNJ240" s="172"/>
      <c r="VNK240" s="172"/>
      <c r="VNL240" s="172"/>
      <c r="VNM240" s="172"/>
      <c r="VNN240" s="172"/>
      <c r="VNO240" s="172"/>
      <c r="VNP240" s="172"/>
      <c r="VNQ240" s="172"/>
      <c r="VNR240" s="172"/>
      <c r="VNS240" s="172"/>
      <c r="VNT240" s="172"/>
      <c r="VNU240" s="172"/>
      <c r="VNV240" s="172"/>
      <c r="VNW240" s="172"/>
      <c r="VNX240" s="172"/>
      <c r="VNY240" s="172"/>
      <c r="VNZ240" s="172"/>
      <c r="VOA240" s="172"/>
      <c r="VOB240" s="172"/>
      <c r="VOC240" s="172"/>
      <c r="VOD240" s="172"/>
      <c r="VOE240" s="172"/>
      <c r="VOF240" s="172"/>
      <c r="VOG240" s="172"/>
      <c r="VOH240" s="172"/>
      <c r="VOI240" s="172"/>
      <c r="VOJ240" s="172"/>
      <c r="VOK240" s="172"/>
      <c r="VOL240" s="172"/>
      <c r="VOM240" s="172"/>
      <c r="VON240" s="172"/>
      <c r="VOO240" s="172"/>
      <c r="VOP240" s="172"/>
      <c r="VOQ240" s="172"/>
      <c r="VOR240" s="172"/>
      <c r="VOS240" s="172"/>
      <c r="VOT240" s="172"/>
      <c r="VOU240" s="172"/>
      <c r="VOV240" s="172"/>
      <c r="VOW240" s="172"/>
      <c r="VOX240" s="172"/>
      <c r="VOY240" s="172"/>
      <c r="VOZ240" s="172"/>
      <c r="VPA240" s="172"/>
      <c r="VPB240" s="172"/>
      <c r="VPC240" s="172"/>
      <c r="VPD240" s="172"/>
      <c r="VPE240" s="172"/>
      <c r="VPF240" s="172"/>
      <c r="VPG240" s="172"/>
      <c r="VPH240" s="172"/>
      <c r="VPI240" s="172"/>
      <c r="VPJ240" s="172"/>
      <c r="VPK240" s="172"/>
      <c r="VPL240" s="172"/>
      <c r="VPM240" s="172"/>
      <c r="VPN240" s="172"/>
      <c r="VPO240" s="172"/>
      <c r="VPP240" s="172"/>
      <c r="VPQ240" s="172"/>
      <c r="VPR240" s="172"/>
      <c r="VPS240" s="172"/>
      <c r="VPT240" s="172"/>
      <c r="VPU240" s="172"/>
      <c r="VPV240" s="172"/>
      <c r="VPW240" s="172"/>
      <c r="VPX240" s="172"/>
      <c r="VPY240" s="172"/>
      <c r="VPZ240" s="172"/>
      <c r="VQA240" s="172"/>
      <c r="VQB240" s="172"/>
      <c r="VQC240" s="172"/>
      <c r="VQD240" s="172"/>
      <c r="VQE240" s="172"/>
      <c r="VQF240" s="172"/>
      <c r="VQG240" s="172"/>
      <c r="VQH240" s="172"/>
      <c r="VQI240" s="172"/>
      <c r="VQJ240" s="172"/>
      <c r="VQK240" s="172"/>
      <c r="VQL240" s="172"/>
      <c r="VQM240" s="172"/>
      <c r="VQN240" s="172"/>
      <c r="VQO240" s="172"/>
      <c r="VQP240" s="172"/>
      <c r="VQQ240" s="172"/>
      <c r="VQR240" s="172"/>
      <c r="VQS240" s="172"/>
      <c r="VQT240" s="172"/>
      <c r="VQU240" s="172"/>
      <c r="VQV240" s="172"/>
      <c r="VQW240" s="172"/>
      <c r="VQX240" s="172"/>
      <c r="VQY240" s="172"/>
      <c r="VQZ240" s="172"/>
      <c r="VRA240" s="172"/>
      <c r="VRB240" s="172"/>
      <c r="VRC240" s="172"/>
      <c r="VRD240" s="172"/>
      <c r="VRE240" s="172"/>
      <c r="VRF240" s="172"/>
      <c r="VRG240" s="172"/>
      <c r="VRH240" s="172"/>
      <c r="VRI240" s="172"/>
      <c r="VRJ240" s="172"/>
      <c r="VRK240" s="172"/>
      <c r="VRL240" s="172"/>
      <c r="VRM240" s="172"/>
      <c r="VRN240" s="172"/>
      <c r="VRO240" s="172"/>
      <c r="VRP240" s="172"/>
      <c r="VRQ240" s="172"/>
      <c r="VRR240" s="172"/>
      <c r="VRS240" s="172"/>
      <c r="VRT240" s="172"/>
      <c r="VRU240" s="172"/>
      <c r="VRV240" s="172"/>
      <c r="VRW240" s="172"/>
      <c r="VRX240" s="172"/>
      <c r="VRY240" s="172"/>
      <c r="VRZ240" s="172"/>
      <c r="VSA240" s="172"/>
      <c r="VSB240" s="172"/>
      <c r="VSC240" s="172"/>
      <c r="VSD240" s="172"/>
      <c r="VSE240" s="172"/>
      <c r="VSF240" s="172"/>
      <c r="VSG240" s="172"/>
      <c r="VSH240" s="172"/>
      <c r="VSI240" s="172"/>
      <c r="VSJ240" s="172"/>
      <c r="VSK240" s="172"/>
      <c r="VSL240" s="172"/>
      <c r="VSM240" s="172"/>
      <c r="VSN240" s="172"/>
      <c r="VSO240" s="172"/>
      <c r="VSP240" s="172"/>
      <c r="VSQ240" s="172"/>
      <c r="VSR240" s="172"/>
      <c r="VSS240" s="172"/>
      <c r="VST240" s="172"/>
      <c r="VSU240" s="172"/>
      <c r="VSV240" s="172"/>
      <c r="VSW240" s="172"/>
      <c r="VSX240" s="172"/>
      <c r="VSY240" s="172"/>
      <c r="VSZ240" s="172"/>
      <c r="VTA240" s="172"/>
      <c r="VTB240" s="172"/>
      <c r="VTC240" s="172"/>
      <c r="VTD240" s="172"/>
      <c r="VTE240" s="172"/>
      <c r="VTF240" s="172"/>
      <c r="VTG240" s="172"/>
      <c r="VTH240" s="172"/>
      <c r="VTI240" s="172"/>
      <c r="VTJ240" s="172"/>
      <c r="VTK240" s="172"/>
      <c r="VTL240" s="172"/>
      <c r="VTM240" s="172"/>
      <c r="VTN240" s="172"/>
      <c r="VTO240" s="172"/>
      <c r="VTP240" s="172"/>
      <c r="VTQ240" s="172"/>
      <c r="VTR240" s="172"/>
      <c r="VTS240" s="172"/>
      <c r="VTT240" s="172"/>
      <c r="VTU240" s="172"/>
      <c r="VTV240" s="172"/>
      <c r="VTW240" s="172"/>
      <c r="VTX240" s="172"/>
      <c r="VTY240" s="172"/>
      <c r="VTZ240" s="172"/>
      <c r="VUA240" s="172"/>
      <c r="VUB240" s="172"/>
      <c r="VUC240" s="172"/>
      <c r="VUD240" s="172"/>
      <c r="VUE240" s="172"/>
      <c r="VUF240" s="172"/>
      <c r="VUG240" s="172"/>
      <c r="VUH240" s="172"/>
      <c r="VUI240" s="172"/>
      <c r="VUJ240" s="172"/>
      <c r="VUK240" s="172"/>
      <c r="VUL240" s="172"/>
      <c r="VUM240" s="172"/>
      <c r="VUN240" s="172"/>
      <c r="VUO240" s="172"/>
      <c r="VUP240" s="172"/>
      <c r="VUQ240" s="172"/>
      <c r="VUR240" s="172"/>
      <c r="VUS240" s="172"/>
      <c r="VUT240" s="172"/>
      <c r="VUU240" s="172"/>
      <c r="VUV240" s="172"/>
      <c r="VUW240" s="172"/>
      <c r="VUX240" s="172"/>
      <c r="VUY240" s="172"/>
      <c r="VUZ240" s="172"/>
      <c r="VVA240" s="172"/>
      <c r="VVB240" s="172"/>
      <c r="VVC240" s="172"/>
      <c r="VVD240" s="172"/>
      <c r="VVE240" s="172"/>
      <c r="VVF240" s="172"/>
      <c r="VVG240" s="172"/>
      <c r="VVH240" s="172"/>
      <c r="VVI240" s="172"/>
      <c r="VVJ240" s="172"/>
      <c r="VVK240" s="172"/>
      <c r="VVL240" s="172"/>
      <c r="VVM240" s="172"/>
      <c r="VVN240" s="172"/>
      <c r="VVO240" s="172"/>
      <c r="VVP240" s="172"/>
      <c r="VVQ240" s="172"/>
      <c r="VVR240" s="172"/>
      <c r="VVS240" s="172"/>
      <c r="VVT240" s="172"/>
      <c r="VVU240" s="172"/>
      <c r="VVV240" s="172"/>
      <c r="VVW240" s="172"/>
      <c r="VVX240" s="172"/>
      <c r="VVY240" s="172"/>
      <c r="VVZ240" s="172"/>
      <c r="VWA240" s="172"/>
      <c r="VWB240" s="172"/>
      <c r="VWC240" s="172"/>
      <c r="VWD240" s="172"/>
      <c r="VWE240" s="172"/>
      <c r="VWF240" s="172"/>
      <c r="VWG240" s="172"/>
      <c r="VWH240" s="172"/>
      <c r="VWI240" s="172"/>
      <c r="VWJ240" s="172"/>
      <c r="VWK240" s="172"/>
      <c r="VWL240" s="172"/>
      <c r="VWM240" s="172"/>
      <c r="VWN240" s="172"/>
      <c r="VWO240" s="172"/>
      <c r="VWP240" s="172"/>
      <c r="VWQ240" s="172"/>
      <c r="VWR240" s="172"/>
      <c r="VWS240" s="172"/>
      <c r="VWT240" s="172"/>
      <c r="VWU240" s="172"/>
      <c r="VWV240" s="172"/>
      <c r="VWW240" s="172"/>
      <c r="VWX240" s="172"/>
      <c r="VWY240" s="172"/>
      <c r="VWZ240" s="172"/>
      <c r="VXA240" s="172"/>
      <c r="VXB240" s="172"/>
      <c r="VXC240" s="172"/>
      <c r="VXD240" s="172"/>
      <c r="VXE240" s="172"/>
      <c r="VXF240" s="172"/>
      <c r="VXG240" s="172"/>
      <c r="VXH240" s="172"/>
      <c r="VXI240" s="172"/>
      <c r="VXJ240" s="172"/>
      <c r="VXK240" s="172"/>
      <c r="VXL240" s="172"/>
      <c r="VXM240" s="172"/>
      <c r="VXN240" s="172"/>
      <c r="VXO240" s="172"/>
      <c r="VXP240" s="172"/>
      <c r="VXQ240" s="172"/>
      <c r="VXR240" s="172"/>
      <c r="VXS240" s="172"/>
      <c r="VXT240" s="172"/>
      <c r="VXU240" s="172"/>
      <c r="VXV240" s="172"/>
      <c r="VXW240" s="172"/>
      <c r="VXX240" s="172"/>
      <c r="VXY240" s="172"/>
      <c r="VXZ240" s="172"/>
      <c r="VYA240" s="172"/>
      <c r="VYB240" s="172"/>
      <c r="VYC240" s="172"/>
      <c r="VYD240" s="172"/>
      <c r="VYE240" s="172"/>
      <c r="VYF240" s="172"/>
      <c r="VYG240" s="172"/>
      <c r="VYH240" s="172"/>
      <c r="VYI240" s="172"/>
      <c r="VYJ240" s="172"/>
      <c r="VYK240" s="172"/>
      <c r="VYL240" s="172"/>
      <c r="VYM240" s="172"/>
      <c r="VYN240" s="172"/>
      <c r="VYO240" s="172"/>
      <c r="VYP240" s="172"/>
      <c r="VYQ240" s="172"/>
      <c r="VYR240" s="172"/>
      <c r="VYS240" s="172"/>
      <c r="VYT240" s="172"/>
      <c r="VYU240" s="172"/>
      <c r="VYV240" s="172"/>
      <c r="VYW240" s="172"/>
      <c r="VYX240" s="172"/>
      <c r="VYY240" s="172"/>
      <c r="VYZ240" s="172"/>
      <c r="VZA240" s="172"/>
      <c r="VZB240" s="172"/>
      <c r="VZC240" s="172"/>
      <c r="VZD240" s="172"/>
      <c r="VZE240" s="172"/>
      <c r="VZF240" s="172"/>
      <c r="VZG240" s="172"/>
      <c r="VZH240" s="172"/>
      <c r="VZI240" s="172"/>
      <c r="VZJ240" s="172"/>
      <c r="VZK240" s="172"/>
      <c r="VZL240" s="172"/>
      <c r="VZM240" s="172"/>
      <c r="VZN240" s="172"/>
      <c r="VZO240" s="172"/>
      <c r="VZP240" s="172"/>
      <c r="VZQ240" s="172"/>
      <c r="VZR240" s="172"/>
      <c r="VZS240" s="172"/>
      <c r="VZT240" s="172"/>
      <c r="VZU240" s="172"/>
      <c r="VZV240" s="172"/>
      <c r="VZW240" s="172"/>
      <c r="VZX240" s="172"/>
      <c r="VZY240" s="172"/>
      <c r="VZZ240" s="172"/>
      <c r="WAA240" s="172"/>
      <c r="WAB240" s="172"/>
      <c r="WAC240" s="172"/>
      <c r="WAD240" s="172"/>
      <c r="WAE240" s="172"/>
      <c r="WAF240" s="172"/>
      <c r="WAG240" s="172"/>
      <c r="WAH240" s="172"/>
      <c r="WAI240" s="172"/>
      <c r="WAJ240" s="172"/>
      <c r="WAK240" s="172"/>
      <c r="WAL240" s="172"/>
      <c r="WAM240" s="172"/>
      <c r="WAN240" s="172"/>
      <c r="WAO240" s="172"/>
      <c r="WAP240" s="172"/>
      <c r="WAQ240" s="172"/>
      <c r="WAR240" s="172"/>
      <c r="WAS240" s="172"/>
      <c r="WAT240" s="172"/>
      <c r="WAU240" s="172"/>
      <c r="WAV240" s="172"/>
      <c r="WAW240" s="172"/>
      <c r="WAX240" s="172"/>
      <c r="WAY240" s="172"/>
      <c r="WAZ240" s="172"/>
      <c r="WBA240" s="172"/>
      <c r="WBB240" s="172"/>
      <c r="WBC240" s="172"/>
      <c r="WBD240" s="172"/>
      <c r="WBE240" s="172"/>
      <c r="WBF240" s="172"/>
      <c r="WBG240" s="172"/>
      <c r="WBH240" s="172"/>
      <c r="WBI240" s="172"/>
      <c r="WBJ240" s="172"/>
      <c r="WBK240" s="172"/>
      <c r="WBL240" s="172"/>
      <c r="WBM240" s="172"/>
      <c r="WBN240" s="172"/>
      <c r="WBO240" s="172"/>
      <c r="WBP240" s="172"/>
      <c r="WBQ240" s="172"/>
      <c r="WBR240" s="172"/>
      <c r="WBS240" s="172"/>
      <c r="WBT240" s="172"/>
      <c r="WBU240" s="172"/>
      <c r="WBV240" s="172"/>
      <c r="WBW240" s="172"/>
      <c r="WBX240" s="172"/>
      <c r="WBY240" s="172"/>
      <c r="WBZ240" s="172"/>
      <c r="WCA240" s="172"/>
      <c r="WCB240" s="172"/>
      <c r="WCC240" s="172"/>
      <c r="WCD240" s="172"/>
      <c r="WCE240" s="172"/>
      <c r="WCF240" s="172"/>
      <c r="WCG240" s="172"/>
      <c r="WCH240" s="172"/>
      <c r="WCI240" s="172"/>
      <c r="WCJ240" s="172"/>
      <c r="WCK240" s="172"/>
      <c r="WCL240" s="172"/>
      <c r="WCM240" s="172"/>
      <c r="WCN240" s="172"/>
      <c r="WCO240" s="172"/>
      <c r="WCP240" s="172"/>
      <c r="WCQ240" s="172"/>
      <c r="WCR240" s="172"/>
      <c r="WCS240" s="172"/>
      <c r="WCT240" s="172"/>
      <c r="WCU240" s="172"/>
      <c r="WCV240" s="172"/>
      <c r="WCW240" s="172"/>
      <c r="WCX240" s="172"/>
      <c r="WCY240" s="172"/>
      <c r="WCZ240" s="172"/>
      <c r="WDA240" s="172"/>
      <c r="WDB240" s="172"/>
      <c r="WDC240" s="172"/>
      <c r="WDD240" s="172"/>
      <c r="WDE240" s="172"/>
      <c r="WDF240" s="172"/>
      <c r="WDG240" s="172"/>
      <c r="WDH240" s="172"/>
      <c r="WDI240" s="172"/>
      <c r="WDJ240" s="172"/>
      <c r="WDK240" s="172"/>
      <c r="WDL240" s="172"/>
      <c r="WDM240" s="172"/>
      <c r="WDN240" s="172"/>
      <c r="WDO240" s="172"/>
      <c r="WDP240" s="172"/>
      <c r="WDQ240" s="172"/>
      <c r="WDR240" s="172"/>
      <c r="WDS240" s="172"/>
      <c r="WDT240" s="172"/>
      <c r="WDU240" s="172"/>
      <c r="WDV240" s="172"/>
      <c r="WDW240" s="172"/>
      <c r="WDX240" s="172"/>
      <c r="WDY240" s="172"/>
      <c r="WDZ240" s="172"/>
      <c r="WEA240" s="172"/>
      <c r="WEB240" s="172"/>
      <c r="WEC240" s="172"/>
      <c r="WED240" s="172"/>
      <c r="WEE240" s="172"/>
      <c r="WEF240" s="172"/>
      <c r="WEG240" s="172"/>
      <c r="WEH240" s="172"/>
      <c r="WEI240" s="172"/>
      <c r="WEJ240" s="172"/>
      <c r="WEK240" s="172"/>
      <c r="WEL240" s="172"/>
      <c r="WEM240" s="172"/>
      <c r="WEN240" s="172"/>
      <c r="WEO240" s="172"/>
      <c r="WEP240" s="172"/>
      <c r="WEQ240" s="172"/>
      <c r="WER240" s="172"/>
      <c r="WES240" s="172"/>
      <c r="WET240" s="172"/>
      <c r="WEU240" s="172"/>
      <c r="WEV240" s="172"/>
      <c r="WEW240" s="172"/>
      <c r="WEX240" s="172"/>
      <c r="WEY240" s="172"/>
      <c r="WEZ240" s="172"/>
      <c r="WFA240" s="172"/>
      <c r="WFB240" s="172"/>
      <c r="WFC240" s="172"/>
      <c r="WFD240" s="172"/>
      <c r="WFE240" s="172"/>
      <c r="WFF240" s="172"/>
      <c r="WFG240" s="172"/>
      <c r="WFH240" s="172"/>
      <c r="WFI240" s="172"/>
      <c r="WFJ240" s="172"/>
      <c r="WFK240" s="172"/>
      <c r="WFL240" s="172"/>
      <c r="WFM240" s="172"/>
      <c r="WFN240" s="172"/>
      <c r="WFO240" s="172"/>
      <c r="WFP240" s="172"/>
      <c r="WFQ240" s="172"/>
      <c r="WFR240" s="172"/>
      <c r="WFS240" s="172"/>
      <c r="WFT240" s="172"/>
      <c r="WFU240" s="172"/>
      <c r="WFV240" s="172"/>
      <c r="WFW240" s="172"/>
      <c r="WFX240" s="172"/>
      <c r="WFY240" s="172"/>
      <c r="WFZ240" s="172"/>
      <c r="WGA240" s="172"/>
      <c r="WGB240" s="172"/>
      <c r="WGC240" s="172"/>
      <c r="WGD240" s="172"/>
      <c r="WGE240" s="172"/>
      <c r="WGF240" s="172"/>
      <c r="WGG240" s="172"/>
      <c r="WGH240" s="172"/>
      <c r="WGI240" s="172"/>
      <c r="WGJ240" s="172"/>
      <c r="WGK240" s="172"/>
      <c r="WGL240" s="172"/>
      <c r="WGM240" s="172"/>
      <c r="WGN240" s="172"/>
      <c r="WGO240" s="172"/>
      <c r="WGP240" s="172"/>
      <c r="WGQ240" s="172"/>
      <c r="WGR240" s="172"/>
      <c r="WGS240" s="172"/>
      <c r="WGT240" s="172"/>
      <c r="WGU240" s="172"/>
      <c r="WGV240" s="172"/>
      <c r="WGW240" s="172"/>
      <c r="WGX240" s="172"/>
      <c r="WGY240" s="172"/>
      <c r="WGZ240" s="172"/>
      <c r="WHA240" s="172"/>
      <c r="WHB240" s="172"/>
      <c r="WHC240" s="172"/>
      <c r="WHD240" s="172"/>
      <c r="WHE240" s="172"/>
      <c r="WHF240" s="172"/>
      <c r="WHG240" s="172"/>
      <c r="WHH240" s="172"/>
      <c r="WHI240" s="172"/>
      <c r="WHJ240" s="172"/>
      <c r="WHK240" s="172"/>
      <c r="WHL240" s="172"/>
      <c r="WHM240" s="172"/>
      <c r="WHN240" s="172"/>
      <c r="WHO240" s="172"/>
      <c r="WHP240" s="172"/>
      <c r="WHQ240" s="172"/>
      <c r="WHR240" s="172"/>
      <c r="WHS240" s="172"/>
      <c r="WHT240" s="172"/>
      <c r="WHU240" s="172"/>
      <c r="WHV240" s="172"/>
      <c r="WHW240" s="172"/>
      <c r="WHX240" s="172"/>
      <c r="WHY240" s="172"/>
      <c r="WHZ240" s="172"/>
      <c r="WIA240" s="172"/>
      <c r="WIB240" s="172"/>
      <c r="WIC240" s="172"/>
      <c r="WID240" s="172"/>
      <c r="WIE240" s="172"/>
      <c r="WIF240" s="172"/>
      <c r="WIG240" s="172"/>
      <c r="WIH240" s="172"/>
      <c r="WII240" s="172"/>
      <c r="WIJ240" s="172"/>
      <c r="WIK240" s="172"/>
      <c r="WIL240" s="172"/>
      <c r="WIM240" s="172"/>
      <c r="WIN240" s="172"/>
      <c r="WIO240" s="172"/>
      <c r="WIP240" s="172"/>
      <c r="WIQ240" s="172"/>
      <c r="WIR240" s="172"/>
      <c r="WIS240" s="172"/>
      <c r="WIT240" s="172"/>
      <c r="WIU240" s="172"/>
      <c r="WIV240" s="172"/>
      <c r="WIW240" s="172"/>
      <c r="WIX240" s="172"/>
      <c r="WIY240" s="172"/>
      <c r="WIZ240" s="172"/>
      <c r="WJA240" s="172"/>
      <c r="WJB240" s="172"/>
      <c r="WJC240" s="172"/>
      <c r="WJD240" s="172"/>
      <c r="WJE240" s="172"/>
      <c r="WJF240" s="172"/>
      <c r="WJG240" s="172"/>
      <c r="WJH240" s="172"/>
      <c r="WJI240" s="172"/>
      <c r="WJJ240" s="172"/>
      <c r="WJK240" s="172"/>
      <c r="WJL240" s="172"/>
      <c r="WJM240" s="172"/>
      <c r="WJN240" s="172"/>
      <c r="WJO240" s="172"/>
      <c r="WJP240" s="172"/>
      <c r="WJQ240" s="172"/>
      <c r="WJR240" s="172"/>
      <c r="WJS240" s="172"/>
      <c r="WJT240" s="172"/>
      <c r="WJU240" s="172"/>
      <c r="WJV240" s="172"/>
      <c r="WJW240" s="172"/>
      <c r="WJX240" s="172"/>
      <c r="WJY240" s="172"/>
      <c r="WJZ240" s="172"/>
      <c r="WKA240" s="172"/>
      <c r="WKB240" s="172"/>
      <c r="WKC240" s="172"/>
      <c r="WKD240" s="172"/>
      <c r="WKE240" s="172"/>
      <c r="WKF240" s="172"/>
      <c r="WKG240" s="172"/>
      <c r="WKH240" s="172"/>
      <c r="WKI240" s="172"/>
      <c r="WKJ240" s="172"/>
      <c r="WKK240" s="172"/>
      <c r="WKL240" s="172"/>
      <c r="WKM240" s="172"/>
      <c r="WKN240" s="172"/>
      <c r="WKO240" s="172"/>
      <c r="WKP240" s="172"/>
      <c r="WKQ240" s="172"/>
      <c r="WKR240" s="172"/>
      <c r="WKS240" s="172"/>
      <c r="WKT240" s="172"/>
      <c r="WKU240" s="172"/>
      <c r="WKV240" s="172"/>
      <c r="WKW240" s="172"/>
      <c r="WKX240" s="172"/>
      <c r="WKY240" s="172"/>
      <c r="WKZ240" s="172"/>
      <c r="WLA240" s="172"/>
      <c r="WLB240" s="172"/>
      <c r="WLC240" s="172"/>
      <c r="WLD240" s="172"/>
      <c r="WLE240" s="172"/>
      <c r="WLF240" s="172"/>
      <c r="WLG240" s="172"/>
      <c r="WLH240" s="172"/>
      <c r="WLI240" s="172"/>
      <c r="WLJ240" s="172"/>
      <c r="WLK240" s="172"/>
      <c r="WLL240" s="172"/>
      <c r="WLM240" s="172"/>
      <c r="WLN240" s="172"/>
      <c r="WLO240" s="172"/>
      <c r="WLP240" s="172"/>
      <c r="WLQ240" s="172"/>
      <c r="WLR240" s="172"/>
      <c r="WLS240" s="172"/>
      <c r="WLT240" s="172"/>
      <c r="WLU240" s="172"/>
      <c r="WLV240" s="172"/>
      <c r="WLW240" s="172"/>
      <c r="WLX240" s="172"/>
      <c r="WLY240" s="172"/>
      <c r="WLZ240" s="172"/>
      <c r="WMA240" s="172"/>
      <c r="WMB240" s="172"/>
      <c r="WMC240" s="172"/>
      <c r="WMD240" s="172"/>
      <c r="WME240" s="172"/>
      <c r="WMF240" s="172"/>
      <c r="WMG240" s="172"/>
      <c r="WMH240" s="172"/>
      <c r="WMI240" s="172"/>
      <c r="WMJ240" s="172"/>
      <c r="WMK240" s="172"/>
      <c r="WML240" s="172"/>
      <c r="WMM240" s="172"/>
      <c r="WMN240" s="172"/>
      <c r="WMO240" s="172"/>
      <c r="WMP240" s="172"/>
      <c r="WMQ240" s="172"/>
      <c r="WMR240" s="172"/>
      <c r="WMS240" s="172"/>
      <c r="WMT240" s="172"/>
      <c r="WMU240" s="172"/>
      <c r="WMV240" s="172"/>
      <c r="WMW240" s="172"/>
      <c r="WMX240" s="172"/>
      <c r="WMY240" s="172"/>
      <c r="WMZ240" s="172"/>
      <c r="WNA240" s="172"/>
      <c r="WNB240" s="172"/>
      <c r="WNC240" s="172"/>
      <c r="WND240" s="172"/>
      <c r="WNE240" s="172"/>
      <c r="WNF240" s="172"/>
      <c r="WNG240" s="172"/>
      <c r="WNH240" s="172"/>
      <c r="WNI240" s="172"/>
      <c r="WNJ240" s="172"/>
      <c r="WNK240" s="172"/>
      <c r="WNL240" s="172"/>
      <c r="WNM240" s="172"/>
      <c r="WNN240" s="172"/>
      <c r="WNO240" s="172"/>
      <c r="WNP240" s="172"/>
      <c r="WNQ240" s="172"/>
      <c r="WNR240" s="172"/>
      <c r="WNS240" s="172"/>
      <c r="WNT240" s="172"/>
      <c r="WNU240" s="172"/>
      <c r="WNV240" s="172"/>
      <c r="WNW240" s="172"/>
      <c r="WNX240" s="172"/>
      <c r="WNY240" s="172"/>
      <c r="WNZ240" s="172"/>
      <c r="WOA240" s="172"/>
      <c r="WOB240" s="172"/>
      <c r="WOC240" s="172"/>
      <c r="WOD240" s="172"/>
      <c r="WOE240" s="172"/>
      <c r="WOF240" s="172"/>
      <c r="WOG240" s="172"/>
      <c r="WOH240" s="172"/>
      <c r="WOI240" s="172"/>
      <c r="WOJ240" s="172"/>
      <c r="WOK240" s="172"/>
      <c r="WOL240" s="172"/>
      <c r="WOM240" s="172"/>
      <c r="WON240" s="172"/>
      <c r="WOO240" s="172"/>
      <c r="WOP240" s="172"/>
      <c r="WOQ240" s="172"/>
      <c r="WOR240" s="172"/>
      <c r="WOS240" s="172"/>
      <c r="WOT240" s="172"/>
      <c r="WOU240" s="172"/>
      <c r="WOV240" s="172"/>
      <c r="WOW240" s="172"/>
      <c r="WOX240" s="172"/>
      <c r="WOY240" s="172"/>
      <c r="WOZ240" s="172"/>
      <c r="WPA240" s="172"/>
      <c r="WPB240" s="172"/>
      <c r="WPC240" s="172"/>
      <c r="WPD240" s="172"/>
      <c r="WPE240" s="172"/>
      <c r="WPF240" s="172"/>
      <c r="WPG240" s="172"/>
      <c r="WPH240" s="172"/>
      <c r="WPI240" s="172"/>
      <c r="WPJ240" s="172"/>
      <c r="WPK240" s="172"/>
      <c r="WPL240" s="172"/>
      <c r="WPM240" s="172"/>
      <c r="WPN240" s="172"/>
      <c r="WPO240" s="172"/>
      <c r="WPP240" s="172"/>
      <c r="WPQ240" s="172"/>
      <c r="WPR240" s="172"/>
      <c r="WPS240" s="172"/>
      <c r="WPT240" s="172"/>
      <c r="WPU240" s="172"/>
      <c r="WPV240" s="172"/>
      <c r="WPW240" s="172"/>
      <c r="WPX240" s="172"/>
      <c r="WPY240" s="172"/>
      <c r="WPZ240" s="172"/>
      <c r="WQA240" s="172"/>
      <c r="WQB240" s="172"/>
      <c r="WQC240" s="172"/>
      <c r="WQD240" s="172"/>
      <c r="WQE240" s="172"/>
      <c r="WQF240" s="172"/>
      <c r="WQG240" s="172"/>
      <c r="WQH240" s="172"/>
      <c r="WQI240" s="172"/>
      <c r="WQJ240" s="172"/>
      <c r="WQK240" s="172"/>
      <c r="WQL240" s="172"/>
      <c r="WQM240" s="172"/>
      <c r="WQN240" s="172"/>
      <c r="WQO240" s="172"/>
      <c r="WQP240" s="172"/>
      <c r="WQQ240" s="172"/>
      <c r="WQR240" s="172"/>
      <c r="WQS240" s="172"/>
      <c r="WQT240" s="172"/>
      <c r="WQU240" s="172"/>
      <c r="WQV240" s="172"/>
      <c r="WQW240" s="172"/>
      <c r="WQX240" s="172"/>
      <c r="WQY240" s="172"/>
      <c r="WQZ240" s="172"/>
      <c r="WRA240" s="172"/>
      <c r="WRB240" s="172"/>
      <c r="WRC240" s="172"/>
      <c r="WRD240" s="172"/>
      <c r="WRE240" s="172"/>
      <c r="WRF240" s="172"/>
      <c r="WRG240" s="172"/>
      <c r="WRH240" s="172"/>
      <c r="WRI240" s="172"/>
      <c r="WRJ240" s="172"/>
      <c r="WRK240" s="172"/>
      <c r="WRL240" s="172"/>
      <c r="WRM240" s="172"/>
      <c r="WRN240" s="172"/>
      <c r="WRO240" s="172"/>
      <c r="WRP240" s="172"/>
      <c r="WRQ240" s="172"/>
      <c r="WRR240" s="172"/>
      <c r="WRS240" s="172"/>
      <c r="WRT240" s="172"/>
      <c r="WRU240" s="172"/>
      <c r="WRV240" s="172"/>
      <c r="WRW240" s="172"/>
      <c r="WRX240" s="172"/>
      <c r="WRY240" s="172"/>
      <c r="WRZ240" s="172"/>
      <c r="WSA240" s="172"/>
      <c r="WSB240" s="172"/>
      <c r="WSC240" s="172"/>
      <c r="WSD240" s="172"/>
      <c r="WSE240" s="172"/>
      <c r="WSF240" s="172"/>
      <c r="WSG240" s="172"/>
      <c r="WSH240" s="172"/>
      <c r="WSI240" s="172"/>
      <c r="WSJ240" s="172"/>
      <c r="WSK240" s="172"/>
      <c r="WSL240" s="172"/>
      <c r="WSM240" s="172"/>
      <c r="WSN240" s="172"/>
      <c r="WSO240" s="172"/>
      <c r="WSP240" s="172"/>
      <c r="WSQ240" s="172"/>
      <c r="WSR240" s="172"/>
      <c r="WSS240" s="172"/>
      <c r="WST240" s="172"/>
      <c r="WSU240" s="172"/>
      <c r="WSV240" s="172"/>
      <c r="WSW240" s="172"/>
      <c r="WSX240" s="172"/>
      <c r="WSY240" s="172"/>
      <c r="WSZ240" s="172"/>
      <c r="WTA240" s="172"/>
      <c r="WTB240" s="172"/>
      <c r="WTC240" s="172"/>
      <c r="WTD240" s="172"/>
      <c r="WTE240" s="172"/>
      <c r="WTF240" s="172"/>
      <c r="WTG240" s="172"/>
      <c r="WTH240" s="172"/>
      <c r="WTI240" s="172"/>
      <c r="WTJ240" s="172"/>
      <c r="WTK240" s="172"/>
      <c r="WTL240" s="172"/>
      <c r="WTM240" s="172"/>
      <c r="WTN240" s="172"/>
      <c r="WTO240" s="172"/>
      <c r="WTP240" s="172"/>
      <c r="WTQ240" s="172"/>
      <c r="WTR240" s="172"/>
      <c r="WTS240" s="172"/>
      <c r="WTT240" s="172"/>
      <c r="WTU240" s="172"/>
      <c r="WTV240" s="172"/>
      <c r="WTW240" s="172"/>
      <c r="WTX240" s="172"/>
      <c r="WTY240" s="172"/>
      <c r="WTZ240" s="172"/>
      <c r="WUA240" s="172"/>
      <c r="WUB240" s="172"/>
      <c r="WUC240" s="172"/>
      <c r="WUD240" s="172"/>
      <c r="WUE240" s="172"/>
      <c r="WUF240" s="172"/>
      <c r="WUG240" s="172"/>
      <c r="WUH240" s="172"/>
      <c r="WUI240" s="172"/>
      <c r="WUJ240" s="172"/>
      <c r="WUK240" s="172"/>
      <c r="WUL240" s="172"/>
      <c r="WUM240" s="172"/>
      <c r="WUN240" s="172"/>
      <c r="WUO240" s="172"/>
      <c r="WUP240" s="172"/>
      <c r="WUQ240" s="172"/>
      <c r="WUR240" s="172"/>
      <c r="WUS240" s="172"/>
      <c r="WUT240" s="172"/>
      <c r="WUU240" s="172"/>
      <c r="WUV240" s="172"/>
      <c r="WUW240" s="172"/>
      <c r="WUX240" s="172"/>
      <c r="WUY240" s="172"/>
      <c r="WUZ240" s="172"/>
      <c r="WVA240" s="172"/>
      <c r="WVB240" s="172"/>
      <c r="WVC240" s="172"/>
      <c r="WVD240" s="172"/>
      <c r="WVE240" s="172"/>
      <c r="WVF240" s="172"/>
      <c r="WVG240" s="172"/>
      <c r="WVH240" s="172"/>
      <c r="WVI240" s="172"/>
      <c r="WVJ240" s="172"/>
      <c r="WVK240" s="172"/>
      <c r="WVL240" s="172"/>
      <c r="WVM240" s="172"/>
      <c r="WVN240" s="172"/>
      <c r="WVO240" s="172"/>
      <c r="WVP240" s="172"/>
      <c r="WVQ240" s="172"/>
      <c r="WVR240" s="172"/>
      <c r="WVS240" s="172"/>
      <c r="WVT240" s="172"/>
      <c r="WVU240" s="172"/>
      <c r="WVV240" s="172"/>
      <c r="WVW240" s="172"/>
      <c r="WVX240" s="172"/>
      <c r="WVY240" s="172"/>
      <c r="WVZ240" s="172"/>
      <c r="WWA240" s="172"/>
      <c r="WWB240" s="172"/>
      <c r="WWC240" s="172"/>
      <c r="WWD240" s="172"/>
      <c r="WWE240" s="172"/>
      <c r="WWF240" s="172"/>
      <c r="WWG240" s="172"/>
      <c r="WWH240" s="172"/>
      <c r="WWI240" s="172"/>
      <c r="WWJ240" s="172"/>
      <c r="WWK240" s="172"/>
      <c r="WWL240" s="172"/>
      <c r="WWM240" s="172"/>
      <c r="WWN240" s="172"/>
      <c r="WWO240" s="172"/>
      <c r="WWP240" s="172"/>
      <c r="WWQ240" s="172"/>
      <c r="WWR240" s="172"/>
      <c r="WWS240" s="172"/>
      <c r="WWT240" s="172"/>
      <c r="WWU240" s="172"/>
      <c r="WWV240" s="172"/>
      <c r="WWW240" s="172"/>
      <c r="WWX240" s="172"/>
      <c r="WWY240" s="172"/>
      <c r="WWZ240" s="172"/>
      <c r="WXA240" s="172"/>
      <c r="WXB240" s="172"/>
      <c r="WXC240" s="172"/>
      <c r="WXD240" s="172"/>
      <c r="WXE240" s="172"/>
      <c r="WXF240" s="172"/>
      <c r="WXG240" s="172"/>
      <c r="WXH240" s="172"/>
      <c r="WXI240" s="172"/>
      <c r="WXJ240" s="172"/>
      <c r="WXK240" s="172"/>
      <c r="WXL240" s="172"/>
      <c r="WXM240" s="172"/>
      <c r="WXN240" s="172"/>
      <c r="WXO240" s="172"/>
      <c r="WXP240" s="172"/>
      <c r="WXQ240" s="172"/>
      <c r="WXR240" s="172"/>
      <c r="WXS240" s="172"/>
      <c r="WXT240" s="172"/>
      <c r="WXU240" s="172"/>
      <c r="WXV240" s="172"/>
      <c r="WXW240" s="172"/>
      <c r="WXX240" s="172"/>
      <c r="WXY240" s="172"/>
      <c r="WXZ240" s="172"/>
      <c r="WYA240" s="172"/>
      <c r="WYB240" s="172"/>
      <c r="WYC240" s="172"/>
      <c r="WYD240" s="172"/>
      <c r="WYE240" s="172"/>
      <c r="WYF240" s="172"/>
      <c r="WYG240" s="172"/>
      <c r="WYH240" s="172"/>
      <c r="WYI240" s="172"/>
      <c r="WYJ240" s="172"/>
      <c r="WYK240" s="172"/>
      <c r="WYL240" s="172"/>
      <c r="WYM240" s="172"/>
      <c r="WYN240" s="172"/>
      <c r="WYO240" s="172"/>
      <c r="WYP240" s="172"/>
      <c r="WYQ240" s="172"/>
      <c r="WYR240" s="172"/>
      <c r="WYS240" s="172"/>
      <c r="WYT240" s="172"/>
      <c r="WYU240" s="172"/>
      <c r="WYV240" s="172"/>
      <c r="WYW240" s="172"/>
      <c r="WYX240" s="172"/>
      <c r="WYY240" s="172"/>
      <c r="WYZ240" s="172"/>
      <c r="WZA240" s="172"/>
      <c r="WZB240" s="172"/>
      <c r="WZC240" s="172"/>
      <c r="WZD240" s="172"/>
      <c r="WZE240" s="172"/>
      <c r="WZF240" s="172"/>
      <c r="WZG240" s="172"/>
      <c r="WZH240" s="172"/>
      <c r="WZI240" s="172"/>
      <c r="WZJ240" s="172"/>
      <c r="WZK240" s="172"/>
      <c r="WZL240" s="172"/>
      <c r="WZM240" s="172"/>
      <c r="WZN240" s="172"/>
      <c r="WZO240" s="172"/>
      <c r="WZP240" s="172"/>
      <c r="WZQ240" s="172"/>
      <c r="WZR240" s="172"/>
      <c r="WZS240" s="172"/>
      <c r="WZT240" s="172"/>
      <c r="WZU240" s="172"/>
      <c r="WZV240" s="172"/>
      <c r="WZW240" s="172"/>
      <c r="WZX240" s="172"/>
      <c r="WZY240" s="172"/>
      <c r="WZZ240" s="172"/>
      <c r="XAA240" s="172"/>
      <c r="XAB240" s="172"/>
      <c r="XAC240" s="172"/>
      <c r="XAD240" s="172"/>
      <c r="XAE240" s="172"/>
      <c r="XAF240" s="172"/>
      <c r="XAG240" s="172"/>
      <c r="XAH240" s="172"/>
      <c r="XAI240" s="172"/>
      <c r="XAJ240" s="172"/>
      <c r="XAK240" s="172"/>
      <c r="XAL240" s="172"/>
      <c r="XAM240" s="172"/>
      <c r="XAN240" s="172"/>
      <c r="XAO240" s="172"/>
      <c r="XAP240" s="172"/>
      <c r="XAQ240" s="172"/>
      <c r="XAR240" s="172"/>
      <c r="XAS240" s="172"/>
      <c r="XAT240" s="172"/>
      <c r="XAU240" s="172"/>
      <c r="XAV240" s="172"/>
      <c r="XAW240" s="172"/>
      <c r="XAX240" s="172"/>
      <c r="XAY240" s="172"/>
      <c r="XAZ240" s="172"/>
      <c r="XBA240" s="172"/>
      <c r="XBB240" s="172"/>
      <c r="XBC240" s="172"/>
      <c r="XBD240" s="172"/>
      <c r="XBE240" s="172"/>
      <c r="XBF240" s="172"/>
      <c r="XBG240" s="172"/>
      <c r="XBH240" s="172"/>
      <c r="XBI240" s="172"/>
      <c r="XBJ240" s="172"/>
      <c r="XBK240" s="172"/>
      <c r="XBL240" s="172"/>
      <c r="XBM240" s="172"/>
      <c r="XBN240" s="172"/>
      <c r="XBO240" s="172"/>
      <c r="XBP240" s="172"/>
      <c r="XBQ240" s="172"/>
      <c r="XBR240" s="172"/>
      <c r="XBS240" s="172"/>
      <c r="XBT240" s="172"/>
      <c r="XBU240" s="172"/>
      <c r="XBV240" s="172"/>
      <c r="XBW240" s="172"/>
      <c r="XBX240" s="172"/>
      <c r="XBY240" s="172"/>
      <c r="XBZ240" s="172"/>
      <c r="XCA240" s="172"/>
      <c r="XCB240" s="172"/>
      <c r="XCC240" s="172"/>
      <c r="XCD240" s="172"/>
      <c r="XCE240" s="172"/>
      <c r="XCF240" s="172"/>
      <c r="XCG240" s="172"/>
      <c r="XCH240" s="172"/>
      <c r="XCI240" s="172"/>
      <c r="XCJ240" s="172"/>
      <c r="XCK240" s="172"/>
      <c r="XCL240" s="172"/>
      <c r="XCM240" s="172"/>
      <c r="XCN240" s="172"/>
      <c r="XCO240" s="172"/>
      <c r="XCP240" s="172"/>
      <c r="XCQ240" s="172"/>
      <c r="XCR240" s="172"/>
      <c r="XCS240" s="172"/>
      <c r="XCT240" s="172"/>
      <c r="XCU240" s="172"/>
      <c r="XCV240" s="172"/>
      <c r="XCW240" s="172"/>
      <c r="XCX240" s="172"/>
      <c r="XCY240" s="172"/>
      <c r="XCZ240" s="172"/>
      <c r="XDA240" s="172"/>
      <c r="XDB240" s="172"/>
      <c r="XDC240" s="172"/>
      <c r="XDD240" s="172"/>
      <c r="XDE240" s="172"/>
      <c r="XDF240" s="172"/>
      <c r="XDG240" s="172"/>
      <c r="XDH240" s="172"/>
      <c r="XDI240" s="172"/>
      <c r="XDJ240" s="172"/>
      <c r="XDK240" s="172"/>
      <c r="XDL240" s="172"/>
      <c r="XDM240" s="172"/>
      <c r="XDN240" s="172"/>
      <c r="XDO240" s="172"/>
      <c r="XDP240" s="172"/>
      <c r="XDQ240" s="172"/>
      <c r="XDR240" s="172"/>
      <c r="XDS240" s="172"/>
      <c r="XDT240" s="172"/>
      <c r="XDU240" s="172"/>
      <c r="XDV240" s="172"/>
      <c r="XDW240" s="172"/>
      <c r="XDX240" s="172"/>
      <c r="XDY240" s="172"/>
      <c r="XDZ240" s="172"/>
      <c r="XEA240" s="172"/>
      <c r="XEB240" s="172"/>
      <c r="XEC240" s="172"/>
      <c r="XED240" s="172"/>
      <c r="XEE240" s="172"/>
      <c r="XEF240" s="172"/>
      <c r="XEG240" s="172"/>
      <c r="XEH240" s="172"/>
      <c r="XEI240" s="172"/>
      <c r="XEJ240" s="172"/>
      <c r="XEK240" s="172"/>
      <c r="XEL240" s="172"/>
      <c r="XEM240" s="172"/>
      <c r="XEN240" s="172"/>
      <c r="XEO240" s="172"/>
      <c r="XEP240" s="172"/>
      <c r="XEQ240" s="172"/>
      <c r="XER240" s="172"/>
      <c r="XES240" s="172"/>
      <c r="XET240" s="172"/>
      <c r="XEU240" s="172"/>
      <c r="XEV240" s="172"/>
      <c r="XEW240" s="172"/>
      <c r="XEX240" s="172"/>
      <c r="XEY240" s="172"/>
      <c r="XEZ240" s="172"/>
      <c r="XFA240" s="172"/>
      <c r="XFB240" s="172"/>
      <c r="XFC240" s="172"/>
    </row>
    <row r="241" spans="1:16383" s="8" customFormat="1">
      <c r="A241" s="84"/>
      <c r="B241" s="3" t="s">
        <v>471</v>
      </c>
      <c r="C241" s="1"/>
      <c r="D241" s="1"/>
      <c r="E241" s="96"/>
      <c r="F241" s="172"/>
      <c r="G241" s="172"/>
      <c r="H241" s="172"/>
      <c r="I241" s="172"/>
      <c r="J241" s="1"/>
      <c r="K241" s="106"/>
      <c r="L241" s="1"/>
      <c r="M241" s="1"/>
      <c r="N241" s="1"/>
    </row>
    <row r="242" spans="1:16383" s="8" customFormat="1">
      <c r="A242" s="84"/>
      <c r="B242" s="3" t="s">
        <v>323</v>
      </c>
      <c r="C242" s="3" t="s">
        <v>68</v>
      </c>
      <c r="D242" s="1"/>
      <c r="E242" s="96">
        <f>INDEX(Assumptions!$F$268:$L$270,MATCH('Coach input'!$E$56,Assumptions!$D$268:$D$270),MATCH($B242,Assumptions!$F$258:$L$258,0))</f>
        <v>1</v>
      </c>
      <c r="F242" s="98"/>
      <c r="G242" s="98"/>
      <c r="H242" s="98"/>
      <c r="I242" s="98"/>
      <c r="J242" s="1"/>
      <c r="K242" s="106"/>
      <c r="L242" s="1"/>
      <c r="M242" s="1"/>
      <c r="N242" s="1"/>
    </row>
    <row r="243" spans="1:16383" s="8" customFormat="1">
      <c r="A243" s="84"/>
      <c r="B243" s="3" t="s">
        <v>114</v>
      </c>
      <c r="C243" s="3" t="s">
        <v>68</v>
      </c>
      <c r="D243" s="1"/>
      <c r="E243" s="96">
        <f>INDEX(Assumptions!$F$268:$L$270,MATCH('Coach input'!$E$56,Assumptions!$D$268:$D$270),MATCH($B243,Assumptions!$F$258:$L$258,0))</f>
        <v>1</v>
      </c>
      <c r="F243" s="98"/>
      <c r="G243" s="98"/>
      <c r="H243" s="98"/>
      <c r="I243" s="98"/>
      <c r="J243" s="1"/>
      <c r="K243" s="106"/>
      <c r="L243" s="1"/>
      <c r="M243" s="1"/>
      <c r="N243" s="1"/>
    </row>
    <row r="244" spans="1:16383" s="8" customFormat="1">
      <c r="A244" s="84"/>
      <c r="B244" s="3" t="s">
        <v>115</v>
      </c>
      <c r="C244" s="3" t="s">
        <v>68</v>
      </c>
      <c r="D244" s="1"/>
      <c r="E244" s="96">
        <f>INDEX(Assumptions!$F$268:$L$270,MATCH('Coach input'!$E$56,Assumptions!$D$268:$D$270),MATCH($B244,Assumptions!$F$258:$L$258,0))</f>
        <v>1</v>
      </c>
      <c r="F244" s="98"/>
      <c r="G244" s="98"/>
      <c r="H244" s="98"/>
      <c r="I244" s="98"/>
      <c r="J244" s="1"/>
      <c r="K244" s="106"/>
      <c r="L244" s="1"/>
      <c r="M244" s="1"/>
      <c r="N244" s="1"/>
    </row>
    <row r="245" spans="1:16383" s="8" customFormat="1">
      <c r="A245" s="84"/>
      <c r="B245" s="3" t="s">
        <v>116</v>
      </c>
      <c r="C245" s="3" t="s">
        <v>68</v>
      </c>
      <c r="D245" s="1"/>
      <c r="E245" s="96">
        <f>INDEX(Assumptions!$F$268:$L$270,MATCH('Coach input'!$E$56,Assumptions!$D$268:$D$270),MATCH($B245,Assumptions!$F$258:$L$258,0))</f>
        <v>1</v>
      </c>
      <c r="F245" s="98"/>
      <c r="G245" s="98"/>
      <c r="H245" s="98"/>
      <c r="I245" s="98"/>
      <c r="J245" s="1"/>
      <c r="K245" s="106"/>
      <c r="L245" s="1"/>
      <c r="M245" s="1"/>
      <c r="N245" s="1"/>
    </row>
    <row r="246" spans="1:16383" s="8" customFormat="1">
      <c r="A246" s="84"/>
      <c r="B246" s="3" t="s">
        <v>117</v>
      </c>
      <c r="C246" s="3" t="s">
        <v>68</v>
      </c>
      <c r="D246" s="1"/>
      <c r="E246" s="96">
        <f>INDEX(Assumptions!$F$268:$L$270,MATCH('Coach input'!$E$56,Assumptions!$D$268:$D$270),MATCH($B246,Assumptions!$F$258:$L$258,0))</f>
        <v>1</v>
      </c>
      <c r="F246" s="98"/>
      <c r="G246" s="98"/>
      <c r="H246" s="98"/>
      <c r="I246" s="98"/>
      <c r="J246" s="1"/>
      <c r="K246" s="106"/>
      <c r="L246" s="1"/>
      <c r="M246" s="1"/>
      <c r="N246" s="1"/>
    </row>
    <row r="247" spans="1:16383" s="8" customFormat="1">
      <c r="A247" s="84"/>
      <c r="B247" s="3" t="s">
        <v>134</v>
      </c>
      <c r="C247" s="3" t="s">
        <v>68</v>
      </c>
      <c r="D247" s="1"/>
      <c r="E247" s="96">
        <f>INDEX(Assumptions!$F$268:$L$270,MATCH('Coach input'!$E$56,Assumptions!$D$268:$D$270),MATCH($B247,Assumptions!$F$258:$L$258,0))</f>
        <v>1</v>
      </c>
      <c r="F247" s="98"/>
      <c r="G247" s="98"/>
      <c r="H247" s="98"/>
      <c r="I247" s="98"/>
      <c r="J247" s="1"/>
      <c r="K247" s="106"/>
      <c r="L247" s="1"/>
      <c r="M247" s="1"/>
      <c r="N247" s="1"/>
    </row>
    <row r="248" spans="1:16383" s="8" customFormat="1">
      <c r="A248" s="84"/>
      <c r="B248" s="3" t="s">
        <v>135</v>
      </c>
      <c r="C248" s="3" t="s">
        <v>68</v>
      </c>
      <c r="D248" s="1"/>
      <c r="E248" s="96">
        <f>INDEX(Assumptions!$F$268:$L$270,MATCH('Coach input'!$E$56,Assumptions!$D$268:$D$270),MATCH($B248,Assumptions!$F$258:$L$258,0))</f>
        <v>0</v>
      </c>
      <c r="F248" s="98"/>
      <c r="G248" s="98"/>
      <c r="H248" s="98"/>
      <c r="I248" s="98"/>
      <c r="J248" s="1"/>
      <c r="K248" s="106"/>
      <c r="L248" s="1"/>
      <c r="M248" s="1"/>
      <c r="N248" s="1"/>
    </row>
    <row r="249" spans="1:16383">
      <c r="A249" s="172"/>
      <c r="B249" s="172"/>
      <c r="C249" s="172"/>
      <c r="D249" s="172"/>
      <c r="E249" s="186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  <c r="BU249" s="172"/>
      <c r="BV249" s="172"/>
      <c r="BW249" s="172"/>
      <c r="BX249" s="172"/>
      <c r="BY249" s="172"/>
      <c r="BZ249" s="172"/>
      <c r="CA249" s="172"/>
      <c r="CB249" s="172"/>
      <c r="CC249" s="172"/>
      <c r="CD249" s="172"/>
      <c r="CE249" s="172"/>
      <c r="CF249" s="172"/>
      <c r="CG249" s="172"/>
      <c r="CH249" s="172"/>
      <c r="CI249" s="172"/>
      <c r="CJ249" s="172"/>
      <c r="CK249" s="172"/>
      <c r="CL249" s="172"/>
      <c r="CM249" s="172"/>
      <c r="CN249" s="172"/>
      <c r="CO249" s="172"/>
      <c r="CP249" s="172"/>
      <c r="CQ249" s="172"/>
      <c r="CR249" s="172"/>
      <c r="CS249" s="172"/>
      <c r="CT249" s="172"/>
      <c r="CU249" s="172"/>
      <c r="CV249" s="172"/>
      <c r="CW249" s="172"/>
      <c r="CX249" s="172"/>
      <c r="CY249" s="172"/>
      <c r="CZ249" s="172"/>
      <c r="DA249" s="172"/>
      <c r="DB249" s="172"/>
      <c r="DC249" s="172"/>
      <c r="DD249" s="172"/>
      <c r="DE249" s="172"/>
      <c r="DF249" s="172"/>
      <c r="DG249" s="172"/>
      <c r="DH249" s="172"/>
      <c r="DI249" s="172"/>
      <c r="DJ249" s="172"/>
      <c r="DK249" s="172"/>
      <c r="DL249" s="172"/>
      <c r="DM249" s="172"/>
      <c r="DN249" s="172"/>
      <c r="DO249" s="172"/>
      <c r="DP249" s="172"/>
      <c r="DQ249" s="172"/>
      <c r="DR249" s="172"/>
      <c r="DS249" s="172"/>
      <c r="DT249" s="172"/>
      <c r="DU249" s="172"/>
      <c r="DV249" s="172"/>
      <c r="DW249" s="172"/>
      <c r="DX249" s="172"/>
      <c r="DY249" s="172"/>
      <c r="DZ249" s="172"/>
      <c r="EA249" s="172"/>
      <c r="EB249" s="172"/>
      <c r="EC249" s="172"/>
      <c r="ED249" s="172"/>
      <c r="EE249" s="172"/>
      <c r="EF249" s="172"/>
      <c r="EG249" s="172"/>
      <c r="EH249" s="172"/>
      <c r="EI249" s="172"/>
      <c r="EJ249" s="172"/>
      <c r="EK249" s="172"/>
      <c r="EL249" s="172"/>
      <c r="EM249" s="172"/>
      <c r="EN249" s="172"/>
      <c r="EO249" s="172"/>
      <c r="EP249" s="172"/>
      <c r="EQ249" s="172"/>
      <c r="ER249" s="172"/>
      <c r="ES249" s="172"/>
      <c r="ET249" s="172"/>
      <c r="EU249" s="172"/>
      <c r="EV249" s="172"/>
      <c r="EW249" s="172"/>
      <c r="EX249" s="172"/>
      <c r="EY249" s="172"/>
      <c r="EZ249" s="172"/>
      <c r="FA249" s="172"/>
      <c r="FB249" s="172"/>
      <c r="FC249" s="172"/>
      <c r="FD249" s="172"/>
      <c r="FE249" s="172"/>
      <c r="FF249" s="172"/>
      <c r="FG249" s="172"/>
      <c r="FH249" s="172"/>
      <c r="FI249" s="172"/>
      <c r="FJ249" s="172"/>
      <c r="FK249" s="172"/>
      <c r="FL249" s="172"/>
      <c r="FM249" s="172"/>
      <c r="FN249" s="172"/>
      <c r="FO249" s="172"/>
      <c r="FP249" s="172"/>
      <c r="FQ249" s="172"/>
      <c r="FR249" s="172"/>
      <c r="FS249" s="172"/>
      <c r="FT249" s="172"/>
      <c r="FU249" s="172"/>
      <c r="FV249" s="172"/>
      <c r="FW249" s="172"/>
      <c r="FX249" s="172"/>
      <c r="FY249" s="172"/>
      <c r="FZ249" s="172"/>
      <c r="GA249" s="172"/>
      <c r="GB249" s="172"/>
      <c r="GC249" s="172"/>
      <c r="GD249" s="172"/>
      <c r="GE249" s="172"/>
      <c r="GF249" s="172"/>
      <c r="GG249" s="172"/>
      <c r="GH249" s="172"/>
      <c r="GI249" s="172"/>
      <c r="GJ249" s="172"/>
      <c r="GK249" s="172"/>
      <c r="GL249" s="172"/>
      <c r="GM249" s="172"/>
      <c r="GN249" s="172"/>
      <c r="GO249" s="172"/>
      <c r="GP249" s="172"/>
      <c r="GQ249" s="172"/>
      <c r="GR249" s="172"/>
      <c r="GS249" s="172"/>
      <c r="GT249" s="172"/>
      <c r="GU249" s="172"/>
      <c r="GV249" s="172"/>
      <c r="GW249" s="172"/>
      <c r="GX249" s="172"/>
      <c r="GY249" s="172"/>
      <c r="GZ249" s="172"/>
      <c r="HA249" s="172"/>
      <c r="HB249" s="172"/>
      <c r="HC249" s="172"/>
      <c r="HD249" s="172"/>
      <c r="HE249" s="172"/>
      <c r="HF249" s="172"/>
      <c r="HG249" s="172"/>
      <c r="HH249" s="172"/>
      <c r="HI249" s="172"/>
      <c r="HJ249" s="172"/>
      <c r="HK249" s="172"/>
      <c r="HL249" s="172"/>
      <c r="HM249" s="172"/>
      <c r="HN249" s="172"/>
      <c r="HO249" s="172"/>
      <c r="HP249" s="172"/>
      <c r="HQ249" s="172"/>
      <c r="HR249" s="172"/>
      <c r="HS249" s="172"/>
      <c r="HT249" s="172"/>
      <c r="HU249" s="172"/>
      <c r="HV249" s="172"/>
      <c r="HW249" s="172"/>
      <c r="HX249" s="172"/>
      <c r="HY249" s="172"/>
      <c r="HZ249" s="172"/>
      <c r="IA249" s="172"/>
      <c r="IB249" s="172"/>
      <c r="IC249" s="172"/>
      <c r="ID249" s="172"/>
      <c r="IE249" s="172"/>
      <c r="IF249" s="172"/>
      <c r="IG249" s="172"/>
      <c r="IH249" s="172"/>
      <c r="II249" s="172"/>
      <c r="IJ249" s="172"/>
      <c r="IK249" s="172"/>
      <c r="IL249" s="172"/>
      <c r="IM249" s="172"/>
      <c r="IN249" s="172"/>
      <c r="IO249" s="172"/>
      <c r="IP249" s="172"/>
      <c r="IQ249" s="172"/>
      <c r="IR249" s="172"/>
      <c r="IS249" s="172"/>
      <c r="IT249" s="172"/>
      <c r="IU249" s="172"/>
      <c r="IV249" s="172"/>
      <c r="IW249" s="172"/>
      <c r="IX249" s="172"/>
      <c r="IY249" s="172"/>
      <c r="IZ249" s="172"/>
      <c r="JA249" s="172"/>
      <c r="JB249" s="172"/>
      <c r="JC249" s="172"/>
      <c r="JD249" s="172"/>
      <c r="JE249" s="172"/>
      <c r="JF249" s="172"/>
      <c r="JG249" s="172"/>
      <c r="JH249" s="172"/>
      <c r="JI249" s="172"/>
      <c r="JJ249" s="172"/>
      <c r="JK249" s="172"/>
      <c r="JL249" s="172"/>
      <c r="JM249" s="172"/>
      <c r="JN249" s="172"/>
      <c r="JO249" s="172"/>
      <c r="JP249" s="172"/>
      <c r="JQ249" s="172"/>
      <c r="JR249" s="172"/>
      <c r="JS249" s="172"/>
      <c r="JT249" s="172"/>
      <c r="JU249" s="172"/>
      <c r="JV249" s="172"/>
      <c r="JW249" s="172"/>
      <c r="JX249" s="172"/>
      <c r="JY249" s="172"/>
      <c r="JZ249" s="172"/>
      <c r="KA249" s="172"/>
      <c r="KB249" s="172"/>
      <c r="KC249" s="172"/>
      <c r="KD249" s="172"/>
      <c r="KE249" s="172"/>
      <c r="KF249" s="172"/>
      <c r="KG249" s="172"/>
      <c r="KH249" s="172"/>
      <c r="KI249" s="172"/>
      <c r="KJ249" s="172"/>
      <c r="KK249" s="172"/>
      <c r="KL249" s="172"/>
      <c r="KM249" s="172"/>
      <c r="KN249" s="172"/>
      <c r="KO249" s="172"/>
      <c r="KP249" s="172"/>
      <c r="KQ249" s="172"/>
      <c r="KR249" s="172"/>
      <c r="KS249" s="172"/>
      <c r="KT249" s="172"/>
      <c r="KU249" s="172"/>
      <c r="KV249" s="172"/>
      <c r="KW249" s="172"/>
      <c r="KX249" s="172"/>
      <c r="KY249" s="172"/>
      <c r="KZ249" s="172"/>
      <c r="LA249" s="172"/>
      <c r="LB249" s="172"/>
      <c r="LC249" s="172"/>
      <c r="LD249" s="172"/>
      <c r="LE249" s="172"/>
      <c r="LF249" s="172"/>
      <c r="LG249" s="172"/>
      <c r="LH249" s="172"/>
      <c r="LI249" s="172"/>
      <c r="LJ249" s="172"/>
      <c r="LK249" s="172"/>
      <c r="LL249" s="172"/>
      <c r="LM249" s="172"/>
      <c r="LN249" s="172"/>
      <c r="LO249" s="172"/>
      <c r="LP249" s="172"/>
      <c r="LQ249" s="172"/>
      <c r="LR249" s="172"/>
      <c r="LS249" s="172"/>
      <c r="LT249" s="172"/>
      <c r="LU249" s="172"/>
      <c r="LV249" s="172"/>
      <c r="LW249" s="172"/>
      <c r="LX249" s="172"/>
      <c r="LY249" s="172"/>
      <c r="LZ249" s="172"/>
      <c r="MA249" s="172"/>
      <c r="MB249" s="172"/>
      <c r="MC249" s="172"/>
      <c r="MD249" s="172"/>
      <c r="ME249" s="172"/>
      <c r="MF249" s="172"/>
      <c r="MG249" s="172"/>
      <c r="MH249" s="172"/>
      <c r="MI249" s="172"/>
      <c r="MJ249" s="172"/>
      <c r="MK249" s="172"/>
      <c r="ML249" s="172"/>
      <c r="MM249" s="172"/>
      <c r="MN249" s="172"/>
      <c r="MO249" s="172"/>
      <c r="MP249" s="172"/>
      <c r="MQ249" s="172"/>
      <c r="MR249" s="172"/>
      <c r="MS249" s="172"/>
      <c r="MT249" s="172"/>
      <c r="MU249" s="172"/>
      <c r="MV249" s="172"/>
      <c r="MW249" s="172"/>
      <c r="MX249" s="172"/>
      <c r="MY249" s="172"/>
      <c r="MZ249" s="172"/>
      <c r="NA249" s="172"/>
      <c r="NB249" s="172"/>
      <c r="NC249" s="172"/>
      <c r="ND249" s="172"/>
      <c r="NE249" s="172"/>
      <c r="NF249" s="172"/>
      <c r="NG249" s="172"/>
      <c r="NH249" s="172"/>
      <c r="NI249" s="172"/>
      <c r="NJ249" s="172"/>
      <c r="NK249" s="172"/>
      <c r="NL249" s="172"/>
      <c r="NM249" s="172"/>
      <c r="NN249" s="172"/>
      <c r="NO249" s="172"/>
      <c r="NP249" s="172"/>
      <c r="NQ249" s="172"/>
      <c r="NR249" s="172"/>
      <c r="NS249" s="172"/>
      <c r="NT249" s="172"/>
      <c r="NU249" s="172"/>
      <c r="NV249" s="172"/>
      <c r="NW249" s="172"/>
      <c r="NX249" s="172"/>
      <c r="NY249" s="172"/>
      <c r="NZ249" s="172"/>
      <c r="OA249" s="172"/>
      <c r="OB249" s="172"/>
      <c r="OC249" s="172"/>
      <c r="OD249" s="172"/>
      <c r="OE249" s="172"/>
      <c r="OF249" s="172"/>
      <c r="OG249" s="172"/>
      <c r="OH249" s="172"/>
      <c r="OI249" s="172"/>
      <c r="OJ249" s="172"/>
      <c r="OK249" s="172"/>
      <c r="OL249" s="172"/>
      <c r="OM249" s="172"/>
      <c r="ON249" s="172"/>
      <c r="OO249" s="172"/>
      <c r="OP249" s="172"/>
      <c r="OQ249" s="172"/>
      <c r="OR249" s="172"/>
      <c r="OS249" s="172"/>
      <c r="OT249" s="172"/>
      <c r="OU249" s="172"/>
      <c r="OV249" s="172"/>
      <c r="OW249" s="172"/>
      <c r="OX249" s="172"/>
      <c r="OY249" s="172"/>
      <c r="OZ249" s="172"/>
      <c r="PA249" s="172"/>
      <c r="PB249" s="172"/>
      <c r="PC249" s="172"/>
      <c r="PD249" s="172"/>
      <c r="PE249" s="172"/>
      <c r="PF249" s="172"/>
      <c r="PG249" s="172"/>
      <c r="PH249" s="172"/>
      <c r="PI249" s="172"/>
      <c r="PJ249" s="172"/>
      <c r="PK249" s="172"/>
      <c r="PL249" s="172"/>
      <c r="PM249" s="172"/>
      <c r="PN249" s="172"/>
      <c r="PO249" s="172"/>
      <c r="PP249" s="172"/>
      <c r="PQ249" s="172"/>
      <c r="PR249" s="172"/>
      <c r="PS249" s="172"/>
      <c r="PT249" s="172"/>
      <c r="PU249" s="172"/>
      <c r="PV249" s="172"/>
      <c r="PW249" s="172"/>
      <c r="PX249" s="172"/>
      <c r="PY249" s="172"/>
      <c r="PZ249" s="172"/>
      <c r="QA249" s="172"/>
      <c r="QB249" s="172"/>
      <c r="QC249" s="172"/>
      <c r="QD249" s="172"/>
      <c r="QE249" s="172"/>
      <c r="QF249" s="172"/>
      <c r="QG249" s="172"/>
      <c r="QH249" s="172"/>
      <c r="QI249" s="172"/>
      <c r="QJ249" s="172"/>
      <c r="QK249" s="172"/>
      <c r="QL249" s="172"/>
      <c r="QM249" s="172"/>
      <c r="QN249" s="172"/>
      <c r="QO249" s="172"/>
      <c r="QP249" s="172"/>
      <c r="QQ249" s="172"/>
      <c r="QR249" s="172"/>
      <c r="QS249" s="172"/>
      <c r="QT249" s="172"/>
      <c r="QU249" s="172"/>
      <c r="QV249" s="172"/>
      <c r="QW249" s="172"/>
      <c r="QX249" s="172"/>
      <c r="QY249" s="172"/>
      <c r="QZ249" s="172"/>
      <c r="RA249" s="172"/>
      <c r="RB249" s="172"/>
      <c r="RC249" s="172"/>
      <c r="RD249" s="172"/>
      <c r="RE249" s="172"/>
      <c r="RF249" s="172"/>
      <c r="RG249" s="172"/>
      <c r="RH249" s="172"/>
      <c r="RI249" s="172"/>
      <c r="RJ249" s="172"/>
      <c r="RK249" s="172"/>
      <c r="RL249" s="172"/>
      <c r="RM249" s="172"/>
      <c r="RN249" s="172"/>
      <c r="RO249" s="172"/>
      <c r="RP249" s="172"/>
      <c r="RQ249" s="172"/>
      <c r="RR249" s="172"/>
      <c r="RS249" s="172"/>
      <c r="RT249" s="172"/>
      <c r="RU249" s="172"/>
      <c r="RV249" s="172"/>
      <c r="RW249" s="172"/>
      <c r="RX249" s="172"/>
      <c r="RY249" s="172"/>
      <c r="RZ249" s="172"/>
      <c r="SA249" s="172"/>
      <c r="SB249" s="172"/>
      <c r="SC249" s="172"/>
      <c r="SD249" s="172"/>
      <c r="SE249" s="172"/>
      <c r="SF249" s="172"/>
      <c r="SG249" s="172"/>
      <c r="SH249" s="172"/>
      <c r="SI249" s="172"/>
      <c r="SJ249" s="172"/>
      <c r="SK249" s="172"/>
      <c r="SL249" s="172"/>
      <c r="SM249" s="172"/>
      <c r="SN249" s="172"/>
      <c r="SO249" s="172"/>
      <c r="SP249" s="172"/>
      <c r="SQ249" s="172"/>
      <c r="SR249" s="172"/>
      <c r="SS249" s="172"/>
      <c r="ST249" s="172"/>
      <c r="SU249" s="172"/>
      <c r="SV249" s="172"/>
      <c r="SW249" s="172"/>
      <c r="SX249" s="172"/>
      <c r="SY249" s="172"/>
      <c r="SZ249" s="172"/>
      <c r="TA249" s="172"/>
      <c r="TB249" s="172"/>
      <c r="TC249" s="172"/>
      <c r="TD249" s="172"/>
      <c r="TE249" s="172"/>
      <c r="TF249" s="172"/>
      <c r="TG249" s="172"/>
      <c r="TH249" s="172"/>
      <c r="TI249" s="172"/>
      <c r="TJ249" s="172"/>
      <c r="TK249" s="172"/>
      <c r="TL249" s="172"/>
      <c r="TM249" s="172"/>
      <c r="TN249" s="172"/>
      <c r="TO249" s="172"/>
      <c r="TP249" s="172"/>
      <c r="TQ249" s="172"/>
      <c r="TR249" s="172"/>
      <c r="TS249" s="172"/>
      <c r="TT249" s="172"/>
      <c r="TU249" s="172"/>
      <c r="TV249" s="172"/>
      <c r="TW249" s="172"/>
      <c r="TX249" s="172"/>
      <c r="TY249" s="172"/>
      <c r="TZ249" s="172"/>
      <c r="UA249" s="172"/>
      <c r="UB249" s="172"/>
      <c r="UC249" s="172"/>
      <c r="UD249" s="172"/>
      <c r="UE249" s="172"/>
      <c r="UF249" s="172"/>
      <c r="UG249" s="172"/>
      <c r="UH249" s="172"/>
      <c r="UI249" s="172"/>
      <c r="UJ249" s="172"/>
      <c r="UK249" s="172"/>
      <c r="UL249" s="172"/>
      <c r="UM249" s="172"/>
      <c r="UN249" s="172"/>
      <c r="UO249" s="172"/>
      <c r="UP249" s="172"/>
      <c r="UQ249" s="172"/>
      <c r="UR249" s="172"/>
      <c r="US249" s="172"/>
      <c r="UT249" s="172"/>
      <c r="UU249" s="172"/>
      <c r="UV249" s="172"/>
      <c r="UW249" s="172"/>
      <c r="UX249" s="172"/>
      <c r="UY249" s="172"/>
      <c r="UZ249" s="172"/>
      <c r="VA249" s="172"/>
      <c r="VB249" s="172"/>
      <c r="VC249" s="172"/>
      <c r="VD249" s="172"/>
      <c r="VE249" s="172"/>
      <c r="VF249" s="172"/>
      <c r="VG249" s="172"/>
      <c r="VH249" s="172"/>
      <c r="VI249" s="172"/>
      <c r="VJ249" s="172"/>
      <c r="VK249" s="172"/>
      <c r="VL249" s="172"/>
      <c r="VM249" s="172"/>
      <c r="VN249" s="172"/>
      <c r="VO249" s="172"/>
      <c r="VP249" s="172"/>
      <c r="VQ249" s="172"/>
      <c r="VR249" s="172"/>
      <c r="VS249" s="172"/>
      <c r="VT249" s="172"/>
      <c r="VU249" s="172"/>
      <c r="VV249" s="172"/>
      <c r="VW249" s="172"/>
      <c r="VX249" s="172"/>
      <c r="VY249" s="172"/>
      <c r="VZ249" s="172"/>
      <c r="WA249" s="172"/>
      <c r="WB249" s="172"/>
      <c r="WC249" s="172"/>
      <c r="WD249" s="172"/>
      <c r="WE249" s="172"/>
      <c r="WF249" s="172"/>
      <c r="WG249" s="172"/>
      <c r="WH249" s="172"/>
      <c r="WI249" s="172"/>
      <c r="WJ249" s="172"/>
      <c r="WK249" s="172"/>
      <c r="WL249" s="172"/>
      <c r="WM249" s="172"/>
      <c r="WN249" s="172"/>
      <c r="WO249" s="172"/>
      <c r="WP249" s="172"/>
      <c r="WQ249" s="172"/>
      <c r="WR249" s="172"/>
      <c r="WS249" s="172"/>
      <c r="WT249" s="172"/>
      <c r="WU249" s="172"/>
      <c r="WV249" s="172"/>
      <c r="WW249" s="172"/>
      <c r="WX249" s="172"/>
      <c r="WY249" s="172"/>
      <c r="WZ249" s="172"/>
      <c r="XA249" s="172"/>
      <c r="XB249" s="172"/>
      <c r="XC249" s="172"/>
      <c r="XD249" s="172"/>
      <c r="XE249" s="172"/>
      <c r="XF249" s="172"/>
      <c r="XG249" s="172"/>
      <c r="XH249" s="172"/>
      <c r="XI249" s="172"/>
      <c r="XJ249" s="172"/>
      <c r="XK249" s="172"/>
      <c r="XL249" s="172"/>
      <c r="XM249" s="172"/>
      <c r="XN249" s="172"/>
      <c r="XO249" s="172"/>
      <c r="XP249" s="172"/>
      <c r="XQ249" s="172"/>
      <c r="XR249" s="172"/>
      <c r="XS249" s="172"/>
      <c r="XT249" s="172"/>
      <c r="XU249" s="172"/>
      <c r="XV249" s="172"/>
      <c r="XW249" s="172"/>
      <c r="XX249" s="172"/>
      <c r="XY249" s="172"/>
      <c r="XZ249" s="172"/>
      <c r="YA249" s="172"/>
      <c r="YB249" s="172"/>
      <c r="YC249" s="172"/>
      <c r="YD249" s="172"/>
      <c r="YE249" s="172"/>
      <c r="YF249" s="172"/>
      <c r="YG249" s="172"/>
      <c r="YH249" s="172"/>
      <c r="YI249" s="172"/>
      <c r="YJ249" s="172"/>
      <c r="YK249" s="172"/>
      <c r="YL249" s="172"/>
      <c r="YM249" s="172"/>
      <c r="YN249" s="172"/>
      <c r="YO249" s="172"/>
      <c r="YP249" s="172"/>
      <c r="YQ249" s="172"/>
      <c r="YR249" s="172"/>
      <c r="YS249" s="172"/>
      <c r="YT249" s="172"/>
      <c r="YU249" s="172"/>
      <c r="YV249" s="172"/>
      <c r="YW249" s="172"/>
      <c r="YX249" s="172"/>
      <c r="YY249" s="172"/>
      <c r="YZ249" s="172"/>
      <c r="ZA249" s="172"/>
      <c r="ZB249" s="172"/>
      <c r="ZC249" s="172"/>
      <c r="ZD249" s="172"/>
      <c r="ZE249" s="172"/>
      <c r="ZF249" s="172"/>
      <c r="ZG249" s="172"/>
      <c r="ZH249" s="172"/>
      <c r="ZI249" s="172"/>
      <c r="ZJ249" s="172"/>
      <c r="ZK249" s="172"/>
      <c r="ZL249" s="172"/>
      <c r="ZM249" s="172"/>
      <c r="ZN249" s="172"/>
      <c r="ZO249" s="172"/>
      <c r="ZP249" s="172"/>
      <c r="ZQ249" s="172"/>
      <c r="ZR249" s="172"/>
      <c r="ZS249" s="172"/>
      <c r="ZT249" s="172"/>
      <c r="ZU249" s="172"/>
      <c r="ZV249" s="172"/>
      <c r="ZW249" s="172"/>
      <c r="ZX249" s="172"/>
      <c r="ZY249" s="172"/>
      <c r="ZZ249" s="172"/>
      <c r="AAA249" s="172"/>
      <c r="AAB249" s="172"/>
      <c r="AAC249" s="172"/>
      <c r="AAD249" s="172"/>
      <c r="AAE249" s="172"/>
      <c r="AAF249" s="172"/>
      <c r="AAG249" s="172"/>
      <c r="AAH249" s="172"/>
      <c r="AAI249" s="172"/>
      <c r="AAJ249" s="172"/>
      <c r="AAK249" s="172"/>
      <c r="AAL249" s="172"/>
      <c r="AAM249" s="172"/>
      <c r="AAN249" s="172"/>
      <c r="AAO249" s="172"/>
      <c r="AAP249" s="172"/>
      <c r="AAQ249" s="172"/>
      <c r="AAR249" s="172"/>
      <c r="AAS249" s="172"/>
      <c r="AAT249" s="172"/>
      <c r="AAU249" s="172"/>
      <c r="AAV249" s="172"/>
      <c r="AAW249" s="172"/>
      <c r="AAX249" s="172"/>
      <c r="AAY249" s="172"/>
      <c r="AAZ249" s="172"/>
      <c r="ABA249" s="172"/>
      <c r="ABB249" s="172"/>
      <c r="ABC249" s="172"/>
      <c r="ABD249" s="172"/>
      <c r="ABE249" s="172"/>
      <c r="ABF249" s="172"/>
      <c r="ABG249" s="172"/>
      <c r="ABH249" s="172"/>
      <c r="ABI249" s="172"/>
      <c r="ABJ249" s="172"/>
      <c r="ABK249" s="172"/>
      <c r="ABL249" s="172"/>
      <c r="ABM249" s="172"/>
      <c r="ABN249" s="172"/>
      <c r="ABO249" s="172"/>
      <c r="ABP249" s="172"/>
      <c r="ABQ249" s="172"/>
      <c r="ABR249" s="172"/>
      <c r="ABS249" s="172"/>
      <c r="ABT249" s="172"/>
      <c r="ABU249" s="172"/>
      <c r="ABV249" s="172"/>
      <c r="ABW249" s="172"/>
      <c r="ABX249" s="172"/>
      <c r="ABY249" s="172"/>
      <c r="ABZ249" s="172"/>
      <c r="ACA249" s="172"/>
      <c r="ACB249" s="172"/>
      <c r="ACC249" s="172"/>
      <c r="ACD249" s="172"/>
      <c r="ACE249" s="172"/>
      <c r="ACF249" s="172"/>
      <c r="ACG249" s="172"/>
      <c r="ACH249" s="172"/>
      <c r="ACI249" s="172"/>
      <c r="ACJ249" s="172"/>
      <c r="ACK249" s="172"/>
      <c r="ACL249" s="172"/>
      <c r="ACM249" s="172"/>
      <c r="ACN249" s="172"/>
      <c r="ACO249" s="172"/>
      <c r="ACP249" s="172"/>
      <c r="ACQ249" s="172"/>
      <c r="ACR249" s="172"/>
      <c r="ACS249" s="172"/>
      <c r="ACT249" s="172"/>
      <c r="ACU249" s="172"/>
      <c r="ACV249" s="172"/>
      <c r="ACW249" s="172"/>
      <c r="ACX249" s="172"/>
      <c r="ACY249" s="172"/>
      <c r="ACZ249" s="172"/>
      <c r="ADA249" s="172"/>
      <c r="ADB249" s="172"/>
      <c r="ADC249" s="172"/>
      <c r="ADD249" s="172"/>
      <c r="ADE249" s="172"/>
      <c r="ADF249" s="172"/>
      <c r="ADG249" s="172"/>
      <c r="ADH249" s="172"/>
      <c r="ADI249" s="172"/>
      <c r="ADJ249" s="172"/>
      <c r="ADK249" s="172"/>
      <c r="ADL249" s="172"/>
      <c r="ADM249" s="172"/>
      <c r="ADN249" s="172"/>
      <c r="ADO249" s="172"/>
      <c r="ADP249" s="172"/>
      <c r="ADQ249" s="172"/>
      <c r="ADR249" s="172"/>
      <c r="ADS249" s="172"/>
      <c r="ADT249" s="172"/>
      <c r="ADU249" s="172"/>
      <c r="ADV249" s="172"/>
      <c r="ADW249" s="172"/>
      <c r="ADX249" s="172"/>
      <c r="ADY249" s="172"/>
      <c r="ADZ249" s="172"/>
      <c r="AEA249" s="172"/>
      <c r="AEB249" s="172"/>
      <c r="AEC249" s="172"/>
      <c r="AED249" s="172"/>
      <c r="AEE249" s="172"/>
      <c r="AEF249" s="172"/>
      <c r="AEG249" s="172"/>
      <c r="AEH249" s="172"/>
      <c r="AEI249" s="172"/>
      <c r="AEJ249" s="172"/>
      <c r="AEK249" s="172"/>
      <c r="AEL249" s="172"/>
      <c r="AEM249" s="172"/>
      <c r="AEN249" s="172"/>
      <c r="AEO249" s="172"/>
      <c r="AEP249" s="172"/>
      <c r="AEQ249" s="172"/>
      <c r="AER249" s="172"/>
      <c r="AES249" s="172"/>
      <c r="AET249" s="172"/>
      <c r="AEU249" s="172"/>
      <c r="AEV249" s="172"/>
      <c r="AEW249" s="172"/>
      <c r="AEX249" s="172"/>
      <c r="AEY249" s="172"/>
      <c r="AEZ249" s="172"/>
      <c r="AFA249" s="172"/>
      <c r="AFB249" s="172"/>
      <c r="AFC249" s="172"/>
      <c r="AFD249" s="172"/>
      <c r="AFE249" s="172"/>
      <c r="AFF249" s="172"/>
      <c r="AFG249" s="172"/>
      <c r="AFH249" s="172"/>
      <c r="AFI249" s="172"/>
      <c r="AFJ249" s="172"/>
      <c r="AFK249" s="172"/>
      <c r="AFL249" s="172"/>
      <c r="AFM249" s="172"/>
      <c r="AFN249" s="172"/>
      <c r="AFO249" s="172"/>
      <c r="AFP249" s="172"/>
      <c r="AFQ249" s="172"/>
      <c r="AFR249" s="172"/>
      <c r="AFS249" s="172"/>
      <c r="AFT249" s="172"/>
      <c r="AFU249" s="172"/>
      <c r="AFV249" s="172"/>
      <c r="AFW249" s="172"/>
      <c r="AFX249" s="172"/>
      <c r="AFY249" s="172"/>
      <c r="AFZ249" s="172"/>
      <c r="AGA249" s="172"/>
      <c r="AGB249" s="172"/>
      <c r="AGC249" s="172"/>
      <c r="AGD249" s="172"/>
      <c r="AGE249" s="172"/>
      <c r="AGF249" s="172"/>
      <c r="AGG249" s="172"/>
      <c r="AGH249" s="172"/>
      <c r="AGI249" s="172"/>
      <c r="AGJ249" s="172"/>
      <c r="AGK249" s="172"/>
      <c r="AGL249" s="172"/>
      <c r="AGM249" s="172"/>
      <c r="AGN249" s="172"/>
      <c r="AGO249" s="172"/>
      <c r="AGP249" s="172"/>
      <c r="AGQ249" s="172"/>
      <c r="AGR249" s="172"/>
      <c r="AGS249" s="172"/>
      <c r="AGT249" s="172"/>
      <c r="AGU249" s="172"/>
      <c r="AGV249" s="172"/>
      <c r="AGW249" s="172"/>
      <c r="AGX249" s="172"/>
      <c r="AGY249" s="172"/>
      <c r="AGZ249" s="172"/>
      <c r="AHA249" s="172"/>
      <c r="AHB249" s="172"/>
      <c r="AHC249" s="172"/>
      <c r="AHD249" s="172"/>
      <c r="AHE249" s="172"/>
      <c r="AHF249" s="172"/>
      <c r="AHG249" s="172"/>
      <c r="AHH249" s="172"/>
      <c r="AHI249" s="172"/>
      <c r="AHJ249" s="172"/>
      <c r="AHK249" s="172"/>
      <c r="AHL249" s="172"/>
      <c r="AHM249" s="172"/>
      <c r="AHN249" s="172"/>
      <c r="AHO249" s="172"/>
      <c r="AHP249" s="172"/>
      <c r="AHQ249" s="172"/>
      <c r="AHR249" s="172"/>
      <c r="AHS249" s="172"/>
      <c r="AHT249" s="172"/>
      <c r="AHU249" s="172"/>
      <c r="AHV249" s="172"/>
      <c r="AHW249" s="172"/>
      <c r="AHX249" s="172"/>
      <c r="AHY249" s="172"/>
      <c r="AHZ249" s="172"/>
      <c r="AIA249" s="172"/>
      <c r="AIB249" s="172"/>
      <c r="AIC249" s="172"/>
      <c r="AID249" s="172"/>
      <c r="AIE249" s="172"/>
      <c r="AIF249" s="172"/>
      <c r="AIG249" s="172"/>
      <c r="AIH249" s="172"/>
      <c r="AII249" s="172"/>
      <c r="AIJ249" s="172"/>
      <c r="AIK249" s="172"/>
      <c r="AIL249" s="172"/>
      <c r="AIM249" s="172"/>
      <c r="AIN249" s="172"/>
      <c r="AIO249" s="172"/>
      <c r="AIP249" s="172"/>
      <c r="AIQ249" s="172"/>
      <c r="AIR249" s="172"/>
      <c r="AIS249" s="172"/>
      <c r="AIT249" s="172"/>
      <c r="AIU249" s="172"/>
      <c r="AIV249" s="172"/>
      <c r="AIW249" s="172"/>
      <c r="AIX249" s="172"/>
      <c r="AIY249" s="172"/>
      <c r="AIZ249" s="172"/>
      <c r="AJA249" s="172"/>
      <c r="AJB249" s="172"/>
      <c r="AJC249" s="172"/>
      <c r="AJD249" s="172"/>
      <c r="AJE249" s="172"/>
      <c r="AJF249" s="172"/>
      <c r="AJG249" s="172"/>
      <c r="AJH249" s="172"/>
      <c r="AJI249" s="172"/>
      <c r="AJJ249" s="172"/>
      <c r="AJK249" s="172"/>
      <c r="AJL249" s="172"/>
      <c r="AJM249" s="172"/>
      <c r="AJN249" s="172"/>
      <c r="AJO249" s="172"/>
      <c r="AJP249" s="172"/>
      <c r="AJQ249" s="172"/>
      <c r="AJR249" s="172"/>
      <c r="AJS249" s="172"/>
      <c r="AJT249" s="172"/>
      <c r="AJU249" s="172"/>
      <c r="AJV249" s="172"/>
      <c r="AJW249" s="172"/>
      <c r="AJX249" s="172"/>
      <c r="AJY249" s="172"/>
      <c r="AJZ249" s="172"/>
      <c r="AKA249" s="172"/>
      <c r="AKB249" s="172"/>
      <c r="AKC249" s="172"/>
      <c r="AKD249" s="172"/>
      <c r="AKE249" s="172"/>
      <c r="AKF249" s="172"/>
      <c r="AKG249" s="172"/>
      <c r="AKH249" s="172"/>
      <c r="AKI249" s="172"/>
      <c r="AKJ249" s="172"/>
      <c r="AKK249" s="172"/>
      <c r="AKL249" s="172"/>
      <c r="AKM249" s="172"/>
      <c r="AKN249" s="172"/>
      <c r="AKO249" s="172"/>
      <c r="AKP249" s="172"/>
      <c r="AKQ249" s="172"/>
      <c r="AKR249" s="172"/>
      <c r="AKS249" s="172"/>
      <c r="AKT249" s="172"/>
      <c r="AKU249" s="172"/>
      <c r="AKV249" s="172"/>
      <c r="AKW249" s="172"/>
      <c r="AKX249" s="172"/>
      <c r="AKY249" s="172"/>
      <c r="AKZ249" s="172"/>
      <c r="ALA249" s="172"/>
      <c r="ALB249" s="172"/>
      <c r="ALC249" s="172"/>
      <c r="ALD249" s="172"/>
      <c r="ALE249" s="172"/>
      <c r="ALF249" s="172"/>
      <c r="ALG249" s="172"/>
      <c r="ALH249" s="172"/>
      <c r="ALI249" s="172"/>
      <c r="ALJ249" s="172"/>
      <c r="ALK249" s="172"/>
      <c r="ALL249" s="172"/>
      <c r="ALM249" s="172"/>
      <c r="ALN249" s="172"/>
      <c r="ALO249" s="172"/>
      <c r="ALP249" s="172"/>
      <c r="ALQ249" s="172"/>
      <c r="ALR249" s="172"/>
      <c r="ALS249" s="172"/>
      <c r="ALT249" s="172"/>
      <c r="ALU249" s="172"/>
      <c r="ALV249" s="172"/>
      <c r="ALW249" s="172"/>
      <c r="ALX249" s="172"/>
      <c r="ALY249" s="172"/>
      <c r="ALZ249" s="172"/>
      <c r="AMA249" s="172"/>
      <c r="AMB249" s="172"/>
      <c r="AMC249" s="172"/>
      <c r="AMD249" s="172"/>
      <c r="AME249" s="172"/>
      <c r="AMF249" s="172"/>
      <c r="AMG249" s="172"/>
      <c r="AMH249" s="172"/>
      <c r="AMI249" s="172"/>
      <c r="AMJ249" s="172"/>
      <c r="AMK249" s="172"/>
      <c r="AML249" s="172"/>
      <c r="AMM249" s="172"/>
      <c r="AMN249" s="172"/>
      <c r="AMO249" s="172"/>
      <c r="AMP249" s="172"/>
      <c r="AMQ249" s="172"/>
      <c r="AMR249" s="172"/>
      <c r="AMS249" s="172"/>
      <c r="AMT249" s="172"/>
      <c r="AMU249" s="172"/>
      <c r="AMV249" s="172"/>
      <c r="AMW249" s="172"/>
      <c r="AMX249" s="172"/>
      <c r="AMY249" s="172"/>
      <c r="AMZ249" s="172"/>
      <c r="ANA249" s="172"/>
      <c r="ANB249" s="172"/>
      <c r="ANC249" s="172"/>
      <c r="AND249" s="172"/>
      <c r="ANE249" s="172"/>
      <c r="ANF249" s="172"/>
      <c r="ANG249" s="172"/>
      <c r="ANH249" s="172"/>
      <c r="ANI249" s="172"/>
      <c r="ANJ249" s="172"/>
      <c r="ANK249" s="172"/>
      <c r="ANL249" s="172"/>
      <c r="ANM249" s="172"/>
      <c r="ANN249" s="172"/>
      <c r="ANO249" s="172"/>
      <c r="ANP249" s="172"/>
      <c r="ANQ249" s="172"/>
      <c r="ANR249" s="172"/>
      <c r="ANS249" s="172"/>
      <c r="ANT249" s="172"/>
      <c r="ANU249" s="172"/>
      <c r="ANV249" s="172"/>
      <c r="ANW249" s="172"/>
      <c r="ANX249" s="172"/>
      <c r="ANY249" s="172"/>
      <c r="ANZ249" s="172"/>
      <c r="AOA249" s="172"/>
      <c r="AOB249" s="172"/>
      <c r="AOC249" s="172"/>
      <c r="AOD249" s="172"/>
      <c r="AOE249" s="172"/>
      <c r="AOF249" s="172"/>
      <c r="AOG249" s="172"/>
      <c r="AOH249" s="172"/>
      <c r="AOI249" s="172"/>
      <c r="AOJ249" s="172"/>
      <c r="AOK249" s="172"/>
      <c r="AOL249" s="172"/>
      <c r="AOM249" s="172"/>
      <c r="AON249" s="172"/>
      <c r="AOO249" s="172"/>
      <c r="AOP249" s="172"/>
      <c r="AOQ249" s="172"/>
      <c r="AOR249" s="172"/>
      <c r="AOS249" s="172"/>
      <c r="AOT249" s="172"/>
      <c r="AOU249" s="172"/>
      <c r="AOV249" s="172"/>
      <c r="AOW249" s="172"/>
      <c r="AOX249" s="172"/>
      <c r="AOY249" s="172"/>
      <c r="AOZ249" s="172"/>
      <c r="APA249" s="172"/>
      <c r="APB249" s="172"/>
      <c r="APC249" s="172"/>
      <c r="APD249" s="172"/>
      <c r="APE249" s="172"/>
      <c r="APF249" s="172"/>
      <c r="APG249" s="172"/>
      <c r="APH249" s="172"/>
      <c r="API249" s="172"/>
      <c r="APJ249" s="172"/>
      <c r="APK249" s="172"/>
      <c r="APL249" s="172"/>
      <c r="APM249" s="172"/>
      <c r="APN249" s="172"/>
      <c r="APO249" s="172"/>
      <c r="APP249" s="172"/>
      <c r="APQ249" s="172"/>
      <c r="APR249" s="172"/>
      <c r="APS249" s="172"/>
      <c r="APT249" s="172"/>
      <c r="APU249" s="172"/>
      <c r="APV249" s="172"/>
      <c r="APW249" s="172"/>
      <c r="APX249" s="172"/>
      <c r="APY249" s="172"/>
      <c r="APZ249" s="172"/>
      <c r="AQA249" s="172"/>
      <c r="AQB249" s="172"/>
      <c r="AQC249" s="172"/>
      <c r="AQD249" s="172"/>
      <c r="AQE249" s="172"/>
      <c r="AQF249" s="172"/>
      <c r="AQG249" s="172"/>
      <c r="AQH249" s="172"/>
      <c r="AQI249" s="172"/>
      <c r="AQJ249" s="172"/>
      <c r="AQK249" s="172"/>
      <c r="AQL249" s="172"/>
      <c r="AQM249" s="172"/>
      <c r="AQN249" s="172"/>
      <c r="AQO249" s="172"/>
      <c r="AQP249" s="172"/>
      <c r="AQQ249" s="172"/>
      <c r="AQR249" s="172"/>
      <c r="AQS249" s="172"/>
      <c r="AQT249" s="172"/>
      <c r="AQU249" s="172"/>
      <c r="AQV249" s="172"/>
      <c r="AQW249" s="172"/>
      <c r="AQX249" s="172"/>
      <c r="AQY249" s="172"/>
      <c r="AQZ249" s="172"/>
      <c r="ARA249" s="172"/>
      <c r="ARB249" s="172"/>
      <c r="ARC249" s="172"/>
      <c r="ARD249" s="172"/>
      <c r="ARE249" s="172"/>
      <c r="ARF249" s="172"/>
      <c r="ARG249" s="172"/>
      <c r="ARH249" s="172"/>
      <c r="ARI249" s="172"/>
      <c r="ARJ249" s="172"/>
      <c r="ARK249" s="172"/>
      <c r="ARL249" s="172"/>
      <c r="ARM249" s="172"/>
      <c r="ARN249" s="172"/>
      <c r="ARO249" s="172"/>
      <c r="ARP249" s="172"/>
      <c r="ARQ249" s="172"/>
      <c r="ARR249" s="172"/>
      <c r="ARS249" s="172"/>
      <c r="ART249" s="172"/>
      <c r="ARU249" s="172"/>
      <c r="ARV249" s="172"/>
      <c r="ARW249" s="172"/>
      <c r="ARX249" s="172"/>
      <c r="ARY249" s="172"/>
      <c r="ARZ249" s="172"/>
      <c r="ASA249" s="172"/>
      <c r="ASB249" s="172"/>
      <c r="ASC249" s="172"/>
      <c r="ASD249" s="172"/>
      <c r="ASE249" s="172"/>
      <c r="ASF249" s="172"/>
      <c r="ASG249" s="172"/>
      <c r="ASH249" s="172"/>
      <c r="ASI249" s="172"/>
      <c r="ASJ249" s="172"/>
      <c r="ASK249" s="172"/>
      <c r="ASL249" s="172"/>
      <c r="ASM249" s="172"/>
      <c r="ASN249" s="172"/>
      <c r="ASO249" s="172"/>
      <c r="ASP249" s="172"/>
      <c r="ASQ249" s="172"/>
      <c r="ASR249" s="172"/>
      <c r="ASS249" s="172"/>
      <c r="AST249" s="172"/>
      <c r="ASU249" s="172"/>
      <c r="ASV249" s="172"/>
      <c r="ASW249" s="172"/>
      <c r="ASX249" s="172"/>
      <c r="ASY249" s="172"/>
      <c r="ASZ249" s="172"/>
      <c r="ATA249" s="172"/>
      <c r="ATB249" s="172"/>
      <c r="ATC249" s="172"/>
      <c r="ATD249" s="172"/>
      <c r="ATE249" s="172"/>
      <c r="ATF249" s="172"/>
      <c r="ATG249" s="172"/>
      <c r="ATH249" s="172"/>
      <c r="ATI249" s="172"/>
      <c r="ATJ249" s="172"/>
      <c r="ATK249" s="172"/>
      <c r="ATL249" s="172"/>
      <c r="ATM249" s="172"/>
      <c r="ATN249" s="172"/>
      <c r="ATO249" s="172"/>
      <c r="ATP249" s="172"/>
      <c r="ATQ249" s="172"/>
      <c r="ATR249" s="172"/>
      <c r="ATS249" s="172"/>
      <c r="ATT249" s="172"/>
      <c r="ATU249" s="172"/>
      <c r="ATV249" s="172"/>
      <c r="ATW249" s="172"/>
      <c r="ATX249" s="172"/>
      <c r="ATY249" s="172"/>
      <c r="ATZ249" s="172"/>
      <c r="AUA249" s="172"/>
      <c r="AUB249" s="172"/>
      <c r="AUC249" s="172"/>
      <c r="AUD249" s="172"/>
      <c r="AUE249" s="172"/>
      <c r="AUF249" s="172"/>
      <c r="AUG249" s="172"/>
      <c r="AUH249" s="172"/>
      <c r="AUI249" s="172"/>
      <c r="AUJ249" s="172"/>
      <c r="AUK249" s="172"/>
      <c r="AUL249" s="172"/>
      <c r="AUM249" s="172"/>
      <c r="AUN249" s="172"/>
      <c r="AUO249" s="172"/>
      <c r="AUP249" s="172"/>
      <c r="AUQ249" s="172"/>
      <c r="AUR249" s="172"/>
      <c r="AUS249" s="172"/>
      <c r="AUT249" s="172"/>
      <c r="AUU249" s="172"/>
      <c r="AUV249" s="172"/>
      <c r="AUW249" s="172"/>
      <c r="AUX249" s="172"/>
      <c r="AUY249" s="172"/>
      <c r="AUZ249" s="172"/>
      <c r="AVA249" s="172"/>
      <c r="AVB249" s="172"/>
      <c r="AVC249" s="172"/>
      <c r="AVD249" s="172"/>
      <c r="AVE249" s="172"/>
      <c r="AVF249" s="172"/>
      <c r="AVG249" s="172"/>
      <c r="AVH249" s="172"/>
      <c r="AVI249" s="172"/>
      <c r="AVJ249" s="172"/>
      <c r="AVK249" s="172"/>
      <c r="AVL249" s="172"/>
      <c r="AVM249" s="172"/>
      <c r="AVN249" s="172"/>
      <c r="AVO249" s="172"/>
      <c r="AVP249" s="172"/>
      <c r="AVQ249" s="172"/>
      <c r="AVR249" s="172"/>
      <c r="AVS249" s="172"/>
      <c r="AVT249" s="172"/>
      <c r="AVU249" s="172"/>
      <c r="AVV249" s="172"/>
      <c r="AVW249" s="172"/>
      <c r="AVX249" s="172"/>
      <c r="AVY249" s="172"/>
      <c r="AVZ249" s="172"/>
      <c r="AWA249" s="172"/>
      <c r="AWB249" s="172"/>
      <c r="AWC249" s="172"/>
      <c r="AWD249" s="172"/>
      <c r="AWE249" s="172"/>
      <c r="AWF249" s="172"/>
      <c r="AWG249" s="172"/>
      <c r="AWH249" s="172"/>
      <c r="AWI249" s="172"/>
      <c r="AWJ249" s="172"/>
      <c r="AWK249" s="172"/>
      <c r="AWL249" s="172"/>
      <c r="AWM249" s="172"/>
      <c r="AWN249" s="172"/>
      <c r="AWO249" s="172"/>
      <c r="AWP249" s="172"/>
      <c r="AWQ249" s="172"/>
      <c r="AWR249" s="172"/>
      <c r="AWS249" s="172"/>
      <c r="AWT249" s="172"/>
      <c r="AWU249" s="172"/>
      <c r="AWV249" s="172"/>
      <c r="AWW249" s="172"/>
      <c r="AWX249" s="172"/>
      <c r="AWY249" s="172"/>
      <c r="AWZ249" s="172"/>
      <c r="AXA249" s="172"/>
      <c r="AXB249" s="172"/>
      <c r="AXC249" s="172"/>
      <c r="AXD249" s="172"/>
      <c r="AXE249" s="172"/>
      <c r="AXF249" s="172"/>
      <c r="AXG249" s="172"/>
      <c r="AXH249" s="172"/>
      <c r="AXI249" s="172"/>
      <c r="AXJ249" s="172"/>
      <c r="AXK249" s="172"/>
      <c r="AXL249" s="172"/>
      <c r="AXM249" s="172"/>
      <c r="AXN249" s="172"/>
      <c r="AXO249" s="172"/>
      <c r="AXP249" s="172"/>
      <c r="AXQ249" s="172"/>
      <c r="AXR249" s="172"/>
      <c r="AXS249" s="172"/>
      <c r="AXT249" s="172"/>
      <c r="AXU249" s="172"/>
      <c r="AXV249" s="172"/>
      <c r="AXW249" s="172"/>
      <c r="AXX249" s="172"/>
      <c r="AXY249" s="172"/>
      <c r="AXZ249" s="172"/>
      <c r="AYA249" s="172"/>
      <c r="AYB249" s="172"/>
      <c r="AYC249" s="172"/>
      <c r="AYD249" s="172"/>
      <c r="AYE249" s="172"/>
      <c r="AYF249" s="172"/>
      <c r="AYG249" s="172"/>
      <c r="AYH249" s="172"/>
      <c r="AYI249" s="172"/>
      <c r="AYJ249" s="172"/>
      <c r="AYK249" s="172"/>
      <c r="AYL249" s="172"/>
      <c r="AYM249" s="172"/>
      <c r="AYN249" s="172"/>
      <c r="AYO249" s="172"/>
      <c r="AYP249" s="172"/>
      <c r="AYQ249" s="172"/>
      <c r="AYR249" s="172"/>
      <c r="AYS249" s="172"/>
      <c r="AYT249" s="172"/>
      <c r="AYU249" s="172"/>
      <c r="AYV249" s="172"/>
      <c r="AYW249" s="172"/>
      <c r="AYX249" s="172"/>
      <c r="AYY249" s="172"/>
      <c r="AYZ249" s="172"/>
      <c r="AZA249" s="172"/>
      <c r="AZB249" s="172"/>
      <c r="AZC249" s="172"/>
      <c r="AZD249" s="172"/>
      <c r="AZE249" s="172"/>
      <c r="AZF249" s="172"/>
      <c r="AZG249" s="172"/>
      <c r="AZH249" s="172"/>
      <c r="AZI249" s="172"/>
      <c r="AZJ249" s="172"/>
      <c r="AZK249" s="172"/>
      <c r="AZL249" s="172"/>
      <c r="AZM249" s="172"/>
      <c r="AZN249" s="172"/>
      <c r="AZO249" s="172"/>
      <c r="AZP249" s="172"/>
      <c r="AZQ249" s="172"/>
      <c r="AZR249" s="172"/>
      <c r="AZS249" s="172"/>
      <c r="AZT249" s="172"/>
      <c r="AZU249" s="172"/>
      <c r="AZV249" s="172"/>
      <c r="AZW249" s="172"/>
      <c r="AZX249" s="172"/>
      <c r="AZY249" s="172"/>
      <c r="AZZ249" s="172"/>
      <c r="BAA249" s="172"/>
      <c r="BAB249" s="172"/>
      <c r="BAC249" s="172"/>
      <c r="BAD249" s="172"/>
      <c r="BAE249" s="172"/>
      <c r="BAF249" s="172"/>
      <c r="BAG249" s="172"/>
      <c r="BAH249" s="172"/>
      <c r="BAI249" s="172"/>
      <c r="BAJ249" s="172"/>
      <c r="BAK249" s="172"/>
      <c r="BAL249" s="172"/>
      <c r="BAM249" s="172"/>
      <c r="BAN249" s="172"/>
      <c r="BAO249" s="172"/>
      <c r="BAP249" s="172"/>
      <c r="BAQ249" s="172"/>
      <c r="BAR249" s="172"/>
      <c r="BAS249" s="172"/>
      <c r="BAT249" s="172"/>
      <c r="BAU249" s="172"/>
      <c r="BAV249" s="172"/>
      <c r="BAW249" s="172"/>
      <c r="BAX249" s="172"/>
      <c r="BAY249" s="172"/>
      <c r="BAZ249" s="172"/>
      <c r="BBA249" s="172"/>
      <c r="BBB249" s="172"/>
      <c r="BBC249" s="172"/>
      <c r="BBD249" s="172"/>
      <c r="BBE249" s="172"/>
      <c r="BBF249" s="172"/>
      <c r="BBG249" s="172"/>
      <c r="BBH249" s="172"/>
      <c r="BBI249" s="172"/>
      <c r="BBJ249" s="172"/>
      <c r="BBK249" s="172"/>
      <c r="BBL249" s="172"/>
      <c r="BBM249" s="172"/>
      <c r="BBN249" s="172"/>
      <c r="BBO249" s="172"/>
      <c r="BBP249" s="172"/>
      <c r="BBQ249" s="172"/>
      <c r="BBR249" s="172"/>
      <c r="BBS249" s="172"/>
      <c r="BBT249" s="172"/>
      <c r="BBU249" s="172"/>
      <c r="BBV249" s="172"/>
      <c r="BBW249" s="172"/>
      <c r="BBX249" s="172"/>
      <c r="BBY249" s="172"/>
      <c r="BBZ249" s="172"/>
      <c r="BCA249" s="172"/>
      <c r="BCB249" s="172"/>
      <c r="BCC249" s="172"/>
      <c r="BCD249" s="172"/>
      <c r="BCE249" s="172"/>
      <c r="BCF249" s="172"/>
      <c r="BCG249" s="172"/>
      <c r="BCH249" s="172"/>
      <c r="BCI249" s="172"/>
      <c r="BCJ249" s="172"/>
      <c r="BCK249" s="172"/>
      <c r="BCL249" s="172"/>
      <c r="BCM249" s="172"/>
      <c r="BCN249" s="172"/>
      <c r="BCO249" s="172"/>
      <c r="BCP249" s="172"/>
      <c r="BCQ249" s="172"/>
      <c r="BCR249" s="172"/>
      <c r="BCS249" s="172"/>
      <c r="BCT249" s="172"/>
      <c r="BCU249" s="172"/>
      <c r="BCV249" s="172"/>
      <c r="BCW249" s="172"/>
      <c r="BCX249" s="172"/>
      <c r="BCY249" s="172"/>
      <c r="BCZ249" s="172"/>
      <c r="BDA249" s="172"/>
      <c r="BDB249" s="172"/>
      <c r="BDC249" s="172"/>
      <c r="BDD249" s="172"/>
      <c r="BDE249" s="172"/>
      <c r="BDF249" s="172"/>
      <c r="BDG249" s="172"/>
      <c r="BDH249" s="172"/>
      <c r="BDI249" s="172"/>
      <c r="BDJ249" s="172"/>
      <c r="BDK249" s="172"/>
      <c r="BDL249" s="172"/>
      <c r="BDM249" s="172"/>
      <c r="BDN249" s="172"/>
      <c r="BDO249" s="172"/>
      <c r="BDP249" s="172"/>
      <c r="BDQ249" s="172"/>
      <c r="BDR249" s="172"/>
      <c r="BDS249" s="172"/>
      <c r="BDT249" s="172"/>
      <c r="BDU249" s="172"/>
      <c r="BDV249" s="172"/>
      <c r="BDW249" s="172"/>
      <c r="BDX249" s="172"/>
      <c r="BDY249" s="172"/>
      <c r="BDZ249" s="172"/>
      <c r="BEA249" s="172"/>
      <c r="BEB249" s="172"/>
      <c r="BEC249" s="172"/>
      <c r="BED249" s="172"/>
      <c r="BEE249" s="172"/>
      <c r="BEF249" s="172"/>
      <c r="BEG249" s="172"/>
      <c r="BEH249" s="172"/>
      <c r="BEI249" s="172"/>
      <c r="BEJ249" s="172"/>
      <c r="BEK249" s="172"/>
      <c r="BEL249" s="172"/>
      <c r="BEM249" s="172"/>
      <c r="BEN249" s="172"/>
      <c r="BEO249" s="172"/>
      <c r="BEP249" s="172"/>
      <c r="BEQ249" s="172"/>
      <c r="BER249" s="172"/>
      <c r="BES249" s="172"/>
      <c r="BET249" s="172"/>
      <c r="BEU249" s="172"/>
      <c r="BEV249" s="172"/>
      <c r="BEW249" s="172"/>
      <c r="BEX249" s="172"/>
      <c r="BEY249" s="172"/>
      <c r="BEZ249" s="172"/>
      <c r="BFA249" s="172"/>
      <c r="BFB249" s="172"/>
      <c r="BFC249" s="172"/>
      <c r="BFD249" s="172"/>
      <c r="BFE249" s="172"/>
      <c r="BFF249" s="172"/>
      <c r="BFG249" s="172"/>
      <c r="BFH249" s="172"/>
      <c r="BFI249" s="172"/>
      <c r="BFJ249" s="172"/>
      <c r="BFK249" s="172"/>
      <c r="BFL249" s="172"/>
      <c r="BFM249" s="172"/>
      <c r="BFN249" s="172"/>
      <c r="BFO249" s="172"/>
      <c r="BFP249" s="172"/>
      <c r="BFQ249" s="172"/>
      <c r="BFR249" s="172"/>
      <c r="BFS249" s="172"/>
      <c r="BFT249" s="172"/>
      <c r="BFU249" s="172"/>
      <c r="BFV249" s="172"/>
      <c r="BFW249" s="172"/>
      <c r="BFX249" s="172"/>
      <c r="BFY249" s="172"/>
      <c r="BFZ249" s="172"/>
      <c r="BGA249" s="172"/>
      <c r="BGB249" s="172"/>
      <c r="BGC249" s="172"/>
      <c r="BGD249" s="172"/>
      <c r="BGE249" s="172"/>
      <c r="BGF249" s="172"/>
      <c r="BGG249" s="172"/>
      <c r="BGH249" s="172"/>
      <c r="BGI249" s="172"/>
      <c r="BGJ249" s="172"/>
      <c r="BGK249" s="172"/>
      <c r="BGL249" s="172"/>
      <c r="BGM249" s="172"/>
      <c r="BGN249" s="172"/>
      <c r="BGO249" s="172"/>
      <c r="BGP249" s="172"/>
      <c r="BGQ249" s="172"/>
      <c r="BGR249" s="172"/>
      <c r="BGS249" s="172"/>
      <c r="BGT249" s="172"/>
      <c r="BGU249" s="172"/>
      <c r="BGV249" s="172"/>
      <c r="BGW249" s="172"/>
      <c r="BGX249" s="172"/>
      <c r="BGY249" s="172"/>
      <c r="BGZ249" s="172"/>
      <c r="BHA249" s="172"/>
      <c r="BHB249" s="172"/>
      <c r="BHC249" s="172"/>
      <c r="BHD249" s="172"/>
      <c r="BHE249" s="172"/>
      <c r="BHF249" s="172"/>
      <c r="BHG249" s="172"/>
      <c r="BHH249" s="172"/>
      <c r="BHI249" s="172"/>
      <c r="BHJ249" s="172"/>
      <c r="BHK249" s="172"/>
      <c r="BHL249" s="172"/>
      <c r="BHM249" s="172"/>
      <c r="BHN249" s="172"/>
      <c r="BHO249" s="172"/>
      <c r="BHP249" s="172"/>
      <c r="BHQ249" s="172"/>
      <c r="BHR249" s="172"/>
      <c r="BHS249" s="172"/>
      <c r="BHT249" s="172"/>
      <c r="BHU249" s="172"/>
      <c r="BHV249" s="172"/>
      <c r="BHW249" s="172"/>
      <c r="BHX249" s="172"/>
      <c r="BHY249" s="172"/>
      <c r="BHZ249" s="172"/>
      <c r="BIA249" s="172"/>
      <c r="BIB249" s="172"/>
      <c r="BIC249" s="172"/>
      <c r="BID249" s="172"/>
      <c r="BIE249" s="172"/>
      <c r="BIF249" s="172"/>
      <c r="BIG249" s="172"/>
      <c r="BIH249" s="172"/>
      <c r="BII249" s="172"/>
      <c r="BIJ249" s="172"/>
      <c r="BIK249" s="172"/>
      <c r="BIL249" s="172"/>
      <c r="BIM249" s="172"/>
      <c r="BIN249" s="172"/>
      <c r="BIO249" s="172"/>
      <c r="BIP249" s="172"/>
      <c r="BIQ249" s="172"/>
      <c r="BIR249" s="172"/>
      <c r="BIS249" s="172"/>
      <c r="BIT249" s="172"/>
      <c r="BIU249" s="172"/>
      <c r="BIV249" s="172"/>
      <c r="BIW249" s="172"/>
      <c r="BIX249" s="172"/>
      <c r="BIY249" s="172"/>
      <c r="BIZ249" s="172"/>
      <c r="BJA249" s="172"/>
      <c r="BJB249" s="172"/>
      <c r="BJC249" s="172"/>
      <c r="BJD249" s="172"/>
      <c r="BJE249" s="172"/>
      <c r="BJF249" s="172"/>
      <c r="BJG249" s="172"/>
      <c r="BJH249" s="172"/>
      <c r="BJI249" s="172"/>
      <c r="BJJ249" s="172"/>
      <c r="BJK249" s="172"/>
      <c r="BJL249" s="172"/>
      <c r="BJM249" s="172"/>
      <c r="BJN249" s="172"/>
      <c r="BJO249" s="172"/>
      <c r="BJP249" s="172"/>
      <c r="BJQ249" s="172"/>
      <c r="BJR249" s="172"/>
      <c r="BJS249" s="172"/>
      <c r="BJT249" s="172"/>
      <c r="BJU249" s="172"/>
      <c r="BJV249" s="172"/>
      <c r="BJW249" s="172"/>
      <c r="BJX249" s="172"/>
      <c r="BJY249" s="172"/>
      <c r="BJZ249" s="172"/>
      <c r="BKA249" s="172"/>
      <c r="BKB249" s="172"/>
      <c r="BKC249" s="172"/>
      <c r="BKD249" s="172"/>
      <c r="BKE249" s="172"/>
      <c r="BKF249" s="172"/>
      <c r="BKG249" s="172"/>
      <c r="BKH249" s="172"/>
      <c r="BKI249" s="172"/>
      <c r="BKJ249" s="172"/>
      <c r="BKK249" s="172"/>
      <c r="BKL249" s="172"/>
      <c r="BKM249" s="172"/>
      <c r="BKN249" s="172"/>
      <c r="BKO249" s="172"/>
      <c r="BKP249" s="172"/>
      <c r="BKQ249" s="172"/>
      <c r="BKR249" s="172"/>
      <c r="BKS249" s="172"/>
      <c r="BKT249" s="172"/>
      <c r="BKU249" s="172"/>
      <c r="BKV249" s="172"/>
      <c r="BKW249" s="172"/>
      <c r="BKX249" s="172"/>
      <c r="BKY249" s="172"/>
      <c r="BKZ249" s="172"/>
      <c r="BLA249" s="172"/>
      <c r="BLB249" s="172"/>
      <c r="BLC249" s="172"/>
      <c r="BLD249" s="172"/>
      <c r="BLE249" s="172"/>
      <c r="BLF249" s="172"/>
      <c r="BLG249" s="172"/>
      <c r="BLH249" s="172"/>
      <c r="BLI249" s="172"/>
      <c r="BLJ249" s="172"/>
      <c r="BLK249" s="172"/>
      <c r="BLL249" s="172"/>
      <c r="BLM249" s="172"/>
      <c r="BLN249" s="172"/>
      <c r="BLO249" s="172"/>
      <c r="BLP249" s="172"/>
      <c r="BLQ249" s="172"/>
      <c r="BLR249" s="172"/>
      <c r="BLS249" s="172"/>
      <c r="BLT249" s="172"/>
      <c r="BLU249" s="172"/>
      <c r="BLV249" s="172"/>
      <c r="BLW249" s="172"/>
      <c r="BLX249" s="172"/>
      <c r="BLY249" s="172"/>
      <c r="BLZ249" s="172"/>
      <c r="BMA249" s="172"/>
      <c r="BMB249" s="172"/>
      <c r="BMC249" s="172"/>
      <c r="BMD249" s="172"/>
      <c r="BME249" s="172"/>
      <c r="BMF249" s="172"/>
      <c r="BMG249" s="172"/>
      <c r="BMH249" s="172"/>
      <c r="BMI249" s="172"/>
      <c r="BMJ249" s="172"/>
      <c r="BMK249" s="172"/>
      <c r="BML249" s="172"/>
      <c r="BMM249" s="172"/>
      <c r="BMN249" s="172"/>
      <c r="BMO249" s="172"/>
      <c r="BMP249" s="172"/>
      <c r="BMQ249" s="172"/>
      <c r="BMR249" s="172"/>
      <c r="BMS249" s="172"/>
      <c r="BMT249" s="172"/>
      <c r="BMU249" s="172"/>
      <c r="BMV249" s="172"/>
      <c r="BMW249" s="172"/>
      <c r="BMX249" s="172"/>
      <c r="BMY249" s="172"/>
      <c r="BMZ249" s="172"/>
      <c r="BNA249" s="172"/>
      <c r="BNB249" s="172"/>
      <c r="BNC249" s="172"/>
      <c r="BND249" s="172"/>
      <c r="BNE249" s="172"/>
      <c r="BNF249" s="172"/>
      <c r="BNG249" s="172"/>
      <c r="BNH249" s="172"/>
      <c r="BNI249" s="172"/>
      <c r="BNJ249" s="172"/>
      <c r="BNK249" s="172"/>
      <c r="BNL249" s="172"/>
      <c r="BNM249" s="172"/>
      <c r="BNN249" s="172"/>
      <c r="BNO249" s="172"/>
      <c r="BNP249" s="172"/>
      <c r="BNQ249" s="172"/>
      <c r="BNR249" s="172"/>
      <c r="BNS249" s="172"/>
      <c r="BNT249" s="172"/>
      <c r="BNU249" s="172"/>
      <c r="BNV249" s="172"/>
      <c r="BNW249" s="172"/>
      <c r="BNX249" s="172"/>
      <c r="BNY249" s="172"/>
      <c r="BNZ249" s="172"/>
      <c r="BOA249" s="172"/>
      <c r="BOB249" s="172"/>
      <c r="BOC249" s="172"/>
      <c r="BOD249" s="172"/>
      <c r="BOE249" s="172"/>
      <c r="BOF249" s="172"/>
      <c r="BOG249" s="172"/>
      <c r="BOH249" s="172"/>
      <c r="BOI249" s="172"/>
      <c r="BOJ249" s="172"/>
      <c r="BOK249" s="172"/>
      <c r="BOL249" s="172"/>
      <c r="BOM249" s="172"/>
      <c r="BON249" s="172"/>
      <c r="BOO249" s="172"/>
      <c r="BOP249" s="172"/>
      <c r="BOQ249" s="172"/>
      <c r="BOR249" s="172"/>
      <c r="BOS249" s="172"/>
      <c r="BOT249" s="172"/>
      <c r="BOU249" s="172"/>
      <c r="BOV249" s="172"/>
      <c r="BOW249" s="172"/>
      <c r="BOX249" s="172"/>
      <c r="BOY249" s="172"/>
      <c r="BOZ249" s="172"/>
      <c r="BPA249" s="172"/>
      <c r="BPB249" s="172"/>
      <c r="BPC249" s="172"/>
      <c r="BPD249" s="172"/>
      <c r="BPE249" s="172"/>
      <c r="BPF249" s="172"/>
      <c r="BPG249" s="172"/>
      <c r="BPH249" s="172"/>
      <c r="BPI249" s="172"/>
      <c r="BPJ249" s="172"/>
      <c r="BPK249" s="172"/>
      <c r="BPL249" s="172"/>
      <c r="BPM249" s="172"/>
      <c r="BPN249" s="172"/>
      <c r="BPO249" s="172"/>
      <c r="BPP249" s="172"/>
      <c r="BPQ249" s="172"/>
      <c r="BPR249" s="172"/>
      <c r="BPS249" s="172"/>
      <c r="BPT249" s="172"/>
      <c r="BPU249" s="172"/>
      <c r="BPV249" s="172"/>
      <c r="BPW249" s="172"/>
      <c r="BPX249" s="172"/>
      <c r="BPY249" s="172"/>
      <c r="BPZ249" s="172"/>
      <c r="BQA249" s="172"/>
      <c r="BQB249" s="172"/>
      <c r="BQC249" s="172"/>
      <c r="BQD249" s="172"/>
      <c r="BQE249" s="172"/>
      <c r="BQF249" s="172"/>
      <c r="BQG249" s="172"/>
      <c r="BQH249" s="172"/>
      <c r="BQI249" s="172"/>
      <c r="BQJ249" s="172"/>
      <c r="BQK249" s="172"/>
      <c r="BQL249" s="172"/>
      <c r="BQM249" s="172"/>
      <c r="BQN249" s="172"/>
      <c r="BQO249" s="172"/>
      <c r="BQP249" s="172"/>
      <c r="BQQ249" s="172"/>
      <c r="BQR249" s="172"/>
      <c r="BQS249" s="172"/>
      <c r="BQT249" s="172"/>
      <c r="BQU249" s="172"/>
      <c r="BQV249" s="172"/>
      <c r="BQW249" s="172"/>
      <c r="BQX249" s="172"/>
      <c r="BQY249" s="172"/>
      <c r="BQZ249" s="172"/>
      <c r="BRA249" s="172"/>
      <c r="BRB249" s="172"/>
      <c r="BRC249" s="172"/>
      <c r="BRD249" s="172"/>
      <c r="BRE249" s="172"/>
      <c r="BRF249" s="172"/>
      <c r="BRG249" s="172"/>
      <c r="BRH249" s="172"/>
      <c r="BRI249" s="172"/>
      <c r="BRJ249" s="172"/>
      <c r="BRK249" s="172"/>
      <c r="BRL249" s="172"/>
      <c r="BRM249" s="172"/>
      <c r="BRN249" s="172"/>
      <c r="BRO249" s="172"/>
      <c r="BRP249" s="172"/>
      <c r="BRQ249" s="172"/>
      <c r="BRR249" s="172"/>
      <c r="BRS249" s="172"/>
      <c r="BRT249" s="172"/>
      <c r="BRU249" s="172"/>
      <c r="BRV249" s="172"/>
      <c r="BRW249" s="172"/>
      <c r="BRX249" s="172"/>
      <c r="BRY249" s="172"/>
      <c r="BRZ249" s="172"/>
      <c r="BSA249" s="172"/>
      <c r="BSB249" s="172"/>
      <c r="BSC249" s="172"/>
      <c r="BSD249" s="172"/>
      <c r="BSE249" s="172"/>
      <c r="BSF249" s="172"/>
      <c r="BSG249" s="172"/>
      <c r="BSH249" s="172"/>
      <c r="BSI249" s="172"/>
      <c r="BSJ249" s="172"/>
      <c r="BSK249" s="172"/>
      <c r="BSL249" s="172"/>
      <c r="BSM249" s="172"/>
      <c r="BSN249" s="172"/>
      <c r="BSO249" s="172"/>
      <c r="BSP249" s="172"/>
      <c r="BSQ249" s="172"/>
      <c r="BSR249" s="172"/>
      <c r="BSS249" s="172"/>
      <c r="BST249" s="172"/>
      <c r="BSU249" s="172"/>
      <c r="BSV249" s="172"/>
      <c r="BSW249" s="172"/>
      <c r="BSX249" s="172"/>
      <c r="BSY249" s="172"/>
      <c r="BSZ249" s="172"/>
      <c r="BTA249" s="172"/>
      <c r="BTB249" s="172"/>
      <c r="BTC249" s="172"/>
      <c r="BTD249" s="172"/>
      <c r="BTE249" s="172"/>
      <c r="BTF249" s="172"/>
      <c r="BTG249" s="172"/>
      <c r="BTH249" s="172"/>
      <c r="BTI249" s="172"/>
      <c r="BTJ249" s="172"/>
      <c r="BTK249" s="172"/>
      <c r="BTL249" s="172"/>
      <c r="BTM249" s="172"/>
      <c r="BTN249" s="172"/>
      <c r="BTO249" s="172"/>
      <c r="BTP249" s="172"/>
      <c r="BTQ249" s="172"/>
      <c r="BTR249" s="172"/>
      <c r="BTS249" s="172"/>
      <c r="BTT249" s="172"/>
      <c r="BTU249" s="172"/>
      <c r="BTV249" s="172"/>
      <c r="BTW249" s="172"/>
      <c r="BTX249" s="172"/>
      <c r="BTY249" s="172"/>
      <c r="BTZ249" s="172"/>
      <c r="BUA249" s="172"/>
      <c r="BUB249" s="172"/>
      <c r="BUC249" s="172"/>
      <c r="BUD249" s="172"/>
      <c r="BUE249" s="172"/>
      <c r="BUF249" s="172"/>
      <c r="BUG249" s="172"/>
      <c r="BUH249" s="172"/>
      <c r="BUI249" s="172"/>
      <c r="BUJ249" s="172"/>
      <c r="BUK249" s="172"/>
      <c r="BUL249" s="172"/>
      <c r="BUM249" s="172"/>
      <c r="BUN249" s="172"/>
      <c r="BUO249" s="172"/>
      <c r="BUP249" s="172"/>
      <c r="BUQ249" s="172"/>
      <c r="BUR249" s="172"/>
      <c r="BUS249" s="172"/>
      <c r="BUT249" s="172"/>
      <c r="BUU249" s="172"/>
      <c r="BUV249" s="172"/>
      <c r="BUW249" s="172"/>
      <c r="BUX249" s="172"/>
      <c r="BUY249" s="172"/>
      <c r="BUZ249" s="172"/>
      <c r="BVA249" s="172"/>
      <c r="BVB249" s="172"/>
      <c r="BVC249" s="172"/>
      <c r="BVD249" s="172"/>
      <c r="BVE249" s="172"/>
      <c r="BVF249" s="172"/>
      <c r="BVG249" s="172"/>
      <c r="BVH249" s="172"/>
      <c r="BVI249" s="172"/>
      <c r="BVJ249" s="172"/>
      <c r="BVK249" s="172"/>
      <c r="BVL249" s="172"/>
      <c r="BVM249" s="172"/>
      <c r="BVN249" s="172"/>
      <c r="BVO249" s="172"/>
      <c r="BVP249" s="172"/>
      <c r="BVQ249" s="172"/>
      <c r="BVR249" s="172"/>
      <c r="BVS249" s="172"/>
      <c r="BVT249" s="172"/>
      <c r="BVU249" s="172"/>
      <c r="BVV249" s="172"/>
      <c r="BVW249" s="172"/>
      <c r="BVX249" s="172"/>
      <c r="BVY249" s="172"/>
      <c r="BVZ249" s="172"/>
      <c r="BWA249" s="172"/>
      <c r="BWB249" s="172"/>
      <c r="BWC249" s="172"/>
      <c r="BWD249" s="172"/>
      <c r="BWE249" s="172"/>
      <c r="BWF249" s="172"/>
      <c r="BWG249" s="172"/>
      <c r="BWH249" s="172"/>
      <c r="BWI249" s="172"/>
      <c r="BWJ249" s="172"/>
      <c r="BWK249" s="172"/>
      <c r="BWL249" s="172"/>
      <c r="BWM249" s="172"/>
      <c r="BWN249" s="172"/>
      <c r="BWO249" s="172"/>
      <c r="BWP249" s="172"/>
      <c r="BWQ249" s="172"/>
      <c r="BWR249" s="172"/>
      <c r="BWS249" s="172"/>
      <c r="BWT249" s="172"/>
      <c r="BWU249" s="172"/>
      <c r="BWV249" s="172"/>
      <c r="BWW249" s="172"/>
      <c r="BWX249" s="172"/>
      <c r="BWY249" s="172"/>
      <c r="BWZ249" s="172"/>
      <c r="BXA249" s="172"/>
      <c r="BXB249" s="172"/>
      <c r="BXC249" s="172"/>
      <c r="BXD249" s="172"/>
      <c r="BXE249" s="172"/>
      <c r="BXF249" s="172"/>
      <c r="BXG249" s="172"/>
      <c r="BXH249" s="172"/>
      <c r="BXI249" s="172"/>
      <c r="BXJ249" s="172"/>
      <c r="BXK249" s="172"/>
      <c r="BXL249" s="172"/>
      <c r="BXM249" s="172"/>
      <c r="BXN249" s="172"/>
      <c r="BXO249" s="172"/>
      <c r="BXP249" s="172"/>
      <c r="BXQ249" s="172"/>
      <c r="BXR249" s="172"/>
      <c r="BXS249" s="172"/>
      <c r="BXT249" s="172"/>
      <c r="BXU249" s="172"/>
      <c r="BXV249" s="172"/>
      <c r="BXW249" s="172"/>
      <c r="BXX249" s="172"/>
      <c r="BXY249" s="172"/>
      <c r="BXZ249" s="172"/>
      <c r="BYA249" s="172"/>
      <c r="BYB249" s="172"/>
      <c r="BYC249" s="172"/>
      <c r="BYD249" s="172"/>
      <c r="BYE249" s="172"/>
      <c r="BYF249" s="172"/>
      <c r="BYG249" s="172"/>
      <c r="BYH249" s="172"/>
      <c r="BYI249" s="172"/>
      <c r="BYJ249" s="172"/>
      <c r="BYK249" s="172"/>
      <c r="BYL249" s="172"/>
      <c r="BYM249" s="172"/>
      <c r="BYN249" s="172"/>
      <c r="BYO249" s="172"/>
      <c r="BYP249" s="172"/>
      <c r="BYQ249" s="172"/>
      <c r="BYR249" s="172"/>
      <c r="BYS249" s="172"/>
      <c r="BYT249" s="172"/>
      <c r="BYU249" s="172"/>
      <c r="BYV249" s="172"/>
      <c r="BYW249" s="172"/>
      <c r="BYX249" s="172"/>
      <c r="BYY249" s="172"/>
      <c r="BYZ249" s="172"/>
      <c r="BZA249" s="172"/>
      <c r="BZB249" s="172"/>
      <c r="BZC249" s="172"/>
      <c r="BZD249" s="172"/>
      <c r="BZE249" s="172"/>
      <c r="BZF249" s="172"/>
      <c r="BZG249" s="172"/>
      <c r="BZH249" s="172"/>
      <c r="BZI249" s="172"/>
      <c r="BZJ249" s="172"/>
      <c r="BZK249" s="172"/>
      <c r="BZL249" s="172"/>
      <c r="BZM249" s="172"/>
      <c r="BZN249" s="172"/>
      <c r="BZO249" s="172"/>
      <c r="BZP249" s="172"/>
      <c r="BZQ249" s="172"/>
      <c r="BZR249" s="172"/>
      <c r="BZS249" s="172"/>
      <c r="BZT249" s="172"/>
      <c r="BZU249" s="172"/>
      <c r="BZV249" s="172"/>
      <c r="BZW249" s="172"/>
      <c r="BZX249" s="172"/>
      <c r="BZY249" s="172"/>
      <c r="BZZ249" s="172"/>
      <c r="CAA249" s="172"/>
      <c r="CAB249" s="172"/>
      <c r="CAC249" s="172"/>
      <c r="CAD249" s="172"/>
      <c r="CAE249" s="172"/>
      <c r="CAF249" s="172"/>
      <c r="CAG249" s="172"/>
      <c r="CAH249" s="172"/>
      <c r="CAI249" s="172"/>
      <c r="CAJ249" s="172"/>
      <c r="CAK249" s="172"/>
      <c r="CAL249" s="172"/>
      <c r="CAM249" s="172"/>
      <c r="CAN249" s="172"/>
      <c r="CAO249" s="172"/>
      <c r="CAP249" s="172"/>
      <c r="CAQ249" s="172"/>
      <c r="CAR249" s="172"/>
      <c r="CAS249" s="172"/>
      <c r="CAT249" s="172"/>
      <c r="CAU249" s="172"/>
      <c r="CAV249" s="172"/>
      <c r="CAW249" s="172"/>
      <c r="CAX249" s="172"/>
      <c r="CAY249" s="172"/>
      <c r="CAZ249" s="172"/>
      <c r="CBA249" s="172"/>
      <c r="CBB249" s="172"/>
      <c r="CBC249" s="172"/>
      <c r="CBD249" s="172"/>
      <c r="CBE249" s="172"/>
      <c r="CBF249" s="172"/>
      <c r="CBG249" s="172"/>
      <c r="CBH249" s="172"/>
      <c r="CBI249" s="172"/>
      <c r="CBJ249" s="172"/>
      <c r="CBK249" s="172"/>
      <c r="CBL249" s="172"/>
      <c r="CBM249" s="172"/>
      <c r="CBN249" s="172"/>
      <c r="CBO249" s="172"/>
      <c r="CBP249" s="172"/>
      <c r="CBQ249" s="172"/>
      <c r="CBR249" s="172"/>
      <c r="CBS249" s="172"/>
      <c r="CBT249" s="172"/>
      <c r="CBU249" s="172"/>
      <c r="CBV249" s="172"/>
      <c r="CBW249" s="172"/>
      <c r="CBX249" s="172"/>
      <c r="CBY249" s="172"/>
      <c r="CBZ249" s="172"/>
      <c r="CCA249" s="172"/>
      <c r="CCB249" s="172"/>
      <c r="CCC249" s="172"/>
      <c r="CCD249" s="172"/>
      <c r="CCE249" s="172"/>
      <c r="CCF249" s="172"/>
      <c r="CCG249" s="172"/>
      <c r="CCH249" s="172"/>
      <c r="CCI249" s="172"/>
      <c r="CCJ249" s="172"/>
      <c r="CCK249" s="172"/>
      <c r="CCL249" s="172"/>
      <c r="CCM249" s="172"/>
      <c r="CCN249" s="172"/>
      <c r="CCO249" s="172"/>
      <c r="CCP249" s="172"/>
      <c r="CCQ249" s="172"/>
      <c r="CCR249" s="172"/>
      <c r="CCS249" s="172"/>
      <c r="CCT249" s="172"/>
      <c r="CCU249" s="172"/>
      <c r="CCV249" s="172"/>
      <c r="CCW249" s="172"/>
      <c r="CCX249" s="172"/>
      <c r="CCY249" s="172"/>
      <c r="CCZ249" s="172"/>
      <c r="CDA249" s="172"/>
      <c r="CDB249" s="172"/>
      <c r="CDC249" s="172"/>
      <c r="CDD249" s="172"/>
      <c r="CDE249" s="172"/>
      <c r="CDF249" s="172"/>
      <c r="CDG249" s="172"/>
      <c r="CDH249" s="172"/>
      <c r="CDI249" s="172"/>
      <c r="CDJ249" s="172"/>
      <c r="CDK249" s="172"/>
      <c r="CDL249" s="172"/>
      <c r="CDM249" s="172"/>
      <c r="CDN249" s="172"/>
      <c r="CDO249" s="172"/>
      <c r="CDP249" s="172"/>
      <c r="CDQ249" s="172"/>
      <c r="CDR249" s="172"/>
      <c r="CDS249" s="172"/>
      <c r="CDT249" s="172"/>
      <c r="CDU249" s="172"/>
      <c r="CDV249" s="172"/>
      <c r="CDW249" s="172"/>
      <c r="CDX249" s="172"/>
      <c r="CDY249" s="172"/>
      <c r="CDZ249" s="172"/>
      <c r="CEA249" s="172"/>
      <c r="CEB249" s="172"/>
      <c r="CEC249" s="172"/>
      <c r="CED249" s="172"/>
      <c r="CEE249" s="172"/>
      <c r="CEF249" s="172"/>
      <c r="CEG249" s="172"/>
      <c r="CEH249" s="172"/>
      <c r="CEI249" s="172"/>
      <c r="CEJ249" s="172"/>
      <c r="CEK249" s="172"/>
      <c r="CEL249" s="172"/>
      <c r="CEM249" s="172"/>
      <c r="CEN249" s="172"/>
      <c r="CEO249" s="172"/>
      <c r="CEP249" s="172"/>
      <c r="CEQ249" s="172"/>
      <c r="CER249" s="172"/>
      <c r="CES249" s="172"/>
      <c r="CET249" s="172"/>
      <c r="CEU249" s="172"/>
      <c r="CEV249" s="172"/>
      <c r="CEW249" s="172"/>
      <c r="CEX249" s="172"/>
      <c r="CEY249" s="172"/>
      <c r="CEZ249" s="172"/>
      <c r="CFA249" s="172"/>
      <c r="CFB249" s="172"/>
      <c r="CFC249" s="172"/>
      <c r="CFD249" s="172"/>
      <c r="CFE249" s="172"/>
      <c r="CFF249" s="172"/>
      <c r="CFG249" s="172"/>
      <c r="CFH249" s="172"/>
      <c r="CFI249" s="172"/>
      <c r="CFJ249" s="172"/>
      <c r="CFK249" s="172"/>
      <c r="CFL249" s="172"/>
      <c r="CFM249" s="172"/>
      <c r="CFN249" s="172"/>
      <c r="CFO249" s="172"/>
      <c r="CFP249" s="172"/>
      <c r="CFQ249" s="172"/>
      <c r="CFR249" s="172"/>
      <c r="CFS249" s="172"/>
      <c r="CFT249" s="172"/>
      <c r="CFU249" s="172"/>
      <c r="CFV249" s="172"/>
      <c r="CFW249" s="172"/>
      <c r="CFX249" s="172"/>
      <c r="CFY249" s="172"/>
      <c r="CFZ249" s="172"/>
      <c r="CGA249" s="172"/>
      <c r="CGB249" s="172"/>
      <c r="CGC249" s="172"/>
      <c r="CGD249" s="172"/>
      <c r="CGE249" s="172"/>
      <c r="CGF249" s="172"/>
      <c r="CGG249" s="172"/>
      <c r="CGH249" s="172"/>
      <c r="CGI249" s="172"/>
      <c r="CGJ249" s="172"/>
      <c r="CGK249" s="172"/>
      <c r="CGL249" s="172"/>
      <c r="CGM249" s="172"/>
      <c r="CGN249" s="172"/>
      <c r="CGO249" s="172"/>
      <c r="CGP249" s="172"/>
      <c r="CGQ249" s="172"/>
      <c r="CGR249" s="172"/>
      <c r="CGS249" s="172"/>
      <c r="CGT249" s="172"/>
      <c r="CGU249" s="172"/>
      <c r="CGV249" s="172"/>
      <c r="CGW249" s="172"/>
      <c r="CGX249" s="172"/>
      <c r="CGY249" s="172"/>
      <c r="CGZ249" s="172"/>
      <c r="CHA249" s="172"/>
      <c r="CHB249" s="172"/>
      <c r="CHC249" s="172"/>
      <c r="CHD249" s="172"/>
      <c r="CHE249" s="172"/>
      <c r="CHF249" s="172"/>
      <c r="CHG249" s="172"/>
      <c r="CHH249" s="172"/>
      <c r="CHI249" s="172"/>
      <c r="CHJ249" s="172"/>
      <c r="CHK249" s="172"/>
      <c r="CHL249" s="172"/>
      <c r="CHM249" s="172"/>
      <c r="CHN249" s="172"/>
      <c r="CHO249" s="172"/>
      <c r="CHP249" s="172"/>
      <c r="CHQ249" s="172"/>
      <c r="CHR249" s="172"/>
      <c r="CHS249" s="172"/>
      <c r="CHT249" s="172"/>
      <c r="CHU249" s="172"/>
      <c r="CHV249" s="172"/>
      <c r="CHW249" s="172"/>
      <c r="CHX249" s="172"/>
      <c r="CHY249" s="172"/>
      <c r="CHZ249" s="172"/>
      <c r="CIA249" s="172"/>
      <c r="CIB249" s="172"/>
      <c r="CIC249" s="172"/>
      <c r="CID249" s="172"/>
      <c r="CIE249" s="172"/>
      <c r="CIF249" s="172"/>
      <c r="CIG249" s="172"/>
      <c r="CIH249" s="172"/>
      <c r="CII249" s="172"/>
      <c r="CIJ249" s="172"/>
      <c r="CIK249" s="172"/>
      <c r="CIL249" s="172"/>
      <c r="CIM249" s="172"/>
      <c r="CIN249" s="172"/>
      <c r="CIO249" s="172"/>
      <c r="CIP249" s="172"/>
      <c r="CIQ249" s="172"/>
      <c r="CIR249" s="172"/>
      <c r="CIS249" s="172"/>
      <c r="CIT249" s="172"/>
      <c r="CIU249" s="172"/>
      <c r="CIV249" s="172"/>
      <c r="CIW249" s="172"/>
      <c r="CIX249" s="172"/>
      <c r="CIY249" s="172"/>
      <c r="CIZ249" s="172"/>
      <c r="CJA249" s="172"/>
      <c r="CJB249" s="172"/>
      <c r="CJC249" s="172"/>
      <c r="CJD249" s="172"/>
      <c r="CJE249" s="172"/>
      <c r="CJF249" s="172"/>
      <c r="CJG249" s="172"/>
      <c r="CJH249" s="172"/>
      <c r="CJI249" s="172"/>
      <c r="CJJ249" s="172"/>
      <c r="CJK249" s="172"/>
      <c r="CJL249" s="172"/>
      <c r="CJM249" s="172"/>
      <c r="CJN249" s="172"/>
      <c r="CJO249" s="172"/>
      <c r="CJP249" s="172"/>
      <c r="CJQ249" s="172"/>
      <c r="CJR249" s="172"/>
      <c r="CJS249" s="172"/>
      <c r="CJT249" s="172"/>
      <c r="CJU249" s="172"/>
      <c r="CJV249" s="172"/>
      <c r="CJW249" s="172"/>
      <c r="CJX249" s="172"/>
      <c r="CJY249" s="172"/>
      <c r="CJZ249" s="172"/>
      <c r="CKA249" s="172"/>
      <c r="CKB249" s="172"/>
      <c r="CKC249" s="172"/>
      <c r="CKD249" s="172"/>
      <c r="CKE249" s="172"/>
      <c r="CKF249" s="172"/>
      <c r="CKG249" s="172"/>
      <c r="CKH249" s="172"/>
      <c r="CKI249" s="172"/>
      <c r="CKJ249" s="172"/>
      <c r="CKK249" s="172"/>
      <c r="CKL249" s="172"/>
      <c r="CKM249" s="172"/>
      <c r="CKN249" s="172"/>
      <c r="CKO249" s="172"/>
      <c r="CKP249" s="172"/>
      <c r="CKQ249" s="172"/>
      <c r="CKR249" s="172"/>
      <c r="CKS249" s="172"/>
      <c r="CKT249" s="172"/>
      <c r="CKU249" s="172"/>
      <c r="CKV249" s="172"/>
      <c r="CKW249" s="172"/>
      <c r="CKX249" s="172"/>
      <c r="CKY249" s="172"/>
      <c r="CKZ249" s="172"/>
      <c r="CLA249" s="172"/>
      <c r="CLB249" s="172"/>
      <c r="CLC249" s="172"/>
      <c r="CLD249" s="172"/>
      <c r="CLE249" s="172"/>
      <c r="CLF249" s="172"/>
      <c r="CLG249" s="172"/>
      <c r="CLH249" s="172"/>
      <c r="CLI249" s="172"/>
      <c r="CLJ249" s="172"/>
      <c r="CLK249" s="172"/>
      <c r="CLL249" s="172"/>
      <c r="CLM249" s="172"/>
      <c r="CLN249" s="172"/>
      <c r="CLO249" s="172"/>
      <c r="CLP249" s="172"/>
      <c r="CLQ249" s="172"/>
      <c r="CLR249" s="172"/>
      <c r="CLS249" s="172"/>
      <c r="CLT249" s="172"/>
      <c r="CLU249" s="172"/>
      <c r="CLV249" s="172"/>
      <c r="CLW249" s="172"/>
      <c r="CLX249" s="172"/>
      <c r="CLY249" s="172"/>
      <c r="CLZ249" s="172"/>
      <c r="CMA249" s="172"/>
      <c r="CMB249" s="172"/>
      <c r="CMC249" s="172"/>
      <c r="CMD249" s="172"/>
      <c r="CME249" s="172"/>
      <c r="CMF249" s="172"/>
      <c r="CMG249" s="172"/>
      <c r="CMH249" s="172"/>
      <c r="CMI249" s="172"/>
      <c r="CMJ249" s="172"/>
      <c r="CMK249" s="172"/>
      <c r="CML249" s="172"/>
      <c r="CMM249" s="172"/>
      <c r="CMN249" s="172"/>
      <c r="CMO249" s="172"/>
      <c r="CMP249" s="172"/>
      <c r="CMQ249" s="172"/>
      <c r="CMR249" s="172"/>
      <c r="CMS249" s="172"/>
      <c r="CMT249" s="172"/>
      <c r="CMU249" s="172"/>
      <c r="CMV249" s="172"/>
      <c r="CMW249" s="172"/>
      <c r="CMX249" s="172"/>
      <c r="CMY249" s="172"/>
      <c r="CMZ249" s="172"/>
      <c r="CNA249" s="172"/>
      <c r="CNB249" s="172"/>
      <c r="CNC249" s="172"/>
      <c r="CND249" s="172"/>
      <c r="CNE249" s="172"/>
      <c r="CNF249" s="172"/>
      <c r="CNG249" s="172"/>
      <c r="CNH249" s="172"/>
      <c r="CNI249" s="172"/>
      <c r="CNJ249" s="172"/>
      <c r="CNK249" s="172"/>
      <c r="CNL249" s="172"/>
      <c r="CNM249" s="172"/>
      <c r="CNN249" s="172"/>
      <c r="CNO249" s="172"/>
      <c r="CNP249" s="172"/>
      <c r="CNQ249" s="172"/>
      <c r="CNR249" s="172"/>
      <c r="CNS249" s="172"/>
      <c r="CNT249" s="172"/>
      <c r="CNU249" s="172"/>
      <c r="CNV249" s="172"/>
      <c r="CNW249" s="172"/>
      <c r="CNX249" s="172"/>
      <c r="CNY249" s="172"/>
      <c r="CNZ249" s="172"/>
      <c r="COA249" s="172"/>
      <c r="COB249" s="172"/>
      <c r="COC249" s="172"/>
      <c r="COD249" s="172"/>
      <c r="COE249" s="172"/>
      <c r="COF249" s="172"/>
      <c r="COG249" s="172"/>
      <c r="COH249" s="172"/>
      <c r="COI249" s="172"/>
      <c r="COJ249" s="172"/>
      <c r="COK249" s="172"/>
      <c r="COL249" s="172"/>
      <c r="COM249" s="172"/>
      <c r="CON249" s="172"/>
      <c r="COO249" s="172"/>
      <c r="COP249" s="172"/>
      <c r="COQ249" s="172"/>
      <c r="COR249" s="172"/>
      <c r="COS249" s="172"/>
      <c r="COT249" s="172"/>
      <c r="COU249" s="172"/>
      <c r="COV249" s="172"/>
      <c r="COW249" s="172"/>
      <c r="COX249" s="172"/>
      <c r="COY249" s="172"/>
      <c r="COZ249" s="172"/>
      <c r="CPA249" s="172"/>
      <c r="CPB249" s="172"/>
      <c r="CPC249" s="172"/>
      <c r="CPD249" s="172"/>
      <c r="CPE249" s="172"/>
      <c r="CPF249" s="172"/>
      <c r="CPG249" s="172"/>
      <c r="CPH249" s="172"/>
      <c r="CPI249" s="172"/>
      <c r="CPJ249" s="172"/>
      <c r="CPK249" s="172"/>
      <c r="CPL249" s="172"/>
      <c r="CPM249" s="172"/>
      <c r="CPN249" s="172"/>
      <c r="CPO249" s="172"/>
      <c r="CPP249" s="172"/>
      <c r="CPQ249" s="172"/>
      <c r="CPR249" s="172"/>
      <c r="CPS249" s="172"/>
      <c r="CPT249" s="172"/>
      <c r="CPU249" s="172"/>
      <c r="CPV249" s="172"/>
      <c r="CPW249" s="172"/>
      <c r="CPX249" s="172"/>
      <c r="CPY249" s="172"/>
      <c r="CPZ249" s="172"/>
      <c r="CQA249" s="172"/>
      <c r="CQB249" s="172"/>
      <c r="CQC249" s="172"/>
      <c r="CQD249" s="172"/>
      <c r="CQE249" s="172"/>
      <c r="CQF249" s="172"/>
      <c r="CQG249" s="172"/>
      <c r="CQH249" s="172"/>
      <c r="CQI249" s="172"/>
      <c r="CQJ249" s="172"/>
      <c r="CQK249" s="172"/>
      <c r="CQL249" s="172"/>
      <c r="CQM249" s="172"/>
      <c r="CQN249" s="172"/>
      <c r="CQO249" s="172"/>
      <c r="CQP249" s="172"/>
      <c r="CQQ249" s="172"/>
      <c r="CQR249" s="172"/>
      <c r="CQS249" s="172"/>
      <c r="CQT249" s="172"/>
      <c r="CQU249" s="172"/>
      <c r="CQV249" s="172"/>
      <c r="CQW249" s="172"/>
      <c r="CQX249" s="172"/>
      <c r="CQY249" s="172"/>
      <c r="CQZ249" s="172"/>
      <c r="CRA249" s="172"/>
      <c r="CRB249" s="172"/>
      <c r="CRC249" s="172"/>
      <c r="CRD249" s="172"/>
      <c r="CRE249" s="172"/>
      <c r="CRF249" s="172"/>
      <c r="CRG249" s="172"/>
      <c r="CRH249" s="172"/>
      <c r="CRI249" s="172"/>
      <c r="CRJ249" s="172"/>
      <c r="CRK249" s="172"/>
      <c r="CRL249" s="172"/>
      <c r="CRM249" s="172"/>
      <c r="CRN249" s="172"/>
      <c r="CRO249" s="172"/>
      <c r="CRP249" s="172"/>
      <c r="CRQ249" s="172"/>
      <c r="CRR249" s="172"/>
      <c r="CRS249" s="172"/>
      <c r="CRT249" s="172"/>
      <c r="CRU249" s="172"/>
      <c r="CRV249" s="172"/>
      <c r="CRW249" s="172"/>
      <c r="CRX249" s="172"/>
      <c r="CRY249" s="172"/>
      <c r="CRZ249" s="172"/>
      <c r="CSA249" s="172"/>
      <c r="CSB249" s="172"/>
      <c r="CSC249" s="172"/>
      <c r="CSD249" s="172"/>
      <c r="CSE249" s="172"/>
      <c r="CSF249" s="172"/>
      <c r="CSG249" s="172"/>
      <c r="CSH249" s="172"/>
      <c r="CSI249" s="172"/>
      <c r="CSJ249" s="172"/>
      <c r="CSK249" s="172"/>
      <c r="CSL249" s="172"/>
      <c r="CSM249" s="172"/>
      <c r="CSN249" s="172"/>
      <c r="CSO249" s="172"/>
      <c r="CSP249" s="172"/>
      <c r="CSQ249" s="172"/>
      <c r="CSR249" s="172"/>
      <c r="CSS249" s="172"/>
      <c r="CST249" s="172"/>
      <c r="CSU249" s="172"/>
      <c r="CSV249" s="172"/>
      <c r="CSW249" s="172"/>
      <c r="CSX249" s="172"/>
      <c r="CSY249" s="172"/>
      <c r="CSZ249" s="172"/>
      <c r="CTA249" s="172"/>
      <c r="CTB249" s="172"/>
      <c r="CTC249" s="172"/>
      <c r="CTD249" s="172"/>
      <c r="CTE249" s="172"/>
      <c r="CTF249" s="172"/>
      <c r="CTG249" s="172"/>
      <c r="CTH249" s="172"/>
      <c r="CTI249" s="172"/>
      <c r="CTJ249" s="172"/>
      <c r="CTK249" s="172"/>
      <c r="CTL249" s="172"/>
      <c r="CTM249" s="172"/>
      <c r="CTN249" s="172"/>
      <c r="CTO249" s="172"/>
      <c r="CTP249" s="172"/>
      <c r="CTQ249" s="172"/>
      <c r="CTR249" s="172"/>
      <c r="CTS249" s="172"/>
      <c r="CTT249" s="172"/>
      <c r="CTU249" s="172"/>
      <c r="CTV249" s="172"/>
      <c r="CTW249" s="172"/>
      <c r="CTX249" s="172"/>
      <c r="CTY249" s="172"/>
      <c r="CTZ249" s="172"/>
      <c r="CUA249" s="172"/>
      <c r="CUB249" s="172"/>
      <c r="CUC249" s="172"/>
      <c r="CUD249" s="172"/>
      <c r="CUE249" s="172"/>
      <c r="CUF249" s="172"/>
      <c r="CUG249" s="172"/>
      <c r="CUH249" s="172"/>
      <c r="CUI249" s="172"/>
      <c r="CUJ249" s="172"/>
      <c r="CUK249" s="172"/>
      <c r="CUL249" s="172"/>
      <c r="CUM249" s="172"/>
      <c r="CUN249" s="172"/>
      <c r="CUO249" s="172"/>
      <c r="CUP249" s="172"/>
      <c r="CUQ249" s="172"/>
      <c r="CUR249" s="172"/>
      <c r="CUS249" s="172"/>
      <c r="CUT249" s="172"/>
      <c r="CUU249" s="172"/>
      <c r="CUV249" s="172"/>
      <c r="CUW249" s="172"/>
      <c r="CUX249" s="172"/>
      <c r="CUY249" s="172"/>
      <c r="CUZ249" s="172"/>
      <c r="CVA249" s="172"/>
      <c r="CVB249" s="172"/>
      <c r="CVC249" s="172"/>
      <c r="CVD249" s="172"/>
      <c r="CVE249" s="172"/>
      <c r="CVF249" s="172"/>
      <c r="CVG249" s="172"/>
      <c r="CVH249" s="172"/>
      <c r="CVI249" s="172"/>
      <c r="CVJ249" s="172"/>
      <c r="CVK249" s="172"/>
      <c r="CVL249" s="172"/>
      <c r="CVM249" s="172"/>
      <c r="CVN249" s="172"/>
      <c r="CVO249" s="172"/>
      <c r="CVP249" s="172"/>
      <c r="CVQ249" s="172"/>
      <c r="CVR249" s="172"/>
      <c r="CVS249" s="172"/>
      <c r="CVT249" s="172"/>
      <c r="CVU249" s="172"/>
      <c r="CVV249" s="172"/>
      <c r="CVW249" s="172"/>
      <c r="CVX249" s="172"/>
      <c r="CVY249" s="172"/>
      <c r="CVZ249" s="172"/>
      <c r="CWA249" s="172"/>
      <c r="CWB249" s="172"/>
      <c r="CWC249" s="172"/>
      <c r="CWD249" s="172"/>
      <c r="CWE249" s="172"/>
      <c r="CWF249" s="172"/>
      <c r="CWG249" s="172"/>
      <c r="CWH249" s="172"/>
      <c r="CWI249" s="172"/>
      <c r="CWJ249" s="172"/>
      <c r="CWK249" s="172"/>
      <c r="CWL249" s="172"/>
      <c r="CWM249" s="172"/>
      <c r="CWN249" s="172"/>
      <c r="CWO249" s="172"/>
      <c r="CWP249" s="172"/>
      <c r="CWQ249" s="172"/>
      <c r="CWR249" s="172"/>
      <c r="CWS249" s="172"/>
      <c r="CWT249" s="172"/>
      <c r="CWU249" s="172"/>
      <c r="CWV249" s="172"/>
      <c r="CWW249" s="172"/>
      <c r="CWX249" s="172"/>
      <c r="CWY249" s="172"/>
      <c r="CWZ249" s="172"/>
      <c r="CXA249" s="172"/>
      <c r="CXB249" s="172"/>
      <c r="CXC249" s="172"/>
      <c r="CXD249" s="172"/>
      <c r="CXE249" s="172"/>
      <c r="CXF249" s="172"/>
      <c r="CXG249" s="172"/>
      <c r="CXH249" s="172"/>
      <c r="CXI249" s="172"/>
      <c r="CXJ249" s="172"/>
      <c r="CXK249" s="172"/>
      <c r="CXL249" s="172"/>
      <c r="CXM249" s="172"/>
      <c r="CXN249" s="172"/>
      <c r="CXO249" s="172"/>
      <c r="CXP249" s="172"/>
      <c r="CXQ249" s="172"/>
      <c r="CXR249" s="172"/>
      <c r="CXS249" s="172"/>
      <c r="CXT249" s="172"/>
      <c r="CXU249" s="172"/>
      <c r="CXV249" s="172"/>
      <c r="CXW249" s="172"/>
      <c r="CXX249" s="172"/>
      <c r="CXY249" s="172"/>
      <c r="CXZ249" s="172"/>
      <c r="CYA249" s="172"/>
      <c r="CYB249" s="172"/>
      <c r="CYC249" s="172"/>
      <c r="CYD249" s="172"/>
      <c r="CYE249" s="172"/>
      <c r="CYF249" s="172"/>
      <c r="CYG249" s="172"/>
      <c r="CYH249" s="172"/>
      <c r="CYI249" s="172"/>
      <c r="CYJ249" s="172"/>
      <c r="CYK249" s="172"/>
      <c r="CYL249" s="172"/>
      <c r="CYM249" s="172"/>
      <c r="CYN249" s="172"/>
      <c r="CYO249" s="172"/>
      <c r="CYP249" s="172"/>
      <c r="CYQ249" s="172"/>
      <c r="CYR249" s="172"/>
      <c r="CYS249" s="172"/>
      <c r="CYT249" s="172"/>
      <c r="CYU249" s="172"/>
      <c r="CYV249" s="172"/>
      <c r="CYW249" s="172"/>
      <c r="CYX249" s="172"/>
      <c r="CYY249" s="172"/>
      <c r="CYZ249" s="172"/>
      <c r="CZA249" s="172"/>
      <c r="CZB249" s="172"/>
      <c r="CZC249" s="172"/>
      <c r="CZD249" s="172"/>
      <c r="CZE249" s="172"/>
      <c r="CZF249" s="172"/>
      <c r="CZG249" s="172"/>
      <c r="CZH249" s="172"/>
      <c r="CZI249" s="172"/>
      <c r="CZJ249" s="172"/>
      <c r="CZK249" s="172"/>
      <c r="CZL249" s="172"/>
      <c r="CZM249" s="172"/>
      <c r="CZN249" s="172"/>
      <c r="CZO249" s="172"/>
      <c r="CZP249" s="172"/>
      <c r="CZQ249" s="172"/>
      <c r="CZR249" s="172"/>
      <c r="CZS249" s="172"/>
      <c r="CZT249" s="172"/>
      <c r="CZU249" s="172"/>
      <c r="CZV249" s="172"/>
      <c r="CZW249" s="172"/>
      <c r="CZX249" s="172"/>
      <c r="CZY249" s="172"/>
      <c r="CZZ249" s="172"/>
      <c r="DAA249" s="172"/>
      <c r="DAB249" s="172"/>
      <c r="DAC249" s="172"/>
      <c r="DAD249" s="172"/>
      <c r="DAE249" s="172"/>
      <c r="DAF249" s="172"/>
      <c r="DAG249" s="172"/>
      <c r="DAH249" s="172"/>
      <c r="DAI249" s="172"/>
      <c r="DAJ249" s="172"/>
      <c r="DAK249" s="172"/>
      <c r="DAL249" s="172"/>
      <c r="DAM249" s="172"/>
      <c r="DAN249" s="172"/>
      <c r="DAO249" s="172"/>
      <c r="DAP249" s="172"/>
      <c r="DAQ249" s="172"/>
      <c r="DAR249" s="172"/>
      <c r="DAS249" s="172"/>
      <c r="DAT249" s="172"/>
      <c r="DAU249" s="172"/>
      <c r="DAV249" s="172"/>
      <c r="DAW249" s="172"/>
      <c r="DAX249" s="172"/>
      <c r="DAY249" s="172"/>
      <c r="DAZ249" s="172"/>
      <c r="DBA249" s="172"/>
      <c r="DBB249" s="172"/>
      <c r="DBC249" s="172"/>
      <c r="DBD249" s="172"/>
      <c r="DBE249" s="172"/>
      <c r="DBF249" s="172"/>
      <c r="DBG249" s="172"/>
      <c r="DBH249" s="172"/>
      <c r="DBI249" s="172"/>
      <c r="DBJ249" s="172"/>
      <c r="DBK249" s="172"/>
      <c r="DBL249" s="172"/>
      <c r="DBM249" s="172"/>
      <c r="DBN249" s="172"/>
      <c r="DBO249" s="172"/>
      <c r="DBP249" s="172"/>
      <c r="DBQ249" s="172"/>
      <c r="DBR249" s="172"/>
      <c r="DBS249" s="172"/>
      <c r="DBT249" s="172"/>
      <c r="DBU249" s="172"/>
      <c r="DBV249" s="172"/>
      <c r="DBW249" s="172"/>
      <c r="DBX249" s="172"/>
      <c r="DBY249" s="172"/>
      <c r="DBZ249" s="172"/>
      <c r="DCA249" s="172"/>
      <c r="DCB249" s="172"/>
      <c r="DCC249" s="172"/>
      <c r="DCD249" s="172"/>
      <c r="DCE249" s="172"/>
      <c r="DCF249" s="172"/>
      <c r="DCG249" s="172"/>
      <c r="DCH249" s="172"/>
      <c r="DCI249" s="172"/>
      <c r="DCJ249" s="172"/>
      <c r="DCK249" s="172"/>
      <c r="DCL249" s="172"/>
      <c r="DCM249" s="172"/>
      <c r="DCN249" s="172"/>
      <c r="DCO249" s="172"/>
      <c r="DCP249" s="172"/>
      <c r="DCQ249" s="172"/>
      <c r="DCR249" s="172"/>
      <c r="DCS249" s="172"/>
      <c r="DCT249" s="172"/>
      <c r="DCU249" s="172"/>
      <c r="DCV249" s="172"/>
      <c r="DCW249" s="172"/>
      <c r="DCX249" s="172"/>
      <c r="DCY249" s="172"/>
      <c r="DCZ249" s="172"/>
      <c r="DDA249" s="172"/>
      <c r="DDB249" s="172"/>
      <c r="DDC249" s="172"/>
      <c r="DDD249" s="172"/>
      <c r="DDE249" s="172"/>
      <c r="DDF249" s="172"/>
      <c r="DDG249" s="172"/>
      <c r="DDH249" s="172"/>
      <c r="DDI249" s="172"/>
      <c r="DDJ249" s="172"/>
      <c r="DDK249" s="172"/>
      <c r="DDL249" s="172"/>
      <c r="DDM249" s="172"/>
      <c r="DDN249" s="172"/>
      <c r="DDO249" s="172"/>
      <c r="DDP249" s="172"/>
      <c r="DDQ249" s="172"/>
      <c r="DDR249" s="172"/>
      <c r="DDS249" s="172"/>
      <c r="DDT249" s="172"/>
      <c r="DDU249" s="172"/>
      <c r="DDV249" s="172"/>
      <c r="DDW249" s="172"/>
      <c r="DDX249" s="172"/>
      <c r="DDY249" s="172"/>
      <c r="DDZ249" s="172"/>
      <c r="DEA249" s="172"/>
      <c r="DEB249" s="172"/>
      <c r="DEC249" s="172"/>
      <c r="DED249" s="172"/>
      <c r="DEE249" s="172"/>
      <c r="DEF249" s="172"/>
      <c r="DEG249" s="172"/>
      <c r="DEH249" s="172"/>
      <c r="DEI249" s="172"/>
      <c r="DEJ249" s="172"/>
      <c r="DEK249" s="172"/>
      <c r="DEL249" s="172"/>
      <c r="DEM249" s="172"/>
      <c r="DEN249" s="172"/>
      <c r="DEO249" s="172"/>
      <c r="DEP249" s="172"/>
      <c r="DEQ249" s="172"/>
      <c r="DER249" s="172"/>
      <c r="DES249" s="172"/>
      <c r="DET249" s="172"/>
      <c r="DEU249" s="172"/>
      <c r="DEV249" s="172"/>
      <c r="DEW249" s="172"/>
      <c r="DEX249" s="172"/>
      <c r="DEY249" s="172"/>
      <c r="DEZ249" s="172"/>
      <c r="DFA249" s="172"/>
      <c r="DFB249" s="172"/>
      <c r="DFC249" s="172"/>
      <c r="DFD249" s="172"/>
      <c r="DFE249" s="172"/>
      <c r="DFF249" s="172"/>
      <c r="DFG249" s="172"/>
      <c r="DFH249" s="172"/>
      <c r="DFI249" s="172"/>
      <c r="DFJ249" s="172"/>
      <c r="DFK249" s="172"/>
      <c r="DFL249" s="172"/>
      <c r="DFM249" s="172"/>
      <c r="DFN249" s="172"/>
      <c r="DFO249" s="172"/>
      <c r="DFP249" s="172"/>
      <c r="DFQ249" s="172"/>
      <c r="DFR249" s="172"/>
      <c r="DFS249" s="172"/>
      <c r="DFT249" s="172"/>
      <c r="DFU249" s="172"/>
      <c r="DFV249" s="172"/>
      <c r="DFW249" s="172"/>
      <c r="DFX249" s="172"/>
      <c r="DFY249" s="172"/>
      <c r="DFZ249" s="172"/>
      <c r="DGA249" s="172"/>
      <c r="DGB249" s="172"/>
      <c r="DGC249" s="172"/>
      <c r="DGD249" s="172"/>
      <c r="DGE249" s="172"/>
      <c r="DGF249" s="172"/>
      <c r="DGG249" s="172"/>
      <c r="DGH249" s="172"/>
      <c r="DGI249" s="172"/>
      <c r="DGJ249" s="172"/>
      <c r="DGK249" s="172"/>
      <c r="DGL249" s="172"/>
      <c r="DGM249" s="172"/>
      <c r="DGN249" s="172"/>
      <c r="DGO249" s="172"/>
      <c r="DGP249" s="172"/>
      <c r="DGQ249" s="172"/>
      <c r="DGR249" s="172"/>
      <c r="DGS249" s="172"/>
      <c r="DGT249" s="172"/>
      <c r="DGU249" s="172"/>
      <c r="DGV249" s="172"/>
      <c r="DGW249" s="172"/>
      <c r="DGX249" s="172"/>
      <c r="DGY249" s="172"/>
      <c r="DGZ249" s="172"/>
      <c r="DHA249" s="172"/>
      <c r="DHB249" s="172"/>
      <c r="DHC249" s="172"/>
      <c r="DHD249" s="172"/>
      <c r="DHE249" s="172"/>
      <c r="DHF249" s="172"/>
      <c r="DHG249" s="172"/>
      <c r="DHH249" s="172"/>
      <c r="DHI249" s="172"/>
      <c r="DHJ249" s="172"/>
      <c r="DHK249" s="172"/>
      <c r="DHL249" s="172"/>
      <c r="DHM249" s="172"/>
      <c r="DHN249" s="172"/>
      <c r="DHO249" s="172"/>
      <c r="DHP249" s="172"/>
      <c r="DHQ249" s="172"/>
      <c r="DHR249" s="172"/>
      <c r="DHS249" s="172"/>
      <c r="DHT249" s="172"/>
      <c r="DHU249" s="172"/>
      <c r="DHV249" s="172"/>
      <c r="DHW249" s="172"/>
      <c r="DHX249" s="172"/>
      <c r="DHY249" s="172"/>
      <c r="DHZ249" s="172"/>
      <c r="DIA249" s="172"/>
      <c r="DIB249" s="172"/>
      <c r="DIC249" s="172"/>
      <c r="DID249" s="172"/>
      <c r="DIE249" s="172"/>
      <c r="DIF249" s="172"/>
      <c r="DIG249" s="172"/>
      <c r="DIH249" s="172"/>
      <c r="DII249" s="172"/>
      <c r="DIJ249" s="172"/>
      <c r="DIK249" s="172"/>
      <c r="DIL249" s="172"/>
      <c r="DIM249" s="172"/>
      <c r="DIN249" s="172"/>
      <c r="DIO249" s="172"/>
      <c r="DIP249" s="172"/>
      <c r="DIQ249" s="172"/>
      <c r="DIR249" s="172"/>
      <c r="DIS249" s="172"/>
      <c r="DIT249" s="172"/>
      <c r="DIU249" s="172"/>
      <c r="DIV249" s="172"/>
      <c r="DIW249" s="172"/>
      <c r="DIX249" s="172"/>
      <c r="DIY249" s="172"/>
      <c r="DIZ249" s="172"/>
      <c r="DJA249" s="172"/>
      <c r="DJB249" s="172"/>
      <c r="DJC249" s="172"/>
      <c r="DJD249" s="172"/>
      <c r="DJE249" s="172"/>
      <c r="DJF249" s="172"/>
      <c r="DJG249" s="172"/>
      <c r="DJH249" s="172"/>
      <c r="DJI249" s="172"/>
      <c r="DJJ249" s="172"/>
      <c r="DJK249" s="172"/>
      <c r="DJL249" s="172"/>
      <c r="DJM249" s="172"/>
      <c r="DJN249" s="172"/>
      <c r="DJO249" s="172"/>
      <c r="DJP249" s="172"/>
      <c r="DJQ249" s="172"/>
      <c r="DJR249" s="172"/>
      <c r="DJS249" s="172"/>
      <c r="DJT249" s="172"/>
      <c r="DJU249" s="172"/>
      <c r="DJV249" s="172"/>
      <c r="DJW249" s="172"/>
      <c r="DJX249" s="172"/>
      <c r="DJY249" s="172"/>
      <c r="DJZ249" s="172"/>
      <c r="DKA249" s="172"/>
      <c r="DKB249" s="172"/>
      <c r="DKC249" s="172"/>
      <c r="DKD249" s="172"/>
      <c r="DKE249" s="172"/>
      <c r="DKF249" s="172"/>
      <c r="DKG249" s="172"/>
      <c r="DKH249" s="172"/>
      <c r="DKI249" s="172"/>
      <c r="DKJ249" s="172"/>
      <c r="DKK249" s="172"/>
      <c r="DKL249" s="172"/>
      <c r="DKM249" s="172"/>
      <c r="DKN249" s="172"/>
      <c r="DKO249" s="172"/>
      <c r="DKP249" s="172"/>
      <c r="DKQ249" s="172"/>
      <c r="DKR249" s="172"/>
      <c r="DKS249" s="172"/>
      <c r="DKT249" s="172"/>
      <c r="DKU249" s="172"/>
      <c r="DKV249" s="172"/>
      <c r="DKW249" s="172"/>
      <c r="DKX249" s="172"/>
      <c r="DKY249" s="172"/>
      <c r="DKZ249" s="172"/>
      <c r="DLA249" s="172"/>
      <c r="DLB249" s="172"/>
      <c r="DLC249" s="172"/>
      <c r="DLD249" s="172"/>
      <c r="DLE249" s="172"/>
      <c r="DLF249" s="172"/>
      <c r="DLG249" s="172"/>
      <c r="DLH249" s="172"/>
      <c r="DLI249" s="172"/>
      <c r="DLJ249" s="172"/>
      <c r="DLK249" s="172"/>
      <c r="DLL249" s="172"/>
      <c r="DLM249" s="172"/>
      <c r="DLN249" s="172"/>
      <c r="DLO249" s="172"/>
      <c r="DLP249" s="172"/>
      <c r="DLQ249" s="172"/>
      <c r="DLR249" s="172"/>
      <c r="DLS249" s="172"/>
      <c r="DLT249" s="172"/>
      <c r="DLU249" s="172"/>
      <c r="DLV249" s="172"/>
      <c r="DLW249" s="172"/>
      <c r="DLX249" s="172"/>
      <c r="DLY249" s="172"/>
      <c r="DLZ249" s="172"/>
      <c r="DMA249" s="172"/>
      <c r="DMB249" s="172"/>
      <c r="DMC249" s="172"/>
      <c r="DMD249" s="172"/>
      <c r="DME249" s="172"/>
      <c r="DMF249" s="172"/>
      <c r="DMG249" s="172"/>
      <c r="DMH249" s="172"/>
      <c r="DMI249" s="172"/>
      <c r="DMJ249" s="172"/>
      <c r="DMK249" s="172"/>
      <c r="DML249" s="172"/>
      <c r="DMM249" s="172"/>
      <c r="DMN249" s="172"/>
      <c r="DMO249" s="172"/>
      <c r="DMP249" s="172"/>
      <c r="DMQ249" s="172"/>
      <c r="DMR249" s="172"/>
      <c r="DMS249" s="172"/>
      <c r="DMT249" s="172"/>
      <c r="DMU249" s="172"/>
      <c r="DMV249" s="172"/>
      <c r="DMW249" s="172"/>
      <c r="DMX249" s="172"/>
      <c r="DMY249" s="172"/>
      <c r="DMZ249" s="172"/>
      <c r="DNA249" s="172"/>
      <c r="DNB249" s="172"/>
      <c r="DNC249" s="172"/>
      <c r="DND249" s="172"/>
      <c r="DNE249" s="172"/>
      <c r="DNF249" s="172"/>
      <c r="DNG249" s="172"/>
      <c r="DNH249" s="172"/>
      <c r="DNI249" s="172"/>
      <c r="DNJ249" s="172"/>
      <c r="DNK249" s="172"/>
      <c r="DNL249" s="172"/>
      <c r="DNM249" s="172"/>
      <c r="DNN249" s="172"/>
      <c r="DNO249" s="172"/>
      <c r="DNP249" s="172"/>
      <c r="DNQ249" s="172"/>
      <c r="DNR249" s="172"/>
      <c r="DNS249" s="172"/>
      <c r="DNT249" s="172"/>
      <c r="DNU249" s="172"/>
      <c r="DNV249" s="172"/>
      <c r="DNW249" s="172"/>
      <c r="DNX249" s="172"/>
      <c r="DNY249" s="172"/>
      <c r="DNZ249" s="172"/>
      <c r="DOA249" s="172"/>
      <c r="DOB249" s="172"/>
      <c r="DOC249" s="172"/>
      <c r="DOD249" s="172"/>
      <c r="DOE249" s="172"/>
      <c r="DOF249" s="172"/>
      <c r="DOG249" s="172"/>
      <c r="DOH249" s="172"/>
      <c r="DOI249" s="172"/>
      <c r="DOJ249" s="172"/>
      <c r="DOK249" s="172"/>
      <c r="DOL249" s="172"/>
      <c r="DOM249" s="172"/>
      <c r="DON249" s="172"/>
      <c r="DOO249" s="172"/>
      <c r="DOP249" s="172"/>
      <c r="DOQ249" s="172"/>
      <c r="DOR249" s="172"/>
      <c r="DOS249" s="172"/>
      <c r="DOT249" s="172"/>
      <c r="DOU249" s="172"/>
      <c r="DOV249" s="172"/>
      <c r="DOW249" s="172"/>
      <c r="DOX249" s="172"/>
      <c r="DOY249" s="172"/>
      <c r="DOZ249" s="172"/>
      <c r="DPA249" s="172"/>
      <c r="DPB249" s="172"/>
      <c r="DPC249" s="172"/>
      <c r="DPD249" s="172"/>
      <c r="DPE249" s="172"/>
      <c r="DPF249" s="172"/>
      <c r="DPG249" s="172"/>
      <c r="DPH249" s="172"/>
      <c r="DPI249" s="172"/>
      <c r="DPJ249" s="172"/>
      <c r="DPK249" s="172"/>
      <c r="DPL249" s="172"/>
      <c r="DPM249" s="172"/>
      <c r="DPN249" s="172"/>
      <c r="DPO249" s="172"/>
      <c r="DPP249" s="172"/>
      <c r="DPQ249" s="172"/>
      <c r="DPR249" s="172"/>
      <c r="DPS249" s="172"/>
      <c r="DPT249" s="172"/>
      <c r="DPU249" s="172"/>
      <c r="DPV249" s="172"/>
      <c r="DPW249" s="172"/>
      <c r="DPX249" s="172"/>
      <c r="DPY249" s="172"/>
      <c r="DPZ249" s="172"/>
      <c r="DQA249" s="172"/>
      <c r="DQB249" s="172"/>
      <c r="DQC249" s="172"/>
      <c r="DQD249" s="172"/>
      <c r="DQE249" s="172"/>
      <c r="DQF249" s="172"/>
      <c r="DQG249" s="172"/>
      <c r="DQH249" s="172"/>
      <c r="DQI249" s="172"/>
      <c r="DQJ249" s="172"/>
      <c r="DQK249" s="172"/>
      <c r="DQL249" s="172"/>
      <c r="DQM249" s="172"/>
      <c r="DQN249" s="172"/>
      <c r="DQO249" s="172"/>
      <c r="DQP249" s="172"/>
      <c r="DQQ249" s="172"/>
      <c r="DQR249" s="172"/>
      <c r="DQS249" s="172"/>
      <c r="DQT249" s="172"/>
      <c r="DQU249" s="172"/>
      <c r="DQV249" s="172"/>
      <c r="DQW249" s="172"/>
      <c r="DQX249" s="172"/>
      <c r="DQY249" s="172"/>
      <c r="DQZ249" s="172"/>
      <c r="DRA249" s="172"/>
      <c r="DRB249" s="172"/>
      <c r="DRC249" s="172"/>
      <c r="DRD249" s="172"/>
      <c r="DRE249" s="172"/>
      <c r="DRF249" s="172"/>
      <c r="DRG249" s="172"/>
      <c r="DRH249" s="172"/>
      <c r="DRI249" s="172"/>
      <c r="DRJ249" s="172"/>
      <c r="DRK249" s="172"/>
      <c r="DRL249" s="172"/>
      <c r="DRM249" s="172"/>
      <c r="DRN249" s="172"/>
      <c r="DRO249" s="172"/>
      <c r="DRP249" s="172"/>
      <c r="DRQ249" s="172"/>
      <c r="DRR249" s="172"/>
      <c r="DRS249" s="172"/>
      <c r="DRT249" s="172"/>
      <c r="DRU249" s="172"/>
      <c r="DRV249" s="172"/>
      <c r="DRW249" s="172"/>
      <c r="DRX249" s="172"/>
      <c r="DRY249" s="172"/>
      <c r="DRZ249" s="172"/>
      <c r="DSA249" s="172"/>
      <c r="DSB249" s="172"/>
      <c r="DSC249" s="172"/>
      <c r="DSD249" s="172"/>
      <c r="DSE249" s="172"/>
      <c r="DSF249" s="172"/>
      <c r="DSG249" s="172"/>
      <c r="DSH249" s="172"/>
      <c r="DSI249" s="172"/>
      <c r="DSJ249" s="172"/>
      <c r="DSK249" s="172"/>
      <c r="DSL249" s="172"/>
      <c r="DSM249" s="172"/>
      <c r="DSN249" s="172"/>
      <c r="DSO249" s="172"/>
      <c r="DSP249" s="172"/>
      <c r="DSQ249" s="172"/>
      <c r="DSR249" s="172"/>
      <c r="DSS249" s="172"/>
      <c r="DST249" s="172"/>
      <c r="DSU249" s="172"/>
      <c r="DSV249" s="172"/>
      <c r="DSW249" s="172"/>
      <c r="DSX249" s="172"/>
      <c r="DSY249" s="172"/>
      <c r="DSZ249" s="172"/>
      <c r="DTA249" s="172"/>
      <c r="DTB249" s="172"/>
      <c r="DTC249" s="172"/>
      <c r="DTD249" s="172"/>
      <c r="DTE249" s="172"/>
      <c r="DTF249" s="172"/>
      <c r="DTG249" s="172"/>
      <c r="DTH249" s="172"/>
      <c r="DTI249" s="172"/>
      <c r="DTJ249" s="172"/>
      <c r="DTK249" s="172"/>
      <c r="DTL249" s="172"/>
      <c r="DTM249" s="172"/>
      <c r="DTN249" s="172"/>
      <c r="DTO249" s="172"/>
      <c r="DTP249" s="172"/>
      <c r="DTQ249" s="172"/>
      <c r="DTR249" s="172"/>
      <c r="DTS249" s="172"/>
      <c r="DTT249" s="172"/>
      <c r="DTU249" s="172"/>
      <c r="DTV249" s="172"/>
      <c r="DTW249" s="172"/>
      <c r="DTX249" s="172"/>
      <c r="DTY249" s="172"/>
      <c r="DTZ249" s="172"/>
      <c r="DUA249" s="172"/>
      <c r="DUB249" s="172"/>
      <c r="DUC249" s="172"/>
      <c r="DUD249" s="172"/>
      <c r="DUE249" s="172"/>
      <c r="DUF249" s="172"/>
      <c r="DUG249" s="172"/>
      <c r="DUH249" s="172"/>
      <c r="DUI249" s="172"/>
      <c r="DUJ249" s="172"/>
      <c r="DUK249" s="172"/>
      <c r="DUL249" s="172"/>
      <c r="DUM249" s="172"/>
      <c r="DUN249" s="172"/>
      <c r="DUO249" s="172"/>
      <c r="DUP249" s="172"/>
      <c r="DUQ249" s="172"/>
      <c r="DUR249" s="172"/>
      <c r="DUS249" s="172"/>
      <c r="DUT249" s="172"/>
      <c r="DUU249" s="172"/>
      <c r="DUV249" s="172"/>
      <c r="DUW249" s="172"/>
      <c r="DUX249" s="172"/>
      <c r="DUY249" s="172"/>
      <c r="DUZ249" s="172"/>
      <c r="DVA249" s="172"/>
      <c r="DVB249" s="172"/>
      <c r="DVC249" s="172"/>
      <c r="DVD249" s="172"/>
      <c r="DVE249" s="172"/>
      <c r="DVF249" s="172"/>
      <c r="DVG249" s="172"/>
      <c r="DVH249" s="172"/>
      <c r="DVI249" s="172"/>
      <c r="DVJ249" s="172"/>
      <c r="DVK249" s="172"/>
      <c r="DVL249" s="172"/>
      <c r="DVM249" s="172"/>
      <c r="DVN249" s="172"/>
      <c r="DVO249" s="172"/>
      <c r="DVP249" s="172"/>
      <c r="DVQ249" s="172"/>
      <c r="DVR249" s="172"/>
      <c r="DVS249" s="172"/>
      <c r="DVT249" s="172"/>
      <c r="DVU249" s="172"/>
      <c r="DVV249" s="172"/>
      <c r="DVW249" s="172"/>
      <c r="DVX249" s="172"/>
      <c r="DVY249" s="172"/>
      <c r="DVZ249" s="172"/>
      <c r="DWA249" s="172"/>
      <c r="DWB249" s="172"/>
      <c r="DWC249" s="172"/>
      <c r="DWD249" s="172"/>
      <c r="DWE249" s="172"/>
      <c r="DWF249" s="172"/>
      <c r="DWG249" s="172"/>
      <c r="DWH249" s="172"/>
      <c r="DWI249" s="172"/>
      <c r="DWJ249" s="172"/>
      <c r="DWK249" s="172"/>
      <c r="DWL249" s="172"/>
      <c r="DWM249" s="172"/>
      <c r="DWN249" s="172"/>
      <c r="DWO249" s="172"/>
      <c r="DWP249" s="172"/>
      <c r="DWQ249" s="172"/>
      <c r="DWR249" s="172"/>
      <c r="DWS249" s="172"/>
      <c r="DWT249" s="172"/>
      <c r="DWU249" s="172"/>
      <c r="DWV249" s="172"/>
      <c r="DWW249" s="172"/>
      <c r="DWX249" s="172"/>
      <c r="DWY249" s="172"/>
      <c r="DWZ249" s="172"/>
      <c r="DXA249" s="172"/>
      <c r="DXB249" s="172"/>
      <c r="DXC249" s="172"/>
      <c r="DXD249" s="172"/>
      <c r="DXE249" s="172"/>
      <c r="DXF249" s="172"/>
      <c r="DXG249" s="172"/>
      <c r="DXH249" s="172"/>
      <c r="DXI249" s="172"/>
      <c r="DXJ249" s="172"/>
      <c r="DXK249" s="172"/>
      <c r="DXL249" s="172"/>
      <c r="DXM249" s="172"/>
      <c r="DXN249" s="172"/>
      <c r="DXO249" s="172"/>
      <c r="DXP249" s="172"/>
      <c r="DXQ249" s="172"/>
      <c r="DXR249" s="172"/>
      <c r="DXS249" s="172"/>
      <c r="DXT249" s="172"/>
      <c r="DXU249" s="172"/>
      <c r="DXV249" s="172"/>
      <c r="DXW249" s="172"/>
      <c r="DXX249" s="172"/>
      <c r="DXY249" s="172"/>
      <c r="DXZ249" s="172"/>
      <c r="DYA249" s="172"/>
      <c r="DYB249" s="172"/>
      <c r="DYC249" s="172"/>
      <c r="DYD249" s="172"/>
      <c r="DYE249" s="172"/>
      <c r="DYF249" s="172"/>
      <c r="DYG249" s="172"/>
      <c r="DYH249" s="172"/>
      <c r="DYI249" s="172"/>
      <c r="DYJ249" s="172"/>
      <c r="DYK249" s="172"/>
      <c r="DYL249" s="172"/>
      <c r="DYM249" s="172"/>
      <c r="DYN249" s="172"/>
      <c r="DYO249" s="172"/>
      <c r="DYP249" s="172"/>
      <c r="DYQ249" s="172"/>
      <c r="DYR249" s="172"/>
      <c r="DYS249" s="172"/>
      <c r="DYT249" s="172"/>
      <c r="DYU249" s="172"/>
      <c r="DYV249" s="172"/>
      <c r="DYW249" s="172"/>
      <c r="DYX249" s="172"/>
      <c r="DYY249" s="172"/>
      <c r="DYZ249" s="172"/>
      <c r="DZA249" s="172"/>
      <c r="DZB249" s="172"/>
      <c r="DZC249" s="172"/>
      <c r="DZD249" s="172"/>
      <c r="DZE249" s="172"/>
      <c r="DZF249" s="172"/>
      <c r="DZG249" s="172"/>
      <c r="DZH249" s="172"/>
      <c r="DZI249" s="172"/>
      <c r="DZJ249" s="172"/>
      <c r="DZK249" s="172"/>
      <c r="DZL249" s="172"/>
      <c r="DZM249" s="172"/>
      <c r="DZN249" s="172"/>
      <c r="DZO249" s="172"/>
      <c r="DZP249" s="172"/>
      <c r="DZQ249" s="172"/>
      <c r="DZR249" s="172"/>
      <c r="DZS249" s="172"/>
      <c r="DZT249" s="172"/>
      <c r="DZU249" s="172"/>
      <c r="DZV249" s="172"/>
      <c r="DZW249" s="172"/>
      <c r="DZX249" s="172"/>
      <c r="DZY249" s="172"/>
      <c r="DZZ249" s="172"/>
      <c r="EAA249" s="172"/>
      <c r="EAB249" s="172"/>
      <c r="EAC249" s="172"/>
      <c r="EAD249" s="172"/>
      <c r="EAE249" s="172"/>
      <c r="EAF249" s="172"/>
      <c r="EAG249" s="172"/>
      <c r="EAH249" s="172"/>
      <c r="EAI249" s="172"/>
      <c r="EAJ249" s="172"/>
      <c r="EAK249" s="172"/>
      <c r="EAL249" s="172"/>
      <c r="EAM249" s="172"/>
      <c r="EAN249" s="172"/>
      <c r="EAO249" s="172"/>
      <c r="EAP249" s="172"/>
      <c r="EAQ249" s="172"/>
      <c r="EAR249" s="172"/>
      <c r="EAS249" s="172"/>
      <c r="EAT249" s="172"/>
      <c r="EAU249" s="172"/>
      <c r="EAV249" s="172"/>
      <c r="EAW249" s="172"/>
      <c r="EAX249" s="172"/>
      <c r="EAY249" s="172"/>
      <c r="EAZ249" s="172"/>
      <c r="EBA249" s="172"/>
      <c r="EBB249" s="172"/>
      <c r="EBC249" s="172"/>
      <c r="EBD249" s="172"/>
      <c r="EBE249" s="172"/>
      <c r="EBF249" s="172"/>
      <c r="EBG249" s="172"/>
      <c r="EBH249" s="172"/>
      <c r="EBI249" s="172"/>
      <c r="EBJ249" s="172"/>
      <c r="EBK249" s="172"/>
      <c r="EBL249" s="172"/>
      <c r="EBM249" s="172"/>
      <c r="EBN249" s="172"/>
      <c r="EBO249" s="172"/>
      <c r="EBP249" s="172"/>
      <c r="EBQ249" s="172"/>
      <c r="EBR249" s="172"/>
      <c r="EBS249" s="172"/>
      <c r="EBT249" s="172"/>
      <c r="EBU249" s="172"/>
      <c r="EBV249" s="172"/>
      <c r="EBW249" s="172"/>
      <c r="EBX249" s="172"/>
      <c r="EBY249" s="172"/>
      <c r="EBZ249" s="172"/>
      <c r="ECA249" s="172"/>
      <c r="ECB249" s="172"/>
      <c r="ECC249" s="172"/>
      <c r="ECD249" s="172"/>
      <c r="ECE249" s="172"/>
      <c r="ECF249" s="172"/>
      <c r="ECG249" s="172"/>
      <c r="ECH249" s="172"/>
      <c r="ECI249" s="172"/>
      <c r="ECJ249" s="172"/>
      <c r="ECK249" s="172"/>
      <c r="ECL249" s="172"/>
      <c r="ECM249" s="172"/>
      <c r="ECN249" s="172"/>
      <c r="ECO249" s="172"/>
      <c r="ECP249" s="172"/>
      <c r="ECQ249" s="172"/>
      <c r="ECR249" s="172"/>
      <c r="ECS249" s="172"/>
      <c r="ECT249" s="172"/>
      <c r="ECU249" s="172"/>
      <c r="ECV249" s="172"/>
      <c r="ECW249" s="172"/>
      <c r="ECX249" s="172"/>
      <c r="ECY249" s="172"/>
      <c r="ECZ249" s="172"/>
      <c r="EDA249" s="172"/>
      <c r="EDB249" s="172"/>
      <c r="EDC249" s="172"/>
      <c r="EDD249" s="172"/>
      <c r="EDE249" s="172"/>
      <c r="EDF249" s="172"/>
      <c r="EDG249" s="172"/>
      <c r="EDH249" s="172"/>
      <c r="EDI249" s="172"/>
      <c r="EDJ249" s="172"/>
      <c r="EDK249" s="172"/>
      <c r="EDL249" s="172"/>
      <c r="EDM249" s="172"/>
      <c r="EDN249" s="172"/>
      <c r="EDO249" s="172"/>
      <c r="EDP249" s="172"/>
      <c r="EDQ249" s="172"/>
      <c r="EDR249" s="172"/>
      <c r="EDS249" s="172"/>
      <c r="EDT249" s="172"/>
      <c r="EDU249" s="172"/>
      <c r="EDV249" s="172"/>
      <c r="EDW249" s="172"/>
      <c r="EDX249" s="172"/>
      <c r="EDY249" s="172"/>
      <c r="EDZ249" s="172"/>
      <c r="EEA249" s="172"/>
      <c r="EEB249" s="172"/>
      <c r="EEC249" s="172"/>
      <c r="EED249" s="172"/>
      <c r="EEE249" s="172"/>
      <c r="EEF249" s="172"/>
      <c r="EEG249" s="172"/>
      <c r="EEH249" s="172"/>
      <c r="EEI249" s="172"/>
      <c r="EEJ249" s="172"/>
      <c r="EEK249" s="172"/>
      <c r="EEL249" s="172"/>
      <c r="EEM249" s="172"/>
      <c r="EEN249" s="172"/>
      <c r="EEO249" s="172"/>
      <c r="EEP249" s="172"/>
      <c r="EEQ249" s="172"/>
      <c r="EER249" s="172"/>
      <c r="EES249" s="172"/>
      <c r="EET249" s="172"/>
      <c r="EEU249" s="172"/>
      <c r="EEV249" s="172"/>
      <c r="EEW249" s="172"/>
      <c r="EEX249" s="172"/>
      <c r="EEY249" s="172"/>
      <c r="EEZ249" s="172"/>
      <c r="EFA249" s="172"/>
      <c r="EFB249" s="172"/>
      <c r="EFC249" s="172"/>
      <c r="EFD249" s="172"/>
      <c r="EFE249" s="172"/>
      <c r="EFF249" s="172"/>
      <c r="EFG249" s="172"/>
      <c r="EFH249" s="172"/>
      <c r="EFI249" s="172"/>
      <c r="EFJ249" s="172"/>
      <c r="EFK249" s="172"/>
      <c r="EFL249" s="172"/>
      <c r="EFM249" s="172"/>
      <c r="EFN249" s="172"/>
      <c r="EFO249" s="172"/>
      <c r="EFP249" s="172"/>
      <c r="EFQ249" s="172"/>
      <c r="EFR249" s="172"/>
      <c r="EFS249" s="172"/>
      <c r="EFT249" s="172"/>
      <c r="EFU249" s="172"/>
      <c r="EFV249" s="172"/>
      <c r="EFW249" s="172"/>
      <c r="EFX249" s="172"/>
      <c r="EFY249" s="172"/>
      <c r="EFZ249" s="172"/>
      <c r="EGA249" s="172"/>
      <c r="EGB249" s="172"/>
      <c r="EGC249" s="172"/>
      <c r="EGD249" s="172"/>
      <c r="EGE249" s="172"/>
      <c r="EGF249" s="172"/>
      <c r="EGG249" s="172"/>
      <c r="EGH249" s="172"/>
      <c r="EGI249" s="172"/>
      <c r="EGJ249" s="172"/>
      <c r="EGK249" s="172"/>
      <c r="EGL249" s="172"/>
      <c r="EGM249" s="172"/>
      <c r="EGN249" s="172"/>
      <c r="EGO249" s="172"/>
      <c r="EGP249" s="172"/>
      <c r="EGQ249" s="172"/>
      <c r="EGR249" s="172"/>
      <c r="EGS249" s="172"/>
      <c r="EGT249" s="172"/>
      <c r="EGU249" s="172"/>
      <c r="EGV249" s="172"/>
      <c r="EGW249" s="172"/>
      <c r="EGX249" s="172"/>
      <c r="EGY249" s="172"/>
      <c r="EGZ249" s="172"/>
      <c r="EHA249" s="172"/>
      <c r="EHB249" s="172"/>
      <c r="EHC249" s="172"/>
      <c r="EHD249" s="172"/>
      <c r="EHE249" s="172"/>
      <c r="EHF249" s="172"/>
      <c r="EHG249" s="172"/>
      <c r="EHH249" s="172"/>
      <c r="EHI249" s="172"/>
      <c r="EHJ249" s="172"/>
      <c r="EHK249" s="172"/>
      <c r="EHL249" s="172"/>
      <c r="EHM249" s="172"/>
      <c r="EHN249" s="172"/>
      <c r="EHO249" s="172"/>
      <c r="EHP249" s="172"/>
      <c r="EHQ249" s="172"/>
      <c r="EHR249" s="172"/>
      <c r="EHS249" s="172"/>
      <c r="EHT249" s="172"/>
      <c r="EHU249" s="172"/>
      <c r="EHV249" s="172"/>
      <c r="EHW249" s="172"/>
      <c r="EHX249" s="172"/>
      <c r="EHY249" s="172"/>
      <c r="EHZ249" s="172"/>
      <c r="EIA249" s="172"/>
      <c r="EIB249" s="172"/>
      <c r="EIC249" s="172"/>
      <c r="EID249" s="172"/>
      <c r="EIE249" s="172"/>
      <c r="EIF249" s="172"/>
      <c r="EIG249" s="172"/>
      <c r="EIH249" s="172"/>
      <c r="EII249" s="172"/>
      <c r="EIJ249" s="172"/>
      <c r="EIK249" s="172"/>
      <c r="EIL249" s="172"/>
      <c r="EIM249" s="172"/>
      <c r="EIN249" s="172"/>
      <c r="EIO249" s="172"/>
      <c r="EIP249" s="172"/>
      <c r="EIQ249" s="172"/>
      <c r="EIR249" s="172"/>
      <c r="EIS249" s="172"/>
      <c r="EIT249" s="172"/>
      <c r="EIU249" s="172"/>
      <c r="EIV249" s="172"/>
      <c r="EIW249" s="172"/>
      <c r="EIX249" s="172"/>
      <c r="EIY249" s="172"/>
      <c r="EIZ249" s="172"/>
      <c r="EJA249" s="172"/>
      <c r="EJB249" s="172"/>
      <c r="EJC249" s="172"/>
      <c r="EJD249" s="172"/>
      <c r="EJE249" s="172"/>
      <c r="EJF249" s="172"/>
      <c r="EJG249" s="172"/>
      <c r="EJH249" s="172"/>
      <c r="EJI249" s="172"/>
      <c r="EJJ249" s="172"/>
      <c r="EJK249" s="172"/>
      <c r="EJL249" s="172"/>
      <c r="EJM249" s="172"/>
      <c r="EJN249" s="172"/>
      <c r="EJO249" s="172"/>
      <c r="EJP249" s="172"/>
      <c r="EJQ249" s="172"/>
      <c r="EJR249" s="172"/>
      <c r="EJS249" s="172"/>
      <c r="EJT249" s="172"/>
      <c r="EJU249" s="172"/>
      <c r="EJV249" s="172"/>
      <c r="EJW249" s="172"/>
      <c r="EJX249" s="172"/>
      <c r="EJY249" s="172"/>
      <c r="EJZ249" s="172"/>
      <c r="EKA249" s="172"/>
      <c r="EKB249" s="172"/>
      <c r="EKC249" s="172"/>
      <c r="EKD249" s="172"/>
      <c r="EKE249" s="172"/>
      <c r="EKF249" s="172"/>
      <c r="EKG249" s="172"/>
      <c r="EKH249" s="172"/>
      <c r="EKI249" s="172"/>
      <c r="EKJ249" s="172"/>
      <c r="EKK249" s="172"/>
      <c r="EKL249" s="172"/>
      <c r="EKM249" s="172"/>
      <c r="EKN249" s="172"/>
      <c r="EKO249" s="172"/>
      <c r="EKP249" s="172"/>
      <c r="EKQ249" s="172"/>
      <c r="EKR249" s="172"/>
      <c r="EKS249" s="172"/>
      <c r="EKT249" s="172"/>
      <c r="EKU249" s="172"/>
      <c r="EKV249" s="172"/>
      <c r="EKW249" s="172"/>
      <c r="EKX249" s="172"/>
      <c r="EKY249" s="172"/>
      <c r="EKZ249" s="172"/>
      <c r="ELA249" s="172"/>
      <c r="ELB249" s="172"/>
      <c r="ELC249" s="172"/>
      <c r="ELD249" s="172"/>
      <c r="ELE249" s="172"/>
      <c r="ELF249" s="172"/>
      <c r="ELG249" s="172"/>
      <c r="ELH249" s="172"/>
      <c r="ELI249" s="172"/>
      <c r="ELJ249" s="172"/>
      <c r="ELK249" s="172"/>
      <c r="ELL249" s="172"/>
      <c r="ELM249" s="172"/>
      <c r="ELN249" s="172"/>
      <c r="ELO249" s="172"/>
      <c r="ELP249" s="172"/>
      <c r="ELQ249" s="172"/>
      <c r="ELR249" s="172"/>
      <c r="ELS249" s="172"/>
      <c r="ELT249" s="172"/>
      <c r="ELU249" s="172"/>
      <c r="ELV249" s="172"/>
      <c r="ELW249" s="172"/>
      <c r="ELX249" s="172"/>
      <c r="ELY249" s="172"/>
      <c r="ELZ249" s="172"/>
      <c r="EMA249" s="172"/>
      <c r="EMB249" s="172"/>
      <c r="EMC249" s="172"/>
      <c r="EMD249" s="172"/>
      <c r="EME249" s="172"/>
      <c r="EMF249" s="172"/>
      <c r="EMG249" s="172"/>
      <c r="EMH249" s="172"/>
      <c r="EMI249" s="172"/>
      <c r="EMJ249" s="172"/>
      <c r="EMK249" s="172"/>
      <c r="EML249" s="172"/>
      <c r="EMM249" s="172"/>
      <c r="EMN249" s="172"/>
      <c r="EMO249" s="172"/>
      <c r="EMP249" s="172"/>
      <c r="EMQ249" s="172"/>
      <c r="EMR249" s="172"/>
      <c r="EMS249" s="172"/>
      <c r="EMT249" s="172"/>
      <c r="EMU249" s="172"/>
      <c r="EMV249" s="172"/>
      <c r="EMW249" s="172"/>
      <c r="EMX249" s="172"/>
      <c r="EMY249" s="172"/>
      <c r="EMZ249" s="172"/>
      <c r="ENA249" s="172"/>
      <c r="ENB249" s="172"/>
      <c r="ENC249" s="172"/>
      <c r="END249" s="172"/>
      <c r="ENE249" s="172"/>
      <c r="ENF249" s="172"/>
      <c r="ENG249" s="172"/>
      <c r="ENH249" s="172"/>
      <c r="ENI249" s="172"/>
      <c r="ENJ249" s="172"/>
      <c r="ENK249" s="172"/>
      <c r="ENL249" s="172"/>
      <c r="ENM249" s="172"/>
      <c r="ENN249" s="172"/>
      <c r="ENO249" s="172"/>
      <c r="ENP249" s="172"/>
      <c r="ENQ249" s="172"/>
      <c r="ENR249" s="172"/>
      <c r="ENS249" s="172"/>
      <c r="ENT249" s="172"/>
      <c r="ENU249" s="172"/>
      <c r="ENV249" s="172"/>
      <c r="ENW249" s="172"/>
      <c r="ENX249" s="172"/>
      <c r="ENY249" s="172"/>
      <c r="ENZ249" s="172"/>
      <c r="EOA249" s="172"/>
      <c r="EOB249" s="172"/>
      <c r="EOC249" s="172"/>
      <c r="EOD249" s="172"/>
      <c r="EOE249" s="172"/>
      <c r="EOF249" s="172"/>
      <c r="EOG249" s="172"/>
      <c r="EOH249" s="172"/>
      <c r="EOI249" s="172"/>
      <c r="EOJ249" s="172"/>
      <c r="EOK249" s="172"/>
      <c r="EOL249" s="172"/>
      <c r="EOM249" s="172"/>
      <c r="EON249" s="172"/>
      <c r="EOO249" s="172"/>
      <c r="EOP249" s="172"/>
      <c r="EOQ249" s="172"/>
      <c r="EOR249" s="172"/>
      <c r="EOS249" s="172"/>
      <c r="EOT249" s="172"/>
      <c r="EOU249" s="172"/>
      <c r="EOV249" s="172"/>
      <c r="EOW249" s="172"/>
      <c r="EOX249" s="172"/>
      <c r="EOY249" s="172"/>
      <c r="EOZ249" s="172"/>
      <c r="EPA249" s="172"/>
      <c r="EPB249" s="172"/>
      <c r="EPC249" s="172"/>
      <c r="EPD249" s="172"/>
      <c r="EPE249" s="172"/>
      <c r="EPF249" s="172"/>
      <c r="EPG249" s="172"/>
      <c r="EPH249" s="172"/>
      <c r="EPI249" s="172"/>
      <c r="EPJ249" s="172"/>
      <c r="EPK249" s="172"/>
      <c r="EPL249" s="172"/>
      <c r="EPM249" s="172"/>
      <c r="EPN249" s="172"/>
      <c r="EPO249" s="172"/>
      <c r="EPP249" s="172"/>
      <c r="EPQ249" s="172"/>
      <c r="EPR249" s="172"/>
      <c r="EPS249" s="172"/>
      <c r="EPT249" s="172"/>
      <c r="EPU249" s="172"/>
      <c r="EPV249" s="172"/>
      <c r="EPW249" s="172"/>
      <c r="EPX249" s="172"/>
      <c r="EPY249" s="172"/>
      <c r="EPZ249" s="172"/>
      <c r="EQA249" s="172"/>
      <c r="EQB249" s="172"/>
      <c r="EQC249" s="172"/>
      <c r="EQD249" s="172"/>
      <c r="EQE249" s="172"/>
      <c r="EQF249" s="172"/>
      <c r="EQG249" s="172"/>
      <c r="EQH249" s="172"/>
      <c r="EQI249" s="172"/>
      <c r="EQJ249" s="172"/>
      <c r="EQK249" s="172"/>
      <c r="EQL249" s="172"/>
      <c r="EQM249" s="172"/>
      <c r="EQN249" s="172"/>
      <c r="EQO249" s="172"/>
      <c r="EQP249" s="172"/>
      <c r="EQQ249" s="172"/>
      <c r="EQR249" s="172"/>
      <c r="EQS249" s="172"/>
      <c r="EQT249" s="172"/>
      <c r="EQU249" s="172"/>
      <c r="EQV249" s="172"/>
      <c r="EQW249" s="172"/>
      <c r="EQX249" s="172"/>
      <c r="EQY249" s="172"/>
      <c r="EQZ249" s="172"/>
      <c r="ERA249" s="172"/>
      <c r="ERB249" s="172"/>
      <c r="ERC249" s="172"/>
      <c r="ERD249" s="172"/>
      <c r="ERE249" s="172"/>
      <c r="ERF249" s="172"/>
      <c r="ERG249" s="172"/>
      <c r="ERH249" s="172"/>
      <c r="ERI249" s="172"/>
      <c r="ERJ249" s="172"/>
      <c r="ERK249" s="172"/>
      <c r="ERL249" s="172"/>
      <c r="ERM249" s="172"/>
      <c r="ERN249" s="172"/>
      <c r="ERO249" s="172"/>
      <c r="ERP249" s="172"/>
      <c r="ERQ249" s="172"/>
      <c r="ERR249" s="172"/>
      <c r="ERS249" s="172"/>
      <c r="ERT249" s="172"/>
      <c r="ERU249" s="172"/>
      <c r="ERV249" s="172"/>
      <c r="ERW249" s="172"/>
      <c r="ERX249" s="172"/>
      <c r="ERY249" s="172"/>
      <c r="ERZ249" s="172"/>
      <c r="ESA249" s="172"/>
      <c r="ESB249" s="172"/>
      <c r="ESC249" s="172"/>
      <c r="ESD249" s="172"/>
      <c r="ESE249" s="172"/>
      <c r="ESF249" s="172"/>
      <c r="ESG249" s="172"/>
      <c r="ESH249" s="172"/>
      <c r="ESI249" s="172"/>
      <c r="ESJ249" s="172"/>
      <c r="ESK249" s="172"/>
      <c r="ESL249" s="172"/>
      <c r="ESM249" s="172"/>
      <c r="ESN249" s="172"/>
      <c r="ESO249" s="172"/>
      <c r="ESP249" s="172"/>
      <c r="ESQ249" s="172"/>
      <c r="ESR249" s="172"/>
      <c r="ESS249" s="172"/>
      <c r="EST249" s="172"/>
      <c r="ESU249" s="172"/>
      <c r="ESV249" s="172"/>
      <c r="ESW249" s="172"/>
      <c r="ESX249" s="172"/>
      <c r="ESY249" s="172"/>
      <c r="ESZ249" s="172"/>
      <c r="ETA249" s="172"/>
      <c r="ETB249" s="172"/>
      <c r="ETC249" s="172"/>
      <c r="ETD249" s="172"/>
      <c r="ETE249" s="172"/>
      <c r="ETF249" s="172"/>
      <c r="ETG249" s="172"/>
      <c r="ETH249" s="172"/>
      <c r="ETI249" s="172"/>
      <c r="ETJ249" s="172"/>
      <c r="ETK249" s="172"/>
      <c r="ETL249" s="172"/>
      <c r="ETM249" s="172"/>
      <c r="ETN249" s="172"/>
      <c r="ETO249" s="172"/>
      <c r="ETP249" s="172"/>
      <c r="ETQ249" s="172"/>
      <c r="ETR249" s="172"/>
      <c r="ETS249" s="172"/>
      <c r="ETT249" s="172"/>
      <c r="ETU249" s="172"/>
      <c r="ETV249" s="172"/>
      <c r="ETW249" s="172"/>
      <c r="ETX249" s="172"/>
      <c r="ETY249" s="172"/>
      <c r="ETZ249" s="172"/>
      <c r="EUA249" s="172"/>
      <c r="EUB249" s="172"/>
      <c r="EUC249" s="172"/>
      <c r="EUD249" s="172"/>
      <c r="EUE249" s="172"/>
      <c r="EUF249" s="172"/>
      <c r="EUG249" s="172"/>
      <c r="EUH249" s="172"/>
      <c r="EUI249" s="172"/>
      <c r="EUJ249" s="172"/>
      <c r="EUK249" s="172"/>
      <c r="EUL249" s="172"/>
      <c r="EUM249" s="172"/>
      <c r="EUN249" s="172"/>
      <c r="EUO249" s="172"/>
      <c r="EUP249" s="172"/>
      <c r="EUQ249" s="172"/>
      <c r="EUR249" s="172"/>
      <c r="EUS249" s="172"/>
      <c r="EUT249" s="172"/>
      <c r="EUU249" s="172"/>
      <c r="EUV249" s="172"/>
      <c r="EUW249" s="172"/>
      <c r="EUX249" s="172"/>
      <c r="EUY249" s="172"/>
      <c r="EUZ249" s="172"/>
      <c r="EVA249" s="172"/>
      <c r="EVB249" s="172"/>
      <c r="EVC249" s="172"/>
      <c r="EVD249" s="172"/>
      <c r="EVE249" s="172"/>
      <c r="EVF249" s="172"/>
      <c r="EVG249" s="172"/>
      <c r="EVH249" s="172"/>
      <c r="EVI249" s="172"/>
      <c r="EVJ249" s="172"/>
      <c r="EVK249" s="172"/>
      <c r="EVL249" s="172"/>
      <c r="EVM249" s="172"/>
      <c r="EVN249" s="172"/>
      <c r="EVO249" s="172"/>
      <c r="EVP249" s="172"/>
      <c r="EVQ249" s="172"/>
      <c r="EVR249" s="172"/>
      <c r="EVS249" s="172"/>
      <c r="EVT249" s="172"/>
      <c r="EVU249" s="172"/>
      <c r="EVV249" s="172"/>
      <c r="EVW249" s="172"/>
      <c r="EVX249" s="172"/>
      <c r="EVY249" s="172"/>
      <c r="EVZ249" s="172"/>
      <c r="EWA249" s="172"/>
      <c r="EWB249" s="172"/>
      <c r="EWC249" s="172"/>
      <c r="EWD249" s="172"/>
      <c r="EWE249" s="172"/>
      <c r="EWF249" s="172"/>
      <c r="EWG249" s="172"/>
      <c r="EWH249" s="172"/>
      <c r="EWI249" s="172"/>
      <c r="EWJ249" s="172"/>
      <c r="EWK249" s="172"/>
      <c r="EWL249" s="172"/>
      <c r="EWM249" s="172"/>
      <c r="EWN249" s="172"/>
      <c r="EWO249" s="172"/>
      <c r="EWP249" s="172"/>
      <c r="EWQ249" s="172"/>
      <c r="EWR249" s="172"/>
      <c r="EWS249" s="172"/>
      <c r="EWT249" s="172"/>
      <c r="EWU249" s="172"/>
      <c r="EWV249" s="172"/>
      <c r="EWW249" s="172"/>
      <c r="EWX249" s="172"/>
      <c r="EWY249" s="172"/>
      <c r="EWZ249" s="172"/>
      <c r="EXA249" s="172"/>
      <c r="EXB249" s="172"/>
      <c r="EXC249" s="172"/>
      <c r="EXD249" s="172"/>
      <c r="EXE249" s="172"/>
      <c r="EXF249" s="172"/>
      <c r="EXG249" s="172"/>
      <c r="EXH249" s="172"/>
      <c r="EXI249" s="172"/>
      <c r="EXJ249" s="172"/>
      <c r="EXK249" s="172"/>
      <c r="EXL249" s="172"/>
      <c r="EXM249" s="172"/>
      <c r="EXN249" s="172"/>
      <c r="EXO249" s="172"/>
      <c r="EXP249" s="172"/>
      <c r="EXQ249" s="172"/>
      <c r="EXR249" s="172"/>
      <c r="EXS249" s="172"/>
      <c r="EXT249" s="172"/>
      <c r="EXU249" s="172"/>
      <c r="EXV249" s="172"/>
      <c r="EXW249" s="172"/>
      <c r="EXX249" s="172"/>
      <c r="EXY249" s="172"/>
      <c r="EXZ249" s="172"/>
      <c r="EYA249" s="172"/>
      <c r="EYB249" s="172"/>
      <c r="EYC249" s="172"/>
      <c r="EYD249" s="172"/>
      <c r="EYE249" s="172"/>
      <c r="EYF249" s="172"/>
      <c r="EYG249" s="172"/>
      <c r="EYH249" s="172"/>
      <c r="EYI249" s="172"/>
      <c r="EYJ249" s="172"/>
      <c r="EYK249" s="172"/>
      <c r="EYL249" s="172"/>
      <c r="EYM249" s="172"/>
      <c r="EYN249" s="172"/>
      <c r="EYO249" s="172"/>
      <c r="EYP249" s="172"/>
      <c r="EYQ249" s="172"/>
      <c r="EYR249" s="172"/>
      <c r="EYS249" s="172"/>
      <c r="EYT249" s="172"/>
      <c r="EYU249" s="172"/>
      <c r="EYV249" s="172"/>
      <c r="EYW249" s="172"/>
      <c r="EYX249" s="172"/>
      <c r="EYY249" s="172"/>
      <c r="EYZ249" s="172"/>
      <c r="EZA249" s="172"/>
      <c r="EZB249" s="172"/>
      <c r="EZC249" s="172"/>
      <c r="EZD249" s="172"/>
      <c r="EZE249" s="172"/>
      <c r="EZF249" s="172"/>
      <c r="EZG249" s="172"/>
      <c r="EZH249" s="172"/>
      <c r="EZI249" s="172"/>
      <c r="EZJ249" s="172"/>
      <c r="EZK249" s="172"/>
      <c r="EZL249" s="172"/>
      <c r="EZM249" s="172"/>
      <c r="EZN249" s="172"/>
      <c r="EZO249" s="172"/>
      <c r="EZP249" s="172"/>
      <c r="EZQ249" s="172"/>
      <c r="EZR249" s="172"/>
      <c r="EZS249" s="172"/>
      <c r="EZT249" s="172"/>
      <c r="EZU249" s="172"/>
      <c r="EZV249" s="172"/>
      <c r="EZW249" s="172"/>
      <c r="EZX249" s="172"/>
      <c r="EZY249" s="172"/>
      <c r="EZZ249" s="172"/>
      <c r="FAA249" s="172"/>
      <c r="FAB249" s="172"/>
      <c r="FAC249" s="172"/>
      <c r="FAD249" s="172"/>
      <c r="FAE249" s="172"/>
      <c r="FAF249" s="172"/>
      <c r="FAG249" s="172"/>
      <c r="FAH249" s="172"/>
      <c r="FAI249" s="172"/>
      <c r="FAJ249" s="172"/>
      <c r="FAK249" s="172"/>
      <c r="FAL249" s="172"/>
      <c r="FAM249" s="172"/>
      <c r="FAN249" s="172"/>
      <c r="FAO249" s="172"/>
      <c r="FAP249" s="172"/>
      <c r="FAQ249" s="172"/>
      <c r="FAR249" s="172"/>
      <c r="FAS249" s="172"/>
      <c r="FAT249" s="172"/>
      <c r="FAU249" s="172"/>
      <c r="FAV249" s="172"/>
      <c r="FAW249" s="172"/>
      <c r="FAX249" s="172"/>
      <c r="FAY249" s="172"/>
      <c r="FAZ249" s="172"/>
      <c r="FBA249" s="172"/>
      <c r="FBB249" s="172"/>
      <c r="FBC249" s="172"/>
      <c r="FBD249" s="172"/>
      <c r="FBE249" s="172"/>
      <c r="FBF249" s="172"/>
      <c r="FBG249" s="172"/>
      <c r="FBH249" s="172"/>
      <c r="FBI249" s="172"/>
      <c r="FBJ249" s="172"/>
      <c r="FBK249" s="172"/>
      <c r="FBL249" s="172"/>
      <c r="FBM249" s="172"/>
      <c r="FBN249" s="172"/>
      <c r="FBO249" s="172"/>
      <c r="FBP249" s="172"/>
      <c r="FBQ249" s="172"/>
      <c r="FBR249" s="172"/>
      <c r="FBS249" s="172"/>
      <c r="FBT249" s="172"/>
      <c r="FBU249" s="172"/>
      <c r="FBV249" s="172"/>
      <c r="FBW249" s="172"/>
      <c r="FBX249" s="172"/>
      <c r="FBY249" s="172"/>
      <c r="FBZ249" s="172"/>
      <c r="FCA249" s="172"/>
      <c r="FCB249" s="172"/>
      <c r="FCC249" s="172"/>
      <c r="FCD249" s="172"/>
      <c r="FCE249" s="172"/>
      <c r="FCF249" s="172"/>
      <c r="FCG249" s="172"/>
      <c r="FCH249" s="172"/>
      <c r="FCI249" s="172"/>
      <c r="FCJ249" s="172"/>
      <c r="FCK249" s="172"/>
      <c r="FCL249" s="172"/>
      <c r="FCM249" s="172"/>
      <c r="FCN249" s="172"/>
      <c r="FCO249" s="172"/>
      <c r="FCP249" s="172"/>
      <c r="FCQ249" s="172"/>
      <c r="FCR249" s="172"/>
      <c r="FCS249" s="172"/>
      <c r="FCT249" s="172"/>
      <c r="FCU249" s="172"/>
      <c r="FCV249" s="172"/>
      <c r="FCW249" s="172"/>
      <c r="FCX249" s="172"/>
      <c r="FCY249" s="172"/>
      <c r="FCZ249" s="172"/>
      <c r="FDA249" s="172"/>
      <c r="FDB249" s="172"/>
      <c r="FDC249" s="172"/>
      <c r="FDD249" s="172"/>
      <c r="FDE249" s="172"/>
      <c r="FDF249" s="172"/>
      <c r="FDG249" s="172"/>
      <c r="FDH249" s="172"/>
      <c r="FDI249" s="172"/>
      <c r="FDJ249" s="172"/>
      <c r="FDK249" s="172"/>
      <c r="FDL249" s="172"/>
      <c r="FDM249" s="172"/>
      <c r="FDN249" s="172"/>
      <c r="FDO249" s="172"/>
      <c r="FDP249" s="172"/>
      <c r="FDQ249" s="172"/>
      <c r="FDR249" s="172"/>
      <c r="FDS249" s="172"/>
      <c r="FDT249" s="172"/>
      <c r="FDU249" s="172"/>
      <c r="FDV249" s="172"/>
      <c r="FDW249" s="172"/>
      <c r="FDX249" s="172"/>
      <c r="FDY249" s="172"/>
      <c r="FDZ249" s="172"/>
      <c r="FEA249" s="172"/>
      <c r="FEB249" s="172"/>
      <c r="FEC249" s="172"/>
      <c r="FED249" s="172"/>
      <c r="FEE249" s="172"/>
      <c r="FEF249" s="172"/>
      <c r="FEG249" s="172"/>
      <c r="FEH249" s="172"/>
      <c r="FEI249" s="172"/>
      <c r="FEJ249" s="172"/>
      <c r="FEK249" s="172"/>
      <c r="FEL249" s="172"/>
      <c r="FEM249" s="172"/>
      <c r="FEN249" s="172"/>
      <c r="FEO249" s="172"/>
      <c r="FEP249" s="172"/>
      <c r="FEQ249" s="172"/>
      <c r="FER249" s="172"/>
      <c r="FES249" s="172"/>
      <c r="FET249" s="172"/>
      <c r="FEU249" s="172"/>
      <c r="FEV249" s="172"/>
      <c r="FEW249" s="172"/>
      <c r="FEX249" s="172"/>
      <c r="FEY249" s="172"/>
      <c r="FEZ249" s="172"/>
      <c r="FFA249" s="172"/>
      <c r="FFB249" s="172"/>
      <c r="FFC249" s="172"/>
      <c r="FFD249" s="172"/>
      <c r="FFE249" s="172"/>
      <c r="FFF249" s="172"/>
      <c r="FFG249" s="172"/>
      <c r="FFH249" s="172"/>
      <c r="FFI249" s="172"/>
      <c r="FFJ249" s="172"/>
      <c r="FFK249" s="172"/>
      <c r="FFL249" s="172"/>
      <c r="FFM249" s="172"/>
      <c r="FFN249" s="172"/>
      <c r="FFO249" s="172"/>
      <c r="FFP249" s="172"/>
      <c r="FFQ249" s="172"/>
      <c r="FFR249" s="172"/>
      <c r="FFS249" s="172"/>
      <c r="FFT249" s="172"/>
      <c r="FFU249" s="172"/>
      <c r="FFV249" s="172"/>
      <c r="FFW249" s="172"/>
      <c r="FFX249" s="172"/>
      <c r="FFY249" s="172"/>
      <c r="FFZ249" s="172"/>
      <c r="FGA249" s="172"/>
      <c r="FGB249" s="172"/>
      <c r="FGC249" s="172"/>
      <c r="FGD249" s="172"/>
      <c r="FGE249" s="172"/>
      <c r="FGF249" s="172"/>
      <c r="FGG249" s="172"/>
      <c r="FGH249" s="172"/>
      <c r="FGI249" s="172"/>
      <c r="FGJ249" s="172"/>
      <c r="FGK249" s="172"/>
      <c r="FGL249" s="172"/>
      <c r="FGM249" s="172"/>
      <c r="FGN249" s="172"/>
      <c r="FGO249" s="172"/>
      <c r="FGP249" s="172"/>
      <c r="FGQ249" s="172"/>
      <c r="FGR249" s="172"/>
      <c r="FGS249" s="172"/>
      <c r="FGT249" s="172"/>
      <c r="FGU249" s="172"/>
      <c r="FGV249" s="172"/>
      <c r="FGW249" s="172"/>
      <c r="FGX249" s="172"/>
      <c r="FGY249" s="172"/>
      <c r="FGZ249" s="172"/>
      <c r="FHA249" s="172"/>
      <c r="FHB249" s="172"/>
      <c r="FHC249" s="172"/>
      <c r="FHD249" s="172"/>
      <c r="FHE249" s="172"/>
      <c r="FHF249" s="172"/>
      <c r="FHG249" s="172"/>
      <c r="FHH249" s="172"/>
      <c r="FHI249" s="172"/>
      <c r="FHJ249" s="172"/>
      <c r="FHK249" s="172"/>
      <c r="FHL249" s="172"/>
      <c r="FHM249" s="172"/>
      <c r="FHN249" s="172"/>
      <c r="FHO249" s="172"/>
      <c r="FHP249" s="172"/>
      <c r="FHQ249" s="172"/>
      <c r="FHR249" s="172"/>
      <c r="FHS249" s="172"/>
      <c r="FHT249" s="172"/>
      <c r="FHU249" s="172"/>
      <c r="FHV249" s="172"/>
      <c r="FHW249" s="172"/>
      <c r="FHX249" s="172"/>
      <c r="FHY249" s="172"/>
      <c r="FHZ249" s="172"/>
      <c r="FIA249" s="172"/>
      <c r="FIB249" s="172"/>
      <c r="FIC249" s="172"/>
      <c r="FID249" s="172"/>
      <c r="FIE249" s="172"/>
      <c r="FIF249" s="172"/>
      <c r="FIG249" s="172"/>
      <c r="FIH249" s="172"/>
      <c r="FII249" s="172"/>
      <c r="FIJ249" s="172"/>
      <c r="FIK249" s="172"/>
      <c r="FIL249" s="172"/>
      <c r="FIM249" s="172"/>
      <c r="FIN249" s="172"/>
      <c r="FIO249" s="172"/>
      <c r="FIP249" s="172"/>
      <c r="FIQ249" s="172"/>
      <c r="FIR249" s="172"/>
      <c r="FIS249" s="172"/>
      <c r="FIT249" s="172"/>
      <c r="FIU249" s="172"/>
      <c r="FIV249" s="172"/>
      <c r="FIW249" s="172"/>
      <c r="FIX249" s="172"/>
      <c r="FIY249" s="172"/>
      <c r="FIZ249" s="172"/>
      <c r="FJA249" s="172"/>
      <c r="FJB249" s="172"/>
      <c r="FJC249" s="172"/>
      <c r="FJD249" s="172"/>
      <c r="FJE249" s="172"/>
      <c r="FJF249" s="172"/>
      <c r="FJG249" s="172"/>
      <c r="FJH249" s="172"/>
      <c r="FJI249" s="172"/>
      <c r="FJJ249" s="172"/>
      <c r="FJK249" s="172"/>
      <c r="FJL249" s="172"/>
      <c r="FJM249" s="172"/>
      <c r="FJN249" s="172"/>
      <c r="FJO249" s="172"/>
      <c r="FJP249" s="172"/>
      <c r="FJQ249" s="172"/>
      <c r="FJR249" s="172"/>
      <c r="FJS249" s="172"/>
      <c r="FJT249" s="172"/>
      <c r="FJU249" s="172"/>
      <c r="FJV249" s="172"/>
      <c r="FJW249" s="172"/>
      <c r="FJX249" s="172"/>
      <c r="FJY249" s="172"/>
      <c r="FJZ249" s="172"/>
      <c r="FKA249" s="172"/>
      <c r="FKB249" s="172"/>
      <c r="FKC249" s="172"/>
      <c r="FKD249" s="172"/>
      <c r="FKE249" s="172"/>
      <c r="FKF249" s="172"/>
      <c r="FKG249" s="172"/>
      <c r="FKH249" s="172"/>
      <c r="FKI249" s="172"/>
      <c r="FKJ249" s="172"/>
      <c r="FKK249" s="172"/>
      <c r="FKL249" s="172"/>
      <c r="FKM249" s="172"/>
      <c r="FKN249" s="172"/>
      <c r="FKO249" s="172"/>
      <c r="FKP249" s="172"/>
      <c r="FKQ249" s="172"/>
      <c r="FKR249" s="172"/>
      <c r="FKS249" s="172"/>
      <c r="FKT249" s="172"/>
      <c r="FKU249" s="172"/>
      <c r="FKV249" s="172"/>
      <c r="FKW249" s="172"/>
      <c r="FKX249" s="172"/>
      <c r="FKY249" s="172"/>
      <c r="FKZ249" s="172"/>
      <c r="FLA249" s="172"/>
      <c r="FLB249" s="172"/>
      <c r="FLC249" s="172"/>
      <c r="FLD249" s="172"/>
      <c r="FLE249" s="172"/>
      <c r="FLF249" s="172"/>
      <c r="FLG249" s="172"/>
      <c r="FLH249" s="172"/>
      <c r="FLI249" s="172"/>
      <c r="FLJ249" s="172"/>
      <c r="FLK249" s="172"/>
      <c r="FLL249" s="172"/>
      <c r="FLM249" s="172"/>
      <c r="FLN249" s="172"/>
      <c r="FLO249" s="172"/>
      <c r="FLP249" s="172"/>
      <c r="FLQ249" s="172"/>
      <c r="FLR249" s="172"/>
      <c r="FLS249" s="172"/>
      <c r="FLT249" s="172"/>
      <c r="FLU249" s="172"/>
      <c r="FLV249" s="172"/>
      <c r="FLW249" s="172"/>
      <c r="FLX249" s="172"/>
      <c r="FLY249" s="172"/>
      <c r="FLZ249" s="172"/>
      <c r="FMA249" s="172"/>
      <c r="FMB249" s="172"/>
      <c r="FMC249" s="172"/>
      <c r="FMD249" s="172"/>
      <c r="FME249" s="172"/>
      <c r="FMF249" s="172"/>
      <c r="FMG249" s="172"/>
      <c r="FMH249" s="172"/>
      <c r="FMI249" s="172"/>
      <c r="FMJ249" s="172"/>
      <c r="FMK249" s="172"/>
      <c r="FML249" s="172"/>
      <c r="FMM249" s="172"/>
      <c r="FMN249" s="172"/>
      <c r="FMO249" s="172"/>
      <c r="FMP249" s="172"/>
      <c r="FMQ249" s="172"/>
      <c r="FMR249" s="172"/>
      <c r="FMS249" s="172"/>
      <c r="FMT249" s="172"/>
      <c r="FMU249" s="172"/>
      <c r="FMV249" s="172"/>
      <c r="FMW249" s="172"/>
      <c r="FMX249" s="172"/>
      <c r="FMY249" s="172"/>
      <c r="FMZ249" s="172"/>
      <c r="FNA249" s="172"/>
      <c r="FNB249" s="172"/>
      <c r="FNC249" s="172"/>
      <c r="FND249" s="172"/>
      <c r="FNE249" s="172"/>
      <c r="FNF249" s="172"/>
      <c r="FNG249" s="172"/>
      <c r="FNH249" s="172"/>
      <c r="FNI249" s="172"/>
      <c r="FNJ249" s="172"/>
      <c r="FNK249" s="172"/>
      <c r="FNL249" s="172"/>
      <c r="FNM249" s="172"/>
      <c r="FNN249" s="172"/>
      <c r="FNO249" s="172"/>
      <c r="FNP249" s="172"/>
      <c r="FNQ249" s="172"/>
      <c r="FNR249" s="172"/>
      <c r="FNS249" s="172"/>
      <c r="FNT249" s="172"/>
      <c r="FNU249" s="172"/>
      <c r="FNV249" s="172"/>
      <c r="FNW249" s="172"/>
      <c r="FNX249" s="172"/>
      <c r="FNY249" s="172"/>
      <c r="FNZ249" s="172"/>
      <c r="FOA249" s="172"/>
      <c r="FOB249" s="172"/>
      <c r="FOC249" s="172"/>
      <c r="FOD249" s="172"/>
      <c r="FOE249" s="172"/>
      <c r="FOF249" s="172"/>
      <c r="FOG249" s="172"/>
      <c r="FOH249" s="172"/>
      <c r="FOI249" s="172"/>
      <c r="FOJ249" s="172"/>
      <c r="FOK249" s="172"/>
      <c r="FOL249" s="172"/>
      <c r="FOM249" s="172"/>
      <c r="FON249" s="172"/>
      <c r="FOO249" s="172"/>
      <c r="FOP249" s="172"/>
      <c r="FOQ249" s="172"/>
      <c r="FOR249" s="172"/>
      <c r="FOS249" s="172"/>
      <c r="FOT249" s="172"/>
      <c r="FOU249" s="172"/>
      <c r="FOV249" s="172"/>
      <c r="FOW249" s="172"/>
      <c r="FOX249" s="172"/>
      <c r="FOY249" s="172"/>
      <c r="FOZ249" s="172"/>
      <c r="FPA249" s="172"/>
      <c r="FPB249" s="172"/>
      <c r="FPC249" s="172"/>
      <c r="FPD249" s="172"/>
      <c r="FPE249" s="172"/>
      <c r="FPF249" s="172"/>
      <c r="FPG249" s="172"/>
      <c r="FPH249" s="172"/>
      <c r="FPI249" s="172"/>
      <c r="FPJ249" s="172"/>
      <c r="FPK249" s="172"/>
      <c r="FPL249" s="172"/>
      <c r="FPM249" s="172"/>
      <c r="FPN249" s="172"/>
      <c r="FPO249" s="172"/>
      <c r="FPP249" s="172"/>
      <c r="FPQ249" s="172"/>
      <c r="FPR249" s="172"/>
      <c r="FPS249" s="172"/>
      <c r="FPT249" s="172"/>
      <c r="FPU249" s="172"/>
      <c r="FPV249" s="172"/>
      <c r="FPW249" s="172"/>
      <c r="FPX249" s="172"/>
      <c r="FPY249" s="172"/>
      <c r="FPZ249" s="172"/>
      <c r="FQA249" s="172"/>
      <c r="FQB249" s="172"/>
      <c r="FQC249" s="172"/>
      <c r="FQD249" s="172"/>
      <c r="FQE249" s="172"/>
      <c r="FQF249" s="172"/>
      <c r="FQG249" s="172"/>
      <c r="FQH249" s="172"/>
      <c r="FQI249" s="172"/>
      <c r="FQJ249" s="172"/>
      <c r="FQK249" s="172"/>
      <c r="FQL249" s="172"/>
      <c r="FQM249" s="172"/>
      <c r="FQN249" s="172"/>
      <c r="FQO249" s="172"/>
      <c r="FQP249" s="172"/>
      <c r="FQQ249" s="172"/>
      <c r="FQR249" s="172"/>
      <c r="FQS249" s="172"/>
      <c r="FQT249" s="172"/>
      <c r="FQU249" s="172"/>
      <c r="FQV249" s="172"/>
      <c r="FQW249" s="172"/>
      <c r="FQX249" s="172"/>
      <c r="FQY249" s="172"/>
      <c r="FQZ249" s="172"/>
      <c r="FRA249" s="172"/>
      <c r="FRB249" s="172"/>
      <c r="FRC249" s="172"/>
      <c r="FRD249" s="172"/>
      <c r="FRE249" s="172"/>
      <c r="FRF249" s="172"/>
      <c r="FRG249" s="172"/>
      <c r="FRH249" s="172"/>
      <c r="FRI249" s="172"/>
      <c r="FRJ249" s="172"/>
      <c r="FRK249" s="172"/>
      <c r="FRL249" s="172"/>
      <c r="FRM249" s="172"/>
      <c r="FRN249" s="172"/>
      <c r="FRO249" s="172"/>
      <c r="FRP249" s="172"/>
      <c r="FRQ249" s="172"/>
      <c r="FRR249" s="172"/>
      <c r="FRS249" s="172"/>
      <c r="FRT249" s="172"/>
      <c r="FRU249" s="172"/>
      <c r="FRV249" s="172"/>
      <c r="FRW249" s="172"/>
      <c r="FRX249" s="172"/>
      <c r="FRY249" s="172"/>
      <c r="FRZ249" s="172"/>
      <c r="FSA249" s="172"/>
      <c r="FSB249" s="172"/>
      <c r="FSC249" s="172"/>
      <c r="FSD249" s="172"/>
      <c r="FSE249" s="172"/>
      <c r="FSF249" s="172"/>
      <c r="FSG249" s="172"/>
      <c r="FSH249" s="172"/>
      <c r="FSI249" s="172"/>
      <c r="FSJ249" s="172"/>
      <c r="FSK249" s="172"/>
      <c r="FSL249" s="172"/>
      <c r="FSM249" s="172"/>
      <c r="FSN249" s="172"/>
      <c r="FSO249" s="172"/>
      <c r="FSP249" s="172"/>
      <c r="FSQ249" s="172"/>
      <c r="FSR249" s="172"/>
      <c r="FSS249" s="172"/>
      <c r="FST249" s="172"/>
      <c r="FSU249" s="172"/>
      <c r="FSV249" s="172"/>
      <c r="FSW249" s="172"/>
      <c r="FSX249" s="172"/>
      <c r="FSY249" s="172"/>
      <c r="FSZ249" s="172"/>
      <c r="FTA249" s="172"/>
      <c r="FTB249" s="172"/>
      <c r="FTC249" s="172"/>
      <c r="FTD249" s="172"/>
      <c r="FTE249" s="172"/>
      <c r="FTF249" s="172"/>
      <c r="FTG249" s="172"/>
      <c r="FTH249" s="172"/>
      <c r="FTI249" s="172"/>
      <c r="FTJ249" s="172"/>
      <c r="FTK249" s="172"/>
      <c r="FTL249" s="172"/>
      <c r="FTM249" s="172"/>
      <c r="FTN249" s="172"/>
      <c r="FTO249" s="172"/>
      <c r="FTP249" s="172"/>
      <c r="FTQ249" s="172"/>
      <c r="FTR249" s="172"/>
      <c r="FTS249" s="172"/>
      <c r="FTT249" s="172"/>
      <c r="FTU249" s="172"/>
      <c r="FTV249" s="172"/>
      <c r="FTW249" s="172"/>
      <c r="FTX249" s="172"/>
      <c r="FTY249" s="172"/>
      <c r="FTZ249" s="172"/>
      <c r="FUA249" s="172"/>
      <c r="FUB249" s="172"/>
      <c r="FUC249" s="172"/>
      <c r="FUD249" s="172"/>
      <c r="FUE249" s="172"/>
      <c r="FUF249" s="172"/>
      <c r="FUG249" s="172"/>
      <c r="FUH249" s="172"/>
      <c r="FUI249" s="172"/>
      <c r="FUJ249" s="172"/>
      <c r="FUK249" s="172"/>
      <c r="FUL249" s="172"/>
      <c r="FUM249" s="172"/>
      <c r="FUN249" s="172"/>
      <c r="FUO249" s="172"/>
      <c r="FUP249" s="172"/>
      <c r="FUQ249" s="172"/>
      <c r="FUR249" s="172"/>
      <c r="FUS249" s="172"/>
      <c r="FUT249" s="172"/>
      <c r="FUU249" s="172"/>
      <c r="FUV249" s="172"/>
      <c r="FUW249" s="172"/>
      <c r="FUX249" s="172"/>
      <c r="FUY249" s="172"/>
      <c r="FUZ249" s="172"/>
      <c r="FVA249" s="172"/>
      <c r="FVB249" s="172"/>
      <c r="FVC249" s="172"/>
      <c r="FVD249" s="172"/>
      <c r="FVE249" s="172"/>
      <c r="FVF249" s="172"/>
      <c r="FVG249" s="172"/>
      <c r="FVH249" s="172"/>
      <c r="FVI249" s="172"/>
      <c r="FVJ249" s="172"/>
      <c r="FVK249" s="172"/>
      <c r="FVL249" s="172"/>
      <c r="FVM249" s="172"/>
      <c r="FVN249" s="172"/>
      <c r="FVO249" s="172"/>
      <c r="FVP249" s="172"/>
      <c r="FVQ249" s="172"/>
      <c r="FVR249" s="172"/>
      <c r="FVS249" s="172"/>
      <c r="FVT249" s="172"/>
      <c r="FVU249" s="172"/>
      <c r="FVV249" s="172"/>
      <c r="FVW249" s="172"/>
      <c r="FVX249" s="172"/>
      <c r="FVY249" s="172"/>
      <c r="FVZ249" s="172"/>
      <c r="FWA249" s="172"/>
      <c r="FWB249" s="172"/>
      <c r="FWC249" s="172"/>
      <c r="FWD249" s="172"/>
      <c r="FWE249" s="172"/>
      <c r="FWF249" s="172"/>
      <c r="FWG249" s="172"/>
      <c r="FWH249" s="172"/>
      <c r="FWI249" s="172"/>
      <c r="FWJ249" s="172"/>
      <c r="FWK249" s="172"/>
      <c r="FWL249" s="172"/>
      <c r="FWM249" s="172"/>
      <c r="FWN249" s="172"/>
      <c r="FWO249" s="172"/>
      <c r="FWP249" s="172"/>
      <c r="FWQ249" s="172"/>
      <c r="FWR249" s="172"/>
      <c r="FWS249" s="172"/>
      <c r="FWT249" s="172"/>
      <c r="FWU249" s="172"/>
      <c r="FWV249" s="172"/>
      <c r="FWW249" s="172"/>
      <c r="FWX249" s="172"/>
      <c r="FWY249" s="172"/>
      <c r="FWZ249" s="172"/>
      <c r="FXA249" s="172"/>
      <c r="FXB249" s="172"/>
      <c r="FXC249" s="172"/>
      <c r="FXD249" s="172"/>
      <c r="FXE249" s="172"/>
      <c r="FXF249" s="172"/>
      <c r="FXG249" s="172"/>
      <c r="FXH249" s="172"/>
      <c r="FXI249" s="172"/>
      <c r="FXJ249" s="172"/>
      <c r="FXK249" s="172"/>
      <c r="FXL249" s="172"/>
      <c r="FXM249" s="172"/>
      <c r="FXN249" s="172"/>
      <c r="FXO249" s="172"/>
      <c r="FXP249" s="172"/>
      <c r="FXQ249" s="172"/>
      <c r="FXR249" s="172"/>
      <c r="FXS249" s="172"/>
      <c r="FXT249" s="172"/>
      <c r="FXU249" s="172"/>
      <c r="FXV249" s="172"/>
      <c r="FXW249" s="172"/>
      <c r="FXX249" s="172"/>
      <c r="FXY249" s="172"/>
      <c r="FXZ249" s="172"/>
      <c r="FYA249" s="172"/>
      <c r="FYB249" s="172"/>
      <c r="FYC249" s="172"/>
      <c r="FYD249" s="172"/>
      <c r="FYE249" s="172"/>
      <c r="FYF249" s="172"/>
      <c r="FYG249" s="172"/>
      <c r="FYH249" s="172"/>
      <c r="FYI249" s="172"/>
      <c r="FYJ249" s="172"/>
      <c r="FYK249" s="172"/>
      <c r="FYL249" s="172"/>
      <c r="FYM249" s="172"/>
      <c r="FYN249" s="172"/>
      <c r="FYO249" s="172"/>
      <c r="FYP249" s="172"/>
      <c r="FYQ249" s="172"/>
      <c r="FYR249" s="172"/>
      <c r="FYS249" s="172"/>
      <c r="FYT249" s="172"/>
      <c r="FYU249" s="172"/>
      <c r="FYV249" s="172"/>
      <c r="FYW249" s="172"/>
      <c r="FYX249" s="172"/>
      <c r="FYY249" s="172"/>
      <c r="FYZ249" s="172"/>
      <c r="FZA249" s="172"/>
      <c r="FZB249" s="172"/>
      <c r="FZC249" s="172"/>
      <c r="FZD249" s="172"/>
      <c r="FZE249" s="172"/>
      <c r="FZF249" s="172"/>
      <c r="FZG249" s="172"/>
      <c r="FZH249" s="172"/>
      <c r="FZI249" s="172"/>
      <c r="FZJ249" s="172"/>
      <c r="FZK249" s="172"/>
      <c r="FZL249" s="172"/>
      <c r="FZM249" s="172"/>
      <c r="FZN249" s="172"/>
      <c r="FZO249" s="172"/>
      <c r="FZP249" s="172"/>
      <c r="FZQ249" s="172"/>
      <c r="FZR249" s="172"/>
      <c r="FZS249" s="172"/>
      <c r="FZT249" s="172"/>
      <c r="FZU249" s="172"/>
      <c r="FZV249" s="172"/>
      <c r="FZW249" s="172"/>
      <c r="FZX249" s="172"/>
      <c r="FZY249" s="172"/>
      <c r="FZZ249" s="172"/>
      <c r="GAA249" s="172"/>
      <c r="GAB249" s="172"/>
      <c r="GAC249" s="172"/>
      <c r="GAD249" s="172"/>
      <c r="GAE249" s="172"/>
      <c r="GAF249" s="172"/>
      <c r="GAG249" s="172"/>
      <c r="GAH249" s="172"/>
      <c r="GAI249" s="172"/>
      <c r="GAJ249" s="172"/>
      <c r="GAK249" s="172"/>
      <c r="GAL249" s="172"/>
      <c r="GAM249" s="172"/>
      <c r="GAN249" s="172"/>
      <c r="GAO249" s="172"/>
      <c r="GAP249" s="172"/>
      <c r="GAQ249" s="172"/>
      <c r="GAR249" s="172"/>
      <c r="GAS249" s="172"/>
      <c r="GAT249" s="172"/>
      <c r="GAU249" s="172"/>
      <c r="GAV249" s="172"/>
      <c r="GAW249" s="172"/>
      <c r="GAX249" s="172"/>
      <c r="GAY249" s="172"/>
      <c r="GAZ249" s="172"/>
      <c r="GBA249" s="172"/>
      <c r="GBB249" s="172"/>
      <c r="GBC249" s="172"/>
      <c r="GBD249" s="172"/>
      <c r="GBE249" s="172"/>
      <c r="GBF249" s="172"/>
      <c r="GBG249" s="172"/>
      <c r="GBH249" s="172"/>
      <c r="GBI249" s="172"/>
      <c r="GBJ249" s="172"/>
      <c r="GBK249" s="172"/>
      <c r="GBL249" s="172"/>
      <c r="GBM249" s="172"/>
      <c r="GBN249" s="172"/>
      <c r="GBO249" s="172"/>
      <c r="GBP249" s="172"/>
      <c r="GBQ249" s="172"/>
      <c r="GBR249" s="172"/>
      <c r="GBS249" s="172"/>
      <c r="GBT249" s="172"/>
      <c r="GBU249" s="172"/>
      <c r="GBV249" s="172"/>
      <c r="GBW249" s="172"/>
      <c r="GBX249" s="172"/>
      <c r="GBY249" s="172"/>
      <c r="GBZ249" s="172"/>
      <c r="GCA249" s="172"/>
      <c r="GCB249" s="172"/>
      <c r="GCC249" s="172"/>
      <c r="GCD249" s="172"/>
      <c r="GCE249" s="172"/>
      <c r="GCF249" s="172"/>
      <c r="GCG249" s="172"/>
      <c r="GCH249" s="172"/>
      <c r="GCI249" s="172"/>
      <c r="GCJ249" s="172"/>
      <c r="GCK249" s="172"/>
      <c r="GCL249" s="172"/>
      <c r="GCM249" s="172"/>
      <c r="GCN249" s="172"/>
      <c r="GCO249" s="172"/>
      <c r="GCP249" s="172"/>
      <c r="GCQ249" s="172"/>
      <c r="GCR249" s="172"/>
      <c r="GCS249" s="172"/>
      <c r="GCT249" s="172"/>
      <c r="GCU249" s="172"/>
      <c r="GCV249" s="172"/>
      <c r="GCW249" s="172"/>
      <c r="GCX249" s="172"/>
      <c r="GCY249" s="172"/>
      <c r="GCZ249" s="172"/>
      <c r="GDA249" s="172"/>
      <c r="GDB249" s="172"/>
      <c r="GDC249" s="172"/>
      <c r="GDD249" s="172"/>
      <c r="GDE249" s="172"/>
      <c r="GDF249" s="172"/>
      <c r="GDG249" s="172"/>
      <c r="GDH249" s="172"/>
      <c r="GDI249" s="172"/>
      <c r="GDJ249" s="172"/>
      <c r="GDK249" s="172"/>
      <c r="GDL249" s="172"/>
      <c r="GDM249" s="172"/>
      <c r="GDN249" s="172"/>
      <c r="GDO249" s="172"/>
      <c r="GDP249" s="172"/>
      <c r="GDQ249" s="172"/>
      <c r="GDR249" s="172"/>
      <c r="GDS249" s="172"/>
      <c r="GDT249" s="172"/>
      <c r="GDU249" s="172"/>
      <c r="GDV249" s="172"/>
      <c r="GDW249" s="172"/>
      <c r="GDX249" s="172"/>
      <c r="GDY249" s="172"/>
      <c r="GDZ249" s="172"/>
      <c r="GEA249" s="172"/>
      <c r="GEB249" s="172"/>
      <c r="GEC249" s="172"/>
      <c r="GED249" s="172"/>
      <c r="GEE249" s="172"/>
      <c r="GEF249" s="172"/>
      <c r="GEG249" s="172"/>
      <c r="GEH249" s="172"/>
      <c r="GEI249" s="172"/>
      <c r="GEJ249" s="172"/>
      <c r="GEK249" s="172"/>
      <c r="GEL249" s="172"/>
      <c r="GEM249" s="172"/>
      <c r="GEN249" s="172"/>
      <c r="GEO249" s="172"/>
      <c r="GEP249" s="172"/>
      <c r="GEQ249" s="172"/>
      <c r="GER249" s="172"/>
      <c r="GES249" s="172"/>
      <c r="GET249" s="172"/>
      <c r="GEU249" s="172"/>
      <c r="GEV249" s="172"/>
      <c r="GEW249" s="172"/>
      <c r="GEX249" s="172"/>
      <c r="GEY249" s="172"/>
      <c r="GEZ249" s="172"/>
      <c r="GFA249" s="172"/>
      <c r="GFB249" s="172"/>
      <c r="GFC249" s="172"/>
      <c r="GFD249" s="172"/>
      <c r="GFE249" s="172"/>
      <c r="GFF249" s="172"/>
      <c r="GFG249" s="172"/>
      <c r="GFH249" s="172"/>
      <c r="GFI249" s="172"/>
      <c r="GFJ249" s="172"/>
      <c r="GFK249" s="172"/>
      <c r="GFL249" s="172"/>
      <c r="GFM249" s="172"/>
      <c r="GFN249" s="172"/>
      <c r="GFO249" s="172"/>
      <c r="GFP249" s="172"/>
      <c r="GFQ249" s="172"/>
      <c r="GFR249" s="172"/>
      <c r="GFS249" s="172"/>
      <c r="GFT249" s="172"/>
      <c r="GFU249" s="172"/>
      <c r="GFV249" s="172"/>
      <c r="GFW249" s="172"/>
      <c r="GFX249" s="172"/>
      <c r="GFY249" s="172"/>
      <c r="GFZ249" s="172"/>
      <c r="GGA249" s="172"/>
      <c r="GGB249" s="172"/>
      <c r="GGC249" s="172"/>
      <c r="GGD249" s="172"/>
      <c r="GGE249" s="172"/>
      <c r="GGF249" s="172"/>
      <c r="GGG249" s="172"/>
      <c r="GGH249" s="172"/>
      <c r="GGI249" s="172"/>
      <c r="GGJ249" s="172"/>
      <c r="GGK249" s="172"/>
      <c r="GGL249" s="172"/>
      <c r="GGM249" s="172"/>
      <c r="GGN249" s="172"/>
      <c r="GGO249" s="172"/>
      <c r="GGP249" s="172"/>
      <c r="GGQ249" s="172"/>
      <c r="GGR249" s="172"/>
      <c r="GGS249" s="172"/>
      <c r="GGT249" s="172"/>
      <c r="GGU249" s="172"/>
      <c r="GGV249" s="172"/>
      <c r="GGW249" s="172"/>
      <c r="GGX249" s="172"/>
      <c r="GGY249" s="172"/>
      <c r="GGZ249" s="172"/>
      <c r="GHA249" s="172"/>
      <c r="GHB249" s="172"/>
      <c r="GHC249" s="172"/>
      <c r="GHD249" s="172"/>
      <c r="GHE249" s="172"/>
      <c r="GHF249" s="172"/>
      <c r="GHG249" s="172"/>
      <c r="GHH249" s="172"/>
      <c r="GHI249" s="172"/>
      <c r="GHJ249" s="172"/>
      <c r="GHK249" s="172"/>
      <c r="GHL249" s="172"/>
      <c r="GHM249" s="172"/>
      <c r="GHN249" s="172"/>
      <c r="GHO249" s="172"/>
      <c r="GHP249" s="172"/>
      <c r="GHQ249" s="172"/>
      <c r="GHR249" s="172"/>
      <c r="GHS249" s="172"/>
      <c r="GHT249" s="172"/>
      <c r="GHU249" s="172"/>
      <c r="GHV249" s="172"/>
      <c r="GHW249" s="172"/>
      <c r="GHX249" s="172"/>
      <c r="GHY249" s="172"/>
      <c r="GHZ249" s="172"/>
      <c r="GIA249" s="172"/>
      <c r="GIB249" s="172"/>
      <c r="GIC249" s="172"/>
      <c r="GID249" s="172"/>
      <c r="GIE249" s="172"/>
      <c r="GIF249" s="172"/>
      <c r="GIG249" s="172"/>
      <c r="GIH249" s="172"/>
      <c r="GII249" s="172"/>
      <c r="GIJ249" s="172"/>
      <c r="GIK249" s="172"/>
      <c r="GIL249" s="172"/>
      <c r="GIM249" s="172"/>
      <c r="GIN249" s="172"/>
      <c r="GIO249" s="172"/>
      <c r="GIP249" s="172"/>
      <c r="GIQ249" s="172"/>
      <c r="GIR249" s="172"/>
      <c r="GIS249" s="172"/>
      <c r="GIT249" s="172"/>
      <c r="GIU249" s="172"/>
      <c r="GIV249" s="172"/>
      <c r="GIW249" s="172"/>
      <c r="GIX249" s="172"/>
      <c r="GIY249" s="172"/>
      <c r="GIZ249" s="172"/>
      <c r="GJA249" s="172"/>
      <c r="GJB249" s="172"/>
      <c r="GJC249" s="172"/>
      <c r="GJD249" s="172"/>
      <c r="GJE249" s="172"/>
      <c r="GJF249" s="172"/>
      <c r="GJG249" s="172"/>
      <c r="GJH249" s="172"/>
      <c r="GJI249" s="172"/>
      <c r="GJJ249" s="172"/>
      <c r="GJK249" s="172"/>
      <c r="GJL249" s="172"/>
      <c r="GJM249" s="172"/>
      <c r="GJN249" s="172"/>
      <c r="GJO249" s="172"/>
      <c r="GJP249" s="172"/>
      <c r="GJQ249" s="172"/>
      <c r="GJR249" s="172"/>
      <c r="GJS249" s="172"/>
      <c r="GJT249" s="172"/>
      <c r="GJU249" s="172"/>
      <c r="GJV249" s="172"/>
      <c r="GJW249" s="172"/>
      <c r="GJX249" s="172"/>
      <c r="GJY249" s="172"/>
      <c r="GJZ249" s="172"/>
      <c r="GKA249" s="172"/>
      <c r="GKB249" s="172"/>
      <c r="GKC249" s="172"/>
      <c r="GKD249" s="172"/>
      <c r="GKE249" s="172"/>
      <c r="GKF249" s="172"/>
      <c r="GKG249" s="172"/>
      <c r="GKH249" s="172"/>
      <c r="GKI249" s="172"/>
      <c r="GKJ249" s="172"/>
      <c r="GKK249" s="172"/>
      <c r="GKL249" s="172"/>
      <c r="GKM249" s="172"/>
      <c r="GKN249" s="172"/>
      <c r="GKO249" s="172"/>
      <c r="GKP249" s="172"/>
      <c r="GKQ249" s="172"/>
      <c r="GKR249" s="172"/>
      <c r="GKS249" s="172"/>
      <c r="GKT249" s="172"/>
      <c r="GKU249" s="172"/>
      <c r="GKV249" s="172"/>
      <c r="GKW249" s="172"/>
      <c r="GKX249" s="172"/>
      <c r="GKY249" s="172"/>
      <c r="GKZ249" s="172"/>
      <c r="GLA249" s="172"/>
      <c r="GLB249" s="172"/>
      <c r="GLC249" s="172"/>
      <c r="GLD249" s="172"/>
      <c r="GLE249" s="172"/>
      <c r="GLF249" s="172"/>
      <c r="GLG249" s="172"/>
      <c r="GLH249" s="172"/>
      <c r="GLI249" s="172"/>
      <c r="GLJ249" s="172"/>
      <c r="GLK249" s="172"/>
      <c r="GLL249" s="172"/>
      <c r="GLM249" s="172"/>
      <c r="GLN249" s="172"/>
      <c r="GLO249" s="172"/>
      <c r="GLP249" s="172"/>
      <c r="GLQ249" s="172"/>
      <c r="GLR249" s="172"/>
      <c r="GLS249" s="172"/>
      <c r="GLT249" s="172"/>
      <c r="GLU249" s="172"/>
      <c r="GLV249" s="172"/>
      <c r="GLW249" s="172"/>
      <c r="GLX249" s="172"/>
      <c r="GLY249" s="172"/>
      <c r="GLZ249" s="172"/>
      <c r="GMA249" s="172"/>
      <c r="GMB249" s="172"/>
      <c r="GMC249" s="172"/>
      <c r="GMD249" s="172"/>
      <c r="GME249" s="172"/>
      <c r="GMF249" s="172"/>
      <c r="GMG249" s="172"/>
      <c r="GMH249" s="172"/>
      <c r="GMI249" s="172"/>
      <c r="GMJ249" s="172"/>
      <c r="GMK249" s="172"/>
      <c r="GML249" s="172"/>
      <c r="GMM249" s="172"/>
      <c r="GMN249" s="172"/>
      <c r="GMO249" s="172"/>
      <c r="GMP249" s="172"/>
      <c r="GMQ249" s="172"/>
      <c r="GMR249" s="172"/>
      <c r="GMS249" s="172"/>
      <c r="GMT249" s="172"/>
      <c r="GMU249" s="172"/>
      <c r="GMV249" s="172"/>
      <c r="GMW249" s="172"/>
      <c r="GMX249" s="172"/>
      <c r="GMY249" s="172"/>
      <c r="GMZ249" s="172"/>
      <c r="GNA249" s="172"/>
      <c r="GNB249" s="172"/>
      <c r="GNC249" s="172"/>
      <c r="GND249" s="172"/>
      <c r="GNE249" s="172"/>
      <c r="GNF249" s="172"/>
      <c r="GNG249" s="172"/>
      <c r="GNH249" s="172"/>
      <c r="GNI249" s="172"/>
      <c r="GNJ249" s="172"/>
      <c r="GNK249" s="172"/>
      <c r="GNL249" s="172"/>
      <c r="GNM249" s="172"/>
      <c r="GNN249" s="172"/>
      <c r="GNO249" s="172"/>
      <c r="GNP249" s="172"/>
      <c r="GNQ249" s="172"/>
      <c r="GNR249" s="172"/>
      <c r="GNS249" s="172"/>
      <c r="GNT249" s="172"/>
      <c r="GNU249" s="172"/>
      <c r="GNV249" s="172"/>
      <c r="GNW249" s="172"/>
      <c r="GNX249" s="172"/>
      <c r="GNY249" s="172"/>
      <c r="GNZ249" s="172"/>
      <c r="GOA249" s="172"/>
      <c r="GOB249" s="172"/>
      <c r="GOC249" s="172"/>
      <c r="GOD249" s="172"/>
      <c r="GOE249" s="172"/>
      <c r="GOF249" s="172"/>
      <c r="GOG249" s="172"/>
      <c r="GOH249" s="172"/>
      <c r="GOI249" s="172"/>
      <c r="GOJ249" s="172"/>
      <c r="GOK249" s="172"/>
      <c r="GOL249" s="172"/>
      <c r="GOM249" s="172"/>
      <c r="GON249" s="172"/>
      <c r="GOO249" s="172"/>
      <c r="GOP249" s="172"/>
      <c r="GOQ249" s="172"/>
      <c r="GOR249" s="172"/>
      <c r="GOS249" s="172"/>
      <c r="GOT249" s="172"/>
      <c r="GOU249" s="172"/>
      <c r="GOV249" s="172"/>
      <c r="GOW249" s="172"/>
      <c r="GOX249" s="172"/>
      <c r="GOY249" s="172"/>
      <c r="GOZ249" s="172"/>
      <c r="GPA249" s="172"/>
      <c r="GPB249" s="172"/>
      <c r="GPC249" s="172"/>
      <c r="GPD249" s="172"/>
      <c r="GPE249" s="172"/>
      <c r="GPF249" s="172"/>
      <c r="GPG249" s="172"/>
      <c r="GPH249" s="172"/>
      <c r="GPI249" s="172"/>
      <c r="GPJ249" s="172"/>
      <c r="GPK249" s="172"/>
      <c r="GPL249" s="172"/>
      <c r="GPM249" s="172"/>
      <c r="GPN249" s="172"/>
      <c r="GPO249" s="172"/>
      <c r="GPP249" s="172"/>
      <c r="GPQ249" s="172"/>
      <c r="GPR249" s="172"/>
      <c r="GPS249" s="172"/>
      <c r="GPT249" s="172"/>
      <c r="GPU249" s="172"/>
      <c r="GPV249" s="172"/>
      <c r="GPW249" s="172"/>
      <c r="GPX249" s="172"/>
      <c r="GPY249" s="172"/>
      <c r="GPZ249" s="172"/>
      <c r="GQA249" s="172"/>
      <c r="GQB249" s="172"/>
      <c r="GQC249" s="172"/>
      <c r="GQD249" s="172"/>
      <c r="GQE249" s="172"/>
      <c r="GQF249" s="172"/>
      <c r="GQG249" s="172"/>
      <c r="GQH249" s="172"/>
      <c r="GQI249" s="172"/>
      <c r="GQJ249" s="172"/>
      <c r="GQK249" s="172"/>
      <c r="GQL249" s="172"/>
      <c r="GQM249" s="172"/>
      <c r="GQN249" s="172"/>
      <c r="GQO249" s="172"/>
      <c r="GQP249" s="172"/>
      <c r="GQQ249" s="172"/>
      <c r="GQR249" s="172"/>
      <c r="GQS249" s="172"/>
      <c r="GQT249" s="172"/>
      <c r="GQU249" s="172"/>
      <c r="GQV249" s="172"/>
      <c r="GQW249" s="172"/>
      <c r="GQX249" s="172"/>
      <c r="GQY249" s="172"/>
      <c r="GQZ249" s="172"/>
      <c r="GRA249" s="172"/>
      <c r="GRB249" s="172"/>
      <c r="GRC249" s="172"/>
      <c r="GRD249" s="172"/>
      <c r="GRE249" s="172"/>
      <c r="GRF249" s="172"/>
      <c r="GRG249" s="172"/>
      <c r="GRH249" s="172"/>
      <c r="GRI249" s="172"/>
      <c r="GRJ249" s="172"/>
      <c r="GRK249" s="172"/>
      <c r="GRL249" s="172"/>
      <c r="GRM249" s="172"/>
      <c r="GRN249" s="172"/>
      <c r="GRO249" s="172"/>
      <c r="GRP249" s="172"/>
      <c r="GRQ249" s="172"/>
      <c r="GRR249" s="172"/>
      <c r="GRS249" s="172"/>
      <c r="GRT249" s="172"/>
      <c r="GRU249" s="172"/>
      <c r="GRV249" s="172"/>
      <c r="GRW249" s="172"/>
      <c r="GRX249" s="172"/>
      <c r="GRY249" s="172"/>
      <c r="GRZ249" s="172"/>
      <c r="GSA249" s="172"/>
      <c r="GSB249" s="172"/>
      <c r="GSC249" s="172"/>
      <c r="GSD249" s="172"/>
      <c r="GSE249" s="172"/>
      <c r="GSF249" s="172"/>
      <c r="GSG249" s="172"/>
      <c r="GSH249" s="172"/>
      <c r="GSI249" s="172"/>
      <c r="GSJ249" s="172"/>
      <c r="GSK249" s="172"/>
      <c r="GSL249" s="172"/>
      <c r="GSM249" s="172"/>
      <c r="GSN249" s="172"/>
      <c r="GSO249" s="172"/>
      <c r="GSP249" s="172"/>
      <c r="GSQ249" s="172"/>
      <c r="GSR249" s="172"/>
      <c r="GSS249" s="172"/>
      <c r="GST249" s="172"/>
      <c r="GSU249" s="172"/>
      <c r="GSV249" s="172"/>
      <c r="GSW249" s="172"/>
      <c r="GSX249" s="172"/>
      <c r="GSY249" s="172"/>
      <c r="GSZ249" s="172"/>
      <c r="GTA249" s="172"/>
      <c r="GTB249" s="172"/>
      <c r="GTC249" s="172"/>
      <c r="GTD249" s="172"/>
      <c r="GTE249" s="172"/>
      <c r="GTF249" s="172"/>
      <c r="GTG249" s="172"/>
      <c r="GTH249" s="172"/>
      <c r="GTI249" s="172"/>
      <c r="GTJ249" s="172"/>
      <c r="GTK249" s="172"/>
      <c r="GTL249" s="172"/>
      <c r="GTM249" s="172"/>
      <c r="GTN249" s="172"/>
      <c r="GTO249" s="172"/>
      <c r="GTP249" s="172"/>
      <c r="GTQ249" s="172"/>
      <c r="GTR249" s="172"/>
      <c r="GTS249" s="172"/>
      <c r="GTT249" s="172"/>
      <c r="GTU249" s="172"/>
      <c r="GTV249" s="172"/>
      <c r="GTW249" s="172"/>
      <c r="GTX249" s="172"/>
      <c r="GTY249" s="172"/>
      <c r="GTZ249" s="172"/>
      <c r="GUA249" s="172"/>
      <c r="GUB249" s="172"/>
      <c r="GUC249" s="172"/>
      <c r="GUD249" s="172"/>
      <c r="GUE249" s="172"/>
      <c r="GUF249" s="172"/>
      <c r="GUG249" s="172"/>
      <c r="GUH249" s="172"/>
      <c r="GUI249" s="172"/>
      <c r="GUJ249" s="172"/>
      <c r="GUK249" s="172"/>
      <c r="GUL249" s="172"/>
      <c r="GUM249" s="172"/>
      <c r="GUN249" s="172"/>
      <c r="GUO249" s="172"/>
      <c r="GUP249" s="172"/>
      <c r="GUQ249" s="172"/>
      <c r="GUR249" s="172"/>
      <c r="GUS249" s="172"/>
      <c r="GUT249" s="172"/>
      <c r="GUU249" s="172"/>
      <c r="GUV249" s="172"/>
      <c r="GUW249" s="172"/>
      <c r="GUX249" s="172"/>
      <c r="GUY249" s="172"/>
      <c r="GUZ249" s="172"/>
      <c r="GVA249" s="172"/>
      <c r="GVB249" s="172"/>
      <c r="GVC249" s="172"/>
      <c r="GVD249" s="172"/>
      <c r="GVE249" s="172"/>
      <c r="GVF249" s="172"/>
      <c r="GVG249" s="172"/>
      <c r="GVH249" s="172"/>
      <c r="GVI249" s="172"/>
      <c r="GVJ249" s="172"/>
      <c r="GVK249" s="172"/>
      <c r="GVL249" s="172"/>
      <c r="GVM249" s="172"/>
      <c r="GVN249" s="172"/>
      <c r="GVO249" s="172"/>
      <c r="GVP249" s="172"/>
      <c r="GVQ249" s="172"/>
      <c r="GVR249" s="172"/>
      <c r="GVS249" s="172"/>
      <c r="GVT249" s="172"/>
      <c r="GVU249" s="172"/>
      <c r="GVV249" s="172"/>
      <c r="GVW249" s="172"/>
      <c r="GVX249" s="172"/>
      <c r="GVY249" s="172"/>
      <c r="GVZ249" s="172"/>
      <c r="GWA249" s="172"/>
      <c r="GWB249" s="172"/>
      <c r="GWC249" s="172"/>
      <c r="GWD249" s="172"/>
      <c r="GWE249" s="172"/>
      <c r="GWF249" s="172"/>
      <c r="GWG249" s="172"/>
      <c r="GWH249" s="172"/>
      <c r="GWI249" s="172"/>
      <c r="GWJ249" s="172"/>
      <c r="GWK249" s="172"/>
      <c r="GWL249" s="172"/>
      <c r="GWM249" s="172"/>
      <c r="GWN249" s="172"/>
      <c r="GWO249" s="172"/>
      <c r="GWP249" s="172"/>
      <c r="GWQ249" s="172"/>
      <c r="GWR249" s="172"/>
      <c r="GWS249" s="172"/>
      <c r="GWT249" s="172"/>
      <c r="GWU249" s="172"/>
      <c r="GWV249" s="172"/>
      <c r="GWW249" s="172"/>
      <c r="GWX249" s="172"/>
      <c r="GWY249" s="172"/>
      <c r="GWZ249" s="172"/>
      <c r="GXA249" s="172"/>
      <c r="GXB249" s="172"/>
      <c r="GXC249" s="172"/>
      <c r="GXD249" s="172"/>
      <c r="GXE249" s="172"/>
      <c r="GXF249" s="172"/>
      <c r="GXG249" s="172"/>
      <c r="GXH249" s="172"/>
      <c r="GXI249" s="172"/>
      <c r="GXJ249" s="172"/>
      <c r="GXK249" s="172"/>
      <c r="GXL249" s="172"/>
      <c r="GXM249" s="172"/>
      <c r="GXN249" s="172"/>
      <c r="GXO249" s="172"/>
      <c r="GXP249" s="172"/>
      <c r="GXQ249" s="172"/>
      <c r="GXR249" s="172"/>
      <c r="GXS249" s="172"/>
      <c r="GXT249" s="172"/>
      <c r="GXU249" s="172"/>
      <c r="GXV249" s="172"/>
      <c r="GXW249" s="172"/>
      <c r="GXX249" s="172"/>
      <c r="GXY249" s="172"/>
      <c r="GXZ249" s="172"/>
      <c r="GYA249" s="172"/>
      <c r="GYB249" s="172"/>
      <c r="GYC249" s="172"/>
      <c r="GYD249" s="172"/>
      <c r="GYE249" s="172"/>
      <c r="GYF249" s="172"/>
      <c r="GYG249" s="172"/>
      <c r="GYH249" s="172"/>
      <c r="GYI249" s="172"/>
      <c r="GYJ249" s="172"/>
      <c r="GYK249" s="172"/>
      <c r="GYL249" s="172"/>
      <c r="GYM249" s="172"/>
      <c r="GYN249" s="172"/>
      <c r="GYO249" s="172"/>
      <c r="GYP249" s="172"/>
      <c r="GYQ249" s="172"/>
      <c r="GYR249" s="172"/>
      <c r="GYS249" s="172"/>
      <c r="GYT249" s="172"/>
      <c r="GYU249" s="172"/>
      <c r="GYV249" s="172"/>
      <c r="GYW249" s="172"/>
      <c r="GYX249" s="172"/>
      <c r="GYY249" s="172"/>
      <c r="GYZ249" s="172"/>
      <c r="GZA249" s="172"/>
      <c r="GZB249" s="172"/>
      <c r="GZC249" s="172"/>
      <c r="GZD249" s="172"/>
      <c r="GZE249" s="172"/>
      <c r="GZF249" s="172"/>
      <c r="GZG249" s="172"/>
      <c r="GZH249" s="172"/>
      <c r="GZI249" s="172"/>
      <c r="GZJ249" s="172"/>
      <c r="GZK249" s="172"/>
      <c r="GZL249" s="172"/>
      <c r="GZM249" s="172"/>
      <c r="GZN249" s="172"/>
      <c r="GZO249" s="172"/>
      <c r="GZP249" s="172"/>
      <c r="GZQ249" s="172"/>
      <c r="GZR249" s="172"/>
      <c r="GZS249" s="172"/>
      <c r="GZT249" s="172"/>
      <c r="GZU249" s="172"/>
      <c r="GZV249" s="172"/>
      <c r="GZW249" s="172"/>
      <c r="GZX249" s="172"/>
      <c r="GZY249" s="172"/>
      <c r="GZZ249" s="172"/>
      <c r="HAA249" s="172"/>
      <c r="HAB249" s="172"/>
      <c r="HAC249" s="172"/>
      <c r="HAD249" s="172"/>
      <c r="HAE249" s="172"/>
      <c r="HAF249" s="172"/>
      <c r="HAG249" s="172"/>
      <c r="HAH249" s="172"/>
      <c r="HAI249" s="172"/>
      <c r="HAJ249" s="172"/>
      <c r="HAK249" s="172"/>
      <c r="HAL249" s="172"/>
      <c r="HAM249" s="172"/>
      <c r="HAN249" s="172"/>
      <c r="HAO249" s="172"/>
      <c r="HAP249" s="172"/>
      <c r="HAQ249" s="172"/>
      <c r="HAR249" s="172"/>
      <c r="HAS249" s="172"/>
      <c r="HAT249" s="172"/>
      <c r="HAU249" s="172"/>
      <c r="HAV249" s="172"/>
      <c r="HAW249" s="172"/>
      <c r="HAX249" s="172"/>
      <c r="HAY249" s="172"/>
      <c r="HAZ249" s="172"/>
      <c r="HBA249" s="172"/>
      <c r="HBB249" s="172"/>
      <c r="HBC249" s="172"/>
      <c r="HBD249" s="172"/>
      <c r="HBE249" s="172"/>
      <c r="HBF249" s="172"/>
      <c r="HBG249" s="172"/>
      <c r="HBH249" s="172"/>
      <c r="HBI249" s="172"/>
      <c r="HBJ249" s="172"/>
      <c r="HBK249" s="172"/>
      <c r="HBL249" s="172"/>
      <c r="HBM249" s="172"/>
      <c r="HBN249" s="172"/>
      <c r="HBO249" s="172"/>
      <c r="HBP249" s="172"/>
      <c r="HBQ249" s="172"/>
      <c r="HBR249" s="172"/>
      <c r="HBS249" s="172"/>
      <c r="HBT249" s="172"/>
      <c r="HBU249" s="172"/>
      <c r="HBV249" s="172"/>
      <c r="HBW249" s="172"/>
      <c r="HBX249" s="172"/>
      <c r="HBY249" s="172"/>
      <c r="HBZ249" s="172"/>
      <c r="HCA249" s="172"/>
      <c r="HCB249" s="172"/>
      <c r="HCC249" s="172"/>
      <c r="HCD249" s="172"/>
      <c r="HCE249" s="172"/>
      <c r="HCF249" s="172"/>
      <c r="HCG249" s="172"/>
      <c r="HCH249" s="172"/>
      <c r="HCI249" s="172"/>
      <c r="HCJ249" s="172"/>
      <c r="HCK249" s="172"/>
      <c r="HCL249" s="172"/>
      <c r="HCM249" s="172"/>
      <c r="HCN249" s="172"/>
      <c r="HCO249" s="172"/>
      <c r="HCP249" s="172"/>
      <c r="HCQ249" s="172"/>
      <c r="HCR249" s="172"/>
      <c r="HCS249" s="172"/>
      <c r="HCT249" s="172"/>
      <c r="HCU249" s="172"/>
      <c r="HCV249" s="172"/>
      <c r="HCW249" s="172"/>
      <c r="HCX249" s="172"/>
      <c r="HCY249" s="172"/>
      <c r="HCZ249" s="172"/>
      <c r="HDA249" s="172"/>
      <c r="HDB249" s="172"/>
      <c r="HDC249" s="172"/>
      <c r="HDD249" s="172"/>
      <c r="HDE249" s="172"/>
      <c r="HDF249" s="172"/>
      <c r="HDG249" s="172"/>
      <c r="HDH249" s="172"/>
      <c r="HDI249" s="172"/>
      <c r="HDJ249" s="172"/>
      <c r="HDK249" s="172"/>
      <c r="HDL249" s="172"/>
      <c r="HDM249" s="172"/>
      <c r="HDN249" s="172"/>
      <c r="HDO249" s="172"/>
      <c r="HDP249" s="172"/>
      <c r="HDQ249" s="172"/>
      <c r="HDR249" s="172"/>
      <c r="HDS249" s="172"/>
      <c r="HDT249" s="172"/>
      <c r="HDU249" s="172"/>
      <c r="HDV249" s="172"/>
      <c r="HDW249" s="172"/>
      <c r="HDX249" s="172"/>
      <c r="HDY249" s="172"/>
      <c r="HDZ249" s="172"/>
      <c r="HEA249" s="172"/>
      <c r="HEB249" s="172"/>
      <c r="HEC249" s="172"/>
      <c r="HED249" s="172"/>
      <c r="HEE249" s="172"/>
      <c r="HEF249" s="172"/>
      <c r="HEG249" s="172"/>
      <c r="HEH249" s="172"/>
      <c r="HEI249" s="172"/>
      <c r="HEJ249" s="172"/>
      <c r="HEK249" s="172"/>
      <c r="HEL249" s="172"/>
      <c r="HEM249" s="172"/>
      <c r="HEN249" s="172"/>
      <c r="HEO249" s="172"/>
      <c r="HEP249" s="172"/>
      <c r="HEQ249" s="172"/>
      <c r="HER249" s="172"/>
      <c r="HES249" s="172"/>
      <c r="HET249" s="172"/>
      <c r="HEU249" s="172"/>
      <c r="HEV249" s="172"/>
      <c r="HEW249" s="172"/>
      <c r="HEX249" s="172"/>
      <c r="HEY249" s="172"/>
      <c r="HEZ249" s="172"/>
      <c r="HFA249" s="172"/>
      <c r="HFB249" s="172"/>
      <c r="HFC249" s="172"/>
      <c r="HFD249" s="172"/>
      <c r="HFE249" s="172"/>
      <c r="HFF249" s="172"/>
      <c r="HFG249" s="172"/>
      <c r="HFH249" s="172"/>
      <c r="HFI249" s="172"/>
      <c r="HFJ249" s="172"/>
      <c r="HFK249" s="172"/>
      <c r="HFL249" s="172"/>
      <c r="HFM249" s="172"/>
      <c r="HFN249" s="172"/>
      <c r="HFO249" s="172"/>
      <c r="HFP249" s="172"/>
      <c r="HFQ249" s="172"/>
      <c r="HFR249" s="172"/>
      <c r="HFS249" s="172"/>
      <c r="HFT249" s="172"/>
      <c r="HFU249" s="172"/>
      <c r="HFV249" s="172"/>
      <c r="HFW249" s="172"/>
      <c r="HFX249" s="172"/>
      <c r="HFY249" s="172"/>
      <c r="HFZ249" s="172"/>
      <c r="HGA249" s="172"/>
      <c r="HGB249" s="172"/>
      <c r="HGC249" s="172"/>
      <c r="HGD249" s="172"/>
      <c r="HGE249" s="172"/>
      <c r="HGF249" s="172"/>
      <c r="HGG249" s="172"/>
      <c r="HGH249" s="172"/>
      <c r="HGI249" s="172"/>
      <c r="HGJ249" s="172"/>
      <c r="HGK249" s="172"/>
      <c r="HGL249" s="172"/>
      <c r="HGM249" s="172"/>
      <c r="HGN249" s="172"/>
      <c r="HGO249" s="172"/>
      <c r="HGP249" s="172"/>
      <c r="HGQ249" s="172"/>
      <c r="HGR249" s="172"/>
      <c r="HGS249" s="172"/>
      <c r="HGT249" s="172"/>
      <c r="HGU249" s="172"/>
      <c r="HGV249" s="172"/>
      <c r="HGW249" s="172"/>
      <c r="HGX249" s="172"/>
      <c r="HGY249" s="172"/>
      <c r="HGZ249" s="172"/>
      <c r="HHA249" s="172"/>
      <c r="HHB249" s="172"/>
      <c r="HHC249" s="172"/>
      <c r="HHD249" s="172"/>
      <c r="HHE249" s="172"/>
      <c r="HHF249" s="172"/>
      <c r="HHG249" s="172"/>
      <c r="HHH249" s="172"/>
      <c r="HHI249" s="172"/>
      <c r="HHJ249" s="172"/>
      <c r="HHK249" s="172"/>
      <c r="HHL249" s="172"/>
      <c r="HHM249" s="172"/>
      <c r="HHN249" s="172"/>
      <c r="HHO249" s="172"/>
      <c r="HHP249" s="172"/>
      <c r="HHQ249" s="172"/>
      <c r="HHR249" s="172"/>
      <c r="HHS249" s="172"/>
      <c r="HHT249" s="172"/>
      <c r="HHU249" s="172"/>
      <c r="HHV249" s="172"/>
      <c r="HHW249" s="172"/>
      <c r="HHX249" s="172"/>
      <c r="HHY249" s="172"/>
      <c r="HHZ249" s="172"/>
      <c r="HIA249" s="172"/>
      <c r="HIB249" s="172"/>
      <c r="HIC249" s="172"/>
      <c r="HID249" s="172"/>
      <c r="HIE249" s="172"/>
      <c r="HIF249" s="172"/>
      <c r="HIG249" s="172"/>
      <c r="HIH249" s="172"/>
      <c r="HII249" s="172"/>
      <c r="HIJ249" s="172"/>
      <c r="HIK249" s="172"/>
      <c r="HIL249" s="172"/>
      <c r="HIM249" s="172"/>
      <c r="HIN249" s="172"/>
      <c r="HIO249" s="172"/>
      <c r="HIP249" s="172"/>
      <c r="HIQ249" s="172"/>
      <c r="HIR249" s="172"/>
      <c r="HIS249" s="172"/>
      <c r="HIT249" s="172"/>
      <c r="HIU249" s="172"/>
      <c r="HIV249" s="172"/>
      <c r="HIW249" s="172"/>
      <c r="HIX249" s="172"/>
      <c r="HIY249" s="172"/>
      <c r="HIZ249" s="172"/>
      <c r="HJA249" s="172"/>
      <c r="HJB249" s="172"/>
      <c r="HJC249" s="172"/>
      <c r="HJD249" s="172"/>
      <c r="HJE249" s="172"/>
      <c r="HJF249" s="172"/>
      <c r="HJG249" s="172"/>
      <c r="HJH249" s="172"/>
      <c r="HJI249" s="172"/>
      <c r="HJJ249" s="172"/>
      <c r="HJK249" s="172"/>
      <c r="HJL249" s="172"/>
      <c r="HJM249" s="172"/>
      <c r="HJN249" s="172"/>
      <c r="HJO249" s="172"/>
      <c r="HJP249" s="172"/>
      <c r="HJQ249" s="172"/>
      <c r="HJR249" s="172"/>
      <c r="HJS249" s="172"/>
      <c r="HJT249" s="172"/>
      <c r="HJU249" s="172"/>
      <c r="HJV249" s="172"/>
      <c r="HJW249" s="172"/>
      <c r="HJX249" s="172"/>
      <c r="HJY249" s="172"/>
      <c r="HJZ249" s="172"/>
      <c r="HKA249" s="172"/>
      <c r="HKB249" s="172"/>
      <c r="HKC249" s="172"/>
      <c r="HKD249" s="172"/>
      <c r="HKE249" s="172"/>
      <c r="HKF249" s="172"/>
      <c r="HKG249" s="172"/>
      <c r="HKH249" s="172"/>
      <c r="HKI249" s="172"/>
      <c r="HKJ249" s="172"/>
      <c r="HKK249" s="172"/>
      <c r="HKL249" s="172"/>
      <c r="HKM249" s="172"/>
      <c r="HKN249" s="172"/>
      <c r="HKO249" s="172"/>
      <c r="HKP249" s="172"/>
      <c r="HKQ249" s="172"/>
      <c r="HKR249" s="172"/>
      <c r="HKS249" s="172"/>
      <c r="HKT249" s="172"/>
      <c r="HKU249" s="172"/>
      <c r="HKV249" s="172"/>
      <c r="HKW249" s="172"/>
      <c r="HKX249" s="172"/>
      <c r="HKY249" s="172"/>
      <c r="HKZ249" s="172"/>
      <c r="HLA249" s="172"/>
      <c r="HLB249" s="172"/>
      <c r="HLC249" s="172"/>
      <c r="HLD249" s="172"/>
      <c r="HLE249" s="172"/>
      <c r="HLF249" s="172"/>
      <c r="HLG249" s="172"/>
      <c r="HLH249" s="172"/>
      <c r="HLI249" s="172"/>
      <c r="HLJ249" s="172"/>
      <c r="HLK249" s="172"/>
      <c r="HLL249" s="172"/>
      <c r="HLM249" s="172"/>
      <c r="HLN249" s="172"/>
      <c r="HLO249" s="172"/>
      <c r="HLP249" s="172"/>
      <c r="HLQ249" s="172"/>
      <c r="HLR249" s="172"/>
      <c r="HLS249" s="172"/>
      <c r="HLT249" s="172"/>
      <c r="HLU249" s="172"/>
      <c r="HLV249" s="172"/>
      <c r="HLW249" s="172"/>
      <c r="HLX249" s="172"/>
      <c r="HLY249" s="172"/>
      <c r="HLZ249" s="172"/>
      <c r="HMA249" s="172"/>
      <c r="HMB249" s="172"/>
      <c r="HMC249" s="172"/>
      <c r="HMD249" s="172"/>
      <c r="HME249" s="172"/>
      <c r="HMF249" s="172"/>
      <c r="HMG249" s="172"/>
      <c r="HMH249" s="172"/>
      <c r="HMI249" s="172"/>
      <c r="HMJ249" s="172"/>
      <c r="HMK249" s="172"/>
      <c r="HML249" s="172"/>
      <c r="HMM249" s="172"/>
      <c r="HMN249" s="172"/>
      <c r="HMO249" s="172"/>
      <c r="HMP249" s="172"/>
      <c r="HMQ249" s="172"/>
      <c r="HMR249" s="172"/>
      <c r="HMS249" s="172"/>
      <c r="HMT249" s="172"/>
      <c r="HMU249" s="172"/>
      <c r="HMV249" s="172"/>
      <c r="HMW249" s="172"/>
      <c r="HMX249" s="172"/>
      <c r="HMY249" s="172"/>
      <c r="HMZ249" s="172"/>
      <c r="HNA249" s="172"/>
      <c r="HNB249" s="172"/>
      <c r="HNC249" s="172"/>
      <c r="HND249" s="172"/>
      <c r="HNE249" s="172"/>
      <c r="HNF249" s="172"/>
      <c r="HNG249" s="172"/>
      <c r="HNH249" s="172"/>
      <c r="HNI249" s="172"/>
      <c r="HNJ249" s="172"/>
      <c r="HNK249" s="172"/>
      <c r="HNL249" s="172"/>
      <c r="HNM249" s="172"/>
      <c r="HNN249" s="172"/>
      <c r="HNO249" s="172"/>
      <c r="HNP249" s="172"/>
      <c r="HNQ249" s="172"/>
      <c r="HNR249" s="172"/>
      <c r="HNS249" s="172"/>
      <c r="HNT249" s="172"/>
      <c r="HNU249" s="172"/>
      <c r="HNV249" s="172"/>
      <c r="HNW249" s="172"/>
      <c r="HNX249" s="172"/>
      <c r="HNY249" s="172"/>
      <c r="HNZ249" s="172"/>
      <c r="HOA249" s="172"/>
      <c r="HOB249" s="172"/>
      <c r="HOC249" s="172"/>
      <c r="HOD249" s="172"/>
      <c r="HOE249" s="172"/>
      <c r="HOF249" s="172"/>
      <c r="HOG249" s="172"/>
      <c r="HOH249" s="172"/>
      <c r="HOI249" s="172"/>
      <c r="HOJ249" s="172"/>
      <c r="HOK249" s="172"/>
      <c r="HOL249" s="172"/>
      <c r="HOM249" s="172"/>
      <c r="HON249" s="172"/>
      <c r="HOO249" s="172"/>
      <c r="HOP249" s="172"/>
      <c r="HOQ249" s="172"/>
      <c r="HOR249" s="172"/>
      <c r="HOS249" s="172"/>
      <c r="HOT249" s="172"/>
      <c r="HOU249" s="172"/>
      <c r="HOV249" s="172"/>
      <c r="HOW249" s="172"/>
      <c r="HOX249" s="172"/>
      <c r="HOY249" s="172"/>
      <c r="HOZ249" s="172"/>
      <c r="HPA249" s="172"/>
      <c r="HPB249" s="172"/>
      <c r="HPC249" s="172"/>
      <c r="HPD249" s="172"/>
      <c r="HPE249" s="172"/>
      <c r="HPF249" s="172"/>
      <c r="HPG249" s="172"/>
      <c r="HPH249" s="172"/>
      <c r="HPI249" s="172"/>
      <c r="HPJ249" s="172"/>
      <c r="HPK249" s="172"/>
      <c r="HPL249" s="172"/>
      <c r="HPM249" s="172"/>
      <c r="HPN249" s="172"/>
      <c r="HPO249" s="172"/>
      <c r="HPP249" s="172"/>
      <c r="HPQ249" s="172"/>
      <c r="HPR249" s="172"/>
      <c r="HPS249" s="172"/>
      <c r="HPT249" s="172"/>
      <c r="HPU249" s="172"/>
      <c r="HPV249" s="172"/>
      <c r="HPW249" s="172"/>
      <c r="HPX249" s="172"/>
      <c r="HPY249" s="172"/>
      <c r="HPZ249" s="172"/>
      <c r="HQA249" s="172"/>
      <c r="HQB249" s="172"/>
      <c r="HQC249" s="172"/>
      <c r="HQD249" s="172"/>
      <c r="HQE249" s="172"/>
      <c r="HQF249" s="172"/>
      <c r="HQG249" s="172"/>
      <c r="HQH249" s="172"/>
      <c r="HQI249" s="172"/>
      <c r="HQJ249" s="172"/>
      <c r="HQK249" s="172"/>
      <c r="HQL249" s="172"/>
      <c r="HQM249" s="172"/>
      <c r="HQN249" s="172"/>
      <c r="HQO249" s="172"/>
      <c r="HQP249" s="172"/>
      <c r="HQQ249" s="172"/>
      <c r="HQR249" s="172"/>
      <c r="HQS249" s="172"/>
      <c r="HQT249" s="172"/>
      <c r="HQU249" s="172"/>
      <c r="HQV249" s="172"/>
      <c r="HQW249" s="172"/>
      <c r="HQX249" s="172"/>
      <c r="HQY249" s="172"/>
      <c r="HQZ249" s="172"/>
      <c r="HRA249" s="172"/>
      <c r="HRB249" s="172"/>
      <c r="HRC249" s="172"/>
      <c r="HRD249" s="172"/>
      <c r="HRE249" s="172"/>
      <c r="HRF249" s="172"/>
      <c r="HRG249" s="172"/>
      <c r="HRH249" s="172"/>
      <c r="HRI249" s="172"/>
      <c r="HRJ249" s="172"/>
      <c r="HRK249" s="172"/>
      <c r="HRL249" s="172"/>
      <c r="HRM249" s="172"/>
      <c r="HRN249" s="172"/>
      <c r="HRO249" s="172"/>
      <c r="HRP249" s="172"/>
      <c r="HRQ249" s="172"/>
      <c r="HRR249" s="172"/>
      <c r="HRS249" s="172"/>
      <c r="HRT249" s="172"/>
      <c r="HRU249" s="172"/>
      <c r="HRV249" s="172"/>
      <c r="HRW249" s="172"/>
      <c r="HRX249" s="172"/>
      <c r="HRY249" s="172"/>
      <c r="HRZ249" s="172"/>
      <c r="HSA249" s="172"/>
      <c r="HSB249" s="172"/>
      <c r="HSC249" s="172"/>
      <c r="HSD249" s="172"/>
      <c r="HSE249" s="172"/>
      <c r="HSF249" s="172"/>
      <c r="HSG249" s="172"/>
      <c r="HSH249" s="172"/>
      <c r="HSI249" s="172"/>
      <c r="HSJ249" s="172"/>
      <c r="HSK249" s="172"/>
      <c r="HSL249" s="172"/>
      <c r="HSM249" s="172"/>
      <c r="HSN249" s="172"/>
      <c r="HSO249" s="172"/>
      <c r="HSP249" s="172"/>
      <c r="HSQ249" s="172"/>
      <c r="HSR249" s="172"/>
      <c r="HSS249" s="172"/>
      <c r="HST249" s="172"/>
      <c r="HSU249" s="172"/>
      <c r="HSV249" s="172"/>
      <c r="HSW249" s="172"/>
      <c r="HSX249" s="172"/>
      <c r="HSY249" s="172"/>
      <c r="HSZ249" s="172"/>
      <c r="HTA249" s="172"/>
      <c r="HTB249" s="172"/>
      <c r="HTC249" s="172"/>
      <c r="HTD249" s="172"/>
      <c r="HTE249" s="172"/>
      <c r="HTF249" s="172"/>
      <c r="HTG249" s="172"/>
      <c r="HTH249" s="172"/>
      <c r="HTI249" s="172"/>
      <c r="HTJ249" s="172"/>
      <c r="HTK249" s="172"/>
      <c r="HTL249" s="172"/>
      <c r="HTM249" s="172"/>
      <c r="HTN249" s="172"/>
      <c r="HTO249" s="172"/>
      <c r="HTP249" s="172"/>
      <c r="HTQ249" s="172"/>
      <c r="HTR249" s="172"/>
      <c r="HTS249" s="172"/>
      <c r="HTT249" s="172"/>
      <c r="HTU249" s="172"/>
      <c r="HTV249" s="172"/>
      <c r="HTW249" s="172"/>
      <c r="HTX249" s="172"/>
      <c r="HTY249" s="172"/>
      <c r="HTZ249" s="172"/>
      <c r="HUA249" s="172"/>
      <c r="HUB249" s="172"/>
      <c r="HUC249" s="172"/>
      <c r="HUD249" s="172"/>
      <c r="HUE249" s="172"/>
      <c r="HUF249" s="172"/>
      <c r="HUG249" s="172"/>
      <c r="HUH249" s="172"/>
      <c r="HUI249" s="172"/>
      <c r="HUJ249" s="172"/>
      <c r="HUK249" s="172"/>
      <c r="HUL249" s="172"/>
      <c r="HUM249" s="172"/>
      <c r="HUN249" s="172"/>
      <c r="HUO249" s="172"/>
      <c r="HUP249" s="172"/>
      <c r="HUQ249" s="172"/>
      <c r="HUR249" s="172"/>
      <c r="HUS249" s="172"/>
      <c r="HUT249" s="172"/>
      <c r="HUU249" s="172"/>
      <c r="HUV249" s="172"/>
      <c r="HUW249" s="172"/>
      <c r="HUX249" s="172"/>
      <c r="HUY249" s="172"/>
      <c r="HUZ249" s="172"/>
      <c r="HVA249" s="172"/>
      <c r="HVB249" s="172"/>
      <c r="HVC249" s="172"/>
      <c r="HVD249" s="172"/>
      <c r="HVE249" s="172"/>
      <c r="HVF249" s="172"/>
      <c r="HVG249" s="172"/>
      <c r="HVH249" s="172"/>
      <c r="HVI249" s="172"/>
      <c r="HVJ249" s="172"/>
      <c r="HVK249" s="172"/>
      <c r="HVL249" s="172"/>
      <c r="HVM249" s="172"/>
      <c r="HVN249" s="172"/>
      <c r="HVO249" s="172"/>
      <c r="HVP249" s="172"/>
      <c r="HVQ249" s="172"/>
      <c r="HVR249" s="172"/>
      <c r="HVS249" s="172"/>
      <c r="HVT249" s="172"/>
      <c r="HVU249" s="172"/>
      <c r="HVV249" s="172"/>
      <c r="HVW249" s="172"/>
      <c r="HVX249" s="172"/>
      <c r="HVY249" s="172"/>
      <c r="HVZ249" s="172"/>
      <c r="HWA249" s="172"/>
      <c r="HWB249" s="172"/>
      <c r="HWC249" s="172"/>
      <c r="HWD249" s="172"/>
      <c r="HWE249" s="172"/>
      <c r="HWF249" s="172"/>
      <c r="HWG249" s="172"/>
      <c r="HWH249" s="172"/>
      <c r="HWI249" s="172"/>
      <c r="HWJ249" s="172"/>
      <c r="HWK249" s="172"/>
      <c r="HWL249" s="172"/>
      <c r="HWM249" s="172"/>
      <c r="HWN249" s="172"/>
      <c r="HWO249" s="172"/>
      <c r="HWP249" s="172"/>
      <c r="HWQ249" s="172"/>
      <c r="HWR249" s="172"/>
      <c r="HWS249" s="172"/>
      <c r="HWT249" s="172"/>
      <c r="HWU249" s="172"/>
      <c r="HWV249" s="172"/>
      <c r="HWW249" s="172"/>
      <c r="HWX249" s="172"/>
      <c r="HWY249" s="172"/>
      <c r="HWZ249" s="172"/>
      <c r="HXA249" s="172"/>
      <c r="HXB249" s="172"/>
      <c r="HXC249" s="172"/>
      <c r="HXD249" s="172"/>
      <c r="HXE249" s="172"/>
      <c r="HXF249" s="172"/>
      <c r="HXG249" s="172"/>
      <c r="HXH249" s="172"/>
      <c r="HXI249" s="172"/>
      <c r="HXJ249" s="172"/>
      <c r="HXK249" s="172"/>
      <c r="HXL249" s="172"/>
      <c r="HXM249" s="172"/>
      <c r="HXN249" s="172"/>
      <c r="HXO249" s="172"/>
      <c r="HXP249" s="172"/>
      <c r="HXQ249" s="172"/>
      <c r="HXR249" s="172"/>
      <c r="HXS249" s="172"/>
      <c r="HXT249" s="172"/>
      <c r="HXU249" s="172"/>
      <c r="HXV249" s="172"/>
      <c r="HXW249" s="172"/>
      <c r="HXX249" s="172"/>
      <c r="HXY249" s="172"/>
      <c r="HXZ249" s="172"/>
      <c r="HYA249" s="172"/>
      <c r="HYB249" s="172"/>
      <c r="HYC249" s="172"/>
      <c r="HYD249" s="172"/>
      <c r="HYE249" s="172"/>
      <c r="HYF249" s="172"/>
      <c r="HYG249" s="172"/>
      <c r="HYH249" s="172"/>
      <c r="HYI249" s="172"/>
      <c r="HYJ249" s="172"/>
      <c r="HYK249" s="172"/>
      <c r="HYL249" s="172"/>
      <c r="HYM249" s="172"/>
      <c r="HYN249" s="172"/>
      <c r="HYO249" s="172"/>
      <c r="HYP249" s="172"/>
      <c r="HYQ249" s="172"/>
      <c r="HYR249" s="172"/>
      <c r="HYS249" s="172"/>
      <c r="HYT249" s="172"/>
      <c r="HYU249" s="172"/>
      <c r="HYV249" s="172"/>
      <c r="HYW249" s="172"/>
      <c r="HYX249" s="172"/>
      <c r="HYY249" s="172"/>
      <c r="HYZ249" s="172"/>
      <c r="HZA249" s="172"/>
      <c r="HZB249" s="172"/>
      <c r="HZC249" s="172"/>
      <c r="HZD249" s="172"/>
      <c r="HZE249" s="172"/>
      <c r="HZF249" s="172"/>
      <c r="HZG249" s="172"/>
      <c r="HZH249" s="172"/>
      <c r="HZI249" s="172"/>
      <c r="HZJ249" s="172"/>
      <c r="HZK249" s="172"/>
      <c r="HZL249" s="172"/>
      <c r="HZM249" s="172"/>
      <c r="HZN249" s="172"/>
      <c r="HZO249" s="172"/>
      <c r="HZP249" s="172"/>
      <c r="HZQ249" s="172"/>
      <c r="HZR249" s="172"/>
      <c r="HZS249" s="172"/>
      <c r="HZT249" s="172"/>
      <c r="HZU249" s="172"/>
      <c r="HZV249" s="172"/>
      <c r="HZW249" s="172"/>
      <c r="HZX249" s="172"/>
      <c r="HZY249" s="172"/>
      <c r="HZZ249" s="172"/>
      <c r="IAA249" s="172"/>
      <c r="IAB249" s="172"/>
      <c r="IAC249" s="172"/>
      <c r="IAD249" s="172"/>
      <c r="IAE249" s="172"/>
      <c r="IAF249" s="172"/>
      <c r="IAG249" s="172"/>
      <c r="IAH249" s="172"/>
      <c r="IAI249" s="172"/>
      <c r="IAJ249" s="172"/>
      <c r="IAK249" s="172"/>
      <c r="IAL249" s="172"/>
      <c r="IAM249" s="172"/>
      <c r="IAN249" s="172"/>
      <c r="IAO249" s="172"/>
      <c r="IAP249" s="172"/>
      <c r="IAQ249" s="172"/>
      <c r="IAR249" s="172"/>
      <c r="IAS249" s="172"/>
      <c r="IAT249" s="172"/>
      <c r="IAU249" s="172"/>
      <c r="IAV249" s="172"/>
      <c r="IAW249" s="172"/>
      <c r="IAX249" s="172"/>
      <c r="IAY249" s="172"/>
      <c r="IAZ249" s="172"/>
      <c r="IBA249" s="172"/>
      <c r="IBB249" s="172"/>
      <c r="IBC249" s="172"/>
      <c r="IBD249" s="172"/>
      <c r="IBE249" s="172"/>
      <c r="IBF249" s="172"/>
      <c r="IBG249" s="172"/>
      <c r="IBH249" s="172"/>
      <c r="IBI249" s="172"/>
      <c r="IBJ249" s="172"/>
      <c r="IBK249" s="172"/>
      <c r="IBL249" s="172"/>
      <c r="IBM249" s="172"/>
      <c r="IBN249" s="172"/>
      <c r="IBO249" s="172"/>
      <c r="IBP249" s="172"/>
      <c r="IBQ249" s="172"/>
      <c r="IBR249" s="172"/>
      <c r="IBS249" s="172"/>
      <c r="IBT249" s="172"/>
      <c r="IBU249" s="172"/>
      <c r="IBV249" s="172"/>
      <c r="IBW249" s="172"/>
      <c r="IBX249" s="172"/>
      <c r="IBY249" s="172"/>
      <c r="IBZ249" s="172"/>
      <c r="ICA249" s="172"/>
      <c r="ICB249" s="172"/>
      <c r="ICC249" s="172"/>
      <c r="ICD249" s="172"/>
      <c r="ICE249" s="172"/>
      <c r="ICF249" s="172"/>
      <c r="ICG249" s="172"/>
      <c r="ICH249" s="172"/>
      <c r="ICI249" s="172"/>
      <c r="ICJ249" s="172"/>
      <c r="ICK249" s="172"/>
      <c r="ICL249" s="172"/>
      <c r="ICM249" s="172"/>
      <c r="ICN249" s="172"/>
      <c r="ICO249" s="172"/>
      <c r="ICP249" s="172"/>
      <c r="ICQ249" s="172"/>
      <c r="ICR249" s="172"/>
      <c r="ICS249" s="172"/>
      <c r="ICT249" s="172"/>
      <c r="ICU249" s="172"/>
      <c r="ICV249" s="172"/>
      <c r="ICW249" s="172"/>
      <c r="ICX249" s="172"/>
      <c r="ICY249" s="172"/>
      <c r="ICZ249" s="172"/>
      <c r="IDA249" s="172"/>
      <c r="IDB249" s="172"/>
      <c r="IDC249" s="172"/>
      <c r="IDD249" s="172"/>
      <c r="IDE249" s="172"/>
      <c r="IDF249" s="172"/>
      <c r="IDG249" s="172"/>
      <c r="IDH249" s="172"/>
      <c r="IDI249" s="172"/>
      <c r="IDJ249" s="172"/>
      <c r="IDK249" s="172"/>
      <c r="IDL249" s="172"/>
      <c r="IDM249" s="172"/>
      <c r="IDN249" s="172"/>
      <c r="IDO249" s="172"/>
      <c r="IDP249" s="172"/>
      <c r="IDQ249" s="172"/>
      <c r="IDR249" s="172"/>
      <c r="IDS249" s="172"/>
      <c r="IDT249" s="172"/>
      <c r="IDU249" s="172"/>
      <c r="IDV249" s="172"/>
      <c r="IDW249" s="172"/>
      <c r="IDX249" s="172"/>
      <c r="IDY249" s="172"/>
      <c r="IDZ249" s="172"/>
      <c r="IEA249" s="172"/>
      <c r="IEB249" s="172"/>
      <c r="IEC249" s="172"/>
      <c r="IED249" s="172"/>
      <c r="IEE249" s="172"/>
      <c r="IEF249" s="172"/>
      <c r="IEG249" s="172"/>
      <c r="IEH249" s="172"/>
      <c r="IEI249" s="172"/>
      <c r="IEJ249" s="172"/>
      <c r="IEK249" s="172"/>
      <c r="IEL249" s="172"/>
      <c r="IEM249" s="172"/>
      <c r="IEN249" s="172"/>
      <c r="IEO249" s="172"/>
      <c r="IEP249" s="172"/>
      <c r="IEQ249" s="172"/>
      <c r="IER249" s="172"/>
      <c r="IES249" s="172"/>
      <c r="IET249" s="172"/>
      <c r="IEU249" s="172"/>
      <c r="IEV249" s="172"/>
      <c r="IEW249" s="172"/>
      <c r="IEX249" s="172"/>
      <c r="IEY249" s="172"/>
      <c r="IEZ249" s="172"/>
      <c r="IFA249" s="172"/>
      <c r="IFB249" s="172"/>
      <c r="IFC249" s="172"/>
      <c r="IFD249" s="172"/>
      <c r="IFE249" s="172"/>
      <c r="IFF249" s="172"/>
      <c r="IFG249" s="172"/>
      <c r="IFH249" s="172"/>
      <c r="IFI249" s="172"/>
      <c r="IFJ249" s="172"/>
      <c r="IFK249" s="172"/>
      <c r="IFL249" s="172"/>
      <c r="IFM249" s="172"/>
      <c r="IFN249" s="172"/>
      <c r="IFO249" s="172"/>
      <c r="IFP249" s="172"/>
      <c r="IFQ249" s="172"/>
      <c r="IFR249" s="172"/>
      <c r="IFS249" s="172"/>
      <c r="IFT249" s="172"/>
      <c r="IFU249" s="172"/>
      <c r="IFV249" s="172"/>
      <c r="IFW249" s="172"/>
      <c r="IFX249" s="172"/>
      <c r="IFY249" s="172"/>
      <c r="IFZ249" s="172"/>
      <c r="IGA249" s="172"/>
      <c r="IGB249" s="172"/>
      <c r="IGC249" s="172"/>
      <c r="IGD249" s="172"/>
      <c r="IGE249" s="172"/>
      <c r="IGF249" s="172"/>
      <c r="IGG249" s="172"/>
      <c r="IGH249" s="172"/>
      <c r="IGI249" s="172"/>
      <c r="IGJ249" s="172"/>
      <c r="IGK249" s="172"/>
      <c r="IGL249" s="172"/>
      <c r="IGM249" s="172"/>
      <c r="IGN249" s="172"/>
      <c r="IGO249" s="172"/>
      <c r="IGP249" s="172"/>
      <c r="IGQ249" s="172"/>
      <c r="IGR249" s="172"/>
      <c r="IGS249" s="172"/>
      <c r="IGT249" s="172"/>
      <c r="IGU249" s="172"/>
      <c r="IGV249" s="172"/>
      <c r="IGW249" s="172"/>
      <c r="IGX249" s="172"/>
      <c r="IGY249" s="172"/>
      <c r="IGZ249" s="172"/>
      <c r="IHA249" s="172"/>
      <c r="IHB249" s="172"/>
      <c r="IHC249" s="172"/>
      <c r="IHD249" s="172"/>
      <c r="IHE249" s="172"/>
      <c r="IHF249" s="172"/>
      <c r="IHG249" s="172"/>
      <c r="IHH249" s="172"/>
      <c r="IHI249" s="172"/>
      <c r="IHJ249" s="172"/>
      <c r="IHK249" s="172"/>
      <c r="IHL249" s="172"/>
      <c r="IHM249" s="172"/>
      <c r="IHN249" s="172"/>
      <c r="IHO249" s="172"/>
      <c r="IHP249" s="172"/>
      <c r="IHQ249" s="172"/>
      <c r="IHR249" s="172"/>
      <c r="IHS249" s="172"/>
      <c r="IHT249" s="172"/>
      <c r="IHU249" s="172"/>
      <c r="IHV249" s="172"/>
      <c r="IHW249" s="172"/>
      <c r="IHX249" s="172"/>
      <c r="IHY249" s="172"/>
      <c r="IHZ249" s="172"/>
      <c r="IIA249" s="172"/>
      <c r="IIB249" s="172"/>
      <c r="IIC249" s="172"/>
      <c r="IID249" s="172"/>
      <c r="IIE249" s="172"/>
      <c r="IIF249" s="172"/>
      <c r="IIG249" s="172"/>
      <c r="IIH249" s="172"/>
      <c r="III249" s="172"/>
      <c r="IIJ249" s="172"/>
      <c r="IIK249" s="172"/>
      <c r="IIL249" s="172"/>
      <c r="IIM249" s="172"/>
      <c r="IIN249" s="172"/>
      <c r="IIO249" s="172"/>
      <c r="IIP249" s="172"/>
      <c r="IIQ249" s="172"/>
      <c r="IIR249" s="172"/>
      <c r="IIS249" s="172"/>
      <c r="IIT249" s="172"/>
      <c r="IIU249" s="172"/>
      <c r="IIV249" s="172"/>
      <c r="IIW249" s="172"/>
      <c r="IIX249" s="172"/>
      <c r="IIY249" s="172"/>
      <c r="IIZ249" s="172"/>
      <c r="IJA249" s="172"/>
      <c r="IJB249" s="172"/>
      <c r="IJC249" s="172"/>
      <c r="IJD249" s="172"/>
      <c r="IJE249" s="172"/>
      <c r="IJF249" s="172"/>
      <c r="IJG249" s="172"/>
      <c r="IJH249" s="172"/>
      <c r="IJI249" s="172"/>
      <c r="IJJ249" s="172"/>
      <c r="IJK249" s="172"/>
      <c r="IJL249" s="172"/>
      <c r="IJM249" s="172"/>
      <c r="IJN249" s="172"/>
      <c r="IJO249" s="172"/>
      <c r="IJP249" s="172"/>
      <c r="IJQ249" s="172"/>
      <c r="IJR249" s="172"/>
      <c r="IJS249" s="172"/>
      <c r="IJT249" s="172"/>
      <c r="IJU249" s="172"/>
      <c r="IJV249" s="172"/>
      <c r="IJW249" s="172"/>
      <c r="IJX249" s="172"/>
      <c r="IJY249" s="172"/>
      <c r="IJZ249" s="172"/>
      <c r="IKA249" s="172"/>
      <c r="IKB249" s="172"/>
      <c r="IKC249" s="172"/>
      <c r="IKD249" s="172"/>
      <c r="IKE249" s="172"/>
      <c r="IKF249" s="172"/>
      <c r="IKG249" s="172"/>
      <c r="IKH249" s="172"/>
      <c r="IKI249" s="172"/>
      <c r="IKJ249" s="172"/>
      <c r="IKK249" s="172"/>
      <c r="IKL249" s="172"/>
      <c r="IKM249" s="172"/>
      <c r="IKN249" s="172"/>
      <c r="IKO249" s="172"/>
      <c r="IKP249" s="172"/>
      <c r="IKQ249" s="172"/>
      <c r="IKR249" s="172"/>
      <c r="IKS249" s="172"/>
      <c r="IKT249" s="172"/>
      <c r="IKU249" s="172"/>
      <c r="IKV249" s="172"/>
      <c r="IKW249" s="172"/>
      <c r="IKX249" s="172"/>
      <c r="IKY249" s="172"/>
      <c r="IKZ249" s="172"/>
      <c r="ILA249" s="172"/>
      <c r="ILB249" s="172"/>
      <c r="ILC249" s="172"/>
      <c r="ILD249" s="172"/>
      <c r="ILE249" s="172"/>
      <c r="ILF249" s="172"/>
      <c r="ILG249" s="172"/>
      <c r="ILH249" s="172"/>
      <c r="ILI249" s="172"/>
      <c r="ILJ249" s="172"/>
      <c r="ILK249" s="172"/>
      <c r="ILL249" s="172"/>
      <c r="ILM249" s="172"/>
      <c r="ILN249" s="172"/>
      <c r="ILO249" s="172"/>
      <c r="ILP249" s="172"/>
      <c r="ILQ249" s="172"/>
      <c r="ILR249" s="172"/>
      <c r="ILS249" s="172"/>
      <c r="ILT249" s="172"/>
      <c r="ILU249" s="172"/>
      <c r="ILV249" s="172"/>
      <c r="ILW249" s="172"/>
      <c r="ILX249" s="172"/>
      <c r="ILY249" s="172"/>
      <c r="ILZ249" s="172"/>
      <c r="IMA249" s="172"/>
      <c r="IMB249" s="172"/>
      <c r="IMC249" s="172"/>
      <c r="IMD249" s="172"/>
      <c r="IME249" s="172"/>
      <c r="IMF249" s="172"/>
      <c r="IMG249" s="172"/>
      <c r="IMH249" s="172"/>
      <c r="IMI249" s="172"/>
      <c r="IMJ249" s="172"/>
      <c r="IMK249" s="172"/>
      <c r="IML249" s="172"/>
      <c r="IMM249" s="172"/>
      <c r="IMN249" s="172"/>
      <c r="IMO249" s="172"/>
      <c r="IMP249" s="172"/>
      <c r="IMQ249" s="172"/>
      <c r="IMR249" s="172"/>
      <c r="IMS249" s="172"/>
      <c r="IMT249" s="172"/>
      <c r="IMU249" s="172"/>
      <c r="IMV249" s="172"/>
      <c r="IMW249" s="172"/>
      <c r="IMX249" s="172"/>
      <c r="IMY249" s="172"/>
      <c r="IMZ249" s="172"/>
      <c r="INA249" s="172"/>
      <c r="INB249" s="172"/>
      <c r="INC249" s="172"/>
      <c r="IND249" s="172"/>
      <c r="INE249" s="172"/>
      <c r="INF249" s="172"/>
      <c r="ING249" s="172"/>
      <c r="INH249" s="172"/>
      <c r="INI249" s="172"/>
      <c r="INJ249" s="172"/>
      <c r="INK249" s="172"/>
      <c r="INL249" s="172"/>
      <c r="INM249" s="172"/>
      <c r="INN249" s="172"/>
      <c r="INO249" s="172"/>
      <c r="INP249" s="172"/>
      <c r="INQ249" s="172"/>
      <c r="INR249" s="172"/>
      <c r="INS249" s="172"/>
      <c r="INT249" s="172"/>
      <c r="INU249" s="172"/>
      <c r="INV249" s="172"/>
      <c r="INW249" s="172"/>
      <c r="INX249" s="172"/>
      <c r="INY249" s="172"/>
      <c r="INZ249" s="172"/>
      <c r="IOA249" s="172"/>
      <c r="IOB249" s="172"/>
      <c r="IOC249" s="172"/>
      <c r="IOD249" s="172"/>
      <c r="IOE249" s="172"/>
      <c r="IOF249" s="172"/>
      <c r="IOG249" s="172"/>
      <c r="IOH249" s="172"/>
      <c r="IOI249" s="172"/>
      <c r="IOJ249" s="172"/>
      <c r="IOK249" s="172"/>
      <c r="IOL249" s="172"/>
      <c r="IOM249" s="172"/>
      <c r="ION249" s="172"/>
      <c r="IOO249" s="172"/>
      <c r="IOP249" s="172"/>
      <c r="IOQ249" s="172"/>
      <c r="IOR249" s="172"/>
      <c r="IOS249" s="172"/>
      <c r="IOT249" s="172"/>
      <c r="IOU249" s="172"/>
      <c r="IOV249" s="172"/>
      <c r="IOW249" s="172"/>
      <c r="IOX249" s="172"/>
      <c r="IOY249" s="172"/>
      <c r="IOZ249" s="172"/>
      <c r="IPA249" s="172"/>
      <c r="IPB249" s="172"/>
      <c r="IPC249" s="172"/>
      <c r="IPD249" s="172"/>
      <c r="IPE249" s="172"/>
      <c r="IPF249" s="172"/>
      <c r="IPG249" s="172"/>
      <c r="IPH249" s="172"/>
      <c r="IPI249" s="172"/>
      <c r="IPJ249" s="172"/>
      <c r="IPK249" s="172"/>
      <c r="IPL249" s="172"/>
      <c r="IPM249" s="172"/>
      <c r="IPN249" s="172"/>
      <c r="IPO249" s="172"/>
      <c r="IPP249" s="172"/>
      <c r="IPQ249" s="172"/>
      <c r="IPR249" s="172"/>
      <c r="IPS249" s="172"/>
      <c r="IPT249" s="172"/>
      <c r="IPU249" s="172"/>
      <c r="IPV249" s="172"/>
      <c r="IPW249" s="172"/>
      <c r="IPX249" s="172"/>
      <c r="IPY249" s="172"/>
      <c r="IPZ249" s="172"/>
      <c r="IQA249" s="172"/>
      <c r="IQB249" s="172"/>
      <c r="IQC249" s="172"/>
      <c r="IQD249" s="172"/>
      <c r="IQE249" s="172"/>
      <c r="IQF249" s="172"/>
      <c r="IQG249" s="172"/>
      <c r="IQH249" s="172"/>
      <c r="IQI249" s="172"/>
      <c r="IQJ249" s="172"/>
      <c r="IQK249" s="172"/>
      <c r="IQL249" s="172"/>
      <c r="IQM249" s="172"/>
      <c r="IQN249" s="172"/>
      <c r="IQO249" s="172"/>
      <c r="IQP249" s="172"/>
      <c r="IQQ249" s="172"/>
      <c r="IQR249" s="172"/>
      <c r="IQS249" s="172"/>
      <c r="IQT249" s="172"/>
      <c r="IQU249" s="172"/>
      <c r="IQV249" s="172"/>
      <c r="IQW249" s="172"/>
      <c r="IQX249" s="172"/>
      <c r="IQY249" s="172"/>
      <c r="IQZ249" s="172"/>
      <c r="IRA249" s="172"/>
      <c r="IRB249" s="172"/>
      <c r="IRC249" s="172"/>
      <c r="IRD249" s="172"/>
      <c r="IRE249" s="172"/>
      <c r="IRF249" s="172"/>
      <c r="IRG249" s="172"/>
      <c r="IRH249" s="172"/>
      <c r="IRI249" s="172"/>
      <c r="IRJ249" s="172"/>
      <c r="IRK249" s="172"/>
      <c r="IRL249" s="172"/>
      <c r="IRM249" s="172"/>
      <c r="IRN249" s="172"/>
      <c r="IRO249" s="172"/>
      <c r="IRP249" s="172"/>
      <c r="IRQ249" s="172"/>
      <c r="IRR249" s="172"/>
      <c r="IRS249" s="172"/>
      <c r="IRT249" s="172"/>
      <c r="IRU249" s="172"/>
      <c r="IRV249" s="172"/>
      <c r="IRW249" s="172"/>
      <c r="IRX249" s="172"/>
      <c r="IRY249" s="172"/>
      <c r="IRZ249" s="172"/>
      <c r="ISA249" s="172"/>
      <c r="ISB249" s="172"/>
      <c r="ISC249" s="172"/>
      <c r="ISD249" s="172"/>
      <c r="ISE249" s="172"/>
      <c r="ISF249" s="172"/>
      <c r="ISG249" s="172"/>
      <c r="ISH249" s="172"/>
      <c r="ISI249" s="172"/>
      <c r="ISJ249" s="172"/>
      <c r="ISK249" s="172"/>
      <c r="ISL249" s="172"/>
      <c r="ISM249" s="172"/>
      <c r="ISN249" s="172"/>
      <c r="ISO249" s="172"/>
      <c r="ISP249" s="172"/>
      <c r="ISQ249" s="172"/>
      <c r="ISR249" s="172"/>
      <c r="ISS249" s="172"/>
      <c r="IST249" s="172"/>
      <c r="ISU249" s="172"/>
      <c r="ISV249" s="172"/>
      <c r="ISW249" s="172"/>
      <c r="ISX249" s="172"/>
      <c r="ISY249" s="172"/>
      <c r="ISZ249" s="172"/>
      <c r="ITA249" s="172"/>
      <c r="ITB249" s="172"/>
      <c r="ITC249" s="172"/>
      <c r="ITD249" s="172"/>
      <c r="ITE249" s="172"/>
      <c r="ITF249" s="172"/>
      <c r="ITG249" s="172"/>
      <c r="ITH249" s="172"/>
      <c r="ITI249" s="172"/>
      <c r="ITJ249" s="172"/>
      <c r="ITK249" s="172"/>
      <c r="ITL249" s="172"/>
      <c r="ITM249" s="172"/>
      <c r="ITN249" s="172"/>
      <c r="ITO249" s="172"/>
      <c r="ITP249" s="172"/>
      <c r="ITQ249" s="172"/>
      <c r="ITR249" s="172"/>
      <c r="ITS249" s="172"/>
      <c r="ITT249" s="172"/>
      <c r="ITU249" s="172"/>
      <c r="ITV249" s="172"/>
      <c r="ITW249" s="172"/>
      <c r="ITX249" s="172"/>
      <c r="ITY249" s="172"/>
      <c r="ITZ249" s="172"/>
      <c r="IUA249" s="172"/>
      <c r="IUB249" s="172"/>
      <c r="IUC249" s="172"/>
      <c r="IUD249" s="172"/>
      <c r="IUE249" s="172"/>
      <c r="IUF249" s="172"/>
      <c r="IUG249" s="172"/>
      <c r="IUH249" s="172"/>
      <c r="IUI249" s="172"/>
      <c r="IUJ249" s="172"/>
      <c r="IUK249" s="172"/>
      <c r="IUL249" s="172"/>
      <c r="IUM249" s="172"/>
      <c r="IUN249" s="172"/>
      <c r="IUO249" s="172"/>
      <c r="IUP249" s="172"/>
      <c r="IUQ249" s="172"/>
      <c r="IUR249" s="172"/>
      <c r="IUS249" s="172"/>
      <c r="IUT249" s="172"/>
      <c r="IUU249" s="172"/>
      <c r="IUV249" s="172"/>
      <c r="IUW249" s="172"/>
      <c r="IUX249" s="172"/>
      <c r="IUY249" s="172"/>
      <c r="IUZ249" s="172"/>
      <c r="IVA249" s="172"/>
      <c r="IVB249" s="172"/>
      <c r="IVC249" s="172"/>
      <c r="IVD249" s="172"/>
      <c r="IVE249" s="172"/>
      <c r="IVF249" s="172"/>
      <c r="IVG249" s="172"/>
      <c r="IVH249" s="172"/>
      <c r="IVI249" s="172"/>
      <c r="IVJ249" s="172"/>
      <c r="IVK249" s="172"/>
      <c r="IVL249" s="172"/>
      <c r="IVM249" s="172"/>
      <c r="IVN249" s="172"/>
      <c r="IVO249" s="172"/>
      <c r="IVP249" s="172"/>
      <c r="IVQ249" s="172"/>
      <c r="IVR249" s="172"/>
      <c r="IVS249" s="172"/>
      <c r="IVT249" s="172"/>
      <c r="IVU249" s="172"/>
      <c r="IVV249" s="172"/>
      <c r="IVW249" s="172"/>
      <c r="IVX249" s="172"/>
      <c r="IVY249" s="172"/>
      <c r="IVZ249" s="172"/>
      <c r="IWA249" s="172"/>
      <c r="IWB249" s="172"/>
      <c r="IWC249" s="172"/>
      <c r="IWD249" s="172"/>
      <c r="IWE249" s="172"/>
      <c r="IWF249" s="172"/>
      <c r="IWG249" s="172"/>
      <c r="IWH249" s="172"/>
      <c r="IWI249" s="172"/>
      <c r="IWJ249" s="172"/>
      <c r="IWK249" s="172"/>
      <c r="IWL249" s="172"/>
      <c r="IWM249" s="172"/>
      <c r="IWN249" s="172"/>
      <c r="IWO249" s="172"/>
      <c r="IWP249" s="172"/>
      <c r="IWQ249" s="172"/>
      <c r="IWR249" s="172"/>
      <c r="IWS249" s="172"/>
      <c r="IWT249" s="172"/>
      <c r="IWU249" s="172"/>
      <c r="IWV249" s="172"/>
      <c r="IWW249" s="172"/>
      <c r="IWX249" s="172"/>
      <c r="IWY249" s="172"/>
      <c r="IWZ249" s="172"/>
      <c r="IXA249" s="172"/>
      <c r="IXB249" s="172"/>
      <c r="IXC249" s="172"/>
      <c r="IXD249" s="172"/>
      <c r="IXE249" s="172"/>
      <c r="IXF249" s="172"/>
      <c r="IXG249" s="172"/>
      <c r="IXH249" s="172"/>
      <c r="IXI249" s="172"/>
      <c r="IXJ249" s="172"/>
      <c r="IXK249" s="172"/>
      <c r="IXL249" s="172"/>
      <c r="IXM249" s="172"/>
      <c r="IXN249" s="172"/>
      <c r="IXO249" s="172"/>
      <c r="IXP249" s="172"/>
      <c r="IXQ249" s="172"/>
      <c r="IXR249" s="172"/>
      <c r="IXS249" s="172"/>
      <c r="IXT249" s="172"/>
      <c r="IXU249" s="172"/>
      <c r="IXV249" s="172"/>
      <c r="IXW249" s="172"/>
      <c r="IXX249" s="172"/>
      <c r="IXY249" s="172"/>
      <c r="IXZ249" s="172"/>
      <c r="IYA249" s="172"/>
      <c r="IYB249" s="172"/>
      <c r="IYC249" s="172"/>
      <c r="IYD249" s="172"/>
      <c r="IYE249" s="172"/>
      <c r="IYF249" s="172"/>
      <c r="IYG249" s="172"/>
      <c r="IYH249" s="172"/>
      <c r="IYI249" s="172"/>
      <c r="IYJ249" s="172"/>
      <c r="IYK249" s="172"/>
      <c r="IYL249" s="172"/>
      <c r="IYM249" s="172"/>
      <c r="IYN249" s="172"/>
      <c r="IYO249" s="172"/>
      <c r="IYP249" s="172"/>
      <c r="IYQ249" s="172"/>
      <c r="IYR249" s="172"/>
      <c r="IYS249" s="172"/>
      <c r="IYT249" s="172"/>
      <c r="IYU249" s="172"/>
      <c r="IYV249" s="172"/>
      <c r="IYW249" s="172"/>
      <c r="IYX249" s="172"/>
      <c r="IYY249" s="172"/>
      <c r="IYZ249" s="172"/>
      <c r="IZA249" s="172"/>
      <c r="IZB249" s="172"/>
      <c r="IZC249" s="172"/>
      <c r="IZD249" s="172"/>
      <c r="IZE249" s="172"/>
      <c r="IZF249" s="172"/>
      <c r="IZG249" s="172"/>
      <c r="IZH249" s="172"/>
      <c r="IZI249" s="172"/>
      <c r="IZJ249" s="172"/>
      <c r="IZK249" s="172"/>
      <c r="IZL249" s="172"/>
      <c r="IZM249" s="172"/>
      <c r="IZN249" s="172"/>
      <c r="IZO249" s="172"/>
      <c r="IZP249" s="172"/>
      <c r="IZQ249" s="172"/>
      <c r="IZR249" s="172"/>
      <c r="IZS249" s="172"/>
      <c r="IZT249" s="172"/>
      <c r="IZU249" s="172"/>
      <c r="IZV249" s="172"/>
      <c r="IZW249" s="172"/>
      <c r="IZX249" s="172"/>
      <c r="IZY249" s="172"/>
      <c r="IZZ249" s="172"/>
      <c r="JAA249" s="172"/>
      <c r="JAB249" s="172"/>
      <c r="JAC249" s="172"/>
      <c r="JAD249" s="172"/>
      <c r="JAE249" s="172"/>
      <c r="JAF249" s="172"/>
      <c r="JAG249" s="172"/>
      <c r="JAH249" s="172"/>
      <c r="JAI249" s="172"/>
      <c r="JAJ249" s="172"/>
      <c r="JAK249" s="172"/>
      <c r="JAL249" s="172"/>
      <c r="JAM249" s="172"/>
      <c r="JAN249" s="172"/>
      <c r="JAO249" s="172"/>
      <c r="JAP249" s="172"/>
      <c r="JAQ249" s="172"/>
      <c r="JAR249" s="172"/>
      <c r="JAS249" s="172"/>
      <c r="JAT249" s="172"/>
      <c r="JAU249" s="172"/>
      <c r="JAV249" s="172"/>
      <c r="JAW249" s="172"/>
      <c r="JAX249" s="172"/>
      <c r="JAY249" s="172"/>
      <c r="JAZ249" s="172"/>
      <c r="JBA249" s="172"/>
      <c r="JBB249" s="172"/>
      <c r="JBC249" s="172"/>
      <c r="JBD249" s="172"/>
      <c r="JBE249" s="172"/>
      <c r="JBF249" s="172"/>
      <c r="JBG249" s="172"/>
      <c r="JBH249" s="172"/>
      <c r="JBI249" s="172"/>
      <c r="JBJ249" s="172"/>
      <c r="JBK249" s="172"/>
      <c r="JBL249" s="172"/>
      <c r="JBM249" s="172"/>
      <c r="JBN249" s="172"/>
      <c r="JBO249" s="172"/>
      <c r="JBP249" s="172"/>
      <c r="JBQ249" s="172"/>
      <c r="JBR249" s="172"/>
      <c r="JBS249" s="172"/>
      <c r="JBT249" s="172"/>
      <c r="JBU249" s="172"/>
      <c r="JBV249" s="172"/>
      <c r="JBW249" s="172"/>
      <c r="JBX249" s="172"/>
      <c r="JBY249" s="172"/>
      <c r="JBZ249" s="172"/>
      <c r="JCA249" s="172"/>
      <c r="JCB249" s="172"/>
      <c r="JCC249" s="172"/>
      <c r="JCD249" s="172"/>
      <c r="JCE249" s="172"/>
      <c r="JCF249" s="172"/>
      <c r="JCG249" s="172"/>
      <c r="JCH249" s="172"/>
      <c r="JCI249" s="172"/>
      <c r="JCJ249" s="172"/>
      <c r="JCK249" s="172"/>
      <c r="JCL249" s="172"/>
      <c r="JCM249" s="172"/>
      <c r="JCN249" s="172"/>
      <c r="JCO249" s="172"/>
      <c r="JCP249" s="172"/>
      <c r="JCQ249" s="172"/>
      <c r="JCR249" s="172"/>
      <c r="JCS249" s="172"/>
      <c r="JCT249" s="172"/>
      <c r="JCU249" s="172"/>
      <c r="JCV249" s="172"/>
      <c r="JCW249" s="172"/>
      <c r="JCX249" s="172"/>
      <c r="JCY249" s="172"/>
      <c r="JCZ249" s="172"/>
      <c r="JDA249" s="172"/>
      <c r="JDB249" s="172"/>
      <c r="JDC249" s="172"/>
      <c r="JDD249" s="172"/>
      <c r="JDE249" s="172"/>
      <c r="JDF249" s="172"/>
      <c r="JDG249" s="172"/>
      <c r="JDH249" s="172"/>
      <c r="JDI249" s="172"/>
      <c r="JDJ249" s="172"/>
      <c r="JDK249" s="172"/>
      <c r="JDL249" s="172"/>
      <c r="JDM249" s="172"/>
      <c r="JDN249" s="172"/>
      <c r="JDO249" s="172"/>
      <c r="JDP249" s="172"/>
      <c r="JDQ249" s="172"/>
      <c r="JDR249" s="172"/>
      <c r="JDS249" s="172"/>
      <c r="JDT249" s="172"/>
      <c r="JDU249" s="172"/>
      <c r="JDV249" s="172"/>
      <c r="JDW249" s="172"/>
      <c r="JDX249" s="172"/>
      <c r="JDY249" s="172"/>
      <c r="JDZ249" s="172"/>
      <c r="JEA249" s="172"/>
      <c r="JEB249" s="172"/>
      <c r="JEC249" s="172"/>
      <c r="JED249" s="172"/>
      <c r="JEE249" s="172"/>
      <c r="JEF249" s="172"/>
      <c r="JEG249" s="172"/>
      <c r="JEH249" s="172"/>
      <c r="JEI249" s="172"/>
      <c r="JEJ249" s="172"/>
      <c r="JEK249" s="172"/>
      <c r="JEL249" s="172"/>
      <c r="JEM249" s="172"/>
      <c r="JEN249" s="172"/>
      <c r="JEO249" s="172"/>
      <c r="JEP249" s="172"/>
      <c r="JEQ249" s="172"/>
      <c r="JER249" s="172"/>
      <c r="JES249" s="172"/>
      <c r="JET249" s="172"/>
      <c r="JEU249" s="172"/>
      <c r="JEV249" s="172"/>
      <c r="JEW249" s="172"/>
      <c r="JEX249" s="172"/>
      <c r="JEY249" s="172"/>
      <c r="JEZ249" s="172"/>
      <c r="JFA249" s="172"/>
      <c r="JFB249" s="172"/>
      <c r="JFC249" s="172"/>
      <c r="JFD249" s="172"/>
      <c r="JFE249" s="172"/>
      <c r="JFF249" s="172"/>
      <c r="JFG249" s="172"/>
      <c r="JFH249" s="172"/>
      <c r="JFI249" s="172"/>
      <c r="JFJ249" s="172"/>
      <c r="JFK249" s="172"/>
      <c r="JFL249" s="172"/>
      <c r="JFM249" s="172"/>
      <c r="JFN249" s="172"/>
      <c r="JFO249" s="172"/>
      <c r="JFP249" s="172"/>
      <c r="JFQ249" s="172"/>
      <c r="JFR249" s="172"/>
      <c r="JFS249" s="172"/>
      <c r="JFT249" s="172"/>
      <c r="JFU249" s="172"/>
      <c r="JFV249" s="172"/>
      <c r="JFW249" s="172"/>
      <c r="JFX249" s="172"/>
      <c r="JFY249" s="172"/>
      <c r="JFZ249" s="172"/>
      <c r="JGA249" s="172"/>
      <c r="JGB249" s="172"/>
      <c r="JGC249" s="172"/>
      <c r="JGD249" s="172"/>
      <c r="JGE249" s="172"/>
      <c r="JGF249" s="172"/>
      <c r="JGG249" s="172"/>
      <c r="JGH249" s="172"/>
      <c r="JGI249" s="172"/>
      <c r="JGJ249" s="172"/>
      <c r="JGK249" s="172"/>
      <c r="JGL249" s="172"/>
      <c r="JGM249" s="172"/>
      <c r="JGN249" s="172"/>
      <c r="JGO249" s="172"/>
      <c r="JGP249" s="172"/>
      <c r="JGQ249" s="172"/>
      <c r="JGR249" s="172"/>
      <c r="JGS249" s="172"/>
      <c r="JGT249" s="172"/>
      <c r="JGU249" s="172"/>
      <c r="JGV249" s="172"/>
      <c r="JGW249" s="172"/>
      <c r="JGX249" s="172"/>
      <c r="JGY249" s="172"/>
      <c r="JGZ249" s="172"/>
      <c r="JHA249" s="172"/>
      <c r="JHB249" s="172"/>
      <c r="JHC249" s="172"/>
      <c r="JHD249" s="172"/>
      <c r="JHE249" s="172"/>
      <c r="JHF249" s="172"/>
      <c r="JHG249" s="172"/>
      <c r="JHH249" s="172"/>
      <c r="JHI249" s="172"/>
      <c r="JHJ249" s="172"/>
      <c r="JHK249" s="172"/>
      <c r="JHL249" s="172"/>
      <c r="JHM249" s="172"/>
      <c r="JHN249" s="172"/>
      <c r="JHO249" s="172"/>
      <c r="JHP249" s="172"/>
      <c r="JHQ249" s="172"/>
      <c r="JHR249" s="172"/>
      <c r="JHS249" s="172"/>
      <c r="JHT249" s="172"/>
      <c r="JHU249" s="172"/>
      <c r="JHV249" s="172"/>
      <c r="JHW249" s="172"/>
      <c r="JHX249" s="172"/>
      <c r="JHY249" s="172"/>
      <c r="JHZ249" s="172"/>
      <c r="JIA249" s="172"/>
      <c r="JIB249" s="172"/>
      <c r="JIC249" s="172"/>
      <c r="JID249" s="172"/>
      <c r="JIE249" s="172"/>
      <c r="JIF249" s="172"/>
      <c r="JIG249" s="172"/>
      <c r="JIH249" s="172"/>
      <c r="JII249" s="172"/>
      <c r="JIJ249" s="172"/>
      <c r="JIK249" s="172"/>
      <c r="JIL249" s="172"/>
      <c r="JIM249" s="172"/>
      <c r="JIN249" s="172"/>
      <c r="JIO249" s="172"/>
      <c r="JIP249" s="172"/>
      <c r="JIQ249" s="172"/>
      <c r="JIR249" s="172"/>
      <c r="JIS249" s="172"/>
      <c r="JIT249" s="172"/>
      <c r="JIU249" s="172"/>
      <c r="JIV249" s="172"/>
      <c r="JIW249" s="172"/>
      <c r="JIX249" s="172"/>
      <c r="JIY249" s="172"/>
      <c r="JIZ249" s="172"/>
      <c r="JJA249" s="172"/>
      <c r="JJB249" s="172"/>
      <c r="JJC249" s="172"/>
      <c r="JJD249" s="172"/>
      <c r="JJE249" s="172"/>
      <c r="JJF249" s="172"/>
      <c r="JJG249" s="172"/>
      <c r="JJH249" s="172"/>
      <c r="JJI249" s="172"/>
      <c r="JJJ249" s="172"/>
      <c r="JJK249" s="172"/>
      <c r="JJL249" s="172"/>
      <c r="JJM249" s="172"/>
      <c r="JJN249" s="172"/>
      <c r="JJO249" s="172"/>
      <c r="JJP249" s="172"/>
      <c r="JJQ249" s="172"/>
      <c r="JJR249" s="172"/>
      <c r="JJS249" s="172"/>
      <c r="JJT249" s="172"/>
      <c r="JJU249" s="172"/>
      <c r="JJV249" s="172"/>
      <c r="JJW249" s="172"/>
      <c r="JJX249" s="172"/>
      <c r="JJY249" s="172"/>
      <c r="JJZ249" s="172"/>
      <c r="JKA249" s="172"/>
      <c r="JKB249" s="172"/>
      <c r="JKC249" s="172"/>
      <c r="JKD249" s="172"/>
      <c r="JKE249" s="172"/>
      <c r="JKF249" s="172"/>
      <c r="JKG249" s="172"/>
      <c r="JKH249" s="172"/>
      <c r="JKI249" s="172"/>
      <c r="JKJ249" s="172"/>
      <c r="JKK249" s="172"/>
      <c r="JKL249" s="172"/>
      <c r="JKM249" s="172"/>
      <c r="JKN249" s="172"/>
      <c r="JKO249" s="172"/>
      <c r="JKP249" s="172"/>
      <c r="JKQ249" s="172"/>
      <c r="JKR249" s="172"/>
      <c r="JKS249" s="172"/>
      <c r="JKT249" s="172"/>
      <c r="JKU249" s="172"/>
      <c r="JKV249" s="172"/>
      <c r="JKW249" s="172"/>
      <c r="JKX249" s="172"/>
      <c r="JKY249" s="172"/>
      <c r="JKZ249" s="172"/>
      <c r="JLA249" s="172"/>
      <c r="JLB249" s="172"/>
      <c r="JLC249" s="172"/>
      <c r="JLD249" s="172"/>
      <c r="JLE249" s="172"/>
      <c r="JLF249" s="172"/>
      <c r="JLG249" s="172"/>
      <c r="JLH249" s="172"/>
      <c r="JLI249" s="172"/>
      <c r="JLJ249" s="172"/>
      <c r="JLK249" s="172"/>
      <c r="JLL249" s="172"/>
      <c r="JLM249" s="172"/>
      <c r="JLN249" s="172"/>
      <c r="JLO249" s="172"/>
      <c r="JLP249" s="172"/>
      <c r="JLQ249" s="172"/>
      <c r="JLR249" s="172"/>
      <c r="JLS249" s="172"/>
      <c r="JLT249" s="172"/>
      <c r="JLU249" s="172"/>
      <c r="JLV249" s="172"/>
      <c r="JLW249" s="172"/>
      <c r="JLX249" s="172"/>
      <c r="JLY249" s="172"/>
      <c r="JLZ249" s="172"/>
      <c r="JMA249" s="172"/>
      <c r="JMB249" s="172"/>
      <c r="JMC249" s="172"/>
      <c r="JMD249" s="172"/>
      <c r="JME249" s="172"/>
      <c r="JMF249" s="172"/>
      <c r="JMG249" s="172"/>
      <c r="JMH249" s="172"/>
      <c r="JMI249" s="172"/>
      <c r="JMJ249" s="172"/>
      <c r="JMK249" s="172"/>
      <c r="JML249" s="172"/>
      <c r="JMM249" s="172"/>
      <c r="JMN249" s="172"/>
      <c r="JMO249" s="172"/>
      <c r="JMP249" s="172"/>
      <c r="JMQ249" s="172"/>
      <c r="JMR249" s="172"/>
      <c r="JMS249" s="172"/>
      <c r="JMT249" s="172"/>
      <c r="JMU249" s="172"/>
      <c r="JMV249" s="172"/>
      <c r="JMW249" s="172"/>
      <c r="JMX249" s="172"/>
      <c r="JMY249" s="172"/>
      <c r="JMZ249" s="172"/>
      <c r="JNA249" s="172"/>
      <c r="JNB249" s="172"/>
      <c r="JNC249" s="172"/>
      <c r="JND249" s="172"/>
      <c r="JNE249" s="172"/>
      <c r="JNF249" s="172"/>
      <c r="JNG249" s="172"/>
      <c r="JNH249" s="172"/>
      <c r="JNI249" s="172"/>
      <c r="JNJ249" s="172"/>
      <c r="JNK249" s="172"/>
      <c r="JNL249" s="172"/>
      <c r="JNM249" s="172"/>
      <c r="JNN249" s="172"/>
      <c r="JNO249" s="172"/>
      <c r="JNP249" s="172"/>
      <c r="JNQ249" s="172"/>
      <c r="JNR249" s="172"/>
      <c r="JNS249" s="172"/>
      <c r="JNT249" s="172"/>
      <c r="JNU249" s="172"/>
      <c r="JNV249" s="172"/>
      <c r="JNW249" s="172"/>
      <c r="JNX249" s="172"/>
      <c r="JNY249" s="172"/>
      <c r="JNZ249" s="172"/>
      <c r="JOA249" s="172"/>
      <c r="JOB249" s="172"/>
      <c r="JOC249" s="172"/>
      <c r="JOD249" s="172"/>
      <c r="JOE249" s="172"/>
      <c r="JOF249" s="172"/>
      <c r="JOG249" s="172"/>
      <c r="JOH249" s="172"/>
      <c r="JOI249" s="172"/>
      <c r="JOJ249" s="172"/>
      <c r="JOK249" s="172"/>
      <c r="JOL249" s="172"/>
      <c r="JOM249" s="172"/>
      <c r="JON249" s="172"/>
      <c r="JOO249" s="172"/>
      <c r="JOP249" s="172"/>
      <c r="JOQ249" s="172"/>
      <c r="JOR249" s="172"/>
      <c r="JOS249" s="172"/>
      <c r="JOT249" s="172"/>
      <c r="JOU249" s="172"/>
      <c r="JOV249" s="172"/>
      <c r="JOW249" s="172"/>
      <c r="JOX249" s="172"/>
      <c r="JOY249" s="172"/>
      <c r="JOZ249" s="172"/>
      <c r="JPA249" s="172"/>
      <c r="JPB249" s="172"/>
      <c r="JPC249" s="172"/>
      <c r="JPD249" s="172"/>
      <c r="JPE249" s="172"/>
      <c r="JPF249" s="172"/>
      <c r="JPG249" s="172"/>
      <c r="JPH249" s="172"/>
      <c r="JPI249" s="172"/>
      <c r="JPJ249" s="172"/>
      <c r="JPK249" s="172"/>
      <c r="JPL249" s="172"/>
      <c r="JPM249" s="172"/>
      <c r="JPN249" s="172"/>
      <c r="JPO249" s="172"/>
      <c r="JPP249" s="172"/>
      <c r="JPQ249" s="172"/>
      <c r="JPR249" s="172"/>
      <c r="JPS249" s="172"/>
      <c r="JPT249" s="172"/>
      <c r="JPU249" s="172"/>
      <c r="JPV249" s="172"/>
      <c r="JPW249" s="172"/>
      <c r="JPX249" s="172"/>
      <c r="JPY249" s="172"/>
      <c r="JPZ249" s="172"/>
      <c r="JQA249" s="172"/>
      <c r="JQB249" s="172"/>
      <c r="JQC249" s="172"/>
      <c r="JQD249" s="172"/>
      <c r="JQE249" s="172"/>
      <c r="JQF249" s="172"/>
      <c r="JQG249" s="172"/>
      <c r="JQH249" s="172"/>
      <c r="JQI249" s="172"/>
      <c r="JQJ249" s="172"/>
      <c r="JQK249" s="172"/>
      <c r="JQL249" s="172"/>
      <c r="JQM249" s="172"/>
      <c r="JQN249" s="172"/>
      <c r="JQO249" s="172"/>
      <c r="JQP249" s="172"/>
      <c r="JQQ249" s="172"/>
      <c r="JQR249" s="172"/>
      <c r="JQS249" s="172"/>
      <c r="JQT249" s="172"/>
      <c r="JQU249" s="172"/>
      <c r="JQV249" s="172"/>
      <c r="JQW249" s="172"/>
      <c r="JQX249" s="172"/>
      <c r="JQY249" s="172"/>
      <c r="JQZ249" s="172"/>
      <c r="JRA249" s="172"/>
      <c r="JRB249" s="172"/>
      <c r="JRC249" s="172"/>
      <c r="JRD249" s="172"/>
      <c r="JRE249" s="172"/>
      <c r="JRF249" s="172"/>
      <c r="JRG249" s="172"/>
      <c r="JRH249" s="172"/>
      <c r="JRI249" s="172"/>
      <c r="JRJ249" s="172"/>
      <c r="JRK249" s="172"/>
      <c r="JRL249" s="172"/>
      <c r="JRM249" s="172"/>
      <c r="JRN249" s="172"/>
      <c r="JRO249" s="172"/>
      <c r="JRP249" s="172"/>
      <c r="JRQ249" s="172"/>
      <c r="JRR249" s="172"/>
      <c r="JRS249" s="172"/>
      <c r="JRT249" s="172"/>
      <c r="JRU249" s="172"/>
      <c r="JRV249" s="172"/>
      <c r="JRW249" s="172"/>
      <c r="JRX249" s="172"/>
      <c r="JRY249" s="172"/>
      <c r="JRZ249" s="172"/>
      <c r="JSA249" s="172"/>
      <c r="JSB249" s="172"/>
      <c r="JSC249" s="172"/>
      <c r="JSD249" s="172"/>
      <c r="JSE249" s="172"/>
      <c r="JSF249" s="172"/>
      <c r="JSG249" s="172"/>
      <c r="JSH249" s="172"/>
      <c r="JSI249" s="172"/>
      <c r="JSJ249" s="172"/>
      <c r="JSK249" s="172"/>
      <c r="JSL249" s="172"/>
      <c r="JSM249" s="172"/>
      <c r="JSN249" s="172"/>
      <c r="JSO249" s="172"/>
      <c r="JSP249" s="172"/>
      <c r="JSQ249" s="172"/>
      <c r="JSR249" s="172"/>
      <c r="JSS249" s="172"/>
      <c r="JST249" s="172"/>
      <c r="JSU249" s="172"/>
      <c r="JSV249" s="172"/>
      <c r="JSW249" s="172"/>
      <c r="JSX249" s="172"/>
      <c r="JSY249" s="172"/>
      <c r="JSZ249" s="172"/>
      <c r="JTA249" s="172"/>
      <c r="JTB249" s="172"/>
      <c r="JTC249" s="172"/>
      <c r="JTD249" s="172"/>
      <c r="JTE249" s="172"/>
      <c r="JTF249" s="172"/>
      <c r="JTG249" s="172"/>
      <c r="JTH249" s="172"/>
      <c r="JTI249" s="172"/>
      <c r="JTJ249" s="172"/>
      <c r="JTK249" s="172"/>
      <c r="JTL249" s="172"/>
      <c r="JTM249" s="172"/>
      <c r="JTN249" s="172"/>
      <c r="JTO249" s="172"/>
      <c r="JTP249" s="172"/>
      <c r="JTQ249" s="172"/>
      <c r="JTR249" s="172"/>
      <c r="JTS249" s="172"/>
      <c r="JTT249" s="172"/>
      <c r="JTU249" s="172"/>
      <c r="JTV249" s="172"/>
      <c r="JTW249" s="172"/>
      <c r="JTX249" s="172"/>
      <c r="JTY249" s="172"/>
      <c r="JTZ249" s="172"/>
      <c r="JUA249" s="172"/>
      <c r="JUB249" s="172"/>
      <c r="JUC249" s="172"/>
      <c r="JUD249" s="172"/>
      <c r="JUE249" s="172"/>
      <c r="JUF249" s="172"/>
      <c r="JUG249" s="172"/>
      <c r="JUH249" s="172"/>
      <c r="JUI249" s="172"/>
      <c r="JUJ249" s="172"/>
      <c r="JUK249" s="172"/>
      <c r="JUL249" s="172"/>
      <c r="JUM249" s="172"/>
      <c r="JUN249" s="172"/>
      <c r="JUO249" s="172"/>
      <c r="JUP249" s="172"/>
      <c r="JUQ249" s="172"/>
      <c r="JUR249" s="172"/>
      <c r="JUS249" s="172"/>
      <c r="JUT249" s="172"/>
      <c r="JUU249" s="172"/>
      <c r="JUV249" s="172"/>
      <c r="JUW249" s="172"/>
      <c r="JUX249" s="172"/>
      <c r="JUY249" s="172"/>
      <c r="JUZ249" s="172"/>
      <c r="JVA249" s="172"/>
      <c r="JVB249" s="172"/>
      <c r="JVC249" s="172"/>
      <c r="JVD249" s="172"/>
      <c r="JVE249" s="172"/>
      <c r="JVF249" s="172"/>
      <c r="JVG249" s="172"/>
      <c r="JVH249" s="172"/>
      <c r="JVI249" s="172"/>
      <c r="JVJ249" s="172"/>
      <c r="JVK249" s="172"/>
      <c r="JVL249" s="172"/>
      <c r="JVM249" s="172"/>
      <c r="JVN249" s="172"/>
      <c r="JVO249" s="172"/>
      <c r="JVP249" s="172"/>
      <c r="JVQ249" s="172"/>
      <c r="JVR249" s="172"/>
      <c r="JVS249" s="172"/>
      <c r="JVT249" s="172"/>
      <c r="JVU249" s="172"/>
      <c r="JVV249" s="172"/>
      <c r="JVW249" s="172"/>
      <c r="JVX249" s="172"/>
      <c r="JVY249" s="172"/>
      <c r="JVZ249" s="172"/>
      <c r="JWA249" s="172"/>
      <c r="JWB249" s="172"/>
      <c r="JWC249" s="172"/>
      <c r="JWD249" s="172"/>
      <c r="JWE249" s="172"/>
      <c r="JWF249" s="172"/>
      <c r="JWG249" s="172"/>
      <c r="JWH249" s="172"/>
      <c r="JWI249" s="172"/>
      <c r="JWJ249" s="172"/>
      <c r="JWK249" s="172"/>
      <c r="JWL249" s="172"/>
      <c r="JWM249" s="172"/>
      <c r="JWN249" s="172"/>
      <c r="JWO249" s="172"/>
      <c r="JWP249" s="172"/>
      <c r="JWQ249" s="172"/>
      <c r="JWR249" s="172"/>
      <c r="JWS249" s="172"/>
      <c r="JWT249" s="172"/>
      <c r="JWU249" s="172"/>
      <c r="JWV249" s="172"/>
      <c r="JWW249" s="172"/>
      <c r="JWX249" s="172"/>
      <c r="JWY249" s="172"/>
      <c r="JWZ249" s="172"/>
      <c r="JXA249" s="172"/>
      <c r="JXB249" s="172"/>
      <c r="JXC249" s="172"/>
      <c r="JXD249" s="172"/>
      <c r="JXE249" s="172"/>
      <c r="JXF249" s="172"/>
      <c r="JXG249" s="172"/>
      <c r="JXH249" s="172"/>
      <c r="JXI249" s="172"/>
      <c r="JXJ249" s="172"/>
      <c r="JXK249" s="172"/>
      <c r="JXL249" s="172"/>
      <c r="JXM249" s="172"/>
      <c r="JXN249" s="172"/>
      <c r="JXO249" s="172"/>
      <c r="JXP249" s="172"/>
      <c r="JXQ249" s="172"/>
      <c r="JXR249" s="172"/>
      <c r="JXS249" s="172"/>
      <c r="JXT249" s="172"/>
      <c r="JXU249" s="172"/>
      <c r="JXV249" s="172"/>
      <c r="JXW249" s="172"/>
      <c r="JXX249" s="172"/>
      <c r="JXY249" s="172"/>
      <c r="JXZ249" s="172"/>
      <c r="JYA249" s="172"/>
      <c r="JYB249" s="172"/>
      <c r="JYC249" s="172"/>
      <c r="JYD249" s="172"/>
      <c r="JYE249" s="172"/>
      <c r="JYF249" s="172"/>
      <c r="JYG249" s="172"/>
      <c r="JYH249" s="172"/>
      <c r="JYI249" s="172"/>
      <c r="JYJ249" s="172"/>
      <c r="JYK249" s="172"/>
      <c r="JYL249" s="172"/>
      <c r="JYM249" s="172"/>
      <c r="JYN249" s="172"/>
      <c r="JYO249" s="172"/>
      <c r="JYP249" s="172"/>
      <c r="JYQ249" s="172"/>
      <c r="JYR249" s="172"/>
      <c r="JYS249" s="172"/>
      <c r="JYT249" s="172"/>
      <c r="JYU249" s="172"/>
      <c r="JYV249" s="172"/>
      <c r="JYW249" s="172"/>
      <c r="JYX249" s="172"/>
      <c r="JYY249" s="172"/>
      <c r="JYZ249" s="172"/>
      <c r="JZA249" s="172"/>
      <c r="JZB249" s="172"/>
      <c r="JZC249" s="172"/>
      <c r="JZD249" s="172"/>
      <c r="JZE249" s="172"/>
      <c r="JZF249" s="172"/>
      <c r="JZG249" s="172"/>
      <c r="JZH249" s="172"/>
      <c r="JZI249" s="172"/>
      <c r="JZJ249" s="172"/>
      <c r="JZK249" s="172"/>
      <c r="JZL249" s="172"/>
      <c r="JZM249" s="172"/>
      <c r="JZN249" s="172"/>
      <c r="JZO249" s="172"/>
      <c r="JZP249" s="172"/>
      <c r="JZQ249" s="172"/>
      <c r="JZR249" s="172"/>
      <c r="JZS249" s="172"/>
      <c r="JZT249" s="172"/>
      <c r="JZU249" s="172"/>
      <c r="JZV249" s="172"/>
      <c r="JZW249" s="172"/>
      <c r="JZX249" s="172"/>
      <c r="JZY249" s="172"/>
      <c r="JZZ249" s="172"/>
      <c r="KAA249" s="172"/>
      <c r="KAB249" s="172"/>
      <c r="KAC249" s="172"/>
      <c r="KAD249" s="172"/>
      <c r="KAE249" s="172"/>
      <c r="KAF249" s="172"/>
      <c r="KAG249" s="172"/>
      <c r="KAH249" s="172"/>
      <c r="KAI249" s="172"/>
      <c r="KAJ249" s="172"/>
      <c r="KAK249" s="172"/>
      <c r="KAL249" s="172"/>
      <c r="KAM249" s="172"/>
      <c r="KAN249" s="172"/>
      <c r="KAO249" s="172"/>
      <c r="KAP249" s="172"/>
      <c r="KAQ249" s="172"/>
      <c r="KAR249" s="172"/>
      <c r="KAS249" s="172"/>
      <c r="KAT249" s="172"/>
      <c r="KAU249" s="172"/>
      <c r="KAV249" s="172"/>
      <c r="KAW249" s="172"/>
      <c r="KAX249" s="172"/>
      <c r="KAY249" s="172"/>
      <c r="KAZ249" s="172"/>
      <c r="KBA249" s="172"/>
      <c r="KBB249" s="172"/>
      <c r="KBC249" s="172"/>
      <c r="KBD249" s="172"/>
      <c r="KBE249" s="172"/>
      <c r="KBF249" s="172"/>
      <c r="KBG249" s="172"/>
      <c r="KBH249" s="172"/>
      <c r="KBI249" s="172"/>
      <c r="KBJ249" s="172"/>
      <c r="KBK249" s="172"/>
      <c r="KBL249" s="172"/>
      <c r="KBM249" s="172"/>
      <c r="KBN249" s="172"/>
      <c r="KBO249" s="172"/>
      <c r="KBP249" s="172"/>
      <c r="KBQ249" s="172"/>
      <c r="KBR249" s="172"/>
      <c r="KBS249" s="172"/>
      <c r="KBT249" s="172"/>
      <c r="KBU249" s="172"/>
      <c r="KBV249" s="172"/>
      <c r="KBW249" s="172"/>
      <c r="KBX249" s="172"/>
      <c r="KBY249" s="172"/>
      <c r="KBZ249" s="172"/>
      <c r="KCA249" s="172"/>
      <c r="KCB249" s="172"/>
      <c r="KCC249" s="172"/>
      <c r="KCD249" s="172"/>
      <c r="KCE249" s="172"/>
      <c r="KCF249" s="172"/>
      <c r="KCG249" s="172"/>
      <c r="KCH249" s="172"/>
      <c r="KCI249" s="172"/>
      <c r="KCJ249" s="172"/>
      <c r="KCK249" s="172"/>
      <c r="KCL249" s="172"/>
      <c r="KCM249" s="172"/>
      <c r="KCN249" s="172"/>
      <c r="KCO249" s="172"/>
      <c r="KCP249" s="172"/>
      <c r="KCQ249" s="172"/>
      <c r="KCR249" s="172"/>
      <c r="KCS249" s="172"/>
      <c r="KCT249" s="172"/>
      <c r="KCU249" s="172"/>
      <c r="KCV249" s="172"/>
      <c r="KCW249" s="172"/>
      <c r="KCX249" s="172"/>
      <c r="KCY249" s="172"/>
      <c r="KCZ249" s="172"/>
      <c r="KDA249" s="172"/>
      <c r="KDB249" s="172"/>
      <c r="KDC249" s="172"/>
      <c r="KDD249" s="172"/>
      <c r="KDE249" s="172"/>
      <c r="KDF249" s="172"/>
      <c r="KDG249" s="172"/>
      <c r="KDH249" s="172"/>
      <c r="KDI249" s="172"/>
      <c r="KDJ249" s="172"/>
      <c r="KDK249" s="172"/>
      <c r="KDL249" s="172"/>
      <c r="KDM249" s="172"/>
      <c r="KDN249" s="172"/>
      <c r="KDO249" s="172"/>
      <c r="KDP249" s="172"/>
      <c r="KDQ249" s="172"/>
      <c r="KDR249" s="172"/>
      <c r="KDS249" s="172"/>
      <c r="KDT249" s="172"/>
      <c r="KDU249" s="172"/>
      <c r="KDV249" s="172"/>
      <c r="KDW249" s="172"/>
      <c r="KDX249" s="172"/>
      <c r="KDY249" s="172"/>
      <c r="KDZ249" s="172"/>
      <c r="KEA249" s="172"/>
      <c r="KEB249" s="172"/>
      <c r="KEC249" s="172"/>
      <c r="KED249" s="172"/>
      <c r="KEE249" s="172"/>
      <c r="KEF249" s="172"/>
      <c r="KEG249" s="172"/>
      <c r="KEH249" s="172"/>
      <c r="KEI249" s="172"/>
      <c r="KEJ249" s="172"/>
      <c r="KEK249" s="172"/>
      <c r="KEL249" s="172"/>
      <c r="KEM249" s="172"/>
      <c r="KEN249" s="172"/>
      <c r="KEO249" s="172"/>
      <c r="KEP249" s="172"/>
      <c r="KEQ249" s="172"/>
      <c r="KER249" s="172"/>
      <c r="KES249" s="172"/>
      <c r="KET249" s="172"/>
      <c r="KEU249" s="172"/>
      <c r="KEV249" s="172"/>
      <c r="KEW249" s="172"/>
      <c r="KEX249" s="172"/>
      <c r="KEY249" s="172"/>
      <c r="KEZ249" s="172"/>
      <c r="KFA249" s="172"/>
      <c r="KFB249" s="172"/>
      <c r="KFC249" s="172"/>
      <c r="KFD249" s="172"/>
      <c r="KFE249" s="172"/>
      <c r="KFF249" s="172"/>
      <c r="KFG249" s="172"/>
      <c r="KFH249" s="172"/>
      <c r="KFI249" s="172"/>
      <c r="KFJ249" s="172"/>
      <c r="KFK249" s="172"/>
      <c r="KFL249" s="172"/>
      <c r="KFM249" s="172"/>
      <c r="KFN249" s="172"/>
      <c r="KFO249" s="172"/>
      <c r="KFP249" s="172"/>
      <c r="KFQ249" s="172"/>
      <c r="KFR249" s="172"/>
      <c r="KFS249" s="172"/>
      <c r="KFT249" s="172"/>
      <c r="KFU249" s="172"/>
      <c r="KFV249" s="172"/>
      <c r="KFW249" s="172"/>
      <c r="KFX249" s="172"/>
      <c r="KFY249" s="172"/>
      <c r="KFZ249" s="172"/>
      <c r="KGA249" s="172"/>
      <c r="KGB249" s="172"/>
      <c r="KGC249" s="172"/>
      <c r="KGD249" s="172"/>
      <c r="KGE249" s="172"/>
      <c r="KGF249" s="172"/>
      <c r="KGG249" s="172"/>
      <c r="KGH249" s="172"/>
      <c r="KGI249" s="172"/>
      <c r="KGJ249" s="172"/>
      <c r="KGK249" s="172"/>
      <c r="KGL249" s="172"/>
      <c r="KGM249" s="172"/>
      <c r="KGN249" s="172"/>
      <c r="KGO249" s="172"/>
      <c r="KGP249" s="172"/>
      <c r="KGQ249" s="172"/>
      <c r="KGR249" s="172"/>
      <c r="KGS249" s="172"/>
      <c r="KGT249" s="172"/>
      <c r="KGU249" s="172"/>
      <c r="KGV249" s="172"/>
      <c r="KGW249" s="172"/>
      <c r="KGX249" s="172"/>
      <c r="KGY249" s="172"/>
      <c r="KGZ249" s="172"/>
      <c r="KHA249" s="172"/>
      <c r="KHB249" s="172"/>
      <c r="KHC249" s="172"/>
      <c r="KHD249" s="172"/>
      <c r="KHE249" s="172"/>
      <c r="KHF249" s="172"/>
      <c r="KHG249" s="172"/>
      <c r="KHH249" s="172"/>
      <c r="KHI249" s="172"/>
      <c r="KHJ249" s="172"/>
      <c r="KHK249" s="172"/>
      <c r="KHL249" s="172"/>
      <c r="KHM249" s="172"/>
      <c r="KHN249" s="172"/>
      <c r="KHO249" s="172"/>
      <c r="KHP249" s="172"/>
      <c r="KHQ249" s="172"/>
      <c r="KHR249" s="172"/>
      <c r="KHS249" s="172"/>
      <c r="KHT249" s="172"/>
      <c r="KHU249" s="172"/>
      <c r="KHV249" s="172"/>
      <c r="KHW249" s="172"/>
      <c r="KHX249" s="172"/>
      <c r="KHY249" s="172"/>
      <c r="KHZ249" s="172"/>
      <c r="KIA249" s="172"/>
      <c r="KIB249" s="172"/>
      <c r="KIC249" s="172"/>
      <c r="KID249" s="172"/>
      <c r="KIE249" s="172"/>
      <c r="KIF249" s="172"/>
      <c r="KIG249" s="172"/>
      <c r="KIH249" s="172"/>
      <c r="KII249" s="172"/>
      <c r="KIJ249" s="172"/>
      <c r="KIK249" s="172"/>
      <c r="KIL249" s="172"/>
      <c r="KIM249" s="172"/>
      <c r="KIN249" s="172"/>
      <c r="KIO249" s="172"/>
      <c r="KIP249" s="172"/>
      <c r="KIQ249" s="172"/>
      <c r="KIR249" s="172"/>
      <c r="KIS249" s="172"/>
      <c r="KIT249" s="172"/>
      <c r="KIU249" s="172"/>
      <c r="KIV249" s="172"/>
      <c r="KIW249" s="172"/>
      <c r="KIX249" s="172"/>
      <c r="KIY249" s="172"/>
      <c r="KIZ249" s="172"/>
      <c r="KJA249" s="172"/>
      <c r="KJB249" s="172"/>
      <c r="KJC249" s="172"/>
      <c r="KJD249" s="172"/>
      <c r="KJE249" s="172"/>
      <c r="KJF249" s="172"/>
      <c r="KJG249" s="172"/>
      <c r="KJH249" s="172"/>
      <c r="KJI249" s="172"/>
      <c r="KJJ249" s="172"/>
      <c r="KJK249" s="172"/>
      <c r="KJL249" s="172"/>
      <c r="KJM249" s="172"/>
      <c r="KJN249" s="172"/>
      <c r="KJO249" s="172"/>
      <c r="KJP249" s="172"/>
      <c r="KJQ249" s="172"/>
      <c r="KJR249" s="172"/>
      <c r="KJS249" s="172"/>
      <c r="KJT249" s="172"/>
      <c r="KJU249" s="172"/>
      <c r="KJV249" s="172"/>
      <c r="KJW249" s="172"/>
      <c r="KJX249" s="172"/>
      <c r="KJY249" s="172"/>
      <c r="KJZ249" s="172"/>
      <c r="KKA249" s="172"/>
      <c r="KKB249" s="172"/>
      <c r="KKC249" s="172"/>
      <c r="KKD249" s="172"/>
      <c r="KKE249" s="172"/>
      <c r="KKF249" s="172"/>
      <c r="KKG249" s="172"/>
      <c r="KKH249" s="172"/>
      <c r="KKI249" s="172"/>
      <c r="KKJ249" s="172"/>
      <c r="KKK249" s="172"/>
      <c r="KKL249" s="172"/>
      <c r="KKM249" s="172"/>
      <c r="KKN249" s="172"/>
      <c r="KKO249" s="172"/>
      <c r="KKP249" s="172"/>
      <c r="KKQ249" s="172"/>
      <c r="KKR249" s="172"/>
      <c r="KKS249" s="172"/>
      <c r="KKT249" s="172"/>
      <c r="KKU249" s="172"/>
      <c r="KKV249" s="172"/>
      <c r="KKW249" s="172"/>
      <c r="KKX249" s="172"/>
      <c r="KKY249" s="172"/>
      <c r="KKZ249" s="172"/>
      <c r="KLA249" s="172"/>
      <c r="KLB249" s="172"/>
      <c r="KLC249" s="172"/>
      <c r="KLD249" s="172"/>
      <c r="KLE249" s="172"/>
      <c r="KLF249" s="172"/>
      <c r="KLG249" s="172"/>
      <c r="KLH249" s="172"/>
      <c r="KLI249" s="172"/>
      <c r="KLJ249" s="172"/>
      <c r="KLK249" s="172"/>
      <c r="KLL249" s="172"/>
      <c r="KLM249" s="172"/>
      <c r="KLN249" s="172"/>
      <c r="KLO249" s="172"/>
      <c r="KLP249" s="172"/>
      <c r="KLQ249" s="172"/>
      <c r="KLR249" s="172"/>
      <c r="KLS249" s="172"/>
      <c r="KLT249" s="172"/>
      <c r="KLU249" s="172"/>
      <c r="KLV249" s="172"/>
      <c r="KLW249" s="172"/>
      <c r="KLX249" s="172"/>
      <c r="KLY249" s="172"/>
      <c r="KLZ249" s="172"/>
      <c r="KMA249" s="172"/>
      <c r="KMB249" s="172"/>
      <c r="KMC249" s="172"/>
      <c r="KMD249" s="172"/>
      <c r="KME249" s="172"/>
      <c r="KMF249" s="172"/>
      <c r="KMG249" s="172"/>
      <c r="KMH249" s="172"/>
      <c r="KMI249" s="172"/>
      <c r="KMJ249" s="172"/>
      <c r="KMK249" s="172"/>
      <c r="KML249" s="172"/>
      <c r="KMM249" s="172"/>
      <c r="KMN249" s="172"/>
      <c r="KMO249" s="172"/>
      <c r="KMP249" s="172"/>
      <c r="KMQ249" s="172"/>
      <c r="KMR249" s="172"/>
      <c r="KMS249" s="172"/>
      <c r="KMT249" s="172"/>
      <c r="KMU249" s="172"/>
      <c r="KMV249" s="172"/>
      <c r="KMW249" s="172"/>
      <c r="KMX249" s="172"/>
      <c r="KMY249" s="172"/>
      <c r="KMZ249" s="172"/>
      <c r="KNA249" s="172"/>
      <c r="KNB249" s="172"/>
      <c r="KNC249" s="172"/>
      <c r="KND249" s="172"/>
      <c r="KNE249" s="172"/>
      <c r="KNF249" s="172"/>
      <c r="KNG249" s="172"/>
      <c r="KNH249" s="172"/>
      <c r="KNI249" s="172"/>
      <c r="KNJ249" s="172"/>
      <c r="KNK249" s="172"/>
      <c r="KNL249" s="172"/>
      <c r="KNM249" s="172"/>
      <c r="KNN249" s="172"/>
      <c r="KNO249" s="172"/>
      <c r="KNP249" s="172"/>
      <c r="KNQ249" s="172"/>
      <c r="KNR249" s="172"/>
      <c r="KNS249" s="172"/>
      <c r="KNT249" s="172"/>
      <c r="KNU249" s="172"/>
      <c r="KNV249" s="172"/>
      <c r="KNW249" s="172"/>
      <c r="KNX249" s="172"/>
      <c r="KNY249" s="172"/>
      <c r="KNZ249" s="172"/>
      <c r="KOA249" s="172"/>
      <c r="KOB249" s="172"/>
      <c r="KOC249" s="172"/>
      <c r="KOD249" s="172"/>
      <c r="KOE249" s="172"/>
      <c r="KOF249" s="172"/>
      <c r="KOG249" s="172"/>
      <c r="KOH249" s="172"/>
      <c r="KOI249" s="172"/>
      <c r="KOJ249" s="172"/>
      <c r="KOK249" s="172"/>
      <c r="KOL249" s="172"/>
      <c r="KOM249" s="172"/>
      <c r="KON249" s="172"/>
      <c r="KOO249" s="172"/>
      <c r="KOP249" s="172"/>
      <c r="KOQ249" s="172"/>
      <c r="KOR249" s="172"/>
      <c r="KOS249" s="172"/>
      <c r="KOT249" s="172"/>
      <c r="KOU249" s="172"/>
      <c r="KOV249" s="172"/>
      <c r="KOW249" s="172"/>
      <c r="KOX249" s="172"/>
      <c r="KOY249" s="172"/>
      <c r="KOZ249" s="172"/>
      <c r="KPA249" s="172"/>
      <c r="KPB249" s="172"/>
      <c r="KPC249" s="172"/>
      <c r="KPD249" s="172"/>
      <c r="KPE249" s="172"/>
      <c r="KPF249" s="172"/>
      <c r="KPG249" s="172"/>
      <c r="KPH249" s="172"/>
      <c r="KPI249" s="172"/>
      <c r="KPJ249" s="172"/>
      <c r="KPK249" s="172"/>
      <c r="KPL249" s="172"/>
      <c r="KPM249" s="172"/>
      <c r="KPN249" s="172"/>
      <c r="KPO249" s="172"/>
      <c r="KPP249" s="172"/>
      <c r="KPQ249" s="172"/>
      <c r="KPR249" s="172"/>
      <c r="KPS249" s="172"/>
      <c r="KPT249" s="172"/>
      <c r="KPU249" s="172"/>
      <c r="KPV249" s="172"/>
      <c r="KPW249" s="172"/>
      <c r="KPX249" s="172"/>
      <c r="KPY249" s="172"/>
      <c r="KPZ249" s="172"/>
      <c r="KQA249" s="172"/>
      <c r="KQB249" s="172"/>
      <c r="KQC249" s="172"/>
      <c r="KQD249" s="172"/>
      <c r="KQE249" s="172"/>
      <c r="KQF249" s="172"/>
      <c r="KQG249" s="172"/>
      <c r="KQH249" s="172"/>
      <c r="KQI249" s="172"/>
      <c r="KQJ249" s="172"/>
      <c r="KQK249" s="172"/>
      <c r="KQL249" s="172"/>
      <c r="KQM249" s="172"/>
      <c r="KQN249" s="172"/>
      <c r="KQO249" s="172"/>
      <c r="KQP249" s="172"/>
      <c r="KQQ249" s="172"/>
      <c r="KQR249" s="172"/>
      <c r="KQS249" s="172"/>
      <c r="KQT249" s="172"/>
      <c r="KQU249" s="172"/>
      <c r="KQV249" s="172"/>
      <c r="KQW249" s="172"/>
      <c r="KQX249" s="172"/>
      <c r="KQY249" s="172"/>
      <c r="KQZ249" s="172"/>
      <c r="KRA249" s="172"/>
      <c r="KRB249" s="172"/>
      <c r="KRC249" s="172"/>
      <c r="KRD249" s="172"/>
      <c r="KRE249" s="172"/>
      <c r="KRF249" s="172"/>
      <c r="KRG249" s="172"/>
      <c r="KRH249" s="172"/>
      <c r="KRI249" s="172"/>
      <c r="KRJ249" s="172"/>
      <c r="KRK249" s="172"/>
      <c r="KRL249" s="172"/>
      <c r="KRM249" s="172"/>
      <c r="KRN249" s="172"/>
      <c r="KRO249" s="172"/>
      <c r="KRP249" s="172"/>
      <c r="KRQ249" s="172"/>
      <c r="KRR249" s="172"/>
      <c r="KRS249" s="172"/>
      <c r="KRT249" s="172"/>
      <c r="KRU249" s="172"/>
      <c r="KRV249" s="172"/>
      <c r="KRW249" s="172"/>
      <c r="KRX249" s="172"/>
      <c r="KRY249" s="172"/>
      <c r="KRZ249" s="172"/>
      <c r="KSA249" s="172"/>
      <c r="KSB249" s="172"/>
      <c r="KSC249" s="172"/>
      <c r="KSD249" s="172"/>
      <c r="KSE249" s="172"/>
      <c r="KSF249" s="172"/>
      <c r="KSG249" s="172"/>
      <c r="KSH249" s="172"/>
      <c r="KSI249" s="172"/>
      <c r="KSJ249" s="172"/>
      <c r="KSK249" s="172"/>
      <c r="KSL249" s="172"/>
      <c r="KSM249" s="172"/>
      <c r="KSN249" s="172"/>
      <c r="KSO249" s="172"/>
      <c r="KSP249" s="172"/>
      <c r="KSQ249" s="172"/>
      <c r="KSR249" s="172"/>
      <c r="KSS249" s="172"/>
      <c r="KST249" s="172"/>
      <c r="KSU249" s="172"/>
      <c r="KSV249" s="172"/>
      <c r="KSW249" s="172"/>
      <c r="KSX249" s="172"/>
      <c r="KSY249" s="172"/>
      <c r="KSZ249" s="172"/>
      <c r="KTA249" s="172"/>
      <c r="KTB249" s="172"/>
      <c r="KTC249" s="172"/>
      <c r="KTD249" s="172"/>
      <c r="KTE249" s="172"/>
      <c r="KTF249" s="172"/>
      <c r="KTG249" s="172"/>
      <c r="KTH249" s="172"/>
      <c r="KTI249" s="172"/>
      <c r="KTJ249" s="172"/>
      <c r="KTK249" s="172"/>
      <c r="KTL249" s="172"/>
      <c r="KTM249" s="172"/>
      <c r="KTN249" s="172"/>
      <c r="KTO249" s="172"/>
      <c r="KTP249" s="172"/>
      <c r="KTQ249" s="172"/>
      <c r="KTR249" s="172"/>
      <c r="KTS249" s="172"/>
      <c r="KTT249" s="172"/>
      <c r="KTU249" s="172"/>
      <c r="KTV249" s="172"/>
      <c r="KTW249" s="172"/>
      <c r="KTX249" s="172"/>
      <c r="KTY249" s="172"/>
      <c r="KTZ249" s="172"/>
      <c r="KUA249" s="172"/>
      <c r="KUB249" s="172"/>
      <c r="KUC249" s="172"/>
      <c r="KUD249" s="172"/>
      <c r="KUE249" s="172"/>
      <c r="KUF249" s="172"/>
      <c r="KUG249" s="172"/>
      <c r="KUH249" s="172"/>
      <c r="KUI249" s="172"/>
      <c r="KUJ249" s="172"/>
      <c r="KUK249" s="172"/>
      <c r="KUL249" s="172"/>
      <c r="KUM249" s="172"/>
      <c r="KUN249" s="172"/>
      <c r="KUO249" s="172"/>
      <c r="KUP249" s="172"/>
      <c r="KUQ249" s="172"/>
      <c r="KUR249" s="172"/>
      <c r="KUS249" s="172"/>
      <c r="KUT249" s="172"/>
      <c r="KUU249" s="172"/>
      <c r="KUV249" s="172"/>
      <c r="KUW249" s="172"/>
      <c r="KUX249" s="172"/>
      <c r="KUY249" s="172"/>
      <c r="KUZ249" s="172"/>
      <c r="KVA249" s="172"/>
      <c r="KVB249" s="172"/>
      <c r="KVC249" s="172"/>
      <c r="KVD249" s="172"/>
      <c r="KVE249" s="172"/>
      <c r="KVF249" s="172"/>
      <c r="KVG249" s="172"/>
      <c r="KVH249" s="172"/>
      <c r="KVI249" s="172"/>
      <c r="KVJ249" s="172"/>
      <c r="KVK249" s="172"/>
      <c r="KVL249" s="172"/>
      <c r="KVM249" s="172"/>
      <c r="KVN249" s="172"/>
      <c r="KVO249" s="172"/>
      <c r="KVP249" s="172"/>
      <c r="KVQ249" s="172"/>
      <c r="KVR249" s="172"/>
      <c r="KVS249" s="172"/>
      <c r="KVT249" s="172"/>
      <c r="KVU249" s="172"/>
      <c r="KVV249" s="172"/>
      <c r="KVW249" s="172"/>
      <c r="KVX249" s="172"/>
      <c r="KVY249" s="172"/>
      <c r="KVZ249" s="172"/>
      <c r="KWA249" s="172"/>
      <c r="KWB249" s="172"/>
      <c r="KWC249" s="172"/>
      <c r="KWD249" s="172"/>
      <c r="KWE249" s="172"/>
      <c r="KWF249" s="172"/>
      <c r="KWG249" s="172"/>
      <c r="KWH249" s="172"/>
      <c r="KWI249" s="172"/>
      <c r="KWJ249" s="172"/>
      <c r="KWK249" s="172"/>
      <c r="KWL249" s="172"/>
      <c r="KWM249" s="172"/>
      <c r="KWN249" s="172"/>
      <c r="KWO249" s="172"/>
      <c r="KWP249" s="172"/>
      <c r="KWQ249" s="172"/>
      <c r="KWR249" s="172"/>
      <c r="KWS249" s="172"/>
      <c r="KWT249" s="172"/>
      <c r="KWU249" s="172"/>
      <c r="KWV249" s="172"/>
      <c r="KWW249" s="172"/>
      <c r="KWX249" s="172"/>
      <c r="KWY249" s="172"/>
      <c r="KWZ249" s="172"/>
      <c r="KXA249" s="172"/>
      <c r="KXB249" s="172"/>
      <c r="KXC249" s="172"/>
      <c r="KXD249" s="172"/>
      <c r="KXE249" s="172"/>
      <c r="KXF249" s="172"/>
      <c r="KXG249" s="172"/>
      <c r="KXH249" s="172"/>
      <c r="KXI249" s="172"/>
      <c r="KXJ249" s="172"/>
      <c r="KXK249" s="172"/>
      <c r="KXL249" s="172"/>
      <c r="KXM249" s="172"/>
      <c r="KXN249" s="172"/>
      <c r="KXO249" s="172"/>
      <c r="KXP249" s="172"/>
      <c r="KXQ249" s="172"/>
      <c r="KXR249" s="172"/>
      <c r="KXS249" s="172"/>
      <c r="KXT249" s="172"/>
      <c r="KXU249" s="172"/>
      <c r="KXV249" s="172"/>
      <c r="KXW249" s="172"/>
      <c r="KXX249" s="172"/>
      <c r="KXY249" s="172"/>
      <c r="KXZ249" s="172"/>
      <c r="KYA249" s="172"/>
      <c r="KYB249" s="172"/>
      <c r="KYC249" s="172"/>
      <c r="KYD249" s="172"/>
      <c r="KYE249" s="172"/>
      <c r="KYF249" s="172"/>
      <c r="KYG249" s="172"/>
      <c r="KYH249" s="172"/>
      <c r="KYI249" s="172"/>
      <c r="KYJ249" s="172"/>
      <c r="KYK249" s="172"/>
      <c r="KYL249" s="172"/>
      <c r="KYM249" s="172"/>
      <c r="KYN249" s="172"/>
      <c r="KYO249" s="172"/>
      <c r="KYP249" s="172"/>
      <c r="KYQ249" s="172"/>
      <c r="KYR249" s="172"/>
      <c r="KYS249" s="172"/>
      <c r="KYT249" s="172"/>
      <c r="KYU249" s="172"/>
      <c r="KYV249" s="172"/>
      <c r="KYW249" s="172"/>
      <c r="KYX249" s="172"/>
      <c r="KYY249" s="172"/>
      <c r="KYZ249" s="172"/>
      <c r="KZA249" s="172"/>
      <c r="KZB249" s="172"/>
      <c r="KZC249" s="172"/>
      <c r="KZD249" s="172"/>
      <c r="KZE249" s="172"/>
      <c r="KZF249" s="172"/>
      <c r="KZG249" s="172"/>
      <c r="KZH249" s="172"/>
      <c r="KZI249" s="172"/>
      <c r="KZJ249" s="172"/>
      <c r="KZK249" s="172"/>
      <c r="KZL249" s="172"/>
      <c r="KZM249" s="172"/>
      <c r="KZN249" s="172"/>
      <c r="KZO249" s="172"/>
      <c r="KZP249" s="172"/>
      <c r="KZQ249" s="172"/>
      <c r="KZR249" s="172"/>
      <c r="KZS249" s="172"/>
      <c r="KZT249" s="172"/>
      <c r="KZU249" s="172"/>
      <c r="KZV249" s="172"/>
      <c r="KZW249" s="172"/>
      <c r="KZX249" s="172"/>
      <c r="KZY249" s="172"/>
      <c r="KZZ249" s="172"/>
      <c r="LAA249" s="172"/>
      <c r="LAB249" s="172"/>
      <c r="LAC249" s="172"/>
      <c r="LAD249" s="172"/>
      <c r="LAE249" s="172"/>
      <c r="LAF249" s="172"/>
      <c r="LAG249" s="172"/>
      <c r="LAH249" s="172"/>
      <c r="LAI249" s="172"/>
      <c r="LAJ249" s="172"/>
      <c r="LAK249" s="172"/>
      <c r="LAL249" s="172"/>
      <c r="LAM249" s="172"/>
      <c r="LAN249" s="172"/>
      <c r="LAO249" s="172"/>
      <c r="LAP249" s="172"/>
      <c r="LAQ249" s="172"/>
      <c r="LAR249" s="172"/>
      <c r="LAS249" s="172"/>
      <c r="LAT249" s="172"/>
      <c r="LAU249" s="172"/>
      <c r="LAV249" s="172"/>
      <c r="LAW249" s="172"/>
      <c r="LAX249" s="172"/>
      <c r="LAY249" s="172"/>
      <c r="LAZ249" s="172"/>
      <c r="LBA249" s="172"/>
      <c r="LBB249" s="172"/>
      <c r="LBC249" s="172"/>
      <c r="LBD249" s="172"/>
      <c r="LBE249" s="172"/>
      <c r="LBF249" s="172"/>
      <c r="LBG249" s="172"/>
      <c r="LBH249" s="172"/>
      <c r="LBI249" s="172"/>
      <c r="LBJ249" s="172"/>
      <c r="LBK249" s="172"/>
      <c r="LBL249" s="172"/>
      <c r="LBM249" s="172"/>
      <c r="LBN249" s="172"/>
      <c r="LBO249" s="172"/>
      <c r="LBP249" s="172"/>
      <c r="LBQ249" s="172"/>
      <c r="LBR249" s="172"/>
      <c r="LBS249" s="172"/>
      <c r="LBT249" s="172"/>
      <c r="LBU249" s="172"/>
      <c r="LBV249" s="172"/>
      <c r="LBW249" s="172"/>
      <c r="LBX249" s="172"/>
      <c r="LBY249" s="172"/>
      <c r="LBZ249" s="172"/>
      <c r="LCA249" s="172"/>
      <c r="LCB249" s="172"/>
      <c r="LCC249" s="172"/>
      <c r="LCD249" s="172"/>
      <c r="LCE249" s="172"/>
      <c r="LCF249" s="172"/>
      <c r="LCG249" s="172"/>
      <c r="LCH249" s="172"/>
      <c r="LCI249" s="172"/>
      <c r="LCJ249" s="172"/>
      <c r="LCK249" s="172"/>
      <c r="LCL249" s="172"/>
      <c r="LCM249" s="172"/>
      <c r="LCN249" s="172"/>
      <c r="LCO249" s="172"/>
      <c r="LCP249" s="172"/>
      <c r="LCQ249" s="172"/>
      <c r="LCR249" s="172"/>
      <c r="LCS249" s="172"/>
      <c r="LCT249" s="172"/>
      <c r="LCU249" s="172"/>
      <c r="LCV249" s="172"/>
      <c r="LCW249" s="172"/>
      <c r="LCX249" s="172"/>
      <c r="LCY249" s="172"/>
      <c r="LCZ249" s="172"/>
      <c r="LDA249" s="172"/>
      <c r="LDB249" s="172"/>
      <c r="LDC249" s="172"/>
      <c r="LDD249" s="172"/>
      <c r="LDE249" s="172"/>
      <c r="LDF249" s="172"/>
      <c r="LDG249" s="172"/>
      <c r="LDH249" s="172"/>
      <c r="LDI249" s="172"/>
      <c r="LDJ249" s="172"/>
      <c r="LDK249" s="172"/>
      <c r="LDL249" s="172"/>
      <c r="LDM249" s="172"/>
      <c r="LDN249" s="172"/>
      <c r="LDO249" s="172"/>
      <c r="LDP249" s="172"/>
      <c r="LDQ249" s="172"/>
      <c r="LDR249" s="172"/>
      <c r="LDS249" s="172"/>
      <c r="LDT249" s="172"/>
      <c r="LDU249" s="172"/>
      <c r="LDV249" s="172"/>
      <c r="LDW249" s="172"/>
      <c r="LDX249" s="172"/>
      <c r="LDY249" s="172"/>
      <c r="LDZ249" s="172"/>
      <c r="LEA249" s="172"/>
      <c r="LEB249" s="172"/>
      <c r="LEC249" s="172"/>
      <c r="LED249" s="172"/>
      <c r="LEE249" s="172"/>
      <c r="LEF249" s="172"/>
      <c r="LEG249" s="172"/>
      <c r="LEH249" s="172"/>
      <c r="LEI249" s="172"/>
      <c r="LEJ249" s="172"/>
      <c r="LEK249" s="172"/>
      <c r="LEL249" s="172"/>
      <c r="LEM249" s="172"/>
      <c r="LEN249" s="172"/>
      <c r="LEO249" s="172"/>
      <c r="LEP249" s="172"/>
      <c r="LEQ249" s="172"/>
      <c r="LER249" s="172"/>
      <c r="LES249" s="172"/>
      <c r="LET249" s="172"/>
      <c r="LEU249" s="172"/>
      <c r="LEV249" s="172"/>
      <c r="LEW249" s="172"/>
      <c r="LEX249" s="172"/>
      <c r="LEY249" s="172"/>
      <c r="LEZ249" s="172"/>
      <c r="LFA249" s="172"/>
      <c r="LFB249" s="172"/>
      <c r="LFC249" s="172"/>
      <c r="LFD249" s="172"/>
      <c r="LFE249" s="172"/>
      <c r="LFF249" s="172"/>
      <c r="LFG249" s="172"/>
      <c r="LFH249" s="172"/>
      <c r="LFI249" s="172"/>
      <c r="LFJ249" s="172"/>
      <c r="LFK249" s="172"/>
      <c r="LFL249" s="172"/>
      <c r="LFM249" s="172"/>
      <c r="LFN249" s="172"/>
      <c r="LFO249" s="172"/>
      <c r="LFP249" s="172"/>
      <c r="LFQ249" s="172"/>
      <c r="LFR249" s="172"/>
      <c r="LFS249" s="172"/>
      <c r="LFT249" s="172"/>
      <c r="LFU249" s="172"/>
      <c r="LFV249" s="172"/>
      <c r="LFW249" s="172"/>
      <c r="LFX249" s="172"/>
      <c r="LFY249" s="172"/>
      <c r="LFZ249" s="172"/>
      <c r="LGA249" s="172"/>
      <c r="LGB249" s="172"/>
      <c r="LGC249" s="172"/>
      <c r="LGD249" s="172"/>
      <c r="LGE249" s="172"/>
      <c r="LGF249" s="172"/>
      <c r="LGG249" s="172"/>
      <c r="LGH249" s="172"/>
      <c r="LGI249" s="172"/>
      <c r="LGJ249" s="172"/>
      <c r="LGK249" s="172"/>
      <c r="LGL249" s="172"/>
      <c r="LGM249" s="172"/>
      <c r="LGN249" s="172"/>
      <c r="LGO249" s="172"/>
      <c r="LGP249" s="172"/>
      <c r="LGQ249" s="172"/>
      <c r="LGR249" s="172"/>
      <c r="LGS249" s="172"/>
      <c r="LGT249" s="172"/>
      <c r="LGU249" s="172"/>
      <c r="LGV249" s="172"/>
      <c r="LGW249" s="172"/>
      <c r="LGX249" s="172"/>
      <c r="LGY249" s="172"/>
      <c r="LGZ249" s="172"/>
      <c r="LHA249" s="172"/>
      <c r="LHB249" s="172"/>
      <c r="LHC249" s="172"/>
      <c r="LHD249" s="172"/>
      <c r="LHE249" s="172"/>
      <c r="LHF249" s="172"/>
      <c r="LHG249" s="172"/>
      <c r="LHH249" s="172"/>
      <c r="LHI249" s="172"/>
      <c r="LHJ249" s="172"/>
      <c r="LHK249" s="172"/>
      <c r="LHL249" s="172"/>
      <c r="LHM249" s="172"/>
      <c r="LHN249" s="172"/>
      <c r="LHO249" s="172"/>
      <c r="LHP249" s="172"/>
      <c r="LHQ249" s="172"/>
      <c r="LHR249" s="172"/>
      <c r="LHS249" s="172"/>
      <c r="LHT249" s="172"/>
      <c r="LHU249" s="172"/>
      <c r="LHV249" s="172"/>
      <c r="LHW249" s="172"/>
      <c r="LHX249" s="172"/>
      <c r="LHY249" s="172"/>
      <c r="LHZ249" s="172"/>
      <c r="LIA249" s="172"/>
      <c r="LIB249" s="172"/>
      <c r="LIC249" s="172"/>
      <c r="LID249" s="172"/>
      <c r="LIE249" s="172"/>
      <c r="LIF249" s="172"/>
      <c r="LIG249" s="172"/>
      <c r="LIH249" s="172"/>
      <c r="LII249" s="172"/>
      <c r="LIJ249" s="172"/>
      <c r="LIK249" s="172"/>
      <c r="LIL249" s="172"/>
      <c r="LIM249" s="172"/>
      <c r="LIN249" s="172"/>
      <c r="LIO249" s="172"/>
      <c r="LIP249" s="172"/>
      <c r="LIQ249" s="172"/>
      <c r="LIR249" s="172"/>
      <c r="LIS249" s="172"/>
      <c r="LIT249" s="172"/>
      <c r="LIU249" s="172"/>
      <c r="LIV249" s="172"/>
      <c r="LIW249" s="172"/>
      <c r="LIX249" s="172"/>
      <c r="LIY249" s="172"/>
      <c r="LIZ249" s="172"/>
      <c r="LJA249" s="172"/>
      <c r="LJB249" s="172"/>
      <c r="LJC249" s="172"/>
      <c r="LJD249" s="172"/>
      <c r="LJE249" s="172"/>
      <c r="LJF249" s="172"/>
      <c r="LJG249" s="172"/>
      <c r="LJH249" s="172"/>
      <c r="LJI249" s="172"/>
      <c r="LJJ249" s="172"/>
      <c r="LJK249" s="172"/>
      <c r="LJL249" s="172"/>
      <c r="LJM249" s="172"/>
      <c r="LJN249" s="172"/>
      <c r="LJO249" s="172"/>
      <c r="LJP249" s="172"/>
      <c r="LJQ249" s="172"/>
      <c r="LJR249" s="172"/>
      <c r="LJS249" s="172"/>
      <c r="LJT249" s="172"/>
      <c r="LJU249" s="172"/>
      <c r="LJV249" s="172"/>
      <c r="LJW249" s="172"/>
      <c r="LJX249" s="172"/>
      <c r="LJY249" s="172"/>
      <c r="LJZ249" s="172"/>
      <c r="LKA249" s="172"/>
      <c r="LKB249" s="172"/>
      <c r="LKC249" s="172"/>
      <c r="LKD249" s="172"/>
      <c r="LKE249" s="172"/>
      <c r="LKF249" s="172"/>
      <c r="LKG249" s="172"/>
      <c r="LKH249" s="172"/>
      <c r="LKI249" s="172"/>
      <c r="LKJ249" s="172"/>
      <c r="LKK249" s="172"/>
      <c r="LKL249" s="172"/>
      <c r="LKM249" s="172"/>
      <c r="LKN249" s="172"/>
      <c r="LKO249" s="172"/>
      <c r="LKP249" s="172"/>
      <c r="LKQ249" s="172"/>
      <c r="LKR249" s="172"/>
      <c r="LKS249" s="172"/>
      <c r="LKT249" s="172"/>
      <c r="LKU249" s="172"/>
      <c r="LKV249" s="172"/>
      <c r="LKW249" s="172"/>
      <c r="LKX249" s="172"/>
      <c r="LKY249" s="172"/>
      <c r="LKZ249" s="172"/>
      <c r="LLA249" s="172"/>
      <c r="LLB249" s="172"/>
      <c r="LLC249" s="172"/>
      <c r="LLD249" s="172"/>
      <c r="LLE249" s="172"/>
      <c r="LLF249" s="172"/>
      <c r="LLG249" s="172"/>
      <c r="LLH249" s="172"/>
      <c r="LLI249" s="172"/>
      <c r="LLJ249" s="172"/>
      <c r="LLK249" s="172"/>
      <c r="LLL249" s="172"/>
      <c r="LLM249" s="172"/>
      <c r="LLN249" s="172"/>
      <c r="LLO249" s="172"/>
      <c r="LLP249" s="172"/>
      <c r="LLQ249" s="172"/>
      <c r="LLR249" s="172"/>
      <c r="LLS249" s="172"/>
      <c r="LLT249" s="172"/>
      <c r="LLU249" s="172"/>
      <c r="LLV249" s="172"/>
      <c r="LLW249" s="172"/>
      <c r="LLX249" s="172"/>
      <c r="LLY249" s="172"/>
      <c r="LLZ249" s="172"/>
      <c r="LMA249" s="172"/>
      <c r="LMB249" s="172"/>
      <c r="LMC249" s="172"/>
      <c r="LMD249" s="172"/>
      <c r="LME249" s="172"/>
      <c r="LMF249" s="172"/>
      <c r="LMG249" s="172"/>
      <c r="LMH249" s="172"/>
      <c r="LMI249" s="172"/>
      <c r="LMJ249" s="172"/>
      <c r="LMK249" s="172"/>
      <c r="LML249" s="172"/>
      <c r="LMM249" s="172"/>
      <c r="LMN249" s="172"/>
      <c r="LMO249" s="172"/>
      <c r="LMP249" s="172"/>
      <c r="LMQ249" s="172"/>
      <c r="LMR249" s="172"/>
      <c r="LMS249" s="172"/>
      <c r="LMT249" s="172"/>
      <c r="LMU249" s="172"/>
      <c r="LMV249" s="172"/>
      <c r="LMW249" s="172"/>
      <c r="LMX249" s="172"/>
      <c r="LMY249" s="172"/>
      <c r="LMZ249" s="172"/>
      <c r="LNA249" s="172"/>
      <c r="LNB249" s="172"/>
      <c r="LNC249" s="172"/>
      <c r="LND249" s="172"/>
      <c r="LNE249" s="172"/>
      <c r="LNF249" s="172"/>
      <c r="LNG249" s="172"/>
      <c r="LNH249" s="172"/>
      <c r="LNI249" s="172"/>
      <c r="LNJ249" s="172"/>
      <c r="LNK249" s="172"/>
      <c r="LNL249" s="172"/>
      <c r="LNM249" s="172"/>
      <c r="LNN249" s="172"/>
      <c r="LNO249" s="172"/>
      <c r="LNP249" s="172"/>
      <c r="LNQ249" s="172"/>
      <c r="LNR249" s="172"/>
      <c r="LNS249" s="172"/>
      <c r="LNT249" s="172"/>
      <c r="LNU249" s="172"/>
      <c r="LNV249" s="172"/>
      <c r="LNW249" s="172"/>
      <c r="LNX249" s="172"/>
      <c r="LNY249" s="172"/>
      <c r="LNZ249" s="172"/>
      <c r="LOA249" s="172"/>
      <c r="LOB249" s="172"/>
      <c r="LOC249" s="172"/>
      <c r="LOD249" s="172"/>
      <c r="LOE249" s="172"/>
      <c r="LOF249" s="172"/>
      <c r="LOG249" s="172"/>
      <c r="LOH249" s="172"/>
      <c r="LOI249" s="172"/>
      <c r="LOJ249" s="172"/>
      <c r="LOK249" s="172"/>
      <c r="LOL249" s="172"/>
      <c r="LOM249" s="172"/>
      <c r="LON249" s="172"/>
      <c r="LOO249" s="172"/>
      <c r="LOP249" s="172"/>
      <c r="LOQ249" s="172"/>
      <c r="LOR249" s="172"/>
      <c r="LOS249" s="172"/>
      <c r="LOT249" s="172"/>
      <c r="LOU249" s="172"/>
      <c r="LOV249" s="172"/>
      <c r="LOW249" s="172"/>
      <c r="LOX249" s="172"/>
      <c r="LOY249" s="172"/>
      <c r="LOZ249" s="172"/>
      <c r="LPA249" s="172"/>
      <c r="LPB249" s="172"/>
      <c r="LPC249" s="172"/>
      <c r="LPD249" s="172"/>
      <c r="LPE249" s="172"/>
      <c r="LPF249" s="172"/>
      <c r="LPG249" s="172"/>
      <c r="LPH249" s="172"/>
      <c r="LPI249" s="172"/>
      <c r="LPJ249" s="172"/>
      <c r="LPK249" s="172"/>
      <c r="LPL249" s="172"/>
      <c r="LPM249" s="172"/>
      <c r="LPN249" s="172"/>
      <c r="LPO249" s="172"/>
      <c r="LPP249" s="172"/>
      <c r="LPQ249" s="172"/>
      <c r="LPR249" s="172"/>
      <c r="LPS249" s="172"/>
      <c r="LPT249" s="172"/>
      <c r="LPU249" s="172"/>
      <c r="LPV249" s="172"/>
      <c r="LPW249" s="172"/>
      <c r="LPX249" s="172"/>
      <c r="LPY249" s="172"/>
      <c r="LPZ249" s="172"/>
      <c r="LQA249" s="172"/>
      <c r="LQB249" s="172"/>
      <c r="LQC249" s="172"/>
      <c r="LQD249" s="172"/>
      <c r="LQE249" s="172"/>
      <c r="LQF249" s="172"/>
      <c r="LQG249" s="172"/>
      <c r="LQH249" s="172"/>
      <c r="LQI249" s="172"/>
      <c r="LQJ249" s="172"/>
      <c r="LQK249" s="172"/>
      <c r="LQL249" s="172"/>
      <c r="LQM249" s="172"/>
      <c r="LQN249" s="172"/>
      <c r="LQO249" s="172"/>
      <c r="LQP249" s="172"/>
      <c r="LQQ249" s="172"/>
      <c r="LQR249" s="172"/>
      <c r="LQS249" s="172"/>
      <c r="LQT249" s="172"/>
      <c r="LQU249" s="172"/>
      <c r="LQV249" s="172"/>
      <c r="LQW249" s="172"/>
      <c r="LQX249" s="172"/>
      <c r="LQY249" s="172"/>
      <c r="LQZ249" s="172"/>
      <c r="LRA249" s="172"/>
      <c r="LRB249" s="172"/>
      <c r="LRC249" s="172"/>
      <c r="LRD249" s="172"/>
      <c r="LRE249" s="172"/>
      <c r="LRF249" s="172"/>
      <c r="LRG249" s="172"/>
      <c r="LRH249" s="172"/>
      <c r="LRI249" s="172"/>
      <c r="LRJ249" s="172"/>
      <c r="LRK249" s="172"/>
      <c r="LRL249" s="172"/>
      <c r="LRM249" s="172"/>
      <c r="LRN249" s="172"/>
      <c r="LRO249" s="172"/>
      <c r="LRP249" s="172"/>
      <c r="LRQ249" s="172"/>
      <c r="LRR249" s="172"/>
      <c r="LRS249" s="172"/>
      <c r="LRT249" s="172"/>
      <c r="LRU249" s="172"/>
      <c r="LRV249" s="172"/>
      <c r="LRW249" s="172"/>
      <c r="LRX249" s="172"/>
      <c r="LRY249" s="172"/>
      <c r="LRZ249" s="172"/>
      <c r="LSA249" s="172"/>
      <c r="LSB249" s="172"/>
      <c r="LSC249" s="172"/>
      <c r="LSD249" s="172"/>
      <c r="LSE249" s="172"/>
      <c r="LSF249" s="172"/>
      <c r="LSG249" s="172"/>
      <c r="LSH249" s="172"/>
      <c r="LSI249" s="172"/>
      <c r="LSJ249" s="172"/>
      <c r="LSK249" s="172"/>
      <c r="LSL249" s="172"/>
      <c r="LSM249" s="172"/>
      <c r="LSN249" s="172"/>
      <c r="LSO249" s="172"/>
      <c r="LSP249" s="172"/>
      <c r="LSQ249" s="172"/>
      <c r="LSR249" s="172"/>
      <c r="LSS249" s="172"/>
      <c r="LST249" s="172"/>
      <c r="LSU249" s="172"/>
      <c r="LSV249" s="172"/>
      <c r="LSW249" s="172"/>
      <c r="LSX249" s="172"/>
      <c r="LSY249" s="172"/>
      <c r="LSZ249" s="172"/>
      <c r="LTA249" s="172"/>
      <c r="LTB249" s="172"/>
      <c r="LTC249" s="172"/>
      <c r="LTD249" s="172"/>
      <c r="LTE249" s="172"/>
      <c r="LTF249" s="172"/>
      <c r="LTG249" s="172"/>
      <c r="LTH249" s="172"/>
      <c r="LTI249" s="172"/>
      <c r="LTJ249" s="172"/>
      <c r="LTK249" s="172"/>
      <c r="LTL249" s="172"/>
      <c r="LTM249" s="172"/>
      <c r="LTN249" s="172"/>
      <c r="LTO249" s="172"/>
      <c r="LTP249" s="172"/>
      <c r="LTQ249" s="172"/>
      <c r="LTR249" s="172"/>
      <c r="LTS249" s="172"/>
      <c r="LTT249" s="172"/>
      <c r="LTU249" s="172"/>
      <c r="LTV249" s="172"/>
      <c r="LTW249" s="172"/>
      <c r="LTX249" s="172"/>
      <c r="LTY249" s="172"/>
      <c r="LTZ249" s="172"/>
      <c r="LUA249" s="172"/>
      <c r="LUB249" s="172"/>
      <c r="LUC249" s="172"/>
      <c r="LUD249" s="172"/>
      <c r="LUE249" s="172"/>
      <c r="LUF249" s="172"/>
      <c r="LUG249" s="172"/>
      <c r="LUH249" s="172"/>
      <c r="LUI249" s="172"/>
      <c r="LUJ249" s="172"/>
      <c r="LUK249" s="172"/>
      <c r="LUL249" s="172"/>
      <c r="LUM249" s="172"/>
      <c r="LUN249" s="172"/>
      <c r="LUO249" s="172"/>
      <c r="LUP249" s="172"/>
      <c r="LUQ249" s="172"/>
      <c r="LUR249" s="172"/>
      <c r="LUS249" s="172"/>
      <c r="LUT249" s="172"/>
      <c r="LUU249" s="172"/>
      <c r="LUV249" s="172"/>
      <c r="LUW249" s="172"/>
      <c r="LUX249" s="172"/>
      <c r="LUY249" s="172"/>
      <c r="LUZ249" s="172"/>
      <c r="LVA249" s="172"/>
      <c r="LVB249" s="172"/>
      <c r="LVC249" s="172"/>
      <c r="LVD249" s="172"/>
      <c r="LVE249" s="172"/>
      <c r="LVF249" s="172"/>
      <c r="LVG249" s="172"/>
      <c r="LVH249" s="172"/>
      <c r="LVI249" s="172"/>
      <c r="LVJ249" s="172"/>
      <c r="LVK249" s="172"/>
      <c r="LVL249" s="172"/>
      <c r="LVM249" s="172"/>
      <c r="LVN249" s="172"/>
      <c r="LVO249" s="172"/>
      <c r="LVP249" s="172"/>
      <c r="LVQ249" s="172"/>
      <c r="LVR249" s="172"/>
      <c r="LVS249" s="172"/>
      <c r="LVT249" s="172"/>
      <c r="LVU249" s="172"/>
      <c r="LVV249" s="172"/>
      <c r="LVW249" s="172"/>
      <c r="LVX249" s="172"/>
      <c r="LVY249" s="172"/>
      <c r="LVZ249" s="172"/>
      <c r="LWA249" s="172"/>
      <c r="LWB249" s="172"/>
      <c r="LWC249" s="172"/>
      <c r="LWD249" s="172"/>
      <c r="LWE249" s="172"/>
      <c r="LWF249" s="172"/>
      <c r="LWG249" s="172"/>
      <c r="LWH249" s="172"/>
      <c r="LWI249" s="172"/>
      <c r="LWJ249" s="172"/>
      <c r="LWK249" s="172"/>
      <c r="LWL249" s="172"/>
      <c r="LWM249" s="172"/>
      <c r="LWN249" s="172"/>
      <c r="LWO249" s="172"/>
      <c r="LWP249" s="172"/>
      <c r="LWQ249" s="172"/>
      <c r="LWR249" s="172"/>
      <c r="LWS249" s="172"/>
      <c r="LWT249" s="172"/>
      <c r="LWU249" s="172"/>
      <c r="LWV249" s="172"/>
      <c r="LWW249" s="172"/>
      <c r="LWX249" s="172"/>
      <c r="LWY249" s="172"/>
      <c r="LWZ249" s="172"/>
      <c r="LXA249" s="172"/>
      <c r="LXB249" s="172"/>
      <c r="LXC249" s="172"/>
      <c r="LXD249" s="172"/>
      <c r="LXE249" s="172"/>
      <c r="LXF249" s="172"/>
      <c r="LXG249" s="172"/>
      <c r="LXH249" s="172"/>
      <c r="LXI249" s="172"/>
      <c r="LXJ249" s="172"/>
      <c r="LXK249" s="172"/>
      <c r="LXL249" s="172"/>
      <c r="LXM249" s="172"/>
      <c r="LXN249" s="172"/>
      <c r="LXO249" s="172"/>
      <c r="LXP249" s="172"/>
      <c r="LXQ249" s="172"/>
      <c r="LXR249" s="172"/>
      <c r="LXS249" s="172"/>
      <c r="LXT249" s="172"/>
      <c r="LXU249" s="172"/>
      <c r="LXV249" s="172"/>
      <c r="LXW249" s="172"/>
      <c r="LXX249" s="172"/>
      <c r="LXY249" s="172"/>
      <c r="LXZ249" s="172"/>
      <c r="LYA249" s="172"/>
      <c r="LYB249" s="172"/>
      <c r="LYC249" s="172"/>
      <c r="LYD249" s="172"/>
      <c r="LYE249" s="172"/>
      <c r="LYF249" s="172"/>
      <c r="LYG249" s="172"/>
      <c r="LYH249" s="172"/>
      <c r="LYI249" s="172"/>
      <c r="LYJ249" s="172"/>
      <c r="LYK249" s="172"/>
      <c r="LYL249" s="172"/>
      <c r="LYM249" s="172"/>
      <c r="LYN249" s="172"/>
      <c r="LYO249" s="172"/>
      <c r="LYP249" s="172"/>
      <c r="LYQ249" s="172"/>
      <c r="LYR249" s="172"/>
      <c r="LYS249" s="172"/>
      <c r="LYT249" s="172"/>
      <c r="LYU249" s="172"/>
      <c r="LYV249" s="172"/>
      <c r="LYW249" s="172"/>
      <c r="LYX249" s="172"/>
      <c r="LYY249" s="172"/>
      <c r="LYZ249" s="172"/>
      <c r="LZA249" s="172"/>
      <c r="LZB249" s="172"/>
      <c r="LZC249" s="172"/>
      <c r="LZD249" s="172"/>
      <c r="LZE249" s="172"/>
      <c r="LZF249" s="172"/>
      <c r="LZG249" s="172"/>
      <c r="LZH249" s="172"/>
      <c r="LZI249" s="172"/>
      <c r="LZJ249" s="172"/>
      <c r="LZK249" s="172"/>
      <c r="LZL249" s="172"/>
      <c r="LZM249" s="172"/>
      <c r="LZN249" s="172"/>
      <c r="LZO249" s="172"/>
      <c r="LZP249" s="172"/>
      <c r="LZQ249" s="172"/>
      <c r="LZR249" s="172"/>
      <c r="LZS249" s="172"/>
      <c r="LZT249" s="172"/>
      <c r="LZU249" s="172"/>
      <c r="LZV249" s="172"/>
      <c r="LZW249" s="172"/>
      <c r="LZX249" s="172"/>
      <c r="LZY249" s="172"/>
      <c r="LZZ249" s="172"/>
      <c r="MAA249" s="172"/>
      <c r="MAB249" s="172"/>
      <c r="MAC249" s="172"/>
      <c r="MAD249" s="172"/>
      <c r="MAE249" s="172"/>
      <c r="MAF249" s="172"/>
      <c r="MAG249" s="172"/>
      <c r="MAH249" s="172"/>
      <c r="MAI249" s="172"/>
      <c r="MAJ249" s="172"/>
      <c r="MAK249" s="172"/>
      <c r="MAL249" s="172"/>
      <c r="MAM249" s="172"/>
      <c r="MAN249" s="172"/>
      <c r="MAO249" s="172"/>
      <c r="MAP249" s="172"/>
      <c r="MAQ249" s="172"/>
      <c r="MAR249" s="172"/>
      <c r="MAS249" s="172"/>
      <c r="MAT249" s="172"/>
      <c r="MAU249" s="172"/>
      <c r="MAV249" s="172"/>
      <c r="MAW249" s="172"/>
      <c r="MAX249" s="172"/>
      <c r="MAY249" s="172"/>
      <c r="MAZ249" s="172"/>
      <c r="MBA249" s="172"/>
      <c r="MBB249" s="172"/>
      <c r="MBC249" s="172"/>
      <c r="MBD249" s="172"/>
      <c r="MBE249" s="172"/>
      <c r="MBF249" s="172"/>
      <c r="MBG249" s="172"/>
      <c r="MBH249" s="172"/>
      <c r="MBI249" s="172"/>
      <c r="MBJ249" s="172"/>
      <c r="MBK249" s="172"/>
      <c r="MBL249" s="172"/>
      <c r="MBM249" s="172"/>
      <c r="MBN249" s="172"/>
      <c r="MBO249" s="172"/>
      <c r="MBP249" s="172"/>
      <c r="MBQ249" s="172"/>
      <c r="MBR249" s="172"/>
      <c r="MBS249" s="172"/>
      <c r="MBT249" s="172"/>
      <c r="MBU249" s="172"/>
      <c r="MBV249" s="172"/>
      <c r="MBW249" s="172"/>
      <c r="MBX249" s="172"/>
      <c r="MBY249" s="172"/>
      <c r="MBZ249" s="172"/>
      <c r="MCA249" s="172"/>
      <c r="MCB249" s="172"/>
      <c r="MCC249" s="172"/>
      <c r="MCD249" s="172"/>
      <c r="MCE249" s="172"/>
      <c r="MCF249" s="172"/>
      <c r="MCG249" s="172"/>
      <c r="MCH249" s="172"/>
      <c r="MCI249" s="172"/>
      <c r="MCJ249" s="172"/>
      <c r="MCK249" s="172"/>
      <c r="MCL249" s="172"/>
      <c r="MCM249" s="172"/>
      <c r="MCN249" s="172"/>
      <c r="MCO249" s="172"/>
      <c r="MCP249" s="172"/>
      <c r="MCQ249" s="172"/>
      <c r="MCR249" s="172"/>
      <c r="MCS249" s="172"/>
      <c r="MCT249" s="172"/>
      <c r="MCU249" s="172"/>
      <c r="MCV249" s="172"/>
      <c r="MCW249" s="172"/>
      <c r="MCX249" s="172"/>
      <c r="MCY249" s="172"/>
      <c r="MCZ249" s="172"/>
      <c r="MDA249" s="172"/>
      <c r="MDB249" s="172"/>
      <c r="MDC249" s="172"/>
      <c r="MDD249" s="172"/>
      <c r="MDE249" s="172"/>
      <c r="MDF249" s="172"/>
      <c r="MDG249" s="172"/>
      <c r="MDH249" s="172"/>
      <c r="MDI249" s="172"/>
      <c r="MDJ249" s="172"/>
      <c r="MDK249" s="172"/>
      <c r="MDL249" s="172"/>
      <c r="MDM249" s="172"/>
      <c r="MDN249" s="172"/>
      <c r="MDO249" s="172"/>
      <c r="MDP249" s="172"/>
      <c r="MDQ249" s="172"/>
      <c r="MDR249" s="172"/>
      <c r="MDS249" s="172"/>
      <c r="MDT249" s="172"/>
      <c r="MDU249" s="172"/>
      <c r="MDV249" s="172"/>
      <c r="MDW249" s="172"/>
      <c r="MDX249" s="172"/>
      <c r="MDY249" s="172"/>
      <c r="MDZ249" s="172"/>
      <c r="MEA249" s="172"/>
      <c r="MEB249" s="172"/>
      <c r="MEC249" s="172"/>
      <c r="MED249" s="172"/>
      <c r="MEE249" s="172"/>
      <c r="MEF249" s="172"/>
      <c r="MEG249" s="172"/>
      <c r="MEH249" s="172"/>
      <c r="MEI249" s="172"/>
      <c r="MEJ249" s="172"/>
      <c r="MEK249" s="172"/>
      <c r="MEL249" s="172"/>
      <c r="MEM249" s="172"/>
      <c r="MEN249" s="172"/>
      <c r="MEO249" s="172"/>
      <c r="MEP249" s="172"/>
      <c r="MEQ249" s="172"/>
      <c r="MER249" s="172"/>
      <c r="MES249" s="172"/>
      <c r="MET249" s="172"/>
      <c r="MEU249" s="172"/>
      <c r="MEV249" s="172"/>
      <c r="MEW249" s="172"/>
      <c r="MEX249" s="172"/>
      <c r="MEY249" s="172"/>
      <c r="MEZ249" s="172"/>
      <c r="MFA249" s="172"/>
      <c r="MFB249" s="172"/>
      <c r="MFC249" s="172"/>
      <c r="MFD249" s="172"/>
      <c r="MFE249" s="172"/>
      <c r="MFF249" s="172"/>
      <c r="MFG249" s="172"/>
      <c r="MFH249" s="172"/>
      <c r="MFI249" s="172"/>
      <c r="MFJ249" s="172"/>
      <c r="MFK249" s="172"/>
      <c r="MFL249" s="172"/>
      <c r="MFM249" s="172"/>
      <c r="MFN249" s="172"/>
      <c r="MFO249" s="172"/>
      <c r="MFP249" s="172"/>
      <c r="MFQ249" s="172"/>
      <c r="MFR249" s="172"/>
      <c r="MFS249" s="172"/>
      <c r="MFT249" s="172"/>
      <c r="MFU249" s="172"/>
      <c r="MFV249" s="172"/>
      <c r="MFW249" s="172"/>
      <c r="MFX249" s="172"/>
      <c r="MFY249" s="172"/>
      <c r="MFZ249" s="172"/>
      <c r="MGA249" s="172"/>
      <c r="MGB249" s="172"/>
      <c r="MGC249" s="172"/>
      <c r="MGD249" s="172"/>
      <c r="MGE249" s="172"/>
      <c r="MGF249" s="172"/>
      <c r="MGG249" s="172"/>
      <c r="MGH249" s="172"/>
      <c r="MGI249" s="172"/>
      <c r="MGJ249" s="172"/>
      <c r="MGK249" s="172"/>
      <c r="MGL249" s="172"/>
      <c r="MGM249" s="172"/>
      <c r="MGN249" s="172"/>
      <c r="MGO249" s="172"/>
      <c r="MGP249" s="172"/>
      <c r="MGQ249" s="172"/>
      <c r="MGR249" s="172"/>
      <c r="MGS249" s="172"/>
      <c r="MGT249" s="172"/>
      <c r="MGU249" s="172"/>
      <c r="MGV249" s="172"/>
      <c r="MGW249" s="172"/>
      <c r="MGX249" s="172"/>
      <c r="MGY249" s="172"/>
      <c r="MGZ249" s="172"/>
      <c r="MHA249" s="172"/>
      <c r="MHB249" s="172"/>
      <c r="MHC249" s="172"/>
      <c r="MHD249" s="172"/>
      <c r="MHE249" s="172"/>
      <c r="MHF249" s="172"/>
      <c r="MHG249" s="172"/>
      <c r="MHH249" s="172"/>
      <c r="MHI249" s="172"/>
      <c r="MHJ249" s="172"/>
      <c r="MHK249" s="172"/>
      <c r="MHL249" s="172"/>
      <c r="MHM249" s="172"/>
      <c r="MHN249" s="172"/>
      <c r="MHO249" s="172"/>
      <c r="MHP249" s="172"/>
      <c r="MHQ249" s="172"/>
      <c r="MHR249" s="172"/>
      <c r="MHS249" s="172"/>
      <c r="MHT249" s="172"/>
      <c r="MHU249" s="172"/>
      <c r="MHV249" s="172"/>
      <c r="MHW249" s="172"/>
      <c r="MHX249" s="172"/>
      <c r="MHY249" s="172"/>
      <c r="MHZ249" s="172"/>
      <c r="MIA249" s="172"/>
      <c r="MIB249" s="172"/>
      <c r="MIC249" s="172"/>
      <c r="MID249" s="172"/>
      <c r="MIE249" s="172"/>
      <c r="MIF249" s="172"/>
      <c r="MIG249" s="172"/>
      <c r="MIH249" s="172"/>
      <c r="MII249" s="172"/>
      <c r="MIJ249" s="172"/>
      <c r="MIK249" s="172"/>
      <c r="MIL249" s="172"/>
      <c r="MIM249" s="172"/>
      <c r="MIN249" s="172"/>
      <c r="MIO249" s="172"/>
      <c r="MIP249" s="172"/>
      <c r="MIQ249" s="172"/>
      <c r="MIR249" s="172"/>
      <c r="MIS249" s="172"/>
      <c r="MIT249" s="172"/>
      <c r="MIU249" s="172"/>
      <c r="MIV249" s="172"/>
      <c r="MIW249" s="172"/>
      <c r="MIX249" s="172"/>
      <c r="MIY249" s="172"/>
      <c r="MIZ249" s="172"/>
      <c r="MJA249" s="172"/>
      <c r="MJB249" s="172"/>
      <c r="MJC249" s="172"/>
      <c r="MJD249" s="172"/>
      <c r="MJE249" s="172"/>
      <c r="MJF249" s="172"/>
      <c r="MJG249" s="172"/>
      <c r="MJH249" s="172"/>
      <c r="MJI249" s="172"/>
      <c r="MJJ249" s="172"/>
      <c r="MJK249" s="172"/>
      <c r="MJL249" s="172"/>
      <c r="MJM249" s="172"/>
      <c r="MJN249" s="172"/>
      <c r="MJO249" s="172"/>
      <c r="MJP249" s="172"/>
      <c r="MJQ249" s="172"/>
      <c r="MJR249" s="172"/>
      <c r="MJS249" s="172"/>
      <c r="MJT249" s="172"/>
      <c r="MJU249" s="172"/>
      <c r="MJV249" s="172"/>
      <c r="MJW249" s="172"/>
      <c r="MJX249" s="172"/>
      <c r="MJY249" s="172"/>
      <c r="MJZ249" s="172"/>
      <c r="MKA249" s="172"/>
      <c r="MKB249" s="172"/>
      <c r="MKC249" s="172"/>
      <c r="MKD249" s="172"/>
      <c r="MKE249" s="172"/>
      <c r="MKF249" s="172"/>
      <c r="MKG249" s="172"/>
      <c r="MKH249" s="172"/>
      <c r="MKI249" s="172"/>
      <c r="MKJ249" s="172"/>
      <c r="MKK249" s="172"/>
      <c r="MKL249" s="172"/>
      <c r="MKM249" s="172"/>
      <c r="MKN249" s="172"/>
      <c r="MKO249" s="172"/>
      <c r="MKP249" s="172"/>
      <c r="MKQ249" s="172"/>
      <c r="MKR249" s="172"/>
      <c r="MKS249" s="172"/>
      <c r="MKT249" s="172"/>
      <c r="MKU249" s="172"/>
      <c r="MKV249" s="172"/>
      <c r="MKW249" s="172"/>
      <c r="MKX249" s="172"/>
      <c r="MKY249" s="172"/>
      <c r="MKZ249" s="172"/>
      <c r="MLA249" s="172"/>
      <c r="MLB249" s="172"/>
      <c r="MLC249" s="172"/>
      <c r="MLD249" s="172"/>
      <c r="MLE249" s="172"/>
      <c r="MLF249" s="172"/>
      <c r="MLG249" s="172"/>
      <c r="MLH249" s="172"/>
      <c r="MLI249" s="172"/>
      <c r="MLJ249" s="172"/>
      <c r="MLK249" s="172"/>
      <c r="MLL249" s="172"/>
      <c r="MLM249" s="172"/>
      <c r="MLN249" s="172"/>
      <c r="MLO249" s="172"/>
      <c r="MLP249" s="172"/>
      <c r="MLQ249" s="172"/>
      <c r="MLR249" s="172"/>
      <c r="MLS249" s="172"/>
      <c r="MLT249" s="172"/>
      <c r="MLU249" s="172"/>
      <c r="MLV249" s="172"/>
      <c r="MLW249" s="172"/>
      <c r="MLX249" s="172"/>
      <c r="MLY249" s="172"/>
      <c r="MLZ249" s="172"/>
      <c r="MMA249" s="172"/>
      <c r="MMB249" s="172"/>
      <c r="MMC249" s="172"/>
      <c r="MMD249" s="172"/>
      <c r="MME249" s="172"/>
      <c r="MMF249" s="172"/>
      <c r="MMG249" s="172"/>
      <c r="MMH249" s="172"/>
      <c r="MMI249" s="172"/>
      <c r="MMJ249" s="172"/>
      <c r="MMK249" s="172"/>
      <c r="MML249" s="172"/>
      <c r="MMM249" s="172"/>
      <c r="MMN249" s="172"/>
      <c r="MMO249" s="172"/>
      <c r="MMP249" s="172"/>
      <c r="MMQ249" s="172"/>
      <c r="MMR249" s="172"/>
      <c r="MMS249" s="172"/>
      <c r="MMT249" s="172"/>
      <c r="MMU249" s="172"/>
      <c r="MMV249" s="172"/>
      <c r="MMW249" s="172"/>
      <c r="MMX249" s="172"/>
      <c r="MMY249" s="172"/>
      <c r="MMZ249" s="172"/>
      <c r="MNA249" s="172"/>
      <c r="MNB249" s="172"/>
      <c r="MNC249" s="172"/>
      <c r="MND249" s="172"/>
      <c r="MNE249" s="172"/>
      <c r="MNF249" s="172"/>
      <c r="MNG249" s="172"/>
      <c r="MNH249" s="172"/>
      <c r="MNI249" s="172"/>
      <c r="MNJ249" s="172"/>
      <c r="MNK249" s="172"/>
      <c r="MNL249" s="172"/>
      <c r="MNM249" s="172"/>
      <c r="MNN249" s="172"/>
      <c r="MNO249" s="172"/>
      <c r="MNP249" s="172"/>
      <c r="MNQ249" s="172"/>
      <c r="MNR249" s="172"/>
      <c r="MNS249" s="172"/>
      <c r="MNT249" s="172"/>
      <c r="MNU249" s="172"/>
      <c r="MNV249" s="172"/>
      <c r="MNW249" s="172"/>
      <c r="MNX249" s="172"/>
      <c r="MNY249" s="172"/>
      <c r="MNZ249" s="172"/>
      <c r="MOA249" s="172"/>
      <c r="MOB249" s="172"/>
      <c r="MOC249" s="172"/>
      <c r="MOD249" s="172"/>
      <c r="MOE249" s="172"/>
      <c r="MOF249" s="172"/>
      <c r="MOG249" s="172"/>
      <c r="MOH249" s="172"/>
      <c r="MOI249" s="172"/>
      <c r="MOJ249" s="172"/>
      <c r="MOK249" s="172"/>
      <c r="MOL249" s="172"/>
      <c r="MOM249" s="172"/>
      <c r="MON249" s="172"/>
      <c r="MOO249" s="172"/>
      <c r="MOP249" s="172"/>
      <c r="MOQ249" s="172"/>
      <c r="MOR249" s="172"/>
      <c r="MOS249" s="172"/>
      <c r="MOT249" s="172"/>
      <c r="MOU249" s="172"/>
      <c r="MOV249" s="172"/>
      <c r="MOW249" s="172"/>
      <c r="MOX249" s="172"/>
      <c r="MOY249" s="172"/>
      <c r="MOZ249" s="172"/>
      <c r="MPA249" s="172"/>
      <c r="MPB249" s="172"/>
      <c r="MPC249" s="172"/>
      <c r="MPD249" s="172"/>
      <c r="MPE249" s="172"/>
      <c r="MPF249" s="172"/>
      <c r="MPG249" s="172"/>
      <c r="MPH249" s="172"/>
      <c r="MPI249" s="172"/>
      <c r="MPJ249" s="172"/>
      <c r="MPK249" s="172"/>
      <c r="MPL249" s="172"/>
      <c r="MPM249" s="172"/>
      <c r="MPN249" s="172"/>
      <c r="MPO249" s="172"/>
      <c r="MPP249" s="172"/>
      <c r="MPQ249" s="172"/>
      <c r="MPR249" s="172"/>
      <c r="MPS249" s="172"/>
      <c r="MPT249" s="172"/>
      <c r="MPU249" s="172"/>
      <c r="MPV249" s="172"/>
      <c r="MPW249" s="172"/>
      <c r="MPX249" s="172"/>
      <c r="MPY249" s="172"/>
      <c r="MPZ249" s="172"/>
      <c r="MQA249" s="172"/>
      <c r="MQB249" s="172"/>
      <c r="MQC249" s="172"/>
      <c r="MQD249" s="172"/>
      <c r="MQE249" s="172"/>
      <c r="MQF249" s="172"/>
      <c r="MQG249" s="172"/>
      <c r="MQH249" s="172"/>
      <c r="MQI249" s="172"/>
      <c r="MQJ249" s="172"/>
      <c r="MQK249" s="172"/>
      <c r="MQL249" s="172"/>
      <c r="MQM249" s="172"/>
      <c r="MQN249" s="172"/>
      <c r="MQO249" s="172"/>
      <c r="MQP249" s="172"/>
      <c r="MQQ249" s="172"/>
      <c r="MQR249" s="172"/>
      <c r="MQS249" s="172"/>
      <c r="MQT249" s="172"/>
      <c r="MQU249" s="172"/>
      <c r="MQV249" s="172"/>
      <c r="MQW249" s="172"/>
      <c r="MQX249" s="172"/>
      <c r="MQY249" s="172"/>
      <c r="MQZ249" s="172"/>
      <c r="MRA249" s="172"/>
      <c r="MRB249" s="172"/>
      <c r="MRC249" s="172"/>
      <c r="MRD249" s="172"/>
      <c r="MRE249" s="172"/>
      <c r="MRF249" s="172"/>
      <c r="MRG249" s="172"/>
      <c r="MRH249" s="172"/>
      <c r="MRI249" s="172"/>
      <c r="MRJ249" s="172"/>
      <c r="MRK249" s="172"/>
      <c r="MRL249" s="172"/>
      <c r="MRM249" s="172"/>
      <c r="MRN249" s="172"/>
      <c r="MRO249" s="172"/>
      <c r="MRP249" s="172"/>
      <c r="MRQ249" s="172"/>
      <c r="MRR249" s="172"/>
      <c r="MRS249" s="172"/>
      <c r="MRT249" s="172"/>
      <c r="MRU249" s="172"/>
      <c r="MRV249" s="172"/>
      <c r="MRW249" s="172"/>
      <c r="MRX249" s="172"/>
      <c r="MRY249" s="172"/>
      <c r="MRZ249" s="172"/>
      <c r="MSA249" s="172"/>
      <c r="MSB249" s="172"/>
      <c r="MSC249" s="172"/>
      <c r="MSD249" s="172"/>
      <c r="MSE249" s="172"/>
      <c r="MSF249" s="172"/>
      <c r="MSG249" s="172"/>
      <c r="MSH249" s="172"/>
      <c r="MSI249" s="172"/>
      <c r="MSJ249" s="172"/>
      <c r="MSK249" s="172"/>
      <c r="MSL249" s="172"/>
      <c r="MSM249" s="172"/>
      <c r="MSN249" s="172"/>
      <c r="MSO249" s="172"/>
      <c r="MSP249" s="172"/>
      <c r="MSQ249" s="172"/>
      <c r="MSR249" s="172"/>
      <c r="MSS249" s="172"/>
      <c r="MST249" s="172"/>
      <c r="MSU249" s="172"/>
      <c r="MSV249" s="172"/>
      <c r="MSW249" s="172"/>
      <c r="MSX249" s="172"/>
      <c r="MSY249" s="172"/>
      <c r="MSZ249" s="172"/>
      <c r="MTA249" s="172"/>
      <c r="MTB249" s="172"/>
      <c r="MTC249" s="172"/>
      <c r="MTD249" s="172"/>
      <c r="MTE249" s="172"/>
      <c r="MTF249" s="172"/>
      <c r="MTG249" s="172"/>
      <c r="MTH249" s="172"/>
      <c r="MTI249" s="172"/>
      <c r="MTJ249" s="172"/>
      <c r="MTK249" s="172"/>
      <c r="MTL249" s="172"/>
      <c r="MTM249" s="172"/>
      <c r="MTN249" s="172"/>
      <c r="MTO249" s="172"/>
      <c r="MTP249" s="172"/>
      <c r="MTQ249" s="172"/>
      <c r="MTR249" s="172"/>
      <c r="MTS249" s="172"/>
      <c r="MTT249" s="172"/>
      <c r="MTU249" s="172"/>
      <c r="MTV249" s="172"/>
      <c r="MTW249" s="172"/>
      <c r="MTX249" s="172"/>
      <c r="MTY249" s="172"/>
      <c r="MTZ249" s="172"/>
      <c r="MUA249" s="172"/>
      <c r="MUB249" s="172"/>
      <c r="MUC249" s="172"/>
      <c r="MUD249" s="172"/>
      <c r="MUE249" s="172"/>
      <c r="MUF249" s="172"/>
      <c r="MUG249" s="172"/>
      <c r="MUH249" s="172"/>
      <c r="MUI249" s="172"/>
      <c r="MUJ249" s="172"/>
      <c r="MUK249" s="172"/>
      <c r="MUL249" s="172"/>
      <c r="MUM249" s="172"/>
      <c r="MUN249" s="172"/>
      <c r="MUO249" s="172"/>
      <c r="MUP249" s="172"/>
      <c r="MUQ249" s="172"/>
      <c r="MUR249" s="172"/>
      <c r="MUS249" s="172"/>
      <c r="MUT249" s="172"/>
      <c r="MUU249" s="172"/>
      <c r="MUV249" s="172"/>
      <c r="MUW249" s="172"/>
      <c r="MUX249" s="172"/>
      <c r="MUY249" s="172"/>
      <c r="MUZ249" s="172"/>
      <c r="MVA249" s="172"/>
      <c r="MVB249" s="172"/>
      <c r="MVC249" s="172"/>
      <c r="MVD249" s="172"/>
      <c r="MVE249" s="172"/>
      <c r="MVF249" s="172"/>
      <c r="MVG249" s="172"/>
      <c r="MVH249" s="172"/>
      <c r="MVI249" s="172"/>
      <c r="MVJ249" s="172"/>
      <c r="MVK249" s="172"/>
      <c r="MVL249" s="172"/>
      <c r="MVM249" s="172"/>
      <c r="MVN249" s="172"/>
      <c r="MVO249" s="172"/>
      <c r="MVP249" s="172"/>
      <c r="MVQ249" s="172"/>
      <c r="MVR249" s="172"/>
      <c r="MVS249" s="172"/>
      <c r="MVT249" s="172"/>
      <c r="MVU249" s="172"/>
      <c r="MVV249" s="172"/>
      <c r="MVW249" s="172"/>
      <c r="MVX249" s="172"/>
      <c r="MVY249" s="172"/>
      <c r="MVZ249" s="172"/>
      <c r="MWA249" s="172"/>
      <c r="MWB249" s="172"/>
      <c r="MWC249" s="172"/>
      <c r="MWD249" s="172"/>
      <c r="MWE249" s="172"/>
      <c r="MWF249" s="172"/>
      <c r="MWG249" s="172"/>
      <c r="MWH249" s="172"/>
      <c r="MWI249" s="172"/>
      <c r="MWJ249" s="172"/>
      <c r="MWK249" s="172"/>
      <c r="MWL249" s="172"/>
      <c r="MWM249" s="172"/>
      <c r="MWN249" s="172"/>
      <c r="MWO249" s="172"/>
      <c r="MWP249" s="172"/>
      <c r="MWQ249" s="172"/>
      <c r="MWR249" s="172"/>
      <c r="MWS249" s="172"/>
      <c r="MWT249" s="172"/>
      <c r="MWU249" s="172"/>
      <c r="MWV249" s="172"/>
      <c r="MWW249" s="172"/>
      <c r="MWX249" s="172"/>
      <c r="MWY249" s="172"/>
      <c r="MWZ249" s="172"/>
      <c r="MXA249" s="172"/>
      <c r="MXB249" s="172"/>
      <c r="MXC249" s="172"/>
      <c r="MXD249" s="172"/>
      <c r="MXE249" s="172"/>
      <c r="MXF249" s="172"/>
      <c r="MXG249" s="172"/>
      <c r="MXH249" s="172"/>
      <c r="MXI249" s="172"/>
      <c r="MXJ249" s="172"/>
      <c r="MXK249" s="172"/>
      <c r="MXL249" s="172"/>
      <c r="MXM249" s="172"/>
      <c r="MXN249" s="172"/>
      <c r="MXO249" s="172"/>
      <c r="MXP249" s="172"/>
      <c r="MXQ249" s="172"/>
      <c r="MXR249" s="172"/>
      <c r="MXS249" s="172"/>
      <c r="MXT249" s="172"/>
      <c r="MXU249" s="172"/>
      <c r="MXV249" s="172"/>
      <c r="MXW249" s="172"/>
      <c r="MXX249" s="172"/>
      <c r="MXY249" s="172"/>
      <c r="MXZ249" s="172"/>
      <c r="MYA249" s="172"/>
      <c r="MYB249" s="172"/>
      <c r="MYC249" s="172"/>
      <c r="MYD249" s="172"/>
      <c r="MYE249" s="172"/>
      <c r="MYF249" s="172"/>
      <c r="MYG249" s="172"/>
      <c r="MYH249" s="172"/>
      <c r="MYI249" s="172"/>
      <c r="MYJ249" s="172"/>
      <c r="MYK249" s="172"/>
      <c r="MYL249" s="172"/>
      <c r="MYM249" s="172"/>
      <c r="MYN249" s="172"/>
      <c r="MYO249" s="172"/>
      <c r="MYP249" s="172"/>
      <c r="MYQ249" s="172"/>
      <c r="MYR249" s="172"/>
      <c r="MYS249" s="172"/>
      <c r="MYT249" s="172"/>
      <c r="MYU249" s="172"/>
      <c r="MYV249" s="172"/>
      <c r="MYW249" s="172"/>
      <c r="MYX249" s="172"/>
      <c r="MYY249" s="172"/>
      <c r="MYZ249" s="172"/>
      <c r="MZA249" s="172"/>
      <c r="MZB249" s="172"/>
      <c r="MZC249" s="172"/>
      <c r="MZD249" s="172"/>
      <c r="MZE249" s="172"/>
      <c r="MZF249" s="172"/>
      <c r="MZG249" s="172"/>
      <c r="MZH249" s="172"/>
      <c r="MZI249" s="172"/>
      <c r="MZJ249" s="172"/>
      <c r="MZK249" s="172"/>
      <c r="MZL249" s="172"/>
      <c r="MZM249" s="172"/>
      <c r="MZN249" s="172"/>
      <c r="MZO249" s="172"/>
      <c r="MZP249" s="172"/>
      <c r="MZQ249" s="172"/>
      <c r="MZR249" s="172"/>
      <c r="MZS249" s="172"/>
      <c r="MZT249" s="172"/>
      <c r="MZU249" s="172"/>
      <c r="MZV249" s="172"/>
      <c r="MZW249" s="172"/>
      <c r="MZX249" s="172"/>
      <c r="MZY249" s="172"/>
      <c r="MZZ249" s="172"/>
      <c r="NAA249" s="172"/>
      <c r="NAB249" s="172"/>
      <c r="NAC249" s="172"/>
      <c r="NAD249" s="172"/>
      <c r="NAE249" s="172"/>
      <c r="NAF249" s="172"/>
      <c r="NAG249" s="172"/>
      <c r="NAH249" s="172"/>
      <c r="NAI249" s="172"/>
      <c r="NAJ249" s="172"/>
      <c r="NAK249" s="172"/>
      <c r="NAL249" s="172"/>
      <c r="NAM249" s="172"/>
      <c r="NAN249" s="172"/>
      <c r="NAO249" s="172"/>
      <c r="NAP249" s="172"/>
      <c r="NAQ249" s="172"/>
      <c r="NAR249" s="172"/>
      <c r="NAS249" s="172"/>
      <c r="NAT249" s="172"/>
      <c r="NAU249" s="172"/>
      <c r="NAV249" s="172"/>
      <c r="NAW249" s="172"/>
      <c r="NAX249" s="172"/>
      <c r="NAY249" s="172"/>
      <c r="NAZ249" s="172"/>
      <c r="NBA249" s="172"/>
      <c r="NBB249" s="172"/>
      <c r="NBC249" s="172"/>
      <c r="NBD249" s="172"/>
      <c r="NBE249" s="172"/>
      <c r="NBF249" s="172"/>
      <c r="NBG249" s="172"/>
      <c r="NBH249" s="172"/>
      <c r="NBI249" s="172"/>
      <c r="NBJ249" s="172"/>
      <c r="NBK249" s="172"/>
      <c r="NBL249" s="172"/>
      <c r="NBM249" s="172"/>
      <c r="NBN249" s="172"/>
      <c r="NBO249" s="172"/>
      <c r="NBP249" s="172"/>
      <c r="NBQ249" s="172"/>
      <c r="NBR249" s="172"/>
      <c r="NBS249" s="172"/>
      <c r="NBT249" s="172"/>
      <c r="NBU249" s="172"/>
      <c r="NBV249" s="172"/>
      <c r="NBW249" s="172"/>
      <c r="NBX249" s="172"/>
      <c r="NBY249" s="172"/>
      <c r="NBZ249" s="172"/>
      <c r="NCA249" s="172"/>
      <c r="NCB249" s="172"/>
      <c r="NCC249" s="172"/>
      <c r="NCD249" s="172"/>
      <c r="NCE249" s="172"/>
      <c r="NCF249" s="172"/>
      <c r="NCG249" s="172"/>
      <c r="NCH249" s="172"/>
      <c r="NCI249" s="172"/>
      <c r="NCJ249" s="172"/>
      <c r="NCK249" s="172"/>
      <c r="NCL249" s="172"/>
      <c r="NCM249" s="172"/>
      <c r="NCN249" s="172"/>
      <c r="NCO249" s="172"/>
      <c r="NCP249" s="172"/>
      <c r="NCQ249" s="172"/>
      <c r="NCR249" s="172"/>
      <c r="NCS249" s="172"/>
      <c r="NCT249" s="172"/>
      <c r="NCU249" s="172"/>
      <c r="NCV249" s="172"/>
      <c r="NCW249" s="172"/>
      <c r="NCX249" s="172"/>
      <c r="NCY249" s="172"/>
      <c r="NCZ249" s="172"/>
      <c r="NDA249" s="172"/>
      <c r="NDB249" s="172"/>
      <c r="NDC249" s="172"/>
      <c r="NDD249" s="172"/>
      <c r="NDE249" s="172"/>
      <c r="NDF249" s="172"/>
      <c r="NDG249" s="172"/>
      <c r="NDH249" s="172"/>
      <c r="NDI249" s="172"/>
      <c r="NDJ249" s="172"/>
      <c r="NDK249" s="172"/>
      <c r="NDL249" s="172"/>
      <c r="NDM249" s="172"/>
      <c r="NDN249" s="172"/>
      <c r="NDO249" s="172"/>
      <c r="NDP249" s="172"/>
      <c r="NDQ249" s="172"/>
      <c r="NDR249" s="172"/>
      <c r="NDS249" s="172"/>
      <c r="NDT249" s="172"/>
      <c r="NDU249" s="172"/>
      <c r="NDV249" s="172"/>
      <c r="NDW249" s="172"/>
      <c r="NDX249" s="172"/>
      <c r="NDY249" s="172"/>
      <c r="NDZ249" s="172"/>
      <c r="NEA249" s="172"/>
      <c r="NEB249" s="172"/>
      <c r="NEC249" s="172"/>
      <c r="NED249" s="172"/>
      <c r="NEE249" s="172"/>
      <c r="NEF249" s="172"/>
      <c r="NEG249" s="172"/>
      <c r="NEH249" s="172"/>
      <c r="NEI249" s="172"/>
      <c r="NEJ249" s="172"/>
      <c r="NEK249" s="172"/>
      <c r="NEL249" s="172"/>
      <c r="NEM249" s="172"/>
      <c r="NEN249" s="172"/>
      <c r="NEO249" s="172"/>
      <c r="NEP249" s="172"/>
      <c r="NEQ249" s="172"/>
      <c r="NER249" s="172"/>
      <c r="NES249" s="172"/>
      <c r="NET249" s="172"/>
      <c r="NEU249" s="172"/>
      <c r="NEV249" s="172"/>
      <c r="NEW249" s="172"/>
      <c r="NEX249" s="172"/>
      <c r="NEY249" s="172"/>
      <c r="NEZ249" s="172"/>
      <c r="NFA249" s="172"/>
      <c r="NFB249" s="172"/>
      <c r="NFC249" s="172"/>
      <c r="NFD249" s="172"/>
      <c r="NFE249" s="172"/>
      <c r="NFF249" s="172"/>
      <c r="NFG249" s="172"/>
      <c r="NFH249" s="172"/>
      <c r="NFI249" s="172"/>
      <c r="NFJ249" s="172"/>
      <c r="NFK249" s="172"/>
      <c r="NFL249" s="172"/>
      <c r="NFM249" s="172"/>
      <c r="NFN249" s="172"/>
      <c r="NFO249" s="172"/>
      <c r="NFP249" s="172"/>
      <c r="NFQ249" s="172"/>
      <c r="NFR249" s="172"/>
      <c r="NFS249" s="172"/>
      <c r="NFT249" s="172"/>
      <c r="NFU249" s="172"/>
      <c r="NFV249" s="172"/>
      <c r="NFW249" s="172"/>
      <c r="NFX249" s="172"/>
      <c r="NFY249" s="172"/>
      <c r="NFZ249" s="172"/>
      <c r="NGA249" s="172"/>
      <c r="NGB249" s="172"/>
      <c r="NGC249" s="172"/>
      <c r="NGD249" s="172"/>
      <c r="NGE249" s="172"/>
      <c r="NGF249" s="172"/>
      <c r="NGG249" s="172"/>
      <c r="NGH249" s="172"/>
      <c r="NGI249" s="172"/>
      <c r="NGJ249" s="172"/>
      <c r="NGK249" s="172"/>
      <c r="NGL249" s="172"/>
      <c r="NGM249" s="172"/>
      <c r="NGN249" s="172"/>
      <c r="NGO249" s="172"/>
      <c r="NGP249" s="172"/>
      <c r="NGQ249" s="172"/>
      <c r="NGR249" s="172"/>
      <c r="NGS249" s="172"/>
      <c r="NGT249" s="172"/>
      <c r="NGU249" s="172"/>
      <c r="NGV249" s="172"/>
      <c r="NGW249" s="172"/>
      <c r="NGX249" s="172"/>
      <c r="NGY249" s="172"/>
      <c r="NGZ249" s="172"/>
      <c r="NHA249" s="172"/>
      <c r="NHB249" s="172"/>
      <c r="NHC249" s="172"/>
      <c r="NHD249" s="172"/>
      <c r="NHE249" s="172"/>
      <c r="NHF249" s="172"/>
      <c r="NHG249" s="172"/>
      <c r="NHH249" s="172"/>
      <c r="NHI249" s="172"/>
      <c r="NHJ249" s="172"/>
      <c r="NHK249" s="172"/>
      <c r="NHL249" s="172"/>
      <c r="NHM249" s="172"/>
      <c r="NHN249" s="172"/>
      <c r="NHO249" s="172"/>
      <c r="NHP249" s="172"/>
      <c r="NHQ249" s="172"/>
      <c r="NHR249" s="172"/>
      <c r="NHS249" s="172"/>
      <c r="NHT249" s="172"/>
      <c r="NHU249" s="172"/>
      <c r="NHV249" s="172"/>
      <c r="NHW249" s="172"/>
      <c r="NHX249" s="172"/>
      <c r="NHY249" s="172"/>
      <c r="NHZ249" s="172"/>
      <c r="NIA249" s="172"/>
      <c r="NIB249" s="172"/>
      <c r="NIC249" s="172"/>
      <c r="NID249" s="172"/>
      <c r="NIE249" s="172"/>
      <c r="NIF249" s="172"/>
      <c r="NIG249" s="172"/>
      <c r="NIH249" s="172"/>
      <c r="NII249" s="172"/>
      <c r="NIJ249" s="172"/>
      <c r="NIK249" s="172"/>
      <c r="NIL249" s="172"/>
      <c r="NIM249" s="172"/>
      <c r="NIN249" s="172"/>
      <c r="NIO249" s="172"/>
      <c r="NIP249" s="172"/>
      <c r="NIQ249" s="172"/>
      <c r="NIR249" s="172"/>
      <c r="NIS249" s="172"/>
      <c r="NIT249" s="172"/>
      <c r="NIU249" s="172"/>
      <c r="NIV249" s="172"/>
      <c r="NIW249" s="172"/>
      <c r="NIX249" s="172"/>
      <c r="NIY249" s="172"/>
      <c r="NIZ249" s="172"/>
      <c r="NJA249" s="172"/>
      <c r="NJB249" s="172"/>
      <c r="NJC249" s="172"/>
      <c r="NJD249" s="172"/>
      <c r="NJE249" s="172"/>
      <c r="NJF249" s="172"/>
      <c r="NJG249" s="172"/>
      <c r="NJH249" s="172"/>
      <c r="NJI249" s="172"/>
      <c r="NJJ249" s="172"/>
      <c r="NJK249" s="172"/>
      <c r="NJL249" s="172"/>
      <c r="NJM249" s="172"/>
      <c r="NJN249" s="172"/>
      <c r="NJO249" s="172"/>
      <c r="NJP249" s="172"/>
      <c r="NJQ249" s="172"/>
      <c r="NJR249" s="172"/>
      <c r="NJS249" s="172"/>
      <c r="NJT249" s="172"/>
      <c r="NJU249" s="172"/>
      <c r="NJV249" s="172"/>
      <c r="NJW249" s="172"/>
      <c r="NJX249" s="172"/>
      <c r="NJY249" s="172"/>
      <c r="NJZ249" s="172"/>
      <c r="NKA249" s="172"/>
      <c r="NKB249" s="172"/>
      <c r="NKC249" s="172"/>
      <c r="NKD249" s="172"/>
      <c r="NKE249" s="172"/>
      <c r="NKF249" s="172"/>
      <c r="NKG249" s="172"/>
      <c r="NKH249" s="172"/>
      <c r="NKI249" s="172"/>
      <c r="NKJ249" s="172"/>
      <c r="NKK249" s="172"/>
      <c r="NKL249" s="172"/>
      <c r="NKM249" s="172"/>
      <c r="NKN249" s="172"/>
      <c r="NKO249" s="172"/>
      <c r="NKP249" s="172"/>
      <c r="NKQ249" s="172"/>
      <c r="NKR249" s="172"/>
      <c r="NKS249" s="172"/>
      <c r="NKT249" s="172"/>
      <c r="NKU249" s="172"/>
      <c r="NKV249" s="172"/>
      <c r="NKW249" s="172"/>
      <c r="NKX249" s="172"/>
      <c r="NKY249" s="172"/>
      <c r="NKZ249" s="172"/>
      <c r="NLA249" s="172"/>
      <c r="NLB249" s="172"/>
      <c r="NLC249" s="172"/>
      <c r="NLD249" s="172"/>
      <c r="NLE249" s="172"/>
      <c r="NLF249" s="172"/>
      <c r="NLG249" s="172"/>
      <c r="NLH249" s="172"/>
      <c r="NLI249" s="172"/>
      <c r="NLJ249" s="172"/>
      <c r="NLK249" s="172"/>
      <c r="NLL249" s="172"/>
      <c r="NLM249" s="172"/>
      <c r="NLN249" s="172"/>
      <c r="NLO249" s="172"/>
      <c r="NLP249" s="172"/>
      <c r="NLQ249" s="172"/>
      <c r="NLR249" s="172"/>
      <c r="NLS249" s="172"/>
      <c r="NLT249" s="172"/>
      <c r="NLU249" s="172"/>
      <c r="NLV249" s="172"/>
      <c r="NLW249" s="172"/>
      <c r="NLX249" s="172"/>
      <c r="NLY249" s="172"/>
      <c r="NLZ249" s="172"/>
      <c r="NMA249" s="172"/>
      <c r="NMB249" s="172"/>
      <c r="NMC249" s="172"/>
      <c r="NMD249" s="172"/>
      <c r="NME249" s="172"/>
      <c r="NMF249" s="172"/>
      <c r="NMG249" s="172"/>
      <c r="NMH249" s="172"/>
      <c r="NMI249" s="172"/>
      <c r="NMJ249" s="172"/>
      <c r="NMK249" s="172"/>
      <c r="NML249" s="172"/>
      <c r="NMM249" s="172"/>
      <c r="NMN249" s="172"/>
      <c r="NMO249" s="172"/>
      <c r="NMP249" s="172"/>
      <c r="NMQ249" s="172"/>
      <c r="NMR249" s="172"/>
      <c r="NMS249" s="172"/>
      <c r="NMT249" s="172"/>
      <c r="NMU249" s="172"/>
      <c r="NMV249" s="172"/>
      <c r="NMW249" s="172"/>
      <c r="NMX249" s="172"/>
      <c r="NMY249" s="172"/>
      <c r="NMZ249" s="172"/>
      <c r="NNA249" s="172"/>
      <c r="NNB249" s="172"/>
      <c r="NNC249" s="172"/>
      <c r="NND249" s="172"/>
      <c r="NNE249" s="172"/>
      <c r="NNF249" s="172"/>
      <c r="NNG249" s="172"/>
      <c r="NNH249" s="172"/>
      <c r="NNI249" s="172"/>
      <c r="NNJ249" s="172"/>
      <c r="NNK249" s="172"/>
      <c r="NNL249" s="172"/>
      <c r="NNM249" s="172"/>
      <c r="NNN249" s="172"/>
      <c r="NNO249" s="172"/>
      <c r="NNP249" s="172"/>
      <c r="NNQ249" s="172"/>
      <c r="NNR249" s="172"/>
      <c r="NNS249" s="172"/>
      <c r="NNT249" s="172"/>
      <c r="NNU249" s="172"/>
      <c r="NNV249" s="172"/>
      <c r="NNW249" s="172"/>
      <c r="NNX249" s="172"/>
      <c r="NNY249" s="172"/>
      <c r="NNZ249" s="172"/>
      <c r="NOA249" s="172"/>
      <c r="NOB249" s="172"/>
      <c r="NOC249" s="172"/>
      <c r="NOD249" s="172"/>
      <c r="NOE249" s="172"/>
      <c r="NOF249" s="172"/>
      <c r="NOG249" s="172"/>
      <c r="NOH249" s="172"/>
      <c r="NOI249" s="172"/>
      <c r="NOJ249" s="172"/>
      <c r="NOK249" s="172"/>
      <c r="NOL249" s="172"/>
      <c r="NOM249" s="172"/>
      <c r="NON249" s="172"/>
      <c r="NOO249" s="172"/>
      <c r="NOP249" s="172"/>
      <c r="NOQ249" s="172"/>
      <c r="NOR249" s="172"/>
      <c r="NOS249" s="172"/>
      <c r="NOT249" s="172"/>
      <c r="NOU249" s="172"/>
      <c r="NOV249" s="172"/>
      <c r="NOW249" s="172"/>
      <c r="NOX249" s="172"/>
      <c r="NOY249" s="172"/>
      <c r="NOZ249" s="172"/>
      <c r="NPA249" s="172"/>
      <c r="NPB249" s="172"/>
      <c r="NPC249" s="172"/>
      <c r="NPD249" s="172"/>
      <c r="NPE249" s="172"/>
      <c r="NPF249" s="172"/>
      <c r="NPG249" s="172"/>
      <c r="NPH249" s="172"/>
      <c r="NPI249" s="172"/>
      <c r="NPJ249" s="172"/>
      <c r="NPK249" s="172"/>
      <c r="NPL249" s="172"/>
      <c r="NPM249" s="172"/>
      <c r="NPN249" s="172"/>
      <c r="NPO249" s="172"/>
      <c r="NPP249" s="172"/>
      <c r="NPQ249" s="172"/>
      <c r="NPR249" s="172"/>
      <c r="NPS249" s="172"/>
      <c r="NPT249" s="172"/>
      <c r="NPU249" s="172"/>
      <c r="NPV249" s="172"/>
      <c r="NPW249" s="172"/>
      <c r="NPX249" s="172"/>
      <c r="NPY249" s="172"/>
      <c r="NPZ249" s="172"/>
      <c r="NQA249" s="172"/>
      <c r="NQB249" s="172"/>
      <c r="NQC249" s="172"/>
      <c r="NQD249" s="172"/>
      <c r="NQE249" s="172"/>
      <c r="NQF249" s="172"/>
      <c r="NQG249" s="172"/>
      <c r="NQH249" s="172"/>
      <c r="NQI249" s="172"/>
      <c r="NQJ249" s="172"/>
      <c r="NQK249" s="172"/>
      <c r="NQL249" s="172"/>
      <c r="NQM249" s="172"/>
      <c r="NQN249" s="172"/>
      <c r="NQO249" s="172"/>
      <c r="NQP249" s="172"/>
      <c r="NQQ249" s="172"/>
      <c r="NQR249" s="172"/>
      <c r="NQS249" s="172"/>
      <c r="NQT249" s="172"/>
      <c r="NQU249" s="172"/>
      <c r="NQV249" s="172"/>
      <c r="NQW249" s="172"/>
      <c r="NQX249" s="172"/>
      <c r="NQY249" s="172"/>
      <c r="NQZ249" s="172"/>
      <c r="NRA249" s="172"/>
      <c r="NRB249" s="172"/>
      <c r="NRC249" s="172"/>
      <c r="NRD249" s="172"/>
      <c r="NRE249" s="172"/>
      <c r="NRF249" s="172"/>
      <c r="NRG249" s="172"/>
      <c r="NRH249" s="172"/>
      <c r="NRI249" s="172"/>
      <c r="NRJ249" s="172"/>
      <c r="NRK249" s="172"/>
      <c r="NRL249" s="172"/>
      <c r="NRM249" s="172"/>
      <c r="NRN249" s="172"/>
      <c r="NRO249" s="172"/>
      <c r="NRP249" s="172"/>
      <c r="NRQ249" s="172"/>
      <c r="NRR249" s="172"/>
      <c r="NRS249" s="172"/>
      <c r="NRT249" s="172"/>
      <c r="NRU249" s="172"/>
      <c r="NRV249" s="172"/>
      <c r="NRW249" s="172"/>
      <c r="NRX249" s="172"/>
      <c r="NRY249" s="172"/>
      <c r="NRZ249" s="172"/>
      <c r="NSA249" s="172"/>
      <c r="NSB249" s="172"/>
      <c r="NSC249" s="172"/>
      <c r="NSD249" s="172"/>
      <c r="NSE249" s="172"/>
      <c r="NSF249" s="172"/>
      <c r="NSG249" s="172"/>
      <c r="NSH249" s="172"/>
      <c r="NSI249" s="172"/>
      <c r="NSJ249" s="172"/>
      <c r="NSK249" s="172"/>
      <c r="NSL249" s="172"/>
      <c r="NSM249" s="172"/>
      <c r="NSN249" s="172"/>
      <c r="NSO249" s="172"/>
      <c r="NSP249" s="172"/>
      <c r="NSQ249" s="172"/>
      <c r="NSR249" s="172"/>
      <c r="NSS249" s="172"/>
      <c r="NST249" s="172"/>
      <c r="NSU249" s="172"/>
      <c r="NSV249" s="172"/>
      <c r="NSW249" s="172"/>
      <c r="NSX249" s="172"/>
      <c r="NSY249" s="172"/>
      <c r="NSZ249" s="172"/>
      <c r="NTA249" s="172"/>
      <c r="NTB249" s="172"/>
      <c r="NTC249" s="172"/>
      <c r="NTD249" s="172"/>
      <c r="NTE249" s="172"/>
      <c r="NTF249" s="172"/>
      <c r="NTG249" s="172"/>
      <c r="NTH249" s="172"/>
      <c r="NTI249" s="172"/>
      <c r="NTJ249" s="172"/>
      <c r="NTK249" s="172"/>
      <c r="NTL249" s="172"/>
      <c r="NTM249" s="172"/>
      <c r="NTN249" s="172"/>
      <c r="NTO249" s="172"/>
      <c r="NTP249" s="172"/>
      <c r="NTQ249" s="172"/>
      <c r="NTR249" s="172"/>
      <c r="NTS249" s="172"/>
      <c r="NTT249" s="172"/>
      <c r="NTU249" s="172"/>
      <c r="NTV249" s="172"/>
      <c r="NTW249" s="172"/>
      <c r="NTX249" s="172"/>
      <c r="NTY249" s="172"/>
      <c r="NTZ249" s="172"/>
      <c r="NUA249" s="172"/>
      <c r="NUB249" s="172"/>
      <c r="NUC249" s="172"/>
      <c r="NUD249" s="172"/>
      <c r="NUE249" s="172"/>
      <c r="NUF249" s="172"/>
      <c r="NUG249" s="172"/>
      <c r="NUH249" s="172"/>
      <c r="NUI249" s="172"/>
      <c r="NUJ249" s="172"/>
      <c r="NUK249" s="172"/>
      <c r="NUL249" s="172"/>
      <c r="NUM249" s="172"/>
      <c r="NUN249" s="172"/>
      <c r="NUO249" s="172"/>
      <c r="NUP249" s="172"/>
      <c r="NUQ249" s="172"/>
      <c r="NUR249" s="172"/>
      <c r="NUS249" s="172"/>
      <c r="NUT249" s="172"/>
      <c r="NUU249" s="172"/>
      <c r="NUV249" s="172"/>
      <c r="NUW249" s="172"/>
      <c r="NUX249" s="172"/>
      <c r="NUY249" s="172"/>
      <c r="NUZ249" s="172"/>
      <c r="NVA249" s="172"/>
      <c r="NVB249" s="172"/>
      <c r="NVC249" s="172"/>
      <c r="NVD249" s="172"/>
      <c r="NVE249" s="172"/>
      <c r="NVF249" s="172"/>
      <c r="NVG249" s="172"/>
      <c r="NVH249" s="172"/>
      <c r="NVI249" s="172"/>
      <c r="NVJ249" s="172"/>
      <c r="NVK249" s="172"/>
      <c r="NVL249" s="172"/>
      <c r="NVM249" s="172"/>
      <c r="NVN249" s="172"/>
      <c r="NVO249" s="172"/>
      <c r="NVP249" s="172"/>
      <c r="NVQ249" s="172"/>
      <c r="NVR249" s="172"/>
      <c r="NVS249" s="172"/>
      <c r="NVT249" s="172"/>
      <c r="NVU249" s="172"/>
      <c r="NVV249" s="172"/>
      <c r="NVW249" s="172"/>
      <c r="NVX249" s="172"/>
      <c r="NVY249" s="172"/>
      <c r="NVZ249" s="172"/>
      <c r="NWA249" s="172"/>
      <c r="NWB249" s="172"/>
      <c r="NWC249" s="172"/>
      <c r="NWD249" s="172"/>
      <c r="NWE249" s="172"/>
      <c r="NWF249" s="172"/>
      <c r="NWG249" s="172"/>
      <c r="NWH249" s="172"/>
      <c r="NWI249" s="172"/>
      <c r="NWJ249" s="172"/>
      <c r="NWK249" s="172"/>
      <c r="NWL249" s="172"/>
      <c r="NWM249" s="172"/>
      <c r="NWN249" s="172"/>
      <c r="NWO249" s="172"/>
      <c r="NWP249" s="172"/>
      <c r="NWQ249" s="172"/>
      <c r="NWR249" s="172"/>
      <c r="NWS249" s="172"/>
      <c r="NWT249" s="172"/>
      <c r="NWU249" s="172"/>
      <c r="NWV249" s="172"/>
      <c r="NWW249" s="172"/>
      <c r="NWX249" s="172"/>
      <c r="NWY249" s="172"/>
      <c r="NWZ249" s="172"/>
      <c r="NXA249" s="172"/>
      <c r="NXB249" s="172"/>
      <c r="NXC249" s="172"/>
      <c r="NXD249" s="172"/>
      <c r="NXE249" s="172"/>
      <c r="NXF249" s="172"/>
      <c r="NXG249" s="172"/>
      <c r="NXH249" s="172"/>
      <c r="NXI249" s="172"/>
      <c r="NXJ249" s="172"/>
      <c r="NXK249" s="172"/>
      <c r="NXL249" s="172"/>
      <c r="NXM249" s="172"/>
      <c r="NXN249" s="172"/>
      <c r="NXO249" s="172"/>
      <c r="NXP249" s="172"/>
      <c r="NXQ249" s="172"/>
      <c r="NXR249" s="172"/>
      <c r="NXS249" s="172"/>
      <c r="NXT249" s="172"/>
      <c r="NXU249" s="172"/>
      <c r="NXV249" s="172"/>
      <c r="NXW249" s="172"/>
      <c r="NXX249" s="172"/>
      <c r="NXY249" s="172"/>
      <c r="NXZ249" s="172"/>
      <c r="NYA249" s="172"/>
      <c r="NYB249" s="172"/>
      <c r="NYC249" s="172"/>
      <c r="NYD249" s="172"/>
      <c r="NYE249" s="172"/>
      <c r="NYF249" s="172"/>
      <c r="NYG249" s="172"/>
      <c r="NYH249" s="172"/>
      <c r="NYI249" s="172"/>
      <c r="NYJ249" s="172"/>
      <c r="NYK249" s="172"/>
      <c r="NYL249" s="172"/>
      <c r="NYM249" s="172"/>
      <c r="NYN249" s="172"/>
      <c r="NYO249" s="172"/>
      <c r="NYP249" s="172"/>
      <c r="NYQ249" s="172"/>
      <c r="NYR249" s="172"/>
      <c r="NYS249" s="172"/>
      <c r="NYT249" s="172"/>
      <c r="NYU249" s="172"/>
      <c r="NYV249" s="172"/>
      <c r="NYW249" s="172"/>
      <c r="NYX249" s="172"/>
      <c r="NYY249" s="172"/>
      <c r="NYZ249" s="172"/>
      <c r="NZA249" s="172"/>
      <c r="NZB249" s="172"/>
      <c r="NZC249" s="172"/>
      <c r="NZD249" s="172"/>
      <c r="NZE249" s="172"/>
      <c r="NZF249" s="172"/>
      <c r="NZG249" s="172"/>
      <c r="NZH249" s="172"/>
      <c r="NZI249" s="172"/>
      <c r="NZJ249" s="172"/>
      <c r="NZK249" s="172"/>
      <c r="NZL249" s="172"/>
      <c r="NZM249" s="172"/>
      <c r="NZN249" s="172"/>
      <c r="NZO249" s="172"/>
      <c r="NZP249" s="172"/>
      <c r="NZQ249" s="172"/>
      <c r="NZR249" s="172"/>
      <c r="NZS249" s="172"/>
      <c r="NZT249" s="172"/>
      <c r="NZU249" s="172"/>
      <c r="NZV249" s="172"/>
      <c r="NZW249" s="172"/>
      <c r="NZX249" s="172"/>
      <c r="NZY249" s="172"/>
      <c r="NZZ249" s="172"/>
      <c r="OAA249" s="172"/>
      <c r="OAB249" s="172"/>
      <c r="OAC249" s="172"/>
      <c r="OAD249" s="172"/>
      <c r="OAE249" s="172"/>
      <c r="OAF249" s="172"/>
      <c r="OAG249" s="172"/>
      <c r="OAH249" s="172"/>
      <c r="OAI249" s="172"/>
      <c r="OAJ249" s="172"/>
      <c r="OAK249" s="172"/>
      <c r="OAL249" s="172"/>
      <c r="OAM249" s="172"/>
      <c r="OAN249" s="172"/>
      <c r="OAO249" s="172"/>
      <c r="OAP249" s="172"/>
      <c r="OAQ249" s="172"/>
      <c r="OAR249" s="172"/>
      <c r="OAS249" s="172"/>
      <c r="OAT249" s="172"/>
      <c r="OAU249" s="172"/>
      <c r="OAV249" s="172"/>
      <c r="OAW249" s="172"/>
      <c r="OAX249" s="172"/>
      <c r="OAY249" s="172"/>
      <c r="OAZ249" s="172"/>
      <c r="OBA249" s="172"/>
      <c r="OBB249" s="172"/>
      <c r="OBC249" s="172"/>
      <c r="OBD249" s="172"/>
      <c r="OBE249" s="172"/>
      <c r="OBF249" s="172"/>
      <c r="OBG249" s="172"/>
      <c r="OBH249" s="172"/>
      <c r="OBI249" s="172"/>
      <c r="OBJ249" s="172"/>
      <c r="OBK249" s="172"/>
      <c r="OBL249" s="172"/>
      <c r="OBM249" s="172"/>
      <c r="OBN249" s="172"/>
      <c r="OBO249" s="172"/>
      <c r="OBP249" s="172"/>
      <c r="OBQ249" s="172"/>
      <c r="OBR249" s="172"/>
      <c r="OBS249" s="172"/>
      <c r="OBT249" s="172"/>
      <c r="OBU249" s="172"/>
      <c r="OBV249" s="172"/>
      <c r="OBW249" s="172"/>
      <c r="OBX249" s="172"/>
      <c r="OBY249" s="172"/>
      <c r="OBZ249" s="172"/>
      <c r="OCA249" s="172"/>
      <c r="OCB249" s="172"/>
      <c r="OCC249" s="172"/>
      <c r="OCD249" s="172"/>
      <c r="OCE249" s="172"/>
      <c r="OCF249" s="172"/>
      <c r="OCG249" s="172"/>
      <c r="OCH249" s="172"/>
      <c r="OCI249" s="172"/>
      <c r="OCJ249" s="172"/>
      <c r="OCK249" s="172"/>
      <c r="OCL249" s="172"/>
      <c r="OCM249" s="172"/>
      <c r="OCN249" s="172"/>
      <c r="OCO249" s="172"/>
      <c r="OCP249" s="172"/>
      <c r="OCQ249" s="172"/>
      <c r="OCR249" s="172"/>
      <c r="OCS249" s="172"/>
      <c r="OCT249" s="172"/>
      <c r="OCU249" s="172"/>
      <c r="OCV249" s="172"/>
      <c r="OCW249" s="172"/>
      <c r="OCX249" s="172"/>
      <c r="OCY249" s="172"/>
      <c r="OCZ249" s="172"/>
      <c r="ODA249" s="172"/>
      <c r="ODB249" s="172"/>
      <c r="ODC249" s="172"/>
      <c r="ODD249" s="172"/>
      <c r="ODE249" s="172"/>
      <c r="ODF249" s="172"/>
      <c r="ODG249" s="172"/>
      <c r="ODH249" s="172"/>
      <c r="ODI249" s="172"/>
      <c r="ODJ249" s="172"/>
      <c r="ODK249" s="172"/>
      <c r="ODL249" s="172"/>
      <c r="ODM249" s="172"/>
      <c r="ODN249" s="172"/>
      <c r="ODO249" s="172"/>
      <c r="ODP249" s="172"/>
      <c r="ODQ249" s="172"/>
      <c r="ODR249" s="172"/>
      <c r="ODS249" s="172"/>
      <c r="ODT249" s="172"/>
      <c r="ODU249" s="172"/>
      <c r="ODV249" s="172"/>
      <c r="ODW249" s="172"/>
      <c r="ODX249" s="172"/>
      <c r="ODY249" s="172"/>
      <c r="ODZ249" s="172"/>
      <c r="OEA249" s="172"/>
      <c r="OEB249" s="172"/>
      <c r="OEC249" s="172"/>
      <c r="OED249" s="172"/>
      <c r="OEE249" s="172"/>
      <c r="OEF249" s="172"/>
      <c r="OEG249" s="172"/>
      <c r="OEH249" s="172"/>
      <c r="OEI249" s="172"/>
      <c r="OEJ249" s="172"/>
      <c r="OEK249" s="172"/>
      <c r="OEL249" s="172"/>
      <c r="OEM249" s="172"/>
      <c r="OEN249" s="172"/>
      <c r="OEO249" s="172"/>
      <c r="OEP249" s="172"/>
      <c r="OEQ249" s="172"/>
      <c r="OER249" s="172"/>
      <c r="OES249" s="172"/>
      <c r="OET249" s="172"/>
      <c r="OEU249" s="172"/>
      <c r="OEV249" s="172"/>
      <c r="OEW249" s="172"/>
      <c r="OEX249" s="172"/>
      <c r="OEY249" s="172"/>
      <c r="OEZ249" s="172"/>
      <c r="OFA249" s="172"/>
      <c r="OFB249" s="172"/>
      <c r="OFC249" s="172"/>
      <c r="OFD249" s="172"/>
      <c r="OFE249" s="172"/>
      <c r="OFF249" s="172"/>
      <c r="OFG249" s="172"/>
      <c r="OFH249" s="172"/>
      <c r="OFI249" s="172"/>
      <c r="OFJ249" s="172"/>
      <c r="OFK249" s="172"/>
      <c r="OFL249" s="172"/>
      <c r="OFM249" s="172"/>
      <c r="OFN249" s="172"/>
      <c r="OFO249" s="172"/>
      <c r="OFP249" s="172"/>
      <c r="OFQ249" s="172"/>
      <c r="OFR249" s="172"/>
      <c r="OFS249" s="172"/>
      <c r="OFT249" s="172"/>
      <c r="OFU249" s="172"/>
      <c r="OFV249" s="172"/>
      <c r="OFW249" s="172"/>
      <c r="OFX249" s="172"/>
      <c r="OFY249" s="172"/>
      <c r="OFZ249" s="172"/>
      <c r="OGA249" s="172"/>
      <c r="OGB249" s="172"/>
      <c r="OGC249" s="172"/>
      <c r="OGD249" s="172"/>
      <c r="OGE249" s="172"/>
      <c r="OGF249" s="172"/>
      <c r="OGG249" s="172"/>
      <c r="OGH249" s="172"/>
      <c r="OGI249" s="172"/>
      <c r="OGJ249" s="172"/>
      <c r="OGK249" s="172"/>
      <c r="OGL249" s="172"/>
      <c r="OGM249" s="172"/>
      <c r="OGN249" s="172"/>
      <c r="OGO249" s="172"/>
      <c r="OGP249" s="172"/>
      <c r="OGQ249" s="172"/>
      <c r="OGR249" s="172"/>
      <c r="OGS249" s="172"/>
      <c r="OGT249" s="172"/>
      <c r="OGU249" s="172"/>
      <c r="OGV249" s="172"/>
      <c r="OGW249" s="172"/>
      <c r="OGX249" s="172"/>
      <c r="OGY249" s="172"/>
      <c r="OGZ249" s="172"/>
      <c r="OHA249" s="172"/>
      <c r="OHB249" s="172"/>
      <c r="OHC249" s="172"/>
      <c r="OHD249" s="172"/>
      <c r="OHE249" s="172"/>
      <c r="OHF249" s="172"/>
      <c r="OHG249" s="172"/>
      <c r="OHH249" s="172"/>
      <c r="OHI249" s="172"/>
      <c r="OHJ249" s="172"/>
      <c r="OHK249" s="172"/>
      <c r="OHL249" s="172"/>
      <c r="OHM249" s="172"/>
      <c r="OHN249" s="172"/>
      <c r="OHO249" s="172"/>
      <c r="OHP249" s="172"/>
      <c r="OHQ249" s="172"/>
      <c r="OHR249" s="172"/>
      <c r="OHS249" s="172"/>
      <c r="OHT249" s="172"/>
      <c r="OHU249" s="172"/>
      <c r="OHV249" s="172"/>
      <c r="OHW249" s="172"/>
      <c r="OHX249" s="172"/>
      <c r="OHY249" s="172"/>
      <c r="OHZ249" s="172"/>
      <c r="OIA249" s="172"/>
      <c r="OIB249" s="172"/>
      <c r="OIC249" s="172"/>
      <c r="OID249" s="172"/>
      <c r="OIE249" s="172"/>
      <c r="OIF249" s="172"/>
      <c r="OIG249" s="172"/>
      <c r="OIH249" s="172"/>
      <c r="OII249" s="172"/>
      <c r="OIJ249" s="172"/>
      <c r="OIK249" s="172"/>
      <c r="OIL249" s="172"/>
      <c r="OIM249" s="172"/>
      <c r="OIN249" s="172"/>
      <c r="OIO249" s="172"/>
      <c r="OIP249" s="172"/>
      <c r="OIQ249" s="172"/>
      <c r="OIR249" s="172"/>
      <c r="OIS249" s="172"/>
      <c r="OIT249" s="172"/>
      <c r="OIU249" s="172"/>
      <c r="OIV249" s="172"/>
      <c r="OIW249" s="172"/>
      <c r="OIX249" s="172"/>
      <c r="OIY249" s="172"/>
      <c r="OIZ249" s="172"/>
      <c r="OJA249" s="172"/>
      <c r="OJB249" s="172"/>
      <c r="OJC249" s="172"/>
      <c r="OJD249" s="172"/>
      <c r="OJE249" s="172"/>
      <c r="OJF249" s="172"/>
      <c r="OJG249" s="172"/>
      <c r="OJH249" s="172"/>
      <c r="OJI249" s="172"/>
      <c r="OJJ249" s="172"/>
      <c r="OJK249" s="172"/>
      <c r="OJL249" s="172"/>
      <c r="OJM249" s="172"/>
      <c r="OJN249" s="172"/>
      <c r="OJO249" s="172"/>
      <c r="OJP249" s="172"/>
      <c r="OJQ249" s="172"/>
      <c r="OJR249" s="172"/>
      <c r="OJS249" s="172"/>
      <c r="OJT249" s="172"/>
      <c r="OJU249" s="172"/>
      <c r="OJV249" s="172"/>
      <c r="OJW249" s="172"/>
      <c r="OJX249" s="172"/>
      <c r="OJY249" s="172"/>
      <c r="OJZ249" s="172"/>
      <c r="OKA249" s="172"/>
      <c r="OKB249" s="172"/>
      <c r="OKC249" s="172"/>
      <c r="OKD249" s="172"/>
      <c r="OKE249" s="172"/>
      <c r="OKF249" s="172"/>
      <c r="OKG249" s="172"/>
      <c r="OKH249" s="172"/>
      <c r="OKI249" s="172"/>
      <c r="OKJ249" s="172"/>
      <c r="OKK249" s="172"/>
      <c r="OKL249" s="172"/>
      <c r="OKM249" s="172"/>
      <c r="OKN249" s="172"/>
      <c r="OKO249" s="172"/>
      <c r="OKP249" s="172"/>
      <c r="OKQ249" s="172"/>
      <c r="OKR249" s="172"/>
      <c r="OKS249" s="172"/>
      <c r="OKT249" s="172"/>
      <c r="OKU249" s="172"/>
      <c r="OKV249" s="172"/>
      <c r="OKW249" s="172"/>
      <c r="OKX249" s="172"/>
      <c r="OKY249" s="172"/>
      <c r="OKZ249" s="172"/>
      <c r="OLA249" s="172"/>
      <c r="OLB249" s="172"/>
      <c r="OLC249" s="172"/>
      <c r="OLD249" s="172"/>
      <c r="OLE249" s="172"/>
      <c r="OLF249" s="172"/>
      <c r="OLG249" s="172"/>
      <c r="OLH249" s="172"/>
      <c r="OLI249" s="172"/>
      <c r="OLJ249" s="172"/>
      <c r="OLK249" s="172"/>
      <c r="OLL249" s="172"/>
      <c r="OLM249" s="172"/>
      <c r="OLN249" s="172"/>
      <c r="OLO249" s="172"/>
      <c r="OLP249" s="172"/>
      <c r="OLQ249" s="172"/>
      <c r="OLR249" s="172"/>
      <c r="OLS249" s="172"/>
      <c r="OLT249" s="172"/>
      <c r="OLU249" s="172"/>
      <c r="OLV249" s="172"/>
      <c r="OLW249" s="172"/>
      <c r="OLX249" s="172"/>
      <c r="OLY249" s="172"/>
      <c r="OLZ249" s="172"/>
      <c r="OMA249" s="172"/>
      <c r="OMB249" s="172"/>
      <c r="OMC249" s="172"/>
      <c r="OMD249" s="172"/>
      <c r="OME249" s="172"/>
      <c r="OMF249" s="172"/>
      <c r="OMG249" s="172"/>
      <c r="OMH249" s="172"/>
      <c r="OMI249" s="172"/>
      <c r="OMJ249" s="172"/>
      <c r="OMK249" s="172"/>
      <c r="OML249" s="172"/>
      <c r="OMM249" s="172"/>
      <c r="OMN249" s="172"/>
      <c r="OMO249" s="172"/>
      <c r="OMP249" s="172"/>
      <c r="OMQ249" s="172"/>
      <c r="OMR249" s="172"/>
      <c r="OMS249" s="172"/>
      <c r="OMT249" s="172"/>
      <c r="OMU249" s="172"/>
      <c r="OMV249" s="172"/>
      <c r="OMW249" s="172"/>
      <c r="OMX249" s="172"/>
      <c r="OMY249" s="172"/>
      <c r="OMZ249" s="172"/>
      <c r="ONA249" s="172"/>
      <c r="ONB249" s="172"/>
      <c r="ONC249" s="172"/>
      <c r="OND249" s="172"/>
      <c r="ONE249" s="172"/>
      <c r="ONF249" s="172"/>
      <c r="ONG249" s="172"/>
      <c r="ONH249" s="172"/>
      <c r="ONI249" s="172"/>
      <c r="ONJ249" s="172"/>
      <c r="ONK249" s="172"/>
      <c r="ONL249" s="172"/>
      <c r="ONM249" s="172"/>
      <c r="ONN249" s="172"/>
      <c r="ONO249" s="172"/>
      <c r="ONP249" s="172"/>
      <c r="ONQ249" s="172"/>
      <c r="ONR249" s="172"/>
      <c r="ONS249" s="172"/>
      <c r="ONT249" s="172"/>
      <c r="ONU249" s="172"/>
      <c r="ONV249" s="172"/>
      <c r="ONW249" s="172"/>
      <c r="ONX249" s="172"/>
      <c r="ONY249" s="172"/>
      <c r="ONZ249" s="172"/>
      <c r="OOA249" s="172"/>
      <c r="OOB249" s="172"/>
      <c r="OOC249" s="172"/>
      <c r="OOD249" s="172"/>
      <c r="OOE249" s="172"/>
      <c r="OOF249" s="172"/>
      <c r="OOG249" s="172"/>
      <c r="OOH249" s="172"/>
      <c r="OOI249" s="172"/>
      <c r="OOJ249" s="172"/>
      <c r="OOK249" s="172"/>
      <c r="OOL249" s="172"/>
      <c r="OOM249" s="172"/>
      <c r="OON249" s="172"/>
      <c r="OOO249" s="172"/>
      <c r="OOP249" s="172"/>
      <c r="OOQ249" s="172"/>
      <c r="OOR249" s="172"/>
      <c r="OOS249" s="172"/>
      <c r="OOT249" s="172"/>
      <c r="OOU249" s="172"/>
      <c r="OOV249" s="172"/>
      <c r="OOW249" s="172"/>
      <c r="OOX249" s="172"/>
      <c r="OOY249" s="172"/>
      <c r="OOZ249" s="172"/>
      <c r="OPA249" s="172"/>
      <c r="OPB249" s="172"/>
      <c r="OPC249" s="172"/>
      <c r="OPD249" s="172"/>
      <c r="OPE249" s="172"/>
      <c r="OPF249" s="172"/>
      <c r="OPG249" s="172"/>
      <c r="OPH249" s="172"/>
      <c r="OPI249" s="172"/>
      <c r="OPJ249" s="172"/>
      <c r="OPK249" s="172"/>
      <c r="OPL249" s="172"/>
      <c r="OPM249" s="172"/>
      <c r="OPN249" s="172"/>
      <c r="OPO249" s="172"/>
      <c r="OPP249" s="172"/>
      <c r="OPQ249" s="172"/>
      <c r="OPR249" s="172"/>
      <c r="OPS249" s="172"/>
      <c r="OPT249" s="172"/>
      <c r="OPU249" s="172"/>
      <c r="OPV249" s="172"/>
      <c r="OPW249" s="172"/>
      <c r="OPX249" s="172"/>
      <c r="OPY249" s="172"/>
      <c r="OPZ249" s="172"/>
      <c r="OQA249" s="172"/>
      <c r="OQB249" s="172"/>
      <c r="OQC249" s="172"/>
      <c r="OQD249" s="172"/>
      <c r="OQE249" s="172"/>
      <c r="OQF249" s="172"/>
      <c r="OQG249" s="172"/>
      <c r="OQH249" s="172"/>
      <c r="OQI249" s="172"/>
      <c r="OQJ249" s="172"/>
      <c r="OQK249" s="172"/>
      <c r="OQL249" s="172"/>
      <c r="OQM249" s="172"/>
      <c r="OQN249" s="172"/>
      <c r="OQO249" s="172"/>
      <c r="OQP249" s="172"/>
      <c r="OQQ249" s="172"/>
      <c r="OQR249" s="172"/>
      <c r="OQS249" s="172"/>
      <c r="OQT249" s="172"/>
      <c r="OQU249" s="172"/>
      <c r="OQV249" s="172"/>
      <c r="OQW249" s="172"/>
      <c r="OQX249" s="172"/>
      <c r="OQY249" s="172"/>
      <c r="OQZ249" s="172"/>
      <c r="ORA249" s="172"/>
      <c r="ORB249" s="172"/>
      <c r="ORC249" s="172"/>
      <c r="ORD249" s="172"/>
      <c r="ORE249" s="172"/>
      <c r="ORF249" s="172"/>
      <c r="ORG249" s="172"/>
      <c r="ORH249" s="172"/>
      <c r="ORI249" s="172"/>
      <c r="ORJ249" s="172"/>
      <c r="ORK249" s="172"/>
      <c r="ORL249" s="172"/>
      <c r="ORM249" s="172"/>
      <c r="ORN249" s="172"/>
      <c r="ORO249" s="172"/>
      <c r="ORP249" s="172"/>
      <c r="ORQ249" s="172"/>
      <c r="ORR249" s="172"/>
      <c r="ORS249" s="172"/>
      <c r="ORT249" s="172"/>
      <c r="ORU249" s="172"/>
      <c r="ORV249" s="172"/>
      <c r="ORW249" s="172"/>
      <c r="ORX249" s="172"/>
      <c r="ORY249" s="172"/>
      <c r="ORZ249" s="172"/>
      <c r="OSA249" s="172"/>
      <c r="OSB249" s="172"/>
      <c r="OSC249" s="172"/>
      <c r="OSD249" s="172"/>
      <c r="OSE249" s="172"/>
      <c r="OSF249" s="172"/>
      <c r="OSG249" s="172"/>
      <c r="OSH249" s="172"/>
      <c r="OSI249" s="172"/>
      <c r="OSJ249" s="172"/>
      <c r="OSK249" s="172"/>
      <c r="OSL249" s="172"/>
      <c r="OSM249" s="172"/>
      <c r="OSN249" s="172"/>
      <c r="OSO249" s="172"/>
      <c r="OSP249" s="172"/>
      <c r="OSQ249" s="172"/>
      <c r="OSR249" s="172"/>
      <c r="OSS249" s="172"/>
      <c r="OST249" s="172"/>
      <c r="OSU249" s="172"/>
      <c r="OSV249" s="172"/>
      <c r="OSW249" s="172"/>
      <c r="OSX249" s="172"/>
      <c r="OSY249" s="172"/>
      <c r="OSZ249" s="172"/>
      <c r="OTA249" s="172"/>
      <c r="OTB249" s="172"/>
      <c r="OTC249" s="172"/>
      <c r="OTD249" s="172"/>
      <c r="OTE249" s="172"/>
      <c r="OTF249" s="172"/>
      <c r="OTG249" s="172"/>
      <c r="OTH249" s="172"/>
      <c r="OTI249" s="172"/>
      <c r="OTJ249" s="172"/>
      <c r="OTK249" s="172"/>
      <c r="OTL249" s="172"/>
      <c r="OTM249" s="172"/>
      <c r="OTN249" s="172"/>
      <c r="OTO249" s="172"/>
      <c r="OTP249" s="172"/>
      <c r="OTQ249" s="172"/>
      <c r="OTR249" s="172"/>
      <c r="OTS249" s="172"/>
      <c r="OTT249" s="172"/>
      <c r="OTU249" s="172"/>
      <c r="OTV249" s="172"/>
      <c r="OTW249" s="172"/>
      <c r="OTX249" s="172"/>
      <c r="OTY249" s="172"/>
      <c r="OTZ249" s="172"/>
      <c r="OUA249" s="172"/>
      <c r="OUB249" s="172"/>
      <c r="OUC249" s="172"/>
      <c r="OUD249" s="172"/>
      <c r="OUE249" s="172"/>
      <c r="OUF249" s="172"/>
      <c r="OUG249" s="172"/>
      <c r="OUH249" s="172"/>
      <c r="OUI249" s="172"/>
      <c r="OUJ249" s="172"/>
      <c r="OUK249" s="172"/>
      <c r="OUL249" s="172"/>
      <c r="OUM249" s="172"/>
      <c r="OUN249" s="172"/>
      <c r="OUO249" s="172"/>
      <c r="OUP249" s="172"/>
      <c r="OUQ249" s="172"/>
      <c r="OUR249" s="172"/>
      <c r="OUS249" s="172"/>
      <c r="OUT249" s="172"/>
      <c r="OUU249" s="172"/>
      <c r="OUV249" s="172"/>
      <c r="OUW249" s="172"/>
      <c r="OUX249" s="172"/>
      <c r="OUY249" s="172"/>
      <c r="OUZ249" s="172"/>
      <c r="OVA249" s="172"/>
      <c r="OVB249" s="172"/>
      <c r="OVC249" s="172"/>
      <c r="OVD249" s="172"/>
      <c r="OVE249" s="172"/>
      <c r="OVF249" s="172"/>
      <c r="OVG249" s="172"/>
      <c r="OVH249" s="172"/>
      <c r="OVI249" s="172"/>
      <c r="OVJ249" s="172"/>
      <c r="OVK249" s="172"/>
      <c r="OVL249" s="172"/>
      <c r="OVM249" s="172"/>
      <c r="OVN249" s="172"/>
      <c r="OVO249" s="172"/>
      <c r="OVP249" s="172"/>
      <c r="OVQ249" s="172"/>
      <c r="OVR249" s="172"/>
      <c r="OVS249" s="172"/>
      <c r="OVT249" s="172"/>
      <c r="OVU249" s="172"/>
      <c r="OVV249" s="172"/>
      <c r="OVW249" s="172"/>
      <c r="OVX249" s="172"/>
      <c r="OVY249" s="172"/>
      <c r="OVZ249" s="172"/>
      <c r="OWA249" s="172"/>
      <c r="OWB249" s="172"/>
      <c r="OWC249" s="172"/>
      <c r="OWD249" s="172"/>
      <c r="OWE249" s="172"/>
      <c r="OWF249" s="172"/>
      <c r="OWG249" s="172"/>
      <c r="OWH249" s="172"/>
      <c r="OWI249" s="172"/>
      <c r="OWJ249" s="172"/>
      <c r="OWK249" s="172"/>
      <c r="OWL249" s="172"/>
      <c r="OWM249" s="172"/>
      <c r="OWN249" s="172"/>
      <c r="OWO249" s="172"/>
      <c r="OWP249" s="172"/>
      <c r="OWQ249" s="172"/>
      <c r="OWR249" s="172"/>
      <c r="OWS249" s="172"/>
      <c r="OWT249" s="172"/>
      <c r="OWU249" s="172"/>
      <c r="OWV249" s="172"/>
      <c r="OWW249" s="172"/>
      <c r="OWX249" s="172"/>
      <c r="OWY249" s="172"/>
      <c r="OWZ249" s="172"/>
      <c r="OXA249" s="172"/>
      <c r="OXB249" s="172"/>
      <c r="OXC249" s="172"/>
      <c r="OXD249" s="172"/>
      <c r="OXE249" s="172"/>
      <c r="OXF249" s="172"/>
      <c r="OXG249" s="172"/>
      <c r="OXH249" s="172"/>
      <c r="OXI249" s="172"/>
      <c r="OXJ249" s="172"/>
      <c r="OXK249" s="172"/>
      <c r="OXL249" s="172"/>
      <c r="OXM249" s="172"/>
      <c r="OXN249" s="172"/>
      <c r="OXO249" s="172"/>
      <c r="OXP249" s="172"/>
      <c r="OXQ249" s="172"/>
      <c r="OXR249" s="172"/>
      <c r="OXS249" s="172"/>
      <c r="OXT249" s="172"/>
      <c r="OXU249" s="172"/>
      <c r="OXV249" s="172"/>
      <c r="OXW249" s="172"/>
      <c r="OXX249" s="172"/>
      <c r="OXY249" s="172"/>
      <c r="OXZ249" s="172"/>
      <c r="OYA249" s="172"/>
      <c r="OYB249" s="172"/>
      <c r="OYC249" s="172"/>
      <c r="OYD249" s="172"/>
      <c r="OYE249" s="172"/>
      <c r="OYF249" s="172"/>
      <c r="OYG249" s="172"/>
      <c r="OYH249" s="172"/>
      <c r="OYI249" s="172"/>
      <c r="OYJ249" s="172"/>
      <c r="OYK249" s="172"/>
      <c r="OYL249" s="172"/>
      <c r="OYM249" s="172"/>
      <c r="OYN249" s="172"/>
      <c r="OYO249" s="172"/>
      <c r="OYP249" s="172"/>
      <c r="OYQ249" s="172"/>
      <c r="OYR249" s="172"/>
      <c r="OYS249" s="172"/>
      <c r="OYT249" s="172"/>
      <c r="OYU249" s="172"/>
      <c r="OYV249" s="172"/>
      <c r="OYW249" s="172"/>
      <c r="OYX249" s="172"/>
      <c r="OYY249" s="172"/>
      <c r="OYZ249" s="172"/>
      <c r="OZA249" s="172"/>
      <c r="OZB249" s="172"/>
      <c r="OZC249" s="172"/>
      <c r="OZD249" s="172"/>
      <c r="OZE249" s="172"/>
      <c r="OZF249" s="172"/>
      <c r="OZG249" s="172"/>
      <c r="OZH249" s="172"/>
      <c r="OZI249" s="172"/>
      <c r="OZJ249" s="172"/>
      <c r="OZK249" s="172"/>
      <c r="OZL249" s="172"/>
      <c r="OZM249" s="172"/>
      <c r="OZN249" s="172"/>
      <c r="OZO249" s="172"/>
      <c r="OZP249" s="172"/>
      <c r="OZQ249" s="172"/>
      <c r="OZR249" s="172"/>
      <c r="OZS249" s="172"/>
      <c r="OZT249" s="172"/>
      <c r="OZU249" s="172"/>
      <c r="OZV249" s="172"/>
      <c r="OZW249" s="172"/>
      <c r="OZX249" s="172"/>
      <c r="OZY249" s="172"/>
      <c r="OZZ249" s="172"/>
      <c r="PAA249" s="172"/>
      <c r="PAB249" s="172"/>
      <c r="PAC249" s="172"/>
      <c r="PAD249" s="172"/>
      <c r="PAE249" s="172"/>
      <c r="PAF249" s="172"/>
      <c r="PAG249" s="172"/>
      <c r="PAH249" s="172"/>
      <c r="PAI249" s="172"/>
      <c r="PAJ249" s="172"/>
      <c r="PAK249" s="172"/>
      <c r="PAL249" s="172"/>
      <c r="PAM249" s="172"/>
      <c r="PAN249" s="172"/>
      <c r="PAO249" s="172"/>
      <c r="PAP249" s="172"/>
      <c r="PAQ249" s="172"/>
      <c r="PAR249" s="172"/>
      <c r="PAS249" s="172"/>
      <c r="PAT249" s="172"/>
      <c r="PAU249" s="172"/>
      <c r="PAV249" s="172"/>
      <c r="PAW249" s="172"/>
      <c r="PAX249" s="172"/>
      <c r="PAY249" s="172"/>
      <c r="PAZ249" s="172"/>
      <c r="PBA249" s="172"/>
      <c r="PBB249" s="172"/>
      <c r="PBC249" s="172"/>
      <c r="PBD249" s="172"/>
      <c r="PBE249" s="172"/>
      <c r="PBF249" s="172"/>
      <c r="PBG249" s="172"/>
      <c r="PBH249" s="172"/>
      <c r="PBI249" s="172"/>
      <c r="PBJ249" s="172"/>
      <c r="PBK249" s="172"/>
      <c r="PBL249" s="172"/>
      <c r="PBM249" s="172"/>
      <c r="PBN249" s="172"/>
      <c r="PBO249" s="172"/>
      <c r="PBP249" s="172"/>
      <c r="PBQ249" s="172"/>
      <c r="PBR249" s="172"/>
      <c r="PBS249" s="172"/>
      <c r="PBT249" s="172"/>
      <c r="PBU249" s="172"/>
      <c r="PBV249" s="172"/>
      <c r="PBW249" s="172"/>
      <c r="PBX249" s="172"/>
      <c r="PBY249" s="172"/>
      <c r="PBZ249" s="172"/>
      <c r="PCA249" s="172"/>
      <c r="PCB249" s="172"/>
      <c r="PCC249" s="172"/>
      <c r="PCD249" s="172"/>
      <c r="PCE249" s="172"/>
      <c r="PCF249" s="172"/>
      <c r="PCG249" s="172"/>
      <c r="PCH249" s="172"/>
      <c r="PCI249" s="172"/>
      <c r="PCJ249" s="172"/>
      <c r="PCK249" s="172"/>
      <c r="PCL249" s="172"/>
      <c r="PCM249" s="172"/>
      <c r="PCN249" s="172"/>
      <c r="PCO249" s="172"/>
      <c r="PCP249" s="172"/>
      <c r="PCQ249" s="172"/>
      <c r="PCR249" s="172"/>
      <c r="PCS249" s="172"/>
      <c r="PCT249" s="172"/>
      <c r="PCU249" s="172"/>
      <c r="PCV249" s="172"/>
      <c r="PCW249" s="172"/>
      <c r="PCX249" s="172"/>
      <c r="PCY249" s="172"/>
      <c r="PCZ249" s="172"/>
      <c r="PDA249" s="172"/>
      <c r="PDB249" s="172"/>
      <c r="PDC249" s="172"/>
      <c r="PDD249" s="172"/>
      <c r="PDE249" s="172"/>
      <c r="PDF249" s="172"/>
      <c r="PDG249" s="172"/>
      <c r="PDH249" s="172"/>
      <c r="PDI249" s="172"/>
      <c r="PDJ249" s="172"/>
      <c r="PDK249" s="172"/>
      <c r="PDL249" s="172"/>
      <c r="PDM249" s="172"/>
      <c r="PDN249" s="172"/>
      <c r="PDO249" s="172"/>
      <c r="PDP249" s="172"/>
      <c r="PDQ249" s="172"/>
      <c r="PDR249" s="172"/>
      <c r="PDS249" s="172"/>
      <c r="PDT249" s="172"/>
      <c r="PDU249" s="172"/>
      <c r="PDV249" s="172"/>
      <c r="PDW249" s="172"/>
      <c r="PDX249" s="172"/>
      <c r="PDY249" s="172"/>
      <c r="PDZ249" s="172"/>
      <c r="PEA249" s="172"/>
      <c r="PEB249" s="172"/>
      <c r="PEC249" s="172"/>
      <c r="PED249" s="172"/>
      <c r="PEE249" s="172"/>
      <c r="PEF249" s="172"/>
      <c r="PEG249" s="172"/>
      <c r="PEH249" s="172"/>
      <c r="PEI249" s="172"/>
      <c r="PEJ249" s="172"/>
      <c r="PEK249" s="172"/>
      <c r="PEL249" s="172"/>
      <c r="PEM249" s="172"/>
      <c r="PEN249" s="172"/>
      <c r="PEO249" s="172"/>
      <c r="PEP249" s="172"/>
      <c r="PEQ249" s="172"/>
      <c r="PER249" s="172"/>
      <c r="PES249" s="172"/>
      <c r="PET249" s="172"/>
      <c r="PEU249" s="172"/>
      <c r="PEV249" s="172"/>
      <c r="PEW249" s="172"/>
      <c r="PEX249" s="172"/>
      <c r="PEY249" s="172"/>
      <c r="PEZ249" s="172"/>
      <c r="PFA249" s="172"/>
      <c r="PFB249" s="172"/>
      <c r="PFC249" s="172"/>
      <c r="PFD249" s="172"/>
      <c r="PFE249" s="172"/>
      <c r="PFF249" s="172"/>
      <c r="PFG249" s="172"/>
      <c r="PFH249" s="172"/>
      <c r="PFI249" s="172"/>
      <c r="PFJ249" s="172"/>
      <c r="PFK249" s="172"/>
      <c r="PFL249" s="172"/>
      <c r="PFM249" s="172"/>
      <c r="PFN249" s="172"/>
      <c r="PFO249" s="172"/>
      <c r="PFP249" s="172"/>
      <c r="PFQ249" s="172"/>
      <c r="PFR249" s="172"/>
      <c r="PFS249" s="172"/>
      <c r="PFT249" s="172"/>
      <c r="PFU249" s="172"/>
      <c r="PFV249" s="172"/>
      <c r="PFW249" s="172"/>
      <c r="PFX249" s="172"/>
      <c r="PFY249" s="172"/>
      <c r="PFZ249" s="172"/>
      <c r="PGA249" s="172"/>
      <c r="PGB249" s="172"/>
      <c r="PGC249" s="172"/>
      <c r="PGD249" s="172"/>
      <c r="PGE249" s="172"/>
      <c r="PGF249" s="172"/>
      <c r="PGG249" s="172"/>
      <c r="PGH249" s="172"/>
      <c r="PGI249" s="172"/>
      <c r="PGJ249" s="172"/>
      <c r="PGK249" s="172"/>
      <c r="PGL249" s="172"/>
      <c r="PGM249" s="172"/>
      <c r="PGN249" s="172"/>
      <c r="PGO249" s="172"/>
      <c r="PGP249" s="172"/>
      <c r="PGQ249" s="172"/>
      <c r="PGR249" s="172"/>
      <c r="PGS249" s="172"/>
      <c r="PGT249" s="172"/>
      <c r="PGU249" s="172"/>
      <c r="PGV249" s="172"/>
      <c r="PGW249" s="172"/>
      <c r="PGX249" s="172"/>
      <c r="PGY249" s="172"/>
      <c r="PGZ249" s="172"/>
      <c r="PHA249" s="172"/>
      <c r="PHB249" s="172"/>
      <c r="PHC249" s="172"/>
      <c r="PHD249" s="172"/>
      <c r="PHE249" s="172"/>
      <c r="PHF249" s="172"/>
      <c r="PHG249" s="172"/>
      <c r="PHH249" s="172"/>
      <c r="PHI249" s="172"/>
      <c r="PHJ249" s="172"/>
      <c r="PHK249" s="172"/>
      <c r="PHL249" s="172"/>
      <c r="PHM249" s="172"/>
      <c r="PHN249" s="172"/>
      <c r="PHO249" s="172"/>
      <c r="PHP249" s="172"/>
      <c r="PHQ249" s="172"/>
      <c r="PHR249" s="172"/>
      <c r="PHS249" s="172"/>
      <c r="PHT249" s="172"/>
      <c r="PHU249" s="172"/>
      <c r="PHV249" s="172"/>
      <c r="PHW249" s="172"/>
      <c r="PHX249" s="172"/>
      <c r="PHY249" s="172"/>
      <c r="PHZ249" s="172"/>
      <c r="PIA249" s="172"/>
      <c r="PIB249" s="172"/>
      <c r="PIC249" s="172"/>
      <c r="PID249" s="172"/>
      <c r="PIE249" s="172"/>
      <c r="PIF249" s="172"/>
      <c r="PIG249" s="172"/>
      <c r="PIH249" s="172"/>
      <c r="PII249" s="172"/>
      <c r="PIJ249" s="172"/>
      <c r="PIK249" s="172"/>
      <c r="PIL249" s="172"/>
      <c r="PIM249" s="172"/>
      <c r="PIN249" s="172"/>
      <c r="PIO249" s="172"/>
      <c r="PIP249" s="172"/>
      <c r="PIQ249" s="172"/>
      <c r="PIR249" s="172"/>
      <c r="PIS249" s="172"/>
      <c r="PIT249" s="172"/>
      <c r="PIU249" s="172"/>
      <c r="PIV249" s="172"/>
      <c r="PIW249" s="172"/>
      <c r="PIX249" s="172"/>
      <c r="PIY249" s="172"/>
      <c r="PIZ249" s="172"/>
      <c r="PJA249" s="172"/>
      <c r="PJB249" s="172"/>
      <c r="PJC249" s="172"/>
      <c r="PJD249" s="172"/>
      <c r="PJE249" s="172"/>
      <c r="PJF249" s="172"/>
      <c r="PJG249" s="172"/>
      <c r="PJH249" s="172"/>
      <c r="PJI249" s="172"/>
      <c r="PJJ249" s="172"/>
      <c r="PJK249" s="172"/>
      <c r="PJL249" s="172"/>
      <c r="PJM249" s="172"/>
      <c r="PJN249" s="172"/>
      <c r="PJO249" s="172"/>
      <c r="PJP249" s="172"/>
      <c r="PJQ249" s="172"/>
      <c r="PJR249" s="172"/>
      <c r="PJS249" s="172"/>
      <c r="PJT249" s="172"/>
      <c r="PJU249" s="172"/>
      <c r="PJV249" s="172"/>
      <c r="PJW249" s="172"/>
      <c r="PJX249" s="172"/>
      <c r="PJY249" s="172"/>
      <c r="PJZ249" s="172"/>
      <c r="PKA249" s="172"/>
      <c r="PKB249" s="172"/>
      <c r="PKC249" s="172"/>
      <c r="PKD249" s="172"/>
      <c r="PKE249" s="172"/>
      <c r="PKF249" s="172"/>
      <c r="PKG249" s="172"/>
      <c r="PKH249" s="172"/>
      <c r="PKI249" s="172"/>
      <c r="PKJ249" s="172"/>
      <c r="PKK249" s="172"/>
      <c r="PKL249" s="172"/>
      <c r="PKM249" s="172"/>
      <c r="PKN249" s="172"/>
      <c r="PKO249" s="172"/>
      <c r="PKP249" s="172"/>
      <c r="PKQ249" s="172"/>
      <c r="PKR249" s="172"/>
      <c r="PKS249" s="172"/>
      <c r="PKT249" s="172"/>
      <c r="PKU249" s="172"/>
      <c r="PKV249" s="172"/>
      <c r="PKW249" s="172"/>
      <c r="PKX249" s="172"/>
      <c r="PKY249" s="172"/>
      <c r="PKZ249" s="172"/>
      <c r="PLA249" s="172"/>
      <c r="PLB249" s="172"/>
      <c r="PLC249" s="172"/>
      <c r="PLD249" s="172"/>
      <c r="PLE249" s="172"/>
      <c r="PLF249" s="172"/>
      <c r="PLG249" s="172"/>
      <c r="PLH249" s="172"/>
      <c r="PLI249" s="172"/>
      <c r="PLJ249" s="172"/>
      <c r="PLK249" s="172"/>
      <c r="PLL249" s="172"/>
      <c r="PLM249" s="172"/>
      <c r="PLN249" s="172"/>
      <c r="PLO249" s="172"/>
      <c r="PLP249" s="172"/>
      <c r="PLQ249" s="172"/>
      <c r="PLR249" s="172"/>
      <c r="PLS249" s="172"/>
      <c r="PLT249" s="172"/>
      <c r="PLU249" s="172"/>
      <c r="PLV249" s="172"/>
      <c r="PLW249" s="172"/>
      <c r="PLX249" s="172"/>
      <c r="PLY249" s="172"/>
      <c r="PLZ249" s="172"/>
      <c r="PMA249" s="172"/>
      <c r="PMB249" s="172"/>
      <c r="PMC249" s="172"/>
      <c r="PMD249" s="172"/>
      <c r="PME249" s="172"/>
      <c r="PMF249" s="172"/>
      <c r="PMG249" s="172"/>
      <c r="PMH249" s="172"/>
      <c r="PMI249" s="172"/>
      <c r="PMJ249" s="172"/>
      <c r="PMK249" s="172"/>
      <c r="PML249" s="172"/>
      <c r="PMM249" s="172"/>
      <c r="PMN249" s="172"/>
      <c r="PMO249" s="172"/>
      <c r="PMP249" s="172"/>
      <c r="PMQ249" s="172"/>
      <c r="PMR249" s="172"/>
      <c r="PMS249" s="172"/>
      <c r="PMT249" s="172"/>
      <c r="PMU249" s="172"/>
      <c r="PMV249" s="172"/>
      <c r="PMW249" s="172"/>
      <c r="PMX249" s="172"/>
      <c r="PMY249" s="172"/>
      <c r="PMZ249" s="172"/>
      <c r="PNA249" s="172"/>
      <c r="PNB249" s="172"/>
      <c r="PNC249" s="172"/>
      <c r="PND249" s="172"/>
      <c r="PNE249" s="172"/>
      <c r="PNF249" s="172"/>
      <c r="PNG249" s="172"/>
      <c r="PNH249" s="172"/>
      <c r="PNI249" s="172"/>
      <c r="PNJ249" s="172"/>
      <c r="PNK249" s="172"/>
      <c r="PNL249" s="172"/>
      <c r="PNM249" s="172"/>
      <c r="PNN249" s="172"/>
      <c r="PNO249" s="172"/>
      <c r="PNP249" s="172"/>
      <c r="PNQ249" s="172"/>
      <c r="PNR249" s="172"/>
      <c r="PNS249" s="172"/>
      <c r="PNT249" s="172"/>
      <c r="PNU249" s="172"/>
      <c r="PNV249" s="172"/>
      <c r="PNW249" s="172"/>
      <c r="PNX249" s="172"/>
      <c r="PNY249" s="172"/>
      <c r="PNZ249" s="172"/>
      <c r="POA249" s="172"/>
      <c r="POB249" s="172"/>
      <c r="POC249" s="172"/>
      <c r="POD249" s="172"/>
      <c r="POE249" s="172"/>
      <c r="POF249" s="172"/>
      <c r="POG249" s="172"/>
      <c r="POH249" s="172"/>
      <c r="POI249" s="172"/>
      <c r="POJ249" s="172"/>
      <c r="POK249" s="172"/>
      <c r="POL249" s="172"/>
      <c r="POM249" s="172"/>
      <c r="PON249" s="172"/>
      <c r="POO249" s="172"/>
      <c r="POP249" s="172"/>
      <c r="POQ249" s="172"/>
      <c r="POR249" s="172"/>
      <c r="POS249" s="172"/>
      <c r="POT249" s="172"/>
      <c r="POU249" s="172"/>
      <c r="POV249" s="172"/>
      <c r="POW249" s="172"/>
      <c r="POX249" s="172"/>
      <c r="POY249" s="172"/>
      <c r="POZ249" s="172"/>
      <c r="PPA249" s="172"/>
      <c r="PPB249" s="172"/>
      <c r="PPC249" s="172"/>
      <c r="PPD249" s="172"/>
      <c r="PPE249" s="172"/>
      <c r="PPF249" s="172"/>
      <c r="PPG249" s="172"/>
      <c r="PPH249" s="172"/>
      <c r="PPI249" s="172"/>
      <c r="PPJ249" s="172"/>
      <c r="PPK249" s="172"/>
      <c r="PPL249" s="172"/>
      <c r="PPM249" s="172"/>
      <c r="PPN249" s="172"/>
      <c r="PPO249" s="172"/>
      <c r="PPP249" s="172"/>
      <c r="PPQ249" s="172"/>
      <c r="PPR249" s="172"/>
      <c r="PPS249" s="172"/>
      <c r="PPT249" s="172"/>
      <c r="PPU249" s="172"/>
      <c r="PPV249" s="172"/>
      <c r="PPW249" s="172"/>
      <c r="PPX249" s="172"/>
      <c r="PPY249" s="172"/>
      <c r="PPZ249" s="172"/>
      <c r="PQA249" s="172"/>
      <c r="PQB249" s="172"/>
      <c r="PQC249" s="172"/>
      <c r="PQD249" s="172"/>
      <c r="PQE249" s="172"/>
      <c r="PQF249" s="172"/>
      <c r="PQG249" s="172"/>
      <c r="PQH249" s="172"/>
      <c r="PQI249" s="172"/>
      <c r="PQJ249" s="172"/>
      <c r="PQK249" s="172"/>
      <c r="PQL249" s="172"/>
      <c r="PQM249" s="172"/>
      <c r="PQN249" s="172"/>
      <c r="PQO249" s="172"/>
      <c r="PQP249" s="172"/>
      <c r="PQQ249" s="172"/>
      <c r="PQR249" s="172"/>
      <c r="PQS249" s="172"/>
      <c r="PQT249" s="172"/>
      <c r="PQU249" s="172"/>
      <c r="PQV249" s="172"/>
      <c r="PQW249" s="172"/>
      <c r="PQX249" s="172"/>
      <c r="PQY249" s="172"/>
      <c r="PQZ249" s="172"/>
      <c r="PRA249" s="172"/>
      <c r="PRB249" s="172"/>
      <c r="PRC249" s="172"/>
      <c r="PRD249" s="172"/>
      <c r="PRE249" s="172"/>
      <c r="PRF249" s="172"/>
      <c r="PRG249" s="172"/>
      <c r="PRH249" s="172"/>
      <c r="PRI249" s="172"/>
      <c r="PRJ249" s="172"/>
      <c r="PRK249" s="172"/>
      <c r="PRL249" s="172"/>
      <c r="PRM249" s="172"/>
      <c r="PRN249" s="172"/>
      <c r="PRO249" s="172"/>
      <c r="PRP249" s="172"/>
      <c r="PRQ249" s="172"/>
      <c r="PRR249" s="172"/>
      <c r="PRS249" s="172"/>
      <c r="PRT249" s="172"/>
      <c r="PRU249" s="172"/>
      <c r="PRV249" s="172"/>
      <c r="PRW249" s="172"/>
      <c r="PRX249" s="172"/>
      <c r="PRY249" s="172"/>
      <c r="PRZ249" s="172"/>
      <c r="PSA249" s="172"/>
      <c r="PSB249" s="172"/>
      <c r="PSC249" s="172"/>
      <c r="PSD249" s="172"/>
      <c r="PSE249" s="172"/>
      <c r="PSF249" s="172"/>
      <c r="PSG249" s="172"/>
      <c r="PSH249" s="172"/>
      <c r="PSI249" s="172"/>
      <c r="PSJ249" s="172"/>
      <c r="PSK249" s="172"/>
      <c r="PSL249" s="172"/>
      <c r="PSM249" s="172"/>
      <c r="PSN249" s="172"/>
      <c r="PSO249" s="172"/>
      <c r="PSP249" s="172"/>
      <c r="PSQ249" s="172"/>
      <c r="PSR249" s="172"/>
      <c r="PSS249" s="172"/>
      <c r="PST249" s="172"/>
      <c r="PSU249" s="172"/>
      <c r="PSV249" s="172"/>
      <c r="PSW249" s="172"/>
      <c r="PSX249" s="172"/>
      <c r="PSY249" s="172"/>
      <c r="PSZ249" s="172"/>
      <c r="PTA249" s="172"/>
      <c r="PTB249" s="172"/>
      <c r="PTC249" s="172"/>
      <c r="PTD249" s="172"/>
      <c r="PTE249" s="172"/>
      <c r="PTF249" s="172"/>
      <c r="PTG249" s="172"/>
      <c r="PTH249" s="172"/>
      <c r="PTI249" s="172"/>
      <c r="PTJ249" s="172"/>
      <c r="PTK249" s="172"/>
      <c r="PTL249" s="172"/>
      <c r="PTM249" s="172"/>
      <c r="PTN249" s="172"/>
      <c r="PTO249" s="172"/>
      <c r="PTP249" s="172"/>
      <c r="PTQ249" s="172"/>
      <c r="PTR249" s="172"/>
      <c r="PTS249" s="172"/>
      <c r="PTT249" s="172"/>
      <c r="PTU249" s="172"/>
      <c r="PTV249" s="172"/>
      <c r="PTW249" s="172"/>
      <c r="PTX249" s="172"/>
      <c r="PTY249" s="172"/>
      <c r="PTZ249" s="172"/>
      <c r="PUA249" s="172"/>
      <c r="PUB249" s="172"/>
      <c r="PUC249" s="172"/>
      <c r="PUD249" s="172"/>
      <c r="PUE249" s="172"/>
      <c r="PUF249" s="172"/>
      <c r="PUG249" s="172"/>
      <c r="PUH249" s="172"/>
      <c r="PUI249" s="172"/>
      <c r="PUJ249" s="172"/>
      <c r="PUK249" s="172"/>
      <c r="PUL249" s="172"/>
      <c r="PUM249" s="172"/>
      <c r="PUN249" s="172"/>
      <c r="PUO249" s="172"/>
      <c r="PUP249" s="172"/>
      <c r="PUQ249" s="172"/>
      <c r="PUR249" s="172"/>
      <c r="PUS249" s="172"/>
      <c r="PUT249" s="172"/>
      <c r="PUU249" s="172"/>
      <c r="PUV249" s="172"/>
      <c r="PUW249" s="172"/>
      <c r="PUX249" s="172"/>
      <c r="PUY249" s="172"/>
      <c r="PUZ249" s="172"/>
      <c r="PVA249" s="172"/>
      <c r="PVB249" s="172"/>
      <c r="PVC249" s="172"/>
      <c r="PVD249" s="172"/>
      <c r="PVE249" s="172"/>
      <c r="PVF249" s="172"/>
      <c r="PVG249" s="172"/>
      <c r="PVH249" s="172"/>
      <c r="PVI249" s="172"/>
      <c r="PVJ249" s="172"/>
      <c r="PVK249" s="172"/>
      <c r="PVL249" s="172"/>
      <c r="PVM249" s="172"/>
      <c r="PVN249" s="172"/>
      <c r="PVO249" s="172"/>
      <c r="PVP249" s="172"/>
      <c r="PVQ249" s="172"/>
      <c r="PVR249" s="172"/>
      <c r="PVS249" s="172"/>
      <c r="PVT249" s="172"/>
      <c r="PVU249" s="172"/>
      <c r="PVV249" s="172"/>
      <c r="PVW249" s="172"/>
      <c r="PVX249" s="172"/>
      <c r="PVY249" s="172"/>
      <c r="PVZ249" s="172"/>
      <c r="PWA249" s="172"/>
      <c r="PWB249" s="172"/>
      <c r="PWC249" s="172"/>
      <c r="PWD249" s="172"/>
      <c r="PWE249" s="172"/>
      <c r="PWF249" s="172"/>
      <c r="PWG249" s="172"/>
      <c r="PWH249" s="172"/>
      <c r="PWI249" s="172"/>
      <c r="PWJ249" s="172"/>
      <c r="PWK249" s="172"/>
      <c r="PWL249" s="172"/>
      <c r="PWM249" s="172"/>
      <c r="PWN249" s="172"/>
      <c r="PWO249" s="172"/>
      <c r="PWP249" s="172"/>
      <c r="PWQ249" s="172"/>
      <c r="PWR249" s="172"/>
      <c r="PWS249" s="172"/>
      <c r="PWT249" s="172"/>
      <c r="PWU249" s="172"/>
      <c r="PWV249" s="172"/>
      <c r="PWW249" s="172"/>
      <c r="PWX249" s="172"/>
      <c r="PWY249" s="172"/>
      <c r="PWZ249" s="172"/>
      <c r="PXA249" s="172"/>
      <c r="PXB249" s="172"/>
      <c r="PXC249" s="172"/>
      <c r="PXD249" s="172"/>
      <c r="PXE249" s="172"/>
      <c r="PXF249" s="172"/>
      <c r="PXG249" s="172"/>
      <c r="PXH249" s="172"/>
      <c r="PXI249" s="172"/>
      <c r="PXJ249" s="172"/>
      <c r="PXK249" s="172"/>
      <c r="PXL249" s="172"/>
      <c r="PXM249" s="172"/>
      <c r="PXN249" s="172"/>
      <c r="PXO249" s="172"/>
      <c r="PXP249" s="172"/>
      <c r="PXQ249" s="172"/>
      <c r="PXR249" s="172"/>
      <c r="PXS249" s="172"/>
      <c r="PXT249" s="172"/>
      <c r="PXU249" s="172"/>
      <c r="PXV249" s="172"/>
      <c r="PXW249" s="172"/>
      <c r="PXX249" s="172"/>
      <c r="PXY249" s="172"/>
      <c r="PXZ249" s="172"/>
      <c r="PYA249" s="172"/>
      <c r="PYB249" s="172"/>
      <c r="PYC249" s="172"/>
      <c r="PYD249" s="172"/>
      <c r="PYE249" s="172"/>
      <c r="PYF249" s="172"/>
      <c r="PYG249" s="172"/>
      <c r="PYH249" s="172"/>
      <c r="PYI249" s="172"/>
      <c r="PYJ249" s="172"/>
      <c r="PYK249" s="172"/>
      <c r="PYL249" s="172"/>
      <c r="PYM249" s="172"/>
      <c r="PYN249" s="172"/>
      <c r="PYO249" s="172"/>
      <c r="PYP249" s="172"/>
      <c r="PYQ249" s="172"/>
      <c r="PYR249" s="172"/>
      <c r="PYS249" s="172"/>
      <c r="PYT249" s="172"/>
      <c r="PYU249" s="172"/>
      <c r="PYV249" s="172"/>
      <c r="PYW249" s="172"/>
      <c r="PYX249" s="172"/>
      <c r="PYY249" s="172"/>
      <c r="PYZ249" s="172"/>
      <c r="PZA249" s="172"/>
      <c r="PZB249" s="172"/>
      <c r="PZC249" s="172"/>
      <c r="PZD249" s="172"/>
      <c r="PZE249" s="172"/>
      <c r="PZF249" s="172"/>
      <c r="PZG249" s="172"/>
      <c r="PZH249" s="172"/>
      <c r="PZI249" s="172"/>
      <c r="PZJ249" s="172"/>
      <c r="PZK249" s="172"/>
      <c r="PZL249" s="172"/>
      <c r="PZM249" s="172"/>
      <c r="PZN249" s="172"/>
      <c r="PZO249" s="172"/>
      <c r="PZP249" s="172"/>
      <c r="PZQ249" s="172"/>
      <c r="PZR249" s="172"/>
      <c r="PZS249" s="172"/>
      <c r="PZT249" s="172"/>
      <c r="PZU249" s="172"/>
      <c r="PZV249" s="172"/>
      <c r="PZW249" s="172"/>
      <c r="PZX249" s="172"/>
      <c r="PZY249" s="172"/>
      <c r="PZZ249" s="172"/>
      <c r="QAA249" s="172"/>
      <c r="QAB249" s="172"/>
      <c r="QAC249" s="172"/>
      <c r="QAD249" s="172"/>
      <c r="QAE249" s="172"/>
      <c r="QAF249" s="172"/>
      <c r="QAG249" s="172"/>
      <c r="QAH249" s="172"/>
      <c r="QAI249" s="172"/>
      <c r="QAJ249" s="172"/>
      <c r="QAK249" s="172"/>
      <c r="QAL249" s="172"/>
      <c r="QAM249" s="172"/>
      <c r="QAN249" s="172"/>
      <c r="QAO249" s="172"/>
      <c r="QAP249" s="172"/>
      <c r="QAQ249" s="172"/>
      <c r="QAR249" s="172"/>
      <c r="QAS249" s="172"/>
      <c r="QAT249" s="172"/>
      <c r="QAU249" s="172"/>
      <c r="QAV249" s="172"/>
      <c r="QAW249" s="172"/>
      <c r="QAX249" s="172"/>
      <c r="QAY249" s="172"/>
      <c r="QAZ249" s="172"/>
      <c r="QBA249" s="172"/>
      <c r="QBB249" s="172"/>
      <c r="QBC249" s="172"/>
      <c r="QBD249" s="172"/>
      <c r="QBE249" s="172"/>
      <c r="QBF249" s="172"/>
      <c r="QBG249" s="172"/>
      <c r="QBH249" s="172"/>
      <c r="QBI249" s="172"/>
      <c r="QBJ249" s="172"/>
      <c r="QBK249" s="172"/>
      <c r="QBL249" s="172"/>
      <c r="QBM249" s="172"/>
      <c r="QBN249" s="172"/>
      <c r="QBO249" s="172"/>
      <c r="QBP249" s="172"/>
      <c r="QBQ249" s="172"/>
      <c r="QBR249" s="172"/>
      <c r="QBS249" s="172"/>
      <c r="QBT249" s="172"/>
      <c r="QBU249" s="172"/>
      <c r="QBV249" s="172"/>
      <c r="QBW249" s="172"/>
      <c r="QBX249" s="172"/>
      <c r="QBY249" s="172"/>
      <c r="QBZ249" s="172"/>
      <c r="QCA249" s="172"/>
      <c r="QCB249" s="172"/>
      <c r="QCC249" s="172"/>
      <c r="QCD249" s="172"/>
      <c r="QCE249" s="172"/>
      <c r="QCF249" s="172"/>
      <c r="QCG249" s="172"/>
      <c r="QCH249" s="172"/>
      <c r="QCI249" s="172"/>
      <c r="QCJ249" s="172"/>
      <c r="QCK249" s="172"/>
      <c r="QCL249" s="172"/>
      <c r="QCM249" s="172"/>
      <c r="QCN249" s="172"/>
      <c r="QCO249" s="172"/>
      <c r="QCP249" s="172"/>
      <c r="QCQ249" s="172"/>
      <c r="QCR249" s="172"/>
      <c r="QCS249" s="172"/>
      <c r="QCT249" s="172"/>
      <c r="QCU249" s="172"/>
      <c r="QCV249" s="172"/>
      <c r="QCW249" s="172"/>
      <c r="QCX249" s="172"/>
      <c r="QCY249" s="172"/>
      <c r="QCZ249" s="172"/>
      <c r="QDA249" s="172"/>
      <c r="QDB249" s="172"/>
      <c r="QDC249" s="172"/>
      <c r="QDD249" s="172"/>
      <c r="QDE249" s="172"/>
      <c r="QDF249" s="172"/>
      <c r="QDG249" s="172"/>
      <c r="QDH249" s="172"/>
      <c r="QDI249" s="172"/>
      <c r="QDJ249" s="172"/>
      <c r="QDK249" s="172"/>
      <c r="QDL249" s="172"/>
      <c r="QDM249" s="172"/>
      <c r="QDN249" s="172"/>
      <c r="QDO249" s="172"/>
      <c r="QDP249" s="172"/>
      <c r="QDQ249" s="172"/>
      <c r="QDR249" s="172"/>
      <c r="QDS249" s="172"/>
      <c r="QDT249" s="172"/>
      <c r="QDU249" s="172"/>
      <c r="QDV249" s="172"/>
      <c r="QDW249" s="172"/>
      <c r="QDX249" s="172"/>
      <c r="QDY249" s="172"/>
      <c r="QDZ249" s="172"/>
      <c r="QEA249" s="172"/>
      <c r="QEB249" s="172"/>
      <c r="QEC249" s="172"/>
      <c r="QED249" s="172"/>
      <c r="QEE249" s="172"/>
      <c r="QEF249" s="172"/>
      <c r="QEG249" s="172"/>
      <c r="QEH249" s="172"/>
      <c r="QEI249" s="172"/>
      <c r="QEJ249" s="172"/>
      <c r="QEK249" s="172"/>
      <c r="QEL249" s="172"/>
      <c r="QEM249" s="172"/>
      <c r="QEN249" s="172"/>
      <c r="QEO249" s="172"/>
      <c r="QEP249" s="172"/>
      <c r="QEQ249" s="172"/>
      <c r="QER249" s="172"/>
      <c r="QES249" s="172"/>
      <c r="QET249" s="172"/>
      <c r="QEU249" s="172"/>
      <c r="QEV249" s="172"/>
      <c r="QEW249" s="172"/>
      <c r="QEX249" s="172"/>
      <c r="QEY249" s="172"/>
      <c r="QEZ249" s="172"/>
      <c r="QFA249" s="172"/>
      <c r="QFB249" s="172"/>
      <c r="QFC249" s="172"/>
      <c r="QFD249" s="172"/>
      <c r="QFE249" s="172"/>
      <c r="QFF249" s="172"/>
      <c r="QFG249" s="172"/>
      <c r="QFH249" s="172"/>
      <c r="QFI249" s="172"/>
      <c r="QFJ249" s="172"/>
      <c r="QFK249" s="172"/>
      <c r="QFL249" s="172"/>
      <c r="QFM249" s="172"/>
      <c r="QFN249" s="172"/>
      <c r="QFO249" s="172"/>
      <c r="QFP249" s="172"/>
      <c r="QFQ249" s="172"/>
      <c r="QFR249" s="172"/>
      <c r="QFS249" s="172"/>
      <c r="QFT249" s="172"/>
      <c r="QFU249" s="172"/>
      <c r="QFV249" s="172"/>
      <c r="QFW249" s="172"/>
      <c r="QFX249" s="172"/>
      <c r="QFY249" s="172"/>
      <c r="QFZ249" s="172"/>
      <c r="QGA249" s="172"/>
      <c r="QGB249" s="172"/>
      <c r="QGC249" s="172"/>
      <c r="QGD249" s="172"/>
      <c r="QGE249" s="172"/>
      <c r="QGF249" s="172"/>
      <c r="QGG249" s="172"/>
      <c r="QGH249" s="172"/>
      <c r="QGI249" s="172"/>
      <c r="QGJ249" s="172"/>
      <c r="QGK249" s="172"/>
      <c r="QGL249" s="172"/>
      <c r="QGM249" s="172"/>
      <c r="QGN249" s="172"/>
      <c r="QGO249" s="172"/>
      <c r="QGP249" s="172"/>
      <c r="QGQ249" s="172"/>
      <c r="QGR249" s="172"/>
      <c r="QGS249" s="172"/>
      <c r="QGT249" s="172"/>
      <c r="QGU249" s="172"/>
      <c r="QGV249" s="172"/>
      <c r="QGW249" s="172"/>
      <c r="QGX249" s="172"/>
      <c r="QGY249" s="172"/>
      <c r="QGZ249" s="172"/>
      <c r="QHA249" s="172"/>
      <c r="QHB249" s="172"/>
      <c r="QHC249" s="172"/>
      <c r="QHD249" s="172"/>
      <c r="QHE249" s="172"/>
      <c r="QHF249" s="172"/>
      <c r="QHG249" s="172"/>
      <c r="QHH249" s="172"/>
      <c r="QHI249" s="172"/>
      <c r="QHJ249" s="172"/>
      <c r="QHK249" s="172"/>
      <c r="QHL249" s="172"/>
      <c r="QHM249" s="172"/>
      <c r="QHN249" s="172"/>
      <c r="QHO249" s="172"/>
      <c r="QHP249" s="172"/>
      <c r="QHQ249" s="172"/>
      <c r="QHR249" s="172"/>
      <c r="QHS249" s="172"/>
      <c r="QHT249" s="172"/>
      <c r="QHU249" s="172"/>
      <c r="QHV249" s="172"/>
      <c r="QHW249" s="172"/>
      <c r="QHX249" s="172"/>
      <c r="QHY249" s="172"/>
      <c r="QHZ249" s="172"/>
      <c r="QIA249" s="172"/>
      <c r="QIB249" s="172"/>
      <c r="QIC249" s="172"/>
      <c r="QID249" s="172"/>
      <c r="QIE249" s="172"/>
      <c r="QIF249" s="172"/>
      <c r="QIG249" s="172"/>
      <c r="QIH249" s="172"/>
      <c r="QII249" s="172"/>
      <c r="QIJ249" s="172"/>
      <c r="QIK249" s="172"/>
      <c r="QIL249" s="172"/>
      <c r="QIM249" s="172"/>
      <c r="QIN249" s="172"/>
      <c r="QIO249" s="172"/>
      <c r="QIP249" s="172"/>
      <c r="QIQ249" s="172"/>
      <c r="QIR249" s="172"/>
      <c r="QIS249" s="172"/>
      <c r="QIT249" s="172"/>
      <c r="QIU249" s="172"/>
      <c r="QIV249" s="172"/>
      <c r="QIW249" s="172"/>
      <c r="QIX249" s="172"/>
      <c r="QIY249" s="172"/>
      <c r="QIZ249" s="172"/>
      <c r="QJA249" s="172"/>
      <c r="QJB249" s="172"/>
      <c r="QJC249" s="172"/>
      <c r="QJD249" s="172"/>
      <c r="QJE249" s="172"/>
      <c r="QJF249" s="172"/>
      <c r="QJG249" s="172"/>
      <c r="QJH249" s="172"/>
      <c r="QJI249" s="172"/>
      <c r="QJJ249" s="172"/>
      <c r="QJK249" s="172"/>
      <c r="QJL249" s="172"/>
      <c r="QJM249" s="172"/>
      <c r="QJN249" s="172"/>
      <c r="QJO249" s="172"/>
      <c r="QJP249" s="172"/>
      <c r="QJQ249" s="172"/>
      <c r="QJR249" s="172"/>
      <c r="QJS249" s="172"/>
      <c r="QJT249" s="172"/>
      <c r="QJU249" s="172"/>
      <c r="QJV249" s="172"/>
      <c r="QJW249" s="172"/>
      <c r="QJX249" s="172"/>
      <c r="QJY249" s="172"/>
      <c r="QJZ249" s="172"/>
      <c r="QKA249" s="172"/>
      <c r="QKB249" s="172"/>
      <c r="QKC249" s="172"/>
      <c r="QKD249" s="172"/>
      <c r="QKE249" s="172"/>
      <c r="QKF249" s="172"/>
      <c r="QKG249" s="172"/>
      <c r="QKH249" s="172"/>
      <c r="QKI249" s="172"/>
      <c r="QKJ249" s="172"/>
      <c r="QKK249" s="172"/>
      <c r="QKL249" s="172"/>
      <c r="QKM249" s="172"/>
      <c r="QKN249" s="172"/>
      <c r="QKO249" s="172"/>
      <c r="QKP249" s="172"/>
      <c r="QKQ249" s="172"/>
      <c r="QKR249" s="172"/>
      <c r="QKS249" s="172"/>
      <c r="QKT249" s="172"/>
      <c r="QKU249" s="172"/>
      <c r="QKV249" s="172"/>
      <c r="QKW249" s="172"/>
      <c r="QKX249" s="172"/>
      <c r="QKY249" s="172"/>
      <c r="QKZ249" s="172"/>
      <c r="QLA249" s="172"/>
      <c r="QLB249" s="172"/>
      <c r="QLC249" s="172"/>
      <c r="QLD249" s="172"/>
      <c r="QLE249" s="172"/>
      <c r="QLF249" s="172"/>
      <c r="QLG249" s="172"/>
      <c r="QLH249" s="172"/>
      <c r="QLI249" s="172"/>
      <c r="QLJ249" s="172"/>
      <c r="QLK249" s="172"/>
      <c r="QLL249" s="172"/>
      <c r="QLM249" s="172"/>
      <c r="QLN249" s="172"/>
      <c r="QLO249" s="172"/>
      <c r="QLP249" s="172"/>
      <c r="QLQ249" s="172"/>
      <c r="QLR249" s="172"/>
      <c r="QLS249" s="172"/>
      <c r="QLT249" s="172"/>
      <c r="QLU249" s="172"/>
      <c r="QLV249" s="172"/>
      <c r="QLW249" s="172"/>
      <c r="QLX249" s="172"/>
      <c r="QLY249" s="172"/>
      <c r="QLZ249" s="172"/>
      <c r="QMA249" s="172"/>
      <c r="QMB249" s="172"/>
      <c r="QMC249" s="172"/>
      <c r="QMD249" s="172"/>
      <c r="QME249" s="172"/>
      <c r="QMF249" s="172"/>
      <c r="QMG249" s="172"/>
      <c r="QMH249" s="172"/>
      <c r="QMI249" s="172"/>
      <c r="QMJ249" s="172"/>
      <c r="QMK249" s="172"/>
      <c r="QML249" s="172"/>
      <c r="QMM249" s="172"/>
      <c r="QMN249" s="172"/>
      <c r="QMO249" s="172"/>
      <c r="QMP249" s="172"/>
      <c r="QMQ249" s="172"/>
      <c r="QMR249" s="172"/>
      <c r="QMS249" s="172"/>
      <c r="QMT249" s="172"/>
      <c r="QMU249" s="172"/>
      <c r="QMV249" s="172"/>
      <c r="QMW249" s="172"/>
      <c r="QMX249" s="172"/>
      <c r="QMY249" s="172"/>
      <c r="QMZ249" s="172"/>
      <c r="QNA249" s="172"/>
      <c r="QNB249" s="172"/>
      <c r="QNC249" s="172"/>
      <c r="QND249" s="172"/>
      <c r="QNE249" s="172"/>
      <c r="QNF249" s="172"/>
      <c r="QNG249" s="172"/>
      <c r="QNH249" s="172"/>
      <c r="QNI249" s="172"/>
      <c r="QNJ249" s="172"/>
      <c r="QNK249" s="172"/>
      <c r="QNL249" s="172"/>
      <c r="QNM249" s="172"/>
      <c r="QNN249" s="172"/>
      <c r="QNO249" s="172"/>
      <c r="QNP249" s="172"/>
      <c r="QNQ249" s="172"/>
      <c r="QNR249" s="172"/>
      <c r="QNS249" s="172"/>
      <c r="QNT249" s="172"/>
      <c r="QNU249" s="172"/>
      <c r="QNV249" s="172"/>
      <c r="QNW249" s="172"/>
      <c r="QNX249" s="172"/>
      <c r="QNY249" s="172"/>
      <c r="QNZ249" s="172"/>
      <c r="QOA249" s="172"/>
      <c r="QOB249" s="172"/>
      <c r="QOC249" s="172"/>
      <c r="QOD249" s="172"/>
      <c r="QOE249" s="172"/>
      <c r="QOF249" s="172"/>
      <c r="QOG249" s="172"/>
      <c r="QOH249" s="172"/>
      <c r="QOI249" s="172"/>
      <c r="QOJ249" s="172"/>
      <c r="QOK249" s="172"/>
      <c r="QOL249" s="172"/>
      <c r="QOM249" s="172"/>
      <c r="QON249" s="172"/>
      <c r="QOO249" s="172"/>
      <c r="QOP249" s="172"/>
      <c r="QOQ249" s="172"/>
      <c r="QOR249" s="172"/>
      <c r="QOS249" s="172"/>
      <c r="QOT249" s="172"/>
      <c r="QOU249" s="172"/>
      <c r="QOV249" s="172"/>
      <c r="QOW249" s="172"/>
      <c r="QOX249" s="172"/>
      <c r="QOY249" s="172"/>
      <c r="QOZ249" s="172"/>
      <c r="QPA249" s="172"/>
      <c r="QPB249" s="172"/>
      <c r="QPC249" s="172"/>
      <c r="QPD249" s="172"/>
      <c r="QPE249" s="172"/>
      <c r="QPF249" s="172"/>
      <c r="QPG249" s="172"/>
      <c r="QPH249" s="172"/>
      <c r="QPI249" s="172"/>
      <c r="QPJ249" s="172"/>
      <c r="QPK249" s="172"/>
      <c r="QPL249" s="172"/>
      <c r="QPM249" s="172"/>
      <c r="QPN249" s="172"/>
      <c r="QPO249" s="172"/>
      <c r="QPP249" s="172"/>
      <c r="QPQ249" s="172"/>
      <c r="QPR249" s="172"/>
      <c r="QPS249" s="172"/>
      <c r="QPT249" s="172"/>
      <c r="QPU249" s="172"/>
      <c r="QPV249" s="172"/>
      <c r="QPW249" s="172"/>
      <c r="QPX249" s="172"/>
      <c r="QPY249" s="172"/>
      <c r="QPZ249" s="172"/>
      <c r="QQA249" s="172"/>
      <c r="QQB249" s="172"/>
      <c r="QQC249" s="172"/>
      <c r="QQD249" s="172"/>
      <c r="QQE249" s="172"/>
      <c r="QQF249" s="172"/>
      <c r="QQG249" s="172"/>
      <c r="QQH249" s="172"/>
      <c r="QQI249" s="172"/>
      <c r="QQJ249" s="172"/>
      <c r="QQK249" s="172"/>
      <c r="QQL249" s="172"/>
      <c r="QQM249" s="172"/>
      <c r="QQN249" s="172"/>
      <c r="QQO249" s="172"/>
      <c r="QQP249" s="172"/>
      <c r="QQQ249" s="172"/>
      <c r="QQR249" s="172"/>
      <c r="QQS249" s="172"/>
      <c r="QQT249" s="172"/>
      <c r="QQU249" s="172"/>
      <c r="QQV249" s="172"/>
      <c r="QQW249" s="172"/>
      <c r="QQX249" s="172"/>
      <c r="QQY249" s="172"/>
      <c r="QQZ249" s="172"/>
      <c r="QRA249" s="172"/>
      <c r="QRB249" s="172"/>
      <c r="QRC249" s="172"/>
      <c r="QRD249" s="172"/>
      <c r="QRE249" s="172"/>
      <c r="QRF249" s="172"/>
      <c r="QRG249" s="172"/>
      <c r="QRH249" s="172"/>
      <c r="QRI249" s="172"/>
      <c r="QRJ249" s="172"/>
      <c r="QRK249" s="172"/>
      <c r="QRL249" s="172"/>
      <c r="QRM249" s="172"/>
      <c r="QRN249" s="172"/>
      <c r="QRO249" s="172"/>
      <c r="QRP249" s="172"/>
      <c r="QRQ249" s="172"/>
      <c r="QRR249" s="172"/>
      <c r="QRS249" s="172"/>
      <c r="QRT249" s="172"/>
      <c r="QRU249" s="172"/>
      <c r="QRV249" s="172"/>
      <c r="QRW249" s="172"/>
      <c r="QRX249" s="172"/>
      <c r="QRY249" s="172"/>
      <c r="QRZ249" s="172"/>
      <c r="QSA249" s="172"/>
      <c r="QSB249" s="172"/>
      <c r="QSC249" s="172"/>
      <c r="QSD249" s="172"/>
      <c r="QSE249" s="172"/>
      <c r="QSF249" s="172"/>
      <c r="QSG249" s="172"/>
      <c r="QSH249" s="172"/>
      <c r="QSI249" s="172"/>
      <c r="QSJ249" s="172"/>
      <c r="QSK249" s="172"/>
      <c r="QSL249" s="172"/>
      <c r="QSM249" s="172"/>
      <c r="QSN249" s="172"/>
      <c r="QSO249" s="172"/>
      <c r="QSP249" s="172"/>
      <c r="QSQ249" s="172"/>
      <c r="QSR249" s="172"/>
      <c r="QSS249" s="172"/>
      <c r="QST249" s="172"/>
      <c r="QSU249" s="172"/>
      <c r="QSV249" s="172"/>
      <c r="QSW249" s="172"/>
      <c r="QSX249" s="172"/>
      <c r="QSY249" s="172"/>
      <c r="QSZ249" s="172"/>
      <c r="QTA249" s="172"/>
      <c r="QTB249" s="172"/>
      <c r="QTC249" s="172"/>
      <c r="QTD249" s="172"/>
      <c r="QTE249" s="172"/>
      <c r="QTF249" s="172"/>
      <c r="QTG249" s="172"/>
      <c r="QTH249" s="172"/>
      <c r="QTI249" s="172"/>
      <c r="QTJ249" s="172"/>
      <c r="QTK249" s="172"/>
      <c r="QTL249" s="172"/>
      <c r="QTM249" s="172"/>
      <c r="QTN249" s="172"/>
      <c r="QTO249" s="172"/>
      <c r="QTP249" s="172"/>
      <c r="QTQ249" s="172"/>
      <c r="QTR249" s="172"/>
      <c r="QTS249" s="172"/>
      <c r="QTT249" s="172"/>
      <c r="QTU249" s="172"/>
      <c r="QTV249" s="172"/>
      <c r="QTW249" s="172"/>
      <c r="QTX249" s="172"/>
      <c r="QTY249" s="172"/>
      <c r="QTZ249" s="172"/>
      <c r="QUA249" s="172"/>
      <c r="QUB249" s="172"/>
      <c r="QUC249" s="172"/>
      <c r="QUD249" s="172"/>
      <c r="QUE249" s="172"/>
      <c r="QUF249" s="172"/>
      <c r="QUG249" s="172"/>
      <c r="QUH249" s="172"/>
      <c r="QUI249" s="172"/>
      <c r="QUJ249" s="172"/>
      <c r="QUK249" s="172"/>
      <c r="QUL249" s="172"/>
      <c r="QUM249" s="172"/>
      <c r="QUN249" s="172"/>
      <c r="QUO249" s="172"/>
      <c r="QUP249" s="172"/>
      <c r="QUQ249" s="172"/>
      <c r="QUR249" s="172"/>
      <c r="QUS249" s="172"/>
      <c r="QUT249" s="172"/>
      <c r="QUU249" s="172"/>
      <c r="QUV249" s="172"/>
      <c r="QUW249" s="172"/>
      <c r="QUX249" s="172"/>
      <c r="QUY249" s="172"/>
      <c r="QUZ249" s="172"/>
      <c r="QVA249" s="172"/>
      <c r="QVB249" s="172"/>
      <c r="QVC249" s="172"/>
      <c r="QVD249" s="172"/>
      <c r="QVE249" s="172"/>
      <c r="QVF249" s="172"/>
      <c r="QVG249" s="172"/>
      <c r="QVH249" s="172"/>
      <c r="QVI249" s="172"/>
      <c r="QVJ249" s="172"/>
      <c r="QVK249" s="172"/>
      <c r="QVL249" s="172"/>
      <c r="QVM249" s="172"/>
      <c r="QVN249" s="172"/>
      <c r="QVO249" s="172"/>
      <c r="QVP249" s="172"/>
      <c r="QVQ249" s="172"/>
      <c r="QVR249" s="172"/>
      <c r="QVS249" s="172"/>
      <c r="QVT249" s="172"/>
      <c r="QVU249" s="172"/>
      <c r="QVV249" s="172"/>
      <c r="QVW249" s="172"/>
      <c r="QVX249" s="172"/>
      <c r="QVY249" s="172"/>
      <c r="QVZ249" s="172"/>
      <c r="QWA249" s="172"/>
      <c r="QWB249" s="172"/>
      <c r="QWC249" s="172"/>
      <c r="QWD249" s="172"/>
      <c r="QWE249" s="172"/>
      <c r="QWF249" s="172"/>
      <c r="QWG249" s="172"/>
      <c r="QWH249" s="172"/>
      <c r="QWI249" s="172"/>
      <c r="QWJ249" s="172"/>
      <c r="QWK249" s="172"/>
      <c r="QWL249" s="172"/>
      <c r="QWM249" s="172"/>
      <c r="QWN249" s="172"/>
      <c r="QWO249" s="172"/>
      <c r="QWP249" s="172"/>
      <c r="QWQ249" s="172"/>
      <c r="QWR249" s="172"/>
      <c r="QWS249" s="172"/>
      <c r="QWT249" s="172"/>
      <c r="QWU249" s="172"/>
      <c r="QWV249" s="172"/>
      <c r="QWW249" s="172"/>
      <c r="QWX249" s="172"/>
      <c r="QWY249" s="172"/>
      <c r="QWZ249" s="172"/>
      <c r="QXA249" s="172"/>
      <c r="QXB249" s="172"/>
      <c r="QXC249" s="172"/>
      <c r="QXD249" s="172"/>
      <c r="QXE249" s="172"/>
      <c r="QXF249" s="172"/>
      <c r="QXG249" s="172"/>
      <c r="QXH249" s="172"/>
      <c r="QXI249" s="172"/>
      <c r="QXJ249" s="172"/>
      <c r="QXK249" s="172"/>
      <c r="QXL249" s="172"/>
      <c r="QXM249" s="172"/>
      <c r="QXN249" s="172"/>
      <c r="QXO249" s="172"/>
      <c r="QXP249" s="172"/>
      <c r="QXQ249" s="172"/>
      <c r="QXR249" s="172"/>
      <c r="QXS249" s="172"/>
      <c r="QXT249" s="172"/>
      <c r="QXU249" s="172"/>
      <c r="QXV249" s="172"/>
      <c r="QXW249" s="172"/>
      <c r="QXX249" s="172"/>
      <c r="QXY249" s="172"/>
      <c r="QXZ249" s="172"/>
      <c r="QYA249" s="172"/>
      <c r="QYB249" s="172"/>
      <c r="QYC249" s="172"/>
      <c r="QYD249" s="172"/>
      <c r="QYE249" s="172"/>
      <c r="QYF249" s="172"/>
      <c r="QYG249" s="172"/>
      <c r="QYH249" s="172"/>
      <c r="QYI249" s="172"/>
      <c r="QYJ249" s="172"/>
      <c r="QYK249" s="172"/>
      <c r="QYL249" s="172"/>
      <c r="QYM249" s="172"/>
      <c r="QYN249" s="172"/>
      <c r="QYO249" s="172"/>
      <c r="QYP249" s="172"/>
      <c r="QYQ249" s="172"/>
      <c r="QYR249" s="172"/>
      <c r="QYS249" s="172"/>
      <c r="QYT249" s="172"/>
      <c r="QYU249" s="172"/>
      <c r="QYV249" s="172"/>
      <c r="QYW249" s="172"/>
      <c r="QYX249" s="172"/>
      <c r="QYY249" s="172"/>
      <c r="QYZ249" s="172"/>
      <c r="QZA249" s="172"/>
      <c r="QZB249" s="172"/>
      <c r="QZC249" s="172"/>
      <c r="QZD249" s="172"/>
      <c r="QZE249" s="172"/>
      <c r="QZF249" s="172"/>
      <c r="QZG249" s="172"/>
      <c r="QZH249" s="172"/>
      <c r="QZI249" s="172"/>
      <c r="QZJ249" s="172"/>
      <c r="QZK249" s="172"/>
      <c r="QZL249" s="172"/>
      <c r="QZM249" s="172"/>
      <c r="QZN249" s="172"/>
      <c r="QZO249" s="172"/>
      <c r="QZP249" s="172"/>
      <c r="QZQ249" s="172"/>
      <c r="QZR249" s="172"/>
      <c r="QZS249" s="172"/>
      <c r="QZT249" s="172"/>
      <c r="QZU249" s="172"/>
      <c r="QZV249" s="172"/>
      <c r="QZW249" s="172"/>
      <c r="QZX249" s="172"/>
      <c r="QZY249" s="172"/>
      <c r="QZZ249" s="172"/>
      <c r="RAA249" s="172"/>
      <c r="RAB249" s="172"/>
      <c r="RAC249" s="172"/>
      <c r="RAD249" s="172"/>
      <c r="RAE249" s="172"/>
      <c r="RAF249" s="172"/>
      <c r="RAG249" s="172"/>
      <c r="RAH249" s="172"/>
      <c r="RAI249" s="172"/>
      <c r="RAJ249" s="172"/>
      <c r="RAK249" s="172"/>
      <c r="RAL249" s="172"/>
      <c r="RAM249" s="172"/>
      <c r="RAN249" s="172"/>
      <c r="RAO249" s="172"/>
      <c r="RAP249" s="172"/>
      <c r="RAQ249" s="172"/>
      <c r="RAR249" s="172"/>
      <c r="RAS249" s="172"/>
      <c r="RAT249" s="172"/>
      <c r="RAU249" s="172"/>
      <c r="RAV249" s="172"/>
      <c r="RAW249" s="172"/>
      <c r="RAX249" s="172"/>
      <c r="RAY249" s="172"/>
      <c r="RAZ249" s="172"/>
      <c r="RBA249" s="172"/>
      <c r="RBB249" s="172"/>
      <c r="RBC249" s="172"/>
      <c r="RBD249" s="172"/>
      <c r="RBE249" s="172"/>
      <c r="RBF249" s="172"/>
      <c r="RBG249" s="172"/>
      <c r="RBH249" s="172"/>
      <c r="RBI249" s="172"/>
      <c r="RBJ249" s="172"/>
      <c r="RBK249" s="172"/>
      <c r="RBL249" s="172"/>
      <c r="RBM249" s="172"/>
      <c r="RBN249" s="172"/>
      <c r="RBO249" s="172"/>
      <c r="RBP249" s="172"/>
      <c r="RBQ249" s="172"/>
      <c r="RBR249" s="172"/>
      <c r="RBS249" s="172"/>
      <c r="RBT249" s="172"/>
      <c r="RBU249" s="172"/>
      <c r="RBV249" s="172"/>
      <c r="RBW249" s="172"/>
      <c r="RBX249" s="172"/>
      <c r="RBY249" s="172"/>
      <c r="RBZ249" s="172"/>
      <c r="RCA249" s="172"/>
      <c r="RCB249" s="172"/>
      <c r="RCC249" s="172"/>
      <c r="RCD249" s="172"/>
      <c r="RCE249" s="172"/>
      <c r="RCF249" s="172"/>
      <c r="RCG249" s="172"/>
      <c r="RCH249" s="172"/>
      <c r="RCI249" s="172"/>
      <c r="RCJ249" s="172"/>
      <c r="RCK249" s="172"/>
      <c r="RCL249" s="172"/>
      <c r="RCM249" s="172"/>
      <c r="RCN249" s="172"/>
      <c r="RCO249" s="172"/>
      <c r="RCP249" s="172"/>
      <c r="RCQ249" s="172"/>
      <c r="RCR249" s="172"/>
      <c r="RCS249" s="172"/>
      <c r="RCT249" s="172"/>
      <c r="RCU249" s="172"/>
      <c r="RCV249" s="172"/>
      <c r="RCW249" s="172"/>
      <c r="RCX249" s="172"/>
      <c r="RCY249" s="172"/>
      <c r="RCZ249" s="172"/>
      <c r="RDA249" s="172"/>
      <c r="RDB249" s="172"/>
      <c r="RDC249" s="172"/>
      <c r="RDD249" s="172"/>
      <c r="RDE249" s="172"/>
      <c r="RDF249" s="172"/>
      <c r="RDG249" s="172"/>
      <c r="RDH249" s="172"/>
      <c r="RDI249" s="172"/>
      <c r="RDJ249" s="172"/>
      <c r="RDK249" s="172"/>
      <c r="RDL249" s="172"/>
      <c r="RDM249" s="172"/>
      <c r="RDN249" s="172"/>
      <c r="RDO249" s="172"/>
      <c r="RDP249" s="172"/>
      <c r="RDQ249" s="172"/>
      <c r="RDR249" s="172"/>
      <c r="RDS249" s="172"/>
      <c r="RDT249" s="172"/>
      <c r="RDU249" s="172"/>
      <c r="RDV249" s="172"/>
      <c r="RDW249" s="172"/>
      <c r="RDX249" s="172"/>
      <c r="RDY249" s="172"/>
      <c r="RDZ249" s="172"/>
      <c r="REA249" s="172"/>
      <c r="REB249" s="172"/>
      <c r="REC249" s="172"/>
      <c r="RED249" s="172"/>
      <c r="REE249" s="172"/>
      <c r="REF249" s="172"/>
      <c r="REG249" s="172"/>
      <c r="REH249" s="172"/>
      <c r="REI249" s="172"/>
      <c r="REJ249" s="172"/>
      <c r="REK249" s="172"/>
      <c r="REL249" s="172"/>
      <c r="REM249" s="172"/>
      <c r="REN249" s="172"/>
      <c r="REO249" s="172"/>
      <c r="REP249" s="172"/>
      <c r="REQ249" s="172"/>
      <c r="RER249" s="172"/>
      <c r="RES249" s="172"/>
      <c r="RET249" s="172"/>
      <c r="REU249" s="172"/>
      <c r="REV249" s="172"/>
      <c r="REW249" s="172"/>
      <c r="REX249" s="172"/>
      <c r="REY249" s="172"/>
      <c r="REZ249" s="172"/>
      <c r="RFA249" s="172"/>
      <c r="RFB249" s="172"/>
      <c r="RFC249" s="172"/>
      <c r="RFD249" s="172"/>
      <c r="RFE249" s="172"/>
      <c r="RFF249" s="172"/>
      <c r="RFG249" s="172"/>
      <c r="RFH249" s="172"/>
      <c r="RFI249" s="172"/>
      <c r="RFJ249" s="172"/>
      <c r="RFK249" s="172"/>
      <c r="RFL249" s="172"/>
      <c r="RFM249" s="172"/>
      <c r="RFN249" s="172"/>
      <c r="RFO249" s="172"/>
      <c r="RFP249" s="172"/>
      <c r="RFQ249" s="172"/>
      <c r="RFR249" s="172"/>
      <c r="RFS249" s="172"/>
      <c r="RFT249" s="172"/>
      <c r="RFU249" s="172"/>
      <c r="RFV249" s="172"/>
      <c r="RFW249" s="172"/>
      <c r="RFX249" s="172"/>
      <c r="RFY249" s="172"/>
      <c r="RFZ249" s="172"/>
      <c r="RGA249" s="172"/>
      <c r="RGB249" s="172"/>
      <c r="RGC249" s="172"/>
      <c r="RGD249" s="172"/>
      <c r="RGE249" s="172"/>
      <c r="RGF249" s="172"/>
      <c r="RGG249" s="172"/>
      <c r="RGH249" s="172"/>
      <c r="RGI249" s="172"/>
      <c r="RGJ249" s="172"/>
      <c r="RGK249" s="172"/>
      <c r="RGL249" s="172"/>
      <c r="RGM249" s="172"/>
      <c r="RGN249" s="172"/>
      <c r="RGO249" s="172"/>
      <c r="RGP249" s="172"/>
      <c r="RGQ249" s="172"/>
      <c r="RGR249" s="172"/>
      <c r="RGS249" s="172"/>
      <c r="RGT249" s="172"/>
      <c r="RGU249" s="172"/>
      <c r="RGV249" s="172"/>
      <c r="RGW249" s="172"/>
      <c r="RGX249" s="172"/>
      <c r="RGY249" s="172"/>
      <c r="RGZ249" s="172"/>
      <c r="RHA249" s="172"/>
      <c r="RHB249" s="172"/>
      <c r="RHC249" s="172"/>
      <c r="RHD249" s="172"/>
      <c r="RHE249" s="172"/>
      <c r="RHF249" s="172"/>
      <c r="RHG249" s="172"/>
      <c r="RHH249" s="172"/>
      <c r="RHI249" s="172"/>
      <c r="RHJ249" s="172"/>
      <c r="RHK249" s="172"/>
      <c r="RHL249" s="172"/>
      <c r="RHM249" s="172"/>
      <c r="RHN249" s="172"/>
      <c r="RHO249" s="172"/>
      <c r="RHP249" s="172"/>
      <c r="RHQ249" s="172"/>
      <c r="RHR249" s="172"/>
      <c r="RHS249" s="172"/>
      <c r="RHT249" s="172"/>
      <c r="RHU249" s="172"/>
      <c r="RHV249" s="172"/>
      <c r="RHW249" s="172"/>
      <c r="RHX249" s="172"/>
      <c r="RHY249" s="172"/>
      <c r="RHZ249" s="172"/>
      <c r="RIA249" s="172"/>
      <c r="RIB249" s="172"/>
      <c r="RIC249" s="172"/>
      <c r="RID249" s="172"/>
      <c r="RIE249" s="172"/>
      <c r="RIF249" s="172"/>
      <c r="RIG249" s="172"/>
      <c r="RIH249" s="172"/>
      <c r="RII249" s="172"/>
      <c r="RIJ249" s="172"/>
      <c r="RIK249" s="172"/>
      <c r="RIL249" s="172"/>
      <c r="RIM249" s="172"/>
      <c r="RIN249" s="172"/>
      <c r="RIO249" s="172"/>
      <c r="RIP249" s="172"/>
      <c r="RIQ249" s="172"/>
      <c r="RIR249" s="172"/>
      <c r="RIS249" s="172"/>
      <c r="RIT249" s="172"/>
      <c r="RIU249" s="172"/>
      <c r="RIV249" s="172"/>
      <c r="RIW249" s="172"/>
      <c r="RIX249" s="172"/>
      <c r="RIY249" s="172"/>
      <c r="RIZ249" s="172"/>
      <c r="RJA249" s="172"/>
      <c r="RJB249" s="172"/>
      <c r="RJC249" s="172"/>
      <c r="RJD249" s="172"/>
      <c r="RJE249" s="172"/>
      <c r="RJF249" s="172"/>
      <c r="RJG249" s="172"/>
      <c r="RJH249" s="172"/>
      <c r="RJI249" s="172"/>
      <c r="RJJ249" s="172"/>
      <c r="RJK249" s="172"/>
      <c r="RJL249" s="172"/>
      <c r="RJM249" s="172"/>
      <c r="RJN249" s="172"/>
      <c r="RJO249" s="172"/>
      <c r="RJP249" s="172"/>
      <c r="RJQ249" s="172"/>
      <c r="RJR249" s="172"/>
      <c r="RJS249" s="172"/>
      <c r="RJT249" s="172"/>
      <c r="RJU249" s="172"/>
      <c r="RJV249" s="172"/>
      <c r="RJW249" s="172"/>
      <c r="RJX249" s="172"/>
      <c r="RJY249" s="172"/>
      <c r="RJZ249" s="172"/>
      <c r="RKA249" s="172"/>
      <c r="RKB249" s="172"/>
      <c r="RKC249" s="172"/>
      <c r="RKD249" s="172"/>
      <c r="RKE249" s="172"/>
      <c r="RKF249" s="172"/>
      <c r="RKG249" s="172"/>
      <c r="RKH249" s="172"/>
      <c r="RKI249" s="172"/>
      <c r="RKJ249" s="172"/>
      <c r="RKK249" s="172"/>
      <c r="RKL249" s="172"/>
      <c r="RKM249" s="172"/>
      <c r="RKN249" s="172"/>
      <c r="RKO249" s="172"/>
      <c r="RKP249" s="172"/>
      <c r="RKQ249" s="172"/>
      <c r="RKR249" s="172"/>
      <c r="RKS249" s="172"/>
      <c r="RKT249" s="172"/>
      <c r="RKU249" s="172"/>
      <c r="RKV249" s="172"/>
      <c r="RKW249" s="172"/>
      <c r="RKX249" s="172"/>
      <c r="RKY249" s="172"/>
      <c r="RKZ249" s="172"/>
      <c r="RLA249" s="172"/>
      <c r="RLB249" s="172"/>
      <c r="RLC249" s="172"/>
      <c r="RLD249" s="172"/>
      <c r="RLE249" s="172"/>
      <c r="RLF249" s="172"/>
      <c r="RLG249" s="172"/>
      <c r="RLH249" s="172"/>
      <c r="RLI249" s="172"/>
      <c r="RLJ249" s="172"/>
      <c r="RLK249" s="172"/>
      <c r="RLL249" s="172"/>
      <c r="RLM249" s="172"/>
      <c r="RLN249" s="172"/>
      <c r="RLO249" s="172"/>
      <c r="RLP249" s="172"/>
      <c r="RLQ249" s="172"/>
      <c r="RLR249" s="172"/>
      <c r="RLS249" s="172"/>
      <c r="RLT249" s="172"/>
      <c r="RLU249" s="172"/>
      <c r="RLV249" s="172"/>
      <c r="RLW249" s="172"/>
      <c r="RLX249" s="172"/>
      <c r="RLY249" s="172"/>
      <c r="RLZ249" s="172"/>
      <c r="RMA249" s="172"/>
      <c r="RMB249" s="172"/>
      <c r="RMC249" s="172"/>
      <c r="RMD249" s="172"/>
      <c r="RME249" s="172"/>
      <c r="RMF249" s="172"/>
      <c r="RMG249" s="172"/>
      <c r="RMH249" s="172"/>
      <c r="RMI249" s="172"/>
      <c r="RMJ249" s="172"/>
      <c r="RMK249" s="172"/>
      <c r="RML249" s="172"/>
      <c r="RMM249" s="172"/>
      <c r="RMN249" s="172"/>
      <c r="RMO249" s="172"/>
      <c r="RMP249" s="172"/>
      <c r="RMQ249" s="172"/>
      <c r="RMR249" s="172"/>
      <c r="RMS249" s="172"/>
      <c r="RMT249" s="172"/>
      <c r="RMU249" s="172"/>
      <c r="RMV249" s="172"/>
      <c r="RMW249" s="172"/>
      <c r="RMX249" s="172"/>
      <c r="RMY249" s="172"/>
      <c r="RMZ249" s="172"/>
      <c r="RNA249" s="172"/>
      <c r="RNB249" s="172"/>
      <c r="RNC249" s="172"/>
      <c r="RND249" s="172"/>
      <c r="RNE249" s="172"/>
      <c r="RNF249" s="172"/>
      <c r="RNG249" s="172"/>
      <c r="RNH249" s="172"/>
      <c r="RNI249" s="172"/>
      <c r="RNJ249" s="172"/>
      <c r="RNK249" s="172"/>
      <c r="RNL249" s="172"/>
      <c r="RNM249" s="172"/>
      <c r="RNN249" s="172"/>
      <c r="RNO249" s="172"/>
      <c r="RNP249" s="172"/>
      <c r="RNQ249" s="172"/>
      <c r="RNR249" s="172"/>
      <c r="RNS249" s="172"/>
      <c r="RNT249" s="172"/>
      <c r="RNU249" s="172"/>
      <c r="RNV249" s="172"/>
      <c r="RNW249" s="172"/>
      <c r="RNX249" s="172"/>
      <c r="RNY249" s="172"/>
      <c r="RNZ249" s="172"/>
      <c r="ROA249" s="172"/>
      <c r="ROB249" s="172"/>
      <c r="ROC249" s="172"/>
      <c r="ROD249" s="172"/>
      <c r="ROE249" s="172"/>
      <c r="ROF249" s="172"/>
      <c r="ROG249" s="172"/>
      <c r="ROH249" s="172"/>
      <c r="ROI249" s="172"/>
      <c r="ROJ249" s="172"/>
      <c r="ROK249" s="172"/>
      <c r="ROL249" s="172"/>
      <c r="ROM249" s="172"/>
      <c r="RON249" s="172"/>
      <c r="ROO249" s="172"/>
      <c r="ROP249" s="172"/>
      <c r="ROQ249" s="172"/>
      <c r="ROR249" s="172"/>
      <c r="ROS249" s="172"/>
      <c r="ROT249" s="172"/>
      <c r="ROU249" s="172"/>
      <c r="ROV249" s="172"/>
      <c r="ROW249" s="172"/>
      <c r="ROX249" s="172"/>
      <c r="ROY249" s="172"/>
      <c r="ROZ249" s="172"/>
      <c r="RPA249" s="172"/>
      <c r="RPB249" s="172"/>
      <c r="RPC249" s="172"/>
      <c r="RPD249" s="172"/>
      <c r="RPE249" s="172"/>
      <c r="RPF249" s="172"/>
      <c r="RPG249" s="172"/>
      <c r="RPH249" s="172"/>
      <c r="RPI249" s="172"/>
      <c r="RPJ249" s="172"/>
      <c r="RPK249" s="172"/>
      <c r="RPL249" s="172"/>
      <c r="RPM249" s="172"/>
      <c r="RPN249" s="172"/>
      <c r="RPO249" s="172"/>
      <c r="RPP249" s="172"/>
      <c r="RPQ249" s="172"/>
      <c r="RPR249" s="172"/>
      <c r="RPS249" s="172"/>
      <c r="RPT249" s="172"/>
      <c r="RPU249" s="172"/>
      <c r="RPV249" s="172"/>
      <c r="RPW249" s="172"/>
      <c r="RPX249" s="172"/>
      <c r="RPY249" s="172"/>
      <c r="RPZ249" s="172"/>
      <c r="RQA249" s="172"/>
      <c r="RQB249" s="172"/>
      <c r="RQC249" s="172"/>
      <c r="RQD249" s="172"/>
      <c r="RQE249" s="172"/>
      <c r="RQF249" s="172"/>
      <c r="RQG249" s="172"/>
      <c r="RQH249" s="172"/>
      <c r="RQI249" s="172"/>
      <c r="RQJ249" s="172"/>
      <c r="RQK249" s="172"/>
      <c r="RQL249" s="172"/>
      <c r="RQM249" s="172"/>
      <c r="RQN249" s="172"/>
      <c r="RQO249" s="172"/>
      <c r="RQP249" s="172"/>
      <c r="RQQ249" s="172"/>
      <c r="RQR249" s="172"/>
      <c r="RQS249" s="172"/>
      <c r="RQT249" s="172"/>
      <c r="RQU249" s="172"/>
      <c r="RQV249" s="172"/>
      <c r="RQW249" s="172"/>
      <c r="RQX249" s="172"/>
      <c r="RQY249" s="172"/>
      <c r="RQZ249" s="172"/>
      <c r="RRA249" s="172"/>
      <c r="RRB249" s="172"/>
      <c r="RRC249" s="172"/>
      <c r="RRD249" s="172"/>
      <c r="RRE249" s="172"/>
      <c r="RRF249" s="172"/>
      <c r="RRG249" s="172"/>
      <c r="RRH249" s="172"/>
      <c r="RRI249" s="172"/>
      <c r="RRJ249" s="172"/>
      <c r="RRK249" s="172"/>
      <c r="RRL249" s="172"/>
      <c r="RRM249" s="172"/>
      <c r="RRN249" s="172"/>
      <c r="RRO249" s="172"/>
      <c r="RRP249" s="172"/>
      <c r="RRQ249" s="172"/>
      <c r="RRR249" s="172"/>
      <c r="RRS249" s="172"/>
      <c r="RRT249" s="172"/>
      <c r="RRU249" s="172"/>
      <c r="RRV249" s="172"/>
      <c r="RRW249" s="172"/>
      <c r="RRX249" s="172"/>
      <c r="RRY249" s="172"/>
      <c r="RRZ249" s="172"/>
      <c r="RSA249" s="172"/>
      <c r="RSB249" s="172"/>
      <c r="RSC249" s="172"/>
      <c r="RSD249" s="172"/>
      <c r="RSE249" s="172"/>
      <c r="RSF249" s="172"/>
      <c r="RSG249" s="172"/>
      <c r="RSH249" s="172"/>
      <c r="RSI249" s="172"/>
      <c r="RSJ249" s="172"/>
      <c r="RSK249" s="172"/>
      <c r="RSL249" s="172"/>
      <c r="RSM249" s="172"/>
      <c r="RSN249" s="172"/>
      <c r="RSO249" s="172"/>
      <c r="RSP249" s="172"/>
      <c r="RSQ249" s="172"/>
      <c r="RSR249" s="172"/>
      <c r="RSS249" s="172"/>
      <c r="RST249" s="172"/>
      <c r="RSU249" s="172"/>
      <c r="RSV249" s="172"/>
      <c r="RSW249" s="172"/>
      <c r="RSX249" s="172"/>
      <c r="RSY249" s="172"/>
      <c r="RSZ249" s="172"/>
      <c r="RTA249" s="172"/>
      <c r="RTB249" s="172"/>
      <c r="RTC249" s="172"/>
      <c r="RTD249" s="172"/>
      <c r="RTE249" s="172"/>
      <c r="RTF249" s="172"/>
      <c r="RTG249" s="172"/>
      <c r="RTH249" s="172"/>
      <c r="RTI249" s="172"/>
      <c r="RTJ249" s="172"/>
      <c r="RTK249" s="172"/>
      <c r="RTL249" s="172"/>
      <c r="RTM249" s="172"/>
      <c r="RTN249" s="172"/>
      <c r="RTO249" s="172"/>
      <c r="RTP249" s="172"/>
      <c r="RTQ249" s="172"/>
      <c r="RTR249" s="172"/>
      <c r="RTS249" s="172"/>
      <c r="RTT249" s="172"/>
      <c r="RTU249" s="172"/>
      <c r="RTV249" s="172"/>
      <c r="RTW249" s="172"/>
      <c r="RTX249" s="172"/>
      <c r="RTY249" s="172"/>
      <c r="RTZ249" s="172"/>
      <c r="RUA249" s="172"/>
      <c r="RUB249" s="172"/>
      <c r="RUC249" s="172"/>
      <c r="RUD249" s="172"/>
      <c r="RUE249" s="172"/>
      <c r="RUF249" s="172"/>
      <c r="RUG249" s="172"/>
      <c r="RUH249" s="172"/>
      <c r="RUI249" s="172"/>
      <c r="RUJ249" s="172"/>
      <c r="RUK249" s="172"/>
      <c r="RUL249" s="172"/>
      <c r="RUM249" s="172"/>
      <c r="RUN249" s="172"/>
      <c r="RUO249" s="172"/>
      <c r="RUP249" s="172"/>
      <c r="RUQ249" s="172"/>
      <c r="RUR249" s="172"/>
      <c r="RUS249" s="172"/>
      <c r="RUT249" s="172"/>
      <c r="RUU249" s="172"/>
      <c r="RUV249" s="172"/>
      <c r="RUW249" s="172"/>
      <c r="RUX249" s="172"/>
      <c r="RUY249" s="172"/>
      <c r="RUZ249" s="172"/>
      <c r="RVA249" s="172"/>
      <c r="RVB249" s="172"/>
      <c r="RVC249" s="172"/>
      <c r="RVD249" s="172"/>
      <c r="RVE249" s="172"/>
      <c r="RVF249" s="172"/>
      <c r="RVG249" s="172"/>
      <c r="RVH249" s="172"/>
      <c r="RVI249" s="172"/>
      <c r="RVJ249" s="172"/>
      <c r="RVK249" s="172"/>
      <c r="RVL249" s="172"/>
      <c r="RVM249" s="172"/>
      <c r="RVN249" s="172"/>
      <c r="RVO249" s="172"/>
      <c r="RVP249" s="172"/>
      <c r="RVQ249" s="172"/>
      <c r="RVR249" s="172"/>
      <c r="RVS249" s="172"/>
      <c r="RVT249" s="172"/>
      <c r="RVU249" s="172"/>
      <c r="RVV249" s="172"/>
      <c r="RVW249" s="172"/>
      <c r="RVX249" s="172"/>
      <c r="RVY249" s="172"/>
      <c r="RVZ249" s="172"/>
      <c r="RWA249" s="172"/>
      <c r="RWB249" s="172"/>
      <c r="RWC249" s="172"/>
      <c r="RWD249" s="172"/>
      <c r="RWE249" s="172"/>
      <c r="RWF249" s="172"/>
      <c r="RWG249" s="172"/>
      <c r="RWH249" s="172"/>
      <c r="RWI249" s="172"/>
      <c r="RWJ249" s="172"/>
      <c r="RWK249" s="172"/>
      <c r="RWL249" s="172"/>
      <c r="RWM249" s="172"/>
      <c r="RWN249" s="172"/>
      <c r="RWO249" s="172"/>
      <c r="RWP249" s="172"/>
      <c r="RWQ249" s="172"/>
      <c r="RWR249" s="172"/>
      <c r="RWS249" s="172"/>
      <c r="RWT249" s="172"/>
      <c r="RWU249" s="172"/>
      <c r="RWV249" s="172"/>
      <c r="RWW249" s="172"/>
      <c r="RWX249" s="172"/>
      <c r="RWY249" s="172"/>
      <c r="RWZ249" s="172"/>
      <c r="RXA249" s="172"/>
      <c r="RXB249" s="172"/>
      <c r="RXC249" s="172"/>
      <c r="RXD249" s="172"/>
      <c r="RXE249" s="172"/>
      <c r="RXF249" s="172"/>
      <c r="RXG249" s="172"/>
      <c r="RXH249" s="172"/>
      <c r="RXI249" s="172"/>
      <c r="RXJ249" s="172"/>
      <c r="RXK249" s="172"/>
      <c r="RXL249" s="172"/>
      <c r="RXM249" s="172"/>
      <c r="RXN249" s="172"/>
      <c r="RXO249" s="172"/>
      <c r="RXP249" s="172"/>
      <c r="RXQ249" s="172"/>
      <c r="RXR249" s="172"/>
      <c r="RXS249" s="172"/>
      <c r="RXT249" s="172"/>
      <c r="RXU249" s="172"/>
      <c r="RXV249" s="172"/>
      <c r="RXW249" s="172"/>
      <c r="RXX249" s="172"/>
      <c r="RXY249" s="172"/>
      <c r="RXZ249" s="172"/>
      <c r="RYA249" s="172"/>
      <c r="RYB249" s="172"/>
      <c r="RYC249" s="172"/>
      <c r="RYD249" s="172"/>
      <c r="RYE249" s="172"/>
      <c r="RYF249" s="172"/>
      <c r="RYG249" s="172"/>
      <c r="RYH249" s="172"/>
      <c r="RYI249" s="172"/>
      <c r="RYJ249" s="172"/>
      <c r="RYK249" s="172"/>
      <c r="RYL249" s="172"/>
      <c r="RYM249" s="172"/>
      <c r="RYN249" s="172"/>
      <c r="RYO249" s="172"/>
      <c r="RYP249" s="172"/>
      <c r="RYQ249" s="172"/>
      <c r="RYR249" s="172"/>
      <c r="RYS249" s="172"/>
      <c r="RYT249" s="172"/>
      <c r="RYU249" s="172"/>
      <c r="RYV249" s="172"/>
      <c r="RYW249" s="172"/>
      <c r="RYX249" s="172"/>
      <c r="RYY249" s="172"/>
      <c r="RYZ249" s="172"/>
      <c r="RZA249" s="172"/>
      <c r="RZB249" s="172"/>
      <c r="RZC249" s="172"/>
      <c r="RZD249" s="172"/>
      <c r="RZE249" s="172"/>
      <c r="RZF249" s="172"/>
      <c r="RZG249" s="172"/>
      <c r="RZH249" s="172"/>
      <c r="RZI249" s="172"/>
      <c r="RZJ249" s="172"/>
      <c r="RZK249" s="172"/>
      <c r="RZL249" s="172"/>
      <c r="RZM249" s="172"/>
      <c r="RZN249" s="172"/>
      <c r="RZO249" s="172"/>
      <c r="RZP249" s="172"/>
      <c r="RZQ249" s="172"/>
      <c r="RZR249" s="172"/>
      <c r="RZS249" s="172"/>
      <c r="RZT249" s="172"/>
      <c r="RZU249" s="172"/>
      <c r="RZV249" s="172"/>
      <c r="RZW249" s="172"/>
      <c r="RZX249" s="172"/>
      <c r="RZY249" s="172"/>
      <c r="RZZ249" s="172"/>
      <c r="SAA249" s="172"/>
      <c r="SAB249" s="172"/>
      <c r="SAC249" s="172"/>
      <c r="SAD249" s="172"/>
      <c r="SAE249" s="172"/>
      <c r="SAF249" s="172"/>
      <c r="SAG249" s="172"/>
      <c r="SAH249" s="172"/>
      <c r="SAI249" s="172"/>
      <c r="SAJ249" s="172"/>
      <c r="SAK249" s="172"/>
      <c r="SAL249" s="172"/>
      <c r="SAM249" s="172"/>
      <c r="SAN249" s="172"/>
      <c r="SAO249" s="172"/>
      <c r="SAP249" s="172"/>
      <c r="SAQ249" s="172"/>
      <c r="SAR249" s="172"/>
      <c r="SAS249" s="172"/>
      <c r="SAT249" s="172"/>
      <c r="SAU249" s="172"/>
      <c r="SAV249" s="172"/>
      <c r="SAW249" s="172"/>
      <c r="SAX249" s="172"/>
      <c r="SAY249" s="172"/>
      <c r="SAZ249" s="172"/>
      <c r="SBA249" s="172"/>
      <c r="SBB249" s="172"/>
      <c r="SBC249" s="172"/>
      <c r="SBD249" s="172"/>
      <c r="SBE249" s="172"/>
      <c r="SBF249" s="172"/>
      <c r="SBG249" s="172"/>
      <c r="SBH249" s="172"/>
      <c r="SBI249" s="172"/>
      <c r="SBJ249" s="172"/>
      <c r="SBK249" s="172"/>
      <c r="SBL249" s="172"/>
      <c r="SBM249" s="172"/>
      <c r="SBN249" s="172"/>
      <c r="SBO249" s="172"/>
      <c r="SBP249" s="172"/>
      <c r="SBQ249" s="172"/>
      <c r="SBR249" s="172"/>
      <c r="SBS249" s="172"/>
      <c r="SBT249" s="172"/>
      <c r="SBU249" s="172"/>
      <c r="SBV249" s="172"/>
      <c r="SBW249" s="172"/>
      <c r="SBX249" s="172"/>
      <c r="SBY249" s="172"/>
      <c r="SBZ249" s="172"/>
      <c r="SCA249" s="172"/>
      <c r="SCB249" s="172"/>
      <c r="SCC249" s="172"/>
      <c r="SCD249" s="172"/>
      <c r="SCE249" s="172"/>
      <c r="SCF249" s="172"/>
      <c r="SCG249" s="172"/>
      <c r="SCH249" s="172"/>
      <c r="SCI249" s="172"/>
      <c r="SCJ249" s="172"/>
      <c r="SCK249" s="172"/>
      <c r="SCL249" s="172"/>
      <c r="SCM249" s="172"/>
      <c r="SCN249" s="172"/>
      <c r="SCO249" s="172"/>
      <c r="SCP249" s="172"/>
      <c r="SCQ249" s="172"/>
      <c r="SCR249" s="172"/>
      <c r="SCS249" s="172"/>
      <c r="SCT249" s="172"/>
      <c r="SCU249" s="172"/>
      <c r="SCV249" s="172"/>
      <c r="SCW249" s="172"/>
      <c r="SCX249" s="172"/>
      <c r="SCY249" s="172"/>
      <c r="SCZ249" s="172"/>
      <c r="SDA249" s="172"/>
      <c r="SDB249" s="172"/>
      <c r="SDC249" s="172"/>
      <c r="SDD249" s="172"/>
      <c r="SDE249" s="172"/>
      <c r="SDF249" s="172"/>
      <c r="SDG249" s="172"/>
      <c r="SDH249" s="172"/>
      <c r="SDI249" s="172"/>
      <c r="SDJ249" s="172"/>
      <c r="SDK249" s="172"/>
      <c r="SDL249" s="172"/>
      <c r="SDM249" s="172"/>
      <c r="SDN249" s="172"/>
      <c r="SDO249" s="172"/>
      <c r="SDP249" s="172"/>
      <c r="SDQ249" s="172"/>
      <c r="SDR249" s="172"/>
      <c r="SDS249" s="172"/>
      <c r="SDT249" s="172"/>
      <c r="SDU249" s="172"/>
      <c r="SDV249" s="172"/>
      <c r="SDW249" s="172"/>
      <c r="SDX249" s="172"/>
      <c r="SDY249" s="172"/>
      <c r="SDZ249" s="172"/>
      <c r="SEA249" s="172"/>
      <c r="SEB249" s="172"/>
      <c r="SEC249" s="172"/>
      <c r="SED249" s="172"/>
      <c r="SEE249" s="172"/>
      <c r="SEF249" s="172"/>
      <c r="SEG249" s="172"/>
      <c r="SEH249" s="172"/>
      <c r="SEI249" s="172"/>
      <c r="SEJ249" s="172"/>
      <c r="SEK249" s="172"/>
      <c r="SEL249" s="172"/>
      <c r="SEM249" s="172"/>
      <c r="SEN249" s="172"/>
      <c r="SEO249" s="172"/>
      <c r="SEP249" s="172"/>
      <c r="SEQ249" s="172"/>
      <c r="SER249" s="172"/>
      <c r="SES249" s="172"/>
      <c r="SET249" s="172"/>
      <c r="SEU249" s="172"/>
      <c r="SEV249" s="172"/>
      <c r="SEW249" s="172"/>
      <c r="SEX249" s="172"/>
      <c r="SEY249" s="172"/>
      <c r="SEZ249" s="172"/>
      <c r="SFA249" s="172"/>
      <c r="SFB249" s="172"/>
      <c r="SFC249" s="172"/>
      <c r="SFD249" s="172"/>
      <c r="SFE249" s="172"/>
      <c r="SFF249" s="172"/>
      <c r="SFG249" s="172"/>
      <c r="SFH249" s="172"/>
      <c r="SFI249" s="172"/>
      <c r="SFJ249" s="172"/>
      <c r="SFK249" s="172"/>
      <c r="SFL249" s="172"/>
      <c r="SFM249" s="172"/>
      <c r="SFN249" s="172"/>
      <c r="SFO249" s="172"/>
      <c r="SFP249" s="172"/>
      <c r="SFQ249" s="172"/>
      <c r="SFR249" s="172"/>
      <c r="SFS249" s="172"/>
      <c r="SFT249" s="172"/>
      <c r="SFU249" s="172"/>
      <c r="SFV249" s="172"/>
      <c r="SFW249" s="172"/>
      <c r="SFX249" s="172"/>
      <c r="SFY249" s="172"/>
      <c r="SFZ249" s="172"/>
      <c r="SGA249" s="172"/>
      <c r="SGB249" s="172"/>
      <c r="SGC249" s="172"/>
      <c r="SGD249" s="172"/>
      <c r="SGE249" s="172"/>
      <c r="SGF249" s="172"/>
      <c r="SGG249" s="172"/>
      <c r="SGH249" s="172"/>
      <c r="SGI249" s="172"/>
      <c r="SGJ249" s="172"/>
      <c r="SGK249" s="172"/>
      <c r="SGL249" s="172"/>
      <c r="SGM249" s="172"/>
      <c r="SGN249" s="172"/>
      <c r="SGO249" s="172"/>
      <c r="SGP249" s="172"/>
      <c r="SGQ249" s="172"/>
      <c r="SGR249" s="172"/>
      <c r="SGS249" s="172"/>
      <c r="SGT249" s="172"/>
      <c r="SGU249" s="172"/>
      <c r="SGV249" s="172"/>
      <c r="SGW249" s="172"/>
      <c r="SGX249" s="172"/>
      <c r="SGY249" s="172"/>
      <c r="SGZ249" s="172"/>
      <c r="SHA249" s="172"/>
      <c r="SHB249" s="172"/>
      <c r="SHC249" s="172"/>
      <c r="SHD249" s="172"/>
      <c r="SHE249" s="172"/>
      <c r="SHF249" s="172"/>
      <c r="SHG249" s="172"/>
      <c r="SHH249" s="172"/>
      <c r="SHI249" s="172"/>
      <c r="SHJ249" s="172"/>
      <c r="SHK249" s="172"/>
      <c r="SHL249" s="172"/>
      <c r="SHM249" s="172"/>
      <c r="SHN249" s="172"/>
      <c r="SHO249" s="172"/>
      <c r="SHP249" s="172"/>
      <c r="SHQ249" s="172"/>
      <c r="SHR249" s="172"/>
      <c r="SHS249" s="172"/>
      <c r="SHT249" s="172"/>
      <c r="SHU249" s="172"/>
      <c r="SHV249" s="172"/>
      <c r="SHW249" s="172"/>
      <c r="SHX249" s="172"/>
      <c r="SHY249" s="172"/>
      <c r="SHZ249" s="172"/>
      <c r="SIA249" s="172"/>
      <c r="SIB249" s="172"/>
      <c r="SIC249" s="172"/>
      <c r="SID249" s="172"/>
      <c r="SIE249" s="172"/>
      <c r="SIF249" s="172"/>
      <c r="SIG249" s="172"/>
      <c r="SIH249" s="172"/>
      <c r="SII249" s="172"/>
      <c r="SIJ249" s="172"/>
      <c r="SIK249" s="172"/>
      <c r="SIL249" s="172"/>
      <c r="SIM249" s="172"/>
      <c r="SIN249" s="172"/>
      <c r="SIO249" s="172"/>
      <c r="SIP249" s="172"/>
      <c r="SIQ249" s="172"/>
      <c r="SIR249" s="172"/>
      <c r="SIS249" s="172"/>
      <c r="SIT249" s="172"/>
      <c r="SIU249" s="172"/>
      <c r="SIV249" s="172"/>
      <c r="SIW249" s="172"/>
      <c r="SIX249" s="172"/>
      <c r="SIY249" s="172"/>
      <c r="SIZ249" s="172"/>
      <c r="SJA249" s="172"/>
      <c r="SJB249" s="172"/>
      <c r="SJC249" s="172"/>
      <c r="SJD249" s="172"/>
      <c r="SJE249" s="172"/>
      <c r="SJF249" s="172"/>
      <c r="SJG249" s="172"/>
      <c r="SJH249" s="172"/>
      <c r="SJI249" s="172"/>
      <c r="SJJ249" s="172"/>
      <c r="SJK249" s="172"/>
      <c r="SJL249" s="172"/>
      <c r="SJM249" s="172"/>
      <c r="SJN249" s="172"/>
      <c r="SJO249" s="172"/>
      <c r="SJP249" s="172"/>
      <c r="SJQ249" s="172"/>
      <c r="SJR249" s="172"/>
      <c r="SJS249" s="172"/>
      <c r="SJT249" s="172"/>
      <c r="SJU249" s="172"/>
      <c r="SJV249" s="172"/>
      <c r="SJW249" s="172"/>
      <c r="SJX249" s="172"/>
      <c r="SJY249" s="172"/>
      <c r="SJZ249" s="172"/>
      <c r="SKA249" s="172"/>
      <c r="SKB249" s="172"/>
      <c r="SKC249" s="172"/>
      <c r="SKD249" s="172"/>
      <c r="SKE249" s="172"/>
      <c r="SKF249" s="172"/>
      <c r="SKG249" s="172"/>
      <c r="SKH249" s="172"/>
      <c r="SKI249" s="172"/>
      <c r="SKJ249" s="172"/>
      <c r="SKK249" s="172"/>
      <c r="SKL249" s="172"/>
      <c r="SKM249" s="172"/>
      <c r="SKN249" s="172"/>
      <c r="SKO249" s="172"/>
      <c r="SKP249" s="172"/>
      <c r="SKQ249" s="172"/>
      <c r="SKR249" s="172"/>
      <c r="SKS249" s="172"/>
      <c r="SKT249" s="172"/>
      <c r="SKU249" s="172"/>
      <c r="SKV249" s="172"/>
      <c r="SKW249" s="172"/>
      <c r="SKX249" s="172"/>
      <c r="SKY249" s="172"/>
      <c r="SKZ249" s="172"/>
      <c r="SLA249" s="172"/>
      <c r="SLB249" s="172"/>
      <c r="SLC249" s="172"/>
      <c r="SLD249" s="172"/>
      <c r="SLE249" s="172"/>
      <c r="SLF249" s="172"/>
      <c r="SLG249" s="172"/>
      <c r="SLH249" s="172"/>
      <c r="SLI249" s="172"/>
      <c r="SLJ249" s="172"/>
      <c r="SLK249" s="172"/>
      <c r="SLL249" s="172"/>
      <c r="SLM249" s="172"/>
      <c r="SLN249" s="172"/>
      <c r="SLO249" s="172"/>
      <c r="SLP249" s="172"/>
      <c r="SLQ249" s="172"/>
      <c r="SLR249" s="172"/>
      <c r="SLS249" s="172"/>
      <c r="SLT249" s="172"/>
      <c r="SLU249" s="172"/>
      <c r="SLV249" s="172"/>
      <c r="SLW249" s="172"/>
      <c r="SLX249" s="172"/>
      <c r="SLY249" s="172"/>
      <c r="SLZ249" s="172"/>
      <c r="SMA249" s="172"/>
      <c r="SMB249" s="172"/>
      <c r="SMC249" s="172"/>
      <c r="SMD249" s="172"/>
      <c r="SME249" s="172"/>
      <c r="SMF249" s="172"/>
      <c r="SMG249" s="172"/>
      <c r="SMH249" s="172"/>
      <c r="SMI249" s="172"/>
      <c r="SMJ249" s="172"/>
      <c r="SMK249" s="172"/>
      <c r="SML249" s="172"/>
      <c r="SMM249" s="172"/>
      <c r="SMN249" s="172"/>
      <c r="SMO249" s="172"/>
      <c r="SMP249" s="172"/>
      <c r="SMQ249" s="172"/>
      <c r="SMR249" s="172"/>
      <c r="SMS249" s="172"/>
      <c r="SMT249" s="172"/>
      <c r="SMU249" s="172"/>
      <c r="SMV249" s="172"/>
      <c r="SMW249" s="172"/>
      <c r="SMX249" s="172"/>
      <c r="SMY249" s="172"/>
      <c r="SMZ249" s="172"/>
      <c r="SNA249" s="172"/>
      <c r="SNB249" s="172"/>
      <c r="SNC249" s="172"/>
      <c r="SND249" s="172"/>
      <c r="SNE249" s="172"/>
      <c r="SNF249" s="172"/>
      <c r="SNG249" s="172"/>
      <c r="SNH249" s="172"/>
      <c r="SNI249" s="172"/>
      <c r="SNJ249" s="172"/>
      <c r="SNK249" s="172"/>
      <c r="SNL249" s="172"/>
      <c r="SNM249" s="172"/>
      <c r="SNN249" s="172"/>
      <c r="SNO249" s="172"/>
      <c r="SNP249" s="172"/>
      <c r="SNQ249" s="172"/>
      <c r="SNR249" s="172"/>
      <c r="SNS249" s="172"/>
      <c r="SNT249" s="172"/>
      <c r="SNU249" s="172"/>
      <c r="SNV249" s="172"/>
      <c r="SNW249" s="172"/>
      <c r="SNX249" s="172"/>
      <c r="SNY249" s="172"/>
      <c r="SNZ249" s="172"/>
      <c r="SOA249" s="172"/>
      <c r="SOB249" s="172"/>
      <c r="SOC249" s="172"/>
      <c r="SOD249" s="172"/>
      <c r="SOE249" s="172"/>
      <c r="SOF249" s="172"/>
      <c r="SOG249" s="172"/>
      <c r="SOH249" s="172"/>
      <c r="SOI249" s="172"/>
      <c r="SOJ249" s="172"/>
      <c r="SOK249" s="172"/>
      <c r="SOL249" s="172"/>
      <c r="SOM249" s="172"/>
      <c r="SON249" s="172"/>
      <c r="SOO249" s="172"/>
      <c r="SOP249" s="172"/>
      <c r="SOQ249" s="172"/>
      <c r="SOR249" s="172"/>
      <c r="SOS249" s="172"/>
      <c r="SOT249" s="172"/>
      <c r="SOU249" s="172"/>
      <c r="SOV249" s="172"/>
      <c r="SOW249" s="172"/>
      <c r="SOX249" s="172"/>
      <c r="SOY249" s="172"/>
      <c r="SOZ249" s="172"/>
      <c r="SPA249" s="172"/>
      <c r="SPB249" s="172"/>
      <c r="SPC249" s="172"/>
      <c r="SPD249" s="172"/>
      <c r="SPE249" s="172"/>
      <c r="SPF249" s="172"/>
      <c r="SPG249" s="172"/>
      <c r="SPH249" s="172"/>
      <c r="SPI249" s="172"/>
      <c r="SPJ249" s="172"/>
      <c r="SPK249" s="172"/>
      <c r="SPL249" s="172"/>
      <c r="SPM249" s="172"/>
      <c r="SPN249" s="172"/>
      <c r="SPO249" s="172"/>
      <c r="SPP249" s="172"/>
      <c r="SPQ249" s="172"/>
      <c r="SPR249" s="172"/>
      <c r="SPS249" s="172"/>
      <c r="SPT249" s="172"/>
      <c r="SPU249" s="172"/>
      <c r="SPV249" s="172"/>
      <c r="SPW249" s="172"/>
      <c r="SPX249" s="172"/>
      <c r="SPY249" s="172"/>
      <c r="SPZ249" s="172"/>
      <c r="SQA249" s="172"/>
      <c r="SQB249" s="172"/>
      <c r="SQC249" s="172"/>
      <c r="SQD249" s="172"/>
      <c r="SQE249" s="172"/>
      <c r="SQF249" s="172"/>
      <c r="SQG249" s="172"/>
      <c r="SQH249" s="172"/>
      <c r="SQI249" s="172"/>
      <c r="SQJ249" s="172"/>
      <c r="SQK249" s="172"/>
      <c r="SQL249" s="172"/>
      <c r="SQM249" s="172"/>
      <c r="SQN249" s="172"/>
      <c r="SQO249" s="172"/>
      <c r="SQP249" s="172"/>
      <c r="SQQ249" s="172"/>
      <c r="SQR249" s="172"/>
      <c r="SQS249" s="172"/>
      <c r="SQT249" s="172"/>
      <c r="SQU249" s="172"/>
      <c r="SQV249" s="172"/>
      <c r="SQW249" s="172"/>
      <c r="SQX249" s="172"/>
      <c r="SQY249" s="172"/>
      <c r="SQZ249" s="172"/>
      <c r="SRA249" s="172"/>
      <c r="SRB249" s="172"/>
      <c r="SRC249" s="172"/>
      <c r="SRD249" s="172"/>
      <c r="SRE249" s="172"/>
      <c r="SRF249" s="172"/>
      <c r="SRG249" s="172"/>
      <c r="SRH249" s="172"/>
      <c r="SRI249" s="172"/>
      <c r="SRJ249" s="172"/>
      <c r="SRK249" s="172"/>
      <c r="SRL249" s="172"/>
      <c r="SRM249" s="172"/>
      <c r="SRN249" s="172"/>
      <c r="SRO249" s="172"/>
      <c r="SRP249" s="172"/>
      <c r="SRQ249" s="172"/>
      <c r="SRR249" s="172"/>
      <c r="SRS249" s="172"/>
      <c r="SRT249" s="172"/>
      <c r="SRU249" s="172"/>
      <c r="SRV249" s="172"/>
      <c r="SRW249" s="172"/>
      <c r="SRX249" s="172"/>
      <c r="SRY249" s="172"/>
      <c r="SRZ249" s="172"/>
      <c r="SSA249" s="172"/>
      <c r="SSB249" s="172"/>
      <c r="SSC249" s="172"/>
      <c r="SSD249" s="172"/>
      <c r="SSE249" s="172"/>
      <c r="SSF249" s="172"/>
      <c r="SSG249" s="172"/>
      <c r="SSH249" s="172"/>
      <c r="SSI249" s="172"/>
      <c r="SSJ249" s="172"/>
      <c r="SSK249" s="172"/>
      <c r="SSL249" s="172"/>
      <c r="SSM249" s="172"/>
      <c r="SSN249" s="172"/>
      <c r="SSO249" s="172"/>
      <c r="SSP249" s="172"/>
      <c r="SSQ249" s="172"/>
      <c r="SSR249" s="172"/>
      <c r="SSS249" s="172"/>
      <c r="SST249" s="172"/>
      <c r="SSU249" s="172"/>
      <c r="SSV249" s="172"/>
      <c r="SSW249" s="172"/>
      <c r="SSX249" s="172"/>
      <c r="SSY249" s="172"/>
      <c r="SSZ249" s="172"/>
      <c r="STA249" s="172"/>
      <c r="STB249" s="172"/>
      <c r="STC249" s="172"/>
      <c r="STD249" s="172"/>
      <c r="STE249" s="172"/>
      <c r="STF249" s="172"/>
      <c r="STG249" s="172"/>
      <c r="STH249" s="172"/>
      <c r="STI249" s="172"/>
      <c r="STJ249" s="172"/>
      <c r="STK249" s="172"/>
      <c r="STL249" s="172"/>
      <c r="STM249" s="172"/>
      <c r="STN249" s="172"/>
      <c r="STO249" s="172"/>
      <c r="STP249" s="172"/>
      <c r="STQ249" s="172"/>
      <c r="STR249" s="172"/>
      <c r="STS249" s="172"/>
      <c r="STT249" s="172"/>
      <c r="STU249" s="172"/>
      <c r="STV249" s="172"/>
      <c r="STW249" s="172"/>
      <c r="STX249" s="172"/>
      <c r="STY249" s="172"/>
      <c r="STZ249" s="172"/>
      <c r="SUA249" s="172"/>
      <c r="SUB249" s="172"/>
      <c r="SUC249" s="172"/>
      <c r="SUD249" s="172"/>
      <c r="SUE249" s="172"/>
      <c r="SUF249" s="172"/>
      <c r="SUG249" s="172"/>
      <c r="SUH249" s="172"/>
      <c r="SUI249" s="172"/>
      <c r="SUJ249" s="172"/>
      <c r="SUK249" s="172"/>
      <c r="SUL249" s="172"/>
      <c r="SUM249" s="172"/>
      <c r="SUN249" s="172"/>
      <c r="SUO249" s="172"/>
      <c r="SUP249" s="172"/>
      <c r="SUQ249" s="172"/>
      <c r="SUR249" s="172"/>
      <c r="SUS249" s="172"/>
      <c r="SUT249" s="172"/>
      <c r="SUU249" s="172"/>
      <c r="SUV249" s="172"/>
      <c r="SUW249" s="172"/>
      <c r="SUX249" s="172"/>
      <c r="SUY249" s="172"/>
      <c r="SUZ249" s="172"/>
      <c r="SVA249" s="172"/>
      <c r="SVB249" s="172"/>
      <c r="SVC249" s="172"/>
      <c r="SVD249" s="172"/>
      <c r="SVE249" s="172"/>
      <c r="SVF249" s="172"/>
      <c r="SVG249" s="172"/>
      <c r="SVH249" s="172"/>
      <c r="SVI249" s="172"/>
      <c r="SVJ249" s="172"/>
      <c r="SVK249" s="172"/>
      <c r="SVL249" s="172"/>
      <c r="SVM249" s="172"/>
      <c r="SVN249" s="172"/>
      <c r="SVO249" s="172"/>
      <c r="SVP249" s="172"/>
      <c r="SVQ249" s="172"/>
      <c r="SVR249" s="172"/>
      <c r="SVS249" s="172"/>
      <c r="SVT249" s="172"/>
      <c r="SVU249" s="172"/>
      <c r="SVV249" s="172"/>
      <c r="SVW249" s="172"/>
      <c r="SVX249" s="172"/>
      <c r="SVY249" s="172"/>
      <c r="SVZ249" s="172"/>
      <c r="SWA249" s="172"/>
      <c r="SWB249" s="172"/>
      <c r="SWC249" s="172"/>
      <c r="SWD249" s="172"/>
      <c r="SWE249" s="172"/>
      <c r="SWF249" s="172"/>
      <c r="SWG249" s="172"/>
      <c r="SWH249" s="172"/>
      <c r="SWI249" s="172"/>
      <c r="SWJ249" s="172"/>
      <c r="SWK249" s="172"/>
      <c r="SWL249" s="172"/>
      <c r="SWM249" s="172"/>
      <c r="SWN249" s="172"/>
      <c r="SWO249" s="172"/>
      <c r="SWP249" s="172"/>
      <c r="SWQ249" s="172"/>
      <c r="SWR249" s="172"/>
      <c r="SWS249" s="172"/>
      <c r="SWT249" s="172"/>
      <c r="SWU249" s="172"/>
      <c r="SWV249" s="172"/>
      <c r="SWW249" s="172"/>
      <c r="SWX249" s="172"/>
      <c r="SWY249" s="172"/>
      <c r="SWZ249" s="172"/>
      <c r="SXA249" s="172"/>
      <c r="SXB249" s="172"/>
      <c r="SXC249" s="172"/>
      <c r="SXD249" s="172"/>
      <c r="SXE249" s="172"/>
      <c r="SXF249" s="172"/>
      <c r="SXG249" s="172"/>
      <c r="SXH249" s="172"/>
      <c r="SXI249" s="172"/>
      <c r="SXJ249" s="172"/>
      <c r="SXK249" s="172"/>
      <c r="SXL249" s="172"/>
      <c r="SXM249" s="172"/>
      <c r="SXN249" s="172"/>
      <c r="SXO249" s="172"/>
      <c r="SXP249" s="172"/>
      <c r="SXQ249" s="172"/>
      <c r="SXR249" s="172"/>
      <c r="SXS249" s="172"/>
      <c r="SXT249" s="172"/>
      <c r="SXU249" s="172"/>
      <c r="SXV249" s="172"/>
      <c r="SXW249" s="172"/>
      <c r="SXX249" s="172"/>
      <c r="SXY249" s="172"/>
      <c r="SXZ249" s="172"/>
      <c r="SYA249" s="172"/>
      <c r="SYB249" s="172"/>
      <c r="SYC249" s="172"/>
      <c r="SYD249" s="172"/>
      <c r="SYE249" s="172"/>
      <c r="SYF249" s="172"/>
      <c r="SYG249" s="172"/>
      <c r="SYH249" s="172"/>
      <c r="SYI249" s="172"/>
      <c r="SYJ249" s="172"/>
      <c r="SYK249" s="172"/>
      <c r="SYL249" s="172"/>
      <c r="SYM249" s="172"/>
      <c r="SYN249" s="172"/>
      <c r="SYO249" s="172"/>
      <c r="SYP249" s="172"/>
      <c r="SYQ249" s="172"/>
      <c r="SYR249" s="172"/>
      <c r="SYS249" s="172"/>
      <c r="SYT249" s="172"/>
      <c r="SYU249" s="172"/>
      <c r="SYV249" s="172"/>
      <c r="SYW249" s="172"/>
      <c r="SYX249" s="172"/>
      <c r="SYY249" s="172"/>
      <c r="SYZ249" s="172"/>
      <c r="SZA249" s="172"/>
      <c r="SZB249" s="172"/>
      <c r="SZC249" s="172"/>
      <c r="SZD249" s="172"/>
      <c r="SZE249" s="172"/>
      <c r="SZF249" s="172"/>
      <c r="SZG249" s="172"/>
      <c r="SZH249" s="172"/>
      <c r="SZI249" s="172"/>
      <c r="SZJ249" s="172"/>
      <c r="SZK249" s="172"/>
      <c r="SZL249" s="172"/>
      <c r="SZM249" s="172"/>
      <c r="SZN249" s="172"/>
      <c r="SZO249" s="172"/>
      <c r="SZP249" s="172"/>
      <c r="SZQ249" s="172"/>
      <c r="SZR249" s="172"/>
      <c r="SZS249" s="172"/>
      <c r="SZT249" s="172"/>
      <c r="SZU249" s="172"/>
      <c r="SZV249" s="172"/>
      <c r="SZW249" s="172"/>
      <c r="SZX249" s="172"/>
      <c r="SZY249" s="172"/>
      <c r="SZZ249" s="172"/>
      <c r="TAA249" s="172"/>
      <c r="TAB249" s="172"/>
      <c r="TAC249" s="172"/>
      <c r="TAD249" s="172"/>
      <c r="TAE249" s="172"/>
      <c r="TAF249" s="172"/>
      <c r="TAG249" s="172"/>
      <c r="TAH249" s="172"/>
      <c r="TAI249" s="172"/>
      <c r="TAJ249" s="172"/>
      <c r="TAK249" s="172"/>
      <c r="TAL249" s="172"/>
      <c r="TAM249" s="172"/>
      <c r="TAN249" s="172"/>
      <c r="TAO249" s="172"/>
      <c r="TAP249" s="172"/>
      <c r="TAQ249" s="172"/>
      <c r="TAR249" s="172"/>
      <c r="TAS249" s="172"/>
      <c r="TAT249" s="172"/>
      <c r="TAU249" s="172"/>
      <c r="TAV249" s="172"/>
      <c r="TAW249" s="172"/>
      <c r="TAX249" s="172"/>
      <c r="TAY249" s="172"/>
      <c r="TAZ249" s="172"/>
      <c r="TBA249" s="172"/>
      <c r="TBB249" s="172"/>
      <c r="TBC249" s="172"/>
      <c r="TBD249" s="172"/>
      <c r="TBE249" s="172"/>
      <c r="TBF249" s="172"/>
      <c r="TBG249" s="172"/>
      <c r="TBH249" s="172"/>
      <c r="TBI249" s="172"/>
      <c r="TBJ249" s="172"/>
      <c r="TBK249" s="172"/>
      <c r="TBL249" s="172"/>
      <c r="TBM249" s="172"/>
      <c r="TBN249" s="172"/>
      <c r="TBO249" s="172"/>
      <c r="TBP249" s="172"/>
      <c r="TBQ249" s="172"/>
      <c r="TBR249" s="172"/>
      <c r="TBS249" s="172"/>
      <c r="TBT249" s="172"/>
      <c r="TBU249" s="172"/>
      <c r="TBV249" s="172"/>
      <c r="TBW249" s="172"/>
      <c r="TBX249" s="172"/>
      <c r="TBY249" s="172"/>
      <c r="TBZ249" s="172"/>
      <c r="TCA249" s="172"/>
      <c r="TCB249" s="172"/>
      <c r="TCC249" s="172"/>
      <c r="TCD249" s="172"/>
      <c r="TCE249" s="172"/>
      <c r="TCF249" s="172"/>
      <c r="TCG249" s="172"/>
      <c r="TCH249" s="172"/>
      <c r="TCI249" s="172"/>
      <c r="TCJ249" s="172"/>
      <c r="TCK249" s="172"/>
      <c r="TCL249" s="172"/>
      <c r="TCM249" s="172"/>
      <c r="TCN249" s="172"/>
      <c r="TCO249" s="172"/>
      <c r="TCP249" s="172"/>
      <c r="TCQ249" s="172"/>
      <c r="TCR249" s="172"/>
      <c r="TCS249" s="172"/>
      <c r="TCT249" s="172"/>
      <c r="TCU249" s="172"/>
      <c r="TCV249" s="172"/>
      <c r="TCW249" s="172"/>
      <c r="TCX249" s="172"/>
      <c r="TCY249" s="172"/>
      <c r="TCZ249" s="172"/>
      <c r="TDA249" s="172"/>
      <c r="TDB249" s="172"/>
      <c r="TDC249" s="172"/>
      <c r="TDD249" s="172"/>
      <c r="TDE249" s="172"/>
      <c r="TDF249" s="172"/>
      <c r="TDG249" s="172"/>
      <c r="TDH249" s="172"/>
      <c r="TDI249" s="172"/>
      <c r="TDJ249" s="172"/>
      <c r="TDK249" s="172"/>
      <c r="TDL249" s="172"/>
      <c r="TDM249" s="172"/>
      <c r="TDN249" s="172"/>
      <c r="TDO249" s="172"/>
      <c r="TDP249" s="172"/>
      <c r="TDQ249" s="172"/>
      <c r="TDR249" s="172"/>
      <c r="TDS249" s="172"/>
      <c r="TDT249" s="172"/>
      <c r="TDU249" s="172"/>
      <c r="TDV249" s="172"/>
      <c r="TDW249" s="172"/>
      <c r="TDX249" s="172"/>
      <c r="TDY249" s="172"/>
      <c r="TDZ249" s="172"/>
      <c r="TEA249" s="172"/>
      <c r="TEB249" s="172"/>
      <c r="TEC249" s="172"/>
      <c r="TED249" s="172"/>
      <c r="TEE249" s="172"/>
      <c r="TEF249" s="172"/>
      <c r="TEG249" s="172"/>
      <c r="TEH249" s="172"/>
      <c r="TEI249" s="172"/>
      <c r="TEJ249" s="172"/>
      <c r="TEK249" s="172"/>
      <c r="TEL249" s="172"/>
      <c r="TEM249" s="172"/>
      <c r="TEN249" s="172"/>
      <c r="TEO249" s="172"/>
      <c r="TEP249" s="172"/>
      <c r="TEQ249" s="172"/>
      <c r="TER249" s="172"/>
      <c r="TES249" s="172"/>
      <c r="TET249" s="172"/>
      <c r="TEU249" s="172"/>
      <c r="TEV249" s="172"/>
      <c r="TEW249" s="172"/>
      <c r="TEX249" s="172"/>
      <c r="TEY249" s="172"/>
      <c r="TEZ249" s="172"/>
      <c r="TFA249" s="172"/>
      <c r="TFB249" s="172"/>
      <c r="TFC249" s="172"/>
      <c r="TFD249" s="172"/>
      <c r="TFE249" s="172"/>
      <c r="TFF249" s="172"/>
      <c r="TFG249" s="172"/>
      <c r="TFH249" s="172"/>
      <c r="TFI249" s="172"/>
      <c r="TFJ249" s="172"/>
      <c r="TFK249" s="172"/>
      <c r="TFL249" s="172"/>
      <c r="TFM249" s="172"/>
      <c r="TFN249" s="172"/>
      <c r="TFO249" s="172"/>
      <c r="TFP249" s="172"/>
      <c r="TFQ249" s="172"/>
      <c r="TFR249" s="172"/>
      <c r="TFS249" s="172"/>
      <c r="TFT249" s="172"/>
      <c r="TFU249" s="172"/>
      <c r="TFV249" s="172"/>
      <c r="TFW249" s="172"/>
      <c r="TFX249" s="172"/>
      <c r="TFY249" s="172"/>
      <c r="TFZ249" s="172"/>
      <c r="TGA249" s="172"/>
      <c r="TGB249" s="172"/>
      <c r="TGC249" s="172"/>
      <c r="TGD249" s="172"/>
      <c r="TGE249" s="172"/>
      <c r="TGF249" s="172"/>
      <c r="TGG249" s="172"/>
      <c r="TGH249" s="172"/>
      <c r="TGI249" s="172"/>
      <c r="TGJ249" s="172"/>
      <c r="TGK249" s="172"/>
      <c r="TGL249" s="172"/>
      <c r="TGM249" s="172"/>
      <c r="TGN249" s="172"/>
      <c r="TGO249" s="172"/>
      <c r="TGP249" s="172"/>
      <c r="TGQ249" s="172"/>
      <c r="TGR249" s="172"/>
      <c r="TGS249" s="172"/>
      <c r="TGT249" s="172"/>
      <c r="TGU249" s="172"/>
      <c r="TGV249" s="172"/>
      <c r="TGW249" s="172"/>
      <c r="TGX249" s="172"/>
      <c r="TGY249" s="172"/>
      <c r="TGZ249" s="172"/>
      <c r="THA249" s="172"/>
      <c r="THB249" s="172"/>
      <c r="THC249" s="172"/>
      <c r="THD249" s="172"/>
      <c r="THE249" s="172"/>
      <c r="THF249" s="172"/>
      <c r="THG249" s="172"/>
      <c r="THH249" s="172"/>
      <c r="THI249" s="172"/>
      <c r="THJ249" s="172"/>
      <c r="THK249" s="172"/>
      <c r="THL249" s="172"/>
      <c r="THM249" s="172"/>
      <c r="THN249" s="172"/>
      <c r="THO249" s="172"/>
      <c r="THP249" s="172"/>
      <c r="THQ249" s="172"/>
      <c r="THR249" s="172"/>
      <c r="THS249" s="172"/>
      <c r="THT249" s="172"/>
      <c r="THU249" s="172"/>
      <c r="THV249" s="172"/>
      <c r="THW249" s="172"/>
      <c r="THX249" s="172"/>
      <c r="THY249" s="172"/>
      <c r="THZ249" s="172"/>
      <c r="TIA249" s="172"/>
      <c r="TIB249" s="172"/>
      <c r="TIC249" s="172"/>
      <c r="TID249" s="172"/>
      <c r="TIE249" s="172"/>
      <c r="TIF249" s="172"/>
      <c r="TIG249" s="172"/>
      <c r="TIH249" s="172"/>
      <c r="TII249" s="172"/>
      <c r="TIJ249" s="172"/>
      <c r="TIK249" s="172"/>
      <c r="TIL249" s="172"/>
      <c r="TIM249" s="172"/>
      <c r="TIN249" s="172"/>
      <c r="TIO249" s="172"/>
      <c r="TIP249" s="172"/>
      <c r="TIQ249" s="172"/>
      <c r="TIR249" s="172"/>
      <c r="TIS249" s="172"/>
      <c r="TIT249" s="172"/>
      <c r="TIU249" s="172"/>
      <c r="TIV249" s="172"/>
      <c r="TIW249" s="172"/>
      <c r="TIX249" s="172"/>
      <c r="TIY249" s="172"/>
      <c r="TIZ249" s="172"/>
      <c r="TJA249" s="172"/>
      <c r="TJB249" s="172"/>
      <c r="TJC249" s="172"/>
      <c r="TJD249" s="172"/>
      <c r="TJE249" s="172"/>
      <c r="TJF249" s="172"/>
      <c r="TJG249" s="172"/>
      <c r="TJH249" s="172"/>
      <c r="TJI249" s="172"/>
      <c r="TJJ249" s="172"/>
      <c r="TJK249" s="172"/>
      <c r="TJL249" s="172"/>
      <c r="TJM249" s="172"/>
      <c r="TJN249" s="172"/>
      <c r="TJO249" s="172"/>
      <c r="TJP249" s="172"/>
      <c r="TJQ249" s="172"/>
      <c r="TJR249" s="172"/>
      <c r="TJS249" s="172"/>
      <c r="TJT249" s="172"/>
      <c r="TJU249" s="172"/>
      <c r="TJV249" s="172"/>
      <c r="TJW249" s="172"/>
      <c r="TJX249" s="172"/>
      <c r="TJY249" s="172"/>
      <c r="TJZ249" s="172"/>
      <c r="TKA249" s="172"/>
      <c r="TKB249" s="172"/>
      <c r="TKC249" s="172"/>
      <c r="TKD249" s="172"/>
      <c r="TKE249" s="172"/>
      <c r="TKF249" s="172"/>
      <c r="TKG249" s="172"/>
      <c r="TKH249" s="172"/>
      <c r="TKI249" s="172"/>
      <c r="TKJ249" s="172"/>
      <c r="TKK249" s="172"/>
      <c r="TKL249" s="172"/>
      <c r="TKM249" s="172"/>
      <c r="TKN249" s="172"/>
      <c r="TKO249" s="172"/>
      <c r="TKP249" s="172"/>
      <c r="TKQ249" s="172"/>
      <c r="TKR249" s="172"/>
      <c r="TKS249" s="172"/>
      <c r="TKT249" s="172"/>
      <c r="TKU249" s="172"/>
      <c r="TKV249" s="172"/>
      <c r="TKW249" s="172"/>
      <c r="TKX249" s="172"/>
      <c r="TKY249" s="172"/>
      <c r="TKZ249" s="172"/>
      <c r="TLA249" s="172"/>
      <c r="TLB249" s="172"/>
      <c r="TLC249" s="172"/>
      <c r="TLD249" s="172"/>
      <c r="TLE249" s="172"/>
      <c r="TLF249" s="172"/>
      <c r="TLG249" s="172"/>
      <c r="TLH249" s="172"/>
      <c r="TLI249" s="172"/>
      <c r="TLJ249" s="172"/>
      <c r="TLK249" s="172"/>
      <c r="TLL249" s="172"/>
      <c r="TLM249" s="172"/>
      <c r="TLN249" s="172"/>
      <c r="TLO249" s="172"/>
      <c r="TLP249" s="172"/>
      <c r="TLQ249" s="172"/>
      <c r="TLR249" s="172"/>
      <c r="TLS249" s="172"/>
      <c r="TLT249" s="172"/>
      <c r="TLU249" s="172"/>
      <c r="TLV249" s="172"/>
      <c r="TLW249" s="172"/>
      <c r="TLX249" s="172"/>
      <c r="TLY249" s="172"/>
      <c r="TLZ249" s="172"/>
      <c r="TMA249" s="172"/>
      <c r="TMB249" s="172"/>
      <c r="TMC249" s="172"/>
      <c r="TMD249" s="172"/>
      <c r="TME249" s="172"/>
      <c r="TMF249" s="172"/>
      <c r="TMG249" s="172"/>
      <c r="TMH249" s="172"/>
      <c r="TMI249" s="172"/>
      <c r="TMJ249" s="172"/>
      <c r="TMK249" s="172"/>
      <c r="TML249" s="172"/>
      <c r="TMM249" s="172"/>
      <c r="TMN249" s="172"/>
      <c r="TMO249" s="172"/>
      <c r="TMP249" s="172"/>
      <c r="TMQ249" s="172"/>
      <c r="TMR249" s="172"/>
      <c r="TMS249" s="172"/>
      <c r="TMT249" s="172"/>
      <c r="TMU249" s="172"/>
      <c r="TMV249" s="172"/>
      <c r="TMW249" s="172"/>
      <c r="TMX249" s="172"/>
      <c r="TMY249" s="172"/>
      <c r="TMZ249" s="172"/>
      <c r="TNA249" s="172"/>
      <c r="TNB249" s="172"/>
      <c r="TNC249" s="172"/>
      <c r="TND249" s="172"/>
      <c r="TNE249" s="172"/>
      <c r="TNF249" s="172"/>
      <c r="TNG249" s="172"/>
      <c r="TNH249" s="172"/>
      <c r="TNI249" s="172"/>
      <c r="TNJ249" s="172"/>
      <c r="TNK249" s="172"/>
      <c r="TNL249" s="172"/>
      <c r="TNM249" s="172"/>
      <c r="TNN249" s="172"/>
      <c r="TNO249" s="172"/>
      <c r="TNP249" s="172"/>
      <c r="TNQ249" s="172"/>
      <c r="TNR249" s="172"/>
      <c r="TNS249" s="172"/>
      <c r="TNT249" s="172"/>
      <c r="TNU249" s="172"/>
      <c r="TNV249" s="172"/>
      <c r="TNW249" s="172"/>
      <c r="TNX249" s="172"/>
      <c r="TNY249" s="172"/>
      <c r="TNZ249" s="172"/>
      <c r="TOA249" s="172"/>
      <c r="TOB249" s="172"/>
      <c r="TOC249" s="172"/>
      <c r="TOD249" s="172"/>
      <c r="TOE249" s="172"/>
      <c r="TOF249" s="172"/>
      <c r="TOG249" s="172"/>
      <c r="TOH249" s="172"/>
      <c r="TOI249" s="172"/>
      <c r="TOJ249" s="172"/>
      <c r="TOK249" s="172"/>
      <c r="TOL249" s="172"/>
      <c r="TOM249" s="172"/>
      <c r="TON249" s="172"/>
      <c r="TOO249" s="172"/>
      <c r="TOP249" s="172"/>
      <c r="TOQ249" s="172"/>
      <c r="TOR249" s="172"/>
      <c r="TOS249" s="172"/>
      <c r="TOT249" s="172"/>
      <c r="TOU249" s="172"/>
      <c r="TOV249" s="172"/>
      <c r="TOW249" s="172"/>
      <c r="TOX249" s="172"/>
      <c r="TOY249" s="172"/>
      <c r="TOZ249" s="172"/>
      <c r="TPA249" s="172"/>
      <c r="TPB249" s="172"/>
      <c r="TPC249" s="172"/>
      <c r="TPD249" s="172"/>
      <c r="TPE249" s="172"/>
      <c r="TPF249" s="172"/>
      <c r="TPG249" s="172"/>
      <c r="TPH249" s="172"/>
      <c r="TPI249" s="172"/>
      <c r="TPJ249" s="172"/>
      <c r="TPK249" s="172"/>
      <c r="TPL249" s="172"/>
      <c r="TPM249" s="172"/>
      <c r="TPN249" s="172"/>
      <c r="TPO249" s="172"/>
      <c r="TPP249" s="172"/>
      <c r="TPQ249" s="172"/>
      <c r="TPR249" s="172"/>
      <c r="TPS249" s="172"/>
      <c r="TPT249" s="172"/>
      <c r="TPU249" s="172"/>
      <c r="TPV249" s="172"/>
      <c r="TPW249" s="172"/>
      <c r="TPX249" s="172"/>
      <c r="TPY249" s="172"/>
      <c r="TPZ249" s="172"/>
      <c r="TQA249" s="172"/>
      <c r="TQB249" s="172"/>
      <c r="TQC249" s="172"/>
      <c r="TQD249" s="172"/>
      <c r="TQE249" s="172"/>
      <c r="TQF249" s="172"/>
      <c r="TQG249" s="172"/>
      <c r="TQH249" s="172"/>
      <c r="TQI249" s="172"/>
      <c r="TQJ249" s="172"/>
      <c r="TQK249" s="172"/>
      <c r="TQL249" s="172"/>
      <c r="TQM249" s="172"/>
      <c r="TQN249" s="172"/>
      <c r="TQO249" s="172"/>
      <c r="TQP249" s="172"/>
      <c r="TQQ249" s="172"/>
      <c r="TQR249" s="172"/>
      <c r="TQS249" s="172"/>
      <c r="TQT249" s="172"/>
      <c r="TQU249" s="172"/>
      <c r="TQV249" s="172"/>
      <c r="TQW249" s="172"/>
      <c r="TQX249" s="172"/>
      <c r="TQY249" s="172"/>
      <c r="TQZ249" s="172"/>
      <c r="TRA249" s="172"/>
      <c r="TRB249" s="172"/>
      <c r="TRC249" s="172"/>
      <c r="TRD249" s="172"/>
      <c r="TRE249" s="172"/>
      <c r="TRF249" s="172"/>
      <c r="TRG249" s="172"/>
      <c r="TRH249" s="172"/>
      <c r="TRI249" s="172"/>
      <c r="TRJ249" s="172"/>
      <c r="TRK249" s="172"/>
      <c r="TRL249" s="172"/>
      <c r="TRM249" s="172"/>
      <c r="TRN249" s="172"/>
      <c r="TRO249" s="172"/>
      <c r="TRP249" s="172"/>
      <c r="TRQ249" s="172"/>
      <c r="TRR249" s="172"/>
      <c r="TRS249" s="172"/>
      <c r="TRT249" s="172"/>
      <c r="TRU249" s="172"/>
      <c r="TRV249" s="172"/>
      <c r="TRW249" s="172"/>
      <c r="TRX249" s="172"/>
      <c r="TRY249" s="172"/>
      <c r="TRZ249" s="172"/>
      <c r="TSA249" s="172"/>
      <c r="TSB249" s="172"/>
      <c r="TSC249" s="172"/>
      <c r="TSD249" s="172"/>
      <c r="TSE249" s="172"/>
      <c r="TSF249" s="172"/>
      <c r="TSG249" s="172"/>
      <c r="TSH249" s="172"/>
      <c r="TSI249" s="172"/>
      <c r="TSJ249" s="172"/>
      <c r="TSK249" s="172"/>
      <c r="TSL249" s="172"/>
      <c r="TSM249" s="172"/>
      <c r="TSN249" s="172"/>
      <c r="TSO249" s="172"/>
      <c r="TSP249" s="172"/>
      <c r="TSQ249" s="172"/>
      <c r="TSR249" s="172"/>
      <c r="TSS249" s="172"/>
      <c r="TST249" s="172"/>
      <c r="TSU249" s="172"/>
      <c r="TSV249" s="172"/>
      <c r="TSW249" s="172"/>
      <c r="TSX249" s="172"/>
      <c r="TSY249" s="172"/>
      <c r="TSZ249" s="172"/>
      <c r="TTA249" s="172"/>
      <c r="TTB249" s="172"/>
      <c r="TTC249" s="172"/>
      <c r="TTD249" s="172"/>
      <c r="TTE249" s="172"/>
      <c r="TTF249" s="172"/>
      <c r="TTG249" s="172"/>
      <c r="TTH249" s="172"/>
      <c r="TTI249" s="172"/>
      <c r="TTJ249" s="172"/>
      <c r="TTK249" s="172"/>
      <c r="TTL249" s="172"/>
      <c r="TTM249" s="172"/>
      <c r="TTN249" s="172"/>
      <c r="TTO249" s="172"/>
      <c r="TTP249" s="172"/>
      <c r="TTQ249" s="172"/>
      <c r="TTR249" s="172"/>
      <c r="TTS249" s="172"/>
      <c r="TTT249" s="172"/>
      <c r="TTU249" s="172"/>
      <c r="TTV249" s="172"/>
      <c r="TTW249" s="172"/>
      <c r="TTX249" s="172"/>
      <c r="TTY249" s="172"/>
      <c r="TTZ249" s="172"/>
      <c r="TUA249" s="172"/>
      <c r="TUB249" s="172"/>
      <c r="TUC249" s="172"/>
      <c r="TUD249" s="172"/>
      <c r="TUE249" s="172"/>
      <c r="TUF249" s="172"/>
      <c r="TUG249" s="172"/>
      <c r="TUH249" s="172"/>
      <c r="TUI249" s="172"/>
      <c r="TUJ249" s="172"/>
      <c r="TUK249" s="172"/>
      <c r="TUL249" s="172"/>
      <c r="TUM249" s="172"/>
      <c r="TUN249" s="172"/>
      <c r="TUO249" s="172"/>
      <c r="TUP249" s="172"/>
      <c r="TUQ249" s="172"/>
      <c r="TUR249" s="172"/>
      <c r="TUS249" s="172"/>
      <c r="TUT249" s="172"/>
      <c r="TUU249" s="172"/>
      <c r="TUV249" s="172"/>
      <c r="TUW249" s="172"/>
      <c r="TUX249" s="172"/>
      <c r="TUY249" s="172"/>
      <c r="TUZ249" s="172"/>
      <c r="TVA249" s="172"/>
      <c r="TVB249" s="172"/>
      <c r="TVC249" s="172"/>
      <c r="TVD249" s="172"/>
      <c r="TVE249" s="172"/>
      <c r="TVF249" s="172"/>
      <c r="TVG249" s="172"/>
      <c r="TVH249" s="172"/>
      <c r="TVI249" s="172"/>
      <c r="TVJ249" s="172"/>
      <c r="TVK249" s="172"/>
      <c r="TVL249" s="172"/>
      <c r="TVM249" s="172"/>
      <c r="TVN249" s="172"/>
      <c r="TVO249" s="172"/>
      <c r="TVP249" s="172"/>
      <c r="TVQ249" s="172"/>
      <c r="TVR249" s="172"/>
      <c r="TVS249" s="172"/>
      <c r="TVT249" s="172"/>
      <c r="TVU249" s="172"/>
      <c r="TVV249" s="172"/>
      <c r="TVW249" s="172"/>
      <c r="TVX249" s="172"/>
      <c r="TVY249" s="172"/>
      <c r="TVZ249" s="172"/>
      <c r="TWA249" s="172"/>
      <c r="TWB249" s="172"/>
      <c r="TWC249" s="172"/>
      <c r="TWD249" s="172"/>
      <c r="TWE249" s="172"/>
      <c r="TWF249" s="172"/>
      <c r="TWG249" s="172"/>
      <c r="TWH249" s="172"/>
      <c r="TWI249" s="172"/>
      <c r="TWJ249" s="172"/>
      <c r="TWK249" s="172"/>
      <c r="TWL249" s="172"/>
      <c r="TWM249" s="172"/>
      <c r="TWN249" s="172"/>
      <c r="TWO249" s="172"/>
      <c r="TWP249" s="172"/>
      <c r="TWQ249" s="172"/>
      <c r="TWR249" s="172"/>
      <c r="TWS249" s="172"/>
      <c r="TWT249" s="172"/>
      <c r="TWU249" s="172"/>
      <c r="TWV249" s="172"/>
      <c r="TWW249" s="172"/>
      <c r="TWX249" s="172"/>
      <c r="TWY249" s="172"/>
      <c r="TWZ249" s="172"/>
      <c r="TXA249" s="172"/>
      <c r="TXB249" s="172"/>
      <c r="TXC249" s="172"/>
      <c r="TXD249" s="172"/>
      <c r="TXE249" s="172"/>
      <c r="TXF249" s="172"/>
      <c r="TXG249" s="172"/>
      <c r="TXH249" s="172"/>
      <c r="TXI249" s="172"/>
      <c r="TXJ249" s="172"/>
      <c r="TXK249" s="172"/>
      <c r="TXL249" s="172"/>
      <c r="TXM249" s="172"/>
      <c r="TXN249" s="172"/>
      <c r="TXO249" s="172"/>
      <c r="TXP249" s="172"/>
      <c r="TXQ249" s="172"/>
      <c r="TXR249" s="172"/>
      <c r="TXS249" s="172"/>
      <c r="TXT249" s="172"/>
      <c r="TXU249" s="172"/>
      <c r="TXV249" s="172"/>
      <c r="TXW249" s="172"/>
      <c r="TXX249" s="172"/>
      <c r="TXY249" s="172"/>
      <c r="TXZ249" s="172"/>
      <c r="TYA249" s="172"/>
      <c r="TYB249" s="172"/>
      <c r="TYC249" s="172"/>
      <c r="TYD249" s="172"/>
      <c r="TYE249" s="172"/>
      <c r="TYF249" s="172"/>
      <c r="TYG249" s="172"/>
      <c r="TYH249" s="172"/>
      <c r="TYI249" s="172"/>
      <c r="TYJ249" s="172"/>
      <c r="TYK249" s="172"/>
      <c r="TYL249" s="172"/>
      <c r="TYM249" s="172"/>
      <c r="TYN249" s="172"/>
      <c r="TYO249" s="172"/>
      <c r="TYP249" s="172"/>
      <c r="TYQ249" s="172"/>
      <c r="TYR249" s="172"/>
      <c r="TYS249" s="172"/>
      <c r="TYT249" s="172"/>
      <c r="TYU249" s="172"/>
      <c r="TYV249" s="172"/>
      <c r="TYW249" s="172"/>
      <c r="TYX249" s="172"/>
      <c r="TYY249" s="172"/>
      <c r="TYZ249" s="172"/>
      <c r="TZA249" s="172"/>
      <c r="TZB249" s="172"/>
      <c r="TZC249" s="172"/>
      <c r="TZD249" s="172"/>
      <c r="TZE249" s="172"/>
      <c r="TZF249" s="172"/>
      <c r="TZG249" s="172"/>
      <c r="TZH249" s="172"/>
      <c r="TZI249" s="172"/>
      <c r="TZJ249" s="172"/>
      <c r="TZK249" s="172"/>
      <c r="TZL249" s="172"/>
      <c r="TZM249" s="172"/>
      <c r="TZN249" s="172"/>
      <c r="TZO249" s="172"/>
      <c r="TZP249" s="172"/>
      <c r="TZQ249" s="172"/>
      <c r="TZR249" s="172"/>
      <c r="TZS249" s="172"/>
      <c r="TZT249" s="172"/>
      <c r="TZU249" s="172"/>
      <c r="TZV249" s="172"/>
      <c r="TZW249" s="172"/>
      <c r="TZX249" s="172"/>
      <c r="TZY249" s="172"/>
      <c r="TZZ249" s="172"/>
      <c r="UAA249" s="172"/>
      <c r="UAB249" s="172"/>
      <c r="UAC249" s="172"/>
      <c r="UAD249" s="172"/>
      <c r="UAE249" s="172"/>
      <c r="UAF249" s="172"/>
      <c r="UAG249" s="172"/>
      <c r="UAH249" s="172"/>
      <c r="UAI249" s="172"/>
      <c r="UAJ249" s="172"/>
      <c r="UAK249" s="172"/>
      <c r="UAL249" s="172"/>
      <c r="UAM249" s="172"/>
      <c r="UAN249" s="172"/>
      <c r="UAO249" s="172"/>
      <c r="UAP249" s="172"/>
      <c r="UAQ249" s="172"/>
      <c r="UAR249" s="172"/>
      <c r="UAS249" s="172"/>
      <c r="UAT249" s="172"/>
      <c r="UAU249" s="172"/>
      <c r="UAV249" s="172"/>
      <c r="UAW249" s="172"/>
      <c r="UAX249" s="172"/>
      <c r="UAY249" s="172"/>
      <c r="UAZ249" s="172"/>
      <c r="UBA249" s="172"/>
      <c r="UBB249" s="172"/>
      <c r="UBC249" s="172"/>
      <c r="UBD249" s="172"/>
      <c r="UBE249" s="172"/>
      <c r="UBF249" s="172"/>
      <c r="UBG249" s="172"/>
      <c r="UBH249" s="172"/>
      <c r="UBI249" s="172"/>
      <c r="UBJ249" s="172"/>
      <c r="UBK249" s="172"/>
      <c r="UBL249" s="172"/>
      <c r="UBM249" s="172"/>
      <c r="UBN249" s="172"/>
      <c r="UBO249" s="172"/>
      <c r="UBP249" s="172"/>
      <c r="UBQ249" s="172"/>
      <c r="UBR249" s="172"/>
      <c r="UBS249" s="172"/>
      <c r="UBT249" s="172"/>
      <c r="UBU249" s="172"/>
      <c r="UBV249" s="172"/>
      <c r="UBW249" s="172"/>
      <c r="UBX249" s="172"/>
      <c r="UBY249" s="172"/>
      <c r="UBZ249" s="172"/>
      <c r="UCA249" s="172"/>
      <c r="UCB249" s="172"/>
      <c r="UCC249" s="172"/>
      <c r="UCD249" s="172"/>
      <c r="UCE249" s="172"/>
      <c r="UCF249" s="172"/>
      <c r="UCG249" s="172"/>
      <c r="UCH249" s="172"/>
      <c r="UCI249" s="172"/>
      <c r="UCJ249" s="172"/>
      <c r="UCK249" s="172"/>
      <c r="UCL249" s="172"/>
      <c r="UCM249" s="172"/>
      <c r="UCN249" s="172"/>
      <c r="UCO249" s="172"/>
      <c r="UCP249" s="172"/>
      <c r="UCQ249" s="172"/>
      <c r="UCR249" s="172"/>
      <c r="UCS249" s="172"/>
      <c r="UCT249" s="172"/>
      <c r="UCU249" s="172"/>
      <c r="UCV249" s="172"/>
      <c r="UCW249" s="172"/>
      <c r="UCX249" s="172"/>
      <c r="UCY249" s="172"/>
      <c r="UCZ249" s="172"/>
      <c r="UDA249" s="172"/>
      <c r="UDB249" s="172"/>
      <c r="UDC249" s="172"/>
      <c r="UDD249" s="172"/>
      <c r="UDE249" s="172"/>
      <c r="UDF249" s="172"/>
      <c r="UDG249" s="172"/>
      <c r="UDH249" s="172"/>
      <c r="UDI249" s="172"/>
      <c r="UDJ249" s="172"/>
      <c r="UDK249" s="172"/>
      <c r="UDL249" s="172"/>
      <c r="UDM249" s="172"/>
      <c r="UDN249" s="172"/>
      <c r="UDO249" s="172"/>
      <c r="UDP249" s="172"/>
      <c r="UDQ249" s="172"/>
      <c r="UDR249" s="172"/>
      <c r="UDS249" s="172"/>
      <c r="UDT249" s="172"/>
      <c r="UDU249" s="172"/>
      <c r="UDV249" s="172"/>
      <c r="UDW249" s="172"/>
      <c r="UDX249" s="172"/>
      <c r="UDY249" s="172"/>
      <c r="UDZ249" s="172"/>
      <c r="UEA249" s="172"/>
      <c r="UEB249" s="172"/>
      <c r="UEC249" s="172"/>
      <c r="UED249" s="172"/>
      <c r="UEE249" s="172"/>
      <c r="UEF249" s="172"/>
      <c r="UEG249" s="172"/>
      <c r="UEH249" s="172"/>
      <c r="UEI249" s="172"/>
      <c r="UEJ249" s="172"/>
      <c r="UEK249" s="172"/>
      <c r="UEL249" s="172"/>
      <c r="UEM249" s="172"/>
      <c r="UEN249" s="172"/>
      <c r="UEO249" s="172"/>
      <c r="UEP249" s="172"/>
      <c r="UEQ249" s="172"/>
      <c r="UER249" s="172"/>
      <c r="UES249" s="172"/>
      <c r="UET249" s="172"/>
      <c r="UEU249" s="172"/>
      <c r="UEV249" s="172"/>
      <c r="UEW249" s="172"/>
      <c r="UEX249" s="172"/>
      <c r="UEY249" s="172"/>
      <c r="UEZ249" s="172"/>
      <c r="UFA249" s="172"/>
      <c r="UFB249" s="172"/>
      <c r="UFC249" s="172"/>
      <c r="UFD249" s="172"/>
      <c r="UFE249" s="172"/>
      <c r="UFF249" s="172"/>
      <c r="UFG249" s="172"/>
      <c r="UFH249" s="172"/>
      <c r="UFI249" s="172"/>
      <c r="UFJ249" s="172"/>
      <c r="UFK249" s="172"/>
      <c r="UFL249" s="172"/>
      <c r="UFM249" s="172"/>
      <c r="UFN249" s="172"/>
      <c r="UFO249" s="172"/>
      <c r="UFP249" s="172"/>
      <c r="UFQ249" s="172"/>
      <c r="UFR249" s="172"/>
      <c r="UFS249" s="172"/>
      <c r="UFT249" s="172"/>
      <c r="UFU249" s="172"/>
      <c r="UFV249" s="172"/>
      <c r="UFW249" s="172"/>
      <c r="UFX249" s="172"/>
      <c r="UFY249" s="172"/>
      <c r="UFZ249" s="172"/>
      <c r="UGA249" s="172"/>
      <c r="UGB249" s="172"/>
      <c r="UGC249" s="172"/>
      <c r="UGD249" s="172"/>
      <c r="UGE249" s="172"/>
      <c r="UGF249" s="172"/>
      <c r="UGG249" s="172"/>
      <c r="UGH249" s="172"/>
      <c r="UGI249" s="172"/>
      <c r="UGJ249" s="172"/>
      <c r="UGK249" s="172"/>
      <c r="UGL249" s="172"/>
      <c r="UGM249" s="172"/>
      <c r="UGN249" s="172"/>
      <c r="UGO249" s="172"/>
      <c r="UGP249" s="172"/>
      <c r="UGQ249" s="172"/>
      <c r="UGR249" s="172"/>
      <c r="UGS249" s="172"/>
      <c r="UGT249" s="172"/>
      <c r="UGU249" s="172"/>
      <c r="UGV249" s="172"/>
      <c r="UGW249" s="172"/>
      <c r="UGX249" s="172"/>
      <c r="UGY249" s="172"/>
      <c r="UGZ249" s="172"/>
      <c r="UHA249" s="172"/>
      <c r="UHB249" s="172"/>
      <c r="UHC249" s="172"/>
      <c r="UHD249" s="172"/>
      <c r="UHE249" s="172"/>
      <c r="UHF249" s="172"/>
      <c r="UHG249" s="172"/>
      <c r="UHH249" s="172"/>
      <c r="UHI249" s="172"/>
      <c r="UHJ249" s="172"/>
      <c r="UHK249" s="172"/>
      <c r="UHL249" s="172"/>
      <c r="UHM249" s="172"/>
      <c r="UHN249" s="172"/>
      <c r="UHO249" s="172"/>
      <c r="UHP249" s="172"/>
      <c r="UHQ249" s="172"/>
      <c r="UHR249" s="172"/>
      <c r="UHS249" s="172"/>
      <c r="UHT249" s="172"/>
      <c r="UHU249" s="172"/>
      <c r="UHV249" s="172"/>
      <c r="UHW249" s="172"/>
      <c r="UHX249" s="172"/>
      <c r="UHY249" s="172"/>
      <c r="UHZ249" s="172"/>
      <c r="UIA249" s="172"/>
      <c r="UIB249" s="172"/>
      <c r="UIC249" s="172"/>
      <c r="UID249" s="172"/>
      <c r="UIE249" s="172"/>
      <c r="UIF249" s="172"/>
      <c r="UIG249" s="172"/>
      <c r="UIH249" s="172"/>
      <c r="UII249" s="172"/>
      <c r="UIJ249" s="172"/>
      <c r="UIK249" s="172"/>
      <c r="UIL249" s="172"/>
      <c r="UIM249" s="172"/>
      <c r="UIN249" s="172"/>
      <c r="UIO249" s="172"/>
      <c r="UIP249" s="172"/>
      <c r="UIQ249" s="172"/>
      <c r="UIR249" s="172"/>
      <c r="UIS249" s="172"/>
      <c r="UIT249" s="172"/>
      <c r="UIU249" s="172"/>
      <c r="UIV249" s="172"/>
      <c r="UIW249" s="172"/>
      <c r="UIX249" s="172"/>
      <c r="UIY249" s="172"/>
      <c r="UIZ249" s="172"/>
      <c r="UJA249" s="172"/>
      <c r="UJB249" s="172"/>
      <c r="UJC249" s="172"/>
      <c r="UJD249" s="172"/>
      <c r="UJE249" s="172"/>
      <c r="UJF249" s="172"/>
      <c r="UJG249" s="172"/>
      <c r="UJH249" s="172"/>
      <c r="UJI249" s="172"/>
      <c r="UJJ249" s="172"/>
      <c r="UJK249" s="172"/>
      <c r="UJL249" s="172"/>
      <c r="UJM249" s="172"/>
      <c r="UJN249" s="172"/>
      <c r="UJO249" s="172"/>
      <c r="UJP249" s="172"/>
      <c r="UJQ249" s="172"/>
      <c r="UJR249" s="172"/>
      <c r="UJS249" s="172"/>
      <c r="UJT249" s="172"/>
      <c r="UJU249" s="172"/>
      <c r="UJV249" s="172"/>
      <c r="UJW249" s="172"/>
      <c r="UJX249" s="172"/>
      <c r="UJY249" s="172"/>
      <c r="UJZ249" s="172"/>
      <c r="UKA249" s="172"/>
      <c r="UKB249" s="172"/>
      <c r="UKC249" s="172"/>
      <c r="UKD249" s="172"/>
      <c r="UKE249" s="172"/>
      <c r="UKF249" s="172"/>
      <c r="UKG249" s="172"/>
      <c r="UKH249" s="172"/>
      <c r="UKI249" s="172"/>
      <c r="UKJ249" s="172"/>
      <c r="UKK249" s="172"/>
      <c r="UKL249" s="172"/>
      <c r="UKM249" s="172"/>
      <c r="UKN249" s="172"/>
      <c r="UKO249" s="172"/>
      <c r="UKP249" s="172"/>
      <c r="UKQ249" s="172"/>
      <c r="UKR249" s="172"/>
      <c r="UKS249" s="172"/>
      <c r="UKT249" s="172"/>
      <c r="UKU249" s="172"/>
      <c r="UKV249" s="172"/>
      <c r="UKW249" s="172"/>
      <c r="UKX249" s="172"/>
      <c r="UKY249" s="172"/>
      <c r="UKZ249" s="172"/>
      <c r="ULA249" s="172"/>
      <c r="ULB249" s="172"/>
      <c r="ULC249" s="172"/>
      <c r="ULD249" s="172"/>
      <c r="ULE249" s="172"/>
      <c r="ULF249" s="172"/>
      <c r="ULG249" s="172"/>
      <c r="ULH249" s="172"/>
      <c r="ULI249" s="172"/>
      <c r="ULJ249" s="172"/>
      <c r="ULK249" s="172"/>
      <c r="ULL249" s="172"/>
      <c r="ULM249" s="172"/>
      <c r="ULN249" s="172"/>
      <c r="ULO249" s="172"/>
      <c r="ULP249" s="172"/>
      <c r="ULQ249" s="172"/>
      <c r="ULR249" s="172"/>
      <c r="ULS249" s="172"/>
      <c r="ULT249" s="172"/>
      <c r="ULU249" s="172"/>
      <c r="ULV249" s="172"/>
      <c r="ULW249" s="172"/>
      <c r="ULX249" s="172"/>
      <c r="ULY249" s="172"/>
      <c r="ULZ249" s="172"/>
      <c r="UMA249" s="172"/>
      <c r="UMB249" s="172"/>
      <c r="UMC249" s="172"/>
      <c r="UMD249" s="172"/>
      <c r="UME249" s="172"/>
      <c r="UMF249" s="172"/>
      <c r="UMG249" s="172"/>
      <c r="UMH249" s="172"/>
      <c r="UMI249" s="172"/>
      <c r="UMJ249" s="172"/>
      <c r="UMK249" s="172"/>
      <c r="UML249" s="172"/>
      <c r="UMM249" s="172"/>
      <c r="UMN249" s="172"/>
      <c r="UMO249" s="172"/>
      <c r="UMP249" s="172"/>
      <c r="UMQ249" s="172"/>
      <c r="UMR249" s="172"/>
      <c r="UMS249" s="172"/>
      <c r="UMT249" s="172"/>
      <c r="UMU249" s="172"/>
      <c r="UMV249" s="172"/>
      <c r="UMW249" s="172"/>
      <c r="UMX249" s="172"/>
      <c r="UMY249" s="172"/>
      <c r="UMZ249" s="172"/>
      <c r="UNA249" s="172"/>
      <c r="UNB249" s="172"/>
      <c r="UNC249" s="172"/>
      <c r="UND249" s="172"/>
      <c r="UNE249" s="172"/>
      <c r="UNF249" s="172"/>
      <c r="UNG249" s="172"/>
      <c r="UNH249" s="172"/>
      <c r="UNI249" s="172"/>
      <c r="UNJ249" s="172"/>
      <c r="UNK249" s="172"/>
      <c r="UNL249" s="172"/>
      <c r="UNM249" s="172"/>
      <c r="UNN249" s="172"/>
      <c r="UNO249" s="172"/>
      <c r="UNP249" s="172"/>
      <c r="UNQ249" s="172"/>
      <c r="UNR249" s="172"/>
      <c r="UNS249" s="172"/>
      <c r="UNT249" s="172"/>
      <c r="UNU249" s="172"/>
      <c r="UNV249" s="172"/>
      <c r="UNW249" s="172"/>
      <c r="UNX249" s="172"/>
      <c r="UNY249" s="172"/>
      <c r="UNZ249" s="172"/>
      <c r="UOA249" s="172"/>
      <c r="UOB249" s="172"/>
      <c r="UOC249" s="172"/>
      <c r="UOD249" s="172"/>
      <c r="UOE249" s="172"/>
      <c r="UOF249" s="172"/>
      <c r="UOG249" s="172"/>
      <c r="UOH249" s="172"/>
      <c r="UOI249" s="172"/>
      <c r="UOJ249" s="172"/>
      <c r="UOK249" s="172"/>
      <c r="UOL249" s="172"/>
      <c r="UOM249" s="172"/>
      <c r="UON249" s="172"/>
      <c r="UOO249" s="172"/>
      <c r="UOP249" s="172"/>
      <c r="UOQ249" s="172"/>
      <c r="UOR249" s="172"/>
      <c r="UOS249" s="172"/>
      <c r="UOT249" s="172"/>
      <c r="UOU249" s="172"/>
      <c r="UOV249" s="172"/>
      <c r="UOW249" s="172"/>
      <c r="UOX249" s="172"/>
      <c r="UOY249" s="172"/>
      <c r="UOZ249" s="172"/>
      <c r="UPA249" s="172"/>
      <c r="UPB249" s="172"/>
      <c r="UPC249" s="172"/>
      <c r="UPD249" s="172"/>
      <c r="UPE249" s="172"/>
      <c r="UPF249" s="172"/>
      <c r="UPG249" s="172"/>
      <c r="UPH249" s="172"/>
      <c r="UPI249" s="172"/>
      <c r="UPJ249" s="172"/>
      <c r="UPK249" s="172"/>
      <c r="UPL249" s="172"/>
      <c r="UPM249" s="172"/>
      <c r="UPN249" s="172"/>
      <c r="UPO249" s="172"/>
      <c r="UPP249" s="172"/>
      <c r="UPQ249" s="172"/>
      <c r="UPR249" s="172"/>
      <c r="UPS249" s="172"/>
      <c r="UPT249" s="172"/>
      <c r="UPU249" s="172"/>
      <c r="UPV249" s="172"/>
      <c r="UPW249" s="172"/>
      <c r="UPX249" s="172"/>
      <c r="UPY249" s="172"/>
      <c r="UPZ249" s="172"/>
      <c r="UQA249" s="172"/>
      <c r="UQB249" s="172"/>
      <c r="UQC249" s="172"/>
      <c r="UQD249" s="172"/>
      <c r="UQE249" s="172"/>
      <c r="UQF249" s="172"/>
      <c r="UQG249" s="172"/>
      <c r="UQH249" s="172"/>
      <c r="UQI249" s="172"/>
      <c r="UQJ249" s="172"/>
      <c r="UQK249" s="172"/>
      <c r="UQL249" s="172"/>
      <c r="UQM249" s="172"/>
      <c r="UQN249" s="172"/>
      <c r="UQO249" s="172"/>
      <c r="UQP249" s="172"/>
      <c r="UQQ249" s="172"/>
      <c r="UQR249" s="172"/>
      <c r="UQS249" s="172"/>
      <c r="UQT249" s="172"/>
      <c r="UQU249" s="172"/>
      <c r="UQV249" s="172"/>
      <c r="UQW249" s="172"/>
      <c r="UQX249" s="172"/>
      <c r="UQY249" s="172"/>
      <c r="UQZ249" s="172"/>
      <c r="URA249" s="172"/>
      <c r="URB249" s="172"/>
      <c r="URC249" s="172"/>
      <c r="URD249" s="172"/>
      <c r="URE249" s="172"/>
      <c r="URF249" s="172"/>
      <c r="URG249" s="172"/>
      <c r="URH249" s="172"/>
      <c r="URI249" s="172"/>
      <c r="URJ249" s="172"/>
      <c r="URK249" s="172"/>
      <c r="URL249" s="172"/>
      <c r="URM249" s="172"/>
      <c r="URN249" s="172"/>
      <c r="URO249" s="172"/>
      <c r="URP249" s="172"/>
      <c r="URQ249" s="172"/>
      <c r="URR249" s="172"/>
      <c r="URS249" s="172"/>
      <c r="URT249" s="172"/>
      <c r="URU249" s="172"/>
      <c r="URV249" s="172"/>
      <c r="URW249" s="172"/>
      <c r="URX249" s="172"/>
      <c r="URY249" s="172"/>
      <c r="URZ249" s="172"/>
      <c r="USA249" s="172"/>
      <c r="USB249" s="172"/>
      <c r="USC249" s="172"/>
      <c r="USD249" s="172"/>
      <c r="USE249" s="172"/>
      <c r="USF249" s="172"/>
      <c r="USG249" s="172"/>
      <c r="USH249" s="172"/>
      <c r="USI249" s="172"/>
      <c r="USJ249" s="172"/>
      <c r="USK249" s="172"/>
      <c r="USL249" s="172"/>
      <c r="USM249" s="172"/>
      <c r="USN249" s="172"/>
      <c r="USO249" s="172"/>
      <c r="USP249" s="172"/>
      <c r="USQ249" s="172"/>
      <c r="USR249" s="172"/>
      <c r="USS249" s="172"/>
      <c r="UST249" s="172"/>
      <c r="USU249" s="172"/>
      <c r="USV249" s="172"/>
      <c r="USW249" s="172"/>
      <c r="USX249" s="172"/>
      <c r="USY249" s="172"/>
      <c r="USZ249" s="172"/>
      <c r="UTA249" s="172"/>
      <c r="UTB249" s="172"/>
      <c r="UTC249" s="172"/>
      <c r="UTD249" s="172"/>
      <c r="UTE249" s="172"/>
      <c r="UTF249" s="172"/>
      <c r="UTG249" s="172"/>
      <c r="UTH249" s="172"/>
      <c r="UTI249" s="172"/>
      <c r="UTJ249" s="172"/>
      <c r="UTK249" s="172"/>
      <c r="UTL249" s="172"/>
      <c r="UTM249" s="172"/>
      <c r="UTN249" s="172"/>
      <c r="UTO249" s="172"/>
      <c r="UTP249" s="172"/>
      <c r="UTQ249" s="172"/>
      <c r="UTR249" s="172"/>
      <c r="UTS249" s="172"/>
      <c r="UTT249" s="172"/>
      <c r="UTU249" s="172"/>
      <c r="UTV249" s="172"/>
      <c r="UTW249" s="172"/>
      <c r="UTX249" s="172"/>
      <c r="UTY249" s="172"/>
      <c r="UTZ249" s="172"/>
      <c r="UUA249" s="172"/>
      <c r="UUB249" s="172"/>
      <c r="UUC249" s="172"/>
      <c r="UUD249" s="172"/>
      <c r="UUE249" s="172"/>
      <c r="UUF249" s="172"/>
      <c r="UUG249" s="172"/>
      <c r="UUH249" s="172"/>
      <c r="UUI249" s="172"/>
      <c r="UUJ249" s="172"/>
      <c r="UUK249" s="172"/>
      <c r="UUL249" s="172"/>
      <c r="UUM249" s="172"/>
      <c r="UUN249" s="172"/>
      <c r="UUO249" s="172"/>
      <c r="UUP249" s="172"/>
      <c r="UUQ249" s="172"/>
      <c r="UUR249" s="172"/>
      <c r="UUS249" s="172"/>
      <c r="UUT249" s="172"/>
      <c r="UUU249" s="172"/>
      <c r="UUV249" s="172"/>
      <c r="UUW249" s="172"/>
      <c r="UUX249" s="172"/>
      <c r="UUY249" s="172"/>
      <c r="UUZ249" s="172"/>
      <c r="UVA249" s="172"/>
      <c r="UVB249" s="172"/>
      <c r="UVC249" s="172"/>
      <c r="UVD249" s="172"/>
      <c r="UVE249" s="172"/>
      <c r="UVF249" s="172"/>
      <c r="UVG249" s="172"/>
      <c r="UVH249" s="172"/>
      <c r="UVI249" s="172"/>
      <c r="UVJ249" s="172"/>
      <c r="UVK249" s="172"/>
      <c r="UVL249" s="172"/>
      <c r="UVM249" s="172"/>
      <c r="UVN249" s="172"/>
      <c r="UVO249" s="172"/>
      <c r="UVP249" s="172"/>
      <c r="UVQ249" s="172"/>
      <c r="UVR249" s="172"/>
      <c r="UVS249" s="172"/>
      <c r="UVT249" s="172"/>
      <c r="UVU249" s="172"/>
      <c r="UVV249" s="172"/>
      <c r="UVW249" s="172"/>
      <c r="UVX249" s="172"/>
      <c r="UVY249" s="172"/>
      <c r="UVZ249" s="172"/>
      <c r="UWA249" s="172"/>
      <c r="UWB249" s="172"/>
      <c r="UWC249" s="172"/>
      <c r="UWD249" s="172"/>
      <c r="UWE249" s="172"/>
      <c r="UWF249" s="172"/>
      <c r="UWG249" s="172"/>
      <c r="UWH249" s="172"/>
      <c r="UWI249" s="172"/>
      <c r="UWJ249" s="172"/>
      <c r="UWK249" s="172"/>
      <c r="UWL249" s="172"/>
      <c r="UWM249" s="172"/>
      <c r="UWN249" s="172"/>
      <c r="UWO249" s="172"/>
      <c r="UWP249" s="172"/>
      <c r="UWQ249" s="172"/>
      <c r="UWR249" s="172"/>
      <c r="UWS249" s="172"/>
      <c r="UWT249" s="172"/>
      <c r="UWU249" s="172"/>
      <c r="UWV249" s="172"/>
      <c r="UWW249" s="172"/>
      <c r="UWX249" s="172"/>
      <c r="UWY249" s="172"/>
      <c r="UWZ249" s="172"/>
      <c r="UXA249" s="172"/>
      <c r="UXB249" s="172"/>
      <c r="UXC249" s="172"/>
      <c r="UXD249" s="172"/>
      <c r="UXE249" s="172"/>
      <c r="UXF249" s="172"/>
      <c r="UXG249" s="172"/>
      <c r="UXH249" s="172"/>
      <c r="UXI249" s="172"/>
      <c r="UXJ249" s="172"/>
      <c r="UXK249" s="172"/>
      <c r="UXL249" s="172"/>
      <c r="UXM249" s="172"/>
      <c r="UXN249" s="172"/>
      <c r="UXO249" s="172"/>
      <c r="UXP249" s="172"/>
      <c r="UXQ249" s="172"/>
      <c r="UXR249" s="172"/>
      <c r="UXS249" s="172"/>
      <c r="UXT249" s="172"/>
      <c r="UXU249" s="172"/>
      <c r="UXV249" s="172"/>
      <c r="UXW249" s="172"/>
      <c r="UXX249" s="172"/>
      <c r="UXY249" s="172"/>
      <c r="UXZ249" s="172"/>
      <c r="UYA249" s="172"/>
      <c r="UYB249" s="172"/>
      <c r="UYC249" s="172"/>
      <c r="UYD249" s="172"/>
      <c r="UYE249" s="172"/>
      <c r="UYF249" s="172"/>
      <c r="UYG249" s="172"/>
      <c r="UYH249" s="172"/>
      <c r="UYI249" s="172"/>
      <c r="UYJ249" s="172"/>
      <c r="UYK249" s="172"/>
      <c r="UYL249" s="172"/>
      <c r="UYM249" s="172"/>
      <c r="UYN249" s="172"/>
      <c r="UYO249" s="172"/>
      <c r="UYP249" s="172"/>
      <c r="UYQ249" s="172"/>
      <c r="UYR249" s="172"/>
      <c r="UYS249" s="172"/>
      <c r="UYT249" s="172"/>
      <c r="UYU249" s="172"/>
      <c r="UYV249" s="172"/>
      <c r="UYW249" s="172"/>
      <c r="UYX249" s="172"/>
      <c r="UYY249" s="172"/>
      <c r="UYZ249" s="172"/>
      <c r="UZA249" s="172"/>
      <c r="UZB249" s="172"/>
      <c r="UZC249" s="172"/>
      <c r="UZD249" s="172"/>
      <c r="UZE249" s="172"/>
      <c r="UZF249" s="172"/>
      <c r="UZG249" s="172"/>
      <c r="UZH249" s="172"/>
      <c r="UZI249" s="172"/>
      <c r="UZJ249" s="172"/>
      <c r="UZK249" s="172"/>
      <c r="UZL249" s="172"/>
      <c r="UZM249" s="172"/>
      <c r="UZN249" s="172"/>
      <c r="UZO249" s="172"/>
      <c r="UZP249" s="172"/>
      <c r="UZQ249" s="172"/>
      <c r="UZR249" s="172"/>
      <c r="UZS249" s="172"/>
      <c r="UZT249" s="172"/>
      <c r="UZU249" s="172"/>
      <c r="UZV249" s="172"/>
      <c r="UZW249" s="172"/>
      <c r="UZX249" s="172"/>
      <c r="UZY249" s="172"/>
      <c r="UZZ249" s="172"/>
      <c r="VAA249" s="172"/>
      <c r="VAB249" s="172"/>
      <c r="VAC249" s="172"/>
      <c r="VAD249" s="172"/>
      <c r="VAE249" s="172"/>
      <c r="VAF249" s="172"/>
      <c r="VAG249" s="172"/>
      <c r="VAH249" s="172"/>
      <c r="VAI249" s="172"/>
      <c r="VAJ249" s="172"/>
      <c r="VAK249" s="172"/>
      <c r="VAL249" s="172"/>
      <c r="VAM249" s="172"/>
      <c r="VAN249" s="172"/>
      <c r="VAO249" s="172"/>
      <c r="VAP249" s="172"/>
      <c r="VAQ249" s="172"/>
      <c r="VAR249" s="172"/>
      <c r="VAS249" s="172"/>
      <c r="VAT249" s="172"/>
      <c r="VAU249" s="172"/>
      <c r="VAV249" s="172"/>
      <c r="VAW249" s="172"/>
      <c r="VAX249" s="172"/>
      <c r="VAY249" s="172"/>
      <c r="VAZ249" s="172"/>
      <c r="VBA249" s="172"/>
      <c r="VBB249" s="172"/>
      <c r="VBC249" s="172"/>
      <c r="VBD249" s="172"/>
      <c r="VBE249" s="172"/>
      <c r="VBF249" s="172"/>
      <c r="VBG249" s="172"/>
      <c r="VBH249" s="172"/>
      <c r="VBI249" s="172"/>
      <c r="VBJ249" s="172"/>
      <c r="VBK249" s="172"/>
      <c r="VBL249" s="172"/>
      <c r="VBM249" s="172"/>
      <c r="VBN249" s="172"/>
      <c r="VBO249" s="172"/>
      <c r="VBP249" s="172"/>
      <c r="VBQ249" s="172"/>
      <c r="VBR249" s="172"/>
      <c r="VBS249" s="172"/>
      <c r="VBT249" s="172"/>
      <c r="VBU249" s="172"/>
      <c r="VBV249" s="172"/>
      <c r="VBW249" s="172"/>
      <c r="VBX249" s="172"/>
      <c r="VBY249" s="172"/>
      <c r="VBZ249" s="172"/>
      <c r="VCA249" s="172"/>
      <c r="VCB249" s="172"/>
      <c r="VCC249" s="172"/>
      <c r="VCD249" s="172"/>
      <c r="VCE249" s="172"/>
      <c r="VCF249" s="172"/>
      <c r="VCG249" s="172"/>
      <c r="VCH249" s="172"/>
      <c r="VCI249" s="172"/>
      <c r="VCJ249" s="172"/>
      <c r="VCK249" s="172"/>
      <c r="VCL249" s="172"/>
      <c r="VCM249" s="172"/>
      <c r="VCN249" s="172"/>
      <c r="VCO249" s="172"/>
      <c r="VCP249" s="172"/>
      <c r="VCQ249" s="172"/>
      <c r="VCR249" s="172"/>
      <c r="VCS249" s="172"/>
      <c r="VCT249" s="172"/>
      <c r="VCU249" s="172"/>
      <c r="VCV249" s="172"/>
      <c r="VCW249" s="172"/>
      <c r="VCX249" s="172"/>
      <c r="VCY249" s="172"/>
      <c r="VCZ249" s="172"/>
      <c r="VDA249" s="172"/>
      <c r="VDB249" s="172"/>
      <c r="VDC249" s="172"/>
      <c r="VDD249" s="172"/>
      <c r="VDE249" s="172"/>
      <c r="VDF249" s="172"/>
      <c r="VDG249" s="172"/>
      <c r="VDH249" s="172"/>
      <c r="VDI249" s="172"/>
      <c r="VDJ249" s="172"/>
      <c r="VDK249" s="172"/>
      <c r="VDL249" s="172"/>
      <c r="VDM249" s="172"/>
      <c r="VDN249" s="172"/>
      <c r="VDO249" s="172"/>
      <c r="VDP249" s="172"/>
      <c r="VDQ249" s="172"/>
      <c r="VDR249" s="172"/>
      <c r="VDS249" s="172"/>
      <c r="VDT249" s="172"/>
      <c r="VDU249" s="172"/>
      <c r="VDV249" s="172"/>
      <c r="VDW249" s="172"/>
      <c r="VDX249" s="172"/>
      <c r="VDY249" s="172"/>
      <c r="VDZ249" s="172"/>
      <c r="VEA249" s="172"/>
      <c r="VEB249" s="172"/>
      <c r="VEC249" s="172"/>
      <c r="VED249" s="172"/>
      <c r="VEE249" s="172"/>
      <c r="VEF249" s="172"/>
      <c r="VEG249" s="172"/>
      <c r="VEH249" s="172"/>
      <c r="VEI249" s="172"/>
      <c r="VEJ249" s="172"/>
      <c r="VEK249" s="172"/>
      <c r="VEL249" s="172"/>
      <c r="VEM249" s="172"/>
      <c r="VEN249" s="172"/>
      <c r="VEO249" s="172"/>
      <c r="VEP249" s="172"/>
      <c r="VEQ249" s="172"/>
      <c r="VER249" s="172"/>
      <c r="VES249" s="172"/>
      <c r="VET249" s="172"/>
      <c r="VEU249" s="172"/>
      <c r="VEV249" s="172"/>
      <c r="VEW249" s="172"/>
      <c r="VEX249" s="172"/>
      <c r="VEY249" s="172"/>
      <c r="VEZ249" s="172"/>
      <c r="VFA249" s="172"/>
      <c r="VFB249" s="172"/>
      <c r="VFC249" s="172"/>
      <c r="VFD249" s="172"/>
      <c r="VFE249" s="172"/>
      <c r="VFF249" s="172"/>
      <c r="VFG249" s="172"/>
      <c r="VFH249" s="172"/>
      <c r="VFI249" s="172"/>
      <c r="VFJ249" s="172"/>
      <c r="VFK249" s="172"/>
      <c r="VFL249" s="172"/>
      <c r="VFM249" s="172"/>
      <c r="VFN249" s="172"/>
      <c r="VFO249" s="172"/>
      <c r="VFP249" s="172"/>
      <c r="VFQ249" s="172"/>
      <c r="VFR249" s="172"/>
      <c r="VFS249" s="172"/>
      <c r="VFT249" s="172"/>
      <c r="VFU249" s="172"/>
      <c r="VFV249" s="172"/>
      <c r="VFW249" s="172"/>
      <c r="VFX249" s="172"/>
      <c r="VFY249" s="172"/>
      <c r="VFZ249" s="172"/>
      <c r="VGA249" s="172"/>
      <c r="VGB249" s="172"/>
      <c r="VGC249" s="172"/>
      <c r="VGD249" s="172"/>
      <c r="VGE249" s="172"/>
      <c r="VGF249" s="172"/>
      <c r="VGG249" s="172"/>
      <c r="VGH249" s="172"/>
      <c r="VGI249" s="172"/>
      <c r="VGJ249" s="172"/>
      <c r="VGK249" s="172"/>
      <c r="VGL249" s="172"/>
      <c r="VGM249" s="172"/>
      <c r="VGN249" s="172"/>
      <c r="VGO249" s="172"/>
      <c r="VGP249" s="172"/>
      <c r="VGQ249" s="172"/>
      <c r="VGR249" s="172"/>
      <c r="VGS249" s="172"/>
      <c r="VGT249" s="172"/>
      <c r="VGU249" s="172"/>
      <c r="VGV249" s="172"/>
      <c r="VGW249" s="172"/>
      <c r="VGX249" s="172"/>
      <c r="VGY249" s="172"/>
      <c r="VGZ249" s="172"/>
      <c r="VHA249" s="172"/>
      <c r="VHB249" s="172"/>
      <c r="VHC249" s="172"/>
      <c r="VHD249" s="172"/>
      <c r="VHE249" s="172"/>
      <c r="VHF249" s="172"/>
      <c r="VHG249" s="172"/>
      <c r="VHH249" s="172"/>
      <c r="VHI249" s="172"/>
      <c r="VHJ249" s="172"/>
      <c r="VHK249" s="172"/>
      <c r="VHL249" s="172"/>
      <c r="VHM249" s="172"/>
      <c r="VHN249" s="172"/>
      <c r="VHO249" s="172"/>
      <c r="VHP249" s="172"/>
      <c r="VHQ249" s="172"/>
      <c r="VHR249" s="172"/>
      <c r="VHS249" s="172"/>
      <c r="VHT249" s="172"/>
      <c r="VHU249" s="172"/>
      <c r="VHV249" s="172"/>
      <c r="VHW249" s="172"/>
      <c r="VHX249" s="172"/>
      <c r="VHY249" s="172"/>
      <c r="VHZ249" s="172"/>
      <c r="VIA249" s="172"/>
      <c r="VIB249" s="172"/>
      <c r="VIC249" s="172"/>
      <c r="VID249" s="172"/>
      <c r="VIE249" s="172"/>
      <c r="VIF249" s="172"/>
      <c r="VIG249" s="172"/>
      <c r="VIH249" s="172"/>
      <c r="VII249" s="172"/>
      <c r="VIJ249" s="172"/>
      <c r="VIK249" s="172"/>
      <c r="VIL249" s="172"/>
      <c r="VIM249" s="172"/>
      <c r="VIN249" s="172"/>
      <c r="VIO249" s="172"/>
      <c r="VIP249" s="172"/>
      <c r="VIQ249" s="172"/>
      <c r="VIR249" s="172"/>
      <c r="VIS249" s="172"/>
      <c r="VIT249" s="172"/>
      <c r="VIU249" s="172"/>
      <c r="VIV249" s="172"/>
      <c r="VIW249" s="172"/>
      <c r="VIX249" s="172"/>
      <c r="VIY249" s="172"/>
      <c r="VIZ249" s="172"/>
      <c r="VJA249" s="172"/>
      <c r="VJB249" s="172"/>
      <c r="VJC249" s="172"/>
      <c r="VJD249" s="172"/>
      <c r="VJE249" s="172"/>
      <c r="VJF249" s="172"/>
      <c r="VJG249" s="172"/>
      <c r="VJH249" s="172"/>
      <c r="VJI249" s="172"/>
      <c r="VJJ249" s="172"/>
      <c r="VJK249" s="172"/>
      <c r="VJL249" s="172"/>
      <c r="VJM249" s="172"/>
      <c r="VJN249" s="172"/>
      <c r="VJO249" s="172"/>
      <c r="VJP249" s="172"/>
      <c r="VJQ249" s="172"/>
      <c r="VJR249" s="172"/>
      <c r="VJS249" s="172"/>
      <c r="VJT249" s="172"/>
      <c r="VJU249" s="172"/>
      <c r="VJV249" s="172"/>
      <c r="VJW249" s="172"/>
      <c r="VJX249" s="172"/>
      <c r="VJY249" s="172"/>
      <c r="VJZ249" s="172"/>
      <c r="VKA249" s="172"/>
      <c r="VKB249" s="172"/>
      <c r="VKC249" s="172"/>
      <c r="VKD249" s="172"/>
      <c r="VKE249" s="172"/>
      <c r="VKF249" s="172"/>
      <c r="VKG249" s="172"/>
      <c r="VKH249" s="172"/>
      <c r="VKI249" s="172"/>
      <c r="VKJ249" s="172"/>
      <c r="VKK249" s="172"/>
      <c r="VKL249" s="172"/>
      <c r="VKM249" s="172"/>
      <c r="VKN249" s="172"/>
      <c r="VKO249" s="172"/>
      <c r="VKP249" s="172"/>
      <c r="VKQ249" s="172"/>
      <c r="VKR249" s="172"/>
      <c r="VKS249" s="172"/>
      <c r="VKT249" s="172"/>
      <c r="VKU249" s="172"/>
      <c r="VKV249" s="172"/>
      <c r="VKW249" s="172"/>
      <c r="VKX249" s="172"/>
      <c r="VKY249" s="172"/>
      <c r="VKZ249" s="172"/>
      <c r="VLA249" s="172"/>
      <c r="VLB249" s="172"/>
      <c r="VLC249" s="172"/>
      <c r="VLD249" s="172"/>
      <c r="VLE249" s="172"/>
      <c r="VLF249" s="172"/>
      <c r="VLG249" s="172"/>
      <c r="VLH249" s="172"/>
      <c r="VLI249" s="172"/>
      <c r="VLJ249" s="172"/>
      <c r="VLK249" s="172"/>
      <c r="VLL249" s="172"/>
      <c r="VLM249" s="172"/>
      <c r="VLN249" s="172"/>
      <c r="VLO249" s="172"/>
      <c r="VLP249" s="172"/>
      <c r="VLQ249" s="172"/>
      <c r="VLR249" s="172"/>
      <c r="VLS249" s="172"/>
      <c r="VLT249" s="172"/>
      <c r="VLU249" s="172"/>
      <c r="VLV249" s="172"/>
      <c r="VLW249" s="172"/>
      <c r="VLX249" s="172"/>
      <c r="VLY249" s="172"/>
      <c r="VLZ249" s="172"/>
      <c r="VMA249" s="172"/>
      <c r="VMB249" s="172"/>
      <c r="VMC249" s="172"/>
      <c r="VMD249" s="172"/>
      <c r="VME249" s="172"/>
      <c r="VMF249" s="172"/>
      <c r="VMG249" s="172"/>
      <c r="VMH249" s="172"/>
      <c r="VMI249" s="172"/>
      <c r="VMJ249" s="172"/>
      <c r="VMK249" s="172"/>
      <c r="VML249" s="172"/>
      <c r="VMM249" s="172"/>
      <c r="VMN249" s="172"/>
      <c r="VMO249" s="172"/>
      <c r="VMP249" s="172"/>
      <c r="VMQ249" s="172"/>
      <c r="VMR249" s="172"/>
      <c r="VMS249" s="172"/>
      <c r="VMT249" s="172"/>
      <c r="VMU249" s="172"/>
      <c r="VMV249" s="172"/>
      <c r="VMW249" s="172"/>
      <c r="VMX249" s="172"/>
      <c r="VMY249" s="172"/>
      <c r="VMZ249" s="172"/>
      <c r="VNA249" s="172"/>
      <c r="VNB249" s="172"/>
      <c r="VNC249" s="172"/>
      <c r="VND249" s="172"/>
      <c r="VNE249" s="172"/>
      <c r="VNF249" s="172"/>
      <c r="VNG249" s="172"/>
      <c r="VNH249" s="172"/>
      <c r="VNI249" s="172"/>
      <c r="VNJ249" s="172"/>
      <c r="VNK249" s="172"/>
      <c r="VNL249" s="172"/>
      <c r="VNM249" s="172"/>
      <c r="VNN249" s="172"/>
      <c r="VNO249" s="172"/>
      <c r="VNP249" s="172"/>
      <c r="VNQ249" s="172"/>
      <c r="VNR249" s="172"/>
      <c r="VNS249" s="172"/>
      <c r="VNT249" s="172"/>
      <c r="VNU249" s="172"/>
      <c r="VNV249" s="172"/>
      <c r="VNW249" s="172"/>
      <c r="VNX249" s="172"/>
      <c r="VNY249" s="172"/>
      <c r="VNZ249" s="172"/>
      <c r="VOA249" s="172"/>
      <c r="VOB249" s="172"/>
      <c r="VOC249" s="172"/>
      <c r="VOD249" s="172"/>
      <c r="VOE249" s="172"/>
      <c r="VOF249" s="172"/>
      <c r="VOG249" s="172"/>
      <c r="VOH249" s="172"/>
      <c r="VOI249" s="172"/>
      <c r="VOJ249" s="172"/>
      <c r="VOK249" s="172"/>
      <c r="VOL249" s="172"/>
      <c r="VOM249" s="172"/>
      <c r="VON249" s="172"/>
      <c r="VOO249" s="172"/>
      <c r="VOP249" s="172"/>
      <c r="VOQ249" s="172"/>
      <c r="VOR249" s="172"/>
      <c r="VOS249" s="172"/>
      <c r="VOT249" s="172"/>
      <c r="VOU249" s="172"/>
      <c r="VOV249" s="172"/>
      <c r="VOW249" s="172"/>
      <c r="VOX249" s="172"/>
      <c r="VOY249" s="172"/>
      <c r="VOZ249" s="172"/>
      <c r="VPA249" s="172"/>
      <c r="VPB249" s="172"/>
      <c r="VPC249" s="172"/>
      <c r="VPD249" s="172"/>
      <c r="VPE249" s="172"/>
      <c r="VPF249" s="172"/>
      <c r="VPG249" s="172"/>
      <c r="VPH249" s="172"/>
      <c r="VPI249" s="172"/>
      <c r="VPJ249" s="172"/>
      <c r="VPK249" s="172"/>
      <c r="VPL249" s="172"/>
      <c r="VPM249" s="172"/>
      <c r="VPN249" s="172"/>
      <c r="VPO249" s="172"/>
      <c r="VPP249" s="172"/>
      <c r="VPQ249" s="172"/>
      <c r="VPR249" s="172"/>
      <c r="VPS249" s="172"/>
      <c r="VPT249" s="172"/>
      <c r="VPU249" s="172"/>
      <c r="VPV249" s="172"/>
      <c r="VPW249" s="172"/>
      <c r="VPX249" s="172"/>
      <c r="VPY249" s="172"/>
      <c r="VPZ249" s="172"/>
      <c r="VQA249" s="172"/>
      <c r="VQB249" s="172"/>
      <c r="VQC249" s="172"/>
      <c r="VQD249" s="172"/>
      <c r="VQE249" s="172"/>
      <c r="VQF249" s="172"/>
      <c r="VQG249" s="172"/>
      <c r="VQH249" s="172"/>
      <c r="VQI249" s="172"/>
      <c r="VQJ249" s="172"/>
      <c r="VQK249" s="172"/>
      <c r="VQL249" s="172"/>
      <c r="VQM249" s="172"/>
      <c r="VQN249" s="172"/>
      <c r="VQO249" s="172"/>
      <c r="VQP249" s="172"/>
      <c r="VQQ249" s="172"/>
      <c r="VQR249" s="172"/>
      <c r="VQS249" s="172"/>
      <c r="VQT249" s="172"/>
      <c r="VQU249" s="172"/>
      <c r="VQV249" s="172"/>
      <c r="VQW249" s="172"/>
      <c r="VQX249" s="172"/>
      <c r="VQY249" s="172"/>
      <c r="VQZ249" s="172"/>
      <c r="VRA249" s="172"/>
      <c r="VRB249" s="172"/>
      <c r="VRC249" s="172"/>
      <c r="VRD249" s="172"/>
      <c r="VRE249" s="172"/>
      <c r="VRF249" s="172"/>
      <c r="VRG249" s="172"/>
      <c r="VRH249" s="172"/>
      <c r="VRI249" s="172"/>
      <c r="VRJ249" s="172"/>
      <c r="VRK249" s="172"/>
      <c r="VRL249" s="172"/>
      <c r="VRM249" s="172"/>
      <c r="VRN249" s="172"/>
      <c r="VRO249" s="172"/>
      <c r="VRP249" s="172"/>
      <c r="VRQ249" s="172"/>
      <c r="VRR249" s="172"/>
      <c r="VRS249" s="172"/>
      <c r="VRT249" s="172"/>
      <c r="VRU249" s="172"/>
      <c r="VRV249" s="172"/>
      <c r="VRW249" s="172"/>
      <c r="VRX249" s="172"/>
      <c r="VRY249" s="172"/>
      <c r="VRZ249" s="172"/>
      <c r="VSA249" s="172"/>
      <c r="VSB249" s="172"/>
      <c r="VSC249" s="172"/>
      <c r="VSD249" s="172"/>
      <c r="VSE249" s="172"/>
      <c r="VSF249" s="172"/>
      <c r="VSG249" s="172"/>
      <c r="VSH249" s="172"/>
      <c r="VSI249" s="172"/>
      <c r="VSJ249" s="172"/>
      <c r="VSK249" s="172"/>
      <c r="VSL249" s="172"/>
      <c r="VSM249" s="172"/>
      <c r="VSN249" s="172"/>
      <c r="VSO249" s="172"/>
      <c r="VSP249" s="172"/>
      <c r="VSQ249" s="172"/>
      <c r="VSR249" s="172"/>
      <c r="VSS249" s="172"/>
      <c r="VST249" s="172"/>
      <c r="VSU249" s="172"/>
      <c r="VSV249" s="172"/>
      <c r="VSW249" s="172"/>
      <c r="VSX249" s="172"/>
      <c r="VSY249" s="172"/>
      <c r="VSZ249" s="172"/>
      <c r="VTA249" s="172"/>
      <c r="VTB249" s="172"/>
      <c r="VTC249" s="172"/>
      <c r="VTD249" s="172"/>
      <c r="VTE249" s="172"/>
      <c r="VTF249" s="172"/>
      <c r="VTG249" s="172"/>
      <c r="VTH249" s="172"/>
      <c r="VTI249" s="172"/>
      <c r="VTJ249" s="172"/>
      <c r="VTK249" s="172"/>
      <c r="VTL249" s="172"/>
      <c r="VTM249" s="172"/>
      <c r="VTN249" s="172"/>
      <c r="VTO249" s="172"/>
      <c r="VTP249" s="172"/>
      <c r="VTQ249" s="172"/>
      <c r="VTR249" s="172"/>
      <c r="VTS249" s="172"/>
      <c r="VTT249" s="172"/>
      <c r="VTU249" s="172"/>
      <c r="VTV249" s="172"/>
      <c r="VTW249" s="172"/>
      <c r="VTX249" s="172"/>
      <c r="VTY249" s="172"/>
      <c r="VTZ249" s="172"/>
      <c r="VUA249" s="172"/>
      <c r="VUB249" s="172"/>
      <c r="VUC249" s="172"/>
      <c r="VUD249" s="172"/>
      <c r="VUE249" s="172"/>
      <c r="VUF249" s="172"/>
      <c r="VUG249" s="172"/>
      <c r="VUH249" s="172"/>
      <c r="VUI249" s="172"/>
      <c r="VUJ249" s="172"/>
      <c r="VUK249" s="172"/>
      <c r="VUL249" s="172"/>
      <c r="VUM249" s="172"/>
      <c r="VUN249" s="172"/>
      <c r="VUO249" s="172"/>
      <c r="VUP249" s="172"/>
      <c r="VUQ249" s="172"/>
      <c r="VUR249" s="172"/>
      <c r="VUS249" s="172"/>
      <c r="VUT249" s="172"/>
      <c r="VUU249" s="172"/>
      <c r="VUV249" s="172"/>
      <c r="VUW249" s="172"/>
      <c r="VUX249" s="172"/>
      <c r="VUY249" s="172"/>
      <c r="VUZ249" s="172"/>
      <c r="VVA249" s="172"/>
      <c r="VVB249" s="172"/>
      <c r="VVC249" s="172"/>
      <c r="VVD249" s="172"/>
      <c r="VVE249" s="172"/>
      <c r="VVF249" s="172"/>
      <c r="VVG249" s="172"/>
      <c r="VVH249" s="172"/>
      <c r="VVI249" s="172"/>
      <c r="VVJ249" s="172"/>
      <c r="VVK249" s="172"/>
      <c r="VVL249" s="172"/>
      <c r="VVM249" s="172"/>
      <c r="VVN249" s="172"/>
      <c r="VVO249" s="172"/>
      <c r="VVP249" s="172"/>
      <c r="VVQ249" s="172"/>
      <c r="VVR249" s="172"/>
      <c r="VVS249" s="172"/>
      <c r="VVT249" s="172"/>
      <c r="VVU249" s="172"/>
      <c r="VVV249" s="172"/>
      <c r="VVW249" s="172"/>
      <c r="VVX249" s="172"/>
      <c r="VVY249" s="172"/>
      <c r="VVZ249" s="172"/>
      <c r="VWA249" s="172"/>
      <c r="VWB249" s="172"/>
      <c r="VWC249" s="172"/>
      <c r="VWD249" s="172"/>
      <c r="VWE249" s="172"/>
      <c r="VWF249" s="172"/>
      <c r="VWG249" s="172"/>
      <c r="VWH249" s="172"/>
      <c r="VWI249" s="172"/>
      <c r="VWJ249" s="172"/>
      <c r="VWK249" s="172"/>
      <c r="VWL249" s="172"/>
      <c r="VWM249" s="172"/>
      <c r="VWN249" s="172"/>
      <c r="VWO249" s="172"/>
      <c r="VWP249" s="172"/>
      <c r="VWQ249" s="172"/>
      <c r="VWR249" s="172"/>
      <c r="VWS249" s="172"/>
      <c r="VWT249" s="172"/>
      <c r="VWU249" s="172"/>
      <c r="VWV249" s="172"/>
      <c r="VWW249" s="172"/>
      <c r="VWX249" s="172"/>
      <c r="VWY249" s="172"/>
      <c r="VWZ249" s="172"/>
      <c r="VXA249" s="172"/>
      <c r="VXB249" s="172"/>
      <c r="VXC249" s="172"/>
      <c r="VXD249" s="172"/>
      <c r="VXE249" s="172"/>
      <c r="VXF249" s="172"/>
      <c r="VXG249" s="172"/>
      <c r="VXH249" s="172"/>
      <c r="VXI249" s="172"/>
      <c r="VXJ249" s="172"/>
      <c r="VXK249" s="172"/>
      <c r="VXL249" s="172"/>
      <c r="VXM249" s="172"/>
      <c r="VXN249" s="172"/>
      <c r="VXO249" s="172"/>
      <c r="VXP249" s="172"/>
      <c r="VXQ249" s="172"/>
      <c r="VXR249" s="172"/>
      <c r="VXS249" s="172"/>
      <c r="VXT249" s="172"/>
      <c r="VXU249" s="172"/>
      <c r="VXV249" s="172"/>
      <c r="VXW249" s="172"/>
      <c r="VXX249" s="172"/>
      <c r="VXY249" s="172"/>
      <c r="VXZ249" s="172"/>
      <c r="VYA249" s="172"/>
      <c r="VYB249" s="172"/>
      <c r="VYC249" s="172"/>
      <c r="VYD249" s="172"/>
      <c r="VYE249" s="172"/>
      <c r="VYF249" s="172"/>
      <c r="VYG249" s="172"/>
      <c r="VYH249" s="172"/>
      <c r="VYI249" s="172"/>
      <c r="VYJ249" s="172"/>
      <c r="VYK249" s="172"/>
      <c r="VYL249" s="172"/>
      <c r="VYM249" s="172"/>
      <c r="VYN249" s="172"/>
      <c r="VYO249" s="172"/>
      <c r="VYP249" s="172"/>
      <c r="VYQ249" s="172"/>
      <c r="VYR249" s="172"/>
      <c r="VYS249" s="172"/>
      <c r="VYT249" s="172"/>
      <c r="VYU249" s="172"/>
      <c r="VYV249" s="172"/>
      <c r="VYW249" s="172"/>
      <c r="VYX249" s="172"/>
      <c r="VYY249" s="172"/>
      <c r="VYZ249" s="172"/>
      <c r="VZA249" s="172"/>
      <c r="VZB249" s="172"/>
      <c r="VZC249" s="172"/>
      <c r="VZD249" s="172"/>
      <c r="VZE249" s="172"/>
      <c r="VZF249" s="172"/>
      <c r="VZG249" s="172"/>
      <c r="VZH249" s="172"/>
      <c r="VZI249" s="172"/>
      <c r="VZJ249" s="172"/>
      <c r="VZK249" s="172"/>
      <c r="VZL249" s="172"/>
      <c r="VZM249" s="172"/>
      <c r="VZN249" s="172"/>
      <c r="VZO249" s="172"/>
      <c r="VZP249" s="172"/>
      <c r="VZQ249" s="172"/>
      <c r="VZR249" s="172"/>
      <c r="VZS249" s="172"/>
      <c r="VZT249" s="172"/>
      <c r="VZU249" s="172"/>
      <c r="VZV249" s="172"/>
      <c r="VZW249" s="172"/>
      <c r="VZX249" s="172"/>
      <c r="VZY249" s="172"/>
      <c r="VZZ249" s="172"/>
      <c r="WAA249" s="172"/>
      <c r="WAB249" s="172"/>
      <c r="WAC249" s="172"/>
      <c r="WAD249" s="172"/>
      <c r="WAE249" s="172"/>
      <c r="WAF249" s="172"/>
      <c r="WAG249" s="172"/>
      <c r="WAH249" s="172"/>
      <c r="WAI249" s="172"/>
      <c r="WAJ249" s="172"/>
      <c r="WAK249" s="172"/>
      <c r="WAL249" s="172"/>
      <c r="WAM249" s="172"/>
      <c r="WAN249" s="172"/>
      <c r="WAO249" s="172"/>
      <c r="WAP249" s="172"/>
      <c r="WAQ249" s="172"/>
      <c r="WAR249" s="172"/>
      <c r="WAS249" s="172"/>
      <c r="WAT249" s="172"/>
      <c r="WAU249" s="172"/>
      <c r="WAV249" s="172"/>
      <c r="WAW249" s="172"/>
      <c r="WAX249" s="172"/>
      <c r="WAY249" s="172"/>
      <c r="WAZ249" s="172"/>
      <c r="WBA249" s="172"/>
      <c r="WBB249" s="172"/>
      <c r="WBC249" s="172"/>
      <c r="WBD249" s="172"/>
      <c r="WBE249" s="172"/>
      <c r="WBF249" s="172"/>
      <c r="WBG249" s="172"/>
      <c r="WBH249" s="172"/>
      <c r="WBI249" s="172"/>
      <c r="WBJ249" s="172"/>
      <c r="WBK249" s="172"/>
      <c r="WBL249" s="172"/>
      <c r="WBM249" s="172"/>
      <c r="WBN249" s="172"/>
      <c r="WBO249" s="172"/>
      <c r="WBP249" s="172"/>
      <c r="WBQ249" s="172"/>
      <c r="WBR249" s="172"/>
      <c r="WBS249" s="172"/>
      <c r="WBT249" s="172"/>
      <c r="WBU249" s="172"/>
      <c r="WBV249" s="172"/>
      <c r="WBW249" s="172"/>
      <c r="WBX249" s="172"/>
      <c r="WBY249" s="172"/>
      <c r="WBZ249" s="172"/>
      <c r="WCA249" s="172"/>
      <c r="WCB249" s="172"/>
      <c r="WCC249" s="172"/>
      <c r="WCD249" s="172"/>
      <c r="WCE249" s="172"/>
      <c r="WCF249" s="172"/>
      <c r="WCG249" s="172"/>
      <c r="WCH249" s="172"/>
      <c r="WCI249" s="172"/>
      <c r="WCJ249" s="172"/>
      <c r="WCK249" s="172"/>
      <c r="WCL249" s="172"/>
      <c r="WCM249" s="172"/>
      <c r="WCN249" s="172"/>
      <c r="WCO249" s="172"/>
      <c r="WCP249" s="172"/>
      <c r="WCQ249" s="172"/>
      <c r="WCR249" s="172"/>
      <c r="WCS249" s="172"/>
      <c r="WCT249" s="172"/>
      <c r="WCU249" s="172"/>
      <c r="WCV249" s="172"/>
      <c r="WCW249" s="172"/>
      <c r="WCX249" s="172"/>
      <c r="WCY249" s="172"/>
      <c r="WCZ249" s="172"/>
      <c r="WDA249" s="172"/>
      <c r="WDB249" s="172"/>
      <c r="WDC249" s="172"/>
      <c r="WDD249" s="172"/>
      <c r="WDE249" s="172"/>
      <c r="WDF249" s="172"/>
      <c r="WDG249" s="172"/>
      <c r="WDH249" s="172"/>
      <c r="WDI249" s="172"/>
      <c r="WDJ249" s="172"/>
      <c r="WDK249" s="172"/>
      <c r="WDL249" s="172"/>
      <c r="WDM249" s="172"/>
      <c r="WDN249" s="172"/>
      <c r="WDO249" s="172"/>
      <c r="WDP249" s="172"/>
      <c r="WDQ249" s="172"/>
      <c r="WDR249" s="172"/>
      <c r="WDS249" s="172"/>
      <c r="WDT249" s="172"/>
      <c r="WDU249" s="172"/>
      <c r="WDV249" s="172"/>
      <c r="WDW249" s="172"/>
      <c r="WDX249" s="172"/>
      <c r="WDY249" s="172"/>
      <c r="WDZ249" s="172"/>
      <c r="WEA249" s="172"/>
      <c r="WEB249" s="172"/>
      <c r="WEC249" s="172"/>
      <c r="WED249" s="172"/>
      <c r="WEE249" s="172"/>
      <c r="WEF249" s="172"/>
      <c r="WEG249" s="172"/>
      <c r="WEH249" s="172"/>
      <c r="WEI249" s="172"/>
      <c r="WEJ249" s="172"/>
      <c r="WEK249" s="172"/>
      <c r="WEL249" s="172"/>
      <c r="WEM249" s="172"/>
      <c r="WEN249" s="172"/>
      <c r="WEO249" s="172"/>
      <c r="WEP249" s="172"/>
      <c r="WEQ249" s="172"/>
      <c r="WER249" s="172"/>
      <c r="WES249" s="172"/>
      <c r="WET249" s="172"/>
      <c r="WEU249" s="172"/>
      <c r="WEV249" s="172"/>
      <c r="WEW249" s="172"/>
      <c r="WEX249" s="172"/>
      <c r="WEY249" s="172"/>
      <c r="WEZ249" s="172"/>
      <c r="WFA249" s="172"/>
      <c r="WFB249" s="172"/>
      <c r="WFC249" s="172"/>
      <c r="WFD249" s="172"/>
      <c r="WFE249" s="172"/>
      <c r="WFF249" s="172"/>
      <c r="WFG249" s="172"/>
      <c r="WFH249" s="172"/>
      <c r="WFI249" s="172"/>
      <c r="WFJ249" s="172"/>
      <c r="WFK249" s="172"/>
      <c r="WFL249" s="172"/>
      <c r="WFM249" s="172"/>
      <c r="WFN249" s="172"/>
      <c r="WFO249" s="172"/>
      <c r="WFP249" s="172"/>
      <c r="WFQ249" s="172"/>
      <c r="WFR249" s="172"/>
      <c r="WFS249" s="172"/>
      <c r="WFT249" s="172"/>
      <c r="WFU249" s="172"/>
      <c r="WFV249" s="172"/>
      <c r="WFW249" s="172"/>
      <c r="WFX249" s="172"/>
      <c r="WFY249" s="172"/>
      <c r="WFZ249" s="172"/>
      <c r="WGA249" s="172"/>
      <c r="WGB249" s="172"/>
      <c r="WGC249" s="172"/>
      <c r="WGD249" s="172"/>
      <c r="WGE249" s="172"/>
      <c r="WGF249" s="172"/>
      <c r="WGG249" s="172"/>
      <c r="WGH249" s="172"/>
      <c r="WGI249" s="172"/>
      <c r="WGJ249" s="172"/>
      <c r="WGK249" s="172"/>
      <c r="WGL249" s="172"/>
      <c r="WGM249" s="172"/>
      <c r="WGN249" s="172"/>
      <c r="WGO249" s="172"/>
      <c r="WGP249" s="172"/>
      <c r="WGQ249" s="172"/>
      <c r="WGR249" s="172"/>
      <c r="WGS249" s="172"/>
      <c r="WGT249" s="172"/>
      <c r="WGU249" s="172"/>
      <c r="WGV249" s="172"/>
      <c r="WGW249" s="172"/>
      <c r="WGX249" s="172"/>
      <c r="WGY249" s="172"/>
      <c r="WGZ249" s="172"/>
      <c r="WHA249" s="172"/>
      <c r="WHB249" s="172"/>
      <c r="WHC249" s="172"/>
      <c r="WHD249" s="172"/>
      <c r="WHE249" s="172"/>
      <c r="WHF249" s="172"/>
      <c r="WHG249" s="172"/>
      <c r="WHH249" s="172"/>
      <c r="WHI249" s="172"/>
      <c r="WHJ249" s="172"/>
      <c r="WHK249" s="172"/>
      <c r="WHL249" s="172"/>
      <c r="WHM249" s="172"/>
      <c r="WHN249" s="172"/>
      <c r="WHO249" s="172"/>
      <c r="WHP249" s="172"/>
      <c r="WHQ249" s="172"/>
      <c r="WHR249" s="172"/>
      <c r="WHS249" s="172"/>
      <c r="WHT249" s="172"/>
      <c r="WHU249" s="172"/>
      <c r="WHV249" s="172"/>
      <c r="WHW249" s="172"/>
      <c r="WHX249" s="172"/>
      <c r="WHY249" s="172"/>
      <c r="WHZ249" s="172"/>
      <c r="WIA249" s="172"/>
      <c r="WIB249" s="172"/>
      <c r="WIC249" s="172"/>
      <c r="WID249" s="172"/>
      <c r="WIE249" s="172"/>
      <c r="WIF249" s="172"/>
      <c r="WIG249" s="172"/>
      <c r="WIH249" s="172"/>
      <c r="WII249" s="172"/>
      <c r="WIJ249" s="172"/>
      <c r="WIK249" s="172"/>
      <c r="WIL249" s="172"/>
      <c r="WIM249" s="172"/>
      <c r="WIN249" s="172"/>
      <c r="WIO249" s="172"/>
      <c r="WIP249" s="172"/>
      <c r="WIQ249" s="172"/>
      <c r="WIR249" s="172"/>
      <c r="WIS249" s="172"/>
      <c r="WIT249" s="172"/>
      <c r="WIU249" s="172"/>
      <c r="WIV249" s="172"/>
      <c r="WIW249" s="172"/>
      <c r="WIX249" s="172"/>
      <c r="WIY249" s="172"/>
      <c r="WIZ249" s="172"/>
      <c r="WJA249" s="172"/>
      <c r="WJB249" s="172"/>
      <c r="WJC249" s="172"/>
      <c r="WJD249" s="172"/>
      <c r="WJE249" s="172"/>
      <c r="WJF249" s="172"/>
      <c r="WJG249" s="172"/>
      <c r="WJH249" s="172"/>
      <c r="WJI249" s="172"/>
      <c r="WJJ249" s="172"/>
      <c r="WJK249" s="172"/>
      <c r="WJL249" s="172"/>
      <c r="WJM249" s="172"/>
      <c r="WJN249" s="172"/>
      <c r="WJO249" s="172"/>
      <c r="WJP249" s="172"/>
      <c r="WJQ249" s="172"/>
      <c r="WJR249" s="172"/>
      <c r="WJS249" s="172"/>
      <c r="WJT249" s="172"/>
      <c r="WJU249" s="172"/>
      <c r="WJV249" s="172"/>
      <c r="WJW249" s="172"/>
      <c r="WJX249" s="172"/>
      <c r="WJY249" s="172"/>
      <c r="WJZ249" s="172"/>
      <c r="WKA249" s="172"/>
      <c r="WKB249" s="172"/>
      <c r="WKC249" s="172"/>
      <c r="WKD249" s="172"/>
      <c r="WKE249" s="172"/>
      <c r="WKF249" s="172"/>
      <c r="WKG249" s="172"/>
      <c r="WKH249" s="172"/>
      <c r="WKI249" s="172"/>
      <c r="WKJ249" s="172"/>
      <c r="WKK249" s="172"/>
      <c r="WKL249" s="172"/>
      <c r="WKM249" s="172"/>
      <c r="WKN249" s="172"/>
      <c r="WKO249" s="172"/>
      <c r="WKP249" s="172"/>
      <c r="WKQ249" s="172"/>
      <c r="WKR249" s="172"/>
      <c r="WKS249" s="172"/>
      <c r="WKT249" s="172"/>
      <c r="WKU249" s="172"/>
      <c r="WKV249" s="172"/>
      <c r="WKW249" s="172"/>
      <c r="WKX249" s="172"/>
      <c r="WKY249" s="172"/>
      <c r="WKZ249" s="172"/>
      <c r="WLA249" s="172"/>
      <c r="WLB249" s="172"/>
      <c r="WLC249" s="172"/>
      <c r="WLD249" s="172"/>
      <c r="WLE249" s="172"/>
      <c r="WLF249" s="172"/>
      <c r="WLG249" s="172"/>
      <c r="WLH249" s="172"/>
      <c r="WLI249" s="172"/>
      <c r="WLJ249" s="172"/>
      <c r="WLK249" s="172"/>
      <c r="WLL249" s="172"/>
      <c r="WLM249" s="172"/>
      <c r="WLN249" s="172"/>
      <c r="WLO249" s="172"/>
      <c r="WLP249" s="172"/>
      <c r="WLQ249" s="172"/>
      <c r="WLR249" s="172"/>
      <c r="WLS249" s="172"/>
      <c r="WLT249" s="172"/>
      <c r="WLU249" s="172"/>
      <c r="WLV249" s="172"/>
      <c r="WLW249" s="172"/>
      <c r="WLX249" s="172"/>
      <c r="WLY249" s="172"/>
      <c r="WLZ249" s="172"/>
      <c r="WMA249" s="172"/>
      <c r="WMB249" s="172"/>
      <c r="WMC249" s="172"/>
      <c r="WMD249" s="172"/>
      <c r="WME249" s="172"/>
      <c r="WMF249" s="172"/>
      <c r="WMG249" s="172"/>
      <c r="WMH249" s="172"/>
      <c r="WMI249" s="172"/>
      <c r="WMJ249" s="172"/>
      <c r="WMK249" s="172"/>
      <c r="WML249" s="172"/>
      <c r="WMM249" s="172"/>
      <c r="WMN249" s="172"/>
      <c r="WMO249" s="172"/>
      <c r="WMP249" s="172"/>
      <c r="WMQ249" s="172"/>
      <c r="WMR249" s="172"/>
      <c r="WMS249" s="172"/>
      <c r="WMT249" s="172"/>
      <c r="WMU249" s="172"/>
      <c r="WMV249" s="172"/>
      <c r="WMW249" s="172"/>
      <c r="WMX249" s="172"/>
      <c r="WMY249" s="172"/>
      <c r="WMZ249" s="172"/>
      <c r="WNA249" s="172"/>
      <c r="WNB249" s="172"/>
      <c r="WNC249" s="172"/>
      <c r="WND249" s="172"/>
      <c r="WNE249" s="172"/>
      <c r="WNF249" s="172"/>
      <c r="WNG249" s="172"/>
      <c r="WNH249" s="172"/>
      <c r="WNI249" s="172"/>
      <c r="WNJ249" s="172"/>
      <c r="WNK249" s="172"/>
      <c r="WNL249" s="172"/>
      <c r="WNM249" s="172"/>
      <c r="WNN249" s="172"/>
      <c r="WNO249" s="172"/>
      <c r="WNP249" s="172"/>
      <c r="WNQ249" s="172"/>
      <c r="WNR249" s="172"/>
      <c r="WNS249" s="172"/>
      <c r="WNT249" s="172"/>
      <c r="WNU249" s="172"/>
      <c r="WNV249" s="172"/>
      <c r="WNW249" s="172"/>
      <c r="WNX249" s="172"/>
      <c r="WNY249" s="172"/>
      <c r="WNZ249" s="172"/>
      <c r="WOA249" s="172"/>
      <c r="WOB249" s="172"/>
      <c r="WOC249" s="172"/>
      <c r="WOD249" s="172"/>
      <c r="WOE249" s="172"/>
      <c r="WOF249" s="172"/>
      <c r="WOG249" s="172"/>
      <c r="WOH249" s="172"/>
      <c r="WOI249" s="172"/>
      <c r="WOJ249" s="172"/>
      <c r="WOK249" s="172"/>
      <c r="WOL249" s="172"/>
      <c r="WOM249" s="172"/>
      <c r="WON249" s="172"/>
      <c r="WOO249" s="172"/>
      <c r="WOP249" s="172"/>
      <c r="WOQ249" s="172"/>
      <c r="WOR249" s="172"/>
      <c r="WOS249" s="172"/>
      <c r="WOT249" s="172"/>
      <c r="WOU249" s="172"/>
      <c r="WOV249" s="172"/>
      <c r="WOW249" s="172"/>
      <c r="WOX249" s="172"/>
      <c r="WOY249" s="172"/>
      <c r="WOZ249" s="172"/>
      <c r="WPA249" s="172"/>
      <c r="WPB249" s="172"/>
      <c r="WPC249" s="172"/>
      <c r="WPD249" s="172"/>
      <c r="WPE249" s="172"/>
      <c r="WPF249" s="172"/>
      <c r="WPG249" s="172"/>
      <c r="WPH249" s="172"/>
      <c r="WPI249" s="172"/>
      <c r="WPJ249" s="172"/>
      <c r="WPK249" s="172"/>
      <c r="WPL249" s="172"/>
      <c r="WPM249" s="172"/>
      <c r="WPN249" s="172"/>
      <c r="WPO249" s="172"/>
      <c r="WPP249" s="172"/>
      <c r="WPQ249" s="172"/>
      <c r="WPR249" s="172"/>
      <c r="WPS249" s="172"/>
      <c r="WPT249" s="172"/>
      <c r="WPU249" s="172"/>
      <c r="WPV249" s="172"/>
      <c r="WPW249" s="172"/>
      <c r="WPX249" s="172"/>
      <c r="WPY249" s="172"/>
      <c r="WPZ249" s="172"/>
      <c r="WQA249" s="172"/>
      <c r="WQB249" s="172"/>
      <c r="WQC249" s="172"/>
      <c r="WQD249" s="172"/>
      <c r="WQE249" s="172"/>
      <c r="WQF249" s="172"/>
      <c r="WQG249" s="172"/>
      <c r="WQH249" s="172"/>
      <c r="WQI249" s="172"/>
      <c r="WQJ249" s="172"/>
      <c r="WQK249" s="172"/>
      <c r="WQL249" s="172"/>
      <c r="WQM249" s="172"/>
      <c r="WQN249" s="172"/>
      <c r="WQO249" s="172"/>
      <c r="WQP249" s="172"/>
      <c r="WQQ249" s="172"/>
      <c r="WQR249" s="172"/>
      <c r="WQS249" s="172"/>
      <c r="WQT249" s="172"/>
      <c r="WQU249" s="172"/>
      <c r="WQV249" s="172"/>
      <c r="WQW249" s="172"/>
      <c r="WQX249" s="172"/>
      <c r="WQY249" s="172"/>
      <c r="WQZ249" s="172"/>
      <c r="WRA249" s="172"/>
      <c r="WRB249" s="172"/>
      <c r="WRC249" s="172"/>
      <c r="WRD249" s="172"/>
      <c r="WRE249" s="172"/>
      <c r="WRF249" s="172"/>
      <c r="WRG249" s="172"/>
      <c r="WRH249" s="172"/>
      <c r="WRI249" s="172"/>
      <c r="WRJ249" s="172"/>
      <c r="WRK249" s="172"/>
      <c r="WRL249" s="172"/>
      <c r="WRM249" s="172"/>
      <c r="WRN249" s="172"/>
      <c r="WRO249" s="172"/>
      <c r="WRP249" s="172"/>
      <c r="WRQ249" s="172"/>
      <c r="WRR249" s="172"/>
      <c r="WRS249" s="172"/>
      <c r="WRT249" s="172"/>
      <c r="WRU249" s="172"/>
      <c r="WRV249" s="172"/>
      <c r="WRW249" s="172"/>
      <c r="WRX249" s="172"/>
      <c r="WRY249" s="172"/>
      <c r="WRZ249" s="172"/>
      <c r="WSA249" s="172"/>
      <c r="WSB249" s="172"/>
      <c r="WSC249" s="172"/>
      <c r="WSD249" s="172"/>
      <c r="WSE249" s="172"/>
      <c r="WSF249" s="172"/>
      <c r="WSG249" s="172"/>
      <c r="WSH249" s="172"/>
      <c r="WSI249" s="172"/>
      <c r="WSJ249" s="172"/>
      <c r="WSK249" s="172"/>
      <c r="WSL249" s="172"/>
      <c r="WSM249" s="172"/>
      <c r="WSN249" s="172"/>
      <c r="WSO249" s="172"/>
      <c r="WSP249" s="172"/>
      <c r="WSQ249" s="172"/>
      <c r="WSR249" s="172"/>
      <c r="WSS249" s="172"/>
      <c r="WST249" s="172"/>
      <c r="WSU249" s="172"/>
      <c r="WSV249" s="172"/>
      <c r="WSW249" s="172"/>
      <c r="WSX249" s="172"/>
      <c r="WSY249" s="172"/>
      <c r="WSZ249" s="172"/>
      <c r="WTA249" s="172"/>
      <c r="WTB249" s="172"/>
      <c r="WTC249" s="172"/>
      <c r="WTD249" s="172"/>
      <c r="WTE249" s="172"/>
      <c r="WTF249" s="172"/>
      <c r="WTG249" s="172"/>
      <c r="WTH249" s="172"/>
      <c r="WTI249" s="172"/>
      <c r="WTJ249" s="172"/>
      <c r="WTK249" s="172"/>
      <c r="WTL249" s="172"/>
      <c r="WTM249" s="172"/>
      <c r="WTN249" s="172"/>
      <c r="WTO249" s="172"/>
      <c r="WTP249" s="172"/>
      <c r="WTQ249" s="172"/>
      <c r="WTR249" s="172"/>
      <c r="WTS249" s="172"/>
      <c r="WTT249" s="172"/>
      <c r="WTU249" s="172"/>
      <c r="WTV249" s="172"/>
      <c r="WTW249" s="172"/>
      <c r="WTX249" s="172"/>
      <c r="WTY249" s="172"/>
      <c r="WTZ249" s="172"/>
      <c r="WUA249" s="172"/>
      <c r="WUB249" s="172"/>
      <c r="WUC249" s="172"/>
      <c r="WUD249" s="172"/>
      <c r="WUE249" s="172"/>
      <c r="WUF249" s="172"/>
      <c r="WUG249" s="172"/>
      <c r="WUH249" s="172"/>
      <c r="WUI249" s="172"/>
      <c r="WUJ249" s="172"/>
      <c r="WUK249" s="172"/>
      <c r="WUL249" s="172"/>
      <c r="WUM249" s="172"/>
      <c r="WUN249" s="172"/>
      <c r="WUO249" s="172"/>
      <c r="WUP249" s="172"/>
      <c r="WUQ249" s="172"/>
      <c r="WUR249" s="172"/>
      <c r="WUS249" s="172"/>
      <c r="WUT249" s="172"/>
      <c r="WUU249" s="172"/>
      <c r="WUV249" s="172"/>
      <c r="WUW249" s="172"/>
      <c r="WUX249" s="172"/>
      <c r="WUY249" s="172"/>
      <c r="WUZ249" s="172"/>
      <c r="WVA249" s="172"/>
      <c r="WVB249" s="172"/>
      <c r="WVC249" s="172"/>
      <c r="WVD249" s="172"/>
      <c r="WVE249" s="172"/>
      <c r="WVF249" s="172"/>
      <c r="WVG249" s="172"/>
      <c r="WVH249" s="172"/>
      <c r="WVI249" s="172"/>
      <c r="WVJ249" s="172"/>
      <c r="WVK249" s="172"/>
      <c r="WVL249" s="172"/>
      <c r="WVM249" s="172"/>
      <c r="WVN249" s="172"/>
      <c r="WVO249" s="172"/>
      <c r="WVP249" s="172"/>
      <c r="WVQ249" s="172"/>
      <c r="WVR249" s="172"/>
      <c r="WVS249" s="172"/>
      <c r="WVT249" s="172"/>
      <c r="WVU249" s="172"/>
      <c r="WVV249" s="172"/>
      <c r="WVW249" s="172"/>
      <c r="WVX249" s="172"/>
      <c r="WVY249" s="172"/>
      <c r="WVZ249" s="172"/>
      <c r="WWA249" s="172"/>
      <c r="WWB249" s="172"/>
      <c r="WWC249" s="172"/>
      <c r="WWD249" s="172"/>
      <c r="WWE249" s="172"/>
      <c r="WWF249" s="172"/>
      <c r="WWG249" s="172"/>
      <c r="WWH249" s="172"/>
      <c r="WWI249" s="172"/>
      <c r="WWJ249" s="172"/>
      <c r="WWK249" s="172"/>
      <c r="WWL249" s="172"/>
      <c r="WWM249" s="172"/>
      <c r="WWN249" s="172"/>
      <c r="WWO249" s="172"/>
      <c r="WWP249" s="172"/>
      <c r="WWQ249" s="172"/>
      <c r="WWR249" s="172"/>
      <c r="WWS249" s="172"/>
      <c r="WWT249" s="172"/>
      <c r="WWU249" s="172"/>
      <c r="WWV249" s="172"/>
      <c r="WWW249" s="172"/>
      <c r="WWX249" s="172"/>
      <c r="WWY249" s="172"/>
      <c r="WWZ249" s="172"/>
      <c r="WXA249" s="172"/>
      <c r="WXB249" s="172"/>
      <c r="WXC249" s="172"/>
      <c r="WXD249" s="172"/>
      <c r="WXE249" s="172"/>
      <c r="WXF249" s="172"/>
      <c r="WXG249" s="172"/>
      <c r="WXH249" s="172"/>
      <c r="WXI249" s="172"/>
      <c r="WXJ249" s="172"/>
      <c r="WXK249" s="172"/>
      <c r="WXL249" s="172"/>
      <c r="WXM249" s="172"/>
      <c r="WXN249" s="172"/>
      <c r="WXO249" s="172"/>
      <c r="WXP249" s="172"/>
      <c r="WXQ249" s="172"/>
      <c r="WXR249" s="172"/>
      <c r="WXS249" s="172"/>
      <c r="WXT249" s="172"/>
      <c r="WXU249" s="172"/>
      <c r="WXV249" s="172"/>
      <c r="WXW249" s="172"/>
      <c r="WXX249" s="172"/>
      <c r="WXY249" s="172"/>
      <c r="WXZ249" s="172"/>
      <c r="WYA249" s="172"/>
      <c r="WYB249" s="172"/>
      <c r="WYC249" s="172"/>
      <c r="WYD249" s="172"/>
      <c r="WYE249" s="172"/>
      <c r="WYF249" s="172"/>
      <c r="WYG249" s="172"/>
      <c r="WYH249" s="172"/>
      <c r="WYI249" s="172"/>
      <c r="WYJ249" s="172"/>
      <c r="WYK249" s="172"/>
      <c r="WYL249" s="172"/>
      <c r="WYM249" s="172"/>
      <c r="WYN249" s="172"/>
      <c r="WYO249" s="172"/>
      <c r="WYP249" s="172"/>
      <c r="WYQ249" s="172"/>
      <c r="WYR249" s="172"/>
      <c r="WYS249" s="172"/>
      <c r="WYT249" s="172"/>
      <c r="WYU249" s="172"/>
      <c r="WYV249" s="172"/>
      <c r="WYW249" s="172"/>
      <c r="WYX249" s="172"/>
      <c r="WYY249" s="172"/>
      <c r="WYZ249" s="172"/>
      <c r="WZA249" s="172"/>
      <c r="WZB249" s="172"/>
      <c r="WZC249" s="172"/>
      <c r="WZD249" s="172"/>
      <c r="WZE249" s="172"/>
      <c r="WZF249" s="172"/>
      <c r="WZG249" s="172"/>
      <c r="WZH249" s="172"/>
      <c r="WZI249" s="172"/>
      <c r="WZJ249" s="172"/>
      <c r="WZK249" s="172"/>
      <c r="WZL249" s="172"/>
      <c r="WZM249" s="172"/>
      <c r="WZN249" s="172"/>
      <c r="WZO249" s="172"/>
      <c r="WZP249" s="172"/>
      <c r="WZQ249" s="172"/>
      <c r="WZR249" s="172"/>
      <c r="WZS249" s="172"/>
      <c r="WZT249" s="172"/>
      <c r="WZU249" s="172"/>
      <c r="WZV249" s="172"/>
      <c r="WZW249" s="172"/>
      <c r="WZX249" s="172"/>
      <c r="WZY249" s="172"/>
      <c r="WZZ249" s="172"/>
      <c r="XAA249" s="172"/>
      <c r="XAB249" s="172"/>
      <c r="XAC249" s="172"/>
      <c r="XAD249" s="172"/>
      <c r="XAE249" s="172"/>
      <c r="XAF249" s="172"/>
      <c r="XAG249" s="172"/>
      <c r="XAH249" s="172"/>
      <c r="XAI249" s="172"/>
      <c r="XAJ249" s="172"/>
      <c r="XAK249" s="172"/>
      <c r="XAL249" s="172"/>
      <c r="XAM249" s="172"/>
      <c r="XAN249" s="172"/>
      <c r="XAO249" s="172"/>
      <c r="XAP249" s="172"/>
      <c r="XAQ249" s="172"/>
      <c r="XAR249" s="172"/>
      <c r="XAS249" s="172"/>
      <c r="XAT249" s="172"/>
      <c r="XAU249" s="172"/>
      <c r="XAV249" s="172"/>
      <c r="XAW249" s="172"/>
      <c r="XAX249" s="172"/>
      <c r="XAY249" s="172"/>
      <c r="XAZ249" s="172"/>
      <c r="XBA249" s="172"/>
      <c r="XBB249" s="172"/>
      <c r="XBC249" s="172"/>
      <c r="XBD249" s="172"/>
      <c r="XBE249" s="172"/>
      <c r="XBF249" s="172"/>
      <c r="XBG249" s="172"/>
      <c r="XBH249" s="172"/>
      <c r="XBI249" s="172"/>
      <c r="XBJ249" s="172"/>
      <c r="XBK249" s="172"/>
      <c r="XBL249" s="172"/>
      <c r="XBM249" s="172"/>
      <c r="XBN249" s="172"/>
      <c r="XBO249" s="172"/>
      <c r="XBP249" s="172"/>
      <c r="XBQ249" s="172"/>
      <c r="XBR249" s="172"/>
      <c r="XBS249" s="172"/>
      <c r="XBT249" s="172"/>
      <c r="XBU249" s="172"/>
      <c r="XBV249" s="172"/>
      <c r="XBW249" s="172"/>
      <c r="XBX249" s="172"/>
      <c r="XBY249" s="172"/>
      <c r="XBZ249" s="172"/>
      <c r="XCA249" s="172"/>
      <c r="XCB249" s="172"/>
      <c r="XCC249" s="172"/>
      <c r="XCD249" s="172"/>
      <c r="XCE249" s="172"/>
      <c r="XCF249" s="172"/>
      <c r="XCG249" s="172"/>
      <c r="XCH249" s="172"/>
      <c r="XCI249" s="172"/>
      <c r="XCJ249" s="172"/>
      <c r="XCK249" s="172"/>
      <c r="XCL249" s="172"/>
      <c r="XCM249" s="172"/>
      <c r="XCN249" s="172"/>
      <c r="XCO249" s="172"/>
      <c r="XCP249" s="172"/>
      <c r="XCQ249" s="172"/>
      <c r="XCR249" s="172"/>
      <c r="XCS249" s="172"/>
      <c r="XCT249" s="172"/>
      <c r="XCU249" s="172"/>
      <c r="XCV249" s="172"/>
      <c r="XCW249" s="172"/>
      <c r="XCX249" s="172"/>
      <c r="XCY249" s="172"/>
      <c r="XCZ249" s="172"/>
      <c r="XDA249" s="172"/>
      <c r="XDB249" s="172"/>
      <c r="XDC249" s="172"/>
      <c r="XDD249" s="172"/>
      <c r="XDE249" s="172"/>
      <c r="XDF249" s="172"/>
      <c r="XDG249" s="172"/>
      <c r="XDH249" s="172"/>
      <c r="XDI249" s="172"/>
      <c r="XDJ249" s="172"/>
      <c r="XDK249" s="172"/>
      <c r="XDL249" s="172"/>
      <c r="XDM249" s="172"/>
      <c r="XDN249" s="172"/>
      <c r="XDO249" s="172"/>
      <c r="XDP249" s="172"/>
      <c r="XDQ249" s="172"/>
      <c r="XDR249" s="172"/>
      <c r="XDS249" s="172"/>
      <c r="XDT249" s="172"/>
      <c r="XDU249" s="172"/>
      <c r="XDV249" s="172"/>
      <c r="XDW249" s="172"/>
      <c r="XDX249" s="172"/>
      <c r="XDY249" s="172"/>
      <c r="XDZ249" s="172"/>
      <c r="XEA249" s="172"/>
      <c r="XEB249" s="172"/>
      <c r="XEC249" s="172"/>
      <c r="XED249" s="172"/>
      <c r="XEE249" s="172"/>
      <c r="XEF249" s="172"/>
      <c r="XEG249" s="172"/>
      <c r="XEH249" s="172"/>
      <c r="XEI249" s="172"/>
      <c r="XEJ249" s="172"/>
      <c r="XEK249" s="172"/>
      <c r="XEL249" s="172"/>
      <c r="XEM249" s="172"/>
      <c r="XEN249" s="172"/>
      <c r="XEO249" s="172"/>
      <c r="XEP249" s="172"/>
      <c r="XEQ249" s="172"/>
      <c r="XER249" s="172"/>
      <c r="XES249" s="172"/>
      <c r="XET249" s="172"/>
      <c r="XEU249" s="172"/>
      <c r="XEV249" s="172"/>
      <c r="XEW249" s="172"/>
      <c r="XEX249" s="172"/>
      <c r="XEY249" s="172"/>
      <c r="XEZ249" s="172"/>
      <c r="XFA249" s="172"/>
      <c r="XFB249" s="172"/>
      <c r="XFC249" s="172"/>
    </row>
    <row r="250" spans="1:16383"/>
    <row r="251" spans="1:16383" s="8" customFormat="1">
      <c r="A251" s="19">
        <v>4</v>
      </c>
      <c r="B251" s="19" t="s">
        <v>405</v>
      </c>
      <c r="C251" s="19"/>
      <c r="D251" s="19"/>
      <c r="E251" s="165"/>
      <c r="F251" s="165"/>
      <c r="G251" s="165"/>
      <c r="H251" s="165"/>
      <c r="I251" s="165"/>
      <c r="J251" s="166"/>
      <c r="K251" s="167"/>
      <c r="L251" s="166"/>
      <c r="M251" s="166"/>
      <c r="N251" s="166"/>
    </row>
    <row r="252" spans="1:16383"/>
    <row r="253" spans="1:16383"/>
    <row r="254" spans="1:16383"/>
    <row r="255" spans="1:16383"/>
    <row r="256" spans="1:16383" s="8" customFormat="1">
      <c r="A256" s="84"/>
      <c r="B256" s="3"/>
      <c r="C256" s="3"/>
      <c r="D256" s="3"/>
      <c r="E256" s="182"/>
      <c r="F256" s="182"/>
      <c r="G256" s="182"/>
      <c r="H256" s="182"/>
      <c r="I256" s="182"/>
      <c r="J256" s="4"/>
      <c r="K256" s="183"/>
      <c r="L256" s="4"/>
      <c r="M256" s="4"/>
      <c r="N256" s="4"/>
    </row>
    <row r="257" spans="1:14" s="8" customFormat="1">
      <c r="A257" s="84"/>
      <c r="B257" s="3"/>
      <c r="C257" s="3"/>
      <c r="D257" s="3"/>
      <c r="E257" s="182"/>
      <c r="F257" s="182"/>
      <c r="G257" s="182"/>
      <c r="H257" s="182"/>
      <c r="I257" s="182"/>
      <c r="J257" s="4"/>
      <c r="K257" s="183"/>
      <c r="L257" s="4"/>
      <c r="M257" s="4"/>
      <c r="N257" s="4"/>
    </row>
    <row r="258" spans="1:14" s="8" customFormat="1">
      <c r="A258" s="84"/>
      <c r="B258" s="3"/>
      <c r="C258" s="3"/>
      <c r="D258" s="3"/>
      <c r="E258" s="182"/>
      <c r="F258" s="182"/>
      <c r="G258" s="182"/>
      <c r="H258" s="182"/>
      <c r="I258" s="182"/>
      <c r="J258" s="4"/>
      <c r="K258" s="183"/>
      <c r="L258" s="4"/>
      <c r="M258" s="4"/>
      <c r="N258" s="4"/>
    </row>
    <row r="259" spans="1:14" s="8" customFormat="1">
      <c r="A259" s="84"/>
      <c r="B259" s="3"/>
      <c r="C259" s="3"/>
      <c r="D259" s="3"/>
      <c r="E259" s="182"/>
      <c r="F259" s="182"/>
      <c r="G259" s="182"/>
      <c r="H259" s="182"/>
      <c r="I259" s="182"/>
      <c r="J259" s="4"/>
      <c r="K259" s="183"/>
      <c r="L259" s="4"/>
      <c r="M259" s="4"/>
      <c r="N259" s="4"/>
    </row>
    <row r="260" spans="1:14" s="8" customFormat="1">
      <c r="A260" s="84"/>
      <c r="B260" s="3"/>
      <c r="C260" s="3"/>
      <c r="D260" s="3"/>
      <c r="E260" s="182"/>
      <c r="F260" s="182"/>
      <c r="G260" s="182"/>
      <c r="H260" s="182"/>
      <c r="I260" s="182"/>
      <c r="J260" s="4"/>
      <c r="K260" s="183"/>
      <c r="L260" s="4"/>
      <c r="M260" s="4"/>
      <c r="N260" s="4"/>
    </row>
    <row r="261" spans="1:14"/>
    <row r="262" spans="1:14"/>
    <row r="263" spans="1:14"/>
    <row r="264" spans="1:14" hidden="1"/>
    <row r="265" spans="1:14" hidden="1"/>
    <row r="266" spans="1:14" hidden="1">
      <c r="D266" s="1"/>
      <c r="E266" s="187"/>
      <c r="F266" s="187"/>
      <c r="G266" s="187"/>
      <c r="H266" s="187"/>
      <c r="I266" s="173"/>
      <c r="J266" s="74"/>
      <c r="K266" s="108"/>
      <c r="L266" s="74"/>
      <c r="M266" s="74"/>
      <c r="N266" s="74"/>
    </row>
    <row r="267" spans="1:14" hidden="1">
      <c r="B267" s="1"/>
      <c r="C267" s="1"/>
      <c r="D267" s="1"/>
      <c r="E267" s="173"/>
      <c r="F267" s="173"/>
      <c r="G267" s="173"/>
      <c r="H267" s="173"/>
      <c r="I267" s="173"/>
      <c r="J267" s="74"/>
      <c r="K267" s="108"/>
      <c r="L267" s="74"/>
      <c r="M267" s="74"/>
      <c r="N267" s="74"/>
    </row>
    <row r="268" spans="1:14"/>
    <row r="269" spans="1:14"/>
    <row r="270" spans="1:14"/>
    <row r="271" spans="1:14"/>
    <row r="272" spans="1:14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</sheetData>
  <dataValidations disablePrompts="1" count="1">
    <dataValidation type="list" allowBlank="1" showInputMessage="1" showErrorMessage="1" sqref="K52:N53">
      <formula1>"Yes,No"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F38"/>
  <sheetViews>
    <sheetView showGridLines="0" zoomScaleNormal="100" workbookViewId="0">
      <selection activeCell="K15" sqref="K15"/>
    </sheetView>
  </sheetViews>
  <sheetFormatPr baseColWidth="10" defaultColWidth="8.90625" defaultRowHeight="13"/>
  <cols>
    <col min="1" max="1" width="3.453125" style="203" customWidth="1"/>
    <col min="2" max="6" width="20.453125" style="203" customWidth="1"/>
    <col min="7" max="16384" width="8.90625" style="203"/>
  </cols>
  <sheetData>
    <row r="2" spans="2:6">
      <c r="B2" s="208"/>
      <c r="C2" s="208"/>
      <c r="D2" s="207" t="s">
        <v>558</v>
      </c>
      <c r="E2" s="208"/>
      <c r="F2" s="208"/>
    </row>
    <row r="3" spans="2:6" s="202" customFormat="1">
      <c r="B3" s="202" t="s">
        <v>88</v>
      </c>
      <c r="C3" s="202" t="s">
        <v>89</v>
      </c>
      <c r="D3" s="202" t="s">
        <v>90</v>
      </c>
      <c r="E3" s="202" t="s">
        <v>91</v>
      </c>
      <c r="F3" s="202" t="s">
        <v>92</v>
      </c>
    </row>
    <row r="9" spans="2:6">
      <c r="B9" s="208"/>
      <c r="C9" s="208"/>
      <c r="D9" s="207" t="s">
        <v>558</v>
      </c>
      <c r="E9" s="208"/>
      <c r="F9" s="208"/>
    </row>
    <row r="10" spans="2:6" s="202" customFormat="1">
      <c r="B10" s="202" t="s">
        <v>88</v>
      </c>
      <c r="C10" s="202" t="s">
        <v>89</v>
      </c>
      <c r="D10" s="202" t="s">
        <v>90</v>
      </c>
      <c r="E10" s="202" t="s">
        <v>91</v>
      </c>
      <c r="F10" s="202" t="s">
        <v>92</v>
      </c>
    </row>
    <row r="16" spans="2:6">
      <c r="B16" s="208"/>
      <c r="C16" s="208"/>
      <c r="D16" s="207" t="s">
        <v>586</v>
      </c>
      <c r="E16" s="208"/>
      <c r="F16" s="208"/>
    </row>
    <row r="17" spans="2:6" s="202" customFormat="1">
      <c r="B17" s="202" t="s">
        <v>88</v>
      </c>
      <c r="C17" s="202" t="s">
        <v>89</v>
      </c>
      <c r="D17" s="202" t="s">
        <v>90</v>
      </c>
      <c r="E17" s="202" t="s">
        <v>91</v>
      </c>
      <c r="F17" s="202" t="s">
        <v>92</v>
      </c>
    </row>
    <row r="23" spans="2:6">
      <c r="B23" s="208"/>
      <c r="C23" s="208"/>
      <c r="D23" s="207" t="s">
        <v>559</v>
      </c>
      <c r="E23" s="208"/>
      <c r="F23" s="208"/>
    </row>
    <row r="24" spans="2:6" s="202" customFormat="1">
      <c r="B24" s="202" t="s">
        <v>88</v>
      </c>
      <c r="C24" s="202" t="s">
        <v>89</v>
      </c>
      <c r="D24" s="202" t="s">
        <v>90</v>
      </c>
      <c r="E24" s="202" t="s">
        <v>91</v>
      </c>
      <c r="F24" s="202" t="s">
        <v>92</v>
      </c>
    </row>
    <row r="30" spans="2:6">
      <c r="B30" s="208"/>
      <c r="C30" s="208"/>
      <c r="D30" s="207" t="s">
        <v>560</v>
      </c>
      <c r="E30" s="208"/>
      <c r="F30" s="208"/>
    </row>
    <row r="31" spans="2:6" s="202" customFormat="1">
      <c r="B31" s="202" t="s">
        <v>88</v>
      </c>
      <c r="C31" s="202" t="s">
        <v>89</v>
      </c>
      <c r="D31" s="202" t="s">
        <v>90</v>
      </c>
      <c r="E31" s="202" t="s">
        <v>91</v>
      </c>
      <c r="F31" s="202" t="s">
        <v>92</v>
      </c>
    </row>
    <row r="37" spans="2:6">
      <c r="B37" s="208"/>
      <c r="C37" s="208"/>
      <c r="D37" s="207" t="s">
        <v>561</v>
      </c>
      <c r="E37" s="208"/>
      <c r="F37" s="208"/>
    </row>
    <row r="38" spans="2:6">
      <c r="B38" s="202" t="s">
        <v>88</v>
      </c>
      <c r="C38" s="202" t="s">
        <v>89</v>
      </c>
      <c r="D38" s="202" t="s">
        <v>90</v>
      </c>
      <c r="E38" s="202" t="s">
        <v>91</v>
      </c>
      <c r="F38" s="202" t="s">
        <v>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H253"/>
  <sheetViews>
    <sheetView showGridLines="0" zoomScale="80" zoomScaleNormal="80" workbookViewId="0">
      <selection activeCell="E50" sqref="E50"/>
    </sheetView>
  </sheetViews>
  <sheetFormatPr baseColWidth="10" defaultColWidth="8.90625" defaultRowHeight="14.5" zeroHeight="1"/>
  <cols>
    <col min="1" max="1" width="4.453125" style="84" customWidth="1"/>
    <col min="2" max="2" width="35.36328125" style="3" customWidth="1"/>
    <col min="3" max="3" width="13.54296875" style="3" customWidth="1"/>
    <col min="4" max="4" width="2" style="3" customWidth="1"/>
    <col min="5" max="9" width="7.453125" style="161" customWidth="1"/>
    <col min="10" max="10" width="7.453125" style="4" customWidth="1"/>
    <col min="11" max="11" width="7.453125" style="183" customWidth="1"/>
    <col min="12" max="14" width="7.453125" style="4" customWidth="1"/>
    <col min="15" max="15" width="8.90625" style="13" customWidth="1"/>
    <col min="16" max="16" width="8.90625" style="17" customWidth="1"/>
    <col min="17" max="21" width="8.90625" style="13" customWidth="1"/>
    <col min="22" max="31" width="8.90625" style="13"/>
    <col min="32" max="35" width="8.90625" style="13" customWidth="1"/>
    <col min="36" max="57" width="8.90625" style="13"/>
    <col min="58" max="60" width="8.90625" style="17"/>
    <col min="61" max="16384" width="8.90625" style="13"/>
  </cols>
  <sheetData>
    <row r="1" spans="1:60" s="8" customFormat="1" ht="13.5" customHeight="1">
      <c r="A1" s="203"/>
      <c r="B1" s="1"/>
      <c r="C1" s="1"/>
      <c r="D1" s="1"/>
      <c r="E1" s="188"/>
      <c r="F1" s="189"/>
      <c r="G1" s="189"/>
      <c r="H1" s="189"/>
      <c r="I1" s="189"/>
      <c r="J1" s="75"/>
      <c r="K1" s="108"/>
      <c r="L1" s="75"/>
      <c r="M1" s="75"/>
      <c r="N1" s="75"/>
      <c r="P1" s="12"/>
      <c r="BF1" s="12"/>
      <c r="BG1" s="12"/>
      <c r="BH1" s="12"/>
    </row>
    <row r="2" spans="1:60" s="168" customFormat="1">
      <c r="A2" s="19">
        <v>0</v>
      </c>
      <c r="B2" s="19" t="s">
        <v>414</v>
      </c>
      <c r="C2" s="19"/>
      <c r="D2" s="19"/>
      <c r="E2" s="190"/>
      <c r="F2" s="190"/>
      <c r="G2" s="190"/>
      <c r="H2" s="190"/>
      <c r="I2" s="190"/>
      <c r="J2" s="166"/>
      <c r="K2" s="167"/>
      <c r="L2" s="166"/>
      <c r="M2" s="166"/>
      <c r="N2" s="166"/>
      <c r="P2" s="191"/>
      <c r="BF2" s="191"/>
      <c r="BG2" s="191"/>
      <c r="BH2" s="191"/>
    </row>
    <row r="3" spans="1:60"/>
    <row r="4" spans="1:60">
      <c r="B4" s="1" t="s">
        <v>0</v>
      </c>
      <c r="C4" s="1" t="s">
        <v>2</v>
      </c>
      <c r="D4" s="1"/>
      <c r="E4" s="98" t="s">
        <v>88</v>
      </c>
      <c r="F4" s="98" t="s">
        <v>89</v>
      </c>
      <c r="G4" s="98" t="s">
        <v>90</v>
      </c>
      <c r="H4" s="98" t="s">
        <v>91</v>
      </c>
      <c r="I4" s="98" t="s">
        <v>92</v>
      </c>
      <c r="M4" s="13"/>
    </row>
    <row r="5" spans="1:60">
      <c r="B5" s="3" t="s">
        <v>577</v>
      </c>
      <c r="C5" s="152" t="s">
        <v>198</v>
      </c>
      <c r="E5" s="231" t="str">
        <f ca="1">'Plot algorithm'!E5</f>
        <v>RP6</v>
      </c>
      <c r="F5" s="231" t="str">
        <f ca="1">'Plot algorithm'!F5</f>
        <v>PP4</v>
      </c>
      <c r="G5" s="231" t="str">
        <f ca="1">'Plot algorithm'!G5</f>
        <v>RP6</v>
      </c>
      <c r="H5" s="231" t="str">
        <f ca="1">'Plot algorithm'!H5</f>
        <v>PP0</v>
      </c>
      <c r="I5" s="231" t="str">
        <f ca="1">'Plot algorithm'!I5</f>
        <v>RP6</v>
      </c>
      <c r="M5" s="216" t="s">
        <v>580</v>
      </c>
    </row>
    <row r="6" spans="1:60" s="8" customFormat="1">
      <c r="A6" s="84"/>
      <c r="B6" s="3" t="s">
        <v>578</v>
      </c>
      <c r="C6" s="152" t="s">
        <v>198</v>
      </c>
      <c r="D6" s="1"/>
      <c r="E6" s="192" t="s">
        <v>135</v>
      </c>
      <c r="F6" s="192" t="s">
        <v>135</v>
      </c>
      <c r="G6" s="192" t="s">
        <v>135</v>
      </c>
      <c r="H6" s="192" t="s">
        <v>135</v>
      </c>
      <c r="I6" s="192" t="s">
        <v>135</v>
      </c>
      <c r="J6" s="174"/>
      <c r="K6" s="106"/>
      <c r="L6" s="1"/>
      <c r="M6" s="200" t="s">
        <v>543</v>
      </c>
      <c r="N6" s="74"/>
      <c r="P6" s="12"/>
      <c r="Q6" s="176"/>
      <c r="R6" s="15"/>
      <c r="S6" s="15"/>
      <c r="T6" s="15"/>
      <c r="AF6" s="15"/>
      <c r="AG6" s="15"/>
      <c r="AH6" s="15"/>
      <c r="BF6" s="12"/>
      <c r="BG6" s="12"/>
      <c r="BH6" s="12"/>
    </row>
    <row r="7" spans="1:60" s="8" customFormat="1">
      <c r="A7" s="84"/>
      <c r="B7" s="3" t="s">
        <v>585</v>
      </c>
      <c r="C7" s="152" t="s">
        <v>198</v>
      </c>
      <c r="D7" s="1"/>
      <c r="E7" s="234" t="str">
        <f ca="1">IF($E$8=$B$6,E6,E5)</f>
        <v>RP6</v>
      </c>
      <c r="F7" s="234" t="str">
        <f t="shared" ref="F7:I7" ca="1" si="0">IF($E$8=$B$6,F6,F5)</f>
        <v>PP4</v>
      </c>
      <c r="G7" s="234" t="str">
        <f t="shared" ca="1" si="0"/>
        <v>RP6</v>
      </c>
      <c r="H7" s="234" t="str">
        <f t="shared" ca="1" si="0"/>
        <v>PP0</v>
      </c>
      <c r="I7" s="234" t="str">
        <f t="shared" ca="1" si="0"/>
        <v>RP6</v>
      </c>
      <c r="J7" s="174"/>
      <c r="K7" s="106"/>
      <c r="L7" s="1"/>
      <c r="M7" s="200"/>
      <c r="N7" s="74"/>
      <c r="P7" s="12"/>
      <c r="Q7" s="176"/>
      <c r="R7" s="15"/>
      <c r="S7" s="15"/>
      <c r="T7" s="15"/>
      <c r="AF7" s="15"/>
      <c r="AG7" s="15"/>
      <c r="AH7" s="15"/>
      <c r="BF7" s="12"/>
      <c r="BG7" s="12"/>
      <c r="BH7" s="12"/>
    </row>
    <row r="8" spans="1:60">
      <c r="B8" s="3" t="s">
        <v>579</v>
      </c>
      <c r="C8" s="152" t="s">
        <v>139</v>
      </c>
      <c r="E8" s="200" t="s">
        <v>577</v>
      </c>
    </row>
    <row r="9" spans="1:60" s="8" customFormat="1">
      <c r="A9" s="84"/>
      <c r="B9" s="3"/>
      <c r="C9" s="3"/>
      <c r="D9" s="3"/>
      <c r="E9" s="161"/>
      <c r="F9" s="161"/>
      <c r="G9" s="161"/>
      <c r="H9" s="161"/>
      <c r="I9" s="161"/>
      <c r="J9" s="4"/>
      <c r="K9" s="183"/>
      <c r="L9" s="4"/>
      <c r="M9" s="4"/>
      <c r="N9" s="4"/>
      <c r="P9" s="12"/>
      <c r="BF9" s="12"/>
      <c r="BG9" s="12"/>
      <c r="BH9" s="12"/>
    </row>
    <row r="10" spans="1:60" s="168" customFormat="1">
      <c r="A10" s="19">
        <v>1</v>
      </c>
      <c r="B10" s="19" t="s">
        <v>428</v>
      </c>
      <c r="C10" s="19"/>
      <c r="D10" s="19"/>
      <c r="E10" s="190"/>
      <c r="F10" s="190"/>
      <c r="G10" s="190"/>
      <c r="H10" s="190"/>
      <c r="I10" s="190"/>
      <c r="J10" s="166"/>
      <c r="K10" s="167"/>
      <c r="L10" s="166"/>
      <c r="M10" s="166"/>
      <c r="N10" s="166"/>
      <c r="P10" s="191"/>
      <c r="BF10" s="191"/>
      <c r="BG10" s="191"/>
      <c r="BH10" s="191"/>
    </row>
    <row r="11" spans="1:60" s="8" customFormat="1">
      <c r="A11" s="84"/>
      <c r="B11" s="3"/>
      <c r="C11" s="3"/>
      <c r="D11" s="3"/>
      <c r="E11" s="161"/>
      <c r="F11" s="161"/>
      <c r="G11" s="161"/>
      <c r="H11" s="161"/>
      <c r="I11" s="161"/>
      <c r="J11" s="4"/>
      <c r="K11" s="183"/>
      <c r="L11" s="4"/>
      <c r="M11" s="4"/>
      <c r="N11" s="4"/>
      <c r="P11" s="12"/>
      <c r="BF11" s="12"/>
      <c r="BG11" s="12"/>
      <c r="BH11" s="12"/>
    </row>
    <row r="12" spans="1:60" s="8" customFormat="1">
      <c r="A12" s="84"/>
      <c r="B12" s="1" t="s">
        <v>480</v>
      </c>
      <c r="C12" s="3"/>
      <c r="D12" s="3"/>
      <c r="J12" s="193"/>
      <c r="K12" s="183"/>
      <c r="L12" s="4"/>
      <c r="M12" s="4"/>
      <c r="N12" s="4"/>
      <c r="P12" s="12"/>
      <c r="BF12" s="12"/>
      <c r="BG12" s="12"/>
      <c r="BH12" s="12"/>
    </row>
    <row r="13" spans="1:60" s="8" customFormat="1">
      <c r="A13" s="84"/>
      <c r="B13" s="3" t="str">
        <f>Assumptions!C152</f>
        <v>Saw and scie</v>
      </c>
      <c r="C13" s="3" t="s">
        <v>139</v>
      </c>
      <c r="D13" s="3"/>
      <c r="E13" s="17" t="str">
        <f ca="1">IFERROR(INDEX(Assumptions!$R$152:$U$152,,MATCH('Farm P&amp;L'!E$7,Assumptions!$R$150:$U$150,0)),"n/a")</f>
        <v>n/a</v>
      </c>
      <c r="F13" s="17" t="str">
        <f ca="1">IFERROR(INDEX(Assumptions!$R$152:$U$152,,MATCH('Farm P&amp;L'!F$7,Assumptions!$R$150:$U$150,0)),"n/a")</f>
        <v>No</v>
      </c>
      <c r="G13" s="17" t="str">
        <f ca="1">IFERROR(INDEX(Assumptions!$R$152:$U$152,,MATCH('Farm P&amp;L'!G$7,Assumptions!$R$150:$U$150,0)),"n/a")</f>
        <v>n/a</v>
      </c>
      <c r="H13" s="17" t="str">
        <f ca="1">IFERROR(INDEX(Assumptions!$R$152:$U$152,,MATCH('Farm P&amp;L'!H$7,Assumptions!$R$150:$U$150,0)),"n/a")</f>
        <v>n/a</v>
      </c>
      <c r="I13" s="17" t="str">
        <f ca="1">IFERROR(INDEX(Assumptions!$R$152:$U$152,,MATCH('Farm P&amp;L'!I$7,Assumptions!$R$150:$U$150,0)),"n/a")</f>
        <v>n/a</v>
      </c>
      <c r="J13" s="193"/>
      <c r="K13" s="183"/>
      <c r="L13" s="4"/>
      <c r="M13" s="4"/>
      <c r="N13" s="4"/>
      <c r="P13" s="12"/>
      <c r="BF13" s="12"/>
      <c r="BG13" s="12"/>
      <c r="BH13" s="12"/>
    </row>
    <row r="14" spans="1:60" s="8" customFormat="1">
      <c r="A14" s="84"/>
      <c r="B14" s="3" t="str">
        <f>Assumptions!C158</f>
        <v>Applicator salary</v>
      </c>
      <c r="C14" s="3" t="s">
        <v>139</v>
      </c>
      <c r="D14" s="3"/>
      <c r="E14" s="17" t="str">
        <f ca="1">IFERROR(INDEX(Assumptions!$R$158:$U$158,,MATCH('Farm P&amp;L'!E$7,Assumptions!$R$150:$U$150,0)),"n/a")</f>
        <v>n/a</v>
      </c>
      <c r="F14" s="17" t="str">
        <f ca="1">IFERROR(INDEX(Assumptions!$R$158:$U$158,,MATCH('Farm P&amp;L'!F$7,Assumptions!$R$150:$U$150,0)),"n/a")</f>
        <v>Yes</v>
      </c>
      <c r="G14" s="17" t="str">
        <f ca="1">IFERROR(INDEX(Assumptions!$R$158:$U$158,,MATCH('Farm P&amp;L'!G$7,Assumptions!$R$150:$U$150,0)),"n/a")</f>
        <v>n/a</v>
      </c>
      <c r="H14" s="17" t="str">
        <f ca="1">IFERROR(INDEX(Assumptions!$R$158:$U$158,,MATCH('Farm P&amp;L'!H$7,Assumptions!$R$150:$U$150,0)),"n/a")</f>
        <v>n/a</v>
      </c>
      <c r="I14" s="17" t="str">
        <f ca="1">IFERROR(INDEX(Assumptions!$R$158:$U$158,,MATCH('Farm P&amp;L'!I$7,Assumptions!$R$150:$U$150,0)),"n/a")</f>
        <v>n/a</v>
      </c>
      <c r="J14" s="193"/>
      <c r="K14" s="183"/>
      <c r="L14" s="4"/>
      <c r="M14" s="4"/>
      <c r="N14" s="4"/>
      <c r="P14" s="12"/>
      <c r="BF14" s="12"/>
      <c r="BG14" s="12"/>
      <c r="BH14" s="12"/>
    </row>
    <row r="15" spans="1:60" s="8" customFormat="1">
      <c r="A15" s="84"/>
      <c r="B15" s="1"/>
      <c r="C15" s="3"/>
      <c r="D15" s="3"/>
      <c r="J15" s="193"/>
      <c r="K15" s="183"/>
      <c r="L15" s="4"/>
      <c r="M15" s="4"/>
      <c r="N15" s="4"/>
      <c r="P15" s="12"/>
      <c r="BF15" s="12"/>
      <c r="BG15" s="12"/>
      <c r="BH15" s="12"/>
    </row>
    <row r="16" spans="1:60" s="8" customFormat="1">
      <c r="A16" s="84"/>
      <c r="B16" s="1" t="s">
        <v>484</v>
      </c>
      <c r="C16" s="3"/>
      <c r="D16" s="3"/>
      <c r="J16" s="193"/>
      <c r="K16" s="183"/>
      <c r="L16" s="4"/>
      <c r="M16" s="4"/>
      <c r="N16" s="4"/>
      <c r="P16" s="12"/>
      <c r="BF16" s="12"/>
      <c r="BG16" s="12"/>
      <c r="BH16" s="12"/>
    </row>
    <row r="17" spans="1:60" s="8" customFormat="1">
      <c r="A17" s="84"/>
      <c r="B17" s="3" t="str">
        <f>B13</f>
        <v>Saw and scie</v>
      </c>
      <c r="C17" s="3" t="s">
        <v>139</v>
      </c>
      <c r="D17" s="3"/>
      <c r="E17" s="156" t="s">
        <v>32</v>
      </c>
      <c r="F17" s="156"/>
      <c r="G17" s="156"/>
      <c r="H17" s="156"/>
      <c r="I17" s="156"/>
      <c r="J17" s="193"/>
      <c r="K17" s="183"/>
      <c r="L17" s="4"/>
      <c r="M17" s="4"/>
      <c r="N17" s="4"/>
      <c r="P17" s="12"/>
      <c r="BF17" s="12"/>
      <c r="BG17" s="12"/>
      <c r="BH17" s="12"/>
    </row>
    <row r="18" spans="1:60" s="8" customFormat="1">
      <c r="A18" s="84"/>
      <c r="B18" s="3" t="str">
        <f t="shared" ref="B18" si="1">B14</f>
        <v>Applicator salary</v>
      </c>
      <c r="C18" s="3" t="s">
        <v>139</v>
      </c>
      <c r="D18" s="3"/>
      <c r="E18" s="156" t="s">
        <v>32</v>
      </c>
      <c r="F18" s="156"/>
      <c r="G18" s="156"/>
      <c r="H18" s="156"/>
      <c r="I18" s="156"/>
      <c r="J18" s="193"/>
      <c r="K18" s="183"/>
      <c r="L18" s="4"/>
      <c r="M18" s="4"/>
      <c r="N18" s="4"/>
      <c r="P18" s="12"/>
      <c r="BF18" s="12"/>
      <c r="BG18" s="12"/>
      <c r="BH18" s="12"/>
    </row>
    <row r="19" spans="1:60" s="8" customFormat="1">
      <c r="A19" s="84"/>
      <c r="B19" s="3" t="s">
        <v>427</v>
      </c>
      <c r="C19" s="3" t="s">
        <v>487</v>
      </c>
      <c r="D19" s="3"/>
      <c r="E19" s="161">
        <v>10</v>
      </c>
      <c r="F19" s="161"/>
      <c r="G19" s="161"/>
      <c r="H19" s="161"/>
      <c r="I19" s="161"/>
      <c r="J19" s="4"/>
      <c r="K19" s="183"/>
      <c r="L19" s="4"/>
      <c r="M19" s="4"/>
      <c r="N19" s="4"/>
      <c r="P19" s="12"/>
      <c r="BF19" s="12"/>
      <c r="BG19" s="12"/>
      <c r="BH19" s="12"/>
    </row>
    <row r="20" spans="1:60" s="8" customFormat="1">
      <c r="A20" s="84"/>
      <c r="B20" s="3"/>
      <c r="C20" s="3"/>
      <c r="D20" s="3"/>
      <c r="E20" s="161"/>
      <c r="F20" s="161"/>
      <c r="G20" s="161"/>
      <c r="H20" s="161"/>
      <c r="I20" s="161"/>
      <c r="J20" s="4"/>
      <c r="K20" s="183"/>
      <c r="L20" s="4"/>
      <c r="M20" s="4"/>
      <c r="N20" s="4"/>
      <c r="P20" s="12"/>
      <c r="BF20" s="12"/>
      <c r="BG20" s="12"/>
      <c r="BH20" s="12"/>
    </row>
    <row r="21" spans="1:60"/>
    <row r="22" spans="1:60" s="168" customFormat="1">
      <c r="A22" s="19">
        <v>2</v>
      </c>
      <c r="B22" s="19" t="s">
        <v>419</v>
      </c>
      <c r="C22" s="19"/>
      <c r="D22" s="19"/>
      <c r="E22" s="190"/>
      <c r="F22" s="190"/>
      <c r="G22" s="190"/>
      <c r="H22" s="190"/>
      <c r="I22" s="190"/>
      <c r="J22" s="166"/>
      <c r="K22" s="167"/>
      <c r="L22" s="166"/>
      <c r="M22" s="166"/>
      <c r="N22" s="166"/>
      <c r="P22" s="191"/>
      <c r="BF22" s="191"/>
      <c r="BG22" s="191"/>
      <c r="BH22" s="191"/>
    </row>
    <row r="23" spans="1:60"/>
    <row r="24" spans="1:60">
      <c r="B24" s="1" t="s">
        <v>431</v>
      </c>
      <c r="C24" s="1" t="s">
        <v>2</v>
      </c>
      <c r="E24" s="76" t="s">
        <v>3</v>
      </c>
    </row>
    <row r="25" spans="1:60">
      <c r="B25" s="3" t="s">
        <v>420</v>
      </c>
      <c r="C25" s="3" t="s">
        <v>426</v>
      </c>
      <c r="E25" s="161">
        <v>0</v>
      </c>
    </row>
    <row r="26" spans="1:60">
      <c r="B26" s="3" t="s">
        <v>421</v>
      </c>
      <c r="C26" s="3" t="s">
        <v>426</v>
      </c>
      <c r="E26" s="161">
        <v>0</v>
      </c>
    </row>
    <row r="27" spans="1:60">
      <c r="B27" s="3" t="s">
        <v>422</v>
      </c>
      <c r="C27" s="3" t="s">
        <v>426</v>
      </c>
      <c r="E27" s="161">
        <v>0</v>
      </c>
    </row>
    <row r="28" spans="1:60">
      <c r="B28" s="3" t="s">
        <v>423</v>
      </c>
      <c r="C28" s="3" t="s">
        <v>426</v>
      </c>
      <c r="E28" s="161">
        <v>0</v>
      </c>
    </row>
    <row r="29" spans="1:60">
      <c r="B29" s="3" t="s">
        <v>288</v>
      </c>
      <c r="C29" s="3" t="s">
        <v>426</v>
      </c>
      <c r="E29" s="161">
        <v>0</v>
      </c>
    </row>
    <row r="30" spans="1:60"/>
    <row r="31" spans="1:60"/>
    <row r="32" spans="1:60" s="168" customFormat="1">
      <c r="A32" s="19">
        <v>3</v>
      </c>
      <c r="B32" s="19" t="s">
        <v>485</v>
      </c>
      <c r="C32" s="19"/>
      <c r="D32" s="19"/>
      <c r="E32" s="190"/>
      <c r="F32" s="190"/>
      <c r="G32" s="190"/>
      <c r="H32" s="190"/>
      <c r="I32" s="190"/>
      <c r="J32" s="166"/>
      <c r="K32" s="167"/>
      <c r="L32" s="166"/>
      <c r="M32" s="166"/>
      <c r="N32" s="166"/>
      <c r="P32" s="191"/>
      <c r="BF32" s="191"/>
      <c r="BG32" s="191"/>
      <c r="BH32" s="191"/>
    </row>
    <row r="33" spans="2:60"/>
    <row r="34" spans="2:60">
      <c r="B34" s="172" t="s">
        <v>457</v>
      </c>
      <c r="C34" s="172" t="s">
        <v>2</v>
      </c>
      <c r="D34" s="232"/>
      <c r="E34" s="164">
        <v>1</v>
      </c>
      <c r="F34" s="164">
        <f t="shared" ref="F34:N34" si="2">E34+1</f>
        <v>2</v>
      </c>
      <c r="G34" s="164">
        <f t="shared" si="2"/>
        <v>3</v>
      </c>
      <c r="H34" s="164">
        <f t="shared" si="2"/>
        <v>4</v>
      </c>
      <c r="I34" s="164">
        <f t="shared" si="2"/>
        <v>5</v>
      </c>
      <c r="J34" s="164">
        <f t="shared" si="2"/>
        <v>6</v>
      </c>
      <c r="K34" s="164">
        <f t="shared" si="2"/>
        <v>7</v>
      </c>
      <c r="L34" s="164">
        <f t="shared" si="2"/>
        <v>8</v>
      </c>
      <c r="M34" s="164">
        <f t="shared" si="2"/>
        <v>9</v>
      </c>
      <c r="N34" s="164">
        <f t="shared" si="2"/>
        <v>10</v>
      </c>
    </row>
    <row r="35" spans="2:60">
      <c r="B35" s="232" t="s">
        <v>509</v>
      </c>
      <c r="C35" s="232" t="s">
        <v>9</v>
      </c>
      <c r="D35" s="233"/>
      <c r="E35" s="231">
        <f ca="1">Actuals!F1009</f>
        <v>220</v>
      </c>
      <c r="F35" s="231">
        <f ca="1">Actuals!G1009</f>
        <v>235</v>
      </c>
      <c r="G35" s="231">
        <f ca="1">Actuals!H1009</f>
        <v>337</v>
      </c>
      <c r="H35" s="231">
        <f ca="1">Actuals!I1009</f>
        <v>374.5</v>
      </c>
      <c r="I35" s="231">
        <f ca="1">Actuals!J1009</f>
        <v>412</v>
      </c>
      <c r="J35" s="231">
        <f ca="1">Actuals!K1009</f>
        <v>637</v>
      </c>
      <c r="K35" s="231">
        <f ca="1">Actuals!L1009</f>
        <v>777</v>
      </c>
      <c r="L35" s="231">
        <f ca="1">Actuals!M1009</f>
        <v>852</v>
      </c>
      <c r="M35" s="231">
        <f ca="1">Actuals!N1009</f>
        <v>1002</v>
      </c>
      <c r="N35" s="231">
        <f ca="1">Actuals!O1009</f>
        <v>1002</v>
      </c>
    </row>
    <row r="36" spans="2:60">
      <c r="B36" s="232" t="s">
        <v>458</v>
      </c>
      <c r="C36" s="232" t="s">
        <v>39</v>
      </c>
      <c r="D36" s="233"/>
      <c r="E36" s="231">
        <f ca="1">Actuals!F1024</f>
        <v>1463</v>
      </c>
      <c r="F36" s="231">
        <f ca="1">Actuals!G1024</f>
        <v>1562.75</v>
      </c>
      <c r="G36" s="231">
        <f ca="1">Actuals!H1024</f>
        <v>2241.0500000000002</v>
      </c>
      <c r="H36" s="231">
        <f ca="1">Actuals!I1024</f>
        <v>2490.4250000000002</v>
      </c>
      <c r="I36" s="231">
        <f ca="1">Actuals!J1024</f>
        <v>2739.8</v>
      </c>
      <c r="J36" s="231">
        <f ca="1">Actuals!K1024</f>
        <v>4236.05</v>
      </c>
      <c r="K36" s="231">
        <f ca="1">Actuals!L1024</f>
        <v>5167.05</v>
      </c>
      <c r="L36" s="231">
        <f ca="1">Actuals!M1024</f>
        <v>5665.8</v>
      </c>
      <c r="M36" s="231">
        <f ca="1">Actuals!N1024</f>
        <v>6663.3</v>
      </c>
      <c r="N36" s="231">
        <f ca="1">Actuals!O1024</f>
        <v>6663.3</v>
      </c>
    </row>
    <row r="37" spans="2:60">
      <c r="B37" s="232" t="s">
        <v>513</v>
      </c>
      <c r="C37" s="232" t="s">
        <v>39</v>
      </c>
      <c r="D37" s="233"/>
      <c r="E37" s="231">
        <f ca="1">Actuals!F1039</f>
        <v>698.25</v>
      </c>
      <c r="F37" s="231">
        <f ca="1">Actuals!G1039</f>
        <v>2525.3368824531517</v>
      </c>
      <c r="G37" s="231">
        <f ca="1">Actuals!H1039</f>
        <v>1611.7934412265759</v>
      </c>
      <c r="H37" s="231">
        <f ca="1">Actuals!I1039</f>
        <v>1002.7644804088586</v>
      </c>
      <c r="I37" s="231">
        <f ca="1">Actuals!J1039</f>
        <v>850.50724020442931</v>
      </c>
      <c r="J37" s="231">
        <f ca="1">Actuals!K1039</f>
        <v>698.25</v>
      </c>
      <c r="K37" s="231">
        <f ca="1">Actuals!L1039</f>
        <v>698.25</v>
      </c>
      <c r="L37" s="231">
        <f ca="1">Actuals!M1039</f>
        <v>848.25</v>
      </c>
      <c r="M37" s="231">
        <f ca="1">Actuals!N1039</f>
        <v>998.25</v>
      </c>
      <c r="N37" s="231">
        <f ca="1">Actuals!O1039</f>
        <v>1148.25</v>
      </c>
    </row>
    <row r="38" spans="2:60">
      <c r="B38" s="232" t="s">
        <v>41</v>
      </c>
      <c r="C38" s="232" t="s">
        <v>39</v>
      </c>
      <c r="D38" s="233"/>
      <c r="E38" s="231">
        <f ca="1">SUM(Actuals!F959:F971)</f>
        <v>-1732.3549761477295</v>
      </c>
      <c r="F38" s="231">
        <f ca="1">SUM(Actuals!G959:G971)</f>
        <v>-1432.1186999561635</v>
      </c>
      <c r="G38" s="231">
        <f ca="1">SUM(Actuals!H959:H971)</f>
        <v>-1452.8644626680277</v>
      </c>
      <c r="H38" s="231">
        <f ca="1">SUM(Actuals!I959:I971)</f>
        <v>-1460.4915813120956</v>
      </c>
      <c r="I38" s="231">
        <f ca="1">SUM(Actuals!J959:J971)</f>
        <v>-1468.1186999561635</v>
      </c>
      <c r="J38" s="231">
        <f ca="1">SUM(Actuals!K959:K971)</f>
        <v>-1757.9492084307396</v>
      </c>
      <c r="K38" s="231">
        <f ca="1">SUM(Actuals!L959:L971)</f>
        <v>-1786.423784701926</v>
      </c>
      <c r="L38" s="231">
        <f ca="1">SUM(Actuals!M959:M971)</f>
        <v>-1801.6780219900618</v>
      </c>
      <c r="M38" s="231">
        <f ca="1">SUM(Actuals!N959:N971)</f>
        <v>-1832.1864965663328</v>
      </c>
      <c r="N38" s="231">
        <f ca="1">SUM(Actuals!O959:O971)</f>
        <v>-1832.1864965663328</v>
      </c>
    </row>
    <row r="39" spans="2:60">
      <c r="B39" s="232" t="s">
        <v>576</v>
      </c>
      <c r="C39" s="232" t="s">
        <v>39</v>
      </c>
      <c r="D39" s="233"/>
      <c r="E39" s="231">
        <f>Actuals!F970</f>
        <v>0</v>
      </c>
      <c r="F39" s="231">
        <f>Actuals!G970</f>
        <v>0</v>
      </c>
      <c r="G39" s="231">
        <f>Actuals!H970</f>
        <v>0</v>
      </c>
      <c r="H39" s="231">
        <f>Actuals!I970</f>
        <v>0</v>
      </c>
      <c r="I39" s="231">
        <f>Actuals!J970</f>
        <v>0</v>
      </c>
      <c r="J39" s="231">
        <f>Actuals!K970</f>
        <v>0</v>
      </c>
      <c r="K39" s="231">
        <f>Actuals!L970</f>
        <v>0</v>
      </c>
      <c r="L39" s="231">
        <f>Actuals!M970</f>
        <v>0</v>
      </c>
      <c r="M39" s="231">
        <f>Actuals!N970</f>
        <v>0</v>
      </c>
      <c r="N39" s="231">
        <f>Actuals!O970</f>
        <v>0</v>
      </c>
    </row>
    <row r="40" spans="2:60">
      <c r="B40" s="232" t="s">
        <v>46</v>
      </c>
      <c r="C40" s="232" t="s">
        <v>39</v>
      </c>
      <c r="D40" s="233"/>
      <c r="E40" s="231">
        <f ca="1">SUM(E36:E39)</f>
        <v>428.89502385227047</v>
      </c>
      <c r="F40" s="231">
        <f t="shared" ref="F40:N40" ca="1" si="3">SUM(F36:F39)</f>
        <v>2655.9681824969884</v>
      </c>
      <c r="G40" s="231">
        <f t="shared" ca="1" si="3"/>
        <v>2399.9789785585481</v>
      </c>
      <c r="H40" s="231">
        <f t="shared" ca="1" si="3"/>
        <v>2032.6978990967632</v>
      </c>
      <c r="I40" s="231">
        <f t="shared" ca="1" si="3"/>
        <v>2122.1885402482658</v>
      </c>
      <c r="J40" s="231">
        <f t="shared" ca="1" si="3"/>
        <v>3176.3507915692608</v>
      </c>
      <c r="K40" s="231">
        <f t="shared" ca="1" si="3"/>
        <v>4078.8762152980744</v>
      </c>
      <c r="L40" s="231">
        <f t="shared" ca="1" si="3"/>
        <v>4712.3719780099382</v>
      </c>
      <c r="M40" s="231">
        <f t="shared" ca="1" si="3"/>
        <v>5829.3635034336676</v>
      </c>
      <c r="N40" s="231">
        <f t="shared" ca="1" si="3"/>
        <v>5979.3635034336676</v>
      </c>
    </row>
    <row r="41" spans="2:60">
      <c r="B41" s="232" t="s">
        <v>562</v>
      </c>
      <c r="C41" s="232" t="s">
        <v>39</v>
      </c>
      <c r="D41" s="233"/>
      <c r="E41" s="231">
        <f ca="1">Actuals!F1062</f>
        <v>2363.4618644067796</v>
      </c>
      <c r="F41" s="231">
        <f ca="1">Actuals!G1062</f>
        <v>2289.2064657878218</v>
      </c>
      <c r="G41" s="231">
        <f ca="1">Actuals!H1062</f>
        <v>2272.9705586942873</v>
      </c>
      <c r="H41" s="231">
        <f ca="1">Actuals!I1062</f>
        <v>2256.7346516007533</v>
      </c>
      <c r="I41" s="231">
        <f ca="1">Actuals!J1062</f>
        <v>2240.4987445072188</v>
      </c>
      <c r="J41" s="231">
        <f ca="1">Actuals!K1062</f>
        <v>2224.2628374136848</v>
      </c>
      <c r="K41" s="231">
        <f ca="1">Actuals!L1062</f>
        <v>2066.2015065913374</v>
      </c>
      <c r="L41" s="231">
        <f ca="1">Actuals!M1062</f>
        <v>2049.9655994978029</v>
      </c>
      <c r="M41" s="231">
        <f ca="1">Actuals!N1062</f>
        <v>2033.7296924042687</v>
      </c>
      <c r="N41" s="231">
        <f ca="1">Actuals!O1062</f>
        <v>2017.4937853107344</v>
      </c>
    </row>
    <row r="42" spans="2:60"/>
    <row r="43" spans="2:60" s="3" customFormat="1">
      <c r="B43" s="232" t="s">
        <v>582</v>
      </c>
      <c r="C43" s="232" t="s">
        <v>6</v>
      </c>
      <c r="E43" s="235">
        <f ca="1">Actuals!F978</f>
        <v>0.80155233135811665</v>
      </c>
      <c r="F43" s="235">
        <f ca="1">Actuals!G978</f>
        <v>0.35031513300343248</v>
      </c>
      <c r="G43" s="235">
        <f ca="1">Actuals!H978</f>
        <v>0.3770888915760095</v>
      </c>
      <c r="H43" s="235">
        <f ca="1">Actuals!I978</f>
        <v>0.41809686806372526</v>
      </c>
      <c r="I43" s="235">
        <f ca="1">Actuals!J978</f>
        <v>0.40891171750319893</v>
      </c>
      <c r="J43" s="235">
        <f ca="1">Actuals!K978</f>
        <v>0.356271245856705</v>
      </c>
      <c r="K43" s="235">
        <f ca="1">Actuals!L978</f>
        <v>0.30457500634271495</v>
      </c>
      <c r="L43" s="235">
        <f ca="1">Actuals!M978</f>
        <v>0.27658338852020814</v>
      </c>
      <c r="M43" s="235">
        <f ca="1">Actuals!N978</f>
        <v>0.23914044763348574</v>
      </c>
      <c r="N43" s="235">
        <f ca="1">Actuals!O978</f>
        <v>0.23454839264503624</v>
      </c>
      <c r="BF43" s="83"/>
      <c r="BG43" s="83"/>
      <c r="BH43" s="83"/>
    </row>
    <row r="44" spans="2:60" s="3" customFormat="1">
      <c r="BF44" s="83"/>
      <c r="BG44" s="83"/>
      <c r="BH44" s="83"/>
    </row>
    <row r="45" spans="2:60" s="3" customFormat="1">
      <c r="B45" s="232" t="s">
        <v>581</v>
      </c>
      <c r="BF45" s="83"/>
      <c r="BG45" s="83"/>
      <c r="BH45" s="83"/>
    </row>
    <row r="46" spans="2:60" s="3" customFormat="1">
      <c r="B46" s="232" t="s">
        <v>46</v>
      </c>
      <c r="C46" s="232" t="s">
        <v>39</v>
      </c>
      <c r="E46" s="231">
        <f ca="1">Actuals!F976</f>
        <v>-1934.5668405545093</v>
      </c>
      <c r="F46" s="231">
        <f ca="1">Actuals!G976</f>
        <v>366.76171670916756</v>
      </c>
      <c r="G46" s="231">
        <f ca="1">Actuals!H976</f>
        <v>127.00841986426167</v>
      </c>
      <c r="H46" s="231">
        <f ca="1">Actuals!I976</f>
        <v>-224.03675250398987</v>
      </c>
      <c r="I46" s="231">
        <f ca="1">Actuals!J976</f>
        <v>-118.31020425895258</v>
      </c>
      <c r="J46" s="231">
        <f ca="1">Actuals!K976</f>
        <v>952.08795415557506</v>
      </c>
      <c r="K46" s="231">
        <f ca="1">Actuals!L976</f>
        <v>2012.6747087067361</v>
      </c>
      <c r="L46" s="231">
        <f ca="1">Actuals!M976</f>
        <v>2662.4063785121352</v>
      </c>
      <c r="M46" s="231">
        <f ca="1">Actuals!N976</f>
        <v>3795.6338110293977</v>
      </c>
      <c r="N46" s="231">
        <f ca="1">Actuals!O976</f>
        <v>3961.8697181229318</v>
      </c>
      <c r="BF46" s="83"/>
      <c r="BG46" s="83"/>
      <c r="BH46" s="83"/>
    </row>
    <row r="47" spans="2:60" s="3" customFormat="1">
      <c r="B47" s="232" t="s">
        <v>14</v>
      </c>
      <c r="C47" s="232" t="s">
        <v>39</v>
      </c>
      <c r="E47" s="231">
        <f ca="1">Actuals!F990</f>
        <v>-130</v>
      </c>
      <c r="F47" s="231">
        <f ca="1">Actuals!G990</f>
        <v>-103.48148148148147</v>
      </c>
      <c r="G47" s="231">
        <f ca="1">Actuals!H990</f>
        <v>1.0370370370370665</v>
      </c>
      <c r="H47" s="231">
        <f ca="1">Actuals!I990</f>
        <v>41.055555555555543</v>
      </c>
      <c r="I47" s="231">
        <f ca="1">Actuals!J990</f>
        <v>81.074074074074076</v>
      </c>
      <c r="J47" s="231">
        <f ca="1">Actuals!K990</f>
        <v>308.59259259259261</v>
      </c>
      <c r="K47" s="231">
        <f ca="1">Actuals!L990</f>
        <v>473.11111111111109</v>
      </c>
      <c r="L47" s="231">
        <f ca="1">Actuals!M990</f>
        <v>550.62962962962968</v>
      </c>
      <c r="M47" s="231">
        <f ca="1">Actuals!N990</f>
        <v>703.14814814814815</v>
      </c>
      <c r="N47" s="231">
        <f ca="1">Actuals!O990</f>
        <v>705.66666666666663</v>
      </c>
      <c r="BF47" s="83"/>
      <c r="BG47" s="83"/>
      <c r="BH47" s="83"/>
    </row>
    <row r="48" spans="2:60" s="3" customForma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BF48" s="83"/>
      <c r="BG48" s="83"/>
      <c r="BH48" s="83"/>
    </row>
    <row r="49" spans="2:60" s="1" customFormat="1">
      <c r="B49" s="232" t="s">
        <v>584</v>
      </c>
      <c r="C49" s="232" t="s">
        <v>39</v>
      </c>
      <c r="D49" s="3"/>
      <c r="E49" s="231">
        <f ca="1">MIN(E46:N46)</f>
        <v>-1934.5668405545093</v>
      </c>
      <c r="F49" s="3"/>
      <c r="G49" s="3"/>
      <c r="H49" s="3"/>
      <c r="I49" s="3"/>
      <c r="J49" s="3"/>
      <c r="K49" s="3"/>
      <c r="L49" s="3"/>
      <c r="M49" s="3"/>
      <c r="N49" s="3"/>
      <c r="BF49" s="76"/>
      <c r="BG49" s="76"/>
      <c r="BH49" s="76"/>
    </row>
    <row r="50" spans="2:60" s="3" customFormat="1">
      <c r="B50" s="232" t="s">
        <v>583</v>
      </c>
      <c r="C50" s="232" t="s">
        <v>39</v>
      </c>
      <c r="E50" s="236">
        <f ca="1">INDEX(E34:N34,MATCH(E49,E46:N46,0))</f>
        <v>1</v>
      </c>
      <c r="BF50" s="83"/>
      <c r="BG50" s="83"/>
      <c r="BH50" s="83"/>
    </row>
    <row r="51" spans="2:60" s="3" customFormat="1">
      <c r="BF51" s="83"/>
      <c r="BG51" s="83"/>
      <c r="BH51" s="83"/>
    </row>
    <row r="52" spans="2:60" s="3" customFormat="1">
      <c r="B52" s="232" t="s">
        <v>588</v>
      </c>
      <c r="C52" s="232" t="s">
        <v>39</v>
      </c>
      <c r="E52" s="231">
        <f ca="1">SUM(Actuals!F962:F969)</f>
        <v>-520.90191177322583</v>
      </c>
      <c r="BF52" s="83"/>
      <c r="BG52" s="83"/>
      <c r="BH52" s="83"/>
    </row>
    <row r="53" spans="2:60" s="3" customFormat="1">
      <c r="B53" s="232" t="s">
        <v>587</v>
      </c>
      <c r="C53" s="232" t="s">
        <v>39</v>
      </c>
      <c r="E53" s="231">
        <f ca="1">0.2*SUM(Actuals!F971:O971)</f>
        <v>-217.07027389184992</v>
      </c>
      <c r="BF53" s="83"/>
      <c r="BG53" s="83"/>
      <c r="BH53" s="83"/>
    </row>
    <row r="54" spans="2:60" s="3" customFormat="1">
      <c r="BF54" s="83"/>
      <c r="BG54" s="83"/>
      <c r="BH54" s="83"/>
    </row>
    <row r="55" spans="2:60" s="3" customFormat="1">
      <c r="BF55" s="83"/>
      <c r="BG55" s="83"/>
      <c r="BH55" s="83"/>
    </row>
    <row r="56" spans="2:60" s="3" customFormat="1">
      <c r="BF56" s="83"/>
      <c r="BG56" s="83"/>
      <c r="BH56" s="83"/>
    </row>
    <row r="57" spans="2:60" s="3" customFormat="1">
      <c r="BF57" s="83"/>
      <c r="BG57" s="83"/>
      <c r="BH57" s="83"/>
    </row>
    <row r="58" spans="2:60" s="3" customFormat="1">
      <c r="BF58" s="83"/>
      <c r="BG58" s="83"/>
      <c r="BH58" s="83"/>
    </row>
    <row r="59" spans="2:60" s="3" customFormat="1">
      <c r="C59" s="1"/>
      <c r="D59" s="1"/>
      <c r="E59" s="1"/>
      <c r="F59" s="1"/>
      <c r="BF59" s="83"/>
      <c r="BG59" s="83"/>
      <c r="BH59" s="83"/>
    </row>
    <row r="60" spans="2:60"/>
    <row r="61" spans="2:60"/>
    <row r="62" spans="2:60"/>
    <row r="63" spans="2:60"/>
    <row r="64" spans="2:60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</sheetData>
  <dataValidations count="2">
    <dataValidation type="list" allowBlank="1" showInputMessage="1" showErrorMessage="1" sqref="E6:I7">
      <formula1>"None,PP0,PP1,PP2,PP3,PP4,UP5,RP6"</formula1>
    </dataValidation>
    <dataValidation type="list" allowBlank="1" showInputMessage="1" showErrorMessage="1" sqref="E8">
      <formula1>$B$5:$B$6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Assumptions!$C$151:$C$164</xm:f>
          </x14:formula1>
          <xm:sqref>J12:J18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7" tint="0.79998168889431442"/>
  </sheetPr>
  <dimension ref="A1:BK606"/>
  <sheetViews>
    <sheetView showGridLines="0" topLeftCell="A132" zoomScale="80" zoomScaleNormal="80" workbookViewId="0">
      <selection activeCell="F151" sqref="F151"/>
    </sheetView>
  </sheetViews>
  <sheetFormatPr baseColWidth="10" defaultColWidth="0" defaultRowHeight="14.5" zeroHeight="1" outlineLevelRow="1"/>
  <cols>
    <col min="1" max="1" width="4.453125" style="72" customWidth="1"/>
    <col min="2" max="2" width="26.453125" style="3" customWidth="1"/>
    <col min="3" max="3" width="19.6328125" style="3" customWidth="1"/>
    <col min="4" max="4" width="8.90625" style="3" customWidth="1"/>
    <col min="5" max="5" width="7.54296875" style="3" customWidth="1"/>
    <col min="6" max="6" width="7.453125" style="73" customWidth="1"/>
    <col min="7" max="7" width="7.453125" style="4" customWidth="1"/>
    <col min="8" max="22" width="9.36328125" style="73" customWidth="1"/>
    <col min="23" max="35" width="7.453125" style="73" customWidth="1"/>
    <col min="36" max="58" width="8.90625" style="83" customWidth="1"/>
    <col min="59" max="61" width="8.90625" style="3" customWidth="1"/>
    <col min="62" max="16384" width="0" style="46" hidden="1"/>
  </cols>
  <sheetData>
    <row r="1" spans="1:61" s="77" customFormat="1">
      <c r="A1" s="206"/>
      <c r="B1" s="1"/>
      <c r="C1" s="1"/>
      <c r="D1" s="1"/>
      <c r="E1" s="1"/>
      <c r="F1" s="73"/>
      <c r="G1" s="74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1"/>
      <c r="BH1" s="1"/>
      <c r="BI1" s="1"/>
    </row>
    <row r="2" spans="1:61" s="77" customFormat="1" ht="12.65" customHeight="1">
      <c r="A2" s="72"/>
      <c r="B2" s="1" t="s">
        <v>0</v>
      </c>
      <c r="C2" s="1" t="s">
        <v>1</v>
      </c>
      <c r="D2" s="1" t="s">
        <v>2</v>
      </c>
      <c r="E2" s="1"/>
      <c r="F2" s="76" t="s">
        <v>3</v>
      </c>
      <c r="G2" s="1"/>
      <c r="H2" s="75">
        <v>1</v>
      </c>
      <c r="I2" s="75">
        <v>2</v>
      </c>
      <c r="J2" s="75">
        <v>3</v>
      </c>
      <c r="K2" s="75">
        <v>4</v>
      </c>
      <c r="L2" s="75">
        <v>5</v>
      </c>
      <c r="M2" s="75">
        <v>6</v>
      </c>
      <c r="N2" s="75">
        <v>7</v>
      </c>
      <c r="O2" s="75">
        <v>8</v>
      </c>
      <c r="P2" s="75">
        <v>9</v>
      </c>
      <c r="Q2" s="75">
        <v>10</v>
      </c>
      <c r="R2" s="75">
        <v>11</v>
      </c>
      <c r="S2" s="75">
        <v>12</v>
      </c>
      <c r="T2" s="75">
        <v>13</v>
      </c>
      <c r="U2" s="75">
        <v>14</v>
      </c>
      <c r="V2" s="75">
        <v>15</v>
      </c>
      <c r="W2" s="75">
        <v>16</v>
      </c>
      <c r="X2" s="75">
        <v>17</v>
      </c>
      <c r="Y2" s="75">
        <v>18</v>
      </c>
      <c r="Z2" s="75">
        <v>19</v>
      </c>
      <c r="AA2" s="75">
        <v>20</v>
      </c>
      <c r="AB2" s="75">
        <v>21</v>
      </c>
      <c r="AC2" s="75">
        <v>22</v>
      </c>
      <c r="AD2" s="75">
        <v>23</v>
      </c>
      <c r="AE2" s="75">
        <v>24</v>
      </c>
      <c r="AF2" s="75">
        <v>25</v>
      </c>
      <c r="AG2" s="75">
        <v>26</v>
      </c>
      <c r="AH2" s="75">
        <v>27</v>
      </c>
      <c r="AI2" s="75">
        <v>28</v>
      </c>
      <c r="AJ2" s="75">
        <v>29</v>
      </c>
      <c r="AK2" s="75">
        <v>30</v>
      </c>
      <c r="AL2" s="75">
        <v>31</v>
      </c>
      <c r="AM2" s="75">
        <v>32</v>
      </c>
      <c r="AN2" s="75">
        <v>33</v>
      </c>
      <c r="AO2" s="75">
        <v>34</v>
      </c>
      <c r="AP2" s="75">
        <v>35</v>
      </c>
      <c r="AQ2" s="75">
        <v>36</v>
      </c>
      <c r="AR2" s="75">
        <v>37</v>
      </c>
      <c r="AS2" s="75">
        <v>38</v>
      </c>
      <c r="AT2" s="75">
        <v>39</v>
      </c>
      <c r="AU2" s="75">
        <v>40</v>
      </c>
      <c r="AV2" s="75">
        <v>41</v>
      </c>
      <c r="AW2" s="75">
        <v>42</v>
      </c>
      <c r="AX2" s="75">
        <v>43</v>
      </c>
      <c r="AY2" s="75">
        <v>44</v>
      </c>
      <c r="AZ2" s="75">
        <v>45</v>
      </c>
      <c r="BA2" s="75">
        <v>46</v>
      </c>
      <c r="BB2" s="75">
        <v>47</v>
      </c>
      <c r="BC2" s="75">
        <v>48</v>
      </c>
      <c r="BD2" s="75">
        <v>49</v>
      </c>
      <c r="BE2" s="75">
        <v>50</v>
      </c>
      <c r="BF2" s="75">
        <v>51</v>
      </c>
      <c r="BG2" s="1"/>
      <c r="BH2" s="1"/>
      <c r="BI2" s="1"/>
    </row>
    <row r="3" spans="1:61" s="77" customFormat="1">
      <c r="A3" s="72"/>
      <c r="B3" s="1"/>
      <c r="C3" s="1"/>
      <c r="D3" s="1"/>
      <c r="E3" s="1"/>
      <c r="F3" s="76"/>
      <c r="G3" s="1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1"/>
      <c r="BH3" s="1"/>
      <c r="BI3" s="1"/>
    </row>
    <row r="4" spans="1:61" s="82" customFormat="1">
      <c r="A4" s="78">
        <v>1</v>
      </c>
      <c r="B4" s="19" t="s">
        <v>371</v>
      </c>
      <c r="C4" s="20"/>
      <c r="D4" s="20"/>
      <c r="E4" s="20"/>
      <c r="F4" s="79"/>
      <c r="G4" s="80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20"/>
      <c r="BH4" s="20"/>
      <c r="BI4" s="20"/>
    </row>
    <row r="5" spans="1:61" s="77" customFormat="1" outlineLevel="1">
      <c r="A5" s="72"/>
      <c r="B5" s="1"/>
      <c r="C5" s="1"/>
      <c r="D5" s="1"/>
      <c r="E5" s="1"/>
      <c r="F5" s="73"/>
      <c r="G5" s="74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1"/>
      <c r="BH5" s="1"/>
      <c r="BI5" s="1"/>
    </row>
    <row r="6" spans="1:61" s="77" customFormat="1" outlineLevel="1">
      <c r="A6" s="72"/>
      <c r="B6" s="1" t="s">
        <v>113</v>
      </c>
      <c r="C6" s="1"/>
      <c r="D6" s="1"/>
      <c r="E6" s="1"/>
      <c r="F6" s="73"/>
      <c r="G6" s="74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1"/>
      <c r="BH6" s="1"/>
      <c r="BI6" s="1"/>
    </row>
    <row r="7" spans="1:61" s="77" customFormat="1" outlineLevel="1">
      <c r="A7" s="72"/>
      <c r="B7" s="3" t="s">
        <v>7</v>
      </c>
      <c r="C7" s="1"/>
      <c r="D7" s="3" t="s">
        <v>8</v>
      </c>
      <c r="E7" s="1"/>
      <c r="F7" s="73"/>
      <c r="G7" s="3" t="s">
        <v>7</v>
      </c>
      <c r="H7" s="73">
        <v>1</v>
      </c>
      <c r="I7" s="73">
        <v>2</v>
      </c>
      <c r="J7" s="73">
        <v>3</v>
      </c>
      <c r="K7" s="73">
        <v>4</v>
      </c>
      <c r="L7" s="73">
        <v>5</v>
      </c>
      <c r="M7" s="73">
        <v>6</v>
      </c>
      <c r="N7" s="73">
        <v>7</v>
      </c>
      <c r="O7" s="73">
        <v>8</v>
      </c>
      <c r="P7" s="73">
        <v>9</v>
      </c>
      <c r="Q7" s="73">
        <v>10</v>
      </c>
      <c r="R7" s="73">
        <v>11</v>
      </c>
      <c r="S7" s="73">
        <v>12</v>
      </c>
      <c r="T7" s="73">
        <v>13</v>
      </c>
      <c r="U7" s="73">
        <v>14</v>
      </c>
      <c r="V7" s="73">
        <v>15</v>
      </c>
      <c r="W7" s="73">
        <v>16</v>
      </c>
      <c r="X7" s="73">
        <v>17</v>
      </c>
      <c r="Y7" s="73">
        <v>18</v>
      </c>
      <c r="Z7" s="73">
        <v>19</v>
      </c>
      <c r="AA7" s="73">
        <v>20</v>
      </c>
      <c r="AB7" s="73">
        <v>21</v>
      </c>
      <c r="AC7" s="73">
        <v>22</v>
      </c>
      <c r="AD7" s="73">
        <v>23</v>
      </c>
      <c r="AE7" s="73">
        <v>24</v>
      </c>
      <c r="AF7" s="73">
        <v>25</v>
      </c>
      <c r="AG7" s="73">
        <v>26</v>
      </c>
      <c r="AH7" s="73">
        <v>27</v>
      </c>
      <c r="AI7" s="83">
        <v>28</v>
      </c>
      <c r="AJ7" s="83">
        <v>29</v>
      </c>
      <c r="AK7" s="83">
        <v>30</v>
      </c>
      <c r="AL7" s="83">
        <v>31</v>
      </c>
      <c r="AM7" s="83">
        <v>32</v>
      </c>
      <c r="AN7" s="83">
        <v>33</v>
      </c>
      <c r="AO7" s="83">
        <v>34</v>
      </c>
      <c r="AP7" s="83">
        <v>35</v>
      </c>
      <c r="AQ7" s="83">
        <v>36</v>
      </c>
      <c r="AR7" s="83">
        <v>37</v>
      </c>
      <c r="AS7" s="83">
        <v>38</v>
      </c>
      <c r="AT7" s="83">
        <v>39</v>
      </c>
      <c r="AU7" s="83">
        <v>40</v>
      </c>
      <c r="AV7" s="83">
        <v>41</v>
      </c>
      <c r="AW7" s="83">
        <v>42</v>
      </c>
      <c r="AX7" s="83">
        <v>43</v>
      </c>
      <c r="AY7" s="83">
        <v>44</v>
      </c>
      <c r="AZ7" s="83">
        <v>45</v>
      </c>
      <c r="BA7" s="83">
        <v>46</v>
      </c>
      <c r="BB7" s="83">
        <v>47</v>
      </c>
      <c r="BC7" s="83">
        <v>48</v>
      </c>
      <c r="BD7" s="83">
        <v>49</v>
      </c>
      <c r="BE7" s="83">
        <v>50</v>
      </c>
      <c r="BF7" s="83">
        <v>51</v>
      </c>
      <c r="BG7" s="1"/>
      <c r="BH7" s="1"/>
      <c r="BI7" s="1"/>
    </row>
    <row r="8" spans="1:61" s="77" customFormat="1" outlineLevel="1">
      <c r="A8" s="72"/>
      <c r="B8" s="3" t="s">
        <v>111</v>
      </c>
      <c r="C8" s="3" t="s">
        <v>191</v>
      </c>
      <c r="D8" s="3" t="s">
        <v>112</v>
      </c>
      <c r="E8" s="1"/>
      <c r="F8" s="73"/>
      <c r="G8" s="84" t="s">
        <v>111</v>
      </c>
      <c r="H8" s="85">
        <v>0</v>
      </c>
      <c r="I8" s="85">
        <v>0</v>
      </c>
      <c r="J8" s="85">
        <v>0.1</v>
      </c>
      <c r="K8" s="85">
        <v>0.15</v>
      </c>
      <c r="L8" s="85">
        <v>0.2</v>
      </c>
      <c r="M8" s="85">
        <v>0.5</v>
      </c>
      <c r="N8" s="85">
        <v>0.7</v>
      </c>
      <c r="O8" s="85">
        <v>0.8</v>
      </c>
      <c r="P8" s="85">
        <v>1</v>
      </c>
      <c r="Q8" s="85">
        <v>1</v>
      </c>
      <c r="R8" s="85">
        <v>1</v>
      </c>
      <c r="S8" s="85">
        <v>1</v>
      </c>
      <c r="T8" s="85">
        <v>1</v>
      </c>
      <c r="U8" s="85">
        <v>1</v>
      </c>
      <c r="V8" s="85">
        <v>1</v>
      </c>
      <c r="W8" s="85">
        <v>1</v>
      </c>
      <c r="X8" s="85">
        <v>1</v>
      </c>
      <c r="Y8" s="85">
        <v>1</v>
      </c>
      <c r="Z8" s="85">
        <v>1</v>
      </c>
      <c r="AA8" s="85">
        <v>1</v>
      </c>
      <c r="AB8" s="85">
        <v>0.9</v>
      </c>
      <c r="AC8" s="85">
        <v>0.9</v>
      </c>
      <c r="AD8" s="85">
        <v>0.9</v>
      </c>
      <c r="AE8" s="85">
        <v>0.9</v>
      </c>
      <c r="AF8" s="85">
        <v>0.9</v>
      </c>
      <c r="AG8" s="85">
        <v>0.9</v>
      </c>
      <c r="AH8" s="85">
        <v>0.9</v>
      </c>
      <c r="AI8" s="85">
        <v>0.9</v>
      </c>
      <c r="AJ8" s="85">
        <v>0.9</v>
      </c>
      <c r="AK8" s="85">
        <v>0.9</v>
      </c>
      <c r="AL8" s="85">
        <v>0.84333333333333327</v>
      </c>
      <c r="AM8" s="85">
        <v>0.78666666666666674</v>
      </c>
      <c r="AN8" s="85">
        <v>0.73000000000000009</v>
      </c>
      <c r="AO8" s="85">
        <v>0.67333333333333345</v>
      </c>
      <c r="AP8" s="85">
        <v>0.6166666666666667</v>
      </c>
      <c r="AQ8" s="85">
        <v>0.56000000000000028</v>
      </c>
      <c r="AR8" s="85">
        <v>0.50333333333333352</v>
      </c>
      <c r="AS8" s="85">
        <v>0.44666666666666688</v>
      </c>
      <c r="AT8" s="85">
        <v>0.39000000000000024</v>
      </c>
      <c r="AU8" s="85">
        <v>0.33333333333333359</v>
      </c>
      <c r="AV8" s="85">
        <v>0.27666666666666695</v>
      </c>
      <c r="AW8" s="85">
        <v>0.22000000000000028</v>
      </c>
      <c r="AX8" s="85">
        <v>0.16333333333333364</v>
      </c>
      <c r="AY8" s="85">
        <v>0.10666666666666692</v>
      </c>
      <c r="AZ8" s="85">
        <v>0.10666666666666692</v>
      </c>
      <c r="BA8" s="85">
        <v>0.10666666666666692</v>
      </c>
      <c r="BB8" s="85">
        <v>0.10666666666666692</v>
      </c>
      <c r="BC8" s="85">
        <v>0.10666666666666692</v>
      </c>
      <c r="BD8" s="85">
        <v>0.10666666666666692</v>
      </c>
      <c r="BE8" s="85">
        <v>0.10666666666666692</v>
      </c>
      <c r="BF8" s="85">
        <v>0.10666666666666692</v>
      </c>
      <c r="BG8" s="1"/>
      <c r="BH8" s="1"/>
      <c r="BI8" s="1"/>
    </row>
    <row r="9" spans="1:61" s="77" customFormat="1" outlineLevel="1">
      <c r="A9" s="72"/>
      <c r="B9" s="1"/>
      <c r="C9" s="1"/>
      <c r="D9" s="1"/>
      <c r="E9" s="1"/>
      <c r="F9" s="73"/>
      <c r="G9" s="74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1"/>
      <c r="BH9" s="1"/>
      <c r="BI9" s="1"/>
    </row>
    <row r="10" spans="1:61" s="77" customFormat="1" outlineLevel="1">
      <c r="A10" s="72"/>
      <c r="B10" s="1" t="s">
        <v>118</v>
      </c>
      <c r="C10" s="1"/>
      <c r="D10" s="1"/>
      <c r="E10" s="4" t="s">
        <v>519</v>
      </c>
      <c r="F10" s="73" t="s">
        <v>211</v>
      </c>
      <c r="H10" s="6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1"/>
      <c r="BH10" s="1"/>
      <c r="BI10" s="1"/>
    </row>
    <row r="11" spans="1:61" s="77" customFormat="1" outlineLevel="1">
      <c r="A11" s="72"/>
      <c r="B11" s="86" t="s">
        <v>88</v>
      </c>
      <c r="C11" s="3" t="s">
        <v>33</v>
      </c>
      <c r="D11" s="3" t="s">
        <v>9</v>
      </c>
      <c r="E11" s="87">
        <f>INDEX($H$8:$BF$8,MATCH('Coach input'!E$26,$H$7:$BF$7,0))</f>
        <v>1</v>
      </c>
      <c r="F11" s="73">
        <f>'Coach input'!$E$25</f>
        <v>300</v>
      </c>
      <c r="H11" s="73">
        <f t="shared" ref="H11:Q15" si="0">$F11/$E11*H$8</f>
        <v>0</v>
      </c>
      <c r="I11" s="73">
        <f t="shared" si="0"/>
        <v>0</v>
      </c>
      <c r="J11" s="73">
        <f t="shared" si="0"/>
        <v>30</v>
      </c>
      <c r="K11" s="73">
        <f t="shared" si="0"/>
        <v>45</v>
      </c>
      <c r="L11" s="73">
        <f t="shared" si="0"/>
        <v>60</v>
      </c>
      <c r="M11" s="73">
        <f t="shared" si="0"/>
        <v>150</v>
      </c>
      <c r="N11" s="73">
        <f t="shared" si="0"/>
        <v>210</v>
      </c>
      <c r="O11" s="73">
        <f t="shared" si="0"/>
        <v>240</v>
      </c>
      <c r="P11" s="73">
        <f t="shared" si="0"/>
        <v>300</v>
      </c>
      <c r="Q11" s="73">
        <f t="shared" si="0"/>
        <v>300</v>
      </c>
      <c r="R11" s="73">
        <f t="shared" ref="R11:AA15" si="1">$F11/$E11*R$8</f>
        <v>300</v>
      </c>
      <c r="S11" s="73">
        <f t="shared" si="1"/>
        <v>300</v>
      </c>
      <c r="T11" s="73">
        <f t="shared" si="1"/>
        <v>300</v>
      </c>
      <c r="U11" s="73">
        <f t="shared" si="1"/>
        <v>300</v>
      </c>
      <c r="V11" s="73">
        <f t="shared" si="1"/>
        <v>300</v>
      </c>
      <c r="W11" s="73">
        <f t="shared" si="1"/>
        <v>300</v>
      </c>
      <c r="X11" s="73">
        <f t="shared" si="1"/>
        <v>300</v>
      </c>
      <c r="Y11" s="73">
        <f t="shared" si="1"/>
        <v>300</v>
      </c>
      <c r="Z11" s="73">
        <f t="shared" si="1"/>
        <v>300</v>
      </c>
      <c r="AA11" s="73">
        <f t="shared" si="1"/>
        <v>300</v>
      </c>
      <c r="AB11" s="73">
        <f t="shared" ref="AB11:AK15" si="2">$F11/$E11*AB$8</f>
        <v>270</v>
      </c>
      <c r="AC11" s="73">
        <f t="shared" si="2"/>
        <v>270</v>
      </c>
      <c r="AD11" s="73">
        <f t="shared" si="2"/>
        <v>270</v>
      </c>
      <c r="AE11" s="73">
        <f t="shared" si="2"/>
        <v>270</v>
      </c>
      <c r="AF11" s="73">
        <f t="shared" si="2"/>
        <v>270</v>
      </c>
      <c r="AG11" s="73">
        <f t="shared" si="2"/>
        <v>270</v>
      </c>
      <c r="AH11" s="73">
        <f t="shared" si="2"/>
        <v>270</v>
      </c>
      <c r="AI11" s="73">
        <f t="shared" si="2"/>
        <v>270</v>
      </c>
      <c r="AJ11" s="73">
        <f t="shared" si="2"/>
        <v>270</v>
      </c>
      <c r="AK11" s="73">
        <f t="shared" si="2"/>
        <v>270</v>
      </c>
      <c r="AL11" s="73">
        <f t="shared" ref="AL11:AU15" si="3">$F11/$E11*AL$8</f>
        <v>252.99999999999997</v>
      </c>
      <c r="AM11" s="73">
        <f t="shared" si="3"/>
        <v>236.00000000000003</v>
      </c>
      <c r="AN11" s="73">
        <f t="shared" si="3"/>
        <v>219.00000000000003</v>
      </c>
      <c r="AO11" s="73">
        <f t="shared" si="3"/>
        <v>202.00000000000003</v>
      </c>
      <c r="AP11" s="73">
        <f t="shared" si="3"/>
        <v>185</v>
      </c>
      <c r="AQ11" s="73">
        <f t="shared" si="3"/>
        <v>168.00000000000009</v>
      </c>
      <c r="AR11" s="73">
        <f t="shared" si="3"/>
        <v>151.00000000000006</v>
      </c>
      <c r="AS11" s="73">
        <f t="shared" si="3"/>
        <v>134.00000000000006</v>
      </c>
      <c r="AT11" s="73">
        <f t="shared" si="3"/>
        <v>117.00000000000007</v>
      </c>
      <c r="AU11" s="73">
        <f t="shared" si="3"/>
        <v>100.00000000000007</v>
      </c>
      <c r="AV11" s="73">
        <f t="shared" ref="AV11:BF15" si="4">$F11/$E11*AV$8</f>
        <v>83.000000000000085</v>
      </c>
      <c r="AW11" s="73">
        <f t="shared" si="4"/>
        <v>66.000000000000085</v>
      </c>
      <c r="AX11" s="73">
        <f t="shared" si="4"/>
        <v>49.000000000000092</v>
      </c>
      <c r="AY11" s="73">
        <f t="shared" si="4"/>
        <v>32.000000000000078</v>
      </c>
      <c r="AZ11" s="73">
        <f t="shared" si="4"/>
        <v>32.000000000000078</v>
      </c>
      <c r="BA11" s="73">
        <f t="shared" si="4"/>
        <v>32.000000000000078</v>
      </c>
      <c r="BB11" s="73">
        <f t="shared" si="4"/>
        <v>32.000000000000078</v>
      </c>
      <c r="BC11" s="73">
        <f t="shared" si="4"/>
        <v>32.000000000000078</v>
      </c>
      <c r="BD11" s="73">
        <f t="shared" si="4"/>
        <v>32.000000000000078</v>
      </c>
      <c r="BE11" s="73">
        <f t="shared" si="4"/>
        <v>32.000000000000078</v>
      </c>
      <c r="BF11" s="73">
        <f t="shared" si="4"/>
        <v>32.000000000000078</v>
      </c>
      <c r="BG11" s="1"/>
      <c r="BH11" s="1"/>
      <c r="BI11" s="1"/>
    </row>
    <row r="12" spans="1:61" s="77" customFormat="1" outlineLevel="1">
      <c r="A12" s="72"/>
      <c r="B12" s="86" t="s">
        <v>89</v>
      </c>
      <c r="C12" s="3" t="s">
        <v>33</v>
      </c>
      <c r="D12" s="3" t="s">
        <v>9</v>
      </c>
      <c r="E12" s="87">
        <f>INDEX($H$8:$BF$8,MATCH('Coach input'!F$26,$H$7:$BF$7,0))</f>
        <v>1</v>
      </c>
      <c r="F12" s="73">
        <f>'Coach input'!$F$25</f>
        <v>450</v>
      </c>
      <c r="H12" s="73">
        <f t="shared" si="0"/>
        <v>0</v>
      </c>
      <c r="I12" s="73">
        <f t="shared" si="0"/>
        <v>0</v>
      </c>
      <c r="J12" s="73">
        <f t="shared" si="0"/>
        <v>45</v>
      </c>
      <c r="K12" s="73">
        <f t="shared" si="0"/>
        <v>67.5</v>
      </c>
      <c r="L12" s="73">
        <f t="shared" si="0"/>
        <v>90</v>
      </c>
      <c r="M12" s="73">
        <f t="shared" si="0"/>
        <v>225</v>
      </c>
      <c r="N12" s="73">
        <f t="shared" si="0"/>
        <v>315</v>
      </c>
      <c r="O12" s="73">
        <f t="shared" si="0"/>
        <v>360</v>
      </c>
      <c r="P12" s="73">
        <f t="shared" si="0"/>
        <v>450</v>
      </c>
      <c r="Q12" s="73">
        <f t="shared" si="0"/>
        <v>450</v>
      </c>
      <c r="R12" s="73">
        <f t="shared" si="1"/>
        <v>450</v>
      </c>
      <c r="S12" s="73">
        <f t="shared" si="1"/>
        <v>450</v>
      </c>
      <c r="T12" s="73">
        <f t="shared" si="1"/>
        <v>450</v>
      </c>
      <c r="U12" s="73">
        <f t="shared" si="1"/>
        <v>450</v>
      </c>
      <c r="V12" s="73">
        <f t="shared" si="1"/>
        <v>450</v>
      </c>
      <c r="W12" s="73">
        <f t="shared" si="1"/>
        <v>450</v>
      </c>
      <c r="X12" s="73">
        <f t="shared" si="1"/>
        <v>450</v>
      </c>
      <c r="Y12" s="73">
        <f t="shared" si="1"/>
        <v>450</v>
      </c>
      <c r="Z12" s="73">
        <f t="shared" si="1"/>
        <v>450</v>
      </c>
      <c r="AA12" s="73">
        <f t="shared" si="1"/>
        <v>450</v>
      </c>
      <c r="AB12" s="73">
        <f t="shared" si="2"/>
        <v>405</v>
      </c>
      <c r="AC12" s="73">
        <f t="shared" si="2"/>
        <v>405</v>
      </c>
      <c r="AD12" s="73">
        <f t="shared" si="2"/>
        <v>405</v>
      </c>
      <c r="AE12" s="73">
        <f t="shared" si="2"/>
        <v>405</v>
      </c>
      <c r="AF12" s="73">
        <f t="shared" si="2"/>
        <v>405</v>
      </c>
      <c r="AG12" s="73">
        <f t="shared" si="2"/>
        <v>405</v>
      </c>
      <c r="AH12" s="73">
        <f t="shared" si="2"/>
        <v>405</v>
      </c>
      <c r="AI12" s="73">
        <f t="shared" si="2"/>
        <v>405</v>
      </c>
      <c r="AJ12" s="73">
        <f t="shared" si="2"/>
        <v>405</v>
      </c>
      <c r="AK12" s="73">
        <f t="shared" si="2"/>
        <v>405</v>
      </c>
      <c r="AL12" s="73">
        <f t="shared" si="3"/>
        <v>379.49999999999994</v>
      </c>
      <c r="AM12" s="73">
        <f t="shared" si="3"/>
        <v>354.00000000000006</v>
      </c>
      <c r="AN12" s="73">
        <f t="shared" si="3"/>
        <v>328.50000000000006</v>
      </c>
      <c r="AO12" s="73">
        <f t="shared" si="3"/>
        <v>303.00000000000006</v>
      </c>
      <c r="AP12" s="73">
        <f t="shared" si="3"/>
        <v>277.5</v>
      </c>
      <c r="AQ12" s="73">
        <f t="shared" si="3"/>
        <v>252.00000000000011</v>
      </c>
      <c r="AR12" s="73">
        <f t="shared" si="3"/>
        <v>226.50000000000009</v>
      </c>
      <c r="AS12" s="73">
        <f t="shared" si="3"/>
        <v>201.00000000000009</v>
      </c>
      <c r="AT12" s="73">
        <f t="shared" si="3"/>
        <v>175.50000000000011</v>
      </c>
      <c r="AU12" s="73">
        <f t="shared" si="3"/>
        <v>150.00000000000011</v>
      </c>
      <c r="AV12" s="73">
        <f t="shared" si="4"/>
        <v>124.50000000000013</v>
      </c>
      <c r="AW12" s="73">
        <f t="shared" si="4"/>
        <v>99.000000000000128</v>
      </c>
      <c r="AX12" s="73">
        <f t="shared" si="4"/>
        <v>73.500000000000142</v>
      </c>
      <c r="AY12" s="73">
        <f t="shared" si="4"/>
        <v>48.000000000000114</v>
      </c>
      <c r="AZ12" s="73">
        <f t="shared" si="4"/>
        <v>48.000000000000114</v>
      </c>
      <c r="BA12" s="73">
        <f t="shared" si="4"/>
        <v>48.000000000000114</v>
      </c>
      <c r="BB12" s="73">
        <f t="shared" si="4"/>
        <v>48.000000000000114</v>
      </c>
      <c r="BC12" s="73">
        <f t="shared" si="4"/>
        <v>48.000000000000114</v>
      </c>
      <c r="BD12" s="73">
        <f t="shared" si="4"/>
        <v>48.000000000000114</v>
      </c>
      <c r="BE12" s="73">
        <f t="shared" si="4"/>
        <v>48.000000000000114</v>
      </c>
      <c r="BF12" s="73">
        <f t="shared" si="4"/>
        <v>48.000000000000114</v>
      </c>
      <c r="BG12" s="1"/>
      <c r="BH12" s="1"/>
      <c r="BI12" s="1"/>
    </row>
    <row r="13" spans="1:61" s="77" customFormat="1" outlineLevel="1">
      <c r="A13" s="72"/>
      <c r="B13" s="86" t="s">
        <v>90</v>
      </c>
      <c r="C13" s="3" t="s">
        <v>33</v>
      </c>
      <c r="D13" s="3" t="s">
        <v>9</v>
      </c>
      <c r="E13" s="87">
        <f>INDEX($H$8:$BF$8,MATCH('Coach input'!G$26,$H$7:$BF$7,0))</f>
        <v>0.9</v>
      </c>
      <c r="F13" s="73">
        <f>'Coach input'!$G$25</f>
        <v>200</v>
      </c>
      <c r="H13" s="73">
        <f t="shared" si="0"/>
        <v>0</v>
      </c>
      <c r="I13" s="73">
        <f t="shared" si="0"/>
        <v>0</v>
      </c>
      <c r="J13" s="73">
        <f t="shared" si="0"/>
        <v>22.222222222222225</v>
      </c>
      <c r="K13" s="73">
        <f t="shared" si="0"/>
        <v>33.333333333333336</v>
      </c>
      <c r="L13" s="73">
        <f t="shared" si="0"/>
        <v>44.44444444444445</v>
      </c>
      <c r="M13" s="73">
        <f t="shared" si="0"/>
        <v>111.11111111111111</v>
      </c>
      <c r="N13" s="73">
        <f t="shared" si="0"/>
        <v>155.55555555555554</v>
      </c>
      <c r="O13" s="73">
        <f t="shared" si="0"/>
        <v>177.7777777777778</v>
      </c>
      <c r="P13" s="73">
        <f t="shared" si="0"/>
        <v>222.22222222222223</v>
      </c>
      <c r="Q13" s="73">
        <f t="shared" si="0"/>
        <v>222.22222222222223</v>
      </c>
      <c r="R13" s="73">
        <f t="shared" si="1"/>
        <v>222.22222222222223</v>
      </c>
      <c r="S13" s="73">
        <f t="shared" si="1"/>
        <v>222.22222222222223</v>
      </c>
      <c r="T13" s="73">
        <f t="shared" si="1"/>
        <v>222.22222222222223</v>
      </c>
      <c r="U13" s="73">
        <f t="shared" si="1"/>
        <v>222.22222222222223</v>
      </c>
      <c r="V13" s="73">
        <f t="shared" si="1"/>
        <v>222.22222222222223</v>
      </c>
      <c r="W13" s="73">
        <f t="shared" si="1"/>
        <v>222.22222222222223</v>
      </c>
      <c r="X13" s="73">
        <f t="shared" si="1"/>
        <v>222.22222222222223</v>
      </c>
      <c r="Y13" s="73">
        <f t="shared" si="1"/>
        <v>222.22222222222223</v>
      </c>
      <c r="Z13" s="73">
        <f t="shared" si="1"/>
        <v>222.22222222222223</v>
      </c>
      <c r="AA13" s="73">
        <f t="shared" si="1"/>
        <v>222.22222222222223</v>
      </c>
      <c r="AB13" s="73">
        <f t="shared" si="2"/>
        <v>200</v>
      </c>
      <c r="AC13" s="73">
        <f t="shared" si="2"/>
        <v>200</v>
      </c>
      <c r="AD13" s="73">
        <f t="shared" si="2"/>
        <v>200</v>
      </c>
      <c r="AE13" s="73">
        <f t="shared" si="2"/>
        <v>200</v>
      </c>
      <c r="AF13" s="73">
        <f t="shared" si="2"/>
        <v>200</v>
      </c>
      <c r="AG13" s="73">
        <f t="shared" si="2"/>
        <v>200</v>
      </c>
      <c r="AH13" s="73">
        <f t="shared" si="2"/>
        <v>200</v>
      </c>
      <c r="AI13" s="73">
        <f t="shared" si="2"/>
        <v>200</v>
      </c>
      <c r="AJ13" s="73">
        <f t="shared" si="2"/>
        <v>200</v>
      </c>
      <c r="AK13" s="73">
        <f t="shared" si="2"/>
        <v>200</v>
      </c>
      <c r="AL13" s="73">
        <f t="shared" si="3"/>
        <v>187.40740740740739</v>
      </c>
      <c r="AM13" s="73">
        <f t="shared" si="3"/>
        <v>174.81481481481484</v>
      </c>
      <c r="AN13" s="73">
        <f t="shared" si="3"/>
        <v>162.22222222222226</v>
      </c>
      <c r="AO13" s="73">
        <f t="shared" si="3"/>
        <v>149.62962962962965</v>
      </c>
      <c r="AP13" s="73">
        <f t="shared" si="3"/>
        <v>137.03703703703704</v>
      </c>
      <c r="AQ13" s="73">
        <f t="shared" si="3"/>
        <v>124.44444444444451</v>
      </c>
      <c r="AR13" s="73">
        <f t="shared" si="3"/>
        <v>111.85185185185189</v>
      </c>
      <c r="AS13" s="73">
        <f t="shared" si="3"/>
        <v>99.259259259259309</v>
      </c>
      <c r="AT13" s="73">
        <f t="shared" si="3"/>
        <v>86.666666666666728</v>
      </c>
      <c r="AU13" s="73">
        <f t="shared" si="3"/>
        <v>74.074074074074133</v>
      </c>
      <c r="AV13" s="73">
        <f t="shared" si="4"/>
        <v>61.481481481481545</v>
      </c>
      <c r="AW13" s="73">
        <f t="shared" si="4"/>
        <v>48.88888888888895</v>
      </c>
      <c r="AX13" s="73">
        <f t="shared" si="4"/>
        <v>36.296296296296362</v>
      </c>
      <c r="AY13" s="73">
        <f t="shared" si="4"/>
        <v>23.703703703703763</v>
      </c>
      <c r="AZ13" s="73">
        <f t="shared" si="4"/>
        <v>23.703703703703763</v>
      </c>
      <c r="BA13" s="73">
        <f t="shared" si="4"/>
        <v>23.703703703703763</v>
      </c>
      <c r="BB13" s="73">
        <f t="shared" si="4"/>
        <v>23.703703703703763</v>
      </c>
      <c r="BC13" s="73">
        <f t="shared" si="4"/>
        <v>23.703703703703763</v>
      </c>
      <c r="BD13" s="73">
        <f t="shared" si="4"/>
        <v>23.703703703703763</v>
      </c>
      <c r="BE13" s="73">
        <f t="shared" si="4"/>
        <v>23.703703703703763</v>
      </c>
      <c r="BF13" s="73">
        <f t="shared" si="4"/>
        <v>23.703703703703763</v>
      </c>
      <c r="BG13" s="1"/>
      <c r="BH13" s="1"/>
      <c r="BI13" s="1"/>
    </row>
    <row r="14" spans="1:61" s="77" customFormat="1" outlineLevel="1">
      <c r="A14" s="72"/>
      <c r="B14" s="86" t="s">
        <v>91</v>
      </c>
      <c r="C14" s="3" t="s">
        <v>33</v>
      </c>
      <c r="D14" s="3" t="s">
        <v>9</v>
      </c>
      <c r="E14" s="87">
        <f>INDEX($H$8:$BF$8,MATCH('Coach input'!H$26,$H$7:$BF$7,0))</f>
        <v>1</v>
      </c>
      <c r="F14" s="73">
        <f>'Coach input'!$H$25</f>
        <v>500</v>
      </c>
      <c r="H14" s="73">
        <f t="shared" si="0"/>
        <v>0</v>
      </c>
      <c r="I14" s="73">
        <f t="shared" si="0"/>
        <v>0</v>
      </c>
      <c r="J14" s="73">
        <f t="shared" si="0"/>
        <v>50</v>
      </c>
      <c r="K14" s="73">
        <f t="shared" si="0"/>
        <v>75</v>
      </c>
      <c r="L14" s="73">
        <f t="shared" si="0"/>
        <v>100</v>
      </c>
      <c r="M14" s="73">
        <f t="shared" si="0"/>
        <v>250</v>
      </c>
      <c r="N14" s="73">
        <f t="shared" si="0"/>
        <v>350</v>
      </c>
      <c r="O14" s="73">
        <f t="shared" si="0"/>
        <v>400</v>
      </c>
      <c r="P14" s="73">
        <f t="shared" si="0"/>
        <v>500</v>
      </c>
      <c r="Q14" s="73">
        <f t="shared" si="0"/>
        <v>500</v>
      </c>
      <c r="R14" s="73">
        <f t="shared" si="1"/>
        <v>500</v>
      </c>
      <c r="S14" s="73">
        <f t="shared" si="1"/>
        <v>500</v>
      </c>
      <c r="T14" s="73">
        <f t="shared" si="1"/>
        <v>500</v>
      </c>
      <c r="U14" s="73">
        <f t="shared" si="1"/>
        <v>500</v>
      </c>
      <c r="V14" s="73">
        <f t="shared" si="1"/>
        <v>500</v>
      </c>
      <c r="W14" s="73">
        <f t="shared" si="1"/>
        <v>500</v>
      </c>
      <c r="X14" s="73">
        <f t="shared" si="1"/>
        <v>500</v>
      </c>
      <c r="Y14" s="73">
        <f t="shared" si="1"/>
        <v>500</v>
      </c>
      <c r="Z14" s="73">
        <f t="shared" si="1"/>
        <v>500</v>
      </c>
      <c r="AA14" s="73">
        <f t="shared" si="1"/>
        <v>500</v>
      </c>
      <c r="AB14" s="73">
        <f t="shared" si="2"/>
        <v>450</v>
      </c>
      <c r="AC14" s="73">
        <f t="shared" si="2"/>
        <v>450</v>
      </c>
      <c r="AD14" s="73">
        <f t="shared" si="2"/>
        <v>450</v>
      </c>
      <c r="AE14" s="73">
        <f t="shared" si="2"/>
        <v>450</v>
      </c>
      <c r="AF14" s="73">
        <f t="shared" si="2"/>
        <v>450</v>
      </c>
      <c r="AG14" s="73">
        <f t="shared" si="2"/>
        <v>450</v>
      </c>
      <c r="AH14" s="73">
        <f t="shared" si="2"/>
        <v>450</v>
      </c>
      <c r="AI14" s="73">
        <f t="shared" si="2"/>
        <v>450</v>
      </c>
      <c r="AJ14" s="73">
        <f t="shared" si="2"/>
        <v>450</v>
      </c>
      <c r="AK14" s="73">
        <f t="shared" si="2"/>
        <v>450</v>
      </c>
      <c r="AL14" s="73">
        <f t="shared" si="3"/>
        <v>421.66666666666663</v>
      </c>
      <c r="AM14" s="73">
        <f t="shared" si="3"/>
        <v>393.33333333333337</v>
      </c>
      <c r="AN14" s="73">
        <f t="shared" si="3"/>
        <v>365.00000000000006</v>
      </c>
      <c r="AO14" s="73">
        <f t="shared" si="3"/>
        <v>336.66666666666674</v>
      </c>
      <c r="AP14" s="73">
        <f t="shared" si="3"/>
        <v>308.33333333333337</v>
      </c>
      <c r="AQ14" s="73">
        <f t="shared" si="3"/>
        <v>280.00000000000011</v>
      </c>
      <c r="AR14" s="73">
        <f t="shared" si="3"/>
        <v>251.66666666666677</v>
      </c>
      <c r="AS14" s="73">
        <f t="shared" si="3"/>
        <v>223.33333333333343</v>
      </c>
      <c r="AT14" s="73">
        <f t="shared" si="3"/>
        <v>195.00000000000011</v>
      </c>
      <c r="AU14" s="73">
        <f t="shared" si="3"/>
        <v>166.6666666666668</v>
      </c>
      <c r="AV14" s="73">
        <f t="shared" si="4"/>
        <v>138.33333333333348</v>
      </c>
      <c r="AW14" s="73">
        <f t="shared" si="4"/>
        <v>110.00000000000014</v>
      </c>
      <c r="AX14" s="73">
        <f t="shared" si="4"/>
        <v>81.666666666666814</v>
      </c>
      <c r="AY14" s="73">
        <f t="shared" si="4"/>
        <v>53.333333333333464</v>
      </c>
      <c r="AZ14" s="73">
        <f t="shared" si="4"/>
        <v>53.333333333333464</v>
      </c>
      <c r="BA14" s="73">
        <f t="shared" si="4"/>
        <v>53.333333333333464</v>
      </c>
      <c r="BB14" s="73">
        <f t="shared" si="4"/>
        <v>53.333333333333464</v>
      </c>
      <c r="BC14" s="73">
        <f t="shared" si="4"/>
        <v>53.333333333333464</v>
      </c>
      <c r="BD14" s="73">
        <f t="shared" si="4"/>
        <v>53.333333333333464</v>
      </c>
      <c r="BE14" s="73">
        <f t="shared" si="4"/>
        <v>53.333333333333464</v>
      </c>
      <c r="BF14" s="73">
        <f t="shared" si="4"/>
        <v>53.333333333333464</v>
      </c>
      <c r="BG14" s="1"/>
      <c r="BH14" s="1"/>
      <c r="BI14" s="1"/>
    </row>
    <row r="15" spans="1:61" s="77" customFormat="1" outlineLevel="1">
      <c r="A15" s="72"/>
      <c r="B15" s="86" t="s">
        <v>92</v>
      </c>
      <c r="C15" s="3" t="s">
        <v>33</v>
      </c>
      <c r="D15" s="3" t="s">
        <v>9</v>
      </c>
      <c r="E15" s="87">
        <f>INDEX($H$8:$BF$8,MATCH('Coach input'!I$26,$H$7:$BF$7,0))</f>
        <v>1</v>
      </c>
      <c r="F15" s="73">
        <f>'Coach input'!$I$25</f>
        <v>300</v>
      </c>
      <c r="H15" s="73">
        <f t="shared" si="0"/>
        <v>0</v>
      </c>
      <c r="I15" s="73">
        <f t="shared" si="0"/>
        <v>0</v>
      </c>
      <c r="J15" s="73">
        <f t="shared" si="0"/>
        <v>30</v>
      </c>
      <c r="K15" s="73">
        <f t="shared" si="0"/>
        <v>45</v>
      </c>
      <c r="L15" s="73">
        <f t="shared" si="0"/>
        <v>60</v>
      </c>
      <c r="M15" s="73">
        <f t="shared" si="0"/>
        <v>150</v>
      </c>
      <c r="N15" s="73">
        <f t="shared" si="0"/>
        <v>210</v>
      </c>
      <c r="O15" s="73">
        <f t="shared" si="0"/>
        <v>240</v>
      </c>
      <c r="P15" s="73">
        <f t="shared" si="0"/>
        <v>300</v>
      </c>
      <c r="Q15" s="73">
        <f t="shared" si="0"/>
        <v>300</v>
      </c>
      <c r="R15" s="73">
        <f t="shared" si="1"/>
        <v>300</v>
      </c>
      <c r="S15" s="73">
        <f t="shared" si="1"/>
        <v>300</v>
      </c>
      <c r="T15" s="73">
        <f t="shared" si="1"/>
        <v>300</v>
      </c>
      <c r="U15" s="73">
        <f t="shared" si="1"/>
        <v>300</v>
      </c>
      <c r="V15" s="73">
        <f t="shared" si="1"/>
        <v>300</v>
      </c>
      <c r="W15" s="73">
        <f t="shared" si="1"/>
        <v>300</v>
      </c>
      <c r="X15" s="73">
        <f t="shared" si="1"/>
        <v>300</v>
      </c>
      <c r="Y15" s="73">
        <f t="shared" si="1"/>
        <v>300</v>
      </c>
      <c r="Z15" s="73">
        <f t="shared" si="1"/>
        <v>300</v>
      </c>
      <c r="AA15" s="73">
        <f t="shared" si="1"/>
        <v>300</v>
      </c>
      <c r="AB15" s="73">
        <f t="shared" si="2"/>
        <v>270</v>
      </c>
      <c r="AC15" s="73">
        <f t="shared" si="2"/>
        <v>270</v>
      </c>
      <c r="AD15" s="73">
        <f t="shared" si="2"/>
        <v>270</v>
      </c>
      <c r="AE15" s="73">
        <f t="shared" si="2"/>
        <v>270</v>
      </c>
      <c r="AF15" s="73">
        <f t="shared" si="2"/>
        <v>270</v>
      </c>
      <c r="AG15" s="73">
        <f t="shared" si="2"/>
        <v>270</v>
      </c>
      <c r="AH15" s="73">
        <f t="shared" si="2"/>
        <v>270</v>
      </c>
      <c r="AI15" s="73">
        <f t="shared" si="2"/>
        <v>270</v>
      </c>
      <c r="AJ15" s="73">
        <f t="shared" si="2"/>
        <v>270</v>
      </c>
      <c r="AK15" s="73">
        <f t="shared" si="2"/>
        <v>270</v>
      </c>
      <c r="AL15" s="73">
        <f t="shared" si="3"/>
        <v>252.99999999999997</v>
      </c>
      <c r="AM15" s="73">
        <f t="shared" si="3"/>
        <v>236.00000000000003</v>
      </c>
      <c r="AN15" s="73">
        <f t="shared" si="3"/>
        <v>219.00000000000003</v>
      </c>
      <c r="AO15" s="73">
        <f t="shared" si="3"/>
        <v>202.00000000000003</v>
      </c>
      <c r="AP15" s="73">
        <f t="shared" si="3"/>
        <v>185</v>
      </c>
      <c r="AQ15" s="73">
        <f t="shared" si="3"/>
        <v>168.00000000000009</v>
      </c>
      <c r="AR15" s="73">
        <f t="shared" si="3"/>
        <v>151.00000000000006</v>
      </c>
      <c r="AS15" s="73">
        <f t="shared" si="3"/>
        <v>134.00000000000006</v>
      </c>
      <c r="AT15" s="73">
        <f t="shared" si="3"/>
        <v>117.00000000000007</v>
      </c>
      <c r="AU15" s="73">
        <f t="shared" si="3"/>
        <v>100.00000000000007</v>
      </c>
      <c r="AV15" s="73">
        <f t="shared" si="4"/>
        <v>83.000000000000085</v>
      </c>
      <c r="AW15" s="73">
        <f t="shared" si="4"/>
        <v>66.000000000000085</v>
      </c>
      <c r="AX15" s="73">
        <f t="shared" si="4"/>
        <v>49.000000000000092</v>
      </c>
      <c r="AY15" s="73">
        <f t="shared" si="4"/>
        <v>32.000000000000078</v>
      </c>
      <c r="AZ15" s="73">
        <f t="shared" si="4"/>
        <v>32.000000000000078</v>
      </c>
      <c r="BA15" s="73">
        <f t="shared" si="4"/>
        <v>32.000000000000078</v>
      </c>
      <c r="BB15" s="73">
        <f t="shared" si="4"/>
        <v>32.000000000000078</v>
      </c>
      <c r="BC15" s="73">
        <f t="shared" si="4"/>
        <v>32.000000000000078</v>
      </c>
      <c r="BD15" s="73">
        <f t="shared" si="4"/>
        <v>32.000000000000078</v>
      </c>
      <c r="BE15" s="73">
        <f t="shared" si="4"/>
        <v>32.000000000000078</v>
      </c>
      <c r="BF15" s="73">
        <f t="shared" si="4"/>
        <v>32.000000000000078</v>
      </c>
      <c r="BG15" s="1"/>
      <c r="BH15" s="1"/>
      <c r="BI15" s="1"/>
    </row>
    <row r="16" spans="1:61" s="77" customFormat="1" outlineLevel="1">
      <c r="A16" s="72"/>
      <c r="B16" s="1"/>
      <c r="C16" s="3"/>
      <c r="D16" s="1"/>
      <c r="E16" s="1"/>
      <c r="F16" s="73"/>
      <c r="G16" s="74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1"/>
      <c r="BH16" s="1"/>
      <c r="BI16" s="1"/>
    </row>
    <row r="17" spans="1:61" s="77" customFormat="1" outlineLevel="1">
      <c r="A17" s="72"/>
      <c r="B17" s="1" t="s">
        <v>113</v>
      </c>
      <c r="C17" s="3"/>
      <c r="D17" s="1"/>
      <c r="E17" s="1"/>
      <c r="F17" s="73" t="s">
        <v>241</v>
      </c>
      <c r="G17" s="74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1"/>
      <c r="BH17" s="1"/>
      <c r="BI17" s="1"/>
    </row>
    <row r="18" spans="1:61" s="77" customFormat="1" outlineLevel="1">
      <c r="A18" s="72"/>
      <c r="B18" s="3" t="s">
        <v>323</v>
      </c>
      <c r="C18" s="3" t="s">
        <v>197</v>
      </c>
      <c r="D18" s="3" t="s">
        <v>9</v>
      </c>
      <c r="E18" s="1"/>
      <c r="F18" s="88">
        <v>400</v>
      </c>
      <c r="G18" s="74"/>
      <c r="H18" s="73">
        <f t="shared" ref="H18:Q22" si="5">H$8*$F18</f>
        <v>0</v>
      </c>
      <c r="I18" s="73">
        <f t="shared" si="5"/>
        <v>0</v>
      </c>
      <c r="J18" s="73">
        <f t="shared" si="5"/>
        <v>40</v>
      </c>
      <c r="K18" s="73">
        <f t="shared" si="5"/>
        <v>60</v>
      </c>
      <c r="L18" s="73">
        <f t="shared" si="5"/>
        <v>80</v>
      </c>
      <c r="M18" s="73">
        <f t="shared" si="5"/>
        <v>200</v>
      </c>
      <c r="N18" s="73">
        <f t="shared" si="5"/>
        <v>280</v>
      </c>
      <c r="O18" s="73">
        <f t="shared" si="5"/>
        <v>320</v>
      </c>
      <c r="P18" s="73">
        <f t="shared" si="5"/>
        <v>400</v>
      </c>
      <c r="Q18" s="73">
        <f t="shared" si="5"/>
        <v>400</v>
      </c>
      <c r="R18" s="73">
        <f t="shared" ref="R18:AA22" si="6">R$8*$F18</f>
        <v>400</v>
      </c>
      <c r="S18" s="73">
        <f t="shared" si="6"/>
        <v>400</v>
      </c>
      <c r="T18" s="73">
        <f t="shared" si="6"/>
        <v>400</v>
      </c>
      <c r="U18" s="73">
        <f t="shared" si="6"/>
        <v>400</v>
      </c>
      <c r="V18" s="73">
        <f t="shared" si="6"/>
        <v>400</v>
      </c>
      <c r="W18" s="73">
        <f t="shared" si="6"/>
        <v>400</v>
      </c>
      <c r="X18" s="73">
        <f t="shared" si="6"/>
        <v>400</v>
      </c>
      <c r="Y18" s="73">
        <f t="shared" si="6"/>
        <v>400</v>
      </c>
      <c r="Z18" s="73">
        <f t="shared" si="6"/>
        <v>400</v>
      </c>
      <c r="AA18" s="73">
        <f t="shared" si="6"/>
        <v>400</v>
      </c>
      <c r="AB18" s="73">
        <f t="shared" ref="AB18:AK22" si="7">AB$8*$F18</f>
        <v>360</v>
      </c>
      <c r="AC18" s="73">
        <f t="shared" si="7"/>
        <v>360</v>
      </c>
      <c r="AD18" s="73">
        <f t="shared" si="7"/>
        <v>360</v>
      </c>
      <c r="AE18" s="73">
        <f t="shared" si="7"/>
        <v>360</v>
      </c>
      <c r="AF18" s="73">
        <f t="shared" si="7"/>
        <v>360</v>
      </c>
      <c r="AG18" s="73">
        <f t="shared" si="7"/>
        <v>360</v>
      </c>
      <c r="AH18" s="73">
        <f t="shared" si="7"/>
        <v>360</v>
      </c>
      <c r="AI18" s="73">
        <f t="shared" si="7"/>
        <v>360</v>
      </c>
      <c r="AJ18" s="73">
        <f t="shared" si="7"/>
        <v>360</v>
      </c>
      <c r="AK18" s="73">
        <f t="shared" si="7"/>
        <v>360</v>
      </c>
      <c r="AL18" s="73">
        <f t="shared" ref="AL18:AU22" si="8">AL$8*$F18</f>
        <v>337.33333333333331</v>
      </c>
      <c r="AM18" s="73">
        <f t="shared" si="8"/>
        <v>314.66666666666669</v>
      </c>
      <c r="AN18" s="73">
        <f t="shared" si="8"/>
        <v>292.00000000000006</v>
      </c>
      <c r="AO18" s="73">
        <f t="shared" si="8"/>
        <v>269.33333333333337</v>
      </c>
      <c r="AP18" s="73">
        <f t="shared" si="8"/>
        <v>246.66666666666669</v>
      </c>
      <c r="AQ18" s="73">
        <f t="shared" si="8"/>
        <v>224.00000000000011</v>
      </c>
      <c r="AR18" s="73">
        <f t="shared" si="8"/>
        <v>201.3333333333334</v>
      </c>
      <c r="AS18" s="73">
        <f t="shared" si="8"/>
        <v>178.66666666666674</v>
      </c>
      <c r="AT18" s="73">
        <f t="shared" si="8"/>
        <v>156.00000000000009</v>
      </c>
      <c r="AU18" s="73">
        <f t="shared" si="8"/>
        <v>133.33333333333343</v>
      </c>
      <c r="AV18" s="73">
        <f t="shared" ref="AV18:BF22" si="9">AV$8*$F18</f>
        <v>110.66666666666679</v>
      </c>
      <c r="AW18" s="73">
        <f t="shared" si="9"/>
        <v>88.000000000000114</v>
      </c>
      <c r="AX18" s="73">
        <f t="shared" si="9"/>
        <v>65.333333333333456</v>
      </c>
      <c r="AY18" s="73">
        <f t="shared" si="9"/>
        <v>42.666666666666771</v>
      </c>
      <c r="AZ18" s="73">
        <f t="shared" si="9"/>
        <v>42.666666666666771</v>
      </c>
      <c r="BA18" s="73">
        <f t="shared" si="9"/>
        <v>42.666666666666771</v>
      </c>
      <c r="BB18" s="73">
        <f t="shared" si="9"/>
        <v>42.666666666666771</v>
      </c>
      <c r="BC18" s="73">
        <f t="shared" si="9"/>
        <v>42.666666666666771</v>
      </c>
      <c r="BD18" s="73">
        <f t="shared" si="9"/>
        <v>42.666666666666771</v>
      </c>
      <c r="BE18" s="73">
        <f t="shared" si="9"/>
        <v>42.666666666666771</v>
      </c>
      <c r="BF18" s="73">
        <f t="shared" si="9"/>
        <v>42.666666666666771</v>
      </c>
      <c r="BG18" s="1"/>
      <c r="BH18" s="1"/>
      <c r="BI18" s="1"/>
    </row>
    <row r="19" spans="1:61" s="77" customFormat="1" outlineLevel="1">
      <c r="A19" s="72"/>
      <c r="B19" s="3" t="s">
        <v>114</v>
      </c>
      <c r="C19" s="3" t="s">
        <v>197</v>
      </c>
      <c r="D19" s="3" t="s">
        <v>9</v>
      </c>
      <c r="E19" s="1"/>
      <c r="F19" s="88">
        <v>725</v>
      </c>
      <c r="G19" s="74"/>
      <c r="H19" s="73">
        <f t="shared" si="5"/>
        <v>0</v>
      </c>
      <c r="I19" s="73">
        <f t="shared" si="5"/>
        <v>0</v>
      </c>
      <c r="J19" s="73">
        <f t="shared" si="5"/>
        <v>72.5</v>
      </c>
      <c r="K19" s="73">
        <f t="shared" si="5"/>
        <v>108.75</v>
      </c>
      <c r="L19" s="73">
        <f t="shared" si="5"/>
        <v>145</v>
      </c>
      <c r="M19" s="73">
        <f t="shared" si="5"/>
        <v>362.5</v>
      </c>
      <c r="N19" s="73">
        <f t="shared" si="5"/>
        <v>507.49999999999994</v>
      </c>
      <c r="O19" s="73">
        <f t="shared" si="5"/>
        <v>580</v>
      </c>
      <c r="P19" s="73">
        <f t="shared" si="5"/>
        <v>725</v>
      </c>
      <c r="Q19" s="73">
        <f t="shared" si="5"/>
        <v>725</v>
      </c>
      <c r="R19" s="73">
        <f t="shared" si="6"/>
        <v>725</v>
      </c>
      <c r="S19" s="73">
        <f t="shared" si="6"/>
        <v>725</v>
      </c>
      <c r="T19" s="73">
        <f t="shared" si="6"/>
        <v>725</v>
      </c>
      <c r="U19" s="73">
        <f t="shared" si="6"/>
        <v>725</v>
      </c>
      <c r="V19" s="73">
        <f t="shared" si="6"/>
        <v>725</v>
      </c>
      <c r="W19" s="73">
        <f t="shared" si="6"/>
        <v>725</v>
      </c>
      <c r="X19" s="73">
        <f t="shared" si="6"/>
        <v>725</v>
      </c>
      <c r="Y19" s="73">
        <f t="shared" si="6"/>
        <v>725</v>
      </c>
      <c r="Z19" s="73">
        <f t="shared" si="6"/>
        <v>725</v>
      </c>
      <c r="AA19" s="73">
        <f t="shared" si="6"/>
        <v>725</v>
      </c>
      <c r="AB19" s="73">
        <f t="shared" si="7"/>
        <v>652.5</v>
      </c>
      <c r="AC19" s="73">
        <f t="shared" si="7"/>
        <v>652.5</v>
      </c>
      <c r="AD19" s="73">
        <f t="shared" si="7"/>
        <v>652.5</v>
      </c>
      <c r="AE19" s="73">
        <f t="shared" si="7"/>
        <v>652.5</v>
      </c>
      <c r="AF19" s="73">
        <f t="shared" si="7"/>
        <v>652.5</v>
      </c>
      <c r="AG19" s="73">
        <f t="shared" si="7"/>
        <v>652.5</v>
      </c>
      <c r="AH19" s="73">
        <f t="shared" si="7"/>
        <v>652.5</v>
      </c>
      <c r="AI19" s="73">
        <f t="shared" si="7"/>
        <v>652.5</v>
      </c>
      <c r="AJ19" s="73">
        <f t="shared" si="7"/>
        <v>652.5</v>
      </c>
      <c r="AK19" s="73">
        <f t="shared" si="7"/>
        <v>652.5</v>
      </c>
      <c r="AL19" s="73">
        <f t="shared" si="8"/>
        <v>611.41666666666663</v>
      </c>
      <c r="AM19" s="73">
        <f t="shared" si="8"/>
        <v>570.33333333333337</v>
      </c>
      <c r="AN19" s="73">
        <f t="shared" si="8"/>
        <v>529.25000000000011</v>
      </c>
      <c r="AO19" s="73">
        <f t="shared" si="8"/>
        <v>488.16666666666674</v>
      </c>
      <c r="AP19" s="73">
        <f t="shared" si="8"/>
        <v>447.08333333333337</v>
      </c>
      <c r="AQ19" s="73">
        <f t="shared" si="8"/>
        <v>406.00000000000023</v>
      </c>
      <c r="AR19" s="73">
        <f t="shared" si="8"/>
        <v>364.9166666666668</v>
      </c>
      <c r="AS19" s="73">
        <f t="shared" si="8"/>
        <v>323.83333333333348</v>
      </c>
      <c r="AT19" s="73">
        <f t="shared" si="8"/>
        <v>282.75000000000017</v>
      </c>
      <c r="AU19" s="73">
        <f t="shared" si="8"/>
        <v>241.66666666666686</v>
      </c>
      <c r="AV19" s="73">
        <f t="shared" si="9"/>
        <v>200.58333333333354</v>
      </c>
      <c r="AW19" s="73">
        <f t="shared" si="9"/>
        <v>159.5000000000002</v>
      </c>
      <c r="AX19" s="73">
        <f t="shared" si="9"/>
        <v>118.41666666666688</v>
      </c>
      <c r="AY19" s="73">
        <f t="shared" si="9"/>
        <v>77.333333333333513</v>
      </c>
      <c r="AZ19" s="73">
        <f t="shared" si="9"/>
        <v>77.333333333333513</v>
      </c>
      <c r="BA19" s="73">
        <f t="shared" si="9"/>
        <v>77.333333333333513</v>
      </c>
      <c r="BB19" s="73">
        <f t="shared" si="9"/>
        <v>77.333333333333513</v>
      </c>
      <c r="BC19" s="73">
        <f t="shared" si="9"/>
        <v>77.333333333333513</v>
      </c>
      <c r="BD19" s="73">
        <f t="shared" si="9"/>
        <v>77.333333333333513</v>
      </c>
      <c r="BE19" s="73">
        <f t="shared" si="9"/>
        <v>77.333333333333513</v>
      </c>
      <c r="BF19" s="73">
        <f t="shared" si="9"/>
        <v>77.333333333333513</v>
      </c>
      <c r="BG19" s="1"/>
      <c r="BH19" s="1"/>
      <c r="BI19" s="1"/>
    </row>
    <row r="20" spans="1:61" s="77" customFormat="1" outlineLevel="1">
      <c r="A20" s="72"/>
      <c r="B20" s="3" t="s">
        <v>115</v>
      </c>
      <c r="C20" s="3" t="s">
        <v>197</v>
      </c>
      <c r="D20" s="3" t="s">
        <v>9</v>
      </c>
      <c r="E20" s="1"/>
      <c r="F20" s="88">
        <v>775</v>
      </c>
      <c r="G20" s="74"/>
      <c r="H20" s="73">
        <f t="shared" si="5"/>
        <v>0</v>
      </c>
      <c r="I20" s="73">
        <f t="shared" si="5"/>
        <v>0</v>
      </c>
      <c r="J20" s="73">
        <f t="shared" si="5"/>
        <v>77.5</v>
      </c>
      <c r="K20" s="73">
        <f t="shared" si="5"/>
        <v>116.25</v>
      </c>
      <c r="L20" s="73">
        <f t="shared" si="5"/>
        <v>155</v>
      </c>
      <c r="M20" s="73">
        <f t="shared" si="5"/>
        <v>387.5</v>
      </c>
      <c r="N20" s="73">
        <f t="shared" si="5"/>
        <v>542.5</v>
      </c>
      <c r="O20" s="73">
        <f t="shared" si="5"/>
        <v>620</v>
      </c>
      <c r="P20" s="73">
        <f t="shared" si="5"/>
        <v>775</v>
      </c>
      <c r="Q20" s="73">
        <f t="shared" si="5"/>
        <v>775</v>
      </c>
      <c r="R20" s="73">
        <f t="shared" si="6"/>
        <v>775</v>
      </c>
      <c r="S20" s="73">
        <f t="shared" si="6"/>
        <v>775</v>
      </c>
      <c r="T20" s="73">
        <f t="shared" si="6"/>
        <v>775</v>
      </c>
      <c r="U20" s="73">
        <f t="shared" si="6"/>
        <v>775</v>
      </c>
      <c r="V20" s="73">
        <f t="shared" si="6"/>
        <v>775</v>
      </c>
      <c r="W20" s="73">
        <f t="shared" si="6"/>
        <v>775</v>
      </c>
      <c r="X20" s="73">
        <f t="shared" si="6"/>
        <v>775</v>
      </c>
      <c r="Y20" s="73">
        <f t="shared" si="6"/>
        <v>775</v>
      </c>
      <c r="Z20" s="73">
        <f t="shared" si="6"/>
        <v>775</v>
      </c>
      <c r="AA20" s="73">
        <f t="shared" si="6"/>
        <v>775</v>
      </c>
      <c r="AB20" s="73">
        <f t="shared" si="7"/>
        <v>697.5</v>
      </c>
      <c r="AC20" s="73">
        <f t="shared" si="7"/>
        <v>697.5</v>
      </c>
      <c r="AD20" s="73">
        <f t="shared" si="7"/>
        <v>697.5</v>
      </c>
      <c r="AE20" s="73">
        <f t="shared" si="7"/>
        <v>697.5</v>
      </c>
      <c r="AF20" s="73">
        <f t="shared" si="7"/>
        <v>697.5</v>
      </c>
      <c r="AG20" s="73">
        <f t="shared" si="7"/>
        <v>697.5</v>
      </c>
      <c r="AH20" s="73">
        <f t="shared" si="7"/>
        <v>697.5</v>
      </c>
      <c r="AI20" s="73">
        <f t="shared" si="7"/>
        <v>697.5</v>
      </c>
      <c r="AJ20" s="73">
        <f t="shared" si="7"/>
        <v>697.5</v>
      </c>
      <c r="AK20" s="73">
        <f t="shared" si="7"/>
        <v>697.5</v>
      </c>
      <c r="AL20" s="73">
        <f t="shared" si="8"/>
        <v>653.58333333333326</v>
      </c>
      <c r="AM20" s="73">
        <f t="shared" si="8"/>
        <v>609.66666666666674</v>
      </c>
      <c r="AN20" s="73">
        <f t="shared" si="8"/>
        <v>565.75000000000011</v>
      </c>
      <c r="AO20" s="73">
        <f t="shared" si="8"/>
        <v>521.83333333333337</v>
      </c>
      <c r="AP20" s="73">
        <f t="shared" si="8"/>
        <v>477.91666666666669</v>
      </c>
      <c r="AQ20" s="73">
        <f t="shared" si="8"/>
        <v>434.00000000000023</v>
      </c>
      <c r="AR20" s="73">
        <f t="shared" si="8"/>
        <v>390.08333333333348</v>
      </c>
      <c r="AS20" s="73">
        <f t="shared" si="8"/>
        <v>346.16666666666686</v>
      </c>
      <c r="AT20" s="73">
        <f t="shared" si="8"/>
        <v>302.25000000000017</v>
      </c>
      <c r="AU20" s="73">
        <f t="shared" si="8"/>
        <v>258.33333333333354</v>
      </c>
      <c r="AV20" s="73">
        <f t="shared" si="9"/>
        <v>214.41666666666688</v>
      </c>
      <c r="AW20" s="73">
        <f t="shared" si="9"/>
        <v>170.50000000000023</v>
      </c>
      <c r="AX20" s="73">
        <f t="shared" si="9"/>
        <v>126.58333333333357</v>
      </c>
      <c r="AY20" s="73">
        <f t="shared" si="9"/>
        <v>82.66666666666687</v>
      </c>
      <c r="AZ20" s="73">
        <f t="shared" si="9"/>
        <v>82.66666666666687</v>
      </c>
      <c r="BA20" s="73">
        <f t="shared" si="9"/>
        <v>82.66666666666687</v>
      </c>
      <c r="BB20" s="73">
        <f t="shared" si="9"/>
        <v>82.66666666666687</v>
      </c>
      <c r="BC20" s="73">
        <f t="shared" si="9"/>
        <v>82.66666666666687</v>
      </c>
      <c r="BD20" s="73">
        <f t="shared" si="9"/>
        <v>82.66666666666687</v>
      </c>
      <c r="BE20" s="73">
        <f t="shared" si="9"/>
        <v>82.66666666666687</v>
      </c>
      <c r="BF20" s="73">
        <f t="shared" si="9"/>
        <v>82.66666666666687</v>
      </c>
      <c r="BG20" s="1"/>
      <c r="BH20" s="1"/>
      <c r="BI20" s="1"/>
    </row>
    <row r="21" spans="1:61" s="77" customFormat="1" outlineLevel="1">
      <c r="A21" s="72"/>
      <c r="B21" s="3" t="s">
        <v>116</v>
      </c>
      <c r="C21" s="3" t="s">
        <v>197</v>
      </c>
      <c r="D21" s="3" t="s">
        <v>9</v>
      </c>
      <c r="E21" s="1"/>
      <c r="F21" s="88">
        <v>975</v>
      </c>
      <c r="G21" s="74"/>
      <c r="H21" s="73">
        <f t="shared" si="5"/>
        <v>0</v>
      </c>
      <c r="I21" s="73">
        <f t="shared" si="5"/>
        <v>0</v>
      </c>
      <c r="J21" s="73">
        <f t="shared" si="5"/>
        <v>97.5</v>
      </c>
      <c r="K21" s="73">
        <f t="shared" si="5"/>
        <v>146.25</v>
      </c>
      <c r="L21" s="73">
        <f t="shared" si="5"/>
        <v>195</v>
      </c>
      <c r="M21" s="73">
        <f t="shared" si="5"/>
        <v>487.5</v>
      </c>
      <c r="N21" s="73">
        <f t="shared" si="5"/>
        <v>682.5</v>
      </c>
      <c r="O21" s="73">
        <f t="shared" si="5"/>
        <v>780</v>
      </c>
      <c r="P21" s="73">
        <f t="shared" si="5"/>
        <v>975</v>
      </c>
      <c r="Q21" s="73">
        <f t="shared" si="5"/>
        <v>975</v>
      </c>
      <c r="R21" s="73">
        <f t="shared" si="6"/>
        <v>975</v>
      </c>
      <c r="S21" s="73">
        <f t="shared" si="6"/>
        <v>975</v>
      </c>
      <c r="T21" s="73">
        <f t="shared" si="6"/>
        <v>975</v>
      </c>
      <c r="U21" s="73">
        <f t="shared" si="6"/>
        <v>975</v>
      </c>
      <c r="V21" s="73">
        <f t="shared" si="6"/>
        <v>975</v>
      </c>
      <c r="W21" s="73">
        <f t="shared" si="6"/>
        <v>975</v>
      </c>
      <c r="X21" s="73">
        <f t="shared" si="6"/>
        <v>975</v>
      </c>
      <c r="Y21" s="73">
        <f t="shared" si="6"/>
        <v>975</v>
      </c>
      <c r="Z21" s="73">
        <f t="shared" si="6"/>
        <v>975</v>
      </c>
      <c r="AA21" s="73">
        <f t="shared" si="6"/>
        <v>975</v>
      </c>
      <c r="AB21" s="73">
        <f t="shared" si="7"/>
        <v>877.5</v>
      </c>
      <c r="AC21" s="73">
        <f t="shared" si="7"/>
        <v>877.5</v>
      </c>
      <c r="AD21" s="73">
        <f t="shared" si="7"/>
        <v>877.5</v>
      </c>
      <c r="AE21" s="73">
        <f t="shared" si="7"/>
        <v>877.5</v>
      </c>
      <c r="AF21" s="73">
        <f t="shared" si="7"/>
        <v>877.5</v>
      </c>
      <c r="AG21" s="73">
        <f t="shared" si="7"/>
        <v>877.5</v>
      </c>
      <c r="AH21" s="73">
        <f t="shared" si="7"/>
        <v>877.5</v>
      </c>
      <c r="AI21" s="73">
        <f t="shared" si="7"/>
        <v>877.5</v>
      </c>
      <c r="AJ21" s="73">
        <f t="shared" si="7"/>
        <v>877.5</v>
      </c>
      <c r="AK21" s="73">
        <f t="shared" si="7"/>
        <v>877.5</v>
      </c>
      <c r="AL21" s="73">
        <f t="shared" si="8"/>
        <v>822.24999999999989</v>
      </c>
      <c r="AM21" s="73">
        <f t="shared" si="8"/>
        <v>767.00000000000011</v>
      </c>
      <c r="AN21" s="73">
        <f t="shared" si="8"/>
        <v>711.75000000000011</v>
      </c>
      <c r="AO21" s="73">
        <f t="shared" si="8"/>
        <v>656.50000000000011</v>
      </c>
      <c r="AP21" s="73">
        <f t="shared" si="8"/>
        <v>601.25</v>
      </c>
      <c r="AQ21" s="73">
        <f t="shared" si="8"/>
        <v>546.00000000000023</v>
      </c>
      <c r="AR21" s="73">
        <f t="shared" si="8"/>
        <v>490.75000000000017</v>
      </c>
      <c r="AS21" s="73">
        <f t="shared" si="8"/>
        <v>435.50000000000023</v>
      </c>
      <c r="AT21" s="73">
        <f t="shared" si="8"/>
        <v>380.25000000000023</v>
      </c>
      <c r="AU21" s="73">
        <f t="shared" si="8"/>
        <v>325.00000000000023</v>
      </c>
      <c r="AV21" s="73">
        <f t="shared" si="9"/>
        <v>269.75000000000028</v>
      </c>
      <c r="AW21" s="73">
        <f t="shared" si="9"/>
        <v>214.50000000000028</v>
      </c>
      <c r="AX21" s="73">
        <f t="shared" si="9"/>
        <v>159.25000000000028</v>
      </c>
      <c r="AY21" s="73">
        <f t="shared" si="9"/>
        <v>104.00000000000026</v>
      </c>
      <c r="AZ21" s="73">
        <f t="shared" si="9"/>
        <v>104.00000000000026</v>
      </c>
      <c r="BA21" s="73">
        <f t="shared" si="9"/>
        <v>104.00000000000026</v>
      </c>
      <c r="BB21" s="73">
        <f t="shared" si="9"/>
        <v>104.00000000000026</v>
      </c>
      <c r="BC21" s="73">
        <f t="shared" si="9"/>
        <v>104.00000000000026</v>
      </c>
      <c r="BD21" s="73">
        <f t="shared" si="9"/>
        <v>104.00000000000026</v>
      </c>
      <c r="BE21" s="73">
        <f t="shared" si="9"/>
        <v>104.00000000000026</v>
      </c>
      <c r="BF21" s="73">
        <f t="shared" si="9"/>
        <v>104.00000000000026</v>
      </c>
      <c r="BG21" s="1"/>
      <c r="BH21" s="1"/>
      <c r="BI21" s="1"/>
    </row>
    <row r="22" spans="1:61" s="77" customFormat="1" outlineLevel="1">
      <c r="A22" s="72"/>
      <c r="B22" s="3" t="s">
        <v>117</v>
      </c>
      <c r="C22" s="3" t="s">
        <v>197</v>
      </c>
      <c r="D22" s="3" t="s">
        <v>9</v>
      </c>
      <c r="E22" s="1"/>
      <c r="F22" s="88">
        <v>1050</v>
      </c>
      <c r="G22" s="74"/>
      <c r="H22" s="73">
        <f t="shared" si="5"/>
        <v>0</v>
      </c>
      <c r="I22" s="73">
        <f t="shared" si="5"/>
        <v>0</v>
      </c>
      <c r="J22" s="73">
        <f t="shared" si="5"/>
        <v>105</v>
      </c>
      <c r="K22" s="73">
        <f t="shared" si="5"/>
        <v>157.5</v>
      </c>
      <c r="L22" s="73">
        <f t="shared" si="5"/>
        <v>210</v>
      </c>
      <c r="M22" s="73">
        <f t="shared" si="5"/>
        <v>525</v>
      </c>
      <c r="N22" s="73">
        <f t="shared" si="5"/>
        <v>735</v>
      </c>
      <c r="O22" s="73">
        <f t="shared" si="5"/>
        <v>840</v>
      </c>
      <c r="P22" s="73">
        <f t="shared" si="5"/>
        <v>1050</v>
      </c>
      <c r="Q22" s="73">
        <f t="shared" si="5"/>
        <v>1050</v>
      </c>
      <c r="R22" s="73">
        <f t="shared" si="6"/>
        <v>1050</v>
      </c>
      <c r="S22" s="73">
        <f t="shared" si="6"/>
        <v>1050</v>
      </c>
      <c r="T22" s="73">
        <f t="shared" si="6"/>
        <v>1050</v>
      </c>
      <c r="U22" s="73">
        <f t="shared" si="6"/>
        <v>1050</v>
      </c>
      <c r="V22" s="73">
        <f t="shared" si="6"/>
        <v>1050</v>
      </c>
      <c r="W22" s="73">
        <f t="shared" si="6"/>
        <v>1050</v>
      </c>
      <c r="X22" s="73">
        <f t="shared" si="6"/>
        <v>1050</v>
      </c>
      <c r="Y22" s="73">
        <f t="shared" si="6"/>
        <v>1050</v>
      </c>
      <c r="Z22" s="73">
        <f t="shared" si="6"/>
        <v>1050</v>
      </c>
      <c r="AA22" s="73">
        <f t="shared" si="6"/>
        <v>1050</v>
      </c>
      <c r="AB22" s="73">
        <f t="shared" si="7"/>
        <v>945</v>
      </c>
      <c r="AC22" s="73">
        <f t="shared" si="7"/>
        <v>945</v>
      </c>
      <c r="AD22" s="73">
        <f t="shared" si="7"/>
        <v>945</v>
      </c>
      <c r="AE22" s="73">
        <f t="shared" si="7"/>
        <v>945</v>
      </c>
      <c r="AF22" s="73">
        <f t="shared" si="7"/>
        <v>945</v>
      </c>
      <c r="AG22" s="73">
        <f t="shared" si="7"/>
        <v>945</v>
      </c>
      <c r="AH22" s="73">
        <f t="shared" si="7"/>
        <v>945</v>
      </c>
      <c r="AI22" s="73">
        <f t="shared" si="7"/>
        <v>945</v>
      </c>
      <c r="AJ22" s="73">
        <f t="shared" si="7"/>
        <v>945</v>
      </c>
      <c r="AK22" s="73">
        <f t="shared" si="7"/>
        <v>945</v>
      </c>
      <c r="AL22" s="73">
        <f t="shared" si="8"/>
        <v>885.49999999999989</v>
      </c>
      <c r="AM22" s="73">
        <f t="shared" si="8"/>
        <v>826.00000000000011</v>
      </c>
      <c r="AN22" s="73">
        <f t="shared" si="8"/>
        <v>766.50000000000011</v>
      </c>
      <c r="AO22" s="73">
        <f t="shared" si="8"/>
        <v>707.00000000000011</v>
      </c>
      <c r="AP22" s="73">
        <f t="shared" si="8"/>
        <v>647.5</v>
      </c>
      <c r="AQ22" s="73">
        <f t="shared" si="8"/>
        <v>588.00000000000034</v>
      </c>
      <c r="AR22" s="73">
        <f t="shared" si="8"/>
        <v>528.50000000000023</v>
      </c>
      <c r="AS22" s="73">
        <f t="shared" si="8"/>
        <v>469.00000000000023</v>
      </c>
      <c r="AT22" s="73">
        <f t="shared" si="8"/>
        <v>409.50000000000023</v>
      </c>
      <c r="AU22" s="73">
        <f t="shared" si="8"/>
        <v>350.00000000000028</v>
      </c>
      <c r="AV22" s="73">
        <f t="shared" si="9"/>
        <v>290.50000000000028</v>
      </c>
      <c r="AW22" s="73">
        <f t="shared" si="9"/>
        <v>231.00000000000028</v>
      </c>
      <c r="AX22" s="73">
        <f t="shared" si="9"/>
        <v>171.50000000000031</v>
      </c>
      <c r="AY22" s="73">
        <f t="shared" si="9"/>
        <v>112.00000000000027</v>
      </c>
      <c r="AZ22" s="73">
        <f t="shared" si="9"/>
        <v>112.00000000000027</v>
      </c>
      <c r="BA22" s="73">
        <f t="shared" si="9"/>
        <v>112.00000000000027</v>
      </c>
      <c r="BB22" s="73">
        <f t="shared" si="9"/>
        <v>112.00000000000027</v>
      </c>
      <c r="BC22" s="73">
        <f t="shared" si="9"/>
        <v>112.00000000000027</v>
      </c>
      <c r="BD22" s="73">
        <f t="shared" si="9"/>
        <v>112.00000000000027</v>
      </c>
      <c r="BE22" s="73">
        <f t="shared" si="9"/>
        <v>112.00000000000027</v>
      </c>
      <c r="BF22" s="73">
        <f t="shared" si="9"/>
        <v>112.00000000000027</v>
      </c>
      <c r="BG22" s="1"/>
      <c r="BH22" s="1"/>
      <c r="BI22" s="1"/>
    </row>
    <row r="23" spans="1:61" s="77" customFormat="1" outlineLevel="1">
      <c r="A23" s="72"/>
      <c r="B23" s="3" t="s">
        <v>134</v>
      </c>
      <c r="C23" s="3" t="s">
        <v>197</v>
      </c>
      <c r="D23" s="3" t="s">
        <v>9</v>
      </c>
      <c r="E23" s="1"/>
      <c r="F23" s="88">
        <v>1250</v>
      </c>
      <c r="G23" s="74"/>
      <c r="H23" s="73">
        <f t="shared" ref="H23:Q24" si="10">H$8*$F23</f>
        <v>0</v>
      </c>
      <c r="I23" s="73">
        <f t="shared" si="10"/>
        <v>0</v>
      </c>
      <c r="J23" s="73">
        <f t="shared" si="10"/>
        <v>125</v>
      </c>
      <c r="K23" s="73">
        <f t="shared" si="10"/>
        <v>187.5</v>
      </c>
      <c r="L23" s="73">
        <f t="shared" si="10"/>
        <v>250</v>
      </c>
      <c r="M23" s="73">
        <f t="shared" si="10"/>
        <v>625</v>
      </c>
      <c r="N23" s="73">
        <f t="shared" si="10"/>
        <v>875</v>
      </c>
      <c r="O23" s="73">
        <f t="shared" si="10"/>
        <v>1000</v>
      </c>
      <c r="P23" s="73">
        <f t="shared" si="10"/>
        <v>1250</v>
      </c>
      <c r="Q23" s="73">
        <f t="shared" si="10"/>
        <v>1250</v>
      </c>
      <c r="R23" s="73">
        <f t="shared" ref="R23:AA24" si="11">R$8*$F23</f>
        <v>1250</v>
      </c>
      <c r="S23" s="73">
        <f t="shared" si="11"/>
        <v>1250</v>
      </c>
      <c r="T23" s="73">
        <f t="shared" si="11"/>
        <v>1250</v>
      </c>
      <c r="U23" s="73">
        <f t="shared" si="11"/>
        <v>1250</v>
      </c>
      <c r="V23" s="73">
        <f t="shared" si="11"/>
        <v>1250</v>
      </c>
      <c r="W23" s="73">
        <f t="shared" si="11"/>
        <v>1250</v>
      </c>
      <c r="X23" s="73">
        <f t="shared" si="11"/>
        <v>1250</v>
      </c>
      <c r="Y23" s="73">
        <f t="shared" si="11"/>
        <v>1250</v>
      </c>
      <c r="Z23" s="73">
        <f t="shared" si="11"/>
        <v>1250</v>
      </c>
      <c r="AA23" s="73">
        <f t="shared" si="11"/>
        <v>1250</v>
      </c>
      <c r="AB23" s="73">
        <f t="shared" ref="AB23:AK24" si="12">AB$8*$F23</f>
        <v>1125</v>
      </c>
      <c r="AC23" s="73">
        <f t="shared" si="12"/>
        <v>1125</v>
      </c>
      <c r="AD23" s="73">
        <f t="shared" si="12"/>
        <v>1125</v>
      </c>
      <c r="AE23" s="73">
        <f t="shared" si="12"/>
        <v>1125</v>
      </c>
      <c r="AF23" s="73">
        <f t="shared" si="12"/>
        <v>1125</v>
      </c>
      <c r="AG23" s="73">
        <f t="shared" si="12"/>
        <v>1125</v>
      </c>
      <c r="AH23" s="73">
        <f t="shared" si="12"/>
        <v>1125</v>
      </c>
      <c r="AI23" s="73">
        <f t="shared" si="12"/>
        <v>1125</v>
      </c>
      <c r="AJ23" s="73">
        <f t="shared" si="12"/>
        <v>1125</v>
      </c>
      <c r="AK23" s="73">
        <f t="shared" si="12"/>
        <v>1125</v>
      </c>
      <c r="AL23" s="73">
        <f t="shared" ref="AL23:AU24" si="13">AL$8*$F23</f>
        <v>1054.1666666666665</v>
      </c>
      <c r="AM23" s="73">
        <f t="shared" si="13"/>
        <v>983.33333333333337</v>
      </c>
      <c r="AN23" s="73">
        <f t="shared" si="13"/>
        <v>912.50000000000011</v>
      </c>
      <c r="AO23" s="73">
        <f t="shared" si="13"/>
        <v>841.66666666666686</v>
      </c>
      <c r="AP23" s="73">
        <f t="shared" si="13"/>
        <v>770.83333333333337</v>
      </c>
      <c r="AQ23" s="73">
        <f t="shared" si="13"/>
        <v>700.00000000000034</v>
      </c>
      <c r="AR23" s="73">
        <f t="shared" si="13"/>
        <v>629.16666666666686</v>
      </c>
      <c r="AS23" s="73">
        <f t="shared" si="13"/>
        <v>558.3333333333336</v>
      </c>
      <c r="AT23" s="73">
        <f t="shared" si="13"/>
        <v>487.50000000000028</v>
      </c>
      <c r="AU23" s="73">
        <f t="shared" si="13"/>
        <v>416.66666666666697</v>
      </c>
      <c r="AV23" s="73">
        <f t="shared" ref="AV23:BF24" si="14">AV$8*$F23</f>
        <v>345.83333333333371</v>
      </c>
      <c r="AW23" s="73">
        <f t="shared" si="14"/>
        <v>275.00000000000034</v>
      </c>
      <c r="AX23" s="73">
        <f t="shared" si="14"/>
        <v>204.16666666666706</v>
      </c>
      <c r="AY23" s="73">
        <f t="shared" si="14"/>
        <v>133.33333333333366</v>
      </c>
      <c r="AZ23" s="73">
        <f t="shared" si="14"/>
        <v>133.33333333333366</v>
      </c>
      <c r="BA23" s="73">
        <f t="shared" si="14"/>
        <v>133.33333333333366</v>
      </c>
      <c r="BB23" s="73">
        <f t="shared" si="14"/>
        <v>133.33333333333366</v>
      </c>
      <c r="BC23" s="73">
        <f t="shared" si="14"/>
        <v>133.33333333333366</v>
      </c>
      <c r="BD23" s="73">
        <f t="shared" si="14"/>
        <v>133.33333333333366</v>
      </c>
      <c r="BE23" s="73">
        <f t="shared" si="14"/>
        <v>133.33333333333366</v>
      </c>
      <c r="BF23" s="73">
        <f t="shared" si="14"/>
        <v>133.33333333333366</v>
      </c>
      <c r="BG23" s="1"/>
      <c r="BH23" s="1"/>
      <c r="BI23" s="1"/>
    </row>
    <row r="24" spans="1:61" s="77" customFormat="1" outlineLevel="1">
      <c r="A24" s="72"/>
      <c r="B24" s="3" t="s">
        <v>135</v>
      </c>
      <c r="C24" s="3" t="s">
        <v>197</v>
      </c>
      <c r="D24" s="3" t="s">
        <v>9</v>
      </c>
      <c r="E24" s="1"/>
      <c r="F24" s="88">
        <v>1250</v>
      </c>
      <c r="G24" s="74"/>
      <c r="H24" s="73">
        <f t="shared" si="10"/>
        <v>0</v>
      </c>
      <c r="I24" s="73">
        <f t="shared" si="10"/>
        <v>0</v>
      </c>
      <c r="J24" s="73">
        <f t="shared" si="10"/>
        <v>125</v>
      </c>
      <c r="K24" s="73">
        <f t="shared" si="10"/>
        <v>187.5</v>
      </c>
      <c r="L24" s="73">
        <f t="shared" si="10"/>
        <v>250</v>
      </c>
      <c r="M24" s="73">
        <f t="shared" si="10"/>
        <v>625</v>
      </c>
      <c r="N24" s="73">
        <f t="shared" si="10"/>
        <v>875</v>
      </c>
      <c r="O24" s="73">
        <f t="shared" si="10"/>
        <v>1000</v>
      </c>
      <c r="P24" s="73">
        <f t="shared" si="10"/>
        <v>1250</v>
      </c>
      <c r="Q24" s="73">
        <f t="shared" si="10"/>
        <v>1250</v>
      </c>
      <c r="R24" s="73">
        <f t="shared" si="11"/>
        <v>1250</v>
      </c>
      <c r="S24" s="73">
        <f t="shared" si="11"/>
        <v>1250</v>
      </c>
      <c r="T24" s="73">
        <f t="shared" si="11"/>
        <v>1250</v>
      </c>
      <c r="U24" s="73">
        <f t="shared" si="11"/>
        <v>1250</v>
      </c>
      <c r="V24" s="73">
        <f t="shared" si="11"/>
        <v>1250</v>
      </c>
      <c r="W24" s="73">
        <f t="shared" si="11"/>
        <v>1250</v>
      </c>
      <c r="X24" s="73">
        <f t="shared" si="11"/>
        <v>1250</v>
      </c>
      <c r="Y24" s="73">
        <f t="shared" si="11"/>
        <v>1250</v>
      </c>
      <c r="Z24" s="73">
        <f t="shared" si="11"/>
        <v>1250</v>
      </c>
      <c r="AA24" s="73">
        <f t="shared" si="11"/>
        <v>1250</v>
      </c>
      <c r="AB24" s="73">
        <f t="shared" si="12"/>
        <v>1125</v>
      </c>
      <c r="AC24" s="73">
        <f t="shared" si="12"/>
        <v>1125</v>
      </c>
      <c r="AD24" s="73">
        <f t="shared" si="12"/>
        <v>1125</v>
      </c>
      <c r="AE24" s="73">
        <f t="shared" si="12"/>
        <v>1125</v>
      </c>
      <c r="AF24" s="73">
        <f t="shared" si="12"/>
        <v>1125</v>
      </c>
      <c r="AG24" s="73">
        <f t="shared" si="12"/>
        <v>1125</v>
      </c>
      <c r="AH24" s="73">
        <f t="shared" si="12"/>
        <v>1125</v>
      </c>
      <c r="AI24" s="73">
        <f t="shared" si="12"/>
        <v>1125</v>
      </c>
      <c r="AJ24" s="73">
        <f t="shared" si="12"/>
        <v>1125</v>
      </c>
      <c r="AK24" s="73">
        <f t="shared" si="12"/>
        <v>1125</v>
      </c>
      <c r="AL24" s="73">
        <f t="shared" si="13"/>
        <v>1054.1666666666665</v>
      </c>
      <c r="AM24" s="73">
        <f t="shared" si="13"/>
        <v>983.33333333333337</v>
      </c>
      <c r="AN24" s="73">
        <f t="shared" si="13"/>
        <v>912.50000000000011</v>
      </c>
      <c r="AO24" s="73">
        <f t="shared" si="13"/>
        <v>841.66666666666686</v>
      </c>
      <c r="AP24" s="73">
        <f t="shared" si="13"/>
        <v>770.83333333333337</v>
      </c>
      <c r="AQ24" s="73">
        <f t="shared" si="13"/>
        <v>700.00000000000034</v>
      </c>
      <c r="AR24" s="73">
        <f t="shared" si="13"/>
        <v>629.16666666666686</v>
      </c>
      <c r="AS24" s="73">
        <f t="shared" si="13"/>
        <v>558.3333333333336</v>
      </c>
      <c r="AT24" s="73">
        <f t="shared" si="13"/>
        <v>487.50000000000028</v>
      </c>
      <c r="AU24" s="73">
        <f t="shared" si="13"/>
        <v>416.66666666666697</v>
      </c>
      <c r="AV24" s="73">
        <f t="shared" si="14"/>
        <v>345.83333333333371</v>
      </c>
      <c r="AW24" s="73">
        <f t="shared" si="14"/>
        <v>275.00000000000034</v>
      </c>
      <c r="AX24" s="73">
        <f t="shared" si="14"/>
        <v>204.16666666666706</v>
      </c>
      <c r="AY24" s="73">
        <f t="shared" si="14"/>
        <v>133.33333333333366</v>
      </c>
      <c r="AZ24" s="73">
        <f t="shared" si="14"/>
        <v>133.33333333333366</v>
      </c>
      <c r="BA24" s="73">
        <f t="shared" si="14"/>
        <v>133.33333333333366</v>
      </c>
      <c r="BB24" s="73">
        <f t="shared" si="14"/>
        <v>133.33333333333366</v>
      </c>
      <c r="BC24" s="73">
        <f t="shared" si="14"/>
        <v>133.33333333333366</v>
      </c>
      <c r="BD24" s="73">
        <f t="shared" si="14"/>
        <v>133.33333333333366</v>
      </c>
      <c r="BE24" s="73">
        <f t="shared" si="14"/>
        <v>133.33333333333366</v>
      </c>
      <c r="BF24" s="73">
        <f t="shared" si="14"/>
        <v>133.33333333333366</v>
      </c>
      <c r="BG24" s="1"/>
      <c r="BH24" s="1"/>
      <c r="BI24" s="1"/>
    </row>
    <row r="25" spans="1:61" s="77" customFormat="1" outlineLevel="1">
      <c r="A25" s="72"/>
      <c r="B25" s="1"/>
      <c r="C25" s="3"/>
      <c r="D25" s="1"/>
      <c r="E25" s="1"/>
      <c r="F25" s="73"/>
      <c r="G25" s="74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1"/>
      <c r="BH25" s="1"/>
      <c r="BI25" s="1"/>
    </row>
    <row r="26" spans="1:61" outlineLevel="1">
      <c r="B26" s="1" t="s">
        <v>132</v>
      </c>
      <c r="F26" s="89"/>
      <c r="G26" s="90"/>
      <c r="H26" s="75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</row>
    <row r="27" spans="1:61" outlineLevel="1">
      <c r="B27" s="3" t="s">
        <v>212</v>
      </c>
      <c r="C27" s="3" t="s">
        <v>216</v>
      </c>
      <c r="D27" s="3" t="s">
        <v>133</v>
      </c>
      <c r="F27" s="88">
        <v>75</v>
      </c>
      <c r="G27" s="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</row>
    <row r="28" spans="1:61" outlineLevel="1">
      <c r="B28" s="3" t="s">
        <v>213</v>
      </c>
      <c r="C28" s="3" t="s">
        <v>216</v>
      </c>
      <c r="D28" s="3" t="s">
        <v>133</v>
      </c>
      <c r="F28" s="88">
        <v>200</v>
      </c>
      <c r="G28" s="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</row>
    <row r="29" spans="1:61" outlineLevel="1">
      <c r="B29" s="3" t="s">
        <v>214</v>
      </c>
      <c r="C29" s="3" t="s">
        <v>216</v>
      </c>
      <c r="D29" s="3" t="s">
        <v>133</v>
      </c>
      <c r="F29" s="88">
        <v>250</v>
      </c>
      <c r="G29" s="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</row>
    <row r="30" spans="1:61" outlineLevel="1">
      <c r="B30" s="3" t="s">
        <v>215</v>
      </c>
      <c r="C30" s="3" t="s">
        <v>216</v>
      </c>
      <c r="D30" s="3" t="s">
        <v>133</v>
      </c>
      <c r="F30" s="88">
        <v>400</v>
      </c>
      <c r="G30" s="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</row>
    <row r="31" spans="1:61" outlineLevel="1">
      <c r="F31" s="83"/>
      <c r="G31" s="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</row>
    <row r="32" spans="1:61" outlineLevel="1">
      <c r="B32" s="1" t="s">
        <v>235</v>
      </c>
      <c r="F32" s="89"/>
      <c r="H32" s="73" t="s">
        <v>489</v>
      </c>
      <c r="I32" s="73" t="s">
        <v>490</v>
      </c>
      <c r="J32" s="73" t="s">
        <v>491</v>
      </c>
      <c r="L32" s="89" t="s">
        <v>237</v>
      </c>
      <c r="M32" s="75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</row>
    <row r="33" spans="1:61" outlineLevel="1">
      <c r="B33" s="3" t="s">
        <v>323</v>
      </c>
      <c r="C33" s="3" t="s">
        <v>216</v>
      </c>
      <c r="D33" s="3" t="s">
        <v>236</v>
      </c>
      <c r="F33" s="91"/>
      <c r="H33" s="91">
        <v>0.3</v>
      </c>
      <c r="I33" s="91">
        <v>0.15</v>
      </c>
      <c r="J33" s="91">
        <v>0</v>
      </c>
      <c r="L33" s="88">
        <v>3</v>
      </c>
      <c r="M33" s="92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</row>
    <row r="34" spans="1:61" outlineLevel="1">
      <c r="B34" s="3" t="s">
        <v>114</v>
      </c>
      <c r="C34" s="3" t="s">
        <v>216</v>
      </c>
      <c r="D34" s="3" t="s">
        <v>236</v>
      </c>
      <c r="F34" s="91"/>
      <c r="H34" s="91">
        <v>0.5</v>
      </c>
      <c r="I34" s="91">
        <v>0.25</v>
      </c>
      <c r="J34" s="91">
        <v>0.1</v>
      </c>
      <c r="L34" s="88">
        <v>3</v>
      </c>
      <c r="M34" s="92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</row>
    <row r="35" spans="1:61" outlineLevel="1">
      <c r="B35" s="3" t="s">
        <v>115</v>
      </c>
      <c r="C35" s="3" t="s">
        <v>216</v>
      </c>
      <c r="D35" s="3" t="s">
        <v>236</v>
      </c>
      <c r="F35" s="91"/>
      <c r="H35" s="91">
        <v>0.55000000000000004</v>
      </c>
      <c r="I35" s="91">
        <v>0.3</v>
      </c>
      <c r="J35" s="91">
        <v>0.1</v>
      </c>
      <c r="L35" s="88">
        <v>3</v>
      </c>
      <c r="M35" s="92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</row>
    <row r="36" spans="1:61" outlineLevel="1">
      <c r="B36" s="3" t="s">
        <v>116</v>
      </c>
      <c r="C36" s="3" t="s">
        <v>216</v>
      </c>
      <c r="D36" s="3" t="s">
        <v>236</v>
      </c>
      <c r="F36" s="91"/>
      <c r="H36" s="91">
        <v>0.95</v>
      </c>
      <c r="I36" s="91">
        <v>0.25</v>
      </c>
      <c r="J36" s="91">
        <v>0.1</v>
      </c>
      <c r="L36" s="88">
        <v>3</v>
      </c>
      <c r="M36" s="92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</row>
    <row r="37" spans="1:61" outlineLevel="1">
      <c r="B37" s="3" t="s">
        <v>117</v>
      </c>
      <c r="C37" s="3" t="s">
        <v>216</v>
      </c>
      <c r="D37" s="3" t="s">
        <v>236</v>
      </c>
      <c r="F37" s="91"/>
      <c r="H37" s="91">
        <v>1</v>
      </c>
      <c r="I37" s="91">
        <v>0.3</v>
      </c>
      <c r="J37" s="91">
        <v>0.1</v>
      </c>
      <c r="L37" s="88">
        <v>3</v>
      </c>
      <c r="M37" s="92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</row>
    <row r="38" spans="1:61" outlineLevel="1">
      <c r="F38" s="83"/>
      <c r="G38" s="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</row>
    <row r="39" spans="1:61" outlineLevel="1">
      <c r="B39" s="3" t="s">
        <v>481</v>
      </c>
      <c r="D39" s="3" t="s">
        <v>482</v>
      </c>
      <c r="F39" s="93">
        <v>65</v>
      </c>
      <c r="G39" s="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</row>
    <row r="40" spans="1:61" outlineLevel="1">
      <c r="F40" s="83"/>
      <c r="G40" s="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</row>
    <row r="41" spans="1:61" outlineLevel="1">
      <c r="F41" s="83"/>
      <c r="G41" s="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</row>
    <row r="42" spans="1:61" s="82" customFormat="1">
      <c r="A42" s="78">
        <v>2</v>
      </c>
      <c r="B42" s="19" t="s">
        <v>372</v>
      </c>
      <c r="C42" s="20"/>
      <c r="D42" s="20"/>
      <c r="E42" s="20"/>
      <c r="F42" s="79"/>
      <c r="G42" s="80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20"/>
      <c r="BH42" s="20"/>
      <c r="BI42" s="20"/>
    </row>
    <row r="43" spans="1:61" outlineLevel="1">
      <c r="F43" s="83"/>
      <c r="G43" s="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</row>
    <row r="44" spans="1:61" outlineLevel="1">
      <c r="A44" s="94"/>
      <c r="B44" s="1" t="s">
        <v>298</v>
      </c>
      <c r="F44" s="3"/>
      <c r="G44" s="3"/>
      <c r="H44" s="73">
        <v>1</v>
      </c>
      <c r="I44" s="73">
        <v>2</v>
      </c>
      <c r="J44" s="73">
        <v>3</v>
      </c>
      <c r="K44" s="73">
        <v>4</v>
      </c>
      <c r="L44" s="73">
        <v>5</v>
      </c>
      <c r="M44" s="73">
        <v>6</v>
      </c>
      <c r="N44" s="73">
        <v>7</v>
      </c>
      <c r="O44" s="73">
        <v>8</v>
      </c>
      <c r="P44" s="73">
        <v>9</v>
      </c>
      <c r="Q44" s="73">
        <v>10</v>
      </c>
      <c r="R44" s="73">
        <v>11</v>
      </c>
      <c r="S44" s="73">
        <v>12</v>
      </c>
      <c r="T44" s="73">
        <v>13</v>
      </c>
      <c r="U44" s="73">
        <v>14</v>
      </c>
      <c r="V44" s="73">
        <v>15</v>
      </c>
      <c r="AJ44" s="73"/>
    </row>
    <row r="45" spans="1:61" s="60" customFormat="1" outlineLevel="1">
      <c r="A45" s="94" t="s">
        <v>238</v>
      </c>
      <c r="B45" s="3" t="s">
        <v>160</v>
      </c>
      <c r="C45" s="3" t="s">
        <v>299</v>
      </c>
      <c r="D45" s="3" t="s">
        <v>6</v>
      </c>
      <c r="E45" s="4"/>
      <c r="F45" s="4"/>
      <c r="G45" s="4"/>
      <c r="H45" s="95">
        <v>0.8</v>
      </c>
      <c r="I45" s="95">
        <v>0.6</v>
      </c>
      <c r="J45" s="95">
        <v>0.2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  <c r="Q45" s="95">
        <v>0</v>
      </c>
      <c r="R45" s="95">
        <v>0</v>
      </c>
      <c r="S45" s="95">
        <v>0</v>
      </c>
      <c r="T45" s="95">
        <v>0</v>
      </c>
      <c r="U45" s="95">
        <v>0</v>
      </c>
      <c r="V45" s="95">
        <v>0</v>
      </c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4"/>
      <c r="BH45" s="4"/>
      <c r="BI45" s="4"/>
    </row>
    <row r="46" spans="1:61" outlineLevel="1">
      <c r="A46" s="94"/>
      <c r="B46" s="3" t="s">
        <v>230</v>
      </c>
      <c r="E46" s="4" t="str">
        <f t="shared" ref="E46" si="15">A46&amp;" "&amp;B46</f>
        <v xml:space="preserve">  </v>
      </c>
      <c r="F46" s="3"/>
      <c r="G46" s="3"/>
      <c r="K46" s="75"/>
      <c r="N46" s="75"/>
      <c r="AJ46" s="73"/>
    </row>
    <row r="47" spans="1:61" outlineLevel="1">
      <c r="A47" s="94"/>
      <c r="B47" s="1" t="s">
        <v>110</v>
      </c>
      <c r="F47" s="3"/>
      <c r="G47" s="3" t="s">
        <v>4</v>
      </c>
      <c r="H47" s="73">
        <v>1</v>
      </c>
      <c r="I47" s="73">
        <v>2</v>
      </c>
      <c r="J47" s="73">
        <v>3</v>
      </c>
      <c r="K47" s="73">
        <v>4</v>
      </c>
      <c r="L47" s="73">
        <v>5</v>
      </c>
      <c r="M47" s="73">
        <v>6</v>
      </c>
      <c r="N47" s="73">
        <v>7</v>
      </c>
      <c r="O47" s="73">
        <v>8</v>
      </c>
      <c r="P47" s="73">
        <v>9</v>
      </c>
      <c r="Q47" s="73">
        <v>10</v>
      </c>
      <c r="R47" s="73">
        <v>11</v>
      </c>
      <c r="S47" s="73">
        <v>12</v>
      </c>
      <c r="T47" s="73">
        <v>13</v>
      </c>
      <c r="U47" s="73">
        <v>14</v>
      </c>
      <c r="V47" s="73">
        <v>15</v>
      </c>
      <c r="AJ47" s="73"/>
    </row>
    <row r="48" spans="1:61" s="60" customFormat="1" outlineLevel="1">
      <c r="A48" s="94" t="s">
        <v>134</v>
      </c>
      <c r="B48" s="3" t="s">
        <v>88</v>
      </c>
      <c r="C48" s="3" t="s">
        <v>193</v>
      </c>
      <c r="D48" s="3" t="s">
        <v>6</v>
      </c>
      <c r="E48" s="4" t="str">
        <f>A48&amp;" "&amp;B48</f>
        <v>UP5 Plot 1</v>
      </c>
      <c r="F48" s="4"/>
      <c r="G48" s="96">
        <f>'Coach input'!$E$38</f>
        <v>1</v>
      </c>
      <c r="H48" s="97">
        <f>IF(H$47=$G48,1,0)</f>
        <v>1</v>
      </c>
      <c r="I48" s="97">
        <f t="shared" ref="I48:V58" si="16">IF(I$47=$G48,1,0)</f>
        <v>0</v>
      </c>
      <c r="J48" s="97">
        <f t="shared" si="16"/>
        <v>0</v>
      </c>
      <c r="K48" s="97">
        <f t="shared" si="16"/>
        <v>0</v>
      </c>
      <c r="L48" s="97">
        <f t="shared" si="16"/>
        <v>0</v>
      </c>
      <c r="M48" s="97">
        <f t="shared" si="16"/>
        <v>0</v>
      </c>
      <c r="N48" s="97">
        <f t="shared" si="16"/>
        <v>0</v>
      </c>
      <c r="O48" s="97">
        <f t="shared" si="16"/>
        <v>0</v>
      </c>
      <c r="P48" s="97">
        <f t="shared" si="16"/>
        <v>0</v>
      </c>
      <c r="Q48" s="97">
        <f t="shared" si="16"/>
        <v>0</v>
      </c>
      <c r="R48" s="97">
        <f t="shared" si="16"/>
        <v>0</v>
      </c>
      <c r="S48" s="97">
        <f t="shared" si="16"/>
        <v>0</v>
      </c>
      <c r="T48" s="97">
        <f t="shared" si="16"/>
        <v>0</v>
      </c>
      <c r="U48" s="97">
        <f t="shared" si="16"/>
        <v>0</v>
      </c>
      <c r="V48" s="97">
        <f t="shared" si="16"/>
        <v>0</v>
      </c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4"/>
      <c r="BH48" s="4"/>
      <c r="BI48" s="4"/>
    </row>
    <row r="49" spans="1:61" s="60" customFormat="1" outlineLevel="1">
      <c r="A49" s="94" t="s">
        <v>134</v>
      </c>
      <c r="B49" s="3" t="s">
        <v>89</v>
      </c>
      <c r="C49" s="3" t="s">
        <v>193</v>
      </c>
      <c r="D49" s="3" t="s">
        <v>6</v>
      </c>
      <c r="E49" s="4" t="str">
        <f t="shared" ref="E49:E58" si="17">A49&amp;" "&amp;B49</f>
        <v>UP5 Plot 2</v>
      </c>
      <c r="F49" s="4"/>
      <c r="G49" s="96">
        <f>'Coach input'!$F$38</f>
        <v>1</v>
      </c>
      <c r="H49" s="97">
        <f t="shared" ref="H49:H52" si="18">IF(H$47=$G49,1,0)</f>
        <v>1</v>
      </c>
      <c r="I49" s="97">
        <f t="shared" si="16"/>
        <v>0</v>
      </c>
      <c r="J49" s="97">
        <f t="shared" si="16"/>
        <v>0</v>
      </c>
      <c r="K49" s="97">
        <f t="shared" si="16"/>
        <v>0</v>
      </c>
      <c r="L49" s="97">
        <f t="shared" si="16"/>
        <v>0</v>
      </c>
      <c r="M49" s="97">
        <f t="shared" si="16"/>
        <v>0</v>
      </c>
      <c r="N49" s="97">
        <f t="shared" si="16"/>
        <v>0</v>
      </c>
      <c r="O49" s="97">
        <f t="shared" si="16"/>
        <v>0</v>
      </c>
      <c r="P49" s="97">
        <f t="shared" si="16"/>
        <v>0</v>
      </c>
      <c r="Q49" s="97">
        <f t="shared" si="16"/>
        <v>0</v>
      </c>
      <c r="R49" s="97">
        <f t="shared" si="16"/>
        <v>0</v>
      </c>
      <c r="S49" s="97">
        <f t="shared" si="16"/>
        <v>0</v>
      </c>
      <c r="T49" s="97">
        <f t="shared" si="16"/>
        <v>0</v>
      </c>
      <c r="U49" s="97">
        <f t="shared" si="16"/>
        <v>0</v>
      </c>
      <c r="V49" s="97">
        <f t="shared" si="16"/>
        <v>0</v>
      </c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4"/>
      <c r="BH49" s="4"/>
      <c r="BI49" s="4"/>
    </row>
    <row r="50" spans="1:61" outlineLevel="1">
      <c r="A50" s="94" t="s">
        <v>134</v>
      </c>
      <c r="B50" s="3" t="s">
        <v>90</v>
      </c>
      <c r="C50" s="3" t="s">
        <v>193</v>
      </c>
      <c r="D50" s="3" t="s">
        <v>6</v>
      </c>
      <c r="E50" s="4" t="str">
        <f t="shared" si="17"/>
        <v>UP5 Plot 3</v>
      </c>
      <c r="F50" s="3"/>
      <c r="G50" s="96">
        <f>'Coach input'!$G$38</f>
        <v>1</v>
      </c>
      <c r="H50" s="97">
        <f t="shared" si="18"/>
        <v>1</v>
      </c>
      <c r="I50" s="97">
        <f t="shared" si="16"/>
        <v>0</v>
      </c>
      <c r="J50" s="97">
        <f t="shared" si="16"/>
        <v>0</v>
      </c>
      <c r="K50" s="97">
        <f t="shared" si="16"/>
        <v>0</v>
      </c>
      <c r="L50" s="97">
        <f t="shared" si="16"/>
        <v>0</v>
      </c>
      <c r="M50" s="97">
        <f t="shared" si="16"/>
        <v>0</v>
      </c>
      <c r="N50" s="97">
        <f t="shared" si="16"/>
        <v>0</v>
      </c>
      <c r="O50" s="97">
        <f t="shared" si="16"/>
        <v>0</v>
      </c>
      <c r="P50" s="97">
        <f t="shared" si="16"/>
        <v>0</v>
      </c>
      <c r="Q50" s="97">
        <f t="shared" si="16"/>
        <v>0</v>
      </c>
      <c r="R50" s="97">
        <f t="shared" si="16"/>
        <v>0</v>
      </c>
      <c r="S50" s="97">
        <f t="shared" si="16"/>
        <v>0</v>
      </c>
      <c r="T50" s="97">
        <f t="shared" si="16"/>
        <v>0</v>
      </c>
      <c r="U50" s="97">
        <f t="shared" si="16"/>
        <v>0</v>
      </c>
      <c r="V50" s="97">
        <f t="shared" si="16"/>
        <v>0</v>
      </c>
      <c r="AJ50" s="73"/>
    </row>
    <row r="51" spans="1:61" outlineLevel="1">
      <c r="A51" s="94" t="s">
        <v>134</v>
      </c>
      <c r="B51" s="3" t="s">
        <v>91</v>
      </c>
      <c r="C51" s="3" t="s">
        <v>193</v>
      </c>
      <c r="D51" s="3" t="s">
        <v>6</v>
      </c>
      <c r="E51" s="4" t="str">
        <f t="shared" si="17"/>
        <v>UP5 Plot 4</v>
      </c>
      <c r="F51" s="3"/>
      <c r="G51" s="96">
        <f>'Coach input'!$H$38</f>
        <v>1</v>
      </c>
      <c r="H51" s="97">
        <f t="shared" si="18"/>
        <v>1</v>
      </c>
      <c r="I51" s="97">
        <f t="shared" si="16"/>
        <v>0</v>
      </c>
      <c r="J51" s="97">
        <f t="shared" si="16"/>
        <v>0</v>
      </c>
      <c r="K51" s="97">
        <f t="shared" si="16"/>
        <v>0</v>
      </c>
      <c r="L51" s="97">
        <f t="shared" si="16"/>
        <v>0</v>
      </c>
      <c r="M51" s="97">
        <f t="shared" si="16"/>
        <v>0</v>
      </c>
      <c r="N51" s="97">
        <f t="shared" si="16"/>
        <v>0</v>
      </c>
      <c r="O51" s="97">
        <f t="shared" si="16"/>
        <v>0</v>
      </c>
      <c r="P51" s="97">
        <f t="shared" si="16"/>
        <v>0</v>
      </c>
      <c r="Q51" s="97">
        <f t="shared" si="16"/>
        <v>0</v>
      </c>
      <c r="R51" s="97">
        <f t="shared" si="16"/>
        <v>0</v>
      </c>
      <c r="S51" s="97">
        <f t="shared" si="16"/>
        <v>0</v>
      </c>
      <c r="T51" s="97">
        <f t="shared" si="16"/>
        <v>0</v>
      </c>
      <c r="U51" s="97">
        <f t="shared" si="16"/>
        <v>0</v>
      </c>
      <c r="V51" s="97">
        <f t="shared" si="16"/>
        <v>0</v>
      </c>
      <c r="AJ51" s="73"/>
    </row>
    <row r="52" spans="1:61" outlineLevel="1">
      <c r="A52" s="94" t="s">
        <v>134</v>
      </c>
      <c r="B52" s="3" t="s">
        <v>92</v>
      </c>
      <c r="C52" s="3" t="s">
        <v>193</v>
      </c>
      <c r="D52" s="3" t="s">
        <v>6</v>
      </c>
      <c r="E52" s="4" t="str">
        <f t="shared" si="17"/>
        <v>UP5 Plot 5</v>
      </c>
      <c r="F52" s="3"/>
      <c r="G52" s="96">
        <f>'Coach input'!$I$38</f>
        <v>1</v>
      </c>
      <c r="H52" s="97">
        <f t="shared" si="18"/>
        <v>1</v>
      </c>
      <c r="I52" s="97">
        <f t="shared" si="16"/>
        <v>0</v>
      </c>
      <c r="J52" s="97">
        <f t="shared" si="16"/>
        <v>0</v>
      </c>
      <c r="K52" s="97">
        <f t="shared" si="16"/>
        <v>0</v>
      </c>
      <c r="L52" s="97">
        <f t="shared" si="16"/>
        <v>0</v>
      </c>
      <c r="M52" s="97">
        <f t="shared" si="16"/>
        <v>0</v>
      </c>
      <c r="N52" s="97">
        <f t="shared" si="16"/>
        <v>0</v>
      </c>
      <c r="O52" s="97">
        <f t="shared" si="16"/>
        <v>0</v>
      </c>
      <c r="P52" s="97">
        <f t="shared" si="16"/>
        <v>0</v>
      </c>
      <c r="Q52" s="97">
        <f t="shared" si="16"/>
        <v>0</v>
      </c>
      <c r="R52" s="97">
        <f t="shared" si="16"/>
        <v>0</v>
      </c>
      <c r="S52" s="97">
        <f t="shared" si="16"/>
        <v>0</v>
      </c>
      <c r="T52" s="97">
        <f t="shared" si="16"/>
        <v>0</v>
      </c>
      <c r="U52" s="97">
        <f t="shared" si="16"/>
        <v>0</v>
      </c>
      <c r="V52" s="97">
        <f t="shared" si="16"/>
        <v>0</v>
      </c>
      <c r="AJ52" s="73"/>
    </row>
    <row r="53" spans="1:61" outlineLevel="1">
      <c r="A53" s="94"/>
      <c r="B53" s="3" t="s">
        <v>230</v>
      </c>
      <c r="E53" s="4" t="str">
        <f t="shared" si="17"/>
        <v xml:space="preserve">  </v>
      </c>
      <c r="F53" s="3"/>
      <c r="G53" s="96"/>
      <c r="H53" s="96"/>
      <c r="I53" s="96"/>
      <c r="J53" s="96"/>
      <c r="K53" s="98"/>
      <c r="L53" s="96"/>
      <c r="M53" s="96"/>
      <c r="N53" s="98"/>
      <c r="O53" s="96"/>
      <c r="P53" s="96"/>
      <c r="Q53" s="96"/>
      <c r="R53" s="96"/>
      <c r="S53" s="96"/>
      <c r="T53" s="96"/>
      <c r="U53" s="96"/>
      <c r="V53" s="96"/>
      <c r="AJ53" s="73"/>
    </row>
    <row r="54" spans="1:61" s="60" customFormat="1" outlineLevel="1">
      <c r="A54" s="94" t="s">
        <v>135</v>
      </c>
      <c r="B54" s="3" t="s">
        <v>88</v>
      </c>
      <c r="C54" s="3" t="s">
        <v>192</v>
      </c>
      <c r="D54" s="3" t="s">
        <v>6</v>
      </c>
      <c r="E54" s="4" t="str">
        <f t="shared" si="17"/>
        <v>RP6 Plot 1</v>
      </c>
      <c r="F54" s="4"/>
      <c r="G54" s="96">
        <f>G48</f>
        <v>1</v>
      </c>
      <c r="H54" s="97">
        <f>IF(H$47=$G54,1,0)</f>
        <v>1</v>
      </c>
      <c r="I54" s="97">
        <f t="shared" si="16"/>
        <v>0</v>
      </c>
      <c r="J54" s="97">
        <f t="shared" si="16"/>
        <v>0</v>
      </c>
      <c r="K54" s="97">
        <f t="shared" si="16"/>
        <v>0</v>
      </c>
      <c r="L54" s="97">
        <f t="shared" si="16"/>
        <v>0</v>
      </c>
      <c r="M54" s="97">
        <f t="shared" si="16"/>
        <v>0</v>
      </c>
      <c r="N54" s="97">
        <f t="shared" si="16"/>
        <v>0</v>
      </c>
      <c r="O54" s="97">
        <f t="shared" si="16"/>
        <v>0</v>
      </c>
      <c r="P54" s="97">
        <f t="shared" si="16"/>
        <v>0</v>
      </c>
      <c r="Q54" s="97">
        <f t="shared" si="16"/>
        <v>0</v>
      </c>
      <c r="R54" s="97">
        <f t="shared" si="16"/>
        <v>0</v>
      </c>
      <c r="S54" s="97">
        <f t="shared" si="16"/>
        <v>0</v>
      </c>
      <c r="T54" s="97">
        <f t="shared" si="16"/>
        <v>0</v>
      </c>
      <c r="U54" s="97">
        <f t="shared" si="16"/>
        <v>0</v>
      </c>
      <c r="V54" s="97">
        <f t="shared" si="16"/>
        <v>0</v>
      </c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4"/>
      <c r="BH54" s="4"/>
      <c r="BI54" s="4"/>
    </row>
    <row r="55" spans="1:61" s="60" customFormat="1" outlineLevel="1">
      <c r="A55" s="94" t="s">
        <v>135</v>
      </c>
      <c r="B55" s="3" t="s">
        <v>89</v>
      </c>
      <c r="C55" s="3" t="s">
        <v>192</v>
      </c>
      <c r="D55" s="3" t="s">
        <v>6</v>
      </c>
      <c r="E55" s="4" t="str">
        <f t="shared" si="17"/>
        <v>RP6 Plot 2</v>
      </c>
      <c r="F55" s="4"/>
      <c r="G55" s="96">
        <f t="shared" ref="G55:G58" si="19">G49</f>
        <v>1</v>
      </c>
      <c r="H55" s="97">
        <f t="shared" ref="H55:H58" si="20">IF(H$47=$G55,1,0)</f>
        <v>1</v>
      </c>
      <c r="I55" s="97">
        <f t="shared" si="16"/>
        <v>0</v>
      </c>
      <c r="J55" s="97">
        <f t="shared" si="16"/>
        <v>0</v>
      </c>
      <c r="K55" s="97">
        <f t="shared" si="16"/>
        <v>0</v>
      </c>
      <c r="L55" s="97">
        <f t="shared" si="16"/>
        <v>0</v>
      </c>
      <c r="M55" s="97">
        <f t="shared" si="16"/>
        <v>0</v>
      </c>
      <c r="N55" s="97">
        <f t="shared" si="16"/>
        <v>0</v>
      </c>
      <c r="O55" s="97">
        <f t="shared" si="16"/>
        <v>0</v>
      </c>
      <c r="P55" s="97">
        <f t="shared" si="16"/>
        <v>0</v>
      </c>
      <c r="Q55" s="97">
        <f t="shared" si="16"/>
        <v>0</v>
      </c>
      <c r="R55" s="97">
        <f t="shared" si="16"/>
        <v>0</v>
      </c>
      <c r="S55" s="97">
        <f t="shared" si="16"/>
        <v>0</v>
      </c>
      <c r="T55" s="97">
        <f t="shared" si="16"/>
        <v>0</v>
      </c>
      <c r="U55" s="97">
        <f t="shared" si="16"/>
        <v>0</v>
      </c>
      <c r="V55" s="97">
        <f t="shared" si="16"/>
        <v>0</v>
      </c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4"/>
      <c r="BH55" s="4"/>
      <c r="BI55" s="4"/>
    </row>
    <row r="56" spans="1:61" outlineLevel="1">
      <c r="A56" s="94" t="s">
        <v>135</v>
      </c>
      <c r="B56" s="3" t="s">
        <v>90</v>
      </c>
      <c r="C56" s="3" t="s">
        <v>192</v>
      </c>
      <c r="D56" s="3" t="s">
        <v>6</v>
      </c>
      <c r="E56" s="4" t="str">
        <f t="shared" si="17"/>
        <v>RP6 Plot 3</v>
      </c>
      <c r="F56" s="3"/>
      <c r="G56" s="96">
        <f t="shared" si="19"/>
        <v>1</v>
      </c>
      <c r="H56" s="97">
        <f t="shared" si="20"/>
        <v>1</v>
      </c>
      <c r="I56" s="97">
        <f t="shared" si="16"/>
        <v>0</v>
      </c>
      <c r="J56" s="97">
        <f t="shared" si="16"/>
        <v>0</v>
      </c>
      <c r="K56" s="97">
        <f t="shared" si="16"/>
        <v>0</v>
      </c>
      <c r="L56" s="97">
        <f t="shared" si="16"/>
        <v>0</v>
      </c>
      <c r="M56" s="97">
        <f t="shared" si="16"/>
        <v>0</v>
      </c>
      <c r="N56" s="97">
        <f t="shared" si="16"/>
        <v>0</v>
      </c>
      <c r="O56" s="97">
        <f t="shared" si="16"/>
        <v>0</v>
      </c>
      <c r="P56" s="97">
        <f t="shared" si="16"/>
        <v>0</v>
      </c>
      <c r="Q56" s="97">
        <f t="shared" si="16"/>
        <v>0</v>
      </c>
      <c r="R56" s="97">
        <f t="shared" si="16"/>
        <v>0</v>
      </c>
      <c r="S56" s="97">
        <f t="shared" si="16"/>
        <v>0</v>
      </c>
      <c r="T56" s="97">
        <f t="shared" si="16"/>
        <v>0</v>
      </c>
      <c r="U56" s="97">
        <f t="shared" si="16"/>
        <v>0</v>
      </c>
      <c r="V56" s="97">
        <f t="shared" si="16"/>
        <v>0</v>
      </c>
      <c r="AJ56" s="73"/>
    </row>
    <row r="57" spans="1:61" outlineLevel="1">
      <c r="A57" s="94" t="s">
        <v>135</v>
      </c>
      <c r="B57" s="3" t="s">
        <v>91</v>
      </c>
      <c r="C57" s="3" t="s">
        <v>192</v>
      </c>
      <c r="D57" s="3" t="s">
        <v>6</v>
      </c>
      <c r="E57" s="4" t="str">
        <f t="shared" si="17"/>
        <v>RP6 Plot 4</v>
      </c>
      <c r="F57" s="3"/>
      <c r="G57" s="96">
        <f t="shared" si="19"/>
        <v>1</v>
      </c>
      <c r="H57" s="97">
        <f t="shared" si="20"/>
        <v>1</v>
      </c>
      <c r="I57" s="97">
        <f t="shared" si="16"/>
        <v>0</v>
      </c>
      <c r="J57" s="97">
        <f t="shared" si="16"/>
        <v>0</v>
      </c>
      <c r="K57" s="97">
        <f t="shared" si="16"/>
        <v>0</v>
      </c>
      <c r="L57" s="97">
        <f t="shared" si="16"/>
        <v>0</v>
      </c>
      <c r="M57" s="97">
        <f t="shared" si="16"/>
        <v>0</v>
      </c>
      <c r="N57" s="97">
        <f t="shared" si="16"/>
        <v>0</v>
      </c>
      <c r="O57" s="97">
        <f t="shared" si="16"/>
        <v>0</v>
      </c>
      <c r="P57" s="97">
        <f t="shared" si="16"/>
        <v>0</v>
      </c>
      <c r="Q57" s="97">
        <f t="shared" si="16"/>
        <v>0</v>
      </c>
      <c r="R57" s="97">
        <f t="shared" si="16"/>
        <v>0</v>
      </c>
      <c r="S57" s="97">
        <f t="shared" si="16"/>
        <v>0</v>
      </c>
      <c r="T57" s="97">
        <f t="shared" si="16"/>
        <v>0</v>
      </c>
      <c r="U57" s="97">
        <f t="shared" si="16"/>
        <v>0</v>
      </c>
      <c r="V57" s="97">
        <f t="shared" si="16"/>
        <v>0</v>
      </c>
      <c r="AJ57" s="73"/>
    </row>
    <row r="58" spans="1:61" outlineLevel="1">
      <c r="A58" s="94" t="s">
        <v>135</v>
      </c>
      <c r="B58" s="3" t="s">
        <v>92</v>
      </c>
      <c r="C58" s="3" t="s">
        <v>192</v>
      </c>
      <c r="D58" s="3" t="s">
        <v>6</v>
      </c>
      <c r="E58" s="4" t="str">
        <f t="shared" si="17"/>
        <v>RP6 Plot 5</v>
      </c>
      <c r="F58" s="3"/>
      <c r="G58" s="96">
        <f t="shared" si="19"/>
        <v>1</v>
      </c>
      <c r="H58" s="97">
        <f t="shared" si="20"/>
        <v>1</v>
      </c>
      <c r="I58" s="97">
        <f t="shared" si="16"/>
        <v>0</v>
      </c>
      <c r="J58" s="97">
        <f t="shared" si="16"/>
        <v>0</v>
      </c>
      <c r="K58" s="97">
        <f t="shared" si="16"/>
        <v>0</v>
      </c>
      <c r="L58" s="97">
        <f t="shared" si="16"/>
        <v>0</v>
      </c>
      <c r="M58" s="97">
        <f t="shared" si="16"/>
        <v>0</v>
      </c>
      <c r="N58" s="97">
        <f t="shared" si="16"/>
        <v>0</v>
      </c>
      <c r="O58" s="97">
        <f t="shared" si="16"/>
        <v>0</v>
      </c>
      <c r="P58" s="97">
        <f t="shared" si="16"/>
        <v>0</v>
      </c>
      <c r="Q58" s="97">
        <f t="shared" si="16"/>
        <v>0</v>
      </c>
      <c r="R58" s="97">
        <f t="shared" si="16"/>
        <v>0</v>
      </c>
      <c r="S58" s="97">
        <f t="shared" si="16"/>
        <v>0</v>
      </c>
      <c r="T58" s="97">
        <f t="shared" si="16"/>
        <v>0</v>
      </c>
      <c r="U58" s="97">
        <f t="shared" si="16"/>
        <v>0</v>
      </c>
      <c r="V58" s="97">
        <f t="shared" si="16"/>
        <v>0</v>
      </c>
      <c r="AJ58" s="73"/>
    </row>
    <row r="59" spans="1:61" outlineLevel="1">
      <c r="F59" s="83"/>
      <c r="G59" s="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</row>
    <row r="60" spans="1:61" s="8" customFormat="1" outlineLevel="1">
      <c r="A60" s="84"/>
      <c r="B60" s="13" t="s">
        <v>571</v>
      </c>
      <c r="D60" s="13" t="s">
        <v>198</v>
      </c>
      <c r="E60" s="226" t="s">
        <v>115</v>
      </c>
    </row>
    <row r="61" spans="1:61" s="8" customFormat="1" outlineLevel="1">
      <c r="A61" s="84"/>
      <c r="B61" s="13" t="s">
        <v>572</v>
      </c>
      <c r="D61" s="13" t="s">
        <v>198</v>
      </c>
      <c r="E61" s="226" t="s">
        <v>117</v>
      </c>
    </row>
    <row r="62" spans="1:61" s="8" customFormat="1" outlineLevel="1">
      <c r="A62" s="84"/>
      <c r="B62" s="13" t="s">
        <v>574</v>
      </c>
      <c r="D62" s="13" t="s">
        <v>198</v>
      </c>
      <c r="E62" s="226" t="s">
        <v>115</v>
      </c>
    </row>
    <row r="63" spans="1:61" s="8" customFormat="1" outlineLevel="1">
      <c r="A63" s="84"/>
      <c r="B63" s="13" t="s">
        <v>573</v>
      </c>
      <c r="D63" s="13" t="s">
        <v>198</v>
      </c>
      <c r="E63" s="226" t="s">
        <v>115</v>
      </c>
    </row>
    <row r="64" spans="1:61" outlineLevel="1">
      <c r="F64" s="83"/>
      <c r="G64" s="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</row>
    <row r="65" spans="1:61" s="82" customFormat="1">
      <c r="A65" s="78">
        <v>3</v>
      </c>
      <c r="B65" s="19" t="s">
        <v>373</v>
      </c>
      <c r="C65" s="20"/>
      <c r="D65" s="20"/>
      <c r="E65" s="20"/>
      <c r="F65" s="79"/>
      <c r="G65" s="80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81"/>
      <c r="AK65" s="81"/>
      <c r="AL65" s="81"/>
      <c r="AM65" s="81"/>
      <c r="AN65" s="81"/>
      <c r="AO65" s="81"/>
      <c r="AP65" s="81"/>
      <c r="AQ65" s="81"/>
      <c r="AR65" s="81"/>
      <c r="AS65" s="81"/>
      <c r="AT65" s="81"/>
      <c r="AU65" s="81"/>
      <c r="AV65" s="81"/>
      <c r="AW65" s="81"/>
      <c r="AX65" s="81"/>
      <c r="AY65" s="81"/>
      <c r="AZ65" s="81"/>
      <c r="BA65" s="81"/>
      <c r="BB65" s="81"/>
      <c r="BC65" s="81"/>
      <c r="BD65" s="81"/>
      <c r="BE65" s="81"/>
      <c r="BF65" s="81"/>
      <c r="BG65" s="20"/>
      <c r="BH65" s="20"/>
      <c r="BI65" s="20"/>
    </row>
    <row r="66" spans="1:61" outlineLevel="1">
      <c r="F66" s="83"/>
      <c r="G66" s="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</row>
    <row r="67" spans="1:61" outlineLevel="1">
      <c r="B67" s="1" t="s">
        <v>143</v>
      </c>
      <c r="F67" s="83"/>
      <c r="G67" s="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</row>
    <row r="68" spans="1:61" outlineLevel="1">
      <c r="B68" s="3" t="s">
        <v>25</v>
      </c>
      <c r="C68" s="3" t="s">
        <v>223</v>
      </c>
      <c r="D68" s="3" t="s">
        <v>11</v>
      </c>
      <c r="F68" s="88">
        <v>1330</v>
      </c>
      <c r="G68" s="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</row>
    <row r="69" spans="1:61" outlineLevel="1">
      <c r="B69" s="3" t="s">
        <v>13</v>
      </c>
      <c r="C69" s="3" t="s">
        <v>12</v>
      </c>
      <c r="D69" s="3" t="s">
        <v>11</v>
      </c>
      <c r="F69" s="88">
        <v>200</v>
      </c>
      <c r="G69" s="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</row>
    <row r="70" spans="1:61" outlineLevel="1">
      <c r="B70" s="3" t="s">
        <v>16</v>
      </c>
      <c r="C70" s="3" t="s">
        <v>5</v>
      </c>
      <c r="D70" s="3" t="s">
        <v>18</v>
      </c>
      <c r="F70" s="99">
        <v>0.85178875638841567</v>
      </c>
      <c r="G70" s="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</row>
    <row r="71" spans="1:61" outlineLevel="1">
      <c r="B71" s="3" t="s">
        <v>19</v>
      </c>
      <c r="C71" s="3" t="s">
        <v>86</v>
      </c>
      <c r="D71" s="3" t="s">
        <v>11</v>
      </c>
      <c r="F71" s="88">
        <v>1271.7557251908397</v>
      </c>
      <c r="G71" s="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</row>
    <row r="72" spans="1:61" outlineLevel="1">
      <c r="B72" s="3" t="s">
        <v>20</v>
      </c>
      <c r="C72" s="3" t="s">
        <v>86</v>
      </c>
      <c r="D72" s="3" t="s">
        <v>11</v>
      </c>
      <c r="F72" s="88">
        <v>210</v>
      </c>
      <c r="G72" s="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</row>
    <row r="73" spans="1:61" outlineLevel="1">
      <c r="F73" s="83"/>
      <c r="G73" s="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</row>
    <row r="74" spans="1:61" outlineLevel="1">
      <c r="B74" s="1" t="s">
        <v>20</v>
      </c>
      <c r="F74" s="83"/>
      <c r="G74" s="3"/>
      <c r="AJ74" s="73"/>
      <c r="AK74" s="73"/>
    </row>
    <row r="75" spans="1:61" outlineLevel="1">
      <c r="B75" s="3" t="s">
        <v>140</v>
      </c>
      <c r="F75" s="83"/>
      <c r="G75" s="3"/>
      <c r="AJ75" s="73"/>
      <c r="AK75" s="73"/>
    </row>
    <row r="76" spans="1:61" outlineLevel="1">
      <c r="B76" s="3" t="s">
        <v>14</v>
      </c>
      <c r="C76" s="3" t="s">
        <v>87</v>
      </c>
      <c r="D76" s="3" t="s">
        <v>15</v>
      </c>
      <c r="F76" s="83"/>
      <c r="G76" s="3"/>
      <c r="H76" s="100">
        <v>4</v>
      </c>
      <c r="I76" s="100">
        <v>4</v>
      </c>
      <c r="J76" s="100">
        <v>4</v>
      </c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</row>
    <row r="77" spans="1:61" outlineLevel="1">
      <c r="F77" s="83"/>
      <c r="G77" s="3"/>
      <c r="AJ77" s="73"/>
      <c r="AK77" s="73"/>
    </row>
    <row r="78" spans="1:61" outlineLevel="1">
      <c r="B78" s="3" t="s">
        <v>103</v>
      </c>
      <c r="F78" s="83"/>
      <c r="G78" s="3"/>
      <c r="AJ78" s="73"/>
      <c r="AK78" s="73"/>
    </row>
    <row r="79" spans="1:61" outlineLevel="1">
      <c r="B79" s="3" t="s">
        <v>108</v>
      </c>
      <c r="C79" s="3" t="s">
        <v>87</v>
      </c>
      <c r="D79" s="3" t="s">
        <v>15</v>
      </c>
      <c r="F79" s="100">
        <v>4.8</v>
      </c>
      <c r="G79" s="3"/>
      <c r="AJ79" s="73"/>
      <c r="AK79" s="73"/>
    </row>
    <row r="80" spans="1:61" outlineLevel="1">
      <c r="F80" s="83"/>
      <c r="G80" s="3"/>
      <c r="AJ80" s="73"/>
      <c r="AK80" s="73"/>
    </row>
    <row r="81" spans="2:37" outlineLevel="1">
      <c r="B81" s="1" t="s">
        <v>19</v>
      </c>
      <c r="F81" s="83"/>
      <c r="G81" s="3"/>
      <c r="AJ81" s="73"/>
      <c r="AK81" s="73"/>
    </row>
    <row r="82" spans="2:37" outlineLevel="1">
      <c r="B82" s="3" t="s">
        <v>140</v>
      </c>
      <c r="F82" s="83"/>
      <c r="G82" s="3"/>
      <c r="AJ82" s="73"/>
      <c r="AK82" s="73"/>
    </row>
    <row r="83" spans="2:37" outlineLevel="1">
      <c r="B83" s="3" t="s">
        <v>14</v>
      </c>
      <c r="C83" s="3" t="s">
        <v>87</v>
      </c>
      <c r="D83" s="3" t="s">
        <v>15</v>
      </c>
      <c r="F83" s="83"/>
      <c r="G83" s="3"/>
      <c r="H83" s="100">
        <f>1476/1000</f>
        <v>1.476</v>
      </c>
      <c r="I83" s="100">
        <f t="shared" ref="I83:J83" si="21">1476/1000</f>
        <v>1.476</v>
      </c>
      <c r="J83" s="100">
        <f t="shared" si="21"/>
        <v>1.476</v>
      </c>
      <c r="AJ83" s="73"/>
      <c r="AK83" s="73"/>
    </row>
    <row r="84" spans="2:37" outlineLevel="1">
      <c r="F84" s="83"/>
      <c r="G84" s="3"/>
      <c r="AJ84" s="73"/>
      <c r="AK84" s="73"/>
    </row>
    <row r="85" spans="2:37" outlineLevel="1">
      <c r="B85" s="3" t="s">
        <v>103</v>
      </c>
      <c r="F85" s="83"/>
      <c r="G85" s="3"/>
      <c r="AJ85" s="73"/>
      <c r="AK85" s="73"/>
    </row>
    <row r="86" spans="2:37" outlineLevel="1">
      <c r="B86" s="3" t="s">
        <v>108</v>
      </c>
      <c r="C86" s="3" t="s">
        <v>87</v>
      </c>
      <c r="D86" s="3" t="s">
        <v>15</v>
      </c>
      <c r="F86" s="100">
        <v>1.8</v>
      </c>
      <c r="G86" s="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</row>
    <row r="87" spans="2:37" outlineLevel="1">
      <c r="F87" s="83"/>
      <c r="G87" s="3"/>
      <c r="AJ87" s="73"/>
      <c r="AK87" s="73"/>
    </row>
    <row r="88" spans="2:37" outlineLevel="1">
      <c r="B88" s="1" t="s">
        <v>156</v>
      </c>
      <c r="F88" s="83"/>
      <c r="G88" s="3"/>
      <c r="AJ88" s="73"/>
      <c r="AK88" s="73"/>
    </row>
    <row r="89" spans="2:37" outlineLevel="1">
      <c r="B89" s="3" t="s">
        <v>20</v>
      </c>
      <c r="C89" s="3" t="s">
        <v>194</v>
      </c>
      <c r="D89" s="3" t="s">
        <v>133</v>
      </c>
      <c r="F89" s="101">
        <v>600</v>
      </c>
      <c r="G89" s="3"/>
      <c r="AJ89" s="73"/>
      <c r="AK89" s="73"/>
    </row>
    <row r="90" spans="2:37" outlineLevel="1">
      <c r="B90" s="3" t="s">
        <v>19</v>
      </c>
      <c r="C90" s="3" t="s">
        <v>194</v>
      </c>
      <c r="D90" s="3" t="s">
        <v>133</v>
      </c>
      <c r="F90" s="101">
        <v>600</v>
      </c>
      <c r="G90" s="3"/>
      <c r="AJ90" s="73"/>
      <c r="AK90" s="73"/>
    </row>
    <row r="91" spans="2:37" outlineLevel="1">
      <c r="F91" s="83"/>
      <c r="G91" s="3"/>
      <c r="AJ91" s="73"/>
      <c r="AK91" s="73"/>
    </row>
    <row r="92" spans="2:37" outlineLevel="1">
      <c r="B92" s="1" t="s">
        <v>157</v>
      </c>
      <c r="F92" s="83"/>
      <c r="G92" s="3"/>
      <c r="AJ92" s="73"/>
      <c r="AK92" s="73"/>
    </row>
    <row r="93" spans="2:37" outlineLevel="1">
      <c r="B93" s="3" t="s">
        <v>20</v>
      </c>
      <c r="C93" s="3" t="s">
        <v>194</v>
      </c>
      <c r="D93" s="3" t="s">
        <v>133</v>
      </c>
      <c r="F93" s="101">
        <v>150</v>
      </c>
      <c r="G93" s="3"/>
      <c r="AJ93" s="73"/>
      <c r="AK93" s="73"/>
    </row>
    <row r="94" spans="2:37" outlineLevel="1">
      <c r="B94" s="3" t="s">
        <v>19</v>
      </c>
      <c r="C94" s="3" t="s">
        <v>194</v>
      </c>
      <c r="D94" s="3" t="s">
        <v>133</v>
      </c>
      <c r="F94" s="101">
        <v>150</v>
      </c>
      <c r="G94" s="3"/>
      <c r="AJ94" s="73"/>
      <c r="AK94" s="73"/>
    </row>
    <row r="95" spans="2:37" outlineLevel="1">
      <c r="F95" s="83"/>
      <c r="G95" s="3"/>
      <c r="AJ95" s="73"/>
      <c r="AK95" s="73"/>
    </row>
    <row r="96" spans="2:37" outlineLevel="1">
      <c r="B96" s="1" t="s">
        <v>13</v>
      </c>
      <c r="F96" s="83"/>
      <c r="G96" s="3"/>
      <c r="AJ96" s="73"/>
      <c r="AK96" s="73"/>
    </row>
    <row r="97" spans="1:61" outlineLevel="1">
      <c r="B97" s="3" t="s">
        <v>14</v>
      </c>
      <c r="C97" s="3" t="s">
        <v>12</v>
      </c>
      <c r="D97" s="3" t="s">
        <v>9</v>
      </c>
      <c r="F97" s="101"/>
      <c r="G97" s="3"/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250</v>
      </c>
      <c r="P97" s="101">
        <v>500</v>
      </c>
      <c r="Q97" s="101">
        <v>750</v>
      </c>
      <c r="R97" s="101">
        <v>1000</v>
      </c>
      <c r="S97" s="101">
        <v>1250</v>
      </c>
      <c r="T97" s="101">
        <v>1500</v>
      </c>
      <c r="U97" s="101">
        <v>1750</v>
      </c>
      <c r="V97" s="101">
        <v>2000</v>
      </c>
      <c r="W97" s="101">
        <v>2000</v>
      </c>
      <c r="X97" s="101">
        <v>2000</v>
      </c>
      <c r="Y97" s="102">
        <v>2000</v>
      </c>
      <c r="Z97" s="102">
        <v>2000</v>
      </c>
      <c r="AA97" s="102">
        <v>2000</v>
      </c>
      <c r="AB97" s="102">
        <v>2000</v>
      </c>
      <c r="AC97" s="102">
        <v>2000</v>
      </c>
      <c r="AD97" s="102">
        <v>2000</v>
      </c>
      <c r="AE97" s="102">
        <v>2000</v>
      </c>
      <c r="AF97" s="102">
        <v>2000</v>
      </c>
      <c r="AG97" s="102">
        <v>2000</v>
      </c>
      <c r="AH97" s="102">
        <v>2000</v>
      </c>
      <c r="AI97" s="102">
        <v>2000</v>
      </c>
      <c r="AJ97" s="102">
        <v>2000</v>
      </c>
      <c r="AK97" s="102">
        <v>2000</v>
      </c>
      <c r="AL97" s="102">
        <v>2000</v>
      </c>
      <c r="AM97" s="102">
        <v>2000</v>
      </c>
      <c r="AN97" s="102">
        <v>2000</v>
      </c>
      <c r="AO97" s="102">
        <v>2000</v>
      </c>
      <c r="AP97" s="102">
        <v>2000</v>
      </c>
      <c r="AQ97" s="102">
        <v>2000</v>
      </c>
      <c r="AR97" s="102">
        <v>2000</v>
      </c>
      <c r="AS97" s="102">
        <v>2000</v>
      </c>
      <c r="AT97" s="102">
        <v>2000</v>
      </c>
      <c r="AU97" s="102">
        <v>2000</v>
      </c>
    </row>
    <row r="98" spans="1:61" outlineLevel="1">
      <c r="B98" s="3" t="s">
        <v>10</v>
      </c>
      <c r="C98" s="3" t="s">
        <v>12</v>
      </c>
      <c r="D98" s="3" t="s">
        <v>11</v>
      </c>
      <c r="F98" s="101">
        <v>200</v>
      </c>
      <c r="G98" s="3"/>
      <c r="AJ98" s="73"/>
      <c r="AK98" s="73"/>
    </row>
    <row r="99" spans="1:61" outlineLevel="1">
      <c r="F99" s="83"/>
      <c r="G99" s="3"/>
      <c r="AJ99" s="73"/>
      <c r="AK99" s="73"/>
    </row>
    <row r="100" spans="1:61" outlineLevel="1">
      <c r="B100" s="1" t="s">
        <v>79</v>
      </c>
      <c r="F100" s="83"/>
      <c r="G100" s="3"/>
      <c r="AJ100" s="73"/>
      <c r="AK100" s="73"/>
    </row>
    <row r="101" spans="1:61" outlineLevel="1">
      <c r="B101" s="3" t="s">
        <v>14</v>
      </c>
      <c r="C101" s="3" t="s">
        <v>5</v>
      </c>
      <c r="D101" s="3" t="s">
        <v>17</v>
      </c>
      <c r="F101" s="101"/>
      <c r="G101" s="102"/>
      <c r="H101" s="88">
        <v>0</v>
      </c>
      <c r="I101" s="88">
        <v>715.00000000000011</v>
      </c>
      <c r="J101" s="88">
        <v>357.50000000000006</v>
      </c>
      <c r="K101" s="88">
        <v>119.16666666666667</v>
      </c>
      <c r="L101" s="88">
        <v>59.583333333333336</v>
      </c>
      <c r="AJ101" s="73"/>
      <c r="AK101" s="73"/>
    </row>
    <row r="102" spans="1:61" outlineLevel="1">
      <c r="B102" s="3" t="s">
        <v>10</v>
      </c>
      <c r="C102" s="3" t="s">
        <v>5</v>
      </c>
      <c r="D102" s="3" t="s">
        <v>18</v>
      </c>
      <c r="F102" s="103">
        <f>500/587</f>
        <v>0.85178875638841567</v>
      </c>
      <c r="G102" s="102"/>
      <c r="H102" s="88"/>
      <c r="I102" s="88"/>
      <c r="J102" s="88"/>
      <c r="K102" s="88"/>
      <c r="L102" s="88"/>
      <c r="AJ102" s="73"/>
      <c r="AK102" s="73"/>
    </row>
    <row r="103" spans="1:61" outlineLevel="1">
      <c r="F103" s="3"/>
      <c r="G103" s="3"/>
      <c r="AJ103" s="73"/>
      <c r="AK103" s="73"/>
    </row>
    <row r="104" spans="1:61" outlineLevel="1">
      <c r="F104" s="89"/>
      <c r="G104" s="90"/>
      <c r="AJ104" s="73"/>
      <c r="AK104" s="73"/>
    </row>
    <row r="105" spans="1:61" s="82" customFormat="1">
      <c r="A105" s="78">
        <v>4</v>
      </c>
      <c r="B105" s="19" t="s">
        <v>374</v>
      </c>
      <c r="C105" s="20"/>
      <c r="D105" s="20"/>
      <c r="E105" s="20"/>
      <c r="F105" s="79"/>
      <c r="G105" s="80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81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20"/>
      <c r="BH105" s="20"/>
      <c r="BI105" s="20"/>
    </row>
    <row r="106" spans="1:61" outlineLevel="1">
      <c r="F106" s="83"/>
      <c r="G106" s="3"/>
      <c r="AJ106" s="73"/>
      <c r="AK106" s="73"/>
    </row>
    <row r="107" spans="1:61" outlineLevel="1">
      <c r="B107" s="1" t="s">
        <v>217</v>
      </c>
      <c r="F107" s="83"/>
      <c r="G107" s="3"/>
      <c r="H107" s="75">
        <v>1</v>
      </c>
      <c r="I107" s="75">
        <v>2</v>
      </c>
      <c r="J107" s="75">
        <v>3</v>
      </c>
      <c r="K107" s="75">
        <v>4</v>
      </c>
      <c r="L107" s="75">
        <v>5</v>
      </c>
      <c r="M107" s="75">
        <v>6</v>
      </c>
      <c r="N107" s="75">
        <v>7</v>
      </c>
      <c r="O107" s="75">
        <v>8</v>
      </c>
      <c r="P107" s="75">
        <v>9</v>
      </c>
      <c r="Q107" s="75">
        <v>10</v>
      </c>
      <c r="R107" s="75">
        <v>11</v>
      </c>
      <c r="S107" s="75">
        <v>12</v>
      </c>
      <c r="T107" s="75">
        <v>13</v>
      </c>
      <c r="U107" s="75">
        <v>14</v>
      </c>
      <c r="V107" s="75">
        <v>15</v>
      </c>
      <c r="W107" s="75">
        <v>16</v>
      </c>
      <c r="X107" s="75">
        <v>17</v>
      </c>
      <c r="Y107" s="75">
        <v>18</v>
      </c>
      <c r="Z107" s="75">
        <v>19</v>
      </c>
      <c r="AA107" s="75">
        <v>20</v>
      </c>
      <c r="AB107" s="75">
        <v>21</v>
      </c>
      <c r="AC107" s="75">
        <v>22</v>
      </c>
      <c r="AD107" s="75">
        <v>23</v>
      </c>
      <c r="AE107" s="75">
        <v>24</v>
      </c>
      <c r="AF107" s="75">
        <v>25</v>
      </c>
      <c r="AG107" s="75">
        <v>26</v>
      </c>
      <c r="AH107" s="75">
        <v>27</v>
      </c>
      <c r="AI107" s="75">
        <v>28</v>
      </c>
      <c r="AJ107" s="75">
        <v>29</v>
      </c>
      <c r="AK107" s="75">
        <v>30</v>
      </c>
      <c r="AL107" s="75">
        <v>31</v>
      </c>
      <c r="AM107" s="75">
        <v>32</v>
      </c>
      <c r="AN107" s="75">
        <v>33</v>
      </c>
      <c r="AO107" s="75">
        <v>34</v>
      </c>
      <c r="AP107" s="75">
        <v>35</v>
      </c>
      <c r="AQ107" s="75">
        <v>36</v>
      </c>
      <c r="AR107" s="75">
        <v>37</v>
      </c>
      <c r="AS107" s="75">
        <v>38</v>
      </c>
      <c r="AT107" s="75">
        <v>39</v>
      </c>
      <c r="AU107" s="75">
        <v>40</v>
      </c>
      <c r="AV107" s="75">
        <v>41</v>
      </c>
      <c r="AW107" s="75">
        <v>42</v>
      </c>
      <c r="AX107" s="75">
        <v>43</v>
      </c>
      <c r="AY107" s="75">
        <v>44</v>
      </c>
      <c r="AZ107" s="75">
        <v>45</v>
      </c>
      <c r="BA107" s="75">
        <v>46</v>
      </c>
      <c r="BB107" s="75">
        <v>47</v>
      </c>
      <c r="BC107" s="75">
        <v>48</v>
      </c>
      <c r="BD107" s="75">
        <v>49</v>
      </c>
      <c r="BE107" s="75">
        <v>50</v>
      </c>
      <c r="BF107" s="75">
        <v>51</v>
      </c>
    </row>
    <row r="108" spans="1:61" outlineLevel="1">
      <c r="B108" s="3" t="s">
        <v>212</v>
      </c>
      <c r="C108" s="3" t="s">
        <v>195</v>
      </c>
      <c r="D108" s="3" t="s">
        <v>23</v>
      </c>
      <c r="F108" s="83"/>
      <c r="G108" s="3"/>
      <c r="H108" s="88">
        <v>62.5</v>
      </c>
      <c r="I108" s="88">
        <v>42.5</v>
      </c>
      <c r="J108" s="88">
        <v>42.5</v>
      </c>
      <c r="K108" s="88">
        <v>42.5</v>
      </c>
      <c r="L108" s="88">
        <v>42.5</v>
      </c>
      <c r="M108" s="88">
        <v>42.5</v>
      </c>
      <c r="N108" s="88">
        <v>42.5</v>
      </c>
      <c r="O108" s="88">
        <v>42.5</v>
      </c>
      <c r="P108" s="88">
        <v>42.5</v>
      </c>
      <c r="Q108" s="88">
        <v>42.5</v>
      </c>
      <c r="R108" s="88">
        <v>42.5</v>
      </c>
      <c r="S108" s="88">
        <v>42.5</v>
      </c>
      <c r="T108" s="88">
        <v>42.5</v>
      </c>
      <c r="U108" s="88">
        <v>42.5</v>
      </c>
      <c r="V108" s="88">
        <v>42.5</v>
      </c>
      <c r="W108" s="88">
        <v>42.5</v>
      </c>
      <c r="X108" s="88">
        <v>42.5</v>
      </c>
      <c r="Y108" s="88">
        <v>42.5</v>
      </c>
      <c r="Z108" s="88">
        <v>42.5</v>
      </c>
      <c r="AA108" s="88">
        <v>42.5</v>
      </c>
      <c r="AB108" s="88">
        <v>42.5</v>
      </c>
      <c r="AC108" s="88">
        <v>42.5</v>
      </c>
      <c r="AD108" s="88">
        <v>42.5</v>
      </c>
      <c r="AE108" s="88">
        <v>42.5</v>
      </c>
      <c r="AF108" s="88">
        <v>42.5</v>
      </c>
      <c r="AG108" s="88">
        <v>42.5</v>
      </c>
      <c r="AH108" s="88">
        <v>42.5</v>
      </c>
      <c r="AI108" s="88">
        <v>42.5</v>
      </c>
      <c r="AJ108" s="88">
        <v>42.5</v>
      </c>
      <c r="AK108" s="88">
        <v>42.5</v>
      </c>
      <c r="AL108" s="88">
        <v>42.5</v>
      </c>
      <c r="AM108" s="88">
        <v>42.5</v>
      </c>
      <c r="AN108" s="88">
        <v>42.5</v>
      </c>
      <c r="AO108" s="88">
        <v>42.5</v>
      </c>
      <c r="AP108" s="88">
        <v>42.5</v>
      </c>
      <c r="AQ108" s="88">
        <v>42.5</v>
      </c>
      <c r="AR108" s="88">
        <v>42.5</v>
      </c>
      <c r="AS108" s="88">
        <v>42.5</v>
      </c>
      <c r="AT108" s="88">
        <v>42.5</v>
      </c>
      <c r="AU108" s="88">
        <v>42.5</v>
      </c>
      <c r="AV108" s="88">
        <v>42.5</v>
      </c>
      <c r="AW108" s="88">
        <v>42.5</v>
      </c>
      <c r="AX108" s="88">
        <v>42.5</v>
      </c>
      <c r="AY108" s="88">
        <v>42.5</v>
      </c>
      <c r="AZ108" s="88">
        <v>42.5</v>
      </c>
      <c r="BA108" s="88">
        <v>42.5</v>
      </c>
      <c r="BB108" s="88">
        <v>42.5</v>
      </c>
      <c r="BC108" s="88">
        <v>42.5</v>
      </c>
      <c r="BD108" s="88">
        <v>42.5</v>
      </c>
      <c r="BE108" s="88">
        <v>42.5</v>
      </c>
      <c r="BF108" s="88">
        <v>42.5</v>
      </c>
    </row>
    <row r="109" spans="1:61" outlineLevel="1">
      <c r="B109" s="3" t="s">
        <v>213</v>
      </c>
      <c r="C109" s="3" t="s">
        <v>195</v>
      </c>
      <c r="D109" s="3" t="s">
        <v>23</v>
      </c>
      <c r="F109" s="83"/>
      <c r="G109" s="3"/>
      <c r="H109" s="88">
        <v>140</v>
      </c>
      <c r="I109" s="88">
        <v>120</v>
      </c>
      <c r="J109" s="88">
        <v>100</v>
      </c>
      <c r="K109" s="88">
        <v>90</v>
      </c>
      <c r="L109" s="88">
        <v>80</v>
      </c>
      <c r="M109" s="88">
        <v>80</v>
      </c>
      <c r="N109" s="88">
        <v>80</v>
      </c>
      <c r="O109" s="88">
        <v>80</v>
      </c>
      <c r="P109" s="88">
        <v>80</v>
      </c>
      <c r="Q109" s="88">
        <v>80</v>
      </c>
      <c r="R109" s="88">
        <v>80</v>
      </c>
      <c r="S109" s="88">
        <v>80</v>
      </c>
      <c r="T109" s="88">
        <v>80</v>
      </c>
      <c r="U109" s="88">
        <v>80</v>
      </c>
      <c r="V109" s="88">
        <v>80</v>
      </c>
      <c r="W109" s="88">
        <v>80</v>
      </c>
      <c r="X109" s="88">
        <v>80</v>
      </c>
      <c r="Y109" s="88">
        <v>80</v>
      </c>
      <c r="Z109" s="88">
        <v>80</v>
      </c>
      <c r="AA109" s="88">
        <v>80</v>
      </c>
      <c r="AB109" s="88">
        <v>80</v>
      </c>
      <c r="AC109" s="88">
        <v>80</v>
      </c>
      <c r="AD109" s="88">
        <v>80</v>
      </c>
      <c r="AE109" s="88">
        <v>80</v>
      </c>
      <c r="AF109" s="88">
        <v>80</v>
      </c>
      <c r="AG109" s="88">
        <v>80</v>
      </c>
      <c r="AH109" s="88">
        <v>80</v>
      </c>
      <c r="AI109" s="88">
        <v>80</v>
      </c>
      <c r="AJ109" s="88">
        <v>80</v>
      </c>
      <c r="AK109" s="88">
        <v>80</v>
      </c>
      <c r="AL109" s="88">
        <v>80</v>
      </c>
      <c r="AM109" s="88">
        <v>80</v>
      </c>
      <c r="AN109" s="88">
        <v>80</v>
      </c>
      <c r="AO109" s="88">
        <v>80</v>
      </c>
      <c r="AP109" s="88">
        <v>80</v>
      </c>
      <c r="AQ109" s="88">
        <v>80</v>
      </c>
      <c r="AR109" s="88">
        <v>80</v>
      </c>
      <c r="AS109" s="88">
        <v>80</v>
      </c>
      <c r="AT109" s="88">
        <v>80</v>
      </c>
      <c r="AU109" s="88">
        <v>80</v>
      </c>
      <c r="AV109" s="88">
        <v>80</v>
      </c>
      <c r="AW109" s="88">
        <v>80</v>
      </c>
      <c r="AX109" s="88">
        <v>80</v>
      </c>
      <c r="AY109" s="88">
        <v>80</v>
      </c>
      <c r="AZ109" s="88">
        <v>80</v>
      </c>
      <c r="BA109" s="88">
        <v>80</v>
      </c>
      <c r="BB109" s="88">
        <v>80</v>
      </c>
      <c r="BC109" s="88">
        <v>80</v>
      </c>
      <c r="BD109" s="88">
        <v>80</v>
      </c>
      <c r="BE109" s="88">
        <v>80</v>
      </c>
      <c r="BF109" s="88">
        <v>80</v>
      </c>
    </row>
    <row r="110" spans="1:61" outlineLevel="1">
      <c r="B110" s="3" t="s">
        <v>214</v>
      </c>
      <c r="C110" s="3" t="s">
        <v>195</v>
      </c>
      <c r="D110" s="3" t="s">
        <v>23</v>
      </c>
      <c r="F110" s="83"/>
      <c r="G110" s="3"/>
      <c r="H110" s="88">
        <v>140</v>
      </c>
      <c r="I110" s="88">
        <v>120</v>
      </c>
      <c r="J110" s="88">
        <v>100</v>
      </c>
      <c r="K110" s="88">
        <v>90</v>
      </c>
      <c r="L110" s="88">
        <v>80</v>
      </c>
      <c r="M110" s="88">
        <v>80</v>
      </c>
      <c r="N110" s="88">
        <v>80</v>
      </c>
      <c r="O110" s="88">
        <v>80</v>
      </c>
      <c r="P110" s="88">
        <v>80</v>
      </c>
      <c r="Q110" s="88">
        <v>80</v>
      </c>
      <c r="R110" s="88">
        <v>80</v>
      </c>
      <c r="S110" s="88">
        <v>80</v>
      </c>
      <c r="T110" s="88">
        <v>80</v>
      </c>
      <c r="U110" s="88">
        <v>80</v>
      </c>
      <c r="V110" s="88">
        <v>80</v>
      </c>
      <c r="W110" s="88">
        <v>80</v>
      </c>
      <c r="X110" s="88">
        <v>80</v>
      </c>
      <c r="Y110" s="88">
        <v>80</v>
      </c>
      <c r="Z110" s="88">
        <v>80</v>
      </c>
      <c r="AA110" s="88">
        <v>80</v>
      </c>
      <c r="AB110" s="88">
        <v>80</v>
      </c>
      <c r="AC110" s="88">
        <v>80</v>
      </c>
      <c r="AD110" s="88">
        <v>80</v>
      </c>
      <c r="AE110" s="88">
        <v>80</v>
      </c>
      <c r="AF110" s="88">
        <v>80</v>
      </c>
      <c r="AG110" s="88">
        <v>80</v>
      </c>
      <c r="AH110" s="88">
        <v>80</v>
      </c>
      <c r="AI110" s="88">
        <v>80</v>
      </c>
      <c r="AJ110" s="88">
        <v>80</v>
      </c>
      <c r="AK110" s="88">
        <v>80</v>
      </c>
      <c r="AL110" s="88">
        <v>80</v>
      </c>
      <c r="AM110" s="88">
        <v>80</v>
      </c>
      <c r="AN110" s="88">
        <v>80</v>
      </c>
      <c r="AO110" s="88">
        <v>80</v>
      </c>
      <c r="AP110" s="88">
        <v>80</v>
      </c>
      <c r="AQ110" s="88">
        <v>80</v>
      </c>
      <c r="AR110" s="88">
        <v>80</v>
      </c>
      <c r="AS110" s="88">
        <v>80</v>
      </c>
      <c r="AT110" s="88">
        <v>80</v>
      </c>
      <c r="AU110" s="88">
        <v>80</v>
      </c>
      <c r="AV110" s="88">
        <v>80</v>
      </c>
      <c r="AW110" s="88">
        <v>80</v>
      </c>
      <c r="AX110" s="88">
        <v>80</v>
      </c>
      <c r="AY110" s="88">
        <v>80</v>
      </c>
      <c r="AZ110" s="88">
        <v>80</v>
      </c>
      <c r="BA110" s="88">
        <v>80</v>
      </c>
      <c r="BB110" s="88">
        <v>80</v>
      </c>
      <c r="BC110" s="88">
        <v>80</v>
      </c>
      <c r="BD110" s="88">
        <v>80</v>
      </c>
      <c r="BE110" s="88">
        <v>80</v>
      </c>
      <c r="BF110" s="88">
        <v>80</v>
      </c>
    </row>
    <row r="111" spans="1:61" outlineLevel="1">
      <c r="B111" s="3" t="s">
        <v>215</v>
      </c>
      <c r="C111" s="3" t="s">
        <v>195</v>
      </c>
      <c r="D111" s="3" t="s">
        <v>23</v>
      </c>
      <c r="F111" s="83"/>
      <c r="G111" s="3"/>
      <c r="H111" s="88">
        <v>140</v>
      </c>
      <c r="I111" s="88">
        <v>120</v>
      </c>
      <c r="J111" s="88">
        <v>100</v>
      </c>
      <c r="K111" s="88">
        <v>90</v>
      </c>
      <c r="L111" s="88">
        <v>80</v>
      </c>
      <c r="M111" s="88">
        <v>80</v>
      </c>
      <c r="N111" s="88">
        <v>80</v>
      </c>
      <c r="O111" s="88">
        <v>80</v>
      </c>
      <c r="P111" s="88">
        <v>80</v>
      </c>
      <c r="Q111" s="88">
        <v>80</v>
      </c>
      <c r="R111" s="88">
        <v>80</v>
      </c>
      <c r="S111" s="88">
        <v>80</v>
      </c>
      <c r="T111" s="88">
        <v>80</v>
      </c>
      <c r="U111" s="88">
        <v>80</v>
      </c>
      <c r="V111" s="88">
        <v>80</v>
      </c>
      <c r="W111" s="88">
        <v>80</v>
      </c>
      <c r="X111" s="88">
        <v>80</v>
      </c>
      <c r="Y111" s="88">
        <v>80</v>
      </c>
      <c r="Z111" s="88">
        <v>80</v>
      </c>
      <c r="AA111" s="88">
        <v>80</v>
      </c>
      <c r="AB111" s="88">
        <v>80</v>
      </c>
      <c r="AC111" s="88">
        <v>80</v>
      </c>
      <c r="AD111" s="88">
        <v>80</v>
      </c>
      <c r="AE111" s="88">
        <v>80</v>
      </c>
      <c r="AF111" s="88">
        <v>80</v>
      </c>
      <c r="AG111" s="88">
        <v>80</v>
      </c>
      <c r="AH111" s="88">
        <v>80</v>
      </c>
      <c r="AI111" s="88">
        <v>80</v>
      </c>
      <c r="AJ111" s="88">
        <v>80</v>
      </c>
      <c r="AK111" s="88">
        <v>80</v>
      </c>
      <c r="AL111" s="88">
        <v>80</v>
      </c>
      <c r="AM111" s="88">
        <v>80</v>
      </c>
      <c r="AN111" s="88">
        <v>80</v>
      </c>
      <c r="AO111" s="88">
        <v>80</v>
      </c>
      <c r="AP111" s="88">
        <v>80</v>
      </c>
      <c r="AQ111" s="88">
        <v>80</v>
      </c>
      <c r="AR111" s="88">
        <v>80</v>
      </c>
      <c r="AS111" s="88">
        <v>80</v>
      </c>
      <c r="AT111" s="88">
        <v>80</v>
      </c>
      <c r="AU111" s="88">
        <v>80</v>
      </c>
      <c r="AV111" s="88">
        <v>80</v>
      </c>
      <c r="AW111" s="88">
        <v>80</v>
      </c>
      <c r="AX111" s="88">
        <v>80</v>
      </c>
      <c r="AY111" s="88">
        <v>80</v>
      </c>
      <c r="AZ111" s="88">
        <v>80</v>
      </c>
      <c r="BA111" s="88">
        <v>80</v>
      </c>
      <c r="BB111" s="88">
        <v>80</v>
      </c>
      <c r="BC111" s="88">
        <v>80</v>
      </c>
      <c r="BD111" s="88">
        <v>80</v>
      </c>
      <c r="BE111" s="88">
        <v>80</v>
      </c>
      <c r="BF111" s="88">
        <v>80</v>
      </c>
    </row>
    <row r="112" spans="1:61" outlineLevel="1">
      <c r="B112" s="1"/>
      <c r="F112" s="83"/>
      <c r="G112" s="3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</row>
    <row r="113" spans="1:61" outlineLevel="1">
      <c r="B113" s="1" t="s">
        <v>239</v>
      </c>
      <c r="F113" s="83"/>
      <c r="G113" s="3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</row>
    <row r="114" spans="1:61" outlineLevel="1">
      <c r="B114" s="3" t="s">
        <v>124</v>
      </c>
      <c r="C114" s="3" t="s">
        <v>195</v>
      </c>
      <c r="D114" s="3" t="s">
        <v>23</v>
      </c>
      <c r="F114" s="83"/>
      <c r="G114" s="3"/>
      <c r="H114" s="88">
        <v>62.5</v>
      </c>
      <c r="I114" s="88">
        <v>42.5</v>
      </c>
      <c r="J114" s="88">
        <v>42.5</v>
      </c>
      <c r="K114" s="88">
        <v>42.5</v>
      </c>
      <c r="L114" s="88">
        <v>42.5</v>
      </c>
      <c r="M114" s="88">
        <v>42.5</v>
      </c>
      <c r="N114" s="88">
        <v>42.5</v>
      </c>
      <c r="O114" s="88">
        <v>42.5</v>
      </c>
      <c r="P114" s="88">
        <v>42.5</v>
      </c>
      <c r="Q114" s="88">
        <v>42.5</v>
      </c>
      <c r="R114" s="88">
        <v>42.5</v>
      </c>
      <c r="S114" s="88">
        <v>42.5</v>
      </c>
      <c r="T114" s="88">
        <v>42.5</v>
      </c>
      <c r="U114" s="88">
        <v>42.5</v>
      </c>
      <c r="V114" s="88">
        <v>42.5</v>
      </c>
      <c r="W114" s="88">
        <v>42.5</v>
      </c>
      <c r="X114" s="88">
        <v>42.5</v>
      </c>
      <c r="Y114" s="88">
        <v>42.5</v>
      </c>
      <c r="Z114" s="88">
        <v>42.5</v>
      </c>
      <c r="AA114" s="88">
        <v>42.5</v>
      </c>
      <c r="AB114" s="88">
        <v>42.5</v>
      </c>
      <c r="AC114" s="88">
        <v>42.5</v>
      </c>
      <c r="AD114" s="88">
        <v>42.5</v>
      </c>
      <c r="AE114" s="88">
        <v>42.5</v>
      </c>
      <c r="AF114" s="88">
        <v>42.5</v>
      </c>
      <c r="AG114" s="88">
        <v>42.5</v>
      </c>
      <c r="AH114" s="88">
        <v>42.5</v>
      </c>
      <c r="AI114" s="88">
        <v>42.5</v>
      </c>
      <c r="AJ114" s="88">
        <v>42.5</v>
      </c>
      <c r="AK114" s="88">
        <v>42.5</v>
      </c>
      <c r="AL114" s="88">
        <v>42.5</v>
      </c>
      <c r="AM114" s="88">
        <v>42.5</v>
      </c>
      <c r="AN114" s="88">
        <v>42.5</v>
      </c>
      <c r="AO114" s="88">
        <v>42.5</v>
      </c>
      <c r="AP114" s="88">
        <v>42.5</v>
      </c>
      <c r="AQ114" s="88">
        <v>42.5</v>
      </c>
      <c r="AR114" s="88">
        <v>42.5</v>
      </c>
      <c r="AS114" s="88">
        <v>42.5</v>
      </c>
      <c r="AT114" s="88">
        <v>42.5</v>
      </c>
      <c r="AU114" s="88">
        <v>42.5</v>
      </c>
      <c r="AV114" s="88">
        <v>42.5</v>
      </c>
      <c r="AW114" s="88">
        <v>42.5</v>
      </c>
      <c r="AX114" s="88">
        <v>42.5</v>
      </c>
      <c r="AY114" s="88">
        <v>42.5</v>
      </c>
      <c r="AZ114" s="88">
        <v>42.5</v>
      </c>
      <c r="BA114" s="88">
        <v>42.5</v>
      </c>
      <c r="BB114" s="88">
        <v>42.5</v>
      </c>
      <c r="BC114" s="88">
        <v>42.5</v>
      </c>
      <c r="BD114" s="88">
        <v>42.5</v>
      </c>
      <c r="BE114" s="88">
        <v>42.5</v>
      </c>
      <c r="BF114" s="88">
        <v>42.5</v>
      </c>
    </row>
    <row r="115" spans="1:61" outlineLevel="1">
      <c r="B115" s="3" t="s">
        <v>114</v>
      </c>
      <c r="C115" s="3" t="s">
        <v>195</v>
      </c>
      <c r="D115" s="3" t="s">
        <v>23</v>
      </c>
      <c r="F115" s="83"/>
      <c r="G115" s="3"/>
      <c r="H115" s="88">
        <v>140</v>
      </c>
      <c r="I115" s="88">
        <v>120</v>
      </c>
      <c r="J115" s="88">
        <v>100</v>
      </c>
      <c r="K115" s="88">
        <v>90</v>
      </c>
      <c r="L115" s="88">
        <v>80</v>
      </c>
      <c r="M115" s="88">
        <v>80</v>
      </c>
      <c r="N115" s="88">
        <v>80</v>
      </c>
      <c r="O115" s="88">
        <v>80</v>
      </c>
      <c r="P115" s="88">
        <v>80</v>
      </c>
      <c r="Q115" s="88">
        <v>80</v>
      </c>
      <c r="R115" s="88">
        <v>80</v>
      </c>
      <c r="S115" s="88">
        <v>80</v>
      </c>
      <c r="T115" s="88">
        <v>80</v>
      </c>
      <c r="U115" s="88">
        <v>80</v>
      </c>
      <c r="V115" s="88">
        <v>80</v>
      </c>
      <c r="W115" s="88">
        <v>80</v>
      </c>
      <c r="X115" s="88">
        <v>80</v>
      </c>
      <c r="Y115" s="88">
        <v>80</v>
      </c>
      <c r="Z115" s="88">
        <v>80</v>
      </c>
      <c r="AA115" s="88">
        <v>80</v>
      </c>
      <c r="AB115" s="88">
        <v>80</v>
      </c>
      <c r="AC115" s="88">
        <v>80</v>
      </c>
      <c r="AD115" s="88">
        <v>80</v>
      </c>
      <c r="AE115" s="88">
        <v>80</v>
      </c>
      <c r="AF115" s="88">
        <v>80</v>
      </c>
      <c r="AG115" s="88">
        <v>80</v>
      </c>
      <c r="AH115" s="88">
        <v>80</v>
      </c>
      <c r="AI115" s="88">
        <v>80</v>
      </c>
      <c r="AJ115" s="88">
        <v>80</v>
      </c>
      <c r="AK115" s="88">
        <v>80</v>
      </c>
      <c r="AL115" s="88">
        <v>80</v>
      </c>
      <c r="AM115" s="88">
        <v>80</v>
      </c>
      <c r="AN115" s="88">
        <v>80</v>
      </c>
      <c r="AO115" s="88">
        <v>80</v>
      </c>
      <c r="AP115" s="88">
        <v>80</v>
      </c>
      <c r="AQ115" s="88">
        <v>80</v>
      </c>
      <c r="AR115" s="88">
        <v>80</v>
      </c>
      <c r="AS115" s="88">
        <v>80</v>
      </c>
      <c r="AT115" s="88">
        <v>80</v>
      </c>
      <c r="AU115" s="88">
        <v>80</v>
      </c>
      <c r="AV115" s="88">
        <v>80</v>
      </c>
      <c r="AW115" s="88">
        <v>80</v>
      </c>
      <c r="AX115" s="88">
        <v>80</v>
      </c>
      <c r="AY115" s="88">
        <v>80</v>
      </c>
      <c r="AZ115" s="88">
        <v>80</v>
      </c>
      <c r="BA115" s="88">
        <v>80</v>
      </c>
      <c r="BB115" s="88">
        <v>80</v>
      </c>
      <c r="BC115" s="88">
        <v>80</v>
      </c>
      <c r="BD115" s="88">
        <v>80</v>
      </c>
      <c r="BE115" s="88">
        <v>80</v>
      </c>
      <c r="BF115" s="88">
        <v>80</v>
      </c>
    </row>
    <row r="116" spans="1:61" outlineLevel="1">
      <c r="B116" s="3" t="s">
        <v>115</v>
      </c>
      <c r="C116" s="3" t="s">
        <v>195</v>
      </c>
      <c r="D116" s="3" t="s">
        <v>23</v>
      </c>
      <c r="F116" s="83"/>
      <c r="G116" s="3"/>
      <c r="H116" s="88">
        <v>140</v>
      </c>
      <c r="I116" s="88">
        <v>120</v>
      </c>
      <c r="J116" s="88">
        <v>100</v>
      </c>
      <c r="K116" s="88">
        <v>90</v>
      </c>
      <c r="L116" s="88">
        <v>80</v>
      </c>
      <c r="M116" s="88">
        <v>80</v>
      </c>
      <c r="N116" s="88">
        <v>80</v>
      </c>
      <c r="O116" s="88">
        <v>80</v>
      </c>
      <c r="P116" s="88">
        <v>80</v>
      </c>
      <c r="Q116" s="88">
        <v>80</v>
      </c>
      <c r="R116" s="88">
        <v>80</v>
      </c>
      <c r="S116" s="88">
        <v>80</v>
      </c>
      <c r="T116" s="88">
        <v>80</v>
      </c>
      <c r="U116" s="88">
        <v>80</v>
      </c>
      <c r="V116" s="88">
        <v>80</v>
      </c>
      <c r="W116" s="88">
        <v>80</v>
      </c>
      <c r="X116" s="88">
        <v>80</v>
      </c>
      <c r="Y116" s="88">
        <v>80</v>
      </c>
      <c r="Z116" s="88">
        <v>80</v>
      </c>
      <c r="AA116" s="88">
        <v>80</v>
      </c>
      <c r="AB116" s="88">
        <v>80</v>
      </c>
      <c r="AC116" s="88">
        <v>80</v>
      </c>
      <c r="AD116" s="88">
        <v>80</v>
      </c>
      <c r="AE116" s="88">
        <v>80</v>
      </c>
      <c r="AF116" s="88">
        <v>80</v>
      </c>
      <c r="AG116" s="88">
        <v>80</v>
      </c>
      <c r="AH116" s="88">
        <v>80</v>
      </c>
      <c r="AI116" s="88">
        <v>80</v>
      </c>
      <c r="AJ116" s="88">
        <v>80</v>
      </c>
      <c r="AK116" s="88">
        <v>80</v>
      </c>
      <c r="AL116" s="88">
        <v>80</v>
      </c>
      <c r="AM116" s="88">
        <v>80</v>
      </c>
      <c r="AN116" s="88">
        <v>80</v>
      </c>
      <c r="AO116" s="88">
        <v>80</v>
      </c>
      <c r="AP116" s="88">
        <v>80</v>
      </c>
      <c r="AQ116" s="88">
        <v>80</v>
      </c>
      <c r="AR116" s="88">
        <v>80</v>
      </c>
      <c r="AS116" s="88">
        <v>80</v>
      </c>
      <c r="AT116" s="88">
        <v>80</v>
      </c>
      <c r="AU116" s="88">
        <v>80</v>
      </c>
      <c r="AV116" s="88">
        <v>80</v>
      </c>
      <c r="AW116" s="88">
        <v>80</v>
      </c>
      <c r="AX116" s="88">
        <v>80</v>
      </c>
      <c r="AY116" s="88">
        <v>80</v>
      </c>
      <c r="AZ116" s="88">
        <v>80</v>
      </c>
      <c r="BA116" s="88">
        <v>80</v>
      </c>
      <c r="BB116" s="88">
        <v>80</v>
      </c>
      <c r="BC116" s="88">
        <v>80</v>
      </c>
      <c r="BD116" s="88">
        <v>80</v>
      </c>
      <c r="BE116" s="88">
        <v>80</v>
      </c>
      <c r="BF116" s="88">
        <v>80</v>
      </c>
    </row>
    <row r="117" spans="1:61" outlineLevel="1">
      <c r="B117" s="3" t="s">
        <v>116</v>
      </c>
      <c r="C117" s="3" t="s">
        <v>195</v>
      </c>
      <c r="D117" s="3" t="s">
        <v>23</v>
      </c>
      <c r="F117" s="83"/>
      <c r="G117" s="3"/>
      <c r="H117" s="88">
        <v>140</v>
      </c>
      <c r="I117" s="88">
        <v>120</v>
      </c>
      <c r="J117" s="88">
        <v>100</v>
      </c>
      <c r="K117" s="88">
        <v>90</v>
      </c>
      <c r="L117" s="88">
        <v>80</v>
      </c>
      <c r="M117" s="88">
        <v>80</v>
      </c>
      <c r="N117" s="88">
        <v>80</v>
      </c>
      <c r="O117" s="88">
        <v>80</v>
      </c>
      <c r="P117" s="88">
        <v>80</v>
      </c>
      <c r="Q117" s="88">
        <v>80</v>
      </c>
      <c r="R117" s="88">
        <v>80</v>
      </c>
      <c r="S117" s="88">
        <v>80</v>
      </c>
      <c r="T117" s="88">
        <v>80</v>
      </c>
      <c r="U117" s="88">
        <v>80</v>
      </c>
      <c r="V117" s="88">
        <v>80</v>
      </c>
      <c r="W117" s="88">
        <v>80</v>
      </c>
      <c r="X117" s="88">
        <v>80</v>
      </c>
      <c r="Y117" s="88">
        <v>80</v>
      </c>
      <c r="Z117" s="88">
        <v>80</v>
      </c>
      <c r="AA117" s="88">
        <v>80</v>
      </c>
      <c r="AB117" s="88">
        <v>80</v>
      </c>
      <c r="AC117" s="88">
        <v>80</v>
      </c>
      <c r="AD117" s="88">
        <v>80</v>
      </c>
      <c r="AE117" s="88">
        <v>80</v>
      </c>
      <c r="AF117" s="88">
        <v>80</v>
      </c>
      <c r="AG117" s="88">
        <v>80</v>
      </c>
      <c r="AH117" s="88">
        <v>80</v>
      </c>
      <c r="AI117" s="88">
        <v>80</v>
      </c>
      <c r="AJ117" s="88">
        <v>80</v>
      </c>
      <c r="AK117" s="88">
        <v>80</v>
      </c>
      <c r="AL117" s="88">
        <v>80</v>
      </c>
      <c r="AM117" s="88">
        <v>80</v>
      </c>
      <c r="AN117" s="88">
        <v>80</v>
      </c>
      <c r="AO117" s="88">
        <v>80</v>
      </c>
      <c r="AP117" s="88">
        <v>80</v>
      </c>
      <c r="AQ117" s="88">
        <v>80</v>
      </c>
      <c r="AR117" s="88">
        <v>80</v>
      </c>
      <c r="AS117" s="88">
        <v>80</v>
      </c>
      <c r="AT117" s="88">
        <v>80</v>
      </c>
      <c r="AU117" s="88">
        <v>80</v>
      </c>
      <c r="AV117" s="88">
        <v>80</v>
      </c>
      <c r="AW117" s="88">
        <v>80</v>
      </c>
      <c r="AX117" s="88">
        <v>80</v>
      </c>
      <c r="AY117" s="88">
        <v>80</v>
      </c>
      <c r="AZ117" s="88">
        <v>80</v>
      </c>
      <c r="BA117" s="88">
        <v>80</v>
      </c>
      <c r="BB117" s="88">
        <v>80</v>
      </c>
      <c r="BC117" s="88">
        <v>80</v>
      </c>
      <c r="BD117" s="88">
        <v>80</v>
      </c>
      <c r="BE117" s="88">
        <v>80</v>
      </c>
      <c r="BF117" s="88">
        <v>80</v>
      </c>
    </row>
    <row r="118" spans="1:61" outlineLevel="1">
      <c r="B118" s="3" t="s">
        <v>117</v>
      </c>
      <c r="C118" s="3" t="s">
        <v>195</v>
      </c>
      <c r="D118" s="3" t="s">
        <v>23</v>
      </c>
      <c r="F118" s="83"/>
      <c r="G118" s="3"/>
      <c r="H118" s="88">
        <v>140</v>
      </c>
      <c r="I118" s="88">
        <v>120</v>
      </c>
      <c r="J118" s="88">
        <v>100</v>
      </c>
      <c r="K118" s="88">
        <v>90</v>
      </c>
      <c r="L118" s="88">
        <v>80</v>
      </c>
      <c r="M118" s="88">
        <v>80</v>
      </c>
      <c r="N118" s="88">
        <v>80</v>
      </c>
      <c r="O118" s="88">
        <v>80</v>
      </c>
      <c r="P118" s="88">
        <v>80</v>
      </c>
      <c r="Q118" s="88">
        <v>80</v>
      </c>
      <c r="R118" s="88">
        <v>80</v>
      </c>
      <c r="S118" s="88">
        <v>80</v>
      </c>
      <c r="T118" s="88">
        <v>80</v>
      </c>
      <c r="U118" s="88">
        <v>80</v>
      </c>
      <c r="V118" s="88">
        <v>80</v>
      </c>
      <c r="W118" s="88">
        <v>80</v>
      </c>
      <c r="X118" s="88">
        <v>80</v>
      </c>
      <c r="Y118" s="88">
        <v>80</v>
      </c>
      <c r="Z118" s="88">
        <v>80</v>
      </c>
      <c r="AA118" s="88">
        <v>80</v>
      </c>
      <c r="AB118" s="88">
        <v>80</v>
      </c>
      <c r="AC118" s="88">
        <v>80</v>
      </c>
      <c r="AD118" s="88">
        <v>80</v>
      </c>
      <c r="AE118" s="88">
        <v>80</v>
      </c>
      <c r="AF118" s="88">
        <v>80</v>
      </c>
      <c r="AG118" s="88">
        <v>80</v>
      </c>
      <c r="AH118" s="88">
        <v>80</v>
      </c>
      <c r="AI118" s="88">
        <v>80</v>
      </c>
      <c r="AJ118" s="88">
        <v>80</v>
      </c>
      <c r="AK118" s="88">
        <v>80</v>
      </c>
      <c r="AL118" s="88">
        <v>80</v>
      </c>
      <c r="AM118" s="88">
        <v>80</v>
      </c>
      <c r="AN118" s="88">
        <v>80</v>
      </c>
      <c r="AO118" s="88">
        <v>80</v>
      </c>
      <c r="AP118" s="88">
        <v>80</v>
      </c>
      <c r="AQ118" s="88">
        <v>80</v>
      </c>
      <c r="AR118" s="88">
        <v>80</v>
      </c>
      <c r="AS118" s="88">
        <v>80</v>
      </c>
      <c r="AT118" s="88">
        <v>80</v>
      </c>
      <c r="AU118" s="88">
        <v>80</v>
      </c>
      <c r="AV118" s="88">
        <v>80</v>
      </c>
      <c r="AW118" s="88">
        <v>80</v>
      </c>
      <c r="AX118" s="88">
        <v>80</v>
      </c>
      <c r="AY118" s="88">
        <v>80</v>
      </c>
      <c r="AZ118" s="88">
        <v>80</v>
      </c>
      <c r="BA118" s="88">
        <v>80</v>
      </c>
      <c r="BB118" s="88">
        <v>80</v>
      </c>
      <c r="BC118" s="88">
        <v>80</v>
      </c>
      <c r="BD118" s="88">
        <v>80</v>
      </c>
      <c r="BE118" s="88">
        <v>80</v>
      </c>
      <c r="BF118" s="88">
        <v>80</v>
      </c>
    </row>
    <row r="119" spans="1:61" outlineLevel="1">
      <c r="B119" s="3" t="s">
        <v>144</v>
      </c>
      <c r="C119" s="3" t="s">
        <v>195</v>
      </c>
      <c r="D119" s="3" t="s">
        <v>23</v>
      </c>
      <c r="F119" s="83"/>
      <c r="G119" s="3"/>
      <c r="H119" s="88">
        <f>AVERAGE(H115:H118)</f>
        <v>140</v>
      </c>
      <c r="I119" s="88">
        <f t="shared" ref="I119:BF119" si="22">AVERAGE(I115:I118)</f>
        <v>120</v>
      </c>
      <c r="J119" s="88">
        <f t="shared" si="22"/>
        <v>100</v>
      </c>
      <c r="K119" s="88">
        <f t="shared" si="22"/>
        <v>90</v>
      </c>
      <c r="L119" s="88">
        <f t="shared" si="22"/>
        <v>80</v>
      </c>
      <c r="M119" s="88">
        <f t="shared" si="22"/>
        <v>80</v>
      </c>
      <c r="N119" s="88">
        <f t="shared" si="22"/>
        <v>80</v>
      </c>
      <c r="O119" s="88">
        <f t="shared" si="22"/>
        <v>80</v>
      </c>
      <c r="P119" s="88">
        <f t="shared" si="22"/>
        <v>80</v>
      </c>
      <c r="Q119" s="88">
        <f t="shared" si="22"/>
        <v>80</v>
      </c>
      <c r="R119" s="88">
        <f t="shared" si="22"/>
        <v>80</v>
      </c>
      <c r="S119" s="88">
        <f t="shared" si="22"/>
        <v>80</v>
      </c>
      <c r="T119" s="88">
        <f t="shared" si="22"/>
        <v>80</v>
      </c>
      <c r="U119" s="88">
        <f t="shared" si="22"/>
        <v>80</v>
      </c>
      <c r="V119" s="88">
        <f t="shared" si="22"/>
        <v>80</v>
      </c>
      <c r="W119" s="88">
        <f t="shared" si="22"/>
        <v>80</v>
      </c>
      <c r="X119" s="88">
        <f t="shared" si="22"/>
        <v>80</v>
      </c>
      <c r="Y119" s="88">
        <f t="shared" si="22"/>
        <v>80</v>
      </c>
      <c r="Z119" s="88">
        <f t="shared" si="22"/>
        <v>80</v>
      </c>
      <c r="AA119" s="88">
        <f t="shared" si="22"/>
        <v>80</v>
      </c>
      <c r="AB119" s="88">
        <f t="shared" si="22"/>
        <v>80</v>
      </c>
      <c r="AC119" s="88">
        <f t="shared" si="22"/>
        <v>80</v>
      </c>
      <c r="AD119" s="88">
        <f t="shared" si="22"/>
        <v>80</v>
      </c>
      <c r="AE119" s="88">
        <f t="shared" si="22"/>
        <v>80</v>
      </c>
      <c r="AF119" s="88">
        <f t="shared" si="22"/>
        <v>80</v>
      </c>
      <c r="AG119" s="88">
        <f t="shared" si="22"/>
        <v>80</v>
      </c>
      <c r="AH119" s="88">
        <f t="shared" si="22"/>
        <v>80</v>
      </c>
      <c r="AI119" s="88">
        <f t="shared" si="22"/>
        <v>80</v>
      </c>
      <c r="AJ119" s="88">
        <f t="shared" si="22"/>
        <v>80</v>
      </c>
      <c r="AK119" s="88">
        <f t="shared" si="22"/>
        <v>80</v>
      </c>
      <c r="AL119" s="88">
        <f t="shared" si="22"/>
        <v>80</v>
      </c>
      <c r="AM119" s="88">
        <f t="shared" si="22"/>
        <v>80</v>
      </c>
      <c r="AN119" s="88">
        <f t="shared" si="22"/>
        <v>80</v>
      </c>
      <c r="AO119" s="88">
        <f t="shared" si="22"/>
        <v>80</v>
      </c>
      <c r="AP119" s="88">
        <f t="shared" si="22"/>
        <v>80</v>
      </c>
      <c r="AQ119" s="88">
        <f t="shared" si="22"/>
        <v>80</v>
      </c>
      <c r="AR119" s="88">
        <f t="shared" si="22"/>
        <v>80</v>
      </c>
      <c r="AS119" s="88">
        <f t="shared" si="22"/>
        <v>80</v>
      </c>
      <c r="AT119" s="88">
        <f t="shared" si="22"/>
        <v>80</v>
      </c>
      <c r="AU119" s="88">
        <f t="shared" si="22"/>
        <v>80</v>
      </c>
      <c r="AV119" s="88">
        <f t="shared" si="22"/>
        <v>80</v>
      </c>
      <c r="AW119" s="88">
        <f t="shared" si="22"/>
        <v>80</v>
      </c>
      <c r="AX119" s="88">
        <f t="shared" si="22"/>
        <v>80</v>
      </c>
      <c r="AY119" s="88">
        <f t="shared" si="22"/>
        <v>80</v>
      </c>
      <c r="AZ119" s="88">
        <f t="shared" si="22"/>
        <v>80</v>
      </c>
      <c r="BA119" s="88">
        <f t="shared" si="22"/>
        <v>80</v>
      </c>
      <c r="BB119" s="88">
        <f t="shared" si="22"/>
        <v>80</v>
      </c>
      <c r="BC119" s="88">
        <f t="shared" si="22"/>
        <v>80</v>
      </c>
      <c r="BD119" s="88">
        <f t="shared" si="22"/>
        <v>80</v>
      </c>
      <c r="BE119" s="88">
        <f t="shared" si="22"/>
        <v>80</v>
      </c>
      <c r="BF119" s="88">
        <f t="shared" si="22"/>
        <v>80</v>
      </c>
    </row>
    <row r="120" spans="1:61" outlineLevel="1">
      <c r="F120" s="83"/>
      <c r="G120" s="3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</row>
    <row r="121" spans="1:61" outlineLevel="1">
      <c r="B121" s="1" t="s">
        <v>240</v>
      </c>
      <c r="F121" s="83"/>
      <c r="G121" s="3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</row>
    <row r="122" spans="1:61" outlineLevel="1">
      <c r="B122" s="3" t="s">
        <v>130</v>
      </c>
      <c r="C122" s="3" t="s">
        <v>195</v>
      </c>
      <c r="D122" s="3" t="s">
        <v>26</v>
      </c>
      <c r="F122" s="88">
        <v>25</v>
      </c>
      <c r="G122" s="3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</row>
    <row r="123" spans="1:61" outlineLevel="1">
      <c r="F123" s="83"/>
      <c r="G123" s="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</row>
    <row r="124" spans="1:61" outlineLevel="1">
      <c r="B124" s="1" t="s">
        <v>27</v>
      </c>
      <c r="F124" s="83"/>
      <c r="G124" s="3"/>
      <c r="AJ124" s="73"/>
      <c r="AK124" s="73"/>
    </row>
    <row r="125" spans="1:61" outlineLevel="1">
      <c r="B125" s="3" t="s">
        <v>28</v>
      </c>
      <c r="C125" s="3" t="s">
        <v>195</v>
      </c>
      <c r="D125" s="3" t="s">
        <v>29</v>
      </c>
      <c r="F125" s="99">
        <v>3.3898305084745761</v>
      </c>
      <c r="G125" s="3"/>
      <c r="AJ125" s="73"/>
      <c r="AK125" s="73"/>
    </row>
    <row r="126" spans="1:61" s="77" customFormat="1">
      <c r="A126" s="72"/>
      <c r="B126" s="13" t="s">
        <v>590</v>
      </c>
      <c r="C126" s="13"/>
      <c r="D126" s="13" t="s">
        <v>6</v>
      </c>
      <c r="E126" s="8"/>
      <c r="F126" s="104">
        <v>0.5</v>
      </c>
      <c r="G126" s="104"/>
      <c r="H126" s="104"/>
      <c r="I126" s="104"/>
      <c r="J126" s="104"/>
      <c r="K126" s="104"/>
      <c r="L126" s="105"/>
      <c r="M126" s="106"/>
      <c r="N126" s="106"/>
      <c r="O126" s="104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</row>
    <row r="127" spans="1:61" s="77" customFormat="1">
      <c r="A127" s="72"/>
      <c r="B127" s="13" t="s">
        <v>591</v>
      </c>
      <c r="C127" s="13"/>
      <c r="D127" s="13" t="s">
        <v>6</v>
      </c>
      <c r="E127" s="8"/>
      <c r="F127" s="104">
        <v>0</v>
      </c>
      <c r="G127" s="104"/>
      <c r="H127" s="104"/>
      <c r="I127" s="104"/>
      <c r="J127" s="104"/>
      <c r="K127" s="104"/>
      <c r="L127" s="105"/>
      <c r="M127" s="106"/>
      <c r="N127" s="106"/>
      <c r="O127" s="104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</row>
    <row r="128" spans="1:61" s="77" customFormat="1">
      <c r="A128" s="72"/>
      <c r="B128" s="1"/>
      <c r="C128" s="1"/>
      <c r="D128" s="1"/>
      <c r="E128" s="1"/>
      <c r="F128" s="107"/>
      <c r="G128" s="107"/>
      <c r="H128" s="107"/>
      <c r="I128" s="107"/>
      <c r="J128" s="107"/>
      <c r="K128" s="74"/>
      <c r="L128" s="108"/>
      <c r="M128" s="74"/>
      <c r="N128" s="74"/>
      <c r="O128" s="74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</row>
    <row r="129" spans="1:61" outlineLevel="1">
      <c r="F129" s="83"/>
      <c r="G129" s="3"/>
      <c r="AJ129" s="73"/>
      <c r="AK129" s="73"/>
    </row>
    <row r="130" spans="1:61" s="109" customFormat="1">
      <c r="A130" s="78">
        <v>6</v>
      </c>
      <c r="B130" s="19" t="s">
        <v>320</v>
      </c>
      <c r="C130" s="20"/>
      <c r="D130" s="20"/>
      <c r="E130" s="20"/>
      <c r="F130" s="79"/>
      <c r="G130" s="80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81"/>
      <c r="AK130" s="81"/>
      <c r="AL130" s="81"/>
      <c r="AM130" s="81"/>
      <c r="AN130" s="81"/>
      <c r="AO130" s="81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20"/>
      <c r="BH130" s="20"/>
      <c r="BI130" s="20"/>
    </row>
    <row r="131" spans="1:61">
      <c r="B131" s="13"/>
      <c r="C131" s="13"/>
      <c r="D131" s="13"/>
      <c r="E131" s="13"/>
      <c r="F131" s="29"/>
    </row>
    <row r="132" spans="1:61">
      <c r="B132" s="110" t="s">
        <v>171</v>
      </c>
      <c r="C132" s="110"/>
      <c r="D132" s="110"/>
      <c r="E132" s="111"/>
      <c r="F132" s="61"/>
    </row>
    <row r="133" spans="1:61">
      <c r="B133" s="112" t="s">
        <v>172</v>
      </c>
      <c r="C133" s="112" t="s">
        <v>196</v>
      </c>
      <c r="D133" s="112" t="s">
        <v>81</v>
      </c>
      <c r="E133" s="113"/>
      <c r="F133" s="114">
        <v>537</v>
      </c>
    </row>
    <row r="134" spans="1:61">
      <c r="B134" s="49"/>
      <c r="C134" s="49"/>
      <c r="D134" s="49"/>
      <c r="E134" s="113"/>
      <c r="F134" s="115"/>
    </row>
    <row r="135" spans="1:61">
      <c r="B135" s="110" t="s">
        <v>282</v>
      </c>
      <c r="C135" s="110"/>
      <c r="D135" s="110"/>
      <c r="E135" s="113"/>
      <c r="F135" s="111"/>
    </row>
    <row r="136" spans="1:61">
      <c r="B136" s="112" t="s">
        <v>207</v>
      </c>
      <c r="C136" s="112" t="s">
        <v>203</v>
      </c>
      <c r="D136" s="112" t="s">
        <v>246</v>
      </c>
      <c r="E136" s="113"/>
      <c r="F136" s="116">
        <v>5.5E-2</v>
      </c>
    </row>
    <row r="137" spans="1:61">
      <c r="B137" s="112" t="s">
        <v>244</v>
      </c>
      <c r="C137" s="112" t="s">
        <v>206</v>
      </c>
      <c r="D137" s="112" t="s">
        <v>245</v>
      </c>
      <c r="E137" s="113"/>
      <c r="F137" s="117">
        <v>0.1</v>
      </c>
    </row>
    <row r="138" spans="1:61">
      <c r="B138" s="112" t="s">
        <v>247</v>
      </c>
      <c r="C138" s="112" t="s">
        <v>203</v>
      </c>
      <c r="D138" s="112" t="s">
        <v>246</v>
      </c>
      <c r="E138" s="113"/>
      <c r="F138" s="117">
        <v>0.05</v>
      </c>
    </row>
    <row r="139" spans="1:61">
      <c r="B139" s="112" t="s">
        <v>248</v>
      </c>
      <c r="C139" s="112" t="s">
        <v>203</v>
      </c>
      <c r="D139" s="112" t="s">
        <v>246</v>
      </c>
      <c r="E139" s="113"/>
      <c r="F139" s="117">
        <v>0.05</v>
      </c>
    </row>
    <row r="140" spans="1:61">
      <c r="B140" s="118" t="s">
        <v>204</v>
      </c>
      <c r="C140" s="118" t="s">
        <v>203</v>
      </c>
      <c r="D140" s="118" t="s">
        <v>42</v>
      </c>
      <c r="F140" s="119">
        <v>30</v>
      </c>
    </row>
    <row r="141" spans="1:61">
      <c r="B141" s="120" t="s">
        <v>296</v>
      </c>
      <c r="C141" s="120" t="s">
        <v>297</v>
      </c>
      <c r="D141" s="120" t="s">
        <v>245</v>
      </c>
      <c r="F141" s="121">
        <v>0.05</v>
      </c>
    </row>
    <row r="142" spans="1:61">
      <c r="B142" s="120" t="s">
        <v>310</v>
      </c>
      <c r="C142" s="120" t="s">
        <v>297</v>
      </c>
      <c r="D142" s="120" t="s">
        <v>311</v>
      </c>
      <c r="F142" s="122">
        <v>6200</v>
      </c>
    </row>
    <row r="143" spans="1:61">
      <c r="B143" s="27"/>
      <c r="C143" s="27"/>
      <c r="D143" s="27"/>
      <c r="E143" s="29"/>
      <c r="F143" s="29"/>
    </row>
    <row r="144" spans="1:61"/>
    <row r="145" spans="1:63">
      <c r="A145" s="94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63" s="128" customFormat="1">
      <c r="A146" s="123">
        <v>7</v>
      </c>
      <c r="B146" s="124" t="s">
        <v>286</v>
      </c>
      <c r="C146" s="124"/>
      <c r="D146" s="124"/>
      <c r="E146" s="125"/>
      <c r="F146" s="125"/>
      <c r="G146" s="125"/>
      <c r="H146" s="125"/>
      <c r="I146" s="126"/>
      <c r="J146" s="126"/>
      <c r="K146" s="127"/>
      <c r="L146" s="127"/>
      <c r="M146" s="127"/>
      <c r="N146" s="127"/>
      <c r="O146" s="127"/>
      <c r="P146" s="127"/>
      <c r="Q146" s="127"/>
      <c r="R146" s="124"/>
      <c r="S146" s="124"/>
      <c r="T146" s="124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</row>
    <row r="147" spans="1:63" s="77" customFormat="1">
      <c r="A147" s="129"/>
      <c r="B147" s="46"/>
      <c r="E147" s="111"/>
      <c r="F147" s="111"/>
      <c r="G147" s="111"/>
      <c r="H147" s="111"/>
      <c r="I147" s="62"/>
      <c r="J147" s="62"/>
      <c r="K147" s="61"/>
      <c r="L147" s="61"/>
      <c r="M147" s="61"/>
      <c r="N147" s="61"/>
      <c r="O147" s="61"/>
      <c r="P147" s="61"/>
    </row>
    <row r="148" spans="1:63" s="77" customFormat="1">
      <c r="A148" s="129"/>
      <c r="B148" s="77" t="s">
        <v>303</v>
      </c>
      <c r="C148" s="1" t="s">
        <v>510</v>
      </c>
      <c r="E148" s="111"/>
      <c r="F148" s="111"/>
      <c r="G148" s="111"/>
      <c r="H148" s="111" t="s">
        <v>318</v>
      </c>
      <c r="I148" s="117">
        <v>0.5</v>
      </c>
      <c r="J148" s="62"/>
      <c r="K148" s="61"/>
      <c r="L148" s="61"/>
      <c r="M148" s="61"/>
      <c r="N148" s="61"/>
      <c r="O148" s="61"/>
      <c r="P148" s="61"/>
    </row>
    <row r="149" spans="1:63" ht="14.4" customHeight="1">
      <c r="A149" s="94"/>
      <c r="D149" s="83"/>
      <c r="E149" s="83"/>
      <c r="F149" s="83"/>
      <c r="G149" s="83"/>
      <c r="H149" s="83"/>
      <c r="I149" s="83"/>
      <c r="J149" s="3"/>
      <c r="K149" s="3"/>
      <c r="L149" s="3"/>
      <c r="M149" s="130" t="s">
        <v>460</v>
      </c>
      <c r="N149" s="130"/>
      <c r="O149" s="130"/>
      <c r="P149" s="130"/>
      <c r="Q149" s="130"/>
      <c r="R149" s="3"/>
      <c r="S149" s="130" t="s">
        <v>459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J149" s="3"/>
      <c r="BK149" s="3"/>
    </row>
    <row r="150" spans="1:63" s="77" customFormat="1">
      <c r="A150" s="131"/>
      <c r="B150" s="132" t="s">
        <v>165</v>
      </c>
      <c r="C150" s="132" t="s">
        <v>249</v>
      </c>
      <c r="D150" s="133" t="s">
        <v>264</v>
      </c>
      <c r="E150" s="133" t="s">
        <v>2</v>
      </c>
      <c r="F150" s="133" t="s">
        <v>309</v>
      </c>
      <c r="G150" s="133" t="s">
        <v>254</v>
      </c>
      <c r="H150" s="133" t="s">
        <v>271</v>
      </c>
      <c r="I150" s="133" t="s">
        <v>317</v>
      </c>
      <c r="J150" s="133" t="s">
        <v>307</v>
      </c>
      <c r="K150" s="133" t="s">
        <v>323</v>
      </c>
      <c r="L150" s="133" t="s">
        <v>114</v>
      </c>
      <c r="M150" s="133" t="s">
        <v>115</v>
      </c>
      <c r="N150" s="133" t="s">
        <v>116</v>
      </c>
      <c r="O150" s="133" t="s">
        <v>117</v>
      </c>
      <c r="P150" s="1"/>
      <c r="Q150" s="133" t="s">
        <v>323</v>
      </c>
      <c r="R150" s="133" t="s">
        <v>114</v>
      </c>
      <c r="S150" s="133" t="s">
        <v>115</v>
      </c>
      <c r="T150" s="133" t="s">
        <v>116</v>
      </c>
      <c r="U150" s="133" t="s">
        <v>117</v>
      </c>
      <c r="V150" s="1"/>
      <c r="W150" s="1"/>
      <c r="X150" s="1"/>
      <c r="Y150" s="1"/>
      <c r="Z150" s="134" t="s">
        <v>129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>
      <c r="A151" s="94"/>
      <c r="B151" s="113" t="s">
        <v>251</v>
      </c>
      <c r="C151" s="113" t="s">
        <v>312</v>
      </c>
      <c r="D151" s="135" t="s">
        <v>160</v>
      </c>
      <c r="E151" s="83" t="s">
        <v>81</v>
      </c>
      <c r="F151" s="136">
        <v>0</v>
      </c>
      <c r="G151" s="136">
        <v>5000</v>
      </c>
      <c r="H151" s="61">
        <f t="shared" ref="H151:H164" si="23">$I$148*I151</f>
        <v>0</v>
      </c>
      <c r="I151" s="136">
        <v>0</v>
      </c>
      <c r="J151" s="61">
        <f>SUM(G151,I151)*(1+$F$141)</f>
        <v>5250</v>
      </c>
      <c r="K151" s="137" t="s">
        <v>32</v>
      </c>
      <c r="L151" s="137" t="s">
        <v>32</v>
      </c>
      <c r="M151" s="137" t="s">
        <v>32</v>
      </c>
      <c r="N151" s="137" t="s">
        <v>32</v>
      </c>
      <c r="O151" s="137" t="s">
        <v>32</v>
      </c>
      <c r="P151" s="136"/>
      <c r="Q151" s="138" t="s">
        <v>32</v>
      </c>
      <c r="R151" s="138" t="s">
        <v>32</v>
      </c>
      <c r="S151" s="138" t="s">
        <v>32</v>
      </c>
      <c r="T151" s="138" t="s">
        <v>32</v>
      </c>
      <c r="U151" s="138" t="s">
        <v>32</v>
      </c>
      <c r="V151" s="3"/>
      <c r="W151" s="3"/>
      <c r="X151" s="3"/>
      <c r="Y151" s="3"/>
      <c r="Z151" s="139" t="s">
        <v>293</v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J151" s="3"/>
      <c r="BK151" s="3"/>
    </row>
    <row r="152" spans="1:63">
      <c r="A152" s="94"/>
      <c r="B152" s="113" t="s">
        <v>31</v>
      </c>
      <c r="C152" s="113" t="s">
        <v>257</v>
      </c>
      <c r="D152" s="135" t="s">
        <v>160</v>
      </c>
      <c r="E152" s="83" t="s">
        <v>81</v>
      </c>
      <c r="F152" s="136">
        <v>1</v>
      </c>
      <c r="G152" s="136">
        <v>9376</v>
      </c>
      <c r="H152" s="61">
        <f t="shared" si="23"/>
        <v>1031.3600000000006</v>
      </c>
      <c r="I152" s="136">
        <v>2062.7200000000012</v>
      </c>
      <c r="J152" s="61">
        <f t="shared" ref="J152:J164" si="24">SUM(G152,I152)*(1+$F$141)</f>
        <v>12010.656000000001</v>
      </c>
      <c r="K152" s="137" t="str">
        <f>IF('Farm P&amp;L'!$E17&lt;&gt;0,'Farm P&amp;L'!$E17,Assumptions!Q152)</f>
        <v>Yes</v>
      </c>
      <c r="L152" s="137" t="str">
        <f>IF('Farm P&amp;L'!$E17&lt;&gt;0,'Farm P&amp;L'!$E17,Assumptions!R152)</f>
        <v>Yes</v>
      </c>
      <c r="M152" s="137" t="str">
        <f>IF('Farm P&amp;L'!$E17&lt;&gt;0,'Farm P&amp;L'!$E17,Assumptions!S152)</f>
        <v>Yes</v>
      </c>
      <c r="N152" s="137" t="str">
        <f>IF('Farm P&amp;L'!$E17&lt;&gt;0,'Farm P&amp;L'!$E17,Assumptions!T152)</f>
        <v>Yes</v>
      </c>
      <c r="O152" s="137" t="str">
        <f>IF('Farm P&amp;L'!$E17&lt;&gt;0,'Farm P&amp;L'!$E17,Assumptions!U152)</f>
        <v>Yes</v>
      </c>
      <c r="P152" s="136"/>
      <c r="Q152" s="138" t="s">
        <v>84</v>
      </c>
      <c r="R152" s="138" t="s">
        <v>84</v>
      </c>
      <c r="S152" s="138" t="s">
        <v>84</v>
      </c>
      <c r="T152" s="138" t="s">
        <v>84</v>
      </c>
      <c r="U152" s="138" t="s">
        <v>84</v>
      </c>
      <c r="V152" s="3"/>
      <c r="W152" s="3"/>
      <c r="X152" s="3"/>
      <c r="Y152" s="3"/>
      <c r="Z152" s="139" t="s">
        <v>243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J152" s="3"/>
      <c r="BK152" s="3"/>
    </row>
    <row r="153" spans="1:63">
      <c r="A153" s="94"/>
      <c r="B153" s="113" t="s">
        <v>161</v>
      </c>
      <c r="C153" s="113" t="s">
        <v>166</v>
      </c>
      <c r="D153" s="135" t="s">
        <v>35</v>
      </c>
      <c r="E153" s="83" t="s">
        <v>81</v>
      </c>
      <c r="F153" s="136">
        <v>1</v>
      </c>
      <c r="G153" s="136">
        <v>6325</v>
      </c>
      <c r="H153" s="61">
        <f t="shared" si="23"/>
        <v>750</v>
      </c>
      <c r="I153" s="136">
        <v>1500</v>
      </c>
      <c r="J153" s="61">
        <f t="shared" si="24"/>
        <v>8216.25</v>
      </c>
      <c r="K153" s="137" t="s">
        <v>84</v>
      </c>
      <c r="L153" s="137" t="s">
        <v>32</v>
      </c>
      <c r="M153" s="137" t="s">
        <v>32</v>
      </c>
      <c r="N153" s="137" t="s">
        <v>32</v>
      </c>
      <c r="O153" s="137" t="s">
        <v>32</v>
      </c>
      <c r="P153" s="136"/>
      <c r="Q153" s="138" t="s">
        <v>84</v>
      </c>
      <c r="R153" s="138" t="s">
        <v>32</v>
      </c>
      <c r="S153" s="138" t="s">
        <v>32</v>
      </c>
      <c r="T153" s="138" t="s">
        <v>32</v>
      </c>
      <c r="U153" s="138" t="s">
        <v>32</v>
      </c>
      <c r="V153" s="3"/>
      <c r="W153" s="3"/>
      <c r="X153" s="3"/>
      <c r="Y153" s="3"/>
      <c r="Z153" s="139" t="s">
        <v>243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J153" s="3"/>
      <c r="BK153" s="3"/>
    </row>
    <row r="154" spans="1:63">
      <c r="A154" s="94"/>
      <c r="B154" s="113" t="s">
        <v>162</v>
      </c>
      <c r="C154" s="113" t="s">
        <v>167</v>
      </c>
      <c r="D154" s="135" t="s">
        <v>35</v>
      </c>
      <c r="E154" s="83" t="s">
        <v>81</v>
      </c>
      <c r="F154" s="136">
        <v>1</v>
      </c>
      <c r="G154" s="136">
        <v>4520</v>
      </c>
      <c r="H154" s="61">
        <f t="shared" si="23"/>
        <v>400</v>
      </c>
      <c r="I154" s="136">
        <v>800</v>
      </c>
      <c r="J154" s="61">
        <f t="shared" si="24"/>
        <v>5586</v>
      </c>
      <c r="K154" s="137" t="s">
        <v>84</v>
      </c>
      <c r="L154" s="137" t="s">
        <v>84</v>
      </c>
      <c r="M154" s="137" t="s">
        <v>32</v>
      </c>
      <c r="N154" s="137" t="s">
        <v>84</v>
      </c>
      <c r="O154" s="137" t="s">
        <v>32</v>
      </c>
      <c r="P154" s="136"/>
      <c r="Q154" s="138" t="s">
        <v>84</v>
      </c>
      <c r="R154" s="138" t="s">
        <v>84</v>
      </c>
      <c r="S154" s="138" t="s">
        <v>32</v>
      </c>
      <c r="T154" s="138" t="s">
        <v>84</v>
      </c>
      <c r="U154" s="138" t="s">
        <v>32</v>
      </c>
      <c r="V154" s="3"/>
      <c r="W154" s="3"/>
      <c r="X154" s="3"/>
      <c r="Y154" s="3"/>
      <c r="Z154" s="139" t="s">
        <v>243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J154" s="3"/>
      <c r="BK154" s="3"/>
    </row>
    <row r="155" spans="1:63">
      <c r="A155" s="94"/>
      <c r="B155" s="113" t="s">
        <v>163</v>
      </c>
      <c r="C155" s="113" t="s">
        <v>262</v>
      </c>
      <c r="D155" s="135" t="s">
        <v>35</v>
      </c>
      <c r="E155" s="83" t="s">
        <v>81</v>
      </c>
      <c r="F155" s="136">
        <v>0</v>
      </c>
      <c r="G155" s="136">
        <v>1361.1111111111111</v>
      </c>
      <c r="H155" s="61">
        <f t="shared" si="23"/>
        <v>0</v>
      </c>
      <c r="I155" s="136">
        <v>0</v>
      </c>
      <c r="J155" s="61">
        <f t="shared" si="24"/>
        <v>1429.1666666666667</v>
      </c>
      <c r="K155" s="137" t="s">
        <v>84</v>
      </c>
      <c r="L155" s="137" t="s">
        <v>84</v>
      </c>
      <c r="M155" s="137" t="s">
        <v>84</v>
      </c>
      <c r="N155" s="137" t="s">
        <v>84</v>
      </c>
      <c r="O155" s="137" t="s">
        <v>84</v>
      </c>
      <c r="P155" s="136"/>
      <c r="Q155" s="138" t="s">
        <v>84</v>
      </c>
      <c r="R155" s="138" t="s">
        <v>84</v>
      </c>
      <c r="S155" s="138" t="s">
        <v>84</v>
      </c>
      <c r="T155" s="138" t="s">
        <v>84</v>
      </c>
      <c r="U155" s="138" t="s">
        <v>84</v>
      </c>
      <c r="V155" s="3"/>
      <c r="W155" s="3"/>
      <c r="X155" s="3"/>
      <c r="Y155" s="3"/>
      <c r="Z155" s="139" t="s">
        <v>243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J155" s="3"/>
      <c r="BK155" s="3"/>
    </row>
    <row r="156" spans="1:63">
      <c r="A156" s="94"/>
      <c r="B156" s="113" t="s">
        <v>163</v>
      </c>
      <c r="C156" s="113" t="s">
        <v>202</v>
      </c>
      <c r="D156" s="135" t="s">
        <v>35</v>
      </c>
      <c r="E156" s="83" t="s">
        <v>81</v>
      </c>
      <c r="F156" s="136">
        <v>0</v>
      </c>
      <c r="G156" s="136">
        <v>500</v>
      </c>
      <c r="H156" s="61">
        <f t="shared" si="23"/>
        <v>0</v>
      </c>
      <c r="I156" s="136">
        <v>0</v>
      </c>
      <c r="J156" s="61">
        <f t="shared" si="24"/>
        <v>525</v>
      </c>
      <c r="K156" s="137" t="s">
        <v>84</v>
      </c>
      <c r="L156" s="137" t="s">
        <v>84</v>
      </c>
      <c r="M156" s="137" t="s">
        <v>84</v>
      </c>
      <c r="N156" s="137" t="s">
        <v>84</v>
      </c>
      <c r="O156" s="137" t="s">
        <v>84</v>
      </c>
      <c r="P156" s="136"/>
      <c r="Q156" s="138" t="s">
        <v>84</v>
      </c>
      <c r="R156" s="138" t="s">
        <v>84</v>
      </c>
      <c r="S156" s="138" t="s">
        <v>84</v>
      </c>
      <c r="T156" s="138" t="s">
        <v>84</v>
      </c>
      <c r="U156" s="138" t="s">
        <v>84</v>
      </c>
      <c r="V156" s="3"/>
      <c r="W156" s="3"/>
      <c r="X156" s="3"/>
      <c r="Y156" s="3"/>
      <c r="Z156" s="139" t="s">
        <v>243</v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J156" s="3"/>
      <c r="BK156" s="3"/>
    </row>
    <row r="157" spans="1:63">
      <c r="A157" s="94"/>
      <c r="B157" s="113" t="s">
        <v>163</v>
      </c>
      <c r="C157" s="113" t="s">
        <v>259</v>
      </c>
      <c r="D157" s="135" t="s">
        <v>35</v>
      </c>
      <c r="E157" s="83" t="s">
        <v>81</v>
      </c>
      <c r="F157" s="136">
        <v>0</v>
      </c>
      <c r="G157" s="136">
        <v>916.66666666666663</v>
      </c>
      <c r="H157" s="61">
        <f t="shared" si="23"/>
        <v>0</v>
      </c>
      <c r="I157" s="136">
        <v>0</v>
      </c>
      <c r="J157" s="61">
        <f t="shared" si="24"/>
        <v>962.5</v>
      </c>
      <c r="K157" s="137" t="s">
        <v>84</v>
      </c>
      <c r="L157" s="137" t="s">
        <v>84</v>
      </c>
      <c r="M157" s="137" t="s">
        <v>84</v>
      </c>
      <c r="N157" s="137" t="s">
        <v>84</v>
      </c>
      <c r="O157" s="137" t="s">
        <v>84</v>
      </c>
      <c r="P157" s="136"/>
      <c r="Q157" s="138" t="s">
        <v>84</v>
      </c>
      <c r="R157" s="138" t="s">
        <v>84</v>
      </c>
      <c r="S157" s="138" t="s">
        <v>84</v>
      </c>
      <c r="T157" s="138" t="s">
        <v>84</v>
      </c>
      <c r="U157" s="138" t="s">
        <v>84</v>
      </c>
      <c r="V157" s="3"/>
      <c r="W157" s="3"/>
      <c r="X157" s="3"/>
      <c r="Y157" s="3"/>
      <c r="Z157" s="139" t="s">
        <v>243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J157" s="3"/>
      <c r="BK157" s="3"/>
    </row>
    <row r="158" spans="1:63">
      <c r="A158" s="94"/>
      <c r="B158" s="113" t="s">
        <v>163</v>
      </c>
      <c r="C158" s="113" t="s">
        <v>260</v>
      </c>
      <c r="D158" s="135" t="s">
        <v>35</v>
      </c>
      <c r="E158" s="83" t="s">
        <v>81</v>
      </c>
      <c r="F158" s="136">
        <v>0</v>
      </c>
      <c r="G158" s="136">
        <v>4000</v>
      </c>
      <c r="H158" s="61">
        <f t="shared" si="23"/>
        <v>0</v>
      </c>
      <c r="I158" s="136">
        <v>0</v>
      </c>
      <c r="J158" s="61">
        <f t="shared" si="24"/>
        <v>4200</v>
      </c>
      <c r="K158" s="137" t="str">
        <f>IF('Farm P&amp;L'!$E18&lt;&gt;0,'Farm P&amp;L'!$E18,Assumptions!Q158)</f>
        <v>Yes</v>
      </c>
      <c r="L158" s="137" t="str">
        <f>IF('Farm P&amp;L'!$E18&lt;&gt;0,'Farm P&amp;L'!$E18,Assumptions!R158)</f>
        <v>Yes</v>
      </c>
      <c r="M158" s="137" t="str">
        <f>IF('Farm P&amp;L'!$E18&lt;&gt;0,'Farm P&amp;L'!$E18,Assumptions!S158)</f>
        <v>Yes</v>
      </c>
      <c r="N158" s="137" t="str">
        <f>IF('Farm P&amp;L'!$E18&lt;&gt;0,'Farm P&amp;L'!$E18,Assumptions!T158)</f>
        <v>Yes</v>
      </c>
      <c r="O158" s="137" t="str">
        <f>IF('Farm P&amp;L'!$E18&lt;&gt;0,'Farm P&amp;L'!$E18,Assumptions!U158)</f>
        <v>Yes</v>
      </c>
      <c r="P158" s="136"/>
      <c r="Q158" s="138" t="s">
        <v>84</v>
      </c>
      <c r="R158" s="138" t="s">
        <v>32</v>
      </c>
      <c r="S158" s="138" t="s">
        <v>32</v>
      </c>
      <c r="T158" s="138" t="s">
        <v>32</v>
      </c>
      <c r="U158" s="138" t="s">
        <v>32</v>
      </c>
      <c r="V158" s="3"/>
      <c r="W158" s="3"/>
      <c r="X158" s="3"/>
      <c r="Y158" s="3"/>
      <c r="Z158" s="139" t="s">
        <v>243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J158" s="3"/>
      <c r="BK158" s="3"/>
    </row>
    <row r="159" spans="1:63">
      <c r="A159" s="94"/>
      <c r="B159" s="113" t="s">
        <v>163</v>
      </c>
      <c r="C159" s="113" t="s">
        <v>261</v>
      </c>
      <c r="D159" s="135" t="s">
        <v>35</v>
      </c>
      <c r="E159" s="83" t="s">
        <v>81</v>
      </c>
      <c r="F159" s="136">
        <v>0</v>
      </c>
      <c r="G159" s="136">
        <v>3000</v>
      </c>
      <c r="H159" s="61">
        <f t="shared" si="23"/>
        <v>1629.6296296296296</v>
      </c>
      <c r="I159" s="136">
        <v>3259.2592592592591</v>
      </c>
      <c r="J159" s="61">
        <f t="shared" si="24"/>
        <v>6572.2222222222226</v>
      </c>
      <c r="K159" s="137" t="s">
        <v>84</v>
      </c>
      <c r="L159" s="137" t="s">
        <v>32</v>
      </c>
      <c r="M159" s="137" t="s">
        <v>32</v>
      </c>
      <c r="N159" s="137" t="s">
        <v>32</v>
      </c>
      <c r="O159" s="137" t="s">
        <v>32</v>
      </c>
      <c r="P159" s="136"/>
      <c r="Q159" s="138" t="s">
        <v>84</v>
      </c>
      <c r="R159" s="138" t="s">
        <v>32</v>
      </c>
      <c r="S159" s="138" t="s">
        <v>32</v>
      </c>
      <c r="T159" s="138" t="s">
        <v>32</v>
      </c>
      <c r="U159" s="138" t="s">
        <v>32</v>
      </c>
      <c r="V159" s="3"/>
      <c r="W159" s="3"/>
      <c r="X159" s="3"/>
      <c r="Y159" s="3"/>
      <c r="Z159" s="139" t="s">
        <v>243</v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J159" s="3"/>
      <c r="BK159" s="3"/>
    </row>
    <row r="160" spans="1:63">
      <c r="A160" s="94"/>
      <c r="B160" s="113" t="s">
        <v>200</v>
      </c>
      <c r="C160" s="113" t="s">
        <v>168</v>
      </c>
      <c r="D160" s="135" t="s">
        <v>35</v>
      </c>
      <c r="E160" s="83" t="s">
        <v>81</v>
      </c>
      <c r="F160" s="136">
        <v>1</v>
      </c>
      <c r="G160" s="136">
        <v>71000</v>
      </c>
      <c r="H160" s="61">
        <f t="shared" si="23"/>
        <v>4500</v>
      </c>
      <c r="I160" s="136">
        <v>9000</v>
      </c>
      <c r="J160" s="61">
        <f t="shared" si="24"/>
        <v>84000</v>
      </c>
      <c r="K160" s="137" t="s">
        <v>84</v>
      </c>
      <c r="L160" s="137" t="s">
        <v>84</v>
      </c>
      <c r="M160" s="137" t="s">
        <v>84</v>
      </c>
      <c r="N160" s="137" t="s">
        <v>32</v>
      </c>
      <c r="O160" s="137" t="s">
        <v>32</v>
      </c>
      <c r="P160" s="136"/>
      <c r="Q160" s="138" t="s">
        <v>84</v>
      </c>
      <c r="R160" s="138" t="s">
        <v>84</v>
      </c>
      <c r="S160" s="138" t="s">
        <v>84</v>
      </c>
      <c r="T160" s="138" t="s">
        <v>32</v>
      </c>
      <c r="U160" s="138" t="s">
        <v>32</v>
      </c>
      <c r="V160" s="3"/>
      <c r="W160" s="3"/>
      <c r="X160" s="3"/>
      <c r="Y160" s="3"/>
      <c r="Z160" s="139" t="s">
        <v>243</v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J160" s="3"/>
      <c r="BK160" s="3"/>
    </row>
    <row r="161" spans="1:63">
      <c r="A161" s="94"/>
      <c r="B161" s="113" t="s">
        <v>200</v>
      </c>
      <c r="C161" s="113" t="s">
        <v>305</v>
      </c>
      <c r="D161" s="135" t="s">
        <v>35</v>
      </c>
      <c r="E161" s="83" t="s">
        <v>81</v>
      </c>
      <c r="F161" s="136">
        <v>1</v>
      </c>
      <c r="G161" s="136">
        <v>6000</v>
      </c>
      <c r="H161" s="61">
        <f t="shared" si="23"/>
        <v>0</v>
      </c>
      <c r="I161" s="136">
        <v>0</v>
      </c>
      <c r="J161" s="61">
        <f t="shared" si="24"/>
        <v>6300</v>
      </c>
      <c r="K161" s="137" t="s">
        <v>84</v>
      </c>
      <c r="L161" s="137" t="s">
        <v>84</v>
      </c>
      <c r="M161" s="137" t="s">
        <v>84</v>
      </c>
      <c r="N161" s="137" t="s">
        <v>32</v>
      </c>
      <c r="O161" s="137" t="s">
        <v>32</v>
      </c>
      <c r="P161" s="136"/>
      <c r="Q161" s="138" t="s">
        <v>84</v>
      </c>
      <c r="R161" s="138" t="s">
        <v>84</v>
      </c>
      <c r="S161" s="138" t="s">
        <v>84</v>
      </c>
      <c r="T161" s="138" t="s">
        <v>32</v>
      </c>
      <c r="U161" s="138" t="s">
        <v>32</v>
      </c>
      <c r="V161" s="3"/>
      <c r="W161" s="3"/>
      <c r="X161" s="3"/>
      <c r="Y161" s="3"/>
      <c r="Z161" s="139" t="s">
        <v>243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J161" s="3"/>
      <c r="BK161" s="3"/>
    </row>
    <row r="162" spans="1:63">
      <c r="A162" s="94"/>
      <c r="B162" s="113" t="s">
        <v>201</v>
      </c>
      <c r="C162" s="113" t="s">
        <v>169</v>
      </c>
      <c r="D162" s="135" t="s">
        <v>35</v>
      </c>
      <c r="E162" s="83" t="s">
        <v>81</v>
      </c>
      <c r="F162" s="136">
        <v>1</v>
      </c>
      <c r="G162" s="136">
        <v>24500</v>
      </c>
      <c r="H162" s="61">
        <f t="shared" si="23"/>
        <v>2000</v>
      </c>
      <c r="I162" s="136">
        <v>4000</v>
      </c>
      <c r="J162" s="61">
        <f t="shared" si="24"/>
        <v>29925</v>
      </c>
      <c r="K162" s="137" t="s">
        <v>84</v>
      </c>
      <c r="L162" s="137" t="s">
        <v>84</v>
      </c>
      <c r="M162" s="137" t="s">
        <v>84</v>
      </c>
      <c r="N162" s="137" t="s">
        <v>32</v>
      </c>
      <c r="O162" s="137" t="s">
        <v>32</v>
      </c>
      <c r="P162" s="136"/>
      <c r="Q162" s="138" t="s">
        <v>84</v>
      </c>
      <c r="R162" s="138" t="s">
        <v>84</v>
      </c>
      <c r="S162" s="138" t="s">
        <v>84</v>
      </c>
      <c r="T162" s="138" t="s">
        <v>32</v>
      </c>
      <c r="U162" s="138" t="s">
        <v>32</v>
      </c>
      <c r="V162" s="3"/>
      <c r="W162" s="3"/>
      <c r="X162" s="3"/>
      <c r="Y162" s="3"/>
      <c r="Z162" s="139" t="s">
        <v>243</v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J162" s="3"/>
      <c r="BK162" s="3"/>
    </row>
    <row r="163" spans="1:63">
      <c r="A163" s="94"/>
      <c r="B163" s="113" t="s">
        <v>201</v>
      </c>
      <c r="C163" s="113" t="s">
        <v>306</v>
      </c>
      <c r="D163" s="135" t="s">
        <v>35</v>
      </c>
      <c r="E163" s="83" t="s">
        <v>81</v>
      </c>
      <c r="F163" s="136">
        <v>1</v>
      </c>
      <c r="G163" s="136">
        <v>2000</v>
      </c>
      <c r="H163" s="61">
        <f t="shared" si="23"/>
        <v>0</v>
      </c>
      <c r="I163" s="136">
        <v>0</v>
      </c>
      <c r="J163" s="61">
        <f t="shared" si="24"/>
        <v>2100</v>
      </c>
      <c r="K163" s="137" t="s">
        <v>84</v>
      </c>
      <c r="L163" s="137" t="s">
        <v>84</v>
      </c>
      <c r="M163" s="137" t="s">
        <v>84</v>
      </c>
      <c r="N163" s="137" t="s">
        <v>32</v>
      </c>
      <c r="O163" s="137" t="s">
        <v>32</v>
      </c>
      <c r="P163" s="136"/>
      <c r="Q163" s="138" t="s">
        <v>84</v>
      </c>
      <c r="R163" s="138" t="s">
        <v>84</v>
      </c>
      <c r="S163" s="138" t="s">
        <v>84</v>
      </c>
      <c r="T163" s="138" t="s">
        <v>32</v>
      </c>
      <c r="U163" s="138" t="s">
        <v>32</v>
      </c>
      <c r="V163" s="3"/>
      <c r="W163" s="3"/>
      <c r="X163" s="3"/>
      <c r="Y163" s="3"/>
      <c r="Z163" s="139" t="s">
        <v>243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J163" s="3"/>
      <c r="BK163" s="3"/>
    </row>
    <row r="164" spans="1:63">
      <c r="A164" s="94"/>
      <c r="B164" s="140" t="s">
        <v>164</v>
      </c>
      <c r="C164" s="140" t="s">
        <v>170</v>
      </c>
      <c r="D164" s="141" t="s">
        <v>160</v>
      </c>
      <c r="E164" s="141" t="s">
        <v>81</v>
      </c>
      <c r="F164" s="142">
        <v>1</v>
      </c>
      <c r="G164" s="142">
        <v>5000</v>
      </c>
      <c r="H164" s="56">
        <f t="shared" si="23"/>
        <v>250</v>
      </c>
      <c r="I164" s="142">
        <v>500</v>
      </c>
      <c r="J164" s="154">
        <f t="shared" si="24"/>
        <v>5775</v>
      </c>
      <c r="K164" s="143" t="s">
        <v>84</v>
      </c>
      <c r="L164" s="143" t="s">
        <v>84</v>
      </c>
      <c r="M164" s="143" t="s">
        <v>84</v>
      </c>
      <c r="N164" s="143" t="s">
        <v>32</v>
      </c>
      <c r="O164" s="143" t="s">
        <v>32</v>
      </c>
      <c r="P164" s="136"/>
      <c r="Q164" s="144" t="s">
        <v>84</v>
      </c>
      <c r="R164" s="144" t="s">
        <v>84</v>
      </c>
      <c r="S164" s="144" t="s">
        <v>84</v>
      </c>
      <c r="T164" s="144" t="s">
        <v>32</v>
      </c>
      <c r="U164" s="144" t="s">
        <v>32</v>
      </c>
      <c r="V164" s="3"/>
      <c r="W164" s="3"/>
      <c r="X164" s="3"/>
      <c r="Y164" s="3"/>
      <c r="Z164" s="139" t="s">
        <v>243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J164" s="3"/>
      <c r="BK164" s="3"/>
    </row>
    <row r="165" spans="1:63">
      <c r="A165" s="94"/>
      <c r="B165" s="113"/>
      <c r="C165" s="113"/>
      <c r="D165" s="135"/>
      <c r="E165" s="135"/>
      <c r="F165" s="136"/>
      <c r="G165" s="136"/>
      <c r="H165" s="55"/>
      <c r="I165" s="136"/>
      <c r="J165" s="61"/>
      <c r="K165" s="137"/>
      <c r="L165" s="137"/>
      <c r="M165" s="137"/>
      <c r="N165" s="137"/>
      <c r="O165" s="137"/>
      <c r="P165" s="136"/>
      <c r="Q165" s="138"/>
      <c r="R165" s="138"/>
      <c r="S165" s="138"/>
      <c r="T165" s="138"/>
      <c r="U165" s="138"/>
      <c r="V165" s="3"/>
      <c r="W165" s="3"/>
      <c r="X165" s="3"/>
      <c r="Y165" s="3"/>
      <c r="Z165" s="139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J165" s="3"/>
      <c r="BK165" s="3"/>
    </row>
    <row r="166" spans="1:63">
      <c r="A166" s="94"/>
      <c r="B166" s="46" t="s">
        <v>594</v>
      </c>
      <c r="C166" s="113"/>
      <c r="D166" s="135" t="s">
        <v>160</v>
      </c>
      <c r="E166" s="135"/>
      <c r="F166" s="136"/>
      <c r="G166" s="136"/>
      <c r="H166" s="55"/>
      <c r="I166" s="136"/>
      <c r="J166" s="61"/>
      <c r="K166" s="238">
        <f>SUMIF(K$151:K$164,"Yes",$J$151:$J$164)</f>
        <v>21460.656000000003</v>
      </c>
      <c r="L166" s="238">
        <f t="shared" ref="L166:O166" si="25">SUMIF(L$151:L$164,"Yes",$J$151:$J$164)</f>
        <v>36249.128222222222</v>
      </c>
      <c r="M166" s="238">
        <f t="shared" si="25"/>
        <v>41835.128222222222</v>
      </c>
      <c r="N166" s="238">
        <f t="shared" si="25"/>
        <v>164349.12822222221</v>
      </c>
      <c r="O166" s="238">
        <f t="shared" si="25"/>
        <v>169935.12822222221</v>
      </c>
      <c r="P166" s="136"/>
      <c r="Q166" s="238">
        <f t="shared" ref="Q166:U166" si="26">SUMIF(Q$151:Q$164,"Yes",$J$151:$J$164)</f>
        <v>5250</v>
      </c>
      <c r="R166" s="238">
        <f t="shared" si="26"/>
        <v>24238.472222222223</v>
      </c>
      <c r="S166" s="238">
        <f t="shared" si="26"/>
        <v>29824.472222222223</v>
      </c>
      <c r="T166" s="238">
        <f t="shared" si="26"/>
        <v>152338.47222222222</v>
      </c>
      <c r="U166" s="238">
        <f t="shared" si="26"/>
        <v>157924.47222222222</v>
      </c>
      <c r="V166" s="3"/>
      <c r="W166" s="3"/>
      <c r="X166" s="3"/>
      <c r="Y166" s="3"/>
      <c r="Z166" s="139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J166" s="3"/>
      <c r="BK166" s="3"/>
    </row>
    <row r="167" spans="1:63">
      <c r="A167" s="94"/>
      <c r="B167" s="46" t="s">
        <v>595</v>
      </c>
      <c r="C167" s="113"/>
      <c r="D167" s="135" t="s">
        <v>160</v>
      </c>
      <c r="E167" s="135"/>
      <c r="F167" s="136"/>
      <c r="G167" s="136"/>
      <c r="H167" s="55"/>
      <c r="I167" s="136"/>
      <c r="J167" s="61"/>
      <c r="K167" s="238">
        <f>+SUMIFS($J$151:$J$164,K$151:K$164,"Yes",$Z$151:$Z$164,"Recurring")</f>
        <v>16210.656000000001</v>
      </c>
      <c r="L167" s="238">
        <f>+SUMIFS($J$151:$J$164,L$151:L$164,"Yes",$Z$151:$Z$164,"Recurring")</f>
        <v>30999.128222222225</v>
      </c>
      <c r="M167" s="238">
        <f>+SUMIFS($J$151:$J$164,M$151:M$164,"Yes",$Z$151:$Z$164,"Recurring")</f>
        <v>36585.128222222222</v>
      </c>
      <c r="N167" s="238">
        <f>+SUMIFS($J$151:$J$164,N$151:N$164,"Yes",$Z$151:$Z$164,"Recurring")</f>
        <v>159099.12822222221</v>
      </c>
      <c r="O167" s="238">
        <f>+SUMIFS($J$151:$J$164,O$151:O$164,"Yes",$Z$151:$Z$164,"Recurring")</f>
        <v>164685.12822222221</v>
      </c>
      <c r="P167" s="136"/>
      <c r="Q167" s="238">
        <f>+SUMIFS($J$151:$J$164,Q$151:Q$164,"Yes",$Z$151:$Z$164,"Recurring")</f>
        <v>0</v>
      </c>
      <c r="R167" s="238">
        <f>+SUMIFS($J$151:$J$164,R$151:R$164,"Yes",$Z$151:$Z$164,"Recurring")</f>
        <v>18988.472222222223</v>
      </c>
      <c r="S167" s="238">
        <f>+SUMIFS($J$151:$J$164,S$151:S$164,"Yes",$Z$151:$Z$164,"Recurring")</f>
        <v>24574.472222222223</v>
      </c>
      <c r="T167" s="238">
        <f>+SUMIFS($J$151:$J$164,T$151:T$164,"Yes",$Z$151:$Z$164,"Recurring")</f>
        <v>147088.47222222222</v>
      </c>
      <c r="U167" s="238">
        <f>+SUMIFS($J$151:$J$164,U$151:U$164,"Yes",$Z$151:$Z$164,"Recurring")</f>
        <v>152674.47222222222</v>
      </c>
      <c r="V167" s="3"/>
      <c r="W167" s="3"/>
      <c r="X167" s="3"/>
      <c r="Y167" s="3"/>
      <c r="Z167" s="139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J167" s="3"/>
      <c r="BK167" s="3"/>
    </row>
    <row r="168" spans="1:63">
      <c r="A168" s="94"/>
      <c r="B168" s="46"/>
      <c r="C168" s="113"/>
      <c r="D168" s="135" t="s">
        <v>596</v>
      </c>
      <c r="E168" s="135"/>
      <c r="F168" s="136"/>
      <c r="G168" s="136"/>
      <c r="H168" s="55"/>
      <c r="I168" s="136"/>
      <c r="J168" s="61"/>
      <c r="K168" s="238"/>
      <c r="L168" s="238"/>
      <c r="M168" s="238"/>
      <c r="N168" s="238"/>
      <c r="O168" s="238"/>
      <c r="P168" s="136"/>
      <c r="Q168" s="238"/>
      <c r="R168" s="238"/>
      <c r="S168" s="238"/>
      <c r="T168" s="238"/>
      <c r="U168" s="238"/>
      <c r="V168" s="3"/>
      <c r="W168" s="3"/>
      <c r="X168" s="3"/>
      <c r="Y168" s="3"/>
      <c r="Z168" s="139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J168" s="3"/>
      <c r="BK168" s="3"/>
    </row>
    <row r="169" spans="1:63">
      <c r="A169" s="94"/>
      <c r="B169" s="46"/>
      <c r="C169" s="113"/>
      <c r="D169" s="135" t="s">
        <v>596</v>
      </c>
      <c r="E169" s="135"/>
      <c r="F169" s="136"/>
      <c r="G169" s="136"/>
      <c r="H169" s="55"/>
      <c r="I169" s="136"/>
      <c r="J169" s="61"/>
      <c r="K169" s="238"/>
      <c r="L169" s="238"/>
      <c r="M169" s="238"/>
      <c r="N169" s="238"/>
      <c r="O169" s="238"/>
      <c r="P169" s="136"/>
      <c r="Q169" s="238"/>
      <c r="R169" s="238"/>
      <c r="S169" s="238"/>
      <c r="T169" s="238"/>
      <c r="U169" s="238"/>
      <c r="V169" s="3"/>
      <c r="W169" s="3"/>
      <c r="X169" s="3"/>
      <c r="Y169" s="3"/>
      <c r="Z169" s="139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J169" s="3"/>
      <c r="BK169" s="3"/>
    </row>
    <row r="170" spans="1:63">
      <c r="A170" s="94"/>
      <c r="B170" s="46"/>
      <c r="C170" s="113"/>
      <c r="D170" s="135"/>
      <c r="E170" s="135"/>
      <c r="F170" s="136"/>
      <c r="G170" s="136"/>
      <c r="H170" s="55"/>
      <c r="I170" s="136"/>
      <c r="J170" s="61"/>
      <c r="K170" s="238"/>
      <c r="L170" s="238"/>
      <c r="M170" s="238"/>
      <c r="N170" s="238"/>
      <c r="O170" s="238"/>
      <c r="P170" s="136"/>
      <c r="Q170" s="238"/>
      <c r="R170" s="238"/>
      <c r="S170" s="238"/>
      <c r="T170" s="238"/>
      <c r="U170" s="238"/>
      <c r="V170" s="3"/>
      <c r="W170" s="3"/>
      <c r="X170" s="3"/>
      <c r="Y170" s="3"/>
      <c r="Z170" s="139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J170" s="3"/>
      <c r="BK170" s="3"/>
    </row>
    <row r="171" spans="1:63">
      <c r="A171" s="94"/>
      <c r="B171" s="46"/>
      <c r="C171" s="113"/>
      <c r="D171" s="135"/>
      <c r="E171" s="135"/>
      <c r="F171" s="136"/>
      <c r="G171" s="136"/>
      <c r="H171" s="55"/>
      <c r="I171" s="136"/>
      <c r="J171" s="61"/>
      <c r="K171" s="238"/>
      <c r="L171" s="238"/>
      <c r="M171" s="238"/>
      <c r="N171" s="238"/>
      <c r="O171" s="238"/>
      <c r="P171" s="136"/>
      <c r="Q171" s="238"/>
      <c r="R171" s="238"/>
      <c r="S171" s="238"/>
      <c r="T171" s="238"/>
      <c r="U171" s="238"/>
      <c r="V171" s="3"/>
      <c r="W171" s="3"/>
      <c r="X171" s="3"/>
      <c r="Y171" s="3"/>
      <c r="Z171" s="139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J171" s="3"/>
      <c r="BK171" s="3"/>
    </row>
    <row r="172" spans="1:63">
      <c r="A172" s="94"/>
      <c r="B172" s="46"/>
      <c r="C172" s="113"/>
      <c r="D172" s="135"/>
      <c r="E172" s="135"/>
      <c r="F172" s="136"/>
      <c r="G172" s="136"/>
      <c r="H172" s="55"/>
      <c r="I172" s="136"/>
      <c r="J172" s="61"/>
      <c r="K172" s="238"/>
      <c r="L172" s="238"/>
      <c r="M172" s="238"/>
      <c r="N172" s="238"/>
      <c r="O172" s="238"/>
      <c r="P172" s="136"/>
      <c r="Q172" s="238"/>
      <c r="R172" s="238"/>
      <c r="S172" s="238"/>
      <c r="T172" s="238"/>
      <c r="U172" s="238"/>
      <c r="V172" s="3"/>
      <c r="W172" s="3"/>
      <c r="X172" s="3"/>
      <c r="Y172" s="3"/>
      <c r="Z172" s="139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J172" s="3"/>
      <c r="BK172" s="3"/>
    </row>
    <row r="173" spans="1:63" s="77" customFormat="1">
      <c r="A173" s="129"/>
      <c r="B173" s="46"/>
      <c r="G173" s="111"/>
      <c r="H173" s="111"/>
      <c r="I173" s="111"/>
      <c r="J173" s="62"/>
      <c r="K173" s="61"/>
      <c r="L173" s="61"/>
      <c r="M173" s="61"/>
      <c r="N173" s="61"/>
      <c r="O173" s="61"/>
      <c r="P173" s="61"/>
      <c r="Q173" s="61"/>
    </row>
    <row r="174" spans="1:63">
      <c r="A174" s="94"/>
      <c r="B174" s="46" t="s">
        <v>287</v>
      </c>
      <c r="D174" s="83"/>
      <c r="E174" s="83"/>
      <c r="F174" s="83"/>
      <c r="G174" s="3"/>
      <c r="H174" s="83"/>
      <c r="I174" s="83"/>
      <c r="J174" s="37"/>
      <c r="K174" s="61">
        <f>SUMIF(K$151:K$164,"Yes",$J$151:$J$164)*$F$141</f>
        <v>1073.0328000000002</v>
      </c>
      <c r="L174" s="61">
        <f>SUMIF(L$151:L$164,"Yes",$J$151:$J$164)*$F$141</f>
        <v>1812.4564111111113</v>
      </c>
      <c r="M174" s="61">
        <f t="shared" ref="M174:O174" si="27">SUMIF(M$151:M$164,"Yes",$J$151:$J$164)*$F$141</f>
        <v>2091.756411111111</v>
      </c>
      <c r="N174" s="61">
        <f t="shared" si="27"/>
        <v>8217.4564111111104</v>
      </c>
      <c r="O174" s="61">
        <f t="shared" si="27"/>
        <v>8496.7564111111114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J174" s="3"/>
    </row>
    <row r="175" spans="1:63">
      <c r="A175" s="94"/>
      <c r="B175" s="46" t="s">
        <v>277</v>
      </c>
      <c r="D175" s="83"/>
      <c r="E175" s="83"/>
      <c r="F175" s="83"/>
      <c r="G175" s="3"/>
      <c r="H175" s="83"/>
      <c r="I175" s="83"/>
      <c r="J175" s="37"/>
      <c r="K175" s="61">
        <f>SUMIF(K$151:K$164,"Yes",$J$151:$J$164)*$F$137</f>
        <v>2146.0656000000004</v>
      </c>
      <c r="L175" s="61">
        <f>SUMIF(L$151:L$164,"Yes",$J$151:$J$164)*$F$137</f>
        <v>3624.9128222222225</v>
      </c>
      <c r="M175" s="61">
        <f t="shared" ref="M175:O175" si="28">SUMIF(M$151:M$164,"Yes",$J$151:$J$164)*$F$137</f>
        <v>4183.512822222222</v>
      </c>
      <c r="N175" s="61">
        <f t="shared" si="28"/>
        <v>16434.912822222221</v>
      </c>
      <c r="O175" s="61">
        <f t="shared" si="28"/>
        <v>16993.512822222223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J175" s="3"/>
    </row>
    <row r="176" spans="1:63" s="77" customFormat="1">
      <c r="A176" s="129"/>
      <c r="B176" s="46" t="s">
        <v>273</v>
      </c>
      <c r="E176" s="62"/>
      <c r="F176" s="62"/>
      <c r="G176" s="111"/>
      <c r="H176" s="111"/>
      <c r="I176" s="111"/>
      <c r="J176" s="62"/>
      <c r="K176" s="61">
        <f>SUMIF(K151:K164,"Yes",$J151:$J164)+SUM(K174:K175)</f>
        <v>24679.754400000005</v>
      </c>
      <c r="L176" s="61">
        <f>SUMIF(L151:L164,"Yes",$J151:$J164)+SUM(L174:L175)</f>
        <v>41686.497455555553</v>
      </c>
      <c r="M176" s="61">
        <f>SUMIF(M151:M164,"Yes",$J151:$J164)+SUM(M174:M175)</f>
        <v>48110.397455555554</v>
      </c>
      <c r="N176" s="61">
        <f>SUMIF(N151:N164,"Yes",$J151:$J164)+SUM(N174:N175)</f>
        <v>189001.49745555554</v>
      </c>
      <c r="O176" s="61">
        <f>SUMIF(O151:O164,"Yes",$J151:$J164)+SUM(O174:O175)</f>
        <v>195425.39745555553</v>
      </c>
    </row>
    <row r="177" spans="1:58" s="77" customFormat="1">
      <c r="A177" s="129"/>
      <c r="B177" s="46" t="s">
        <v>315</v>
      </c>
      <c r="E177" s="111"/>
      <c r="F177" s="111"/>
      <c r="G177" s="111"/>
      <c r="H177" s="111"/>
      <c r="I177" s="62"/>
      <c r="J177" s="62"/>
      <c r="K177" s="145">
        <f>SUMIF(K151:K164,"Yes",$I$151:$I$164)/SUMIF(K151:K164,"Yes",$G$151:$G$164)</f>
        <v>0.11225076186330002</v>
      </c>
      <c r="L177" s="145">
        <f>SUMIF(L151:L164,"Yes",$I$151:$I$164)/SUMIF(L151:L164,"Yes",$G$151:$G$164)</f>
        <v>0.24627194900037039</v>
      </c>
      <c r="M177" s="145">
        <f>SUMIF(M151:M164,"Yes",$I$151:$I$164)/SUMIF(M151:M164,"Yes",$G$151:$G$164)</f>
        <v>0.23655315661398654</v>
      </c>
      <c r="N177" s="145">
        <f>SUMIF(N151:N164,"Yes",$I$151:$I$164)/SUMIF(N151:N164,"Yes",$G$151:$G$164)</f>
        <v>0.1492058006861863</v>
      </c>
      <c r="O177" s="145">
        <f>SUMIF(O151:O164,"Yes",$I$151:$I$164)/SUMIF(O151:O164,"Yes",$G$151:$G$164)</f>
        <v>0.15009827431058093</v>
      </c>
      <c r="P177" s="61"/>
      <c r="Q177" s="61"/>
    </row>
    <row r="178" spans="1:58" s="77" customFormat="1">
      <c r="A178" s="129"/>
      <c r="B178" s="46"/>
      <c r="E178" s="111"/>
      <c r="F178" s="111"/>
      <c r="G178" s="111"/>
      <c r="H178" s="111"/>
      <c r="I178" s="62"/>
      <c r="J178" s="62"/>
      <c r="K178" s="61"/>
      <c r="L178" s="61"/>
      <c r="M178" s="61"/>
      <c r="N178" s="61"/>
      <c r="O178" s="61"/>
      <c r="P178" s="61"/>
    </row>
    <row r="179" spans="1:58" s="147" customFormat="1">
      <c r="A179" s="146">
        <v>8</v>
      </c>
      <c r="B179" s="124" t="s">
        <v>285</v>
      </c>
      <c r="C179" s="124"/>
      <c r="D179" s="124"/>
      <c r="E179" s="125"/>
      <c r="F179" s="125"/>
      <c r="G179" s="125"/>
      <c r="H179" s="125"/>
      <c r="I179" s="126"/>
      <c r="J179" s="126"/>
      <c r="K179" s="127"/>
      <c r="L179" s="127"/>
      <c r="M179" s="127"/>
      <c r="N179" s="127"/>
      <c r="O179" s="127"/>
      <c r="P179" s="127"/>
      <c r="Q179" s="127"/>
      <c r="R179" s="124"/>
      <c r="S179" s="124"/>
      <c r="T179" s="124"/>
    </row>
    <row r="180" spans="1:58" s="77" customFormat="1">
      <c r="A180" s="129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1:58" s="77" customFormat="1">
      <c r="A181" s="129"/>
      <c r="B181" s="77" t="s">
        <v>279</v>
      </c>
      <c r="C181" s="77" t="s">
        <v>511</v>
      </c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1:58" s="77" customFormat="1" ht="14.4" customHeight="1">
      <c r="A182" s="129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1:58" ht="14.4" customHeight="1">
      <c r="A183" s="94"/>
      <c r="B183" s="132" t="s">
        <v>165</v>
      </c>
      <c r="C183" s="132" t="s">
        <v>249</v>
      </c>
      <c r="D183" s="132" t="s">
        <v>264</v>
      </c>
      <c r="E183" s="133" t="s">
        <v>2</v>
      </c>
      <c r="F183" s="133" t="s">
        <v>309</v>
      </c>
      <c r="G183" s="133">
        <v>1</v>
      </c>
      <c r="H183" s="133">
        <f t="shared" ref="H183:P183" si="29">G183+1</f>
        <v>2</v>
      </c>
      <c r="I183" s="133">
        <f t="shared" si="29"/>
        <v>3</v>
      </c>
      <c r="J183" s="133">
        <f t="shared" si="29"/>
        <v>4</v>
      </c>
      <c r="K183" s="133">
        <f t="shared" si="29"/>
        <v>5</v>
      </c>
      <c r="L183" s="133">
        <f t="shared" si="29"/>
        <v>6</v>
      </c>
      <c r="M183" s="133">
        <f t="shared" si="29"/>
        <v>7</v>
      </c>
      <c r="N183" s="133">
        <f t="shared" si="29"/>
        <v>8</v>
      </c>
      <c r="O183" s="133">
        <f t="shared" si="29"/>
        <v>9</v>
      </c>
      <c r="P183" s="133">
        <f t="shared" si="29"/>
        <v>10</v>
      </c>
      <c r="Q183" s="62"/>
      <c r="R183" s="133" t="s">
        <v>3</v>
      </c>
      <c r="S183" s="133" t="s">
        <v>264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>
      <c r="A184" s="94"/>
      <c r="B184" s="148" t="s">
        <v>250</v>
      </c>
      <c r="C184" s="113" t="s">
        <v>304</v>
      </c>
      <c r="D184" s="135" t="s">
        <v>160</v>
      </c>
      <c r="E184" s="61" t="s">
        <v>81</v>
      </c>
      <c r="F184" s="136">
        <v>0</v>
      </c>
      <c r="G184" s="136">
        <v>49610</v>
      </c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>
      <c r="A185" s="94"/>
      <c r="B185" s="84" t="s">
        <v>263</v>
      </c>
      <c r="C185" s="3" t="s">
        <v>178</v>
      </c>
      <c r="D185" s="135" t="s">
        <v>35</v>
      </c>
      <c r="E185" s="61" t="s">
        <v>81</v>
      </c>
      <c r="F185" s="136">
        <v>1</v>
      </c>
      <c r="G185" s="136">
        <v>150000</v>
      </c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>
      <c r="A186" s="94"/>
      <c r="B186" s="84" t="s">
        <v>263</v>
      </c>
      <c r="C186" s="3" t="s">
        <v>288</v>
      </c>
      <c r="D186" s="135" t="s">
        <v>35</v>
      </c>
      <c r="E186" s="61" t="s">
        <v>81</v>
      </c>
      <c r="F186" s="136">
        <v>1</v>
      </c>
      <c r="G186" s="136">
        <v>35000</v>
      </c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>
      <c r="A187" s="94"/>
      <c r="B187" s="84" t="s">
        <v>263</v>
      </c>
      <c r="C187" s="3" t="s">
        <v>179</v>
      </c>
      <c r="D187" s="135" t="s">
        <v>35</v>
      </c>
      <c r="E187" s="61" t="s">
        <v>81</v>
      </c>
      <c r="F187" s="136">
        <v>1</v>
      </c>
      <c r="G187" s="136">
        <v>16500</v>
      </c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>
      <c r="A188" s="94"/>
      <c r="B188" s="148" t="s">
        <v>263</v>
      </c>
      <c r="C188" s="113" t="s">
        <v>180</v>
      </c>
      <c r="D188" s="135" t="s">
        <v>35</v>
      </c>
      <c r="E188" s="61" t="s">
        <v>81</v>
      </c>
      <c r="F188" s="136">
        <v>1</v>
      </c>
      <c r="G188" s="136">
        <v>0</v>
      </c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>
      <c r="A189" s="94"/>
      <c r="B189" s="148" t="s">
        <v>263</v>
      </c>
      <c r="C189" s="113" t="s">
        <v>181</v>
      </c>
      <c r="D189" s="135" t="s">
        <v>35</v>
      </c>
      <c r="E189" s="61" t="s">
        <v>81</v>
      </c>
      <c r="F189" s="136">
        <v>1</v>
      </c>
      <c r="G189" s="136">
        <v>0</v>
      </c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>
      <c r="A190" s="94"/>
      <c r="B190" s="148" t="s">
        <v>263</v>
      </c>
      <c r="C190" s="113" t="s">
        <v>182</v>
      </c>
      <c r="D190" s="135" t="s">
        <v>35</v>
      </c>
      <c r="E190" s="61" t="s">
        <v>81</v>
      </c>
      <c r="F190" s="136">
        <v>1</v>
      </c>
      <c r="G190" s="136">
        <v>0</v>
      </c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>
      <c r="A191" s="94"/>
      <c r="B191" s="148" t="s">
        <v>313</v>
      </c>
      <c r="C191" s="113" t="s">
        <v>80</v>
      </c>
      <c r="D191" s="135" t="s">
        <v>35</v>
      </c>
      <c r="E191" s="61" t="s">
        <v>81</v>
      </c>
      <c r="F191" s="136">
        <v>1</v>
      </c>
      <c r="G191" s="136">
        <v>0</v>
      </c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>
      <c r="A192" s="94"/>
      <c r="B192" s="84" t="s">
        <v>67</v>
      </c>
      <c r="C192" s="3" t="s">
        <v>67</v>
      </c>
      <c r="D192" s="135" t="s">
        <v>35</v>
      </c>
      <c r="E192" s="61" t="s">
        <v>81</v>
      </c>
      <c r="F192" s="136">
        <v>1</v>
      </c>
      <c r="G192" s="136">
        <f>251532</f>
        <v>251532</v>
      </c>
      <c r="H192" s="136"/>
      <c r="I192" s="136"/>
      <c r="J192" s="62"/>
      <c r="K192" s="62"/>
      <c r="L192" s="62"/>
      <c r="M192" s="62"/>
      <c r="N192" s="62"/>
      <c r="O192" s="62"/>
      <c r="P192" s="62"/>
      <c r="Q192" s="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>
      <c r="A193" s="94"/>
      <c r="B193" s="84" t="s">
        <v>183</v>
      </c>
      <c r="C193" s="3" t="s">
        <v>183</v>
      </c>
      <c r="D193" s="135" t="s">
        <v>35</v>
      </c>
      <c r="E193" s="61" t="s">
        <v>81</v>
      </c>
      <c r="F193" s="136">
        <v>0</v>
      </c>
      <c r="G193" s="136">
        <v>22976.813888888901</v>
      </c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>
      <c r="A194" s="94"/>
      <c r="B194" s="84" t="s">
        <v>184</v>
      </c>
      <c r="C194" s="3" t="s">
        <v>184</v>
      </c>
      <c r="D194" s="135" t="s">
        <v>35</v>
      </c>
      <c r="E194" s="61" t="s">
        <v>81</v>
      </c>
      <c r="F194" s="136">
        <v>1</v>
      </c>
      <c r="G194" s="136">
        <v>70000</v>
      </c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>
      <c r="A195" s="94"/>
      <c r="B195" s="84" t="s">
        <v>185</v>
      </c>
      <c r="C195" s="3" t="s">
        <v>185</v>
      </c>
      <c r="D195" s="135" t="s">
        <v>35</v>
      </c>
      <c r="E195" s="61" t="s">
        <v>81</v>
      </c>
      <c r="F195" s="136">
        <v>1</v>
      </c>
      <c r="G195" s="136">
        <v>9130.5555555555547</v>
      </c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>
      <c r="A196" s="94"/>
      <c r="B196" s="57" t="s">
        <v>186</v>
      </c>
      <c r="C196" s="46" t="s">
        <v>186</v>
      </c>
      <c r="D196" s="135" t="s">
        <v>35</v>
      </c>
      <c r="E196" s="61" t="s">
        <v>81</v>
      </c>
      <c r="F196" s="136">
        <v>0</v>
      </c>
      <c r="G196" s="136">
        <v>0</v>
      </c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>
      <c r="A197" s="94"/>
      <c r="B197" s="84" t="s">
        <v>205</v>
      </c>
      <c r="C197" s="3" t="s">
        <v>274</v>
      </c>
      <c r="D197" s="135" t="s">
        <v>35</v>
      </c>
      <c r="E197" s="61" t="s">
        <v>81</v>
      </c>
      <c r="F197" s="136">
        <v>0</v>
      </c>
      <c r="G197" s="61">
        <f t="shared" ref="G197:P197" si="30">G204*G203*$R197</f>
        <v>16630.607659722224</v>
      </c>
      <c r="H197" s="61">
        <f t="shared" si="30"/>
        <v>22174.143546296295</v>
      </c>
      <c r="I197" s="61">
        <f t="shared" si="30"/>
        <v>22174.143546296291</v>
      </c>
      <c r="J197" s="61">
        <f t="shared" si="30"/>
        <v>0</v>
      </c>
      <c r="K197" s="61">
        <f t="shared" si="30"/>
        <v>0</v>
      </c>
      <c r="L197" s="61">
        <f t="shared" si="30"/>
        <v>0</v>
      </c>
      <c r="M197" s="61">
        <f t="shared" si="30"/>
        <v>0</v>
      </c>
      <c r="N197" s="61">
        <f t="shared" si="30"/>
        <v>0</v>
      </c>
      <c r="O197" s="61">
        <f t="shared" si="30"/>
        <v>0</v>
      </c>
      <c r="P197" s="61">
        <f t="shared" si="30"/>
        <v>0</v>
      </c>
      <c r="Q197" s="3"/>
      <c r="R197" s="149">
        <f>Cost_of_capital</f>
        <v>5.5E-2</v>
      </c>
      <c r="S197" s="150" t="s">
        <v>281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>
      <c r="A198" s="94"/>
      <c r="B198" s="84" t="s">
        <v>205</v>
      </c>
      <c r="C198" s="3" t="s">
        <v>272</v>
      </c>
      <c r="D198" s="135" t="s">
        <v>35</v>
      </c>
      <c r="E198" s="61" t="s">
        <v>81</v>
      </c>
      <c r="F198" s="136">
        <v>0</v>
      </c>
      <c r="G198" s="61">
        <f t="shared" ref="G198:P198" si="31">IF(G183&lt;=$R201,$R198/$R201,0)</f>
        <v>2066.6666666666665</v>
      </c>
      <c r="H198" s="61">
        <f t="shared" si="31"/>
        <v>2066.6666666666665</v>
      </c>
      <c r="I198" s="61">
        <f t="shared" si="31"/>
        <v>2066.6666666666665</v>
      </c>
      <c r="J198" s="61">
        <f t="shared" si="31"/>
        <v>0</v>
      </c>
      <c r="K198" s="61">
        <f t="shared" si="31"/>
        <v>0</v>
      </c>
      <c r="L198" s="61">
        <f t="shared" si="31"/>
        <v>0</v>
      </c>
      <c r="M198" s="61">
        <f t="shared" si="31"/>
        <v>0</v>
      </c>
      <c r="N198" s="61">
        <f t="shared" si="31"/>
        <v>0</v>
      </c>
      <c r="O198" s="61">
        <f t="shared" si="31"/>
        <v>0</v>
      </c>
      <c r="P198" s="61">
        <f t="shared" si="31"/>
        <v>0</v>
      </c>
      <c r="Q198" s="3"/>
      <c r="R198" s="15">
        <f>Assumptions!F142</f>
        <v>6200</v>
      </c>
      <c r="S198" s="150" t="s">
        <v>308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>
      <c r="A199" s="94"/>
      <c r="B199" s="84" t="s">
        <v>205</v>
      </c>
      <c r="C199" s="3" t="s">
        <v>199</v>
      </c>
      <c r="D199" s="135" t="s">
        <v>35</v>
      </c>
      <c r="E199" s="61" t="s">
        <v>81</v>
      </c>
      <c r="F199" s="136">
        <v>0</v>
      </c>
      <c r="G199" s="61">
        <f>R199*SUM(G204,G197:P198)</f>
        <v>33596.413209837956</v>
      </c>
      <c r="H199" s="61">
        <v>0</v>
      </c>
      <c r="I199" s="61">
        <v>0</v>
      </c>
      <c r="J199" s="61">
        <v>0</v>
      </c>
      <c r="K199" s="61">
        <v>0</v>
      </c>
      <c r="L199" s="61">
        <v>0</v>
      </c>
      <c r="M199" s="61">
        <v>0</v>
      </c>
      <c r="N199" s="61">
        <v>0</v>
      </c>
      <c r="O199" s="61">
        <v>0</v>
      </c>
      <c r="P199" s="61">
        <v>0</v>
      </c>
      <c r="Q199" s="3"/>
      <c r="R199" s="149">
        <f>default_rp</f>
        <v>0.05</v>
      </c>
      <c r="S199" s="150" t="s">
        <v>177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>
      <c r="A200" s="94"/>
      <c r="B200" s="105" t="s">
        <v>258</v>
      </c>
      <c r="C200" s="151" t="s">
        <v>258</v>
      </c>
      <c r="D200" s="135" t="s">
        <v>35</v>
      </c>
      <c r="E200" s="61" t="s">
        <v>81</v>
      </c>
      <c r="F200" s="136">
        <v>0</v>
      </c>
      <c r="G200" s="61">
        <f t="shared" ref="G200:P200" si="32">SUM(G184:G195)*$R200</f>
        <v>60474.936944444446</v>
      </c>
      <c r="H200" s="61">
        <f t="shared" si="32"/>
        <v>0</v>
      </c>
      <c r="I200" s="61">
        <f t="shared" si="32"/>
        <v>0</v>
      </c>
      <c r="J200" s="61">
        <f t="shared" si="32"/>
        <v>0</v>
      </c>
      <c r="K200" s="61">
        <f t="shared" si="32"/>
        <v>0</v>
      </c>
      <c r="L200" s="61">
        <f t="shared" si="32"/>
        <v>0</v>
      </c>
      <c r="M200" s="61">
        <f t="shared" si="32"/>
        <v>0</v>
      </c>
      <c r="N200" s="61">
        <f t="shared" si="32"/>
        <v>0</v>
      </c>
      <c r="O200" s="61">
        <f t="shared" si="32"/>
        <v>0</v>
      </c>
      <c r="P200" s="61">
        <f t="shared" si="32"/>
        <v>0</v>
      </c>
      <c r="Q200" s="3"/>
      <c r="R200" s="117">
        <v>0.1</v>
      </c>
      <c r="S200" s="152" t="s">
        <v>258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>
      <c r="A201" s="94"/>
      <c r="B201" s="153" t="s">
        <v>276</v>
      </c>
      <c r="C201" s="140" t="s">
        <v>70</v>
      </c>
      <c r="D201" s="141" t="s">
        <v>35</v>
      </c>
      <c r="E201" s="154" t="s">
        <v>81</v>
      </c>
      <c r="F201" s="142">
        <v>0</v>
      </c>
      <c r="G201" s="154">
        <f t="shared" ref="G201:P201" si="33">IF(G183&lt;=$R201,SUM($G$184:$P$200)/$R201,0)</f>
        <v>255333.2047836805</v>
      </c>
      <c r="H201" s="154">
        <f t="shared" si="33"/>
        <v>255333.2047836805</v>
      </c>
      <c r="I201" s="154">
        <f t="shared" si="33"/>
        <v>255333.2047836805</v>
      </c>
      <c r="J201" s="154">
        <f t="shared" si="33"/>
        <v>0</v>
      </c>
      <c r="K201" s="154">
        <f t="shared" si="33"/>
        <v>0</v>
      </c>
      <c r="L201" s="154">
        <f t="shared" si="33"/>
        <v>0</v>
      </c>
      <c r="M201" s="154">
        <f t="shared" si="33"/>
        <v>0</v>
      </c>
      <c r="N201" s="154">
        <f t="shared" si="33"/>
        <v>0</v>
      </c>
      <c r="O201" s="154">
        <f t="shared" si="33"/>
        <v>0</v>
      </c>
      <c r="P201" s="154">
        <f t="shared" si="33"/>
        <v>0</v>
      </c>
      <c r="Q201" s="61"/>
      <c r="R201" s="155">
        <v>3</v>
      </c>
      <c r="S201" s="150" t="s">
        <v>275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>
      <c r="A202" s="94"/>
      <c r="D202" s="83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3"/>
      <c r="R202" s="55"/>
      <c r="S202" s="152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>
      <c r="A203" s="94"/>
      <c r="B203" s="113" t="s">
        <v>280</v>
      </c>
      <c r="C203" s="113"/>
      <c r="D203" s="135"/>
      <c r="E203" s="61" t="s">
        <v>8</v>
      </c>
      <c r="F203" s="61"/>
      <c r="G203" s="62">
        <f>R203</f>
        <v>0.5</v>
      </c>
      <c r="H203" s="62">
        <f t="shared" ref="H203:P203" si="34">IF(G183&lt;$R201,G183,0)</f>
        <v>1</v>
      </c>
      <c r="I203" s="62">
        <f t="shared" si="34"/>
        <v>2</v>
      </c>
      <c r="J203" s="62">
        <f t="shared" si="34"/>
        <v>0</v>
      </c>
      <c r="K203" s="62">
        <f t="shared" si="34"/>
        <v>0</v>
      </c>
      <c r="L203" s="62">
        <f t="shared" si="34"/>
        <v>0</v>
      </c>
      <c r="M203" s="62">
        <f t="shared" si="34"/>
        <v>0</v>
      </c>
      <c r="N203" s="62">
        <f t="shared" si="34"/>
        <v>0</v>
      </c>
      <c r="O203" s="62">
        <f t="shared" si="34"/>
        <v>0</v>
      </c>
      <c r="P203" s="62">
        <f t="shared" si="34"/>
        <v>0</v>
      </c>
      <c r="Q203" s="62"/>
      <c r="R203" s="156">
        <v>0.5</v>
      </c>
      <c r="S203" s="152" t="s">
        <v>283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>
      <c r="A204" s="94"/>
      <c r="B204" s="3" t="s">
        <v>278</v>
      </c>
      <c r="D204" s="135"/>
      <c r="E204" s="61" t="s">
        <v>81</v>
      </c>
      <c r="F204" s="61"/>
      <c r="G204" s="61">
        <f>SUM(G184:G195)</f>
        <v>604749.36944444443</v>
      </c>
      <c r="H204" s="61">
        <f t="shared" ref="H204:P204" si="35">MAX(G204-$G204/$R201,0)</f>
        <v>403166.24629629625</v>
      </c>
      <c r="I204" s="61">
        <f t="shared" si="35"/>
        <v>201583.12314814809</v>
      </c>
      <c r="J204" s="61">
        <f t="shared" si="35"/>
        <v>0</v>
      </c>
      <c r="K204" s="61">
        <f t="shared" si="35"/>
        <v>0</v>
      </c>
      <c r="L204" s="61">
        <f t="shared" si="35"/>
        <v>0</v>
      </c>
      <c r="M204" s="61">
        <f t="shared" si="35"/>
        <v>0</v>
      </c>
      <c r="N204" s="61">
        <f t="shared" si="35"/>
        <v>0</v>
      </c>
      <c r="O204" s="61">
        <f t="shared" si="35"/>
        <v>0</v>
      </c>
      <c r="P204" s="61">
        <f t="shared" si="35"/>
        <v>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>
      <c r="A205" s="94"/>
      <c r="B205" s="3" t="s">
        <v>295</v>
      </c>
      <c r="D205" s="135"/>
      <c r="E205" s="61" t="s">
        <v>81</v>
      </c>
      <c r="F205" s="61"/>
      <c r="G205" s="61">
        <f>SUM(G184:P200)</f>
        <v>765999.6143510415</v>
      </c>
      <c r="H205" s="61">
        <f>$G205-SUM($G201:G201)</f>
        <v>510666.409567361</v>
      </c>
      <c r="I205" s="61">
        <f>$G205-SUM($G201:H201)</f>
        <v>255333.2047836805</v>
      </c>
      <c r="J205" s="61">
        <f>$G205-SUM($G201:I201)</f>
        <v>0</v>
      </c>
      <c r="K205" s="61">
        <f>$G205-SUM($G201:J201)</f>
        <v>0</v>
      </c>
      <c r="L205" s="61">
        <f>$G205-SUM($G201:K201)</f>
        <v>0</v>
      </c>
      <c r="M205" s="61">
        <f>$G205-SUM($G201:L201)</f>
        <v>0</v>
      </c>
      <c r="N205" s="61">
        <f>$G205-SUM($G201:M201)</f>
        <v>0</v>
      </c>
      <c r="O205" s="61">
        <f>$G205-SUM($G201:N201)</f>
        <v>0</v>
      </c>
      <c r="P205" s="61">
        <f>$G205-SUM($G201:O201)</f>
        <v>0</v>
      </c>
      <c r="Q205" s="62"/>
      <c r="R205" s="156"/>
      <c r="S205" s="152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>
      <c r="A206" s="94"/>
      <c r="D206" s="83"/>
      <c r="E206" s="46"/>
      <c r="F206" s="46"/>
      <c r="G206" s="61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>
      <c r="A207" s="94"/>
      <c r="D207" s="83"/>
      <c r="E207" s="46"/>
      <c r="F207" s="46"/>
      <c r="G207" s="61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>
      <c r="A208" s="94"/>
      <c r="D208" s="83"/>
      <c r="E208" s="46"/>
      <c r="F208" s="46"/>
      <c r="G208" s="61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>
      <c r="A209" s="94"/>
      <c r="B209" s="1" t="s">
        <v>284</v>
      </c>
      <c r="C209" s="1" t="s">
        <v>510</v>
      </c>
      <c r="F209" s="3"/>
      <c r="G209" s="3"/>
      <c r="H209" s="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 ht="14.4" customHeight="1">
      <c r="A210" s="94"/>
      <c r="F210" s="3"/>
      <c r="G210" s="3"/>
      <c r="H210" s="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>
      <c r="A211" s="94"/>
      <c r="B211" s="132" t="s">
        <v>165</v>
      </c>
      <c r="C211" s="132" t="s">
        <v>249</v>
      </c>
      <c r="D211" s="132" t="s">
        <v>264</v>
      </c>
      <c r="E211" s="133" t="s">
        <v>2</v>
      </c>
      <c r="F211" s="133" t="s">
        <v>309</v>
      </c>
      <c r="G211" s="133">
        <v>1</v>
      </c>
      <c r="H211" s="133">
        <f t="shared" ref="H211:P211" si="36">G211+1</f>
        <v>2</v>
      </c>
      <c r="I211" s="133">
        <f t="shared" si="36"/>
        <v>3</v>
      </c>
      <c r="J211" s="133">
        <f t="shared" si="36"/>
        <v>4</v>
      </c>
      <c r="K211" s="133">
        <f t="shared" si="36"/>
        <v>5</v>
      </c>
      <c r="L211" s="133">
        <f t="shared" si="36"/>
        <v>6</v>
      </c>
      <c r="M211" s="133">
        <f t="shared" si="36"/>
        <v>7</v>
      </c>
      <c r="N211" s="133">
        <f t="shared" si="36"/>
        <v>8</v>
      </c>
      <c r="O211" s="133">
        <f t="shared" si="36"/>
        <v>9</v>
      </c>
      <c r="P211" s="133">
        <f t="shared" si="36"/>
        <v>10</v>
      </c>
      <c r="Q211" s="62"/>
      <c r="R211" s="133" t="s">
        <v>3</v>
      </c>
      <c r="S211" s="133" t="s">
        <v>264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>
      <c r="A212" s="94"/>
      <c r="B212" s="113" t="str">
        <f t="shared" ref="B212:B229" si="37">B184</f>
        <v>Coaching (replanting)</v>
      </c>
      <c r="C212" s="113" t="s">
        <v>304</v>
      </c>
      <c r="D212" s="135" t="s">
        <v>160</v>
      </c>
      <c r="E212" s="61" t="s">
        <v>81</v>
      </c>
      <c r="F212" s="55">
        <f t="shared" ref="F212:F229" si="38">F184</f>
        <v>0</v>
      </c>
      <c r="G212" s="136">
        <v>49610</v>
      </c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>
      <c r="A213" s="94"/>
      <c r="B213" s="113" t="str">
        <f t="shared" si="37"/>
        <v>Planting materials</v>
      </c>
      <c r="C213" s="113" t="s">
        <v>178</v>
      </c>
      <c r="D213" s="135" t="s">
        <v>35</v>
      </c>
      <c r="E213" s="61" t="s">
        <v>81</v>
      </c>
      <c r="F213" s="55">
        <f t="shared" si="38"/>
        <v>1</v>
      </c>
      <c r="G213" s="136">
        <v>180000</v>
      </c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>
      <c r="A214" s="94"/>
      <c r="B214" s="113" t="str">
        <f t="shared" si="37"/>
        <v>Planting materials</v>
      </c>
      <c r="C214" s="3" t="s">
        <v>288</v>
      </c>
      <c r="D214" s="135" t="s">
        <v>35</v>
      </c>
      <c r="E214" s="61" t="s">
        <v>81</v>
      </c>
      <c r="F214" s="55">
        <f t="shared" si="38"/>
        <v>1</v>
      </c>
      <c r="G214" s="136">
        <v>0</v>
      </c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>
      <c r="A215" s="94"/>
      <c r="B215" s="113" t="str">
        <f t="shared" si="37"/>
        <v>Planting materials</v>
      </c>
      <c r="C215" s="113" t="s">
        <v>179</v>
      </c>
      <c r="D215" s="135" t="s">
        <v>35</v>
      </c>
      <c r="E215" s="61" t="s">
        <v>81</v>
      </c>
      <c r="F215" s="55">
        <f t="shared" si="38"/>
        <v>1</v>
      </c>
      <c r="G215" s="136">
        <v>44000</v>
      </c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>
      <c r="A216" s="94"/>
      <c r="B216" s="113" t="str">
        <f t="shared" si="37"/>
        <v>Planting materials</v>
      </c>
      <c r="C216" s="113" t="s">
        <v>180</v>
      </c>
      <c r="D216" s="135" t="s">
        <v>35</v>
      </c>
      <c r="E216" s="61" t="s">
        <v>81</v>
      </c>
      <c r="F216" s="55">
        <f t="shared" si="38"/>
        <v>1</v>
      </c>
      <c r="G216" s="136">
        <v>22000</v>
      </c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>
      <c r="A217" s="94"/>
      <c r="B217" s="113" t="str">
        <f t="shared" si="37"/>
        <v>Planting materials</v>
      </c>
      <c r="C217" s="113" t="s">
        <v>181</v>
      </c>
      <c r="D217" s="135" t="s">
        <v>35</v>
      </c>
      <c r="E217" s="61" t="s">
        <v>81</v>
      </c>
      <c r="F217" s="55">
        <f t="shared" si="38"/>
        <v>1</v>
      </c>
      <c r="G217" s="136">
        <v>38225</v>
      </c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>
      <c r="A218" s="94"/>
      <c r="B218" s="113" t="str">
        <f t="shared" si="37"/>
        <v>Planting materials</v>
      </c>
      <c r="C218" s="113" t="s">
        <v>182</v>
      </c>
      <c r="D218" s="135" t="s">
        <v>35</v>
      </c>
      <c r="E218" s="61" t="s">
        <v>81</v>
      </c>
      <c r="F218" s="55">
        <f t="shared" si="38"/>
        <v>1</v>
      </c>
      <c r="G218" s="136">
        <v>50000</v>
      </c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>
      <c r="A219" s="94"/>
      <c r="B219" s="113" t="str">
        <f t="shared" si="37"/>
        <v>Fertilizer-TSP</v>
      </c>
      <c r="C219" s="113" t="s">
        <v>80</v>
      </c>
      <c r="D219" s="135" t="s">
        <v>35</v>
      </c>
      <c r="E219" s="61" t="s">
        <v>81</v>
      </c>
      <c r="F219" s="55">
        <f t="shared" si="38"/>
        <v>1</v>
      </c>
      <c r="G219" s="136">
        <v>14600</v>
      </c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>
      <c r="A220" s="94"/>
      <c r="B220" s="113" t="str">
        <f t="shared" si="37"/>
        <v>Labor</v>
      </c>
      <c r="C220" s="113" t="s">
        <v>67</v>
      </c>
      <c r="D220" s="135" t="s">
        <v>35</v>
      </c>
      <c r="E220" s="61" t="s">
        <v>81</v>
      </c>
      <c r="F220" s="55">
        <f t="shared" si="38"/>
        <v>1</v>
      </c>
      <c r="G220" s="136">
        <v>138041</v>
      </c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>
      <c r="A221" s="94"/>
      <c r="B221" s="113" t="str">
        <f t="shared" si="37"/>
        <v>Equipment</v>
      </c>
      <c r="C221" s="113" t="s">
        <v>183</v>
      </c>
      <c r="D221" s="135" t="s">
        <v>35</v>
      </c>
      <c r="E221" s="61" t="s">
        <v>81</v>
      </c>
      <c r="F221" s="55">
        <f t="shared" si="38"/>
        <v>0</v>
      </c>
      <c r="G221" s="136">
        <v>36500.265833333331</v>
      </c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>
      <c r="A222" s="94"/>
      <c r="B222" s="113" t="str">
        <f t="shared" si="37"/>
        <v>Transport</v>
      </c>
      <c r="C222" s="113" t="s">
        <v>184</v>
      </c>
      <c r="D222" s="135" t="s">
        <v>35</v>
      </c>
      <c r="E222" s="61" t="s">
        <v>81</v>
      </c>
      <c r="F222" s="55">
        <f t="shared" si="38"/>
        <v>1</v>
      </c>
      <c r="G222" s="136">
        <v>43970.290344361914</v>
      </c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>
      <c r="A223" s="94"/>
      <c r="B223" s="113" t="str">
        <f t="shared" si="37"/>
        <v>Consumables</v>
      </c>
      <c r="C223" s="113" t="s">
        <v>185</v>
      </c>
      <c r="D223" s="135" t="s">
        <v>35</v>
      </c>
      <c r="E223" s="61" t="s">
        <v>81</v>
      </c>
      <c r="F223" s="55">
        <f t="shared" si="38"/>
        <v>1</v>
      </c>
      <c r="G223" s="136">
        <v>67425.8</v>
      </c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>
      <c r="A224" s="94"/>
      <c r="B224" s="113" t="str">
        <f t="shared" si="37"/>
        <v>Watering</v>
      </c>
      <c r="C224" s="46" t="s">
        <v>186</v>
      </c>
      <c r="D224" s="135" t="s">
        <v>35</v>
      </c>
      <c r="E224" s="61" t="s">
        <v>81</v>
      </c>
      <c r="F224" s="55">
        <f t="shared" si="38"/>
        <v>0</v>
      </c>
      <c r="G224" s="136">
        <v>0</v>
      </c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61">
      <c r="A225" s="94"/>
      <c r="B225" s="113" t="str">
        <f t="shared" si="37"/>
        <v>Finance</v>
      </c>
      <c r="C225" s="3" t="s">
        <v>274</v>
      </c>
      <c r="D225" s="135" t="s">
        <v>35</v>
      </c>
      <c r="E225" s="61" t="s">
        <v>81</v>
      </c>
      <c r="F225" s="55">
        <f t="shared" si="38"/>
        <v>0</v>
      </c>
      <c r="G225" s="61">
        <f t="shared" ref="G225:P225" si="39">G232*G231*$R225</f>
        <v>18820.23979488662</v>
      </c>
      <c r="H225" s="61">
        <f t="shared" si="39"/>
        <v>30112.383671818596</v>
      </c>
      <c r="I225" s="61">
        <f t="shared" si="39"/>
        <v>45168.575507727895</v>
      </c>
      <c r="J225" s="61">
        <f t="shared" si="39"/>
        <v>45168.575507727895</v>
      </c>
      <c r="K225" s="61">
        <f t="shared" si="39"/>
        <v>30112.383671818596</v>
      </c>
      <c r="L225" s="61">
        <f t="shared" si="39"/>
        <v>0</v>
      </c>
      <c r="M225" s="61">
        <f t="shared" si="39"/>
        <v>0</v>
      </c>
      <c r="N225" s="61">
        <f t="shared" si="39"/>
        <v>0</v>
      </c>
      <c r="O225" s="61">
        <f t="shared" si="39"/>
        <v>0</v>
      </c>
      <c r="P225" s="61">
        <f t="shared" si="39"/>
        <v>0</v>
      </c>
      <c r="Q225" s="3"/>
      <c r="R225" s="149">
        <f>Cost_of_capital</f>
        <v>5.5E-2</v>
      </c>
      <c r="S225" s="150" t="s">
        <v>281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61">
      <c r="A226" s="94"/>
      <c r="B226" s="113" t="str">
        <f t="shared" si="37"/>
        <v>Finance</v>
      </c>
      <c r="C226" s="3" t="s">
        <v>272</v>
      </c>
      <c r="D226" s="135" t="s">
        <v>35</v>
      </c>
      <c r="E226" s="61" t="s">
        <v>81</v>
      </c>
      <c r="F226" s="55">
        <f t="shared" si="38"/>
        <v>0</v>
      </c>
      <c r="G226" s="61">
        <f t="shared" ref="G226:P226" si="40">IF(G211&lt;=$R229,$R226/$R229,0)</f>
        <v>1240</v>
      </c>
      <c r="H226" s="61">
        <f t="shared" si="40"/>
        <v>1240</v>
      </c>
      <c r="I226" s="61">
        <f t="shared" si="40"/>
        <v>1240</v>
      </c>
      <c r="J226" s="61">
        <f t="shared" si="40"/>
        <v>1240</v>
      </c>
      <c r="K226" s="61">
        <f t="shared" si="40"/>
        <v>1240</v>
      </c>
      <c r="L226" s="61">
        <f t="shared" si="40"/>
        <v>0</v>
      </c>
      <c r="M226" s="61">
        <f t="shared" si="40"/>
        <v>0</v>
      </c>
      <c r="N226" s="61">
        <f t="shared" si="40"/>
        <v>0</v>
      </c>
      <c r="O226" s="61">
        <f t="shared" si="40"/>
        <v>0</v>
      </c>
      <c r="P226" s="61">
        <f t="shared" si="40"/>
        <v>0</v>
      </c>
      <c r="Q226" s="3"/>
      <c r="R226" s="15">
        <f>Assumptions!F142</f>
        <v>6200</v>
      </c>
      <c r="S226" s="150" t="s">
        <v>308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61">
      <c r="A227" s="94"/>
      <c r="B227" s="113" t="str">
        <f t="shared" si="37"/>
        <v>Finance</v>
      </c>
      <c r="C227" s="3" t="s">
        <v>199</v>
      </c>
      <c r="D227" s="135" t="s">
        <v>35</v>
      </c>
      <c r="E227" s="61" t="s">
        <v>81</v>
      </c>
      <c r="F227" s="55">
        <f t="shared" si="38"/>
        <v>0</v>
      </c>
      <c r="G227" s="61">
        <f>R227*SUM(G232,G225:P226)</f>
        <v>42997.725716583758</v>
      </c>
      <c r="H227" s="61">
        <v>0</v>
      </c>
      <c r="I227" s="61">
        <v>0</v>
      </c>
      <c r="J227" s="61">
        <v>0</v>
      </c>
      <c r="K227" s="61">
        <v>0</v>
      </c>
      <c r="L227" s="61">
        <v>0</v>
      </c>
      <c r="M227" s="61">
        <v>0</v>
      </c>
      <c r="N227" s="61">
        <v>0</v>
      </c>
      <c r="O227" s="61">
        <v>0</v>
      </c>
      <c r="P227" s="61">
        <v>0</v>
      </c>
      <c r="Q227" s="3"/>
      <c r="R227" s="149">
        <f>default_rp</f>
        <v>0.05</v>
      </c>
      <c r="S227" s="150" t="s">
        <v>177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spans="1:61">
      <c r="A228" s="94"/>
      <c r="B228" s="113" t="str">
        <f t="shared" si="37"/>
        <v>FS margin</v>
      </c>
      <c r="C228" s="151" t="s">
        <v>258</v>
      </c>
      <c r="D228" s="135" t="s">
        <v>35</v>
      </c>
      <c r="E228" s="61" t="s">
        <v>81</v>
      </c>
      <c r="F228" s="55">
        <f t="shared" si="38"/>
        <v>0</v>
      </c>
      <c r="G228" s="61">
        <f>SUM(G212:G224)*$R228</f>
        <v>68437.235617769533</v>
      </c>
      <c r="H228" s="61">
        <f t="shared" ref="H228:P228" si="41">SUM(H212:H217)*$R228</f>
        <v>0</v>
      </c>
      <c r="I228" s="61">
        <f t="shared" si="41"/>
        <v>0</v>
      </c>
      <c r="J228" s="61">
        <f t="shared" si="41"/>
        <v>0</v>
      </c>
      <c r="K228" s="61">
        <f t="shared" si="41"/>
        <v>0</v>
      </c>
      <c r="L228" s="61">
        <f t="shared" si="41"/>
        <v>0</v>
      </c>
      <c r="M228" s="61">
        <f t="shared" si="41"/>
        <v>0</v>
      </c>
      <c r="N228" s="61">
        <f t="shared" si="41"/>
        <v>0</v>
      </c>
      <c r="O228" s="61">
        <f t="shared" si="41"/>
        <v>0</v>
      </c>
      <c r="P228" s="61">
        <f t="shared" si="41"/>
        <v>0</v>
      </c>
      <c r="Q228" s="3"/>
      <c r="R228" s="117">
        <v>0.1</v>
      </c>
      <c r="S228" s="152" t="s">
        <v>258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spans="1:61">
      <c r="A229" s="94"/>
      <c r="B229" s="140" t="str">
        <f t="shared" si="37"/>
        <v>Repayment, incl. financial costs &amp; margin</v>
      </c>
      <c r="C229" s="140" t="s">
        <v>70</v>
      </c>
      <c r="D229" s="141" t="s">
        <v>35</v>
      </c>
      <c r="E229" s="154" t="s">
        <v>81</v>
      </c>
      <c r="F229" s="56">
        <f t="shared" si="38"/>
        <v>0</v>
      </c>
      <c r="G229" s="154">
        <f t="shared" ref="G229:P229" si="42">IF(G211&lt;=$R229,SUM($G$212:$P$228)/$R229,0)</f>
        <v>194277.89513320569</v>
      </c>
      <c r="H229" s="154">
        <f t="shared" si="42"/>
        <v>194277.89513320569</v>
      </c>
      <c r="I229" s="154">
        <f t="shared" si="42"/>
        <v>194277.89513320569</v>
      </c>
      <c r="J229" s="154">
        <f t="shared" si="42"/>
        <v>194277.89513320569</v>
      </c>
      <c r="K229" s="154">
        <f t="shared" si="42"/>
        <v>194277.89513320569</v>
      </c>
      <c r="L229" s="154">
        <f t="shared" si="42"/>
        <v>0</v>
      </c>
      <c r="M229" s="154">
        <f t="shared" si="42"/>
        <v>0</v>
      </c>
      <c r="N229" s="154">
        <f t="shared" si="42"/>
        <v>0</v>
      </c>
      <c r="O229" s="154">
        <f t="shared" si="42"/>
        <v>0</v>
      </c>
      <c r="P229" s="154">
        <f t="shared" si="42"/>
        <v>0</v>
      </c>
      <c r="Q229" s="61"/>
      <c r="R229" s="155">
        <v>5</v>
      </c>
      <c r="S229" s="150" t="s">
        <v>275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spans="1:61">
      <c r="A230" s="94"/>
      <c r="D230" s="83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3"/>
      <c r="R230" s="55"/>
      <c r="S230" s="152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spans="1:61">
      <c r="A231" s="94"/>
      <c r="B231" s="113" t="s">
        <v>280</v>
      </c>
      <c r="C231" s="113"/>
      <c r="D231" s="135"/>
      <c r="E231" s="61" t="s">
        <v>8</v>
      </c>
      <c r="F231" s="61"/>
      <c r="G231" s="62">
        <f>R231</f>
        <v>0.5</v>
      </c>
      <c r="H231" s="62">
        <f t="shared" ref="H231:P231" si="43">IF(G211&lt;$R229,G211,0)</f>
        <v>1</v>
      </c>
      <c r="I231" s="62">
        <f t="shared" si="43"/>
        <v>2</v>
      </c>
      <c r="J231" s="62">
        <f t="shared" si="43"/>
        <v>3</v>
      </c>
      <c r="K231" s="62">
        <f t="shared" si="43"/>
        <v>4</v>
      </c>
      <c r="L231" s="62">
        <f t="shared" si="43"/>
        <v>0</v>
      </c>
      <c r="M231" s="62">
        <f t="shared" si="43"/>
        <v>0</v>
      </c>
      <c r="N231" s="62">
        <f t="shared" si="43"/>
        <v>0</v>
      </c>
      <c r="O231" s="62">
        <f t="shared" si="43"/>
        <v>0</v>
      </c>
      <c r="P231" s="62">
        <f t="shared" si="43"/>
        <v>0</v>
      </c>
      <c r="Q231" s="62"/>
      <c r="R231" s="156">
        <v>0.5</v>
      </c>
      <c r="S231" s="152" t="s">
        <v>283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spans="1:61">
      <c r="A232" s="94"/>
      <c r="B232" s="3" t="s">
        <v>278</v>
      </c>
      <c r="D232" s="135"/>
      <c r="E232" s="61" t="s">
        <v>81</v>
      </c>
      <c r="F232" s="61"/>
      <c r="G232" s="61">
        <f>SUM(G212:G223)</f>
        <v>684372.35617769533</v>
      </c>
      <c r="H232" s="61">
        <f t="shared" ref="H232:P232" si="44">MAX(G232-$G232/$R229,0)</f>
        <v>547497.88494215626</v>
      </c>
      <c r="I232" s="61">
        <f t="shared" si="44"/>
        <v>410623.4137066172</v>
      </c>
      <c r="J232" s="61">
        <f t="shared" si="44"/>
        <v>273748.94247107813</v>
      </c>
      <c r="K232" s="61">
        <f t="shared" si="44"/>
        <v>136874.47123553907</v>
      </c>
      <c r="L232" s="61">
        <f t="shared" si="44"/>
        <v>0</v>
      </c>
      <c r="M232" s="61">
        <f t="shared" si="44"/>
        <v>0</v>
      </c>
      <c r="N232" s="61">
        <f t="shared" si="44"/>
        <v>0</v>
      </c>
      <c r="O232" s="61">
        <f t="shared" si="44"/>
        <v>0</v>
      </c>
      <c r="P232" s="61">
        <f t="shared" si="44"/>
        <v>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spans="1:61">
      <c r="A233" s="94"/>
      <c r="B233" s="3" t="s">
        <v>295</v>
      </c>
      <c r="D233" s="135"/>
      <c r="E233" s="61" t="s">
        <v>81</v>
      </c>
      <c r="F233" s="61"/>
      <c r="G233" s="61">
        <f>SUM(G212:P228)</f>
        <v>971389.47566602845</v>
      </c>
      <c r="H233" s="61">
        <f>$G233-SUM($G229:G229)</f>
        <v>777111.58053282276</v>
      </c>
      <c r="I233" s="61">
        <f>$G233-SUM($G229:H229)</f>
        <v>582833.68539961707</v>
      </c>
      <c r="J233" s="61">
        <f>$G233-SUM($G229:I229)</f>
        <v>388555.79026641138</v>
      </c>
      <c r="K233" s="61">
        <f>$G233-SUM($G229:J229)</f>
        <v>194277.89513320569</v>
      </c>
      <c r="L233" s="61">
        <f>$G233-SUM($G229:K229)</f>
        <v>0</v>
      </c>
      <c r="M233" s="61">
        <f>$G233-SUM($G229:L229)</f>
        <v>0</v>
      </c>
      <c r="N233" s="61">
        <f>$G233-SUM($G229:M229)</f>
        <v>0</v>
      </c>
      <c r="O233" s="61">
        <f>$G233-SUM($G229:N229)</f>
        <v>0</v>
      </c>
      <c r="P233" s="61">
        <f>$G233-SUM($G229:O229)</f>
        <v>0</v>
      </c>
      <c r="Q233" s="3"/>
      <c r="R233" s="156"/>
      <c r="S233" s="150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spans="1:61">
      <c r="A234" s="94"/>
      <c r="F234" s="3"/>
      <c r="G234" s="3"/>
      <c r="H234" s="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spans="1:61"/>
    <row r="236" spans="1:61"/>
    <row r="237" spans="1:61" s="128" customFormat="1">
      <c r="A237" s="157">
        <v>9</v>
      </c>
      <c r="B237" s="124" t="s">
        <v>377</v>
      </c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159"/>
      <c r="AU237" s="159"/>
      <c r="AV237" s="159"/>
      <c r="AW237" s="159"/>
      <c r="AX237" s="159"/>
      <c r="AY237" s="159"/>
      <c r="AZ237" s="159"/>
      <c r="BA237" s="159"/>
      <c r="BB237" s="159"/>
      <c r="BC237" s="159"/>
      <c r="BD237" s="159"/>
      <c r="BE237" s="159"/>
      <c r="BF237" s="159"/>
      <c r="BG237" s="65"/>
      <c r="BH237" s="65"/>
      <c r="BI237" s="65"/>
    </row>
    <row r="238" spans="1:61"/>
    <row r="239" spans="1:61">
      <c r="A239" s="160" t="s">
        <v>385</v>
      </c>
      <c r="B239" s="1" t="s">
        <v>379</v>
      </c>
      <c r="C239" s="1" t="s">
        <v>386</v>
      </c>
      <c r="D239" s="1" t="s">
        <v>253</v>
      </c>
      <c r="E239" s="13"/>
      <c r="F239" s="98" t="s">
        <v>323</v>
      </c>
      <c r="G239" s="98" t="s">
        <v>114</v>
      </c>
      <c r="H239" s="98" t="s">
        <v>115</v>
      </c>
      <c r="I239" s="98" t="s">
        <v>116</v>
      </c>
      <c r="J239" s="98" t="s">
        <v>117</v>
      </c>
      <c r="K239" s="98" t="s">
        <v>134</v>
      </c>
      <c r="L239" s="98" t="s">
        <v>135</v>
      </c>
    </row>
    <row r="240" spans="1:61">
      <c r="A240" s="72">
        <v>1.1000000000000001</v>
      </c>
      <c r="B240" s="3" t="s">
        <v>324</v>
      </c>
      <c r="C240" s="3" t="s">
        <v>84</v>
      </c>
      <c r="D240" s="3" t="str">
        <f t="shared" ref="D240:D246" si="45">CONCATENATE(B240,C240)</f>
        <v>CSSVNo</v>
      </c>
      <c r="E240" s="13"/>
      <c r="F240" s="161">
        <v>1</v>
      </c>
      <c r="G240" s="161">
        <v>1</v>
      </c>
      <c r="H240" s="161">
        <v>1</v>
      </c>
      <c r="I240" s="161">
        <v>1</v>
      </c>
      <c r="J240" s="161">
        <v>1</v>
      </c>
      <c r="K240" s="161">
        <v>1</v>
      </c>
      <c r="L240" s="161">
        <v>1</v>
      </c>
    </row>
    <row r="241" spans="1:61">
      <c r="A241" s="72">
        <v>1.1000000000000001</v>
      </c>
      <c r="B241" s="3" t="s">
        <v>324</v>
      </c>
      <c r="C241" s="3" t="s">
        <v>242</v>
      </c>
      <c r="D241" s="3" t="str">
        <f t="shared" si="45"/>
        <v>CSSVLow</v>
      </c>
      <c r="E241" s="13"/>
      <c r="F241" s="161">
        <v>1</v>
      </c>
      <c r="G241" s="161">
        <v>1</v>
      </c>
      <c r="H241" s="161">
        <v>1</v>
      </c>
      <c r="I241" s="161">
        <v>1</v>
      </c>
      <c r="J241" s="161">
        <v>1</v>
      </c>
      <c r="K241" s="161">
        <v>1</v>
      </c>
      <c r="L241" s="161">
        <v>1</v>
      </c>
    </row>
    <row r="242" spans="1:61">
      <c r="A242" s="72">
        <v>1.1000000000000001</v>
      </c>
      <c r="B242" s="3" t="s">
        <v>324</v>
      </c>
      <c r="C242" s="3" t="s">
        <v>325</v>
      </c>
      <c r="D242" s="3" t="str">
        <f t="shared" si="45"/>
        <v>CSSVMedium</v>
      </c>
      <c r="E242" s="13"/>
      <c r="F242" s="161">
        <v>1</v>
      </c>
      <c r="G242" s="161">
        <v>1</v>
      </c>
      <c r="H242" s="161">
        <v>1</v>
      </c>
      <c r="I242" s="161">
        <v>0</v>
      </c>
      <c r="J242" s="161">
        <v>0</v>
      </c>
      <c r="K242" s="161">
        <v>0</v>
      </c>
      <c r="L242" s="161">
        <v>1</v>
      </c>
    </row>
    <row r="243" spans="1:61">
      <c r="A243" s="72">
        <v>1.1000000000000001</v>
      </c>
      <c r="B243" s="3" t="s">
        <v>324</v>
      </c>
      <c r="C243" s="3" t="s">
        <v>326</v>
      </c>
      <c r="D243" s="3" t="str">
        <f t="shared" si="45"/>
        <v>CSSVSevere</v>
      </c>
      <c r="E243" s="13"/>
      <c r="F243" s="161">
        <v>1</v>
      </c>
      <c r="G243" s="161">
        <v>1</v>
      </c>
      <c r="H243" s="161">
        <v>1</v>
      </c>
      <c r="I243" s="161">
        <v>0</v>
      </c>
      <c r="J243" s="161">
        <v>0</v>
      </c>
      <c r="K243" s="161">
        <v>0</v>
      </c>
      <c r="L243" s="161">
        <v>1</v>
      </c>
    </row>
    <row r="244" spans="1:61">
      <c r="A244" s="72">
        <v>1.1000000000000001</v>
      </c>
      <c r="B244" s="3" t="s">
        <v>349</v>
      </c>
      <c r="C244" s="3" t="s">
        <v>242</v>
      </c>
      <c r="D244" s="3" t="str">
        <f t="shared" si="45"/>
        <v>Black PodLow</v>
      </c>
      <c r="E244" s="13"/>
      <c r="F244" s="161">
        <v>1</v>
      </c>
      <c r="G244" s="161">
        <v>1</v>
      </c>
      <c r="H244" s="161">
        <v>1</v>
      </c>
      <c r="I244" s="161">
        <v>1</v>
      </c>
      <c r="J244" s="161">
        <v>1</v>
      </c>
      <c r="K244" s="161">
        <v>1</v>
      </c>
      <c r="L244" s="161">
        <v>1</v>
      </c>
    </row>
    <row r="245" spans="1:61">
      <c r="A245" s="72">
        <v>1.1000000000000001</v>
      </c>
      <c r="B245" s="3" t="s">
        <v>349</v>
      </c>
      <c r="C245" s="3" t="s">
        <v>325</v>
      </c>
      <c r="D245" s="3" t="str">
        <f t="shared" si="45"/>
        <v>Black PodMedium</v>
      </c>
      <c r="E245" s="13"/>
      <c r="F245" s="161">
        <v>1</v>
      </c>
      <c r="G245" s="161">
        <v>1</v>
      </c>
      <c r="H245" s="161">
        <v>1</v>
      </c>
      <c r="I245" s="161">
        <v>0</v>
      </c>
      <c r="J245" s="161">
        <v>0</v>
      </c>
      <c r="K245" s="161">
        <v>0</v>
      </c>
      <c r="L245" s="161">
        <v>1</v>
      </c>
    </row>
    <row r="246" spans="1:61">
      <c r="A246" s="72">
        <v>1.1000000000000001</v>
      </c>
      <c r="B246" s="3" t="s">
        <v>349</v>
      </c>
      <c r="C246" s="3" t="s">
        <v>326</v>
      </c>
      <c r="D246" s="3" t="str">
        <f t="shared" si="45"/>
        <v>Black PodSevere</v>
      </c>
      <c r="E246" s="13"/>
      <c r="F246" s="161">
        <v>1</v>
      </c>
      <c r="G246" s="161">
        <v>1</v>
      </c>
      <c r="H246" s="161">
        <v>1</v>
      </c>
      <c r="I246" s="161">
        <v>0</v>
      </c>
      <c r="J246" s="161">
        <v>0</v>
      </c>
      <c r="K246" s="161">
        <v>0</v>
      </c>
      <c r="L246" s="161">
        <v>1</v>
      </c>
    </row>
    <row r="247" spans="1:61">
      <c r="A247" s="72">
        <v>1.1000000000000001</v>
      </c>
      <c r="B247" s="3" t="s">
        <v>350</v>
      </c>
      <c r="C247" s="3" t="s">
        <v>32</v>
      </c>
      <c r="D247" s="3" t="str">
        <f t="shared" ref="D247:D249" si="46">CONCATENATE(B247,C247)</f>
        <v>MiridYes</v>
      </c>
      <c r="E247" s="13"/>
      <c r="F247" s="161">
        <v>1</v>
      </c>
      <c r="G247" s="161">
        <v>1</v>
      </c>
      <c r="H247" s="161">
        <v>1</v>
      </c>
      <c r="I247" s="161">
        <v>0</v>
      </c>
      <c r="J247" s="161">
        <v>0</v>
      </c>
      <c r="K247" s="161">
        <v>0</v>
      </c>
      <c r="L247" s="161">
        <v>0</v>
      </c>
    </row>
    <row r="248" spans="1:61">
      <c r="A248" s="72">
        <v>1.1000000000000001</v>
      </c>
      <c r="B248" s="3" t="s">
        <v>350</v>
      </c>
      <c r="C248" s="3" t="s">
        <v>84</v>
      </c>
      <c r="D248" s="3" t="str">
        <f t="shared" si="46"/>
        <v>MiridNo</v>
      </c>
      <c r="E248" s="13"/>
      <c r="F248" s="161">
        <v>1</v>
      </c>
      <c r="G248" s="161">
        <v>1</v>
      </c>
      <c r="H248" s="161">
        <v>1</v>
      </c>
      <c r="I248" s="161">
        <v>1</v>
      </c>
      <c r="J248" s="161">
        <v>1</v>
      </c>
      <c r="K248" s="161">
        <v>1</v>
      </c>
      <c r="L248" s="161">
        <v>1</v>
      </c>
    </row>
    <row r="249" spans="1:61">
      <c r="A249" s="72">
        <v>1.2</v>
      </c>
      <c r="B249" s="3" t="s">
        <v>327</v>
      </c>
      <c r="C249" s="3" t="s">
        <v>32</v>
      </c>
      <c r="D249" s="3" t="str">
        <f t="shared" si="46"/>
        <v>CFI statusYes</v>
      </c>
      <c r="E249" s="13"/>
      <c r="F249" s="161">
        <v>0</v>
      </c>
      <c r="G249" s="161">
        <v>0</v>
      </c>
      <c r="H249" s="161">
        <v>0</v>
      </c>
      <c r="I249" s="161">
        <v>0</v>
      </c>
      <c r="J249" s="161">
        <v>0</v>
      </c>
      <c r="K249" s="161">
        <v>0</v>
      </c>
      <c r="L249" s="161">
        <v>0</v>
      </c>
    </row>
    <row r="250" spans="1:61">
      <c r="A250" s="72">
        <v>1.2</v>
      </c>
      <c r="B250" s="3" t="s">
        <v>327</v>
      </c>
      <c r="C250" s="3" t="s">
        <v>84</v>
      </c>
      <c r="D250" s="3" t="str">
        <f t="shared" ref="D250:D255" si="47">CONCATENATE(B250,C250)</f>
        <v>CFI statusNo</v>
      </c>
      <c r="E250" s="13"/>
      <c r="F250" s="161">
        <v>1</v>
      </c>
      <c r="G250" s="161">
        <v>1</v>
      </c>
      <c r="H250" s="161">
        <v>1</v>
      </c>
      <c r="I250" s="161">
        <v>1</v>
      </c>
      <c r="J250" s="161">
        <v>1</v>
      </c>
      <c r="K250" s="161">
        <v>1</v>
      </c>
      <c r="L250" s="161">
        <v>1</v>
      </c>
    </row>
    <row r="251" spans="1:61">
      <c r="A251" s="72">
        <v>1.3</v>
      </c>
      <c r="B251" s="3" t="s">
        <v>328</v>
      </c>
      <c r="C251" s="3" t="s">
        <v>32</v>
      </c>
      <c r="D251" s="3" t="str">
        <f t="shared" si="47"/>
        <v>MappedYes</v>
      </c>
      <c r="E251" s="13"/>
      <c r="F251" s="161">
        <v>1</v>
      </c>
      <c r="G251" s="161">
        <v>1</v>
      </c>
      <c r="H251" s="161">
        <v>1</v>
      </c>
      <c r="I251" s="161">
        <v>1</v>
      </c>
      <c r="J251" s="161">
        <v>1</v>
      </c>
      <c r="K251" s="161">
        <v>1</v>
      </c>
      <c r="L251" s="161">
        <v>1</v>
      </c>
    </row>
    <row r="252" spans="1:61">
      <c r="A252" s="72">
        <v>1.3</v>
      </c>
      <c r="B252" s="3" t="s">
        <v>328</v>
      </c>
      <c r="C252" s="3" t="s">
        <v>329</v>
      </c>
      <c r="D252" s="3" t="str">
        <f t="shared" si="47"/>
        <v>MappedNo but willing</v>
      </c>
      <c r="E252" s="13"/>
      <c r="F252" s="161">
        <v>1</v>
      </c>
      <c r="G252" s="161">
        <v>1</v>
      </c>
      <c r="H252" s="161">
        <v>1</v>
      </c>
      <c r="I252" s="161">
        <v>1</v>
      </c>
      <c r="J252" s="161">
        <v>1</v>
      </c>
      <c r="K252" s="161">
        <v>1</v>
      </c>
      <c r="L252" s="161">
        <v>1</v>
      </c>
    </row>
    <row r="253" spans="1:61">
      <c r="A253" s="72">
        <v>1.3</v>
      </c>
      <c r="B253" s="3" t="s">
        <v>328</v>
      </c>
      <c r="C253" s="3" t="s">
        <v>330</v>
      </c>
      <c r="D253" s="3" t="str">
        <f t="shared" si="47"/>
        <v>MappedNo not willing</v>
      </c>
      <c r="E253" s="13"/>
      <c r="F253" s="161">
        <v>0</v>
      </c>
      <c r="G253" s="161">
        <v>0</v>
      </c>
      <c r="H253" s="161">
        <v>0</v>
      </c>
      <c r="I253" s="161">
        <v>0</v>
      </c>
      <c r="J253" s="161">
        <v>0</v>
      </c>
      <c r="K253" s="161">
        <v>0</v>
      </c>
      <c r="L253" s="161">
        <v>0</v>
      </c>
    </row>
    <row r="254" spans="1:61">
      <c r="B254" s="1"/>
      <c r="C254" s="1"/>
      <c r="D254" s="1" t="str">
        <f t="shared" si="47"/>
        <v/>
      </c>
      <c r="E254" s="13"/>
      <c r="F254" s="3"/>
      <c r="G254" s="3"/>
      <c r="H254" s="3"/>
      <c r="I254" s="3"/>
      <c r="J254" s="3"/>
      <c r="K254" s="3"/>
      <c r="L254" s="3"/>
    </row>
    <row r="255" spans="1:61">
      <c r="B255" s="1"/>
      <c r="C255" s="1"/>
      <c r="D255" s="1" t="str">
        <f t="shared" si="47"/>
        <v/>
      </c>
      <c r="E255" s="13"/>
      <c r="F255" s="3"/>
      <c r="G255" s="3"/>
      <c r="H255" s="3"/>
      <c r="I255" s="3"/>
      <c r="J255" s="3"/>
      <c r="K255" s="3"/>
      <c r="L255" s="3"/>
    </row>
    <row r="256" spans="1:61" s="128" customFormat="1">
      <c r="A256" s="157">
        <v>9</v>
      </c>
      <c r="B256" s="124" t="s">
        <v>378</v>
      </c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159"/>
      <c r="AU256" s="159"/>
      <c r="AV256" s="159"/>
      <c r="AW256" s="159"/>
      <c r="AX256" s="159"/>
      <c r="AY256" s="159"/>
      <c r="AZ256" s="159"/>
      <c r="BA256" s="159"/>
      <c r="BB256" s="159"/>
      <c r="BC256" s="159"/>
      <c r="BD256" s="159"/>
      <c r="BE256" s="159"/>
      <c r="BF256" s="159"/>
      <c r="BG256" s="65"/>
      <c r="BH256" s="65"/>
      <c r="BI256" s="65"/>
    </row>
    <row r="257" spans="1:61"/>
    <row r="258" spans="1:61" s="77" customFormat="1">
      <c r="A258" s="160" t="s">
        <v>385</v>
      </c>
      <c r="B258" s="1" t="s">
        <v>379</v>
      </c>
      <c r="F258" s="76" t="s">
        <v>323</v>
      </c>
      <c r="G258" s="76" t="s">
        <v>114</v>
      </c>
      <c r="H258" s="75" t="s">
        <v>115</v>
      </c>
      <c r="I258" s="75" t="s">
        <v>116</v>
      </c>
      <c r="J258" s="75" t="s">
        <v>117</v>
      </c>
      <c r="K258" s="75" t="s">
        <v>134</v>
      </c>
      <c r="L258" s="75" t="s">
        <v>135</v>
      </c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1"/>
      <c r="BH258" s="1"/>
      <c r="BI258" s="1"/>
    </row>
    <row r="259" spans="1:61">
      <c r="A259" s="162">
        <v>3.1</v>
      </c>
      <c r="B259" s="3" t="s">
        <v>32</v>
      </c>
      <c r="C259" s="46"/>
      <c r="D259" s="46"/>
      <c r="E259" s="46"/>
      <c r="F259" s="161">
        <v>1</v>
      </c>
      <c r="G259" s="161">
        <v>1</v>
      </c>
      <c r="H259" s="161">
        <v>1</v>
      </c>
      <c r="I259" s="161">
        <v>1</v>
      </c>
      <c r="J259" s="161">
        <v>1</v>
      </c>
      <c r="K259" s="161">
        <v>1</v>
      </c>
      <c r="L259" s="161">
        <v>1</v>
      </c>
    </row>
    <row r="260" spans="1:61">
      <c r="A260" s="162">
        <v>3.1</v>
      </c>
      <c r="B260" s="3" t="s">
        <v>84</v>
      </c>
      <c r="C260" s="46"/>
      <c r="D260" s="46"/>
      <c r="E260" s="46"/>
      <c r="F260" s="161">
        <v>1</v>
      </c>
      <c r="G260" s="161">
        <v>0</v>
      </c>
      <c r="H260" s="161">
        <v>0</v>
      </c>
      <c r="I260" s="161">
        <v>0</v>
      </c>
      <c r="J260" s="161">
        <v>0</v>
      </c>
      <c r="K260" s="161">
        <v>0</v>
      </c>
      <c r="L260" s="161">
        <v>0</v>
      </c>
    </row>
    <row r="261" spans="1:61">
      <c r="A261" s="72">
        <v>3.2</v>
      </c>
      <c r="B261" s="3" t="s">
        <v>32</v>
      </c>
      <c r="C261" s="46"/>
      <c r="D261" s="46"/>
      <c r="E261" s="46"/>
      <c r="F261" s="161">
        <v>1</v>
      </c>
      <c r="G261" s="161">
        <v>1</v>
      </c>
      <c r="H261" s="161">
        <v>1</v>
      </c>
      <c r="I261" s="161">
        <v>1</v>
      </c>
      <c r="J261" s="161">
        <v>1</v>
      </c>
      <c r="K261" s="161">
        <v>1</v>
      </c>
      <c r="L261" s="161">
        <v>1</v>
      </c>
    </row>
    <row r="262" spans="1:61">
      <c r="A262" s="72">
        <v>3.2</v>
      </c>
      <c r="B262" s="3" t="s">
        <v>387</v>
      </c>
      <c r="C262" s="46"/>
      <c r="D262" s="46"/>
      <c r="E262" s="46"/>
      <c r="F262" s="161">
        <v>1</v>
      </c>
      <c r="G262" s="161">
        <v>1</v>
      </c>
      <c r="H262" s="161">
        <v>1</v>
      </c>
      <c r="I262" s="161">
        <v>1</v>
      </c>
      <c r="J262" s="161">
        <v>1</v>
      </c>
      <c r="K262" s="161">
        <v>1</v>
      </c>
      <c r="L262" s="161">
        <v>1</v>
      </c>
    </row>
    <row r="263" spans="1:61">
      <c r="A263" s="72">
        <v>3.2</v>
      </c>
      <c r="B263" s="3" t="s">
        <v>388</v>
      </c>
      <c r="C263" s="46"/>
      <c r="D263" s="46"/>
      <c r="E263" s="46"/>
      <c r="F263" s="161">
        <v>1</v>
      </c>
      <c r="G263" s="161">
        <v>0</v>
      </c>
      <c r="H263" s="161">
        <v>0</v>
      </c>
      <c r="I263" s="161">
        <v>0</v>
      </c>
      <c r="J263" s="161">
        <v>0</v>
      </c>
      <c r="K263" s="161">
        <v>0</v>
      </c>
      <c r="L263" s="161">
        <v>0</v>
      </c>
    </row>
    <row r="264" spans="1:61">
      <c r="A264" s="72">
        <v>3.3</v>
      </c>
      <c r="B264" s="3" t="s">
        <v>380</v>
      </c>
      <c r="C264" s="46"/>
      <c r="D264" s="46"/>
      <c r="E264" s="46"/>
      <c r="F264" s="161">
        <v>1</v>
      </c>
      <c r="G264" s="161">
        <v>1</v>
      </c>
      <c r="H264" s="161">
        <v>1</v>
      </c>
      <c r="I264" s="161">
        <v>1</v>
      </c>
      <c r="J264" s="161">
        <v>1</v>
      </c>
      <c r="K264" s="161">
        <v>1</v>
      </c>
      <c r="L264" s="161">
        <v>1</v>
      </c>
    </row>
    <row r="265" spans="1:61">
      <c r="A265" s="72">
        <v>3.3</v>
      </c>
      <c r="B265" s="3" t="s">
        <v>381</v>
      </c>
      <c r="C265" s="46"/>
      <c r="D265" s="46"/>
      <c r="E265" s="46"/>
      <c r="F265" s="161">
        <v>1</v>
      </c>
      <c r="G265" s="161">
        <v>0</v>
      </c>
      <c r="H265" s="161">
        <v>0</v>
      </c>
      <c r="I265" s="161">
        <v>0</v>
      </c>
      <c r="J265" s="161">
        <v>0</v>
      </c>
      <c r="K265" s="161">
        <v>0</v>
      </c>
      <c r="L265" s="161">
        <v>0</v>
      </c>
    </row>
    <row r="266" spans="1:61">
      <c r="A266" s="72">
        <v>3.4</v>
      </c>
      <c r="B266" s="3" t="s">
        <v>84</v>
      </c>
      <c r="C266" s="46"/>
      <c r="D266" s="46"/>
      <c r="E266" s="46"/>
      <c r="F266" s="161">
        <v>1</v>
      </c>
      <c r="G266" s="161">
        <v>1</v>
      </c>
      <c r="H266" s="161">
        <v>1</v>
      </c>
      <c r="I266" s="161">
        <v>1</v>
      </c>
      <c r="J266" s="161">
        <v>1</v>
      </c>
      <c r="K266" s="161">
        <v>1</v>
      </c>
      <c r="L266" s="161">
        <v>1</v>
      </c>
    </row>
    <row r="267" spans="1:61">
      <c r="A267" s="72">
        <v>3.4</v>
      </c>
      <c r="B267" s="3" t="s">
        <v>32</v>
      </c>
      <c r="C267" s="46"/>
      <c r="D267" s="46"/>
      <c r="E267" s="46"/>
      <c r="F267" s="161">
        <v>1</v>
      </c>
      <c r="G267" s="161">
        <v>1</v>
      </c>
      <c r="H267" s="161">
        <v>1</v>
      </c>
      <c r="I267" s="161">
        <v>1</v>
      </c>
      <c r="J267" s="161">
        <v>1</v>
      </c>
      <c r="K267" s="161">
        <v>0</v>
      </c>
      <c r="L267" s="161">
        <v>0</v>
      </c>
    </row>
    <row r="268" spans="1:61">
      <c r="A268" s="72">
        <v>3.5</v>
      </c>
      <c r="B268" s="3" t="s">
        <v>382</v>
      </c>
      <c r="C268" s="163" t="s">
        <v>389</v>
      </c>
      <c r="D268" s="46">
        <v>0</v>
      </c>
      <c r="E268" s="46"/>
      <c r="F268" s="161">
        <v>1</v>
      </c>
      <c r="G268" s="161">
        <v>1</v>
      </c>
      <c r="H268" s="161">
        <v>1</v>
      </c>
      <c r="I268" s="161">
        <v>0</v>
      </c>
      <c r="J268" s="161">
        <v>0</v>
      </c>
      <c r="K268" s="161">
        <v>0</v>
      </c>
      <c r="L268" s="161">
        <v>0</v>
      </c>
    </row>
    <row r="269" spans="1:61">
      <c r="A269" s="72">
        <v>3.5</v>
      </c>
      <c r="B269" s="3" t="s">
        <v>383</v>
      </c>
      <c r="C269" s="46"/>
      <c r="D269" s="46">
        <v>250</v>
      </c>
      <c r="E269" s="46"/>
      <c r="F269" s="161">
        <v>1</v>
      </c>
      <c r="G269" s="161">
        <v>1</v>
      </c>
      <c r="H269" s="161">
        <v>1</v>
      </c>
      <c r="I269" s="161">
        <v>1</v>
      </c>
      <c r="J269" s="161">
        <v>1</v>
      </c>
      <c r="K269" s="161">
        <v>1</v>
      </c>
      <c r="L269" s="161">
        <v>0</v>
      </c>
    </row>
    <row r="270" spans="1:61">
      <c r="A270" s="72">
        <v>3.5</v>
      </c>
      <c r="B270" s="3" t="s">
        <v>384</v>
      </c>
      <c r="C270" s="46"/>
      <c r="D270" s="46">
        <v>473</v>
      </c>
      <c r="E270" s="46"/>
      <c r="F270" s="161">
        <v>1</v>
      </c>
      <c r="G270" s="161">
        <v>1</v>
      </c>
      <c r="H270" s="161">
        <v>1</v>
      </c>
      <c r="I270" s="161">
        <v>1</v>
      </c>
      <c r="J270" s="161">
        <v>1</v>
      </c>
      <c r="K270" s="161">
        <v>1</v>
      </c>
      <c r="L270" s="161">
        <v>1</v>
      </c>
    </row>
    <row r="271" spans="1:61"/>
    <row r="272" spans="1:61"/>
    <row r="273" spans="1:61" s="128" customFormat="1">
      <c r="A273" s="157">
        <v>4</v>
      </c>
      <c r="B273" s="124" t="s">
        <v>419</v>
      </c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9"/>
      <c r="AK273" s="159"/>
      <c r="AL273" s="159"/>
      <c r="AM273" s="159"/>
      <c r="AN273" s="159"/>
      <c r="AO273" s="159"/>
      <c r="AP273" s="159"/>
      <c r="AQ273" s="159"/>
      <c r="AR273" s="159"/>
      <c r="AS273" s="159"/>
      <c r="AT273" s="159"/>
      <c r="AU273" s="159"/>
      <c r="AV273" s="159"/>
      <c r="AW273" s="159"/>
      <c r="AX273" s="159"/>
      <c r="AY273" s="159"/>
      <c r="AZ273" s="159"/>
      <c r="BA273" s="159"/>
      <c r="BB273" s="159"/>
      <c r="BC273" s="159"/>
      <c r="BD273" s="159"/>
      <c r="BE273" s="159"/>
      <c r="BF273" s="159"/>
      <c r="BG273" s="65"/>
      <c r="BH273" s="65"/>
      <c r="BI273" s="65"/>
    </row>
    <row r="274" spans="1:61"/>
    <row r="275" spans="1:61" s="77" customFormat="1">
      <c r="A275" s="160"/>
      <c r="B275" s="1" t="s">
        <v>249</v>
      </c>
      <c r="C275" s="1" t="s">
        <v>1</v>
      </c>
      <c r="D275" s="1" t="s">
        <v>2</v>
      </c>
      <c r="E275" s="131" t="s">
        <v>432</v>
      </c>
      <c r="F275" s="75">
        <v>1</v>
      </c>
      <c r="G275" s="75">
        <f>F275+1</f>
        <v>2</v>
      </c>
      <c r="H275" s="75">
        <f t="shared" ref="H275:O275" si="48">G275+1</f>
        <v>3</v>
      </c>
      <c r="I275" s="75">
        <f t="shared" si="48"/>
        <v>4</v>
      </c>
      <c r="J275" s="75">
        <f t="shared" si="48"/>
        <v>5</v>
      </c>
      <c r="K275" s="75">
        <f t="shared" si="48"/>
        <v>6</v>
      </c>
      <c r="L275" s="75">
        <f t="shared" si="48"/>
        <v>7</v>
      </c>
      <c r="M275" s="75">
        <f t="shared" si="48"/>
        <v>8</v>
      </c>
      <c r="N275" s="75">
        <f t="shared" si="48"/>
        <v>9</v>
      </c>
      <c r="O275" s="75">
        <f t="shared" si="48"/>
        <v>10</v>
      </c>
      <c r="P275" s="74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1"/>
      <c r="BH275" s="1"/>
      <c r="BI275" s="1"/>
    </row>
    <row r="276" spans="1:61">
      <c r="B276" s="3" t="s">
        <v>420</v>
      </c>
      <c r="C276" s="3" t="s">
        <v>194</v>
      </c>
      <c r="D276" s="3" t="s">
        <v>424</v>
      </c>
      <c r="F276" s="161">
        <v>50</v>
      </c>
      <c r="G276" s="73">
        <v>0</v>
      </c>
      <c r="H276" s="73">
        <v>0</v>
      </c>
      <c r="I276" s="73">
        <v>0</v>
      </c>
      <c r="J276" s="73">
        <v>0</v>
      </c>
      <c r="K276" s="73">
        <v>0</v>
      </c>
      <c r="L276" s="73">
        <v>0</v>
      </c>
      <c r="M276" s="73">
        <v>0</v>
      </c>
      <c r="N276" s="73">
        <v>0</v>
      </c>
      <c r="O276" s="73">
        <v>0</v>
      </c>
    </row>
    <row r="277" spans="1:61">
      <c r="B277" s="3" t="s">
        <v>421</v>
      </c>
      <c r="C277" s="3" t="s">
        <v>194</v>
      </c>
      <c r="D277" s="3" t="s">
        <v>424</v>
      </c>
      <c r="F277" s="161">
        <v>50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O277" s="73">
        <v>0</v>
      </c>
    </row>
    <row r="278" spans="1:61">
      <c r="B278" s="3" t="s">
        <v>422</v>
      </c>
      <c r="C278" s="3" t="s">
        <v>194</v>
      </c>
      <c r="D278" s="3" t="s">
        <v>424</v>
      </c>
      <c r="F278" s="161">
        <v>50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O278" s="73">
        <v>0</v>
      </c>
    </row>
    <row r="279" spans="1:61">
      <c r="B279" s="3" t="s">
        <v>423</v>
      </c>
      <c r="C279" s="3" t="s">
        <v>194</v>
      </c>
      <c r="D279" s="3" t="s">
        <v>424</v>
      </c>
      <c r="F279" s="161">
        <v>50</v>
      </c>
      <c r="G279" s="73">
        <v>0</v>
      </c>
      <c r="H279" s="73">
        <v>0</v>
      </c>
      <c r="I279" s="73">
        <v>0</v>
      </c>
      <c r="J279" s="73">
        <v>0</v>
      </c>
      <c r="K279" s="73">
        <v>0</v>
      </c>
      <c r="L279" s="73">
        <v>0</v>
      </c>
      <c r="M279" s="73">
        <v>0</v>
      </c>
      <c r="N279" s="73">
        <v>0</v>
      </c>
      <c r="O279" s="73">
        <v>0</v>
      </c>
    </row>
    <row r="280" spans="1:61">
      <c r="B280" s="3" t="s">
        <v>288</v>
      </c>
      <c r="C280" s="3" t="s">
        <v>194</v>
      </c>
      <c r="D280" s="3" t="s">
        <v>425</v>
      </c>
      <c r="F280" s="161">
        <v>50</v>
      </c>
      <c r="G280" s="73">
        <v>0</v>
      </c>
      <c r="H280" s="73">
        <v>0</v>
      </c>
      <c r="I280" s="73">
        <v>0</v>
      </c>
      <c r="J280" s="73">
        <v>0</v>
      </c>
      <c r="K280" s="73">
        <v>0</v>
      </c>
      <c r="L280" s="73">
        <v>0</v>
      </c>
      <c r="M280" s="73">
        <v>0</v>
      </c>
      <c r="N280" s="73">
        <v>0</v>
      </c>
      <c r="O280" s="73">
        <v>0</v>
      </c>
    </row>
    <row r="281" spans="1:61"/>
    <row r="282" spans="1:61"/>
    <row r="283" spans="1:61"/>
    <row r="284" spans="1:61"/>
    <row r="285" spans="1:61"/>
    <row r="286" spans="1:61"/>
    <row r="287" spans="1:61"/>
    <row r="288" spans="1:61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590"/>
    <row r="593" spans="6:20"/>
    <row r="594" spans="6:20"/>
    <row r="595" spans="6:20"/>
    <row r="596" spans="6:20"/>
    <row r="597" spans="6:20"/>
    <row r="598" spans="6:20"/>
    <row r="599" spans="6:20"/>
    <row r="600" spans="6:20"/>
    <row r="601" spans="6:20"/>
    <row r="602" spans="6:20"/>
    <row r="603" spans="6:20"/>
    <row r="606" spans="6:20" hidden="1">
      <c r="F606" s="73">
        <f>SUMPRODUCT(F$458:F$472,$Z$441:$Z$455)*1000*F250*F583*F569*F531</f>
        <v>0</v>
      </c>
      <c r="G606" s="73">
        <f t="shared" ref="G606:T606" si="49">SUMPRODUCT(G$458:G$472,$Z$441:$Z$455)*1000*G250*G583*G569*G531</f>
        <v>0</v>
      </c>
      <c r="H606" s="73">
        <f t="shared" si="49"/>
        <v>0</v>
      </c>
      <c r="I606" s="73">
        <f t="shared" si="49"/>
        <v>0</v>
      </c>
      <c r="J606" s="73">
        <f t="shared" si="49"/>
        <v>0</v>
      </c>
      <c r="K606" s="73">
        <f t="shared" si="49"/>
        <v>0</v>
      </c>
      <c r="L606" s="73">
        <f t="shared" si="49"/>
        <v>0</v>
      </c>
      <c r="M606" s="73">
        <f t="shared" si="49"/>
        <v>0</v>
      </c>
      <c r="N606" s="73">
        <f t="shared" si="49"/>
        <v>0</v>
      </c>
      <c r="O606" s="73">
        <f t="shared" si="49"/>
        <v>0</v>
      </c>
      <c r="P606" s="73">
        <f t="shared" si="49"/>
        <v>0</v>
      </c>
      <c r="Q606" s="73">
        <f t="shared" si="49"/>
        <v>0</v>
      </c>
      <c r="R606" s="73">
        <f t="shared" si="49"/>
        <v>0</v>
      </c>
      <c r="S606" s="73">
        <f t="shared" si="49"/>
        <v>0</v>
      </c>
      <c r="T606" s="73">
        <f t="shared" si="49"/>
        <v>0</v>
      </c>
    </row>
  </sheetData>
  <conditionalFormatting sqref="H212:M213 H231:P231 H215:M224">
    <cfRule type="cellIs" dxfId="50" priority="4" operator="equal">
      <formula>"Yes"</formula>
    </cfRule>
  </conditionalFormatting>
  <conditionalFormatting sqref="G231">
    <cfRule type="cellIs" dxfId="49" priority="3" operator="equal">
      <formula>"Yes"</formula>
    </cfRule>
  </conditionalFormatting>
  <conditionalFormatting sqref="G233:P233">
    <cfRule type="cellIs" dxfId="48" priority="2" operator="equal">
      <formula>"Yes"</formula>
    </cfRule>
  </conditionalFormatting>
  <conditionalFormatting sqref="H188:M191">
    <cfRule type="cellIs" dxfId="47" priority="1" operator="equal">
      <formula>"Yes"</formula>
    </cfRule>
  </conditionalFormatting>
  <dataValidations disablePrompts="1" count="1">
    <dataValidation type="list" allowBlank="1" showInputMessage="1" showErrorMessage="1" sqref="E60:E63">
      <formula1>"PP1,PP2,PP3,PP4"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V1001"/>
  <sheetViews>
    <sheetView showGridLines="0" zoomScale="80" zoomScaleNormal="80" workbookViewId="0">
      <selection activeCell="B58" sqref="B58"/>
    </sheetView>
  </sheetViews>
  <sheetFormatPr baseColWidth="10" defaultColWidth="13.90625" defaultRowHeight="14.5"/>
  <cols>
    <col min="1" max="3" width="13.90625" style="83"/>
    <col min="4" max="4" width="13.90625" style="3"/>
    <col min="5" max="8" width="13.90625" style="83"/>
    <col min="9" max="9" width="13.90625" style="3"/>
    <col min="10" max="22" width="13.90625" style="83"/>
    <col min="23" max="16384" width="13.90625" style="3"/>
  </cols>
  <sheetData>
    <row r="1" spans="1:22">
      <c r="A1" s="202" t="s">
        <v>361</v>
      </c>
      <c r="B1" s="83" t="s">
        <v>359</v>
      </c>
      <c r="C1" s="83" t="s">
        <v>360</v>
      </c>
      <c r="D1" s="83" t="s">
        <v>365</v>
      </c>
      <c r="E1" s="83" t="s">
        <v>362</v>
      </c>
      <c r="F1" s="83" t="s">
        <v>363</v>
      </c>
      <c r="G1" s="83" t="s">
        <v>364</v>
      </c>
      <c r="H1" s="83" t="s">
        <v>366</v>
      </c>
      <c r="I1" s="83" t="s">
        <v>413</v>
      </c>
      <c r="J1" s="83" t="s">
        <v>194</v>
      </c>
      <c r="K1" s="83" t="s">
        <v>407</v>
      </c>
      <c r="L1" s="83" t="s">
        <v>408</v>
      </c>
      <c r="M1" s="83" t="s">
        <v>409</v>
      </c>
      <c r="N1" s="83" t="s">
        <v>410</v>
      </c>
      <c r="O1" s="83" t="s">
        <v>411</v>
      </c>
      <c r="P1" s="83" t="s">
        <v>412</v>
      </c>
      <c r="Q1" s="83" t="s">
        <v>415</v>
      </c>
      <c r="R1" s="83" t="s">
        <v>416</v>
      </c>
      <c r="S1" s="83" t="s">
        <v>417</v>
      </c>
      <c r="T1" s="83" t="s">
        <v>418</v>
      </c>
      <c r="U1" s="3"/>
      <c r="V1" s="3"/>
    </row>
    <row r="2" spans="1:22">
      <c r="A2" s="83" t="s">
        <v>369</v>
      </c>
      <c r="B2" s="83" t="s">
        <v>367</v>
      </c>
      <c r="C2" s="83" t="s">
        <v>368</v>
      </c>
      <c r="D2" s="83">
        <v>123456</v>
      </c>
      <c r="E2" s="83" t="s">
        <v>370</v>
      </c>
      <c r="F2" s="83">
        <v>3</v>
      </c>
      <c r="G2" s="83">
        <v>8</v>
      </c>
      <c r="H2" s="83">
        <v>300</v>
      </c>
      <c r="I2" s="83" t="s">
        <v>406</v>
      </c>
      <c r="J2" s="83" t="s">
        <v>406</v>
      </c>
      <c r="K2" s="83" t="s">
        <v>406</v>
      </c>
      <c r="L2" s="83" t="s">
        <v>406</v>
      </c>
      <c r="M2" s="83" t="s">
        <v>406</v>
      </c>
      <c r="N2" s="83" t="s">
        <v>406</v>
      </c>
      <c r="O2" s="83" t="s">
        <v>406</v>
      </c>
      <c r="P2" s="83" t="s">
        <v>406</v>
      </c>
      <c r="Q2" s="83" t="s">
        <v>406</v>
      </c>
      <c r="R2" s="83" t="s">
        <v>406</v>
      </c>
      <c r="S2" s="83" t="s">
        <v>406</v>
      </c>
      <c r="T2" s="83" t="s">
        <v>406</v>
      </c>
      <c r="U2" s="3"/>
      <c r="V2" s="3"/>
    </row>
    <row r="3" spans="1:22">
      <c r="A3" s="83" t="s">
        <v>369</v>
      </c>
      <c r="B3" s="83" t="s">
        <v>367</v>
      </c>
      <c r="C3" s="83" t="s">
        <v>368</v>
      </c>
      <c r="D3" s="83">
        <v>123456</v>
      </c>
      <c r="E3" s="83" t="s">
        <v>370</v>
      </c>
      <c r="F3" s="83">
        <v>3</v>
      </c>
      <c r="G3" s="83">
        <v>8</v>
      </c>
      <c r="H3" s="83">
        <v>300</v>
      </c>
      <c r="I3" s="83" t="s">
        <v>406</v>
      </c>
      <c r="J3" s="83" t="s">
        <v>406</v>
      </c>
      <c r="K3" s="83" t="s">
        <v>406</v>
      </c>
      <c r="L3" s="83" t="s">
        <v>406</v>
      </c>
      <c r="M3" s="83" t="s">
        <v>406</v>
      </c>
      <c r="N3" s="83" t="s">
        <v>406</v>
      </c>
      <c r="O3" s="83" t="s">
        <v>406</v>
      </c>
      <c r="P3" s="83" t="s">
        <v>406</v>
      </c>
      <c r="Q3" s="83" t="s">
        <v>406</v>
      </c>
      <c r="R3" s="83" t="s">
        <v>406</v>
      </c>
      <c r="S3" s="83" t="s">
        <v>406</v>
      </c>
      <c r="T3" s="83" t="s">
        <v>406</v>
      </c>
      <c r="U3" s="3"/>
      <c r="V3" s="3"/>
    </row>
    <row r="4" spans="1:22">
      <c r="A4" s="83" t="s">
        <v>369</v>
      </c>
      <c r="B4" s="83" t="s">
        <v>367</v>
      </c>
      <c r="C4" s="83" t="s">
        <v>368</v>
      </c>
      <c r="D4" s="83">
        <v>123456</v>
      </c>
      <c r="E4" s="83" t="s">
        <v>370</v>
      </c>
      <c r="F4" s="83">
        <v>3</v>
      </c>
      <c r="G4" s="83">
        <v>8</v>
      </c>
      <c r="H4" s="83">
        <v>300</v>
      </c>
      <c r="I4" s="83" t="s">
        <v>406</v>
      </c>
      <c r="J4" s="83" t="s">
        <v>406</v>
      </c>
      <c r="K4" s="83" t="s">
        <v>406</v>
      </c>
      <c r="L4" s="83" t="s">
        <v>406</v>
      </c>
      <c r="M4" s="83" t="s">
        <v>406</v>
      </c>
      <c r="N4" s="83" t="s">
        <v>406</v>
      </c>
      <c r="O4" s="83" t="s">
        <v>406</v>
      </c>
      <c r="P4" s="83" t="s">
        <v>406</v>
      </c>
      <c r="Q4" s="83" t="s">
        <v>406</v>
      </c>
      <c r="R4" s="83" t="s">
        <v>406</v>
      </c>
      <c r="S4" s="83" t="s">
        <v>406</v>
      </c>
      <c r="T4" s="83" t="s">
        <v>406</v>
      </c>
      <c r="U4" s="3"/>
      <c r="V4" s="3"/>
    </row>
    <row r="5" spans="1:22">
      <c r="A5" s="83" t="s">
        <v>369</v>
      </c>
      <c r="B5" s="83" t="s">
        <v>367</v>
      </c>
      <c r="C5" s="83" t="s">
        <v>368</v>
      </c>
      <c r="D5" s="83">
        <v>123456</v>
      </c>
      <c r="E5" s="83" t="s">
        <v>370</v>
      </c>
      <c r="F5" s="83">
        <v>3</v>
      </c>
      <c r="G5" s="83">
        <v>8</v>
      </c>
      <c r="H5" s="83">
        <v>300</v>
      </c>
      <c r="I5" s="83" t="s">
        <v>406</v>
      </c>
      <c r="J5" s="83" t="s">
        <v>406</v>
      </c>
      <c r="K5" s="83" t="s">
        <v>406</v>
      </c>
      <c r="L5" s="83" t="s">
        <v>406</v>
      </c>
      <c r="M5" s="83" t="s">
        <v>406</v>
      </c>
      <c r="N5" s="83" t="s">
        <v>406</v>
      </c>
      <c r="O5" s="83" t="s">
        <v>406</v>
      </c>
      <c r="P5" s="83" t="s">
        <v>406</v>
      </c>
      <c r="Q5" s="83" t="s">
        <v>406</v>
      </c>
      <c r="R5" s="83" t="s">
        <v>406</v>
      </c>
      <c r="S5" s="83" t="s">
        <v>406</v>
      </c>
      <c r="T5" s="83" t="s">
        <v>406</v>
      </c>
      <c r="U5" s="3"/>
      <c r="V5" s="3"/>
    </row>
    <row r="6" spans="1:22">
      <c r="A6" s="83" t="s">
        <v>369</v>
      </c>
      <c r="B6" s="83" t="s">
        <v>367</v>
      </c>
      <c r="C6" s="83" t="s">
        <v>368</v>
      </c>
      <c r="D6" s="83">
        <v>123456</v>
      </c>
      <c r="E6" s="83" t="s">
        <v>370</v>
      </c>
      <c r="F6" s="83">
        <v>3</v>
      </c>
      <c r="G6" s="83">
        <v>8</v>
      </c>
      <c r="H6" s="83">
        <v>300</v>
      </c>
      <c r="I6" s="83" t="s">
        <v>406</v>
      </c>
      <c r="J6" s="83" t="s">
        <v>406</v>
      </c>
      <c r="K6" s="83" t="s">
        <v>406</v>
      </c>
      <c r="L6" s="83" t="s">
        <v>406</v>
      </c>
      <c r="M6" s="83" t="s">
        <v>406</v>
      </c>
      <c r="N6" s="83" t="s">
        <v>406</v>
      </c>
      <c r="O6" s="83" t="s">
        <v>406</v>
      </c>
      <c r="P6" s="83" t="s">
        <v>406</v>
      </c>
      <c r="Q6" s="83" t="s">
        <v>406</v>
      </c>
      <c r="R6" s="83" t="s">
        <v>406</v>
      </c>
      <c r="S6" s="83" t="s">
        <v>406</v>
      </c>
      <c r="T6" s="83" t="s">
        <v>406</v>
      </c>
      <c r="U6" s="3"/>
      <c r="V6" s="3"/>
    </row>
    <row r="7" spans="1:22">
      <c r="A7" s="83" t="s">
        <v>369</v>
      </c>
      <c r="B7" s="83" t="s">
        <v>367</v>
      </c>
      <c r="C7" s="83" t="s">
        <v>368</v>
      </c>
      <c r="D7" s="83">
        <v>123456</v>
      </c>
      <c r="E7" s="83" t="s">
        <v>370</v>
      </c>
      <c r="F7" s="83">
        <v>3</v>
      </c>
      <c r="G7" s="83">
        <v>8</v>
      </c>
      <c r="H7" s="83">
        <v>300</v>
      </c>
      <c r="I7" s="83" t="s">
        <v>406</v>
      </c>
      <c r="J7" s="83" t="s">
        <v>406</v>
      </c>
      <c r="K7" s="83" t="s">
        <v>406</v>
      </c>
      <c r="L7" s="83" t="s">
        <v>406</v>
      </c>
      <c r="M7" s="83" t="s">
        <v>406</v>
      </c>
      <c r="N7" s="83" t="s">
        <v>406</v>
      </c>
      <c r="O7" s="83" t="s">
        <v>406</v>
      </c>
      <c r="P7" s="83" t="s">
        <v>406</v>
      </c>
      <c r="Q7" s="83" t="s">
        <v>406</v>
      </c>
      <c r="R7" s="83" t="s">
        <v>406</v>
      </c>
      <c r="S7" s="83" t="s">
        <v>406</v>
      </c>
      <c r="T7" s="83" t="s">
        <v>406</v>
      </c>
      <c r="U7" s="3"/>
      <c r="V7" s="3"/>
    </row>
    <row r="8" spans="1:22">
      <c r="A8" s="83" t="s">
        <v>369</v>
      </c>
      <c r="B8" s="83" t="s">
        <v>367</v>
      </c>
      <c r="C8" s="83" t="s">
        <v>368</v>
      </c>
      <c r="D8" s="83">
        <v>123456</v>
      </c>
      <c r="E8" s="83" t="s">
        <v>370</v>
      </c>
      <c r="F8" s="83">
        <v>3</v>
      </c>
      <c r="G8" s="83">
        <v>8</v>
      </c>
      <c r="H8" s="83">
        <v>300</v>
      </c>
      <c r="I8" s="83" t="s">
        <v>406</v>
      </c>
      <c r="J8" s="83" t="s">
        <v>406</v>
      </c>
      <c r="K8" s="83" t="s">
        <v>406</v>
      </c>
      <c r="L8" s="83" t="s">
        <v>406</v>
      </c>
      <c r="M8" s="83" t="s">
        <v>406</v>
      </c>
      <c r="N8" s="83" t="s">
        <v>406</v>
      </c>
      <c r="O8" s="83" t="s">
        <v>406</v>
      </c>
      <c r="P8" s="83" t="s">
        <v>406</v>
      </c>
      <c r="Q8" s="83" t="s">
        <v>406</v>
      </c>
      <c r="R8" s="83" t="s">
        <v>406</v>
      </c>
      <c r="S8" s="83" t="s">
        <v>406</v>
      </c>
      <c r="T8" s="83" t="s">
        <v>406</v>
      </c>
      <c r="U8" s="3"/>
      <c r="V8" s="3"/>
    </row>
    <row r="9" spans="1:22">
      <c r="A9" s="83" t="s">
        <v>369</v>
      </c>
      <c r="B9" s="83" t="s">
        <v>367</v>
      </c>
      <c r="C9" s="83" t="s">
        <v>368</v>
      </c>
      <c r="D9" s="83">
        <v>123456</v>
      </c>
      <c r="E9" s="83" t="s">
        <v>370</v>
      </c>
      <c r="F9" s="83">
        <v>3</v>
      </c>
      <c r="G9" s="83">
        <v>8</v>
      </c>
      <c r="H9" s="83">
        <v>300</v>
      </c>
      <c r="I9" s="83" t="s">
        <v>406</v>
      </c>
      <c r="J9" s="83" t="s">
        <v>406</v>
      </c>
      <c r="K9" s="83" t="s">
        <v>406</v>
      </c>
      <c r="L9" s="83" t="s">
        <v>406</v>
      </c>
      <c r="M9" s="83" t="s">
        <v>406</v>
      </c>
      <c r="N9" s="83" t="s">
        <v>406</v>
      </c>
      <c r="O9" s="83" t="s">
        <v>406</v>
      </c>
      <c r="P9" s="83" t="s">
        <v>406</v>
      </c>
      <c r="Q9" s="83" t="s">
        <v>406</v>
      </c>
      <c r="R9" s="83" t="s">
        <v>406</v>
      </c>
      <c r="S9" s="83" t="s">
        <v>406</v>
      </c>
      <c r="T9" s="83" t="s">
        <v>406</v>
      </c>
      <c r="U9" s="3"/>
      <c r="V9" s="3"/>
    </row>
    <row r="10" spans="1:22">
      <c r="A10" s="83" t="s">
        <v>369</v>
      </c>
      <c r="B10" s="83" t="s">
        <v>367</v>
      </c>
      <c r="C10" s="83" t="s">
        <v>368</v>
      </c>
      <c r="D10" s="83">
        <v>123456</v>
      </c>
      <c r="E10" s="83" t="s">
        <v>370</v>
      </c>
      <c r="F10" s="83">
        <v>3</v>
      </c>
      <c r="G10" s="83">
        <v>8</v>
      </c>
      <c r="H10" s="83">
        <v>300</v>
      </c>
      <c r="I10" s="83" t="s">
        <v>406</v>
      </c>
      <c r="J10" s="83" t="s">
        <v>406</v>
      </c>
      <c r="K10" s="83" t="s">
        <v>406</v>
      </c>
      <c r="L10" s="83" t="s">
        <v>406</v>
      </c>
      <c r="M10" s="83" t="s">
        <v>406</v>
      </c>
      <c r="N10" s="83" t="s">
        <v>406</v>
      </c>
      <c r="O10" s="83" t="s">
        <v>406</v>
      </c>
      <c r="P10" s="83" t="s">
        <v>406</v>
      </c>
      <c r="Q10" s="83" t="s">
        <v>406</v>
      </c>
      <c r="R10" s="83" t="s">
        <v>406</v>
      </c>
      <c r="S10" s="83" t="s">
        <v>406</v>
      </c>
      <c r="T10" s="83" t="s">
        <v>406</v>
      </c>
      <c r="U10" s="3"/>
      <c r="V10" s="3"/>
    </row>
    <row r="11" spans="1:22">
      <c r="A11" s="83" t="s">
        <v>369</v>
      </c>
      <c r="B11" s="83" t="s">
        <v>367</v>
      </c>
      <c r="C11" s="83" t="s">
        <v>368</v>
      </c>
      <c r="D11" s="83">
        <v>123456</v>
      </c>
      <c r="E11" s="83" t="s">
        <v>370</v>
      </c>
      <c r="F11" s="83">
        <v>3</v>
      </c>
      <c r="G11" s="83">
        <v>8</v>
      </c>
      <c r="H11" s="83">
        <v>300</v>
      </c>
      <c r="I11" s="83" t="s">
        <v>406</v>
      </c>
      <c r="J11" s="83" t="s">
        <v>406</v>
      </c>
      <c r="K11" s="83" t="s">
        <v>406</v>
      </c>
      <c r="L11" s="83" t="s">
        <v>406</v>
      </c>
      <c r="M11" s="83" t="s">
        <v>406</v>
      </c>
      <c r="N11" s="83" t="s">
        <v>406</v>
      </c>
      <c r="O11" s="83" t="s">
        <v>406</v>
      </c>
      <c r="P11" s="83" t="s">
        <v>406</v>
      </c>
      <c r="Q11" s="83" t="s">
        <v>406</v>
      </c>
      <c r="R11" s="83" t="s">
        <v>406</v>
      </c>
      <c r="S11" s="83" t="s">
        <v>406</v>
      </c>
      <c r="T11" s="83" t="s">
        <v>406</v>
      </c>
      <c r="U11" s="3"/>
      <c r="V11" s="3"/>
    </row>
    <row r="12" spans="1:22">
      <c r="A12" s="83" t="s">
        <v>369</v>
      </c>
      <c r="B12" s="83" t="s">
        <v>367</v>
      </c>
      <c r="C12" s="83" t="s">
        <v>368</v>
      </c>
      <c r="D12" s="83">
        <v>123456</v>
      </c>
      <c r="E12" s="83" t="s">
        <v>370</v>
      </c>
      <c r="F12" s="83">
        <v>3</v>
      </c>
      <c r="G12" s="83">
        <v>8</v>
      </c>
      <c r="H12" s="83">
        <v>300</v>
      </c>
      <c r="I12" s="83" t="s">
        <v>406</v>
      </c>
      <c r="J12" s="83" t="s">
        <v>406</v>
      </c>
      <c r="K12" s="83" t="s">
        <v>406</v>
      </c>
      <c r="L12" s="83" t="s">
        <v>406</v>
      </c>
      <c r="M12" s="83" t="s">
        <v>406</v>
      </c>
      <c r="N12" s="83" t="s">
        <v>406</v>
      </c>
      <c r="O12" s="83" t="s">
        <v>406</v>
      </c>
      <c r="P12" s="83" t="s">
        <v>406</v>
      </c>
      <c r="Q12" s="83" t="s">
        <v>406</v>
      </c>
      <c r="R12" s="83" t="s">
        <v>406</v>
      </c>
      <c r="S12" s="83" t="s">
        <v>406</v>
      </c>
      <c r="T12" s="83" t="s">
        <v>406</v>
      </c>
      <c r="U12" s="3"/>
      <c r="V12" s="3"/>
    </row>
    <row r="13" spans="1:22">
      <c r="A13" s="83" t="s">
        <v>369</v>
      </c>
      <c r="B13" s="83" t="s">
        <v>367</v>
      </c>
      <c r="C13" s="83" t="s">
        <v>368</v>
      </c>
      <c r="D13" s="83">
        <v>123456</v>
      </c>
      <c r="E13" s="83" t="s">
        <v>370</v>
      </c>
      <c r="F13" s="83">
        <v>3</v>
      </c>
      <c r="G13" s="83">
        <v>8</v>
      </c>
      <c r="H13" s="83">
        <v>300</v>
      </c>
      <c r="I13" s="83" t="s">
        <v>406</v>
      </c>
      <c r="J13" s="83" t="s">
        <v>406</v>
      </c>
      <c r="K13" s="83" t="s">
        <v>406</v>
      </c>
      <c r="L13" s="83" t="s">
        <v>406</v>
      </c>
      <c r="M13" s="83" t="s">
        <v>406</v>
      </c>
      <c r="N13" s="83" t="s">
        <v>406</v>
      </c>
      <c r="O13" s="83" t="s">
        <v>406</v>
      </c>
      <c r="P13" s="83" t="s">
        <v>406</v>
      </c>
      <c r="Q13" s="83" t="s">
        <v>406</v>
      </c>
      <c r="R13" s="83" t="s">
        <v>406</v>
      </c>
      <c r="S13" s="83" t="s">
        <v>406</v>
      </c>
      <c r="T13" s="83" t="s">
        <v>406</v>
      </c>
      <c r="U13" s="3"/>
      <c r="V13" s="3"/>
    </row>
    <row r="14" spans="1:22">
      <c r="A14" s="83" t="s">
        <v>369</v>
      </c>
      <c r="B14" s="83" t="s">
        <v>367</v>
      </c>
      <c r="C14" s="83" t="s">
        <v>368</v>
      </c>
      <c r="D14" s="83">
        <v>123456</v>
      </c>
      <c r="E14" s="83" t="s">
        <v>370</v>
      </c>
      <c r="F14" s="83">
        <v>3</v>
      </c>
      <c r="G14" s="83">
        <v>8</v>
      </c>
      <c r="H14" s="83">
        <v>300</v>
      </c>
      <c r="I14" s="83" t="s">
        <v>406</v>
      </c>
      <c r="J14" s="83" t="s">
        <v>406</v>
      </c>
      <c r="K14" s="83" t="s">
        <v>406</v>
      </c>
      <c r="L14" s="83" t="s">
        <v>406</v>
      </c>
      <c r="M14" s="83" t="s">
        <v>406</v>
      </c>
      <c r="N14" s="83" t="s">
        <v>406</v>
      </c>
      <c r="O14" s="83" t="s">
        <v>406</v>
      </c>
      <c r="P14" s="83" t="s">
        <v>406</v>
      </c>
      <c r="Q14" s="83" t="s">
        <v>406</v>
      </c>
      <c r="R14" s="83" t="s">
        <v>406</v>
      </c>
      <c r="S14" s="83" t="s">
        <v>406</v>
      </c>
      <c r="T14" s="83" t="s">
        <v>406</v>
      </c>
      <c r="U14" s="3"/>
      <c r="V14" s="3"/>
    </row>
    <row r="15" spans="1:22">
      <c r="A15" s="83" t="s">
        <v>369</v>
      </c>
      <c r="B15" s="83" t="s">
        <v>367</v>
      </c>
      <c r="C15" s="83" t="s">
        <v>368</v>
      </c>
      <c r="D15" s="83">
        <v>123456</v>
      </c>
      <c r="E15" s="83" t="s">
        <v>370</v>
      </c>
      <c r="F15" s="83">
        <v>3</v>
      </c>
      <c r="G15" s="83">
        <v>8</v>
      </c>
      <c r="H15" s="83">
        <v>300</v>
      </c>
      <c r="I15" s="83" t="s">
        <v>406</v>
      </c>
      <c r="J15" s="83" t="s">
        <v>406</v>
      </c>
      <c r="K15" s="83" t="s">
        <v>406</v>
      </c>
      <c r="L15" s="83" t="s">
        <v>406</v>
      </c>
      <c r="M15" s="83" t="s">
        <v>406</v>
      </c>
      <c r="N15" s="83" t="s">
        <v>406</v>
      </c>
      <c r="O15" s="83" t="s">
        <v>406</v>
      </c>
      <c r="P15" s="83" t="s">
        <v>406</v>
      </c>
      <c r="Q15" s="83" t="s">
        <v>406</v>
      </c>
      <c r="R15" s="83" t="s">
        <v>406</v>
      </c>
      <c r="S15" s="83" t="s">
        <v>406</v>
      </c>
      <c r="T15" s="83" t="s">
        <v>406</v>
      </c>
      <c r="U15" s="3"/>
      <c r="V15" s="3"/>
    </row>
    <row r="16" spans="1:22">
      <c r="A16" s="83" t="s">
        <v>369</v>
      </c>
      <c r="B16" s="83" t="s">
        <v>367</v>
      </c>
      <c r="C16" s="83" t="s">
        <v>368</v>
      </c>
      <c r="D16" s="83">
        <v>123456</v>
      </c>
      <c r="E16" s="83" t="s">
        <v>370</v>
      </c>
      <c r="F16" s="83">
        <v>3</v>
      </c>
      <c r="G16" s="83">
        <v>8</v>
      </c>
      <c r="H16" s="83">
        <v>300</v>
      </c>
      <c r="I16" s="83" t="s">
        <v>406</v>
      </c>
      <c r="J16" s="83" t="s">
        <v>406</v>
      </c>
      <c r="K16" s="83" t="s">
        <v>406</v>
      </c>
      <c r="L16" s="83" t="s">
        <v>406</v>
      </c>
      <c r="M16" s="83" t="s">
        <v>406</v>
      </c>
      <c r="N16" s="83" t="s">
        <v>406</v>
      </c>
      <c r="O16" s="83" t="s">
        <v>406</v>
      </c>
      <c r="P16" s="83" t="s">
        <v>406</v>
      </c>
      <c r="Q16" s="83" t="s">
        <v>406</v>
      </c>
      <c r="R16" s="83" t="s">
        <v>406</v>
      </c>
      <c r="S16" s="83" t="s">
        <v>406</v>
      </c>
      <c r="T16" s="83" t="s">
        <v>406</v>
      </c>
      <c r="U16" s="3"/>
      <c r="V16" s="3"/>
    </row>
    <row r="17" spans="1:22">
      <c r="A17" s="83" t="s">
        <v>369</v>
      </c>
      <c r="B17" s="83" t="s">
        <v>367</v>
      </c>
      <c r="C17" s="83" t="s">
        <v>368</v>
      </c>
      <c r="D17" s="83">
        <v>123456</v>
      </c>
      <c r="E17" s="83" t="s">
        <v>370</v>
      </c>
      <c r="F17" s="83">
        <v>3</v>
      </c>
      <c r="G17" s="83">
        <v>8</v>
      </c>
      <c r="H17" s="83">
        <v>300</v>
      </c>
      <c r="I17" s="83" t="s">
        <v>406</v>
      </c>
      <c r="J17" s="83" t="s">
        <v>406</v>
      </c>
      <c r="K17" s="83" t="s">
        <v>406</v>
      </c>
      <c r="L17" s="83" t="s">
        <v>406</v>
      </c>
      <c r="M17" s="83" t="s">
        <v>406</v>
      </c>
      <c r="N17" s="83" t="s">
        <v>406</v>
      </c>
      <c r="O17" s="83" t="s">
        <v>406</v>
      </c>
      <c r="P17" s="83" t="s">
        <v>406</v>
      </c>
      <c r="Q17" s="83" t="s">
        <v>406</v>
      </c>
      <c r="R17" s="83" t="s">
        <v>406</v>
      </c>
      <c r="S17" s="83" t="s">
        <v>406</v>
      </c>
      <c r="T17" s="83" t="s">
        <v>406</v>
      </c>
      <c r="U17" s="3"/>
      <c r="V17" s="3"/>
    </row>
    <row r="18" spans="1:22">
      <c r="A18" s="83" t="s">
        <v>369</v>
      </c>
      <c r="B18" s="83" t="s">
        <v>367</v>
      </c>
      <c r="C18" s="83" t="s">
        <v>368</v>
      </c>
      <c r="D18" s="83">
        <v>123456</v>
      </c>
      <c r="E18" s="83" t="s">
        <v>370</v>
      </c>
      <c r="F18" s="83">
        <v>3</v>
      </c>
      <c r="G18" s="83">
        <v>8</v>
      </c>
      <c r="H18" s="83">
        <v>300</v>
      </c>
      <c r="I18" s="83" t="s">
        <v>406</v>
      </c>
      <c r="J18" s="83" t="s">
        <v>406</v>
      </c>
      <c r="K18" s="83" t="s">
        <v>406</v>
      </c>
      <c r="L18" s="83" t="s">
        <v>406</v>
      </c>
      <c r="M18" s="83" t="s">
        <v>406</v>
      </c>
      <c r="N18" s="83" t="s">
        <v>406</v>
      </c>
      <c r="O18" s="83" t="s">
        <v>406</v>
      </c>
      <c r="P18" s="83" t="s">
        <v>406</v>
      </c>
      <c r="Q18" s="83" t="s">
        <v>406</v>
      </c>
      <c r="R18" s="83" t="s">
        <v>406</v>
      </c>
      <c r="S18" s="83" t="s">
        <v>406</v>
      </c>
      <c r="T18" s="83" t="s">
        <v>406</v>
      </c>
      <c r="U18" s="3"/>
      <c r="V18" s="3"/>
    </row>
    <row r="19" spans="1:22">
      <c r="A19" s="83" t="s">
        <v>369</v>
      </c>
      <c r="B19" s="83" t="s">
        <v>367</v>
      </c>
      <c r="C19" s="83" t="s">
        <v>368</v>
      </c>
      <c r="D19" s="83">
        <v>123456</v>
      </c>
      <c r="E19" s="83" t="s">
        <v>370</v>
      </c>
      <c r="F19" s="83">
        <v>3</v>
      </c>
      <c r="G19" s="83">
        <v>8</v>
      </c>
      <c r="H19" s="83">
        <v>300</v>
      </c>
      <c r="I19" s="83" t="s">
        <v>406</v>
      </c>
      <c r="J19" s="83" t="s">
        <v>406</v>
      </c>
      <c r="K19" s="83" t="s">
        <v>406</v>
      </c>
      <c r="L19" s="83" t="s">
        <v>406</v>
      </c>
      <c r="M19" s="83" t="s">
        <v>406</v>
      </c>
      <c r="N19" s="83" t="s">
        <v>406</v>
      </c>
      <c r="O19" s="83" t="s">
        <v>406</v>
      </c>
      <c r="P19" s="83" t="s">
        <v>406</v>
      </c>
      <c r="Q19" s="83" t="s">
        <v>406</v>
      </c>
      <c r="R19" s="83" t="s">
        <v>406</v>
      </c>
      <c r="S19" s="83" t="s">
        <v>406</v>
      </c>
      <c r="T19" s="83" t="s">
        <v>406</v>
      </c>
      <c r="U19" s="3"/>
      <c r="V19" s="3"/>
    </row>
    <row r="20" spans="1:22">
      <c r="A20" s="83" t="s">
        <v>369</v>
      </c>
      <c r="B20" s="83" t="s">
        <v>367</v>
      </c>
      <c r="C20" s="83" t="s">
        <v>368</v>
      </c>
      <c r="D20" s="83">
        <v>123456</v>
      </c>
      <c r="E20" s="83" t="s">
        <v>370</v>
      </c>
      <c r="F20" s="83">
        <v>3</v>
      </c>
      <c r="G20" s="83">
        <v>8</v>
      </c>
      <c r="H20" s="83">
        <v>300</v>
      </c>
      <c r="I20" s="83" t="s">
        <v>406</v>
      </c>
      <c r="J20" s="83" t="s">
        <v>406</v>
      </c>
      <c r="K20" s="83" t="s">
        <v>406</v>
      </c>
      <c r="L20" s="83" t="s">
        <v>406</v>
      </c>
      <c r="M20" s="83" t="s">
        <v>406</v>
      </c>
      <c r="N20" s="83" t="s">
        <v>406</v>
      </c>
      <c r="O20" s="83" t="s">
        <v>406</v>
      </c>
      <c r="P20" s="83" t="s">
        <v>406</v>
      </c>
      <c r="Q20" s="83" t="s">
        <v>406</v>
      </c>
      <c r="R20" s="83" t="s">
        <v>406</v>
      </c>
      <c r="S20" s="83" t="s">
        <v>406</v>
      </c>
      <c r="T20" s="83" t="s">
        <v>406</v>
      </c>
      <c r="U20" s="3"/>
      <c r="V20" s="3"/>
    </row>
    <row r="21" spans="1:22">
      <c r="A21" s="83" t="s">
        <v>369</v>
      </c>
      <c r="B21" s="83" t="s">
        <v>367</v>
      </c>
      <c r="C21" s="83" t="s">
        <v>368</v>
      </c>
      <c r="D21" s="83">
        <v>123456</v>
      </c>
      <c r="E21" s="83" t="s">
        <v>370</v>
      </c>
      <c r="F21" s="83">
        <v>3</v>
      </c>
      <c r="G21" s="83">
        <v>8</v>
      </c>
      <c r="H21" s="83">
        <v>300</v>
      </c>
      <c r="I21" s="83" t="s">
        <v>406</v>
      </c>
      <c r="J21" s="83" t="s">
        <v>406</v>
      </c>
      <c r="K21" s="83" t="s">
        <v>406</v>
      </c>
      <c r="L21" s="83" t="s">
        <v>406</v>
      </c>
      <c r="M21" s="83" t="s">
        <v>406</v>
      </c>
      <c r="N21" s="83" t="s">
        <v>406</v>
      </c>
      <c r="O21" s="83" t="s">
        <v>406</v>
      </c>
      <c r="P21" s="83" t="s">
        <v>406</v>
      </c>
      <c r="Q21" s="83" t="s">
        <v>406</v>
      </c>
      <c r="R21" s="83" t="s">
        <v>406</v>
      </c>
      <c r="S21" s="83" t="s">
        <v>406</v>
      </c>
      <c r="T21" s="83" t="s">
        <v>406</v>
      </c>
      <c r="U21" s="3"/>
      <c r="V21" s="3"/>
    </row>
    <row r="22" spans="1:22">
      <c r="A22" s="83" t="s">
        <v>369</v>
      </c>
      <c r="B22" s="83" t="s">
        <v>367</v>
      </c>
      <c r="C22" s="83" t="s">
        <v>368</v>
      </c>
      <c r="D22" s="83">
        <v>123456</v>
      </c>
      <c r="E22" s="83" t="s">
        <v>370</v>
      </c>
      <c r="F22" s="83">
        <v>3</v>
      </c>
      <c r="G22" s="83">
        <v>8</v>
      </c>
      <c r="H22" s="83">
        <v>300</v>
      </c>
      <c r="I22" s="83" t="s">
        <v>406</v>
      </c>
      <c r="J22" s="83" t="s">
        <v>406</v>
      </c>
      <c r="K22" s="83" t="s">
        <v>406</v>
      </c>
      <c r="L22" s="83" t="s">
        <v>406</v>
      </c>
      <c r="M22" s="83" t="s">
        <v>406</v>
      </c>
      <c r="N22" s="83" t="s">
        <v>406</v>
      </c>
      <c r="O22" s="83" t="s">
        <v>406</v>
      </c>
      <c r="P22" s="83" t="s">
        <v>406</v>
      </c>
      <c r="Q22" s="83" t="s">
        <v>406</v>
      </c>
      <c r="R22" s="83" t="s">
        <v>406</v>
      </c>
      <c r="S22" s="83" t="s">
        <v>406</v>
      </c>
      <c r="T22" s="83" t="s">
        <v>406</v>
      </c>
      <c r="U22" s="3"/>
      <c r="V22" s="3"/>
    </row>
    <row r="23" spans="1:22">
      <c r="A23" s="83" t="s">
        <v>369</v>
      </c>
      <c r="B23" s="83" t="s">
        <v>367</v>
      </c>
      <c r="C23" s="83" t="s">
        <v>368</v>
      </c>
      <c r="D23" s="83">
        <v>123456</v>
      </c>
      <c r="E23" s="83" t="s">
        <v>370</v>
      </c>
      <c r="F23" s="83">
        <v>3</v>
      </c>
      <c r="G23" s="83">
        <v>8</v>
      </c>
      <c r="H23" s="83">
        <v>300</v>
      </c>
      <c r="I23" s="83" t="s">
        <v>406</v>
      </c>
      <c r="J23" s="83" t="s">
        <v>406</v>
      </c>
      <c r="K23" s="83" t="s">
        <v>406</v>
      </c>
      <c r="L23" s="83" t="s">
        <v>406</v>
      </c>
      <c r="M23" s="83" t="s">
        <v>406</v>
      </c>
      <c r="N23" s="83" t="s">
        <v>406</v>
      </c>
      <c r="O23" s="83" t="s">
        <v>406</v>
      </c>
      <c r="P23" s="83" t="s">
        <v>406</v>
      </c>
      <c r="Q23" s="83" t="s">
        <v>406</v>
      </c>
      <c r="R23" s="83" t="s">
        <v>406</v>
      </c>
      <c r="S23" s="83" t="s">
        <v>406</v>
      </c>
      <c r="T23" s="83" t="s">
        <v>406</v>
      </c>
      <c r="U23" s="3"/>
      <c r="V23" s="3"/>
    </row>
    <row r="24" spans="1:22">
      <c r="A24" s="83" t="s">
        <v>369</v>
      </c>
      <c r="B24" s="83" t="s">
        <v>367</v>
      </c>
      <c r="C24" s="83" t="s">
        <v>368</v>
      </c>
      <c r="D24" s="83">
        <v>123456</v>
      </c>
      <c r="E24" s="83" t="s">
        <v>370</v>
      </c>
      <c r="F24" s="83">
        <v>3</v>
      </c>
      <c r="G24" s="83">
        <v>8</v>
      </c>
      <c r="H24" s="83">
        <v>300</v>
      </c>
      <c r="I24" s="83" t="s">
        <v>406</v>
      </c>
      <c r="J24" s="83" t="s">
        <v>406</v>
      </c>
      <c r="K24" s="83" t="s">
        <v>406</v>
      </c>
      <c r="L24" s="83" t="s">
        <v>406</v>
      </c>
      <c r="M24" s="83" t="s">
        <v>406</v>
      </c>
      <c r="N24" s="83" t="s">
        <v>406</v>
      </c>
      <c r="O24" s="83" t="s">
        <v>406</v>
      </c>
      <c r="P24" s="83" t="s">
        <v>406</v>
      </c>
      <c r="Q24" s="83" t="s">
        <v>406</v>
      </c>
      <c r="R24" s="83" t="s">
        <v>406</v>
      </c>
      <c r="S24" s="83" t="s">
        <v>406</v>
      </c>
      <c r="T24" s="83" t="s">
        <v>406</v>
      </c>
      <c r="U24" s="3"/>
      <c r="V24" s="3"/>
    </row>
    <row r="25" spans="1:22">
      <c r="A25" s="83" t="s">
        <v>369</v>
      </c>
      <c r="B25" s="83" t="s">
        <v>367</v>
      </c>
      <c r="C25" s="83" t="s">
        <v>368</v>
      </c>
      <c r="D25" s="83">
        <v>123456</v>
      </c>
      <c r="E25" s="83" t="s">
        <v>370</v>
      </c>
      <c r="F25" s="83">
        <v>3</v>
      </c>
      <c r="G25" s="83">
        <v>8</v>
      </c>
      <c r="H25" s="83">
        <v>300</v>
      </c>
      <c r="I25" s="83" t="s">
        <v>406</v>
      </c>
      <c r="J25" s="83" t="s">
        <v>406</v>
      </c>
      <c r="K25" s="83" t="s">
        <v>406</v>
      </c>
      <c r="L25" s="83" t="s">
        <v>406</v>
      </c>
      <c r="M25" s="83" t="s">
        <v>406</v>
      </c>
      <c r="N25" s="83" t="s">
        <v>406</v>
      </c>
      <c r="O25" s="83" t="s">
        <v>406</v>
      </c>
      <c r="P25" s="83" t="s">
        <v>406</v>
      </c>
      <c r="Q25" s="83" t="s">
        <v>406</v>
      </c>
      <c r="R25" s="83" t="s">
        <v>406</v>
      </c>
      <c r="S25" s="83" t="s">
        <v>406</v>
      </c>
      <c r="T25" s="83" t="s">
        <v>406</v>
      </c>
      <c r="U25" s="3"/>
      <c r="V25" s="3"/>
    </row>
    <row r="26" spans="1:22">
      <c r="A26" s="83" t="s">
        <v>369</v>
      </c>
      <c r="B26" s="83" t="s">
        <v>367</v>
      </c>
      <c r="C26" s="83" t="s">
        <v>368</v>
      </c>
      <c r="D26" s="83">
        <v>123456</v>
      </c>
      <c r="E26" s="83" t="s">
        <v>370</v>
      </c>
      <c r="F26" s="83">
        <v>3</v>
      </c>
      <c r="G26" s="83">
        <v>8</v>
      </c>
      <c r="H26" s="83">
        <v>300</v>
      </c>
      <c r="I26" s="83" t="s">
        <v>406</v>
      </c>
      <c r="J26" s="83" t="s">
        <v>406</v>
      </c>
      <c r="K26" s="83" t="s">
        <v>406</v>
      </c>
      <c r="L26" s="83" t="s">
        <v>406</v>
      </c>
      <c r="M26" s="83" t="s">
        <v>406</v>
      </c>
      <c r="N26" s="83" t="s">
        <v>406</v>
      </c>
      <c r="O26" s="83" t="s">
        <v>406</v>
      </c>
      <c r="P26" s="83" t="s">
        <v>406</v>
      </c>
      <c r="Q26" s="83" t="s">
        <v>406</v>
      </c>
      <c r="R26" s="83" t="s">
        <v>406</v>
      </c>
      <c r="S26" s="83" t="s">
        <v>406</v>
      </c>
      <c r="T26" s="83" t="s">
        <v>406</v>
      </c>
      <c r="U26" s="3"/>
      <c r="V26" s="3"/>
    </row>
    <row r="27" spans="1:22">
      <c r="A27" s="83" t="s">
        <v>369</v>
      </c>
      <c r="B27" s="83" t="s">
        <v>367</v>
      </c>
      <c r="C27" s="83" t="s">
        <v>368</v>
      </c>
      <c r="D27" s="83">
        <v>123456</v>
      </c>
      <c r="E27" s="83" t="s">
        <v>370</v>
      </c>
      <c r="F27" s="83">
        <v>3</v>
      </c>
      <c r="G27" s="83">
        <v>8</v>
      </c>
      <c r="H27" s="83">
        <v>300</v>
      </c>
      <c r="I27" s="83" t="s">
        <v>406</v>
      </c>
      <c r="J27" s="83" t="s">
        <v>406</v>
      </c>
      <c r="K27" s="83" t="s">
        <v>406</v>
      </c>
      <c r="L27" s="83" t="s">
        <v>406</v>
      </c>
      <c r="M27" s="83" t="s">
        <v>406</v>
      </c>
      <c r="N27" s="83" t="s">
        <v>406</v>
      </c>
      <c r="O27" s="83" t="s">
        <v>406</v>
      </c>
      <c r="P27" s="83" t="s">
        <v>406</v>
      </c>
      <c r="Q27" s="83" t="s">
        <v>406</v>
      </c>
      <c r="R27" s="83" t="s">
        <v>406</v>
      </c>
      <c r="S27" s="83" t="s">
        <v>406</v>
      </c>
      <c r="T27" s="83" t="s">
        <v>406</v>
      </c>
      <c r="U27" s="3"/>
      <c r="V27" s="3"/>
    </row>
    <row r="28" spans="1:22">
      <c r="A28" s="83" t="s">
        <v>369</v>
      </c>
      <c r="B28" s="83" t="s">
        <v>367</v>
      </c>
      <c r="C28" s="83" t="s">
        <v>368</v>
      </c>
      <c r="D28" s="83">
        <v>123456</v>
      </c>
      <c r="E28" s="83" t="s">
        <v>370</v>
      </c>
      <c r="F28" s="83">
        <v>3</v>
      </c>
      <c r="G28" s="83">
        <v>8</v>
      </c>
      <c r="H28" s="83">
        <v>300</v>
      </c>
      <c r="I28" s="83" t="s">
        <v>406</v>
      </c>
      <c r="J28" s="83" t="s">
        <v>406</v>
      </c>
      <c r="K28" s="83" t="s">
        <v>406</v>
      </c>
      <c r="L28" s="83" t="s">
        <v>406</v>
      </c>
      <c r="M28" s="83" t="s">
        <v>406</v>
      </c>
      <c r="N28" s="83" t="s">
        <v>406</v>
      </c>
      <c r="O28" s="83" t="s">
        <v>406</v>
      </c>
      <c r="P28" s="83" t="s">
        <v>406</v>
      </c>
      <c r="Q28" s="83" t="s">
        <v>406</v>
      </c>
      <c r="R28" s="83" t="s">
        <v>406</v>
      </c>
      <c r="S28" s="83" t="s">
        <v>406</v>
      </c>
      <c r="T28" s="83" t="s">
        <v>406</v>
      </c>
      <c r="U28" s="3"/>
      <c r="V28" s="3"/>
    </row>
    <row r="29" spans="1:22">
      <c r="A29" s="83" t="s">
        <v>369</v>
      </c>
      <c r="B29" s="83" t="s">
        <v>367</v>
      </c>
      <c r="C29" s="83" t="s">
        <v>368</v>
      </c>
      <c r="D29" s="83">
        <v>123456</v>
      </c>
      <c r="E29" s="83" t="s">
        <v>370</v>
      </c>
      <c r="F29" s="83">
        <v>3</v>
      </c>
      <c r="G29" s="83">
        <v>8</v>
      </c>
      <c r="H29" s="83">
        <v>300</v>
      </c>
      <c r="I29" s="83" t="s">
        <v>406</v>
      </c>
      <c r="J29" s="83" t="s">
        <v>406</v>
      </c>
      <c r="K29" s="83" t="s">
        <v>406</v>
      </c>
      <c r="L29" s="83" t="s">
        <v>406</v>
      </c>
      <c r="M29" s="83" t="s">
        <v>406</v>
      </c>
      <c r="N29" s="83" t="s">
        <v>406</v>
      </c>
      <c r="O29" s="83" t="s">
        <v>406</v>
      </c>
      <c r="P29" s="83" t="s">
        <v>406</v>
      </c>
      <c r="Q29" s="83" t="s">
        <v>406</v>
      </c>
      <c r="R29" s="83" t="s">
        <v>406</v>
      </c>
      <c r="S29" s="83" t="s">
        <v>406</v>
      </c>
      <c r="T29" s="83" t="s">
        <v>406</v>
      </c>
      <c r="U29" s="3"/>
      <c r="V29" s="3"/>
    </row>
    <row r="30" spans="1:22">
      <c r="A30" s="83" t="s">
        <v>369</v>
      </c>
      <c r="B30" s="83" t="s">
        <v>367</v>
      </c>
      <c r="C30" s="83" t="s">
        <v>368</v>
      </c>
      <c r="D30" s="83">
        <v>123456</v>
      </c>
      <c r="E30" s="83" t="s">
        <v>370</v>
      </c>
      <c r="F30" s="83">
        <v>3</v>
      </c>
      <c r="G30" s="83">
        <v>8</v>
      </c>
      <c r="H30" s="83">
        <v>300</v>
      </c>
      <c r="I30" s="83" t="s">
        <v>406</v>
      </c>
      <c r="J30" s="83" t="s">
        <v>406</v>
      </c>
      <c r="K30" s="83" t="s">
        <v>406</v>
      </c>
      <c r="L30" s="83" t="s">
        <v>406</v>
      </c>
      <c r="M30" s="83" t="s">
        <v>406</v>
      </c>
      <c r="N30" s="83" t="s">
        <v>406</v>
      </c>
      <c r="O30" s="83" t="s">
        <v>406</v>
      </c>
      <c r="P30" s="83" t="s">
        <v>406</v>
      </c>
      <c r="Q30" s="83" t="s">
        <v>406</v>
      </c>
      <c r="R30" s="83" t="s">
        <v>406</v>
      </c>
      <c r="S30" s="83" t="s">
        <v>406</v>
      </c>
      <c r="T30" s="83" t="s">
        <v>406</v>
      </c>
      <c r="U30" s="3"/>
      <c r="V30" s="3"/>
    </row>
    <row r="31" spans="1:22">
      <c r="A31" s="83" t="s">
        <v>369</v>
      </c>
      <c r="B31" s="83" t="s">
        <v>367</v>
      </c>
      <c r="C31" s="83" t="s">
        <v>368</v>
      </c>
      <c r="D31" s="83">
        <v>123456</v>
      </c>
      <c r="E31" s="83" t="s">
        <v>370</v>
      </c>
      <c r="F31" s="83">
        <v>3</v>
      </c>
      <c r="G31" s="83">
        <v>8</v>
      </c>
      <c r="H31" s="83">
        <v>300</v>
      </c>
      <c r="I31" s="83" t="s">
        <v>406</v>
      </c>
      <c r="J31" s="83" t="s">
        <v>406</v>
      </c>
      <c r="K31" s="83" t="s">
        <v>406</v>
      </c>
      <c r="L31" s="83" t="s">
        <v>406</v>
      </c>
      <c r="M31" s="83" t="s">
        <v>406</v>
      </c>
      <c r="N31" s="83" t="s">
        <v>406</v>
      </c>
      <c r="O31" s="83" t="s">
        <v>406</v>
      </c>
      <c r="P31" s="83" t="s">
        <v>406</v>
      </c>
      <c r="Q31" s="83" t="s">
        <v>406</v>
      </c>
      <c r="R31" s="83" t="s">
        <v>406</v>
      </c>
      <c r="S31" s="83" t="s">
        <v>406</v>
      </c>
      <c r="T31" s="83" t="s">
        <v>406</v>
      </c>
      <c r="U31" s="3"/>
      <c r="V31" s="3"/>
    </row>
    <row r="32" spans="1:22">
      <c r="A32" s="83" t="s">
        <v>369</v>
      </c>
      <c r="B32" s="83" t="s">
        <v>367</v>
      </c>
      <c r="C32" s="83" t="s">
        <v>368</v>
      </c>
      <c r="D32" s="83">
        <v>123456</v>
      </c>
      <c r="E32" s="83" t="s">
        <v>370</v>
      </c>
      <c r="F32" s="83">
        <v>3</v>
      </c>
      <c r="G32" s="83">
        <v>8</v>
      </c>
      <c r="H32" s="83">
        <v>300</v>
      </c>
      <c r="I32" s="83" t="s">
        <v>406</v>
      </c>
      <c r="J32" s="83" t="s">
        <v>406</v>
      </c>
      <c r="K32" s="83" t="s">
        <v>406</v>
      </c>
      <c r="L32" s="83" t="s">
        <v>406</v>
      </c>
      <c r="M32" s="83" t="s">
        <v>406</v>
      </c>
      <c r="N32" s="83" t="s">
        <v>406</v>
      </c>
      <c r="O32" s="83" t="s">
        <v>406</v>
      </c>
      <c r="P32" s="83" t="s">
        <v>406</v>
      </c>
      <c r="Q32" s="83" t="s">
        <v>406</v>
      </c>
      <c r="R32" s="83" t="s">
        <v>406</v>
      </c>
      <c r="S32" s="83" t="s">
        <v>406</v>
      </c>
      <c r="T32" s="83" t="s">
        <v>406</v>
      </c>
      <c r="U32" s="3"/>
      <c r="V32" s="3"/>
    </row>
    <row r="33" spans="1:22">
      <c r="A33" s="83" t="s">
        <v>369</v>
      </c>
      <c r="B33" s="83" t="s">
        <v>367</v>
      </c>
      <c r="C33" s="83" t="s">
        <v>368</v>
      </c>
      <c r="D33" s="83">
        <v>123456</v>
      </c>
      <c r="E33" s="83" t="s">
        <v>370</v>
      </c>
      <c r="F33" s="83">
        <v>3</v>
      </c>
      <c r="G33" s="83">
        <v>8</v>
      </c>
      <c r="H33" s="83">
        <v>300</v>
      </c>
      <c r="I33" s="83" t="s">
        <v>406</v>
      </c>
      <c r="J33" s="83" t="s">
        <v>406</v>
      </c>
      <c r="K33" s="83" t="s">
        <v>406</v>
      </c>
      <c r="L33" s="83" t="s">
        <v>406</v>
      </c>
      <c r="M33" s="83" t="s">
        <v>406</v>
      </c>
      <c r="N33" s="83" t="s">
        <v>406</v>
      </c>
      <c r="O33" s="83" t="s">
        <v>406</v>
      </c>
      <c r="P33" s="83" t="s">
        <v>406</v>
      </c>
      <c r="Q33" s="83" t="s">
        <v>406</v>
      </c>
      <c r="R33" s="83" t="s">
        <v>406</v>
      </c>
      <c r="S33" s="83" t="s">
        <v>406</v>
      </c>
      <c r="T33" s="83" t="s">
        <v>406</v>
      </c>
      <c r="U33" s="3"/>
      <c r="V33" s="3"/>
    </row>
    <row r="34" spans="1:22">
      <c r="A34" s="83" t="s">
        <v>369</v>
      </c>
      <c r="B34" s="83" t="s">
        <v>367</v>
      </c>
      <c r="C34" s="83" t="s">
        <v>368</v>
      </c>
      <c r="D34" s="83">
        <v>123456</v>
      </c>
      <c r="E34" s="83" t="s">
        <v>370</v>
      </c>
      <c r="F34" s="83">
        <v>3</v>
      </c>
      <c r="G34" s="83">
        <v>8</v>
      </c>
      <c r="H34" s="83">
        <v>300</v>
      </c>
      <c r="I34" s="83" t="s">
        <v>406</v>
      </c>
      <c r="J34" s="83" t="s">
        <v>406</v>
      </c>
      <c r="K34" s="83" t="s">
        <v>406</v>
      </c>
      <c r="L34" s="83" t="s">
        <v>406</v>
      </c>
      <c r="M34" s="83" t="s">
        <v>406</v>
      </c>
      <c r="N34" s="83" t="s">
        <v>406</v>
      </c>
      <c r="O34" s="83" t="s">
        <v>406</v>
      </c>
      <c r="P34" s="83" t="s">
        <v>406</v>
      </c>
      <c r="Q34" s="83" t="s">
        <v>406</v>
      </c>
      <c r="R34" s="83" t="s">
        <v>406</v>
      </c>
      <c r="S34" s="83" t="s">
        <v>406</v>
      </c>
      <c r="T34" s="83" t="s">
        <v>406</v>
      </c>
      <c r="U34" s="3"/>
      <c r="V34" s="3"/>
    </row>
    <row r="35" spans="1:22">
      <c r="A35" s="83" t="s">
        <v>369</v>
      </c>
      <c r="B35" s="83" t="s">
        <v>367</v>
      </c>
      <c r="C35" s="83" t="s">
        <v>368</v>
      </c>
      <c r="D35" s="83">
        <v>123456</v>
      </c>
      <c r="E35" s="83" t="s">
        <v>370</v>
      </c>
      <c r="F35" s="83">
        <v>3</v>
      </c>
      <c r="G35" s="83">
        <v>8</v>
      </c>
      <c r="H35" s="83">
        <v>300</v>
      </c>
      <c r="I35" s="83" t="s">
        <v>406</v>
      </c>
      <c r="J35" s="83" t="s">
        <v>406</v>
      </c>
      <c r="K35" s="83" t="s">
        <v>406</v>
      </c>
      <c r="L35" s="83" t="s">
        <v>406</v>
      </c>
      <c r="M35" s="83" t="s">
        <v>406</v>
      </c>
      <c r="N35" s="83" t="s">
        <v>406</v>
      </c>
      <c r="O35" s="83" t="s">
        <v>406</v>
      </c>
      <c r="P35" s="83" t="s">
        <v>406</v>
      </c>
      <c r="Q35" s="83" t="s">
        <v>406</v>
      </c>
      <c r="R35" s="83" t="s">
        <v>406</v>
      </c>
      <c r="S35" s="83" t="s">
        <v>406</v>
      </c>
      <c r="T35" s="83" t="s">
        <v>406</v>
      </c>
      <c r="U35" s="3"/>
      <c r="V35" s="3"/>
    </row>
    <row r="36" spans="1:22">
      <c r="A36" s="83" t="s">
        <v>369</v>
      </c>
      <c r="B36" s="83" t="s">
        <v>367</v>
      </c>
      <c r="C36" s="83" t="s">
        <v>368</v>
      </c>
      <c r="D36" s="83">
        <v>123456</v>
      </c>
      <c r="E36" s="83" t="s">
        <v>370</v>
      </c>
      <c r="F36" s="83">
        <v>3</v>
      </c>
      <c r="G36" s="83">
        <v>8</v>
      </c>
      <c r="H36" s="83">
        <v>300</v>
      </c>
      <c r="I36" s="83" t="s">
        <v>406</v>
      </c>
      <c r="J36" s="83" t="s">
        <v>406</v>
      </c>
      <c r="K36" s="83" t="s">
        <v>406</v>
      </c>
      <c r="L36" s="83" t="s">
        <v>406</v>
      </c>
      <c r="M36" s="83" t="s">
        <v>406</v>
      </c>
      <c r="N36" s="83" t="s">
        <v>406</v>
      </c>
      <c r="O36" s="83" t="s">
        <v>406</v>
      </c>
      <c r="P36" s="83" t="s">
        <v>406</v>
      </c>
      <c r="Q36" s="83" t="s">
        <v>406</v>
      </c>
      <c r="R36" s="83" t="s">
        <v>406</v>
      </c>
      <c r="S36" s="83" t="s">
        <v>406</v>
      </c>
      <c r="T36" s="83" t="s">
        <v>406</v>
      </c>
      <c r="U36" s="3"/>
      <c r="V36" s="3"/>
    </row>
    <row r="37" spans="1:22">
      <c r="A37" s="83" t="s">
        <v>369</v>
      </c>
      <c r="B37" s="83" t="s">
        <v>367</v>
      </c>
      <c r="C37" s="83" t="s">
        <v>368</v>
      </c>
      <c r="D37" s="83">
        <v>123456</v>
      </c>
      <c r="E37" s="83" t="s">
        <v>370</v>
      </c>
      <c r="F37" s="83">
        <v>3</v>
      </c>
      <c r="G37" s="83">
        <v>8</v>
      </c>
      <c r="H37" s="83">
        <v>300</v>
      </c>
      <c r="I37" s="83" t="s">
        <v>406</v>
      </c>
      <c r="J37" s="83" t="s">
        <v>406</v>
      </c>
      <c r="K37" s="83" t="s">
        <v>406</v>
      </c>
      <c r="L37" s="83" t="s">
        <v>406</v>
      </c>
      <c r="M37" s="83" t="s">
        <v>406</v>
      </c>
      <c r="N37" s="83" t="s">
        <v>406</v>
      </c>
      <c r="O37" s="83" t="s">
        <v>406</v>
      </c>
      <c r="P37" s="83" t="s">
        <v>406</v>
      </c>
      <c r="Q37" s="83" t="s">
        <v>406</v>
      </c>
      <c r="R37" s="83" t="s">
        <v>406</v>
      </c>
      <c r="S37" s="83" t="s">
        <v>406</v>
      </c>
      <c r="T37" s="83" t="s">
        <v>406</v>
      </c>
      <c r="U37" s="3"/>
      <c r="V37" s="3"/>
    </row>
    <row r="38" spans="1:22">
      <c r="A38" s="83" t="s">
        <v>369</v>
      </c>
      <c r="B38" s="83" t="s">
        <v>367</v>
      </c>
      <c r="C38" s="83" t="s">
        <v>368</v>
      </c>
      <c r="D38" s="83">
        <v>123456</v>
      </c>
      <c r="E38" s="83" t="s">
        <v>370</v>
      </c>
      <c r="F38" s="83">
        <v>3</v>
      </c>
      <c r="G38" s="83">
        <v>8</v>
      </c>
      <c r="H38" s="83">
        <v>300</v>
      </c>
      <c r="I38" s="83" t="s">
        <v>406</v>
      </c>
      <c r="J38" s="83" t="s">
        <v>406</v>
      </c>
      <c r="K38" s="83" t="s">
        <v>406</v>
      </c>
      <c r="L38" s="83" t="s">
        <v>406</v>
      </c>
      <c r="M38" s="83" t="s">
        <v>406</v>
      </c>
      <c r="N38" s="83" t="s">
        <v>406</v>
      </c>
      <c r="O38" s="83" t="s">
        <v>406</v>
      </c>
      <c r="P38" s="83" t="s">
        <v>406</v>
      </c>
      <c r="Q38" s="83" t="s">
        <v>406</v>
      </c>
      <c r="R38" s="83" t="s">
        <v>406</v>
      </c>
      <c r="S38" s="83" t="s">
        <v>406</v>
      </c>
      <c r="T38" s="83" t="s">
        <v>406</v>
      </c>
      <c r="U38" s="3"/>
      <c r="V38" s="3"/>
    </row>
    <row r="39" spans="1:22">
      <c r="A39" s="83" t="s">
        <v>369</v>
      </c>
      <c r="B39" s="83" t="s">
        <v>367</v>
      </c>
      <c r="C39" s="83" t="s">
        <v>368</v>
      </c>
      <c r="D39" s="83">
        <v>123456</v>
      </c>
      <c r="E39" s="83" t="s">
        <v>370</v>
      </c>
      <c r="F39" s="83">
        <v>3</v>
      </c>
      <c r="G39" s="83">
        <v>8</v>
      </c>
      <c r="H39" s="83">
        <v>300</v>
      </c>
      <c r="I39" s="83" t="s">
        <v>406</v>
      </c>
      <c r="J39" s="83" t="s">
        <v>406</v>
      </c>
      <c r="K39" s="83" t="s">
        <v>406</v>
      </c>
      <c r="L39" s="83" t="s">
        <v>406</v>
      </c>
      <c r="M39" s="83" t="s">
        <v>406</v>
      </c>
      <c r="N39" s="83" t="s">
        <v>406</v>
      </c>
      <c r="O39" s="83" t="s">
        <v>406</v>
      </c>
      <c r="P39" s="83" t="s">
        <v>406</v>
      </c>
      <c r="Q39" s="83" t="s">
        <v>406</v>
      </c>
      <c r="R39" s="83" t="s">
        <v>406</v>
      </c>
      <c r="S39" s="83" t="s">
        <v>406</v>
      </c>
      <c r="T39" s="83" t="s">
        <v>406</v>
      </c>
      <c r="U39" s="3"/>
      <c r="V39" s="3"/>
    </row>
    <row r="40" spans="1:22">
      <c r="A40" s="83" t="s">
        <v>369</v>
      </c>
      <c r="B40" s="83" t="s">
        <v>367</v>
      </c>
      <c r="C40" s="83" t="s">
        <v>368</v>
      </c>
      <c r="D40" s="83">
        <v>123456</v>
      </c>
      <c r="E40" s="83" t="s">
        <v>370</v>
      </c>
      <c r="F40" s="83">
        <v>3</v>
      </c>
      <c r="G40" s="83">
        <v>8</v>
      </c>
      <c r="H40" s="83">
        <v>300</v>
      </c>
      <c r="I40" s="83" t="s">
        <v>406</v>
      </c>
      <c r="J40" s="83" t="s">
        <v>406</v>
      </c>
      <c r="K40" s="83" t="s">
        <v>406</v>
      </c>
      <c r="L40" s="83" t="s">
        <v>406</v>
      </c>
      <c r="M40" s="83" t="s">
        <v>406</v>
      </c>
      <c r="N40" s="83" t="s">
        <v>406</v>
      </c>
      <c r="O40" s="83" t="s">
        <v>406</v>
      </c>
      <c r="P40" s="83" t="s">
        <v>406</v>
      </c>
      <c r="Q40" s="83" t="s">
        <v>406</v>
      </c>
      <c r="R40" s="83" t="s">
        <v>406</v>
      </c>
      <c r="S40" s="83" t="s">
        <v>406</v>
      </c>
      <c r="T40" s="83" t="s">
        <v>406</v>
      </c>
      <c r="U40" s="3"/>
      <c r="V40" s="3"/>
    </row>
    <row r="41" spans="1:22">
      <c r="A41" s="83" t="s">
        <v>369</v>
      </c>
      <c r="B41" s="83" t="s">
        <v>367</v>
      </c>
      <c r="C41" s="83" t="s">
        <v>368</v>
      </c>
      <c r="D41" s="83">
        <v>123456</v>
      </c>
      <c r="E41" s="83" t="s">
        <v>370</v>
      </c>
      <c r="F41" s="83">
        <v>3</v>
      </c>
      <c r="G41" s="83">
        <v>8</v>
      </c>
      <c r="H41" s="83">
        <v>300</v>
      </c>
      <c r="I41" s="83" t="s">
        <v>406</v>
      </c>
      <c r="J41" s="83" t="s">
        <v>406</v>
      </c>
      <c r="K41" s="83" t="s">
        <v>406</v>
      </c>
      <c r="L41" s="83" t="s">
        <v>406</v>
      </c>
      <c r="M41" s="83" t="s">
        <v>406</v>
      </c>
      <c r="N41" s="83" t="s">
        <v>406</v>
      </c>
      <c r="O41" s="83" t="s">
        <v>406</v>
      </c>
      <c r="P41" s="83" t="s">
        <v>406</v>
      </c>
      <c r="Q41" s="83" t="s">
        <v>406</v>
      </c>
      <c r="R41" s="83" t="s">
        <v>406</v>
      </c>
      <c r="S41" s="83" t="s">
        <v>406</v>
      </c>
      <c r="T41" s="83" t="s">
        <v>406</v>
      </c>
      <c r="U41" s="3"/>
      <c r="V41" s="3"/>
    </row>
    <row r="42" spans="1:22">
      <c r="A42" s="83" t="s">
        <v>369</v>
      </c>
      <c r="B42" s="83" t="s">
        <v>367</v>
      </c>
      <c r="C42" s="83" t="s">
        <v>368</v>
      </c>
      <c r="D42" s="83">
        <v>123456</v>
      </c>
      <c r="E42" s="83" t="s">
        <v>370</v>
      </c>
      <c r="F42" s="83">
        <v>3</v>
      </c>
      <c r="G42" s="83">
        <v>8</v>
      </c>
      <c r="H42" s="83">
        <v>300</v>
      </c>
      <c r="I42" s="83" t="s">
        <v>406</v>
      </c>
      <c r="J42" s="83" t="s">
        <v>406</v>
      </c>
      <c r="K42" s="83" t="s">
        <v>406</v>
      </c>
      <c r="L42" s="83" t="s">
        <v>406</v>
      </c>
      <c r="M42" s="83" t="s">
        <v>406</v>
      </c>
      <c r="N42" s="83" t="s">
        <v>406</v>
      </c>
      <c r="O42" s="83" t="s">
        <v>406</v>
      </c>
      <c r="P42" s="83" t="s">
        <v>406</v>
      </c>
      <c r="Q42" s="83" t="s">
        <v>406</v>
      </c>
      <c r="R42" s="83" t="s">
        <v>406</v>
      </c>
      <c r="S42" s="83" t="s">
        <v>406</v>
      </c>
      <c r="T42" s="83" t="s">
        <v>406</v>
      </c>
      <c r="U42" s="3"/>
      <c r="V42" s="3"/>
    </row>
    <row r="43" spans="1:22">
      <c r="A43" s="83" t="s">
        <v>369</v>
      </c>
      <c r="B43" s="83" t="s">
        <v>367</v>
      </c>
      <c r="C43" s="83" t="s">
        <v>368</v>
      </c>
      <c r="D43" s="83">
        <v>123456</v>
      </c>
      <c r="E43" s="83" t="s">
        <v>370</v>
      </c>
      <c r="F43" s="83">
        <v>3</v>
      </c>
      <c r="G43" s="83">
        <v>8</v>
      </c>
      <c r="H43" s="83">
        <v>300</v>
      </c>
      <c r="I43" s="83" t="s">
        <v>406</v>
      </c>
      <c r="J43" s="83" t="s">
        <v>406</v>
      </c>
      <c r="K43" s="83" t="s">
        <v>406</v>
      </c>
      <c r="L43" s="83" t="s">
        <v>406</v>
      </c>
      <c r="M43" s="83" t="s">
        <v>406</v>
      </c>
      <c r="N43" s="83" t="s">
        <v>406</v>
      </c>
      <c r="O43" s="83" t="s">
        <v>406</v>
      </c>
      <c r="P43" s="83" t="s">
        <v>406</v>
      </c>
      <c r="Q43" s="83" t="s">
        <v>406</v>
      </c>
      <c r="R43" s="83" t="s">
        <v>406</v>
      </c>
      <c r="S43" s="83" t="s">
        <v>406</v>
      </c>
      <c r="T43" s="83" t="s">
        <v>406</v>
      </c>
      <c r="U43" s="3"/>
      <c r="V43" s="3"/>
    </row>
    <row r="44" spans="1:22">
      <c r="A44" s="83" t="s">
        <v>369</v>
      </c>
      <c r="B44" s="83" t="s">
        <v>367</v>
      </c>
      <c r="C44" s="83" t="s">
        <v>368</v>
      </c>
      <c r="D44" s="83">
        <v>123456</v>
      </c>
      <c r="E44" s="83" t="s">
        <v>370</v>
      </c>
      <c r="F44" s="83">
        <v>3</v>
      </c>
      <c r="G44" s="83">
        <v>8</v>
      </c>
      <c r="H44" s="83">
        <v>300</v>
      </c>
      <c r="I44" s="83" t="s">
        <v>406</v>
      </c>
      <c r="J44" s="83" t="s">
        <v>406</v>
      </c>
      <c r="K44" s="83" t="s">
        <v>406</v>
      </c>
      <c r="L44" s="83" t="s">
        <v>406</v>
      </c>
      <c r="M44" s="83" t="s">
        <v>406</v>
      </c>
      <c r="N44" s="83" t="s">
        <v>406</v>
      </c>
      <c r="O44" s="83" t="s">
        <v>406</v>
      </c>
      <c r="P44" s="83" t="s">
        <v>406</v>
      </c>
      <c r="Q44" s="83" t="s">
        <v>406</v>
      </c>
      <c r="R44" s="83" t="s">
        <v>406</v>
      </c>
      <c r="S44" s="83" t="s">
        <v>406</v>
      </c>
      <c r="T44" s="83" t="s">
        <v>406</v>
      </c>
      <c r="U44" s="3"/>
      <c r="V44" s="3"/>
    </row>
    <row r="45" spans="1:22">
      <c r="A45" s="83" t="s">
        <v>369</v>
      </c>
      <c r="B45" s="83" t="s">
        <v>367</v>
      </c>
      <c r="C45" s="83" t="s">
        <v>368</v>
      </c>
      <c r="D45" s="83">
        <v>123456</v>
      </c>
      <c r="E45" s="83" t="s">
        <v>370</v>
      </c>
      <c r="F45" s="83">
        <v>3</v>
      </c>
      <c r="G45" s="83">
        <v>8</v>
      </c>
      <c r="H45" s="83">
        <v>300</v>
      </c>
      <c r="I45" s="83" t="s">
        <v>406</v>
      </c>
      <c r="J45" s="83" t="s">
        <v>406</v>
      </c>
      <c r="K45" s="83" t="s">
        <v>406</v>
      </c>
      <c r="L45" s="83" t="s">
        <v>406</v>
      </c>
      <c r="M45" s="83" t="s">
        <v>406</v>
      </c>
      <c r="N45" s="83" t="s">
        <v>406</v>
      </c>
      <c r="O45" s="83" t="s">
        <v>406</v>
      </c>
      <c r="P45" s="83" t="s">
        <v>406</v>
      </c>
      <c r="Q45" s="83" t="s">
        <v>406</v>
      </c>
      <c r="R45" s="83" t="s">
        <v>406</v>
      </c>
      <c r="S45" s="83" t="s">
        <v>406</v>
      </c>
      <c r="T45" s="83" t="s">
        <v>406</v>
      </c>
      <c r="U45" s="3"/>
      <c r="V45" s="3"/>
    </row>
    <row r="46" spans="1:22">
      <c r="A46" s="83" t="s">
        <v>369</v>
      </c>
      <c r="B46" s="83" t="s">
        <v>367</v>
      </c>
      <c r="C46" s="83" t="s">
        <v>368</v>
      </c>
      <c r="D46" s="83">
        <v>123456</v>
      </c>
      <c r="E46" s="83" t="s">
        <v>370</v>
      </c>
      <c r="F46" s="83">
        <v>3</v>
      </c>
      <c r="G46" s="83">
        <v>8</v>
      </c>
      <c r="H46" s="83">
        <v>300</v>
      </c>
      <c r="I46" s="83" t="s">
        <v>406</v>
      </c>
      <c r="J46" s="83" t="s">
        <v>406</v>
      </c>
      <c r="K46" s="83" t="s">
        <v>406</v>
      </c>
      <c r="L46" s="83" t="s">
        <v>406</v>
      </c>
      <c r="M46" s="83" t="s">
        <v>406</v>
      </c>
      <c r="N46" s="83" t="s">
        <v>406</v>
      </c>
      <c r="O46" s="83" t="s">
        <v>406</v>
      </c>
      <c r="P46" s="83" t="s">
        <v>406</v>
      </c>
      <c r="Q46" s="83" t="s">
        <v>406</v>
      </c>
      <c r="R46" s="83" t="s">
        <v>406</v>
      </c>
      <c r="S46" s="83" t="s">
        <v>406</v>
      </c>
      <c r="T46" s="83" t="s">
        <v>406</v>
      </c>
      <c r="U46" s="3"/>
      <c r="V46" s="3"/>
    </row>
    <row r="47" spans="1:22">
      <c r="A47" s="83" t="s">
        <v>369</v>
      </c>
      <c r="B47" s="83" t="s">
        <v>367</v>
      </c>
      <c r="C47" s="83" t="s">
        <v>368</v>
      </c>
      <c r="D47" s="83">
        <v>123456</v>
      </c>
      <c r="E47" s="83" t="s">
        <v>370</v>
      </c>
      <c r="F47" s="83">
        <v>3</v>
      </c>
      <c r="G47" s="83">
        <v>8</v>
      </c>
      <c r="H47" s="83">
        <v>300</v>
      </c>
      <c r="I47" s="83" t="s">
        <v>406</v>
      </c>
      <c r="J47" s="83" t="s">
        <v>406</v>
      </c>
      <c r="K47" s="83" t="s">
        <v>406</v>
      </c>
      <c r="L47" s="83" t="s">
        <v>406</v>
      </c>
      <c r="M47" s="83" t="s">
        <v>406</v>
      </c>
      <c r="N47" s="83" t="s">
        <v>406</v>
      </c>
      <c r="O47" s="83" t="s">
        <v>406</v>
      </c>
      <c r="P47" s="83" t="s">
        <v>406</v>
      </c>
      <c r="Q47" s="83" t="s">
        <v>406</v>
      </c>
      <c r="R47" s="83" t="s">
        <v>406</v>
      </c>
      <c r="S47" s="83" t="s">
        <v>406</v>
      </c>
      <c r="T47" s="83" t="s">
        <v>406</v>
      </c>
      <c r="U47" s="3"/>
      <c r="V47" s="3"/>
    </row>
    <row r="48" spans="1:22">
      <c r="A48" s="83" t="s">
        <v>369</v>
      </c>
      <c r="B48" s="83" t="s">
        <v>367</v>
      </c>
      <c r="C48" s="83" t="s">
        <v>368</v>
      </c>
      <c r="D48" s="83">
        <v>123456</v>
      </c>
      <c r="E48" s="83" t="s">
        <v>370</v>
      </c>
      <c r="F48" s="83">
        <v>3</v>
      </c>
      <c r="G48" s="83">
        <v>8</v>
      </c>
      <c r="H48" s="83">
        <v>300</v>
      </c>
      <c r="I48" s="83" t="s">
        <v>406</v>
      </c>
      <c r="J48" s="83" t="s">
        <v>406</v>
      </c>
      <c r="K48" s="83" t="s">
        <v>406</v>
      </c>
      <c r="L48" s="83" t="s">
        <v>406</v>
      </c>
      <c r="M48" s="83" t="s">
        <v>406</v>
      </c>
      <c r="N48" s="83" t="s">
        <v>406</v>
      </c>
      <c r="O48" s="83" t="s">
        <v>406</v>
      </c>
      <c r="P48" s="83" t="s">
        <v>406</v>
      </c>
      <c r="Q48" s="83" t="s">
        <v>406</v>
      </c>
      <c r="R48" s="83" t="s">
        <v>406</v>
      </c>
      <c r="S48" s="83" t="s">
        <v>406</v>
      </c>
      <c r="T48" s="83" t="s">
        <v>406</v>
      </c>
      <c r="U48" s="3"/>
      <c r="V48" s="3"/>
    </row>
    <row r="49" spans="1:22">
      <c r="A49" s="83" t="s">
        <v>369</v>
      </c>
      <c r="B49" s="83" t="s">
        <v>367</v>
      </c>
      <c r="C49" s="83" t="s">
        <v>368</v>
      </c>
      <c r="D49" s="83">
        <v>123456</v>
      </c>
      <c r="E49" s="83" t="s">
        <v>370</v>
      </c>
      <c r="F49" s="83">
        <v>3</v>
      </c>
      <c r="G49" s="83">
        <v>8</v>
      </c>
      <c r="H49" s="83">
        <v>300</v>
      </c>
      <c r="I49" s="83" t="s">
        <v>406</v>
      </c>
      <c r="J49" s="83" t="s">
        <v>406</v>
      </c>
      <c r="K49" s="83" t="s">
        <v>406</v>
      </c>
      <c r="L49" s="83" t="s">
        <v>406</v>
      </c>
      <c r="M49" s="83" t="s">
        <v>406</v>
      </c>
      <c r="N49" s="83" t="s">
        <v>406</v>
      </c>
      <c r="O49" s="83" t="s">
        <v>406</v>
      </c>
      <c r="P49" s="83" t="s">
        <v>406</v>
      </c>
      <c r="Q49" s="83" t="s">
        <v>406</v>
      </c>
      <c r="R49" s="83" t="s">
        <v>406</v>
      </c>
      <c r="S49" s="83" t="s">
        <v>406</v>
      </c>
      <c r="T49" s="83" t="s">
        <v>406</v>
      </c>
      <c r="U49" s="3"/>
      <c r="V49" s="3"/>
    </row>
    <row r="50" spans="1:22">
      <c r="A50" s="83" t="s">
        <v>369</v>
      </c>
      <c r="B50" s="83" t="s">
        <v>367</v>
      </c>
      <c r="C50" s="83" t="s">
        <v>368</v>
      </c>
      <c r="D50" s="83">
        <v>123456</v>
      </c>
      <c r="E50" s="83" t="s">
        <v>370</v>
      </c>
      <c r="F50" s="83">
        <v>3</v>
      </c>
      <c r="G50" s="83">
        <v>8</v>
      </c>
      <c r="H50" s="83">
        <v>300</v>
      </c>
      <c r="I50" s="83" t="s">
        <v>406</v>
      </c>
      <c r="J50" s="83" t="s">
        <v>406</v>
      </c>
      <c r="K50" s="83" t="s">
        <v>406</v>
      </c>
      <c r="L50" s="83" t="s">
        <v>406</v>
      </c>
      <c r="M50" s="83" t="s">
        <v>406</v>
      </c>
      <c r="N50" s="83" t="s">
        <v>406</v>
      </c>
      <c r="O50" s="83" t="s">
        <v>406</v>
      </c>
      <c r="P50" s="83" t="s">
        <v>406</v>
      </c>
      <c r="Q50" s="83" t="s">
        <v>406</v>
      </c>
      <c r="R50" s="83" t="s">
        <v>406</v>
      </c>
      <c r="S50" s="83" t="s">
        <v>406</v>
      </c>
      <c r="T50" s="83" t="s">
        <v>406</v>
      </c>
      <c r="U50" s="3"/>
      <c r="V50" s="3"/>
    </row>
    <row r="51" spans="1:22">
      <c r="A51" s="83" t="s">
        <v>369</v>
      </c>
      <c r="B51" s="83" t="s">
        <v>367</v>
      </c>
      <c r="C51" s="83" t="s">
        <v>368</v>
      </c>
      <c r="D51" s="83">
        <v>123456</v>
      </c>
      <c r="E51" s="83" t="s">
        <v>370</v>
      </c>
      <c r="F51" s="83">
        <v>3</v>
      </c>
      <c r="G51" s="83">
        <v>8</v>
      </c>
      <c r="H51" s="83">
        <v>300</v>
      </c>
      <c r="I51" s="83" t="s">
        <v>406</v>
      </c>
      <c r="J51" s="83" t="s">
        <v>406</v>
      </c>
      <c r="K51" s="83" t="s">
        <v>406</v>
      </c>
      <c r="L51" s="83" t="s">
        <v>406</v>
      </c>
      <c r="M51" s="83" t="s">
        <v>406</v>
      </c>
      <c r="N51" s="83" t="s">
        <v>406</v>
      </c>
      <c r="O51" s="83" t="s">
        <v>406</v>
      </c>
      <c r="P51" s="83" t="s">
        <v>406</v>
      </c>
      <c r="Q51" s="83" t="s">
        <v>406</v>
      </c>
      <c r="R51" s="83" t="s">
        <v>406</v>
      </c>
      <c r="S51" s="83" t="s">
        <v>406</v>
      </c>
      <c r="T51" s="83" t="s">
        <v>406</v>
      </c>
      <c r="U51" s="3"/>
      <c r="V51" s="3"/>
    </row>
    <row r="52" spans="1:22">
      <c r="A52" s="83" t="s">
        <v>369</v>
      </c>
      <c r="B52" s="83" t="s">
        <v>367</v>
      </c>
      <c r="C52" s="83" t="s">
        <v>368</v>
      </c>
      <c r="D52" s="83">
        <v>123456</v>
      </c>
      <c r="E52" s="83" t="s">
        <v>370</v>
      </c>
      <c r="F52" s="83">
        <v>3</v>
      </c>
      <c r="G52" s="83">
        <v>8</v>
      </c>
      <c r="H52" s="83">
        <v>300</v>
      </c>
      <c r="I52" s="83" t="s">
        <v>406</v>
      </c>
      <c r="J52" s="83" t="s">
        <v>406</v>
      </c>
      <c r="K52" s="83" t="s">
        <v>406</v>
      </c>
      <c r="L52" s="83" t="s">
        <v>406</v>
      </c>
      <c r="M52" s="83" t="s">
        <v>406</v>
      </c>
      <c r="N52" s="83" t="s">
        <v>406</v>
      </c>
      <c r="O52" s="83" t="s">
        <v>406</v>
      </c>
      <c r="P52" s="83" t="s">
        <v>406</v>
      </c>
      <c r="Q52" s="83" t="s">
        <v>406</v>
      </c>
      <c r="R52" s="83" t="s">
        <v>406</v>
      </c>
      <c r="S52" s="83" t="s">
        <v>406</v>
      </c>
      <c r="T52" s="83" t="s">
        <v>406</v>
      </c>
      <c r="U52" s="3"/>
      <c r="V52" s="3"/>
    </row>
    <row r="53" spans="1:22">
      <c r="A53" s="83" t="s">
        <v>369</v>
      </c>
      <c r="B53" s="83" t="s">
        <v>367</v>
      </c>
      <c r="C53" s="83" t="s">
        <v>368</v>
      </c>
      <c r="D53" s="83">
        <v>123456</v>
      </c>
      <c r="E53" s="83" t="s">
        <v>370</v>
      </c>
      <c r="F53" s="83">
        <v>3</v>
      </c>
      <c r="G53" s="83">
        <v>8</v>
      </c>
      <c r="H53" s="83">
        <v>300</v>
      </c>
      <c r="I53" s="83" t="s">
        <v>406</v>
      </c>
      <c r="J53" s="83" t="s">
        <v>406</v>
      </c>
      <c r="K53" s="83" t="s">
        <v>406</v>
      </c>
      <c r="L53" s="83" t="s">
        <v>406</v>
      </c>
      <c r="M53" s="83" t="s">
        <v>406</v>
      </c>
      <c r="N53" s="83" t="s">
        <v>406</v>
      </c>
      <c r="O53" s="83" t="s">
        <v>406</v>
      </c>
      <c r="P53" s="83" t="s">
        <v>406</v>
      </c>
      <c r="Q53" s="83" t="s">
        <v>406</v>
      </c>
      <c r="R53" s="83" t="s">
        <v>406</v>
      </c>
      <c r="S53" s="83" t="s">
        <v>406</v>
      </c>
      <c r="T53" s="83" t="s">
        <v>406</v>
      </c>
      <c r="U53" s="3"/>
      <c r="V53" s="3"/>
    </row>
    <row r="54" spans="1:22">
      <c r="A54" s="83" t="s">
        <v>369</v>
      </c>
      <c r="B54" s="83" t="s">
        <v>367</v>
      </c>
      <c r="C54" s="83" t="s">
        <v>368</v>
      </c>
      <c r="D54" s="83">
        <v>123456</v>
      </c>
      <c r="E54" s="83" t="s">
        <v>370</v>
      </c>
      <c r="F54" s="83">
        <v>3</v>
      </c>
      <c r="G54" s="83">
        <v>8</v>
      </c>
      <c r="H54" s="83">
        <v>300</v>
      </c>
      <c r="I54" s="83" t="s">
        <v>406</v>
      </c>
      <c r="J54" s="83" t="s">
        <v>406</v>
      </c>
      <c r="K54" s="83" t="s">
        <v>406</v>
      </c>
      <c r="L54" s="83" t="s">
        <v>406</v>
      </c>
      <c r="M54" s="83" t="s">
        <v>406</v>
      </c>
      <c r="N54" s="83" t="s">
        <v>406</v>
      </c>
      <c r="O54" s="83" t="s">
        <v>406</v>
      </c>
      <c r="P54" s="83" t="s">
        <v>406</v>
      </c>
      <c r="Q54" s="83" t="s">
        <v>406</v>
      </c>
      <c r="R54" s="83" t="s">
        <v>406</v>
      </c>
      <c r="S54" s="83" t="s">
        <v>406</v>
      </c>
      <c r="T54" s="83" t="s">
        <v>406</v>
      </c>
      <c r="U54" s="3"/>
      <c r="V54" s="3"/>
    </row>
    <row r="55" spans="1:22">
      <c r="A55" s="83" t="s">
        <v>369</v>
      </c>
      <c r="B55" s="83" t="s">
        <v>367</v>
      </c>
      <c r="C55" s="83" t="s">
        <v>368</v>
      </c>
      <c r="D55" s="83">
        <v>123456</v>
      </c>
      <c r="E55" s="83" t="s">
        <v>370</v>
      </c>
      <c r="F55" s="83">
        <v>3</v>
      </c>
      <c r="G55" s="83">
        <v>8</v>
      </c>
      <c r="H55" s="83">
        <v>300</v>
      </c>
      <c r="I55" s="83" t="s">
        <v>406</v>
      </c>
      <c r="J55" s="83" t="s">
        <v>406</v>
      </c>
      <c r="K55" s="83" t="s">
        <v>406</v>
      </c>
      <c r="L55" s="83" t="s">
        <v>406</v>
      </c>
      <c r="M55" s="83" t="s">
        <v>406</v>
      </c>
      <c r="N55" s="83" t="s">
        <v>406</v>
      </c>
      <c r="O55" s="83" t="s">
        <v>406</v>
      </c>
      <c r="P55" s="83" t="s">
        <v>406</v>
      </c>
      <c r="Q55" s="83" t="s">
        <v>406</v>
      </c>
      <c r="R55" s="83" t="s">
        <v>406</v>
      </c>
      <c r="S55" s="83" t="s">
        <v>406</v>
      </c>
      <c r="T55" s="83" t="s">
        <v>406</v>
      </c>
      <c r="U55" s="3"/>
      <c r="V55" s="3"/>
    </row>
    <row r="56" spans="1:22">
      <c r="A56" s="83" t="s">
        <v>369</v>
      </c>
      <c r="B56" s="83" t="s">
        <v>367</v>
      </c>
      <c r="C56" s="83" t="s">
        <v>368</v>
      </c>
      <c r="D56" s="83">
        <v>123456</v>
      </c>
      <c r="E56" s="83" t="s">
        <v>370</v>
      </c>
      <c r="F56" s="83">
        <v>3</v>
      </c>
      <c r="G56" s="83">
        <v>8</v>
      </c>
      <c r="H56" s="83">
        <v>300</v>
      </c>
      <c r="I56" s="83" t="s">
        <v>406</v>
      </c>
      <c r="J56" s="83" t="s">
        <v>406</v>
      </c>
      <c r="K56" s="83" t="s">
        <v>406</v>
      </c>
      <c r="L56" s="83" t="s">
        <v>406</v>
      </c>
      <c r="M56" s="83" t="s">
        <v>406</v>
      </c>
      <c r="N56" s="83" t="s">
        <v>406</v>
      </c>
      <c r="O56" s="83" t="s">
        <v>406</v>
      </c>
      <c r="P56" s="83" t="s">
        <v>406</v>
      </c>
      <c r="Q56" s="83" t="s">
        <v>406</v>
      </c>
      <c r="R56" s="83" t="s">
        <v>406</v>
      </c>
      <c r="S56" s="83" t="s">
        <v>406</v>
      </c>
      <c r="T56" s="83" t="s">
        <v>406</v>
      </c>
      <c r="U56" s="3"/>
      <c r="V56" s="3"/>
    </row>
    <row r="57" spans="1:22">
      <c r="A57" s="83" t="s">
        <v>369</v>
      </c>
      <c r="B57" s="83" t="s">
        <v>367</v>
      </c>
      <c r="C57" s="83" t="s">
        <v>368</v>
      </c>
      <c r="D57" s="83">
        <v>123456</v>
      </c>
      <c r="E57" s="83" t="s">
        <v>370</v>
      </c>
      <c r="F57" s="83">
        <v>3</v>
      </c>
      <c r="G57" s="83">
        <v>8</v>
      </c>
      <c r="H57" s="83">
        <v>300</v>
      </c>
      <c r="I57" s="83" t="s">
        <v>406</v>
      </c>
      <c r="J57" s="83" t="s">
        <v>406</v>
      </c>
      <c r="K57" s="83" t="s">
        <v>406</v>
      </c>
      <c r="L57" s="83" t="s">
        <v>406</v>
      </c>
      <c r="M57" s="83" t="s">
        <v>406</v>
      </c>
      <c r="N57" s="83" t="s">
        <v>406</v>
      </c>
      <c r="O57" s="83" t="s">
        <v>406</v>
      </c>
      <c r="P57" s="83" t="s">
        <v>406</v>
      </c>
      <c r="Q57" s="83" t="s">
        <v>406</v>
      </c>
      <c r="R57" s="83" t="s">
        <v>406</v>
      </c>
      <c r="S57" s="83" t="s">
        <v>406</v>
      </c>
      <c r="T57" s="83" t="s">
        <v>406</v>
      </c>
      <c r="U57" s="3"/>
      <c r="V57" s="3"/>
    </row>
    <row r="58" spans="1:22">
      <c r="A58" s="83" t="s">
        <v>369</v>
      </c>
      <c r="B58" s="83" t="s">
        <v>367</v>
      </c>
      <c r="C58" s="83" t="s">
        <v>368</v>
      </c>
      <c r="D58" s="83">
        <v>123456</v>
      </c>
      <c r="E58" s="83" t="s">
        <v>370</v>
      </c>
      <c r="F58" s="83">
        <v>3</v>
      </c>
      <c r="G58" s="83">
        <v>8</v>
      </c>
      <c r="H58" s="83">
        <v>300</v>
      </c>
      <c r="I58" s="83" t="s">
        <v>406</v>
      </c>
      <c r="J58" s="83" t="s">
        <v>406</v>
      </c>
      <c r="K58" s="83" t="s">
        <v>406</v>
      </c>
      <c r="L58" s="83" t="s">
        <v>406</v>
      </c>
      <c r="M58" s="83" t="s">
        <v>406</v>
      </c>
      <c r="N58" s="83" t="s">
        <v>406</v>
      </c>
      <c r="O58" s="83" t="s">
        <v>406</v>
      </c>
      <c r="P58" s="83" t="s">
        <v>406</v>
      </c>
      <c r="Q58" s="83" t="s">
        <v>406</v>
      </c>
      <c r="R58" s="83" t="s">
        <v>406</v>
      </c>
      <c r="S58" s="83" t="s">
        <v>406</v>
      </c>
      <c r="T58" s="83" t="s">
        <v>406</v>
      </c>
      <c r="U58" s="3"/>
      <c r="V58" s="3"/>
    </row>
    <row r="59" spans="1:22">
      <c r="A59" s="83" t="s">
        <v>369</v>
      </c>
      <c r="B59" s="83" t="s">
        <v>367</v>
      </c>
      <c r="C59" s="83" t="s">
        <v>368</v>
      </c>
      <c r="D59" s="83">
        <v>123456</v>
      </c>
      <c r="E59" s="83" t="s">
        <v>370</v>
      </c>
      <c r="F59" s="83">
        <v>3</v>
      </c>
      <c r="G59" s="83">
        <v>8</v>
      </c>
      <c r="H59" s="83">
        <v>300</v>
      </c>
      <c r="I59" s="83" t="s">
        <v>406</v>
      </c>
      <c r="J59" s="83" t="s">
        <v>406</v>
      </c>
      <c r="K59" s="83" t="s">
        <v>406</v>
      </c>
      <c r="L59" s="83" t="s">
        <v>406</v>
      </c>
      <c r="M59" s="83" t="s">
        <v>406</v>
      </c>
      <c r="N59" s="83" t="s">
        <v>406</v>
      </c>
      <c r="O59" s="83" t="s">
        <v>406</v>
      </c>
      <c r="P59" s="83" t="s">
        <v>406</v>
      </c>
      <c r="Q59" s="83" t="s">
        <v>406</v>
      </c>
      <c r="R59" s="83" t="s">
        <v>406</v>
      </c>
      <c r="S59" s="83" t="s">
        <v>406</v>
      </c>
      <c r="T59" s="83" t="s">
        <v>406</v>
      </c>
      <c r="U59" s="3"/>
      <c r="V59" s="3"/>
    </row>
    <row r="60" spans="1:22">
      <c r="A60" s="83" t="s">
        <v>369</v>
      </c>
      <c r="B60" s="83" t="s">
        <v>367</v>
      </c>
      <c r="C60" s="83" t="s">
        <v>368</v>
      </c>
      <c r="D60" s="83">
        <v>123456</v>
      </c>
      <c r="E60" s="83" t="s">
        <v>370</v>
      </c>
      <c r="F60" s="83">
        <v>3</v>
      </c>
      <c r="G60" s="83">
        <v>8</v>
      </c>
      <c r="H60" s="83">
        <v>300</v>
      </c>
      <c r="I60" s="83" t="s">
        <v>406</v>
      </c>
      <c r="J60" s="83" t="s">
        <v>406</v>
      </c>
      <c r="K60" s="83" t="s">
        <v>406</v>
      </c>
      <c r="L60" s="83" t="s">
        <v>406</v>
      </c>
      <c r="M60" s="83" t="s">
        <v>406</v>
      </c>
      <c r="N60" s="83" t="s">
        <v>406</v>
      </c>
      <c r="O60" s="83" t="s">
        <v>406</v>
      </c>
      <c r="P60" s="83" t="s">
        <v>406</v>
      </c>
      <c r="Q60" s="83" t="s">
        <v>406</v>
      </c>
      <c r="R60" s="83" t="s">
        <v>406</v>
      </c>
      <c r="S60" s="83" t="s">
        <v>406</v>
      </c>
      <c r="T60" s="83" t="s">
        <v>406</v>
      </c>
      <c r="U60" s="3"/>
      <c r="V60" s="3"/>
    </row>
    <row r="61" spans="1:22">
      <c r="A61" s="83" t="s">
        <v>369</v>
      </c>
      <c r="B61" s="83" t="s">
        <v>367</v>
      </c>
      <c r="C61" s="83" t="s">
        <v>368</v>
      </c>
      <c r="D61" s="83">
        <v>123456</v>
      </c>
      <c r="E61" s="83" t="s">
        <v>370</v>
      </c>
      <c r="F61" s="83">
        <v>3</v>
      </c>
      <c r="G61" s="83">
        <v>8</v>
      </c>
      <c r="H61" s="83">
        <v>300</v>
      </c>
      <c r="I61" s="83" t="s">
        <v>406</v>
      </c>
      <c r="J61" s="83" t="s">
        <v>406</v>
      </c>
      <c r="K61" s="83" t="s">
        <v>406</v>
      </c>
      <c r="L61" s="83" t="s">
        <v>406</v>
      </c>
      <c r="M61" s="83" t="s">
        <v>406</v>
      </c>
      <c r="N61" s="83" t="s">
        <v>406</v>
      </c>
      <c r="O61" s="83" t="s">
        <v>406</v>
      </c>
      <c r="P61" s="83" t="s">
        <v>406</v>
      </c>
      <c r="Q61" s="83" t="s">
        <v>406</v>
      </c>
      <c r="R61" s="83" t="s">
        <v>406</v>
      </c>
      <c r="S61" s="83" t="s">
        <v>406</v>
      </c>
      <c r="T61" s="83" t="s">
        <v>406</v>
      </c>
      <c r="U61" s="3"/>
      <c r="V61" s="3"/>
    </row>
    <row r="62" spans="1:22">
      <c r="A62" s="83" t="s">
        <v>369</v>
      </c>
      <c r="B62" s="83" t="s">
        <v>367</v>
      </c>
      <c r="C62" s="83" t="s">
        <v>368</v>
      </c>
      <c r="D62" s="83">
        <v>123456</v>
      </c>
      <c r="E62" s="83" t="s">
        <v>370</v>
      </c>
      <c r="F62" s="83">
        <v>3</v>
      </c>
      <c r="G62" s="83">
        <v>8</v>
      </c>
      <c r="H62" s="83">
        <v>300</v>
      </c>
      <c r="I62" s="83" t="s">
        <v>406</v>
      </c>
      <c r="J62" s="83" t="s">
        <v>406</v>
      </c>
      <c r="K62" s="83" t="s">
        <v>406</v>
      </c>
      <c r="L62" s="83" t="s">
        <v>406</v>
      </c>
      <c r="M62" s="83" t="s">
        <v>406</v>
      </c>
      <c r="N62" s="83" t="s">
        <v>406</v>
      </c>
      <c r="O62" s="83" t="s">
        <v>406</v>
      </c>
      <c r="P62" s="83" t="s">
        <v>406</v>
      </c>
      <c r="Q62" s="83" t="s">
        <v>406</v>
      </c>
      <c r="R62" s="83" t="s">
        <v>406</v>
      </c>
      <c r="S62" s="83" t="s">
        <v>406</v>
      </c>
      <c r="T62" s="83" t="s">
        <v>406</v>
      </c>
      <c r="U62" s="3"/>
      <c r="V62" s="3"/>
    </row>
    <row r="63" spans="1:22">
      <c r="A63" s="83" t="s">
        <v>369</v>
      </c>
      <c r="B63" s="83" t="s">
        <v>367</v>
      </c>
      <c r="C63" s="83" t="s">
        <v>368</v>
      </c>
      <c r="D63" s="83">
        <v>123456</v>
      </c>
      <c r="E63" s="83" t="s">
        <v>370</v>
      </c>
      <c r="F63" s="83">
        <v>3</v>
      </c>
      <c r="G63" s="83">
        <v>8</v>
      </c>
      <c r="H63" s="83">
        <v>300</v>
      </c>
      <c r="I63" s="83" t="s">
        <v>406</v>
      </c>
      <c r="J63" s="83" t="s">
        <v>406</v>
      </c>
      <c r="K63" s="83" t="s">
        <v>406</v>
      </c>
      <c r="L63" s="83" t="s">
        <v>406</v>
      </c>
      <c r="M63" s="83" t="s">
        <v>406</v>
      </c>
      <c r="N63" s="83" t="s">
        <v>406</v>
      </c>
      <c r="O63" s="83" t="s">
        <v>406</v>
      </c>
      <c r="P63" s="83" t="s">
        <v>406</v>
      </c>
      <c r="Q63" s="83" t="s">
        <v>406</v>
      </c>
      <c r="R63" s="83" t="s">
        <v>406</v>
      </c>
      <c r="S63" s="83" t="s">
        <v>406</v>
      </c>
      <c r="T63" s="83" t="s">
        <v>406</v>
      </c>
      <c r="U63" s="3"/>
      <c r="V63" s="3"/>
    </row>
    <row r="64" spans="1:22">
      <c r="A64" s="83" t="s">
        <v>369</v>
      </c>
      <c r="B64" s="83" t="s">
        <v>367</v>
      </c>
      <c r="C64" s="83" t="s">
        <v>368</v>
      </c>
      <c r="D64" s="83">
        <v>123456</v>
      </c>
      <c r="E64" s="83" t="s">
        <v>370</v>
      </c>
      <c r="F64" s="83">
        <v>3</v>
      </c>
      <c r="G64" s="83">
        <v>8</v>
      </c>
      <c r="H64" s="83">
        <v>300</v>
      </c>
      <c r="I64" s="83" t="s">
        <v>406</v>
      </c>
      <c r="J64" s="83" t="s">
        <v>406</v>
      </c>
      <c r="K64" s="83" t="s">
        <v>406</v>
      </c>
      <c r="L64" s="83" t="s">
        <v>406</v>
      </c>
      <c r="M64" s="83" t="s">
        <v>406</v>
      </c>
      <c r="N64" s="83" t="s">
        <v>406</v>
      </c>
      <c r="O64" s="83" t="s">
        <v>406</v>
      </c>
      <c r="P64" s="83" t="s">
        <v>406</v>
      </c>
      <c r="Q64" s="83" t="s">
        <v>406</v>
      </c>
      <c r="R64" s="83" t="s">
        <v>406</v>
      </c>
      <c r="S64" s="83" t="s">
        <v>406</v>
      </c>
      <c r="T64" s="83" t="s">
        <v>406</v>
      </c>
      <c r="U64" s="3"/>
      <c r="V64" s="3"/>
    </row>
    <row r="65" spans="1:22">
      <c r="A65" s="83" t="s">
        <v>369</v>
      </c>
      <c r="B65" s="83" t="s">
        <v>367</v>
      </c>
      <c r="C65" s="83" t="s">
        <v>368</v>
      </c>
      <c r="D65" s="83">
        <v>123456</v>
      </c>
      <c r="E65" s="83" t="s">
        <v>370</v>
      </c>
      <c r="F65" s="83">
        <v>3</v>
      </c>
      <c r="G65" s="83">
        <v>8</v>
      </c>
      <c r="H65" s="83">
        <v>300</v>
      </c>
      <c r="I65" s="83" t="s">
        <v>406</v>
      </c>
      <c r="J65" s="83" t="s">
        <v>406</v>
      </c>
      <c r="K65" s="83" t="s">
        <v>406</v>
      </c>
      <c r="L65" s="83" t="s">
        <v>406</v>
      </c>
      <c r="M65" s="83" t="s">
        <v>406</v>
      </c>
      <c r="N65" s="83" t="s">
        <v>406</v>
      </c>
      <c r="O65" s="83" t="s">
        <v>406</v>
      </c>
      <c r="P65" s="83" t="s">
        <v>406</v>
      </c>
      <c r="Q65" s="83" t="s">
        <v>406</v>
      </c>
      <c r="R65" s="83" t="s">
        <v>406</v>
      </c>
      <c r="S65" s="83" t="s">
        <v>406</v>
      </c>
      <c r="T65" s="83" t="s">
        <v>406</v>
      </c>
      <c r="U65" s="3"/>
      <c r="V65" s="3"/>
    </row>
    <row r="66" spans="1:22">
      <c r="A66" s="83" t="s">
        <v>369</v>
      </c>
      <c r="B66" s="83" t="s">
        <v>367</v>
      </c>
      <c r="C66" s="83" t="s">
        <v>368</v>
      </c>
      <c r="D66" s="83">
        <v>123456</v>
      </c>
      <c r="E66" s="83" t="s">
        <v>370</v>
      </c>
      <c r="F66" s="83">
        <v>3</v>
      </c>
      <c r="G66" s="83">
        <v>8</v>
      </c>
      <c r="H66" s="83">
        <v>300</v>
      </c>
      <c r="I66" s="83" t="s">
        <v>406</v>
      </c>
      <c r="J66" s="83" t="s">
        <v>406</v>
      </c>
      <c r="K66" s="83" t="s">
        <v>406</v>
      </c>
      <c r="L66" s="83" t="s">
        <v>406</v>
      </c>
      <c r="M66" s="83" t="s">
        <v>406</v>
      </c>
      <c r="N66" s="83" t="s">
        <v>406</v>
      </c>
      <c r="O66" s="83" t="s">
        <v>406</v>
      </c>
      <c r="P66" s="83" t="s">
        <v>406</v>
      </c>
      <c r="Q66" s="83" t="s">
        <v>406</v>
      </c>
      <c r="R66" s="83" t="s">
        <v>406</v>
      </c>
      <c r="S66" s="83" t="s">
        <v>406</v>
      </c>
      <c r="T66" s="83" t="s">
        <v>406</v>
      </c>
      <c r="U66" s="3"/>
      <c r="V66" s="3"/>
    </row>
    <row r="67" spans="1:22">
      <c r="A67" s="83" t="s">
        <v>369</v>
      </c>
      <c r="B67" s="83" t="s">
        <v>367</v>
      </c>
      <c r="C67" s="83" t="s">
        <v>368</v>
      </c>
      <c r="D67" s="83">
        <v>123456</v>
      </c>
      <c r="E67" s="83" t="s">
        <v>370</v>
      </c>
      <c r="F67" s="83">
        <v>3</v>
      </c>
      <c r="G67" s="83">
        <v>8</v>
      </c>
      <c r="H67" s="83">
        <v>300</v>
      </c>
      <c r="I67" s="83" t="s">
        <v>406</v>
      </c>
      <c r="J67" s="83" t="s">
        <v>406</v>
      </c>
      <c r="K67" s="83" t="s">
        <v>406</v>
      </c>
      <c r="L67" s="83" t="s">
        <v>406</v>
      </c>
      <c r="M67" s="83" t="s">
        <v>406</v>
      </c>
      <c r="N67" s="83" t="s">
        <v>406</v>
      </c>
      <c r="O67" s="83" t="s">
        <v>406</v>
      </c>
      <c r="P67" s="83" t="s">
        <v>406</v>
      </c>
      <c r="Q67" s="83" t="s">
        <v>406</v>
      </c>
      <c r="R67" s="83" t="s">
        <v>406</v>
      </c>
      <c r="S67" s="83" t="s">
        <v>406</v>
      </c>
      <c r="T67" s="83" t="s">
        <v>406</v>
      </c>
      <c r="U67" s="3"/>
      <c r="V67" s="3"/>
    </row>
    <row r="68" spans="1:22">
      <c r="A68" s="83" t="s">
        <v>369</v>
      </c>
      <c r="B68" s="83" t="s">
        <v>367</v>
      </c>
      <c r="C68" s="83" t="s">
        <v>368</v>
      </c>
      <c r="D68" s="83">
        <v>123456</v>
      </c>
      <c r="E68" s="83" t="s">
        <v>370</v>
      </c>
      <c r="F68" s="83">
        <v>3</v>
      </c>
      <c r="G68" s="83">
        <v>8</v>
      </c>
      <c r="H68" s="83">
        <v>300</v>
      </c>
      <c r="I68" s="83" t="s">
        <v>406</v>
      </c>
      <c r="J68" s="83" t="s">
        <v>406</v>
      </c>
      <c r="K68" s="83" t="s">
        <v>406</v>
      </c>
      <c r="L68" s="83" t="s">
        <v>406</v>
      </c>
      <c r="M68" s="83" t="s">
        <v>406</v>
      </c>
      <c r="N68" s="83" t="s">
        <v>406</v>
      </c>
      <c r="O68" s="83" t="s">
        <v>406</v>
      </c>
      <c r="P68" s="83" t="s">
        <v>406</v>
      </c>
      <c r="Q68" s="83" t="s">
        <v>406</v>
      </c>
      <c r="R68" s="83" t="s">
        <v>406</v>
      </c>
      <c r="S68" s="83" t="s">
        <v>406</v>
      </c>
      <c r="T68" s="83" t="s">
        <v>406</v>
      </c>
      <c r="U68" s="3"/>
      <c r="V68" s="3"/>
    </row>
    <row r="69" spans="1:22">
      <c r="A69" s="83" t="s">
        <v>369</v>
      </c>
      <c r="B69" s="83" t="s">
        <v>367</v>
      </c>
      <c r="C69" s="83" t="s">
        <v>368</v>
      </c>
      <c r="D69" s="83">
        <v>123456</v>
      </c>
      <c r="E69" s="83" t="s">
        <v>370</v>
      </c>
      <c r="F69" s="83">
        <v>3</v>
      </c>
      <c r="G69" s="83">
        <v>8</v>
      </c>
      <c r="H69" s="83">
        <v>300</v>
      </c>
      <c r="I69" s="83" t="s">
        <v>406</v>
      </c>
      <c r="J69" s="83" t="s">
        <v>406</v>
      </c>
      <c r="K69" s="83" t="s">
        <v>406</v>
      </c>
      <c r="L69" s="83" t="s">
        <v>406</v>
      </c>
      <c r="M69" s="83" t="s">
        <v>406</v>
      </c>
      <c r="N69" s="83" t="s">
        <v>406</v>
      </c>
      <c r="O69" s="83" t="s">
        <v>406</v>
      </c>
      <c r="P69" s="83" t="s">
        <v>406</v>
      </c>
      <c r="Q69" s="83" t="s">
        <v>406</v>
      </c>
      <c r="R69" s="83" t="s">
        <v>406</v>
      </c>
      <c r="S69" s="83" t="s">
        <v>406</v>
      </c>
      <c r="T69" s="83" t="s">
        <v>406</v>
      </c>
      <c r="U69" s="3"/>
      <c r="V69" s="3"/>
    </row>
    <row r="70" spans="1:22">
      <c r="A70" s="83" t="s">
        <v>369</v>
      </c>
      <c r="B70" s="83" t="s">
        <v>367</v>
      </c>
      <c r="C70" s="83" t="s">
        <v>368</v>
      </c>
      <c r="D70" s="83">
        <v>123456</v>
      </c>
      <c r="E70" s="83" t="s">
        <v>370</v>
      </c>
      <c r="F70" s="83">
        <v>3</v>
      </c>
      <c r="G70" s="83">
        <v>8</v>
      </c>
      <c r="H70" s="83">
        <v>300</v>
      </c>
      <c r="I70" s="83" t="s">
        <v>406</v>
      </c>
      <c r="J70" s="83" t="s">
        <v>406</v>
      </c>
      <c r="K70" s="83" t="s">
        <v>406</v>
      </c>
      <c r="L70" s="83" t="s">
        <v>406</v>
      </c>
      <c r="M70" s="83" t="s">
        <v>406</v>
      </c>
      <c r="N70" s="83" t="s">
        <v>406</v>
      </c>
      <c r="O70" s="83" t="s">
        <v>406</v>
      </c>
      <c r="P70" s="83" t="s">
        <v>406</v>
      </c>
      <c r="Q70" s="83" t="s">
        <v>406</v>
      </c>
      <c r="R70" s="83" t="s">
        <v>406</v>
      </c>
      <c r="S70" s="83" t="s">
        <v>406</v>
      </c>
      <c r="T70" s="83" t="s">
        <v>406</v>
      </c>
      <c r="U70" s="3"/>
      <c r="V70" s="3"/>
    </row>
    <row r="71" spans="1:22">
      <c r="A71" s="83" t="s">
        <v>369</v>
      </c>
      <c r="B71" s="83" t="s">
        <v>367</v>
      </c>
      <c r="C71" s="83" t="s">
        <v>368</v>
      </c>
      <c r="D71" s="83">
        <v>123456</v>
      </c>
      <c r="E71" s="83" t="s">
        <v>370</v>
      </c>
      <c r="F71" s="83">
        <v>3</v>
      </c>
      <c r="G71" s="83">
        <v>8</v>
      </c>
      <c r="H71" s="83">
        <v>300</v>
      </c>
      <c r="I71" s="83" t="s">
        <v>406</v>
      </c>
      <c r="J71" s="83" t="s">
        <v>406</v>
      </c>
      <c r="K71" s="83" t="s">
        <v>406</v>
      </c>
      <c r="L71" s="83" t="s">
        <v>406</v>
      </c>
      <c r="M71" s="83" t="s">
        <v>406</v>
      </c>
      <c r="N71" s="83" t="s">
        <v>406</v>
      </c>
      <c r="O71" s="83" t="s">
        <v>406</v>
      </c>
      <c r="P71" s="83" t="s">
        <v>406</v>
      </c>
      <c r="Q71" s="83" t="s">
        <v>406</v>
      </c>
      <c r="R71" s="83" t="s">
        <v>406</v>
      </c>
      <c r="S71" s="83" t="s">
        <v>406</v>
      </c>
      <c r="T71" s="83" t="s">
        <v>406</v>
      </c>
      <c r="U71" s="3"/>
      <c r="V71" s="3"/>
    </row>
    <row r="72" spans="1:22">
      <c r="A72" s="83" t="s">
        <v>369</v>
      </c>
      <c r="B72" s="83" t="s">
        <v>367</v>
      </c>
      <c r="C72" s="83" t="s">
        <v>368</v>
      </c>
      <c r="D72" s="83">
        <v>123456</v>
      </c>
      <c r="E72" s="83" t="s">
        <v>370</v>
      </c>
      <c r="F72" s="83">
        <v>3</v>
      </c>
      <c r="G72" s="83">
        <v>8</v>
      </c>
      <c r="H72" s="83">
        <v>300</v>
      </c>
      <c r="I72" s="83" t="s">
        <v>406</v>
      </c>
      <c r="J72" s="83" t="s">
        <v>406</v>
      </c>
      <c r="K72" s="83" t="s">
        <v>406</v>
      </c>
      <c r="L72" s="83" t="s">
        <v>406</v>
      </c>
      <c r="M72" s="83" t="s">
        <v>406</v>
      </c>
      <c r="N72" s="83" t="s">
        <v>406</v>
      </c>
      <c r="O72" s="83" t="s">
        <v>406</v>
      </c>
      <c r="P72" s="83" t="s">
        <v>406</v>
      </c>
      <c r="Q72" s="83" t="s">
        <v>406</v>
      </c>
      <c r="R72" s="83" t="s">
        <v>406</v>
      </c>
      <c r="S72" s="83" t="s">
        <v>406</v>
      </c>
      <c r="T72" s="83" t="s">
        <v>406</v>
      </c>
      <c r="U72" s="3"/>
      <c r="V72" s="3"/>
    </row>
    <row r="73" spans="1:22">
      <c r="A73" s="83" t="s">
        <v>369</v>
      </c>
      <c r="B73" s="83" t="s">
        <v>367</v>
      </c>
      <c r="C73" s="83" t="s">
        <v>368</v>
      </c>
      <c r="D73" s="83">
        <v>123456</v>
      </c>
      <c r="E73" s="83" t="s">
        <v>370</v>
      </c>
      <c r="F73" s="83">
        <v>3</v>
      </c>
      <c r="G73" s="83">
        <v>8</v>
      </c>
      <c r="H73" s="83">
        <v>300</v>
      </c>
      <c r="I73" s="83" t="s">
        <v>406</v>
      </c>
      <c r="J73" s="83" t="s">
        <v>406</v>
      </c>
      <c r="K73" s="83" t="s">
        <v>406</v>
      </c>
      <c r="L73" s="83" t="s">
        <v>406</v>
      </c>
      <c r="M73" s="83" t="s">
        <v>406</v>
      </c>
      <c r="N73" s="83" t="s">
        <v>406</v>
      </c>
      <c r="O73" s="83" t="s">
        <v>406</v>
      </c>
      <c r="P73" s="83" t="s">
        <v>406</v>
      </c>
      <c r="Q73" s="83" t="s">
        <v>406</v>
      </c>
      <c r="R73" s="83" t="s">
        <v>406</v>
      </c>
      <c r="S73" s="83" t="s">
        <v>406</v>
      </c>
      <c r="T73" s="83" t="s">
        <v>406</v>
      </c>
      <c r="U73" s="3"/>
      <c r="V73" s="3"/>
    </row>
    <row r="74" spans="1:22">
      <c r="A74" s="83" t="s">
        <v>369</v>
      </c>
      <c r="B74" s="83" t="s">
        <v>367</v>
      </c>
      <c r="C74" s="83" t="s">
        <v>368</v>
      </c>
      <c r="D74" s="83">
        <v>123456</v>
      </c>
      <c r="E74" s="83" t="s">
        <v>370</v>
      </c>
      <c r="F74" s="83">
        <v>3</v>
      </c>
      <c r="G74" s="83">
        <v>8</v>
      </c>
      <c r="H74" s="83">
        <v>300</v>
      </c>
      <c r="I74" s="83" t="s">
        <v>406</v>
      </c>
      <c r="J74" s="83" t="s">
        <v>406</v>
      </c>
      <c r="K74" s="83" t="s">
        <v>406</v>
      </c>
      <c r="L74" s="83" t="s">
        <v>406</v>
      </c>
      <c r="M74" s="83" t="s">
        <v>406</v>
      </c>
      <c r="N74" s="83" t="s">
        <v>406</v>
      </c>
      <c r="O74" s="83" t="s">
        <v>406</v>
      </c>
      <c r="P74" s="83" t="s">
        <v>406</v>
      </c>
      <c r="Q74" s="83" t="s">
        <v>406</v>
      </c>
      <c r="R74" s="83" t="s">
        <v>406</v>
      </c>
      <c r="S74" s="83" t="s">
        <v>406</v>
      </c>
      <c r="T74" s="83" t="s">
        <v>406</v>
      </c>
      <c r="U74" s="3"/>
      <c r="V74" s="3"/>
    </row>
    <row r="75" spans="1:22">
      <c r="A75" s="83" t="s">
        <v>369</v>
      </c>
      <c r="B75" s="83" t="s">
        <v>367</v>
      </c>
      <c r="C75" s="83" t="s">
        <v>368</v>
      </c>
      <c r="D75" s="83">
        <v>123456</v>
      </c>
      <c r="E75" s="83" t="s">
        <v>370</v>
      </c>
      <c r="F75" s="83">
        <v>3</v>
      </c>
      <c r="G75" s="83">
        <v>8</v>
      </c>
      <c r="H75" s="83">
        <v>300</v>
      </c>
      <c r="I75" s="83" t="s">
        <v>406</v>
      </c>
      <c r="J75" s="83" t="s">
        <v>406</v>
      </c>
      <c r="K75" s="83" t="s">
        <v>406</v>
      </c>
      <c r="L75" s="83" t="s">
        <v>406</v>
      </c>
      <c r="M75" s="83" t="s">
        <v>406</v>
      </c>
      <c r="N75" s="83" t="s">
        <v>406</v>
      </c>
      <c r="O75" s="83" t="s">
        <v>406</v>
      </c>
      <c r="P75" s="83" t="s">
        <v>406</v>
      </c>
      <c r="Q75" s="83" t="s">
        <v>406</v>
      </c>
      <c r="R75" s="83" t="s">
        <v>406</v>
      </c>
      <c r="S75" s="83" t="s">
        <v>406</v>
      </c>
      <c r="T75" s="83" t="s">
        <v>406</v>
      </c>
      <c r="U75" s="3"/>
      <c r="V75" s="3"/>
    </row>
    <row r="76" spans="1:22">
      <c r="A76" s="83" t="s">
        <v>369</v>
      </c>
      <c r="B76" s="83" t="s">
        <v>367</v>
      </c>
      <c r="C76" s="83" t="s">
        <v>368</v>
      </c>
      <c r="D76" s="83">
        <v>123456</v>
      </c>
      <c r="E76" s="83" t="s">
        <v>370</v>
      </c>
      <c r="F76" s="83">
        <v>3</v>
      </c>
      <c r="G76" s="83">
        <v>8</v>
      </c>
      <c r="H76" s="83">
        <v>300</v>
      </c>
      <c r="I76" s="83" t="s">
        <v>406</v>
      </c>
      <c r="J76" s="83" t="s">
        <v>406</v>
      </c>
      <c r="K76" s="83" t="s">
        <v>406</v>
      </c>
      <c r="L76" s="83" t="s">
        <v>406</v>
      </c>
      <c r="M76" s="83" t="s">
        <v>406</v>
      </c>
      <c r="N76" s="83" t="s">
        <v>406</v>
      </c>
      <c r="O76" s="83" t="s">
        <v>406</v>
      </c>
      <c r="P76" s="83" t="s">
        <v>406</v>
      </c>
      <c r="Q76" s="83" t="s">
        <v>406</v>
      </c>
      <c r="R76" s="83" t="s">
        <v>406</v>
      </c>
      <c r="S76" s="83" t="s">
        <v>406</v>
      </c>
      <c r="T76" s="83" t="s">
        <v>406</v>
      </c>
      <c r="U76" s="3"/>
      <c r="V76" s="3"/>
    </row>
    <row r="77" spans="1:22">
      <c r="A77" s="83" t="s">
        <v>369</v>
      </c>
      <c r="B77" s="83" t="s">
        <v>367</v>
      </c>
      <c r="C77" s="83" t="s">
        <v>368</v>
      </c>
      <c r="D77" s="83">
        <v>123456</v>
      </c>
      <c r="E77" s="83" t="s">
        <v>370</v>
      </c>
      <c r="F77" s="83">
        <v>3</v>
      </c>
      <c r="G77" s="83">
        <v>8</v>
      </c>
      <c r="H77" s="83">
        <v>300</v>
      </c>
      <c r="I77" s="83" t="s">
        <v>406</v>
      </c>
      <c r="J77" s="83" t="s">
        <v>406</v>
      </c>
      <c r="K77" s="83" t="s">
        <v>406</v>
      </c>
      <c r="L77" s="83" t="s">
        <v>406</v>
      </c>
      <c r="M77" s="83" t="s">
        <v>406</v>
      </c>
      <c r="N77" s="83" t="s">
        <v>406</v>
      </c>
      <c r="O77" s="83" t="s">
        <v>406</v>
      </c>
      <c r="P77" s="83" t="s">
        <v>406</v>
      </c>
      <c r="Q77" s="83" t="s">
        <v>406</v>
      </c>
      <c r="R77" s="83" t="s">
        <v>406</v>
      </c>
      <c r="S77" s="83" t="s">
        <v>406</v>
      </c>
      <c r="T77" s="83" t="s">
        <v>406</v>
      </c>
      <c r="U77" s="3"/>
      <c r="V77" s="3"/>
    </row>
    <row r="78" spans="1:22">
      <c r="A78" s="83" t="s">
        <v>369</v>
      </c>
      <c r="B78" s="83" t="s">
        <v>367</v>
      </c>
      <c r="C78" s="83" t="s">
        <v>368</v>
      </c>
      <c r="D78" s="83">
        <v>123456</v>
      </c>
      <c r="E78" s="83" t="s">
        <v>370</v>
      </c>
      <c r="F78" s="83">
        <v>3</v>
      </c>
      <c r="G78" s="83">
        <v>8</v>
      </c>
      <c r="H78" s="83">
        <v>300</v>
      </c>
      <c r="I78" s="83" t="s">
        <v>406</v>
      </c>
      <c r="J78" s="83" t="s">
        <v>406</v>
      </c>
      <c r="K78" s="83" t="s">
        <v>406</v>
      </c>
      <c r="L78" s="83" t="s">
        <v>406</v>
      </c>
      <c r="M78" s="83" t="s">
        <v>406</v>
      </c>
      <c r="N78" s="83" t="s">
        <v>406</v>
      </c>
      <c r="O78" s="83" t="s">
        <v>406</v>
      </c>
      <c r="P78" s="83" t="s">
        <v>406</v>
      </c>
      <c r="Q78" s="83" t="s">
        <v>406</v>
      </c>
      <c r="R78" s="83" t="s">
        <v>406</v>
      </c>
      <c r="S78" s="83" t="s">
        <v>406</v>
      </c>
      <c r="T78" s="83" t="s">
        <v>406</v>
      </c>
      <c r="U78" s="3"/>
      <c r="V78" s="3"/>
    </row>
    <row r="79" spans="1:22">
      <c r="A79" s="83" t="s">
        <v>369</v>
      </c>
      <c r="B79" s="83" t="s">
        <v>367</v>
      </c>
      <c r="C79" s="83" t="s">
        <v>368</v>
      </c>
      <c r="D79" s="83">
        <v>123456</v>
      </c>
      <c r="E79" s="83" t="s">
        <v>370</v>
      </c>
      <c r="F79" s="83">
        <v>3</v>
      </c>
      <c r="G79" s="83">
        <v>8</v>
      </c>
      <c r="H79" s="83">
        <v>300</v>
      </c>
      <c r="I79" s="83" t="s">
        <v>406</v>
      </c>
      <c r="J79" s="83" t="s">
        <v>406</v>
      </c>
      <c r="K79" s="83" t="s">
        <v>406</v>
      </c>
      <c r="L79" s="83" t="s">
        <v>406</v>
      </c>
      <c r="M79" s="83" t="s">
        <v>406</v>
      </c>
      <c r="N79" s="83" t="s">
        <v>406</v>
      </c>
      <c r="O79" s="83" t="s">
        <v>406</v>
      </c>
      <c r="P79" s="83" t="s">
        <v>406</v>
      </c>
      <c r="Q79" s="83" t="s">
        <v>406</v>
      </c>
      <c r="R79" s="83" t="s">
        <v>406</v>
      </c>
      <c r="S79" s="83" t="s">
        <v>406</v>
      </c>
      <c r="T79" s="83" t="s">
        <v>406</v>
      </c>
      <c r="U79" s="3"/>
      <c r="V79" s="3"/>
    </row>
    <row r="80" spans="1:22">
      <c r="A80" s="83" t="s">
        <v>369</v>
      </c>
      <c r="B80" s="83" t="s">
        <v>367</v>
      </c>
      <c r="C80" s="83" t="s">
        <v>368</v>
      </c>
      <c r="D80" s="83">
        <v>123456</v>
      </c>
      <c r="E80" s="83" t="s">
        <v>370</v>
      </c>
      <c r="F80" s="83">
        <v>3</v>
      </c>
      <c r="G80" s="83">
        <v>8</v>
      </c>
      <c r="H80" s="83">
        <v>300</v>
      </c>
      <c r="I80" s="83" t="s">
        <v>406</v>
      </c>
      <c r="J80" s="83" t="s">
        <v>406</v>
      </c>
      <c r="K80" s="83" t="s">
        <v>406</v>
      </c>
      <c r="L80" s="83" t="s">
        <v>406</v>
      </c>
      <c r="M80" s="83" t="s">
        <v>406</v>
      </c>
      <c r="N80" s="83" t="s">
        <v>406</v>
      </c>
      <c r="O80" s="83" t="s">
        <v>406</v>
      </c>
      <c r="P80" s="83" t="s">
        <v>406</v>
      </c>
      <c r="Q80" s="83" t="s">
        <v>406</v>
      </c>
      <c r="R80" s="83" t="s">
        <v>406</v>
      </c>
      <c r="S80" s="83" t="s">
        <v>406</v>
      </c>
      <c r="T80" s="83" t="s">
        <v>406</v>
      </c>
      <c r="U80" s="3"/>
      <c r="V80" s="3"/>
    </row>
    <row r="81" spans="1:22">
      <c r="A81" s="83" t="s">
        <v>369</v>
      </c>
      <c r="B81" s="83" t="s">
        <v>367</v>
      </c>
      <c r="C81" s="83" t="s">
        <v>368</v>
      </c>
      <c r="D81" s="83">
        <v>123456</v>
      </c>
      <c r="E81" s="83" t="s">
        <v>370</v>
      </c>
      <c r="F81" s="83">
        <v>3</v>
      </c>
      <c r="G81" s="83">
        <v>8</v>
      </c>
      <c r="H81" s="83">
        <v>300</v>
      </c>
      <c r="I81" s="83" t="s">
        <v>406</v>
      </c>
      <c r="J81" s="83" t="s">
        <v>406</v>
      </c>
      <c r="K81" s="83" t="s">
        <v>406</v>
      </c>
      <c r="L81" s="83" t="s">
        <v>406</v>
      </c>
      <c r="M81" s="83" t="s">
        <v>406</v>
      </c>
      <c r="N81" s="83" t="s">
        <v>406</v>
      </c>
      <c r="O81" s="83" t="s">
        <v>406</v>
      </c>
      <c r="P81" s="83" t="s">
        <v>406</v>
      </c>
      <c r="Q81" s="83" t="s">
        <v>406</v>
      </c>
      <c r="R81" s="83" t="s">
        <v>406</v>
      </c>
      <c r="S81" s="83" t="s">
        <v>406</v>
      </c>
      <c r="T81" s="83" t="s">
        <v>406</v>
      </c>
      <c r="U81" s="3"/>
      <c r="V81" s="3"/>
    </row>
    <row r="82" spans="1:22">
      <c r="A82" s="83" t="s">
        <v>369</v>
      </c>
      <c r="B82" s="83" t="s">
        <v>367</v>
      </c>
      <c r="C82" s="83" t="s">
        <v>368</v>
      </c>
      <c r="D82" s="83">
        <v>123456</v>
      </c>
      <c r="E82" s="83" t="s">
        <v>370</v>
      </c>
      <c r="F82" s="83">
        <v>3</v>
      </c>
      <c r="G82" s="83">
        <v>8</v>
      </c>
      <c r="H82" s="83">
        <v>300</v>
      </c>
      <c r="I82" s="83" t="s">
        <v>406</v>
      </c>
      <c r="J82" s="83" t="s">
        <v>406</v>
      </c>
      <c r="K82" s="83" t="s">
        <v>406</v>
      </c>
      <c r="L82" s="83" t="s">
        <v>406</v>
      </c>
      <c r="M82" s="83" t="s">
        <v>406</v>
      </c>
      <c r="N82" s="83" t="s">
        <v>406</v>
      </c>
      <c r="O82" s="83" t="s">
        <v>406</v>
      </c>
      <c r="P82" s="83" t="s">
        <v>406</v>
      </c>
      <c r="Q82" s="83" t="s">
        <v>406</v>
      </c>
      <c r="R82" s="83" t="s">
        <v>406</v>
      </c>
      <c r="S82" s="83" t="s">
        <v>406</v>
      </c>
      <c r="T82" s="83" t="s">
        <v>406</v>
      </c>
      <c r="U82" s="3"/>
      <c r="V82" s="3"/>
    </row>
    <row r="83" spans="1:22">
      <c r="A83" s="83" t="s">
        <v>369</v>
      </c>
      <c r="B83" s="83" t="s">
        <v>367</v>
      </c>
      <c r="C83" s="83" t="s">
        <v>368</v>
      </c>
      <c r="D83" s="83">
        <v>123456</v>
      </c>
      <c r="E83" s="83" t="s">
        <v>370</v>
      </c>
      <c r="F83" s="83">
        <v>3</v>
      </c>
      <c r="G83" s="83">
        <v>8</v>
      </c>
      <c r="H83" s="83">
        <v>300</v>
      </c>
      <c r="I83" s="83" t="s">
        <v>406</v>
      </c>
      <c r="J83" s="83" t="s">
        <v>406</v>
      </c>
      <c r="K83" s="83" t="s">
        <v>406</v>
      </c>
      <c r="L83" s="83" t="s">
        <v>406</v>
      </c>
      <c r="M83" s="83" t="s">
        <v>406</v>
      </c>
      <c r="N83" s="83" t="s">
        <v>406</v>
      </c>
      <c r="O83" s="83" t="s">
        <v>406</v>
      </c>
      <c r="P83" s="83" t="s">
        <v>406</v>
      </c>
      <c r="Q83" s="83" t="s">
        <v>406</v>
      </c>
      <c r="R83" s="83" t="s">
        <v>406</v>
      </c>
      <c r="S83" s="83" t="s">
        <v>406</v>
      </c>
      <c r="T83" s="83" t="s">
        <v>406</v>
      </c>
      <c r="U83" s="3"/>
      <c r="V83" s="3"/>
    </row>
    <row r="84" spans="1:22">
      <c r="A84" s="83" t="s">
        <v>369</v>
      </c>
      <c r="B84" s="83" t="s">
        <v>367</v>
      </c>
      <c r="C84" s="83" t="s">
        <v>368</v>
      </c>
      <c r="D84" s="83">
        <v>123456</v>
      </c>
      <c r="E84" s="83" t="s">
        <v>370</v>
      </c>
      <c r="F84" s="83">
        <v>3</v>
      </c>
      <c r="G84" s="83">
        <v>8</v>
      </c>
      <c r="H84" s="83">
        <v>300</v>
      </c>
      <c r="I84" s="83" t="s">
        <v>406</v>
      </c>
      <c r="J84" s="83" t="s">
        <v>406</v>
      </c>
      <c r="K84" s="83" t="s">
        <v>406</v>
      </c>
      <c r="L84" s="83" t="s">
        <v>406</v>
      </c>
      <c r="M84" s="83" t="s">
        <v>406</v>
      </c>
      <c r="N84" s="83" t="s">
        <v>406</v>
      </c>
      <c r="O84" s="83" t="s">
        <v>406</v>
      </c>
      <c r="P84" s="83" t="s">
        <v>406</v>
      </c>
      <c r="Q84" s="83" t="s">
        <v>406</v>
      </c>
      <c r="R84" s="83" t="s">
        <v>406</v>
      </c>
      <c r="S84" s="83" t="s">
        <v>406</v>
      </c>
      <c r="T84" s="83" t="s">
        <v>406</v>
      </c>
      <c r="U84" s="3"/>
      <c r="V84" s="3"/>
    </row>
    <row r="85" spans="1:22">
      <c r="A85" s="83" t="s">
        <v>369</v>
      </c>
      <c r="B85" s="83" t="s">
        <v>367</v>
      </c>
      <c r="C85" s="83" t="s">
        <v>368</v>
      </c>
      <c r="D85" s="83">
        <v>123456</v>
      </c>
      <c r="E85" s="83" t="s">
        <v>370</v>
      </c>
      <c r="F85" s="83">
        <v>3</v>
      </c>
      <c r="G85" s="83">
        <v>8</v>
      </c>
      <c r="H85" s="83">
        <v>300</v>
      </c>
      <c r="I85" s="83" t="s">
        <v>406</v>
      </c>
      <c r="J85" s="83" t="s">
        <v>406</v>
      </c>
      <c r="K85" s="83" t="s">
        <v>406</v>
      </c>
      <c r="L85" s="83" t="s">
        <v>406</v>
      </c>
      <c r="M85" s="83" t="s">
        <v>406</v>
      </c>
      <c r="N85" s="83" t="s">
        <v>406</v>
      </c>
      <c r="O85" s="83" t="s">
        <v>406</v>
      </c>
      <c r="P85" s="83" t="s">
        <v>406</v>
      </c>
      <c r="Q85" s="83" t="s">
        <v>406</v>
      </c>
      <c r="R85" s="83" t="s">
        <v>406</v>
      </c>
      <c r="S85" s="83" t="s">
        <v>406</v>
      </c>
      <c r="T85" s="83" t="s">
        <v>406</v>
      </c>
      <c r="U85" s="3"/>
      <c r="V85" s="3"/>
    </row>
    <row r="86" spans="1:22">
      <c r="A86" s="83" t="s">
        <v>369</v>
      </c>
      <c r="B86" s="83" t="s">
        <v>367</v>
      </c>
      <c r="C86" s="83" t="s">
        <v>368</v>
      </c>
      <c r="D86" s="83">
        <v>123456</v>
      </c>
      <c r="E86" s="83" t="s">
        <v>370</v>
      </c>
      <c r="F86" s="83">
        <v>3</v>
      </c>
      <c r="G86" s="83">
        <v>8</v>
      </c>
      <c r="H86" s="83">
        <v>300</v>
      </c>
      <c r="I86" s="83" t="s">
        <v>406</v>
      </c>
      <c r="J86" s="83" t="s">
        <v>406</v>
      </c>
      <c r="K86" s="83" t="s">
        <v>406</v>
      </c>
      <c r="L86" s="83" t="s">
        <v>406</v>
      </c>
      <c r="M86" s="83" t="s">
        <v>406</v>
      </c>
      <c r="N86" s="83" t="s">
        <v>406</v>
      </c>
      <c r="O86" s="83" t="s">
        <v>406</v>
      </c>
      <c r="P86" s="83" t="s">
        <v>406</v>
      </c>
      <c r="Q86" s="83" t="s">
        <v>406</v>
      </c>
      <c r="R86" s="83" t="s">
        <v>406</v>
      </c>
      <c r="S86" s="83" t="s">
        <v>406</v>
      </c>
      <c r="T86" s="83" t="s">
        <v>406</v>
      </c>
      <c r="U86" s="3"/>
      <c r="V86" s="3"/>
    </row>
    <row r="87" spans="1:22">
      <c r="A87" s="83" t="s">
        <v>369</v>
      </c>
      <c r="B87" s="83" t="s">
        <v>367</v>
      </c>
      <c r="C87" s="83" t="s">
        <v>368</v>
      </c>
      <c r="D87" s="83">
        <v>123456</v>
      </c>
      <c r="E87" s="83" t="s">
        <v>370</v>
      </c>
      <c r="F87" s="83">
        <v>3</v>
      </c>
      <c r="G87" s="83">
        <v>8</v>
      </c>
      <c r="H87" s="83">
        <v>300</v>
      </c>
      <c r="I87" s="83" t="s">
        <v>406</v>
      </c>
      <c r="J87" s="83" t="s">
        <v>406</v>
      </c>
      <c r="K87" s="83" t="s">
        <v>406</v>
      </c>
      <c r="L87" s="83" t="s">
        <v>406</v>
      </c>
      <c r="M87" s="83" t="s">
        <v>406</v>
      </c>
      <c r="N87" s="83" t="s">
        <v>406</v>
      </c>
      <c r="O87" s="83" t="s">
        <v>406</v>
      </c>
      <c r="P87" s="83" t="s">
        <v>406</v>
      </c>
      <c r="Q87" s="83" t="s">
        <v>406</v>
      </c>
      <c r="R87" s="83" t="s">
        <v>406</v>
      </c>
      <c r="S87" s="83" t="s">
        <v>406</v>
      </c>
      <c r="T87" s="83" t="s">
        <v>406</v>
      </c>
      <c r="U87" s="3"/>
      <c r="V87" s="3"/>
    </row>
    <row r="88" spans="1:22">
      <c r="A88" s="83" t="s">
        <v>369</v>
      </c>
      <c r="B88" s="83" t="s">
        <v>367</v>
      </c>
      <c r="C88" s="83" t="s">
        <v>368</v>
      </c>
      <c r="D88" s="83">
        <v>123456</v>
      </c>
      <c r="E88" s="83" t="s">
        <v>370</v>
      </c>
      <c r="F88" s="83">
        <v>3</v>
      </c>
      <c r="G88" s="83">
        <v>8</v>
      </c>
      <c r="H88" s="83">
        <v>300</v>
      </c>
      <c r="I88" s="83" t="s">
        <v>406</v>
      </c>
      <c r="J88" s="83" t="s">
        <v>406</v>
      </c>
      <c r="K88" s="83" t="s">
        <v>406</v>
      </c>
      <c r="L88" s="83" t="s">
        <v>406</v>
      </c>
      <c r="M88" s="83" t="s">
        <v>406</v>
      </c>
      <c r="N88" s="83" t="s">
        <v>406</v>
      </c>
      <c r="O88" s="83" t="s">
        <v>406</v>
      </c>
      <c r="P88" s="83" t="s">
        <v>406</v>
      </c>
      <c r="Q88" s="83" t="s">
        <v>406</v>
      </c>
      <c r="R88" s="83" t="s">
        <v>406</v>
      </c>
      <c r="S88" s="83" t="s">
        <v>406</v>
      </c>
      <c r="T88" s="83" t="s">
        <v>406</v>
      </c>
      <c r="U88" s="3"/>
      <c r="V88" s="3"/>
    </row>
    <row r="89" spans="1:22">
      <c r="A89" s="83" t="s">
        <v>369</v>
      </c>
      <c r="B89" s="83" t="s">
        <v>367</v>
      </c>
      <c r="C89" s="83" t="s">
        <v>368</v>
      </c>
      <c r="D89" s="83">
        <v>123456</v>
      </c>
      <c r="E89" s="83" t="s">
        <v>370</v>
      </c>
      <c r="F89" s="83">
        <v>3</v>
      </c>
      <c r="G89" s="83">
        <v>8</v>
      </c>
      <c r="H89" s="83">
        <v>300</v>
      </c>
      <c r="I89" s="83" t="s">
        <v>406</v>
      </c>
      <c r="J89" s="83" t="s">
        <v>406</v>
      </c>
      <c r="K89" s="83" t="s">
        <v>406</v>
      </c>
      <c r="L89" s="83" t="s">
        <v>406</v>
      </c>
      <c r="M89" s="83" t="s">
        <v>406</v>
      </c>
      <c r="N89" s="83" t="s">
        <v>406</v>
      </c>
      <c r="O89" s="83" t="s">
        <v>406</v>
      </c>
      <c r="P89" s="83" t="s">
        <v>406</v>
      </c>
      <c r="Q89" s="83" t="s">
        <v>406</v>
      </c>
      <c r="R89" s="83" t="s">
        <v>406</v>
      </c>
      <c r="S89" s="83" t="s">
        <v>406</v>
      </c>
      <c r="T89" s="83" t="s">
        <v>406</v>
      </c>
      <c r="U89" s="3"/>
      <c r="V89" s="3"/>
    </row>
    <row r="90" spans="1:22">
      <c r="A90" s="83" t="s">
        <v>369</v>
      </c>
      <c r="B90" s="83" t="s">
        <v>367</v>
      </c>
      <c r="C90" s="83" t="s">
        <v>368</v>
      </c>
      <c r="D90" s="83">
        <v>123456</v>
      </c>
      <c r="E90" s="83" t="s">
        <v>370</v>
      </c>
      <c r="F90" s="83">
        <v>3</v>
      </c>
      <c r="G90" s="83">
        <v>8</v>
      </c>
      <c r="H90" s="83">
        <v>300</v>
      </c>
      <c r="I90" s="83" t="s">
        <v>406</v>
      </c>
      <c r="J90" s="83" t="s">
        <v>406</v>
      </c>
      <c r="K90" s="83" t="s">
        <v>406</v>
      </c>
      <c r="L90" s="83" t="s">
        <v>406</v>
      </c>
      <c r="M90" s="83" t="s">
        <v>406</v>
      </c>
      <c r="N90" s="83" t="s">
        <v>406</v>
      </c>
      <c r="O90" s="83" t="s">
        <v>406</v>
      </c>
      <c r="P90" s="83" t="s">
        <v>406</v>
      </c>
      <c r="Q90" s="83" t="s">
        <v>406</v>
      </c>
      <c r="R90" s="83" t="s">
        <v>406</v>
      </c>
      <c r="S90" s="83" t="s">
        <v>406</v>
      </c>
      <c r="T90" s="83" t="s">
        <v>406</v>
      </c>
      <c r="U90" s="3"/>
      <c r="V90" s="3"/>
    </row>
    <row r="91" spans="1:22">
      <c r="A91" s="83" t="s">
        <v>369</v>
      </c>
      <c r="B91" s="83" t="s">
        <v>367</v>
      </c>
      <c r="C91" s="83" t="s">
        <v>368</v>
      </c>
      <c r="D91" s="83">
        <v>123456</v>
      </c>
      <c r="E91" s="83" t="s">
        <v>370</v>
      </c>
      <c r="F91" s="83">
        <v>3</v>
      </c>
      <c r="G91" s="83">
        <v>8</v>
      </c>
      <c r="H91" s="83">
        <v>300</v>
      </c>
      <c r="I91" s="83" t="s">
        <v>406</v>
      </c>
      <c r="J91" s="83" t="s">
        <v>406</v>
      </c>
      <c r="K91" s="83" t="s">
        <v>406</v>
      </c>
      <c r="L91" s="83" t="s">
        <v>406</v>
      </c>
      <c r="M91" s="83" t="s">
        <v>406</v>
      </c>
      <c r="N91" s="83" t="s">
        <v>406</v>
      </c>
      <c r="O91" s="83" t="s">
        <v>406</v>
      </c>
      <c r="P91" s="83" t="s">
        <v>406</v>
      </c>
      <c r="Q91" s="83" t="s">
        <v>406</v>
      </c>
      <c r="R91" s="83" t="s">
        <v>406</v>
      </c>
      <c r="S91" s="83" t="s">
        <v>406</v>
      </c>
      <c r="T91" s="83" t="s">
        <v>406</v>
      </c>
      <c r="U91" s="3"/>
      <c r="V91" s="3"/>
    </row>
    <row r="92" spans="1:22">
      <c r="A92" s="83" t="s">
        <v>369</v>
      </c>
      <c r="B92" s="83" t="s">
        <v>367</v>
      </c>
      <c r="C92" s="83" t="s">
        <v>368</v>
      </c>
      <c r="D92" s="83">
        <v>123456</v>
      </c>
      <c r="E92" s="83" t="s">
        <v>370</v>
      </c>
      <c r="F92" s="83">
        <v>3</v>
      </c>
      <c r="G92" s="83">
        <v>8</v>
      </c>
      <c r="H92" s="83">
        <v>300</v>
      </c>
      <c r="I92" s="83" t="s">
        <v>406</v>
      </c>
      <c r="J92" s="83" t="s">
        <v>406</v>
      </c>
      <c r="K92" s="83" t="s">
        <v>406</v>
      </c>
      <c r="L92" s="83" t="s">
        <v>406</v>
      </c>
      <c r="M92" s="83" t="s">
        <v>406</v>
      </c>
      <c r="N92" s="83" t="s">
        <v>406</v>
      </c>
      <c r="O92" s="83" t="s">
        <v>406</v>
      </c>
      <c r="P92" s="83" t="s">
        <v>406</v>
      </c>
      <c r="Q92" s="83" t="s">
        <v>406</v>
      </c>
      <c r="R92" s="83" t="s">
        <v>406</v>
      </c>
      <c r="S92" s="83" t="s">
        <v>406</v>
      </c>
      <c r="T92" s="83" t="s">
        <v>406</v>
      </c>
      <c r="U92" s="3"/>
      <c r="V92" s="3"/>
    </row>
    <row r="93" spans="1:22">
      <c r="A93" s="83" t="s">
        <v>369</v>
      </c>
      <c r="B93" s="83" t="s">
        <v>367</v>
      </c>
      <c r="C93" s="83" t="s">
        <v>368</v>
      </c>
      <c r="D93" s="83">
        <v>123456</v>
      </c>
      <c r="E93" s="83" t="s">
        <v>370</v>
      </c>
      <c r="F93" s="83">
        <v>3</v>
      </c>
      <c r="G93" s="83">
        <v>8</v>
      </c>
      <c r="H93" s="83">
        <v>300</v>
      </c>
      <c r="I93" s="83" t="s">
        <v>406</v>
      </c>
      <c r="J93" s="83" t="s">
        <v>406</v>
      </c>
      <c r="K93" s="83" t="s">
        <v>406</v>
      </c>
      <c r="L93" s="83" t="s">
        <v>406</v>
      </c>
      <c r="M93" s="83" t="s">
        <v>406</v>
      </c>
      <c r="N93" s="83" t="s">
        <v>406</v>
      </c>
      <c r="O93" s="83" t="s">
        <v>406</v>
      </c>
      <c r="P93" s="83" t="s">
        <v>406</v>
      </c>
      <c r="Q93" s="83" t="s">
        <v>406</v>
      </c>
      <c r="R93" s="83" t="s">
        <v>406</v>
      </c>
      <c r="S93" s="83" t="s">
        <v>406</v>
      </c>
      <c r="T93" s="83" t="s">
        <v>406</v>
      </c>
      <c r="U93" s="3"/>
      <c r="V93" s="3"/>
    </row>
    <row r="94" spans="1:22">
      <c r="A94" s="83" t="s">
        <v>369</v>
      </c>
      <c r="B94" s="83" t="s">
        <v>367</v>
      </c>
      <c r="C94" s="83" t="s">
        <v>368</v>
      </c>
      <c r="D94" s="83">
        <v>123456</v>
      </c>
      <c r="E94" s="83" t="s">
        <v>370</v>
      </c>
      <c r="F94" s="83">
        <v>3</v>
      </c>
      <c r="G94" s="83">
        <v>8</v>
      </c>
      <c r="H94" s="83">
        <v>300</v>
      </c>
      <c r="I94" s="83" t="s">
        <v>406</v>
      </c>
      <c r="J94" s="83" t="s">
        <v>406</v>
      </c>
      <c r="K94" s="83" t="s">
        <v>406</v>
      </c>
      <c r="L94" s="83" t="s">
        <v>406</v>
      </c>
      <c r="M94" s="83" t="s">
        <v>406</v>
      </c>
      <c r="N94" s="83" t="s">
        <v>406</v>
      </c>
      <c r="O94" s="83" t="s">
        <v>406</v>
      </c>
      <c r="P94" s="83" t="s">
        <v>406</v>
      </c>
      <c r="Q94" s="83" t="s">
        <v>406</v>
      </c>
      <c r="R94" s="83" t="s">
        <v>406</v>
      </c>
      <c r="S94" s="83" t="s">
        <v>406</v>
      </c>
      <c r="T94" s="83" t="s">
        <v>406</v>
      </c>
      <c r="U94" s="3"/>
      <c r="V94" s="3"/>
    </row>
    <row r="95" spans="1:22">
      <c r="A95" s="83" t="s">
        <v>369</v>
      </c>
      <c r="B95" s="83" t="s">
        <v>367</v>
      </c>
      <c r="C95" s="83" t="s">
        <v>368</v>
      </c>
      <c r="D95" s="83">
        <v>123456</v>
      </c>
      <c r="E95" s="83" t="s">
        <v>370</v>
      </c>
      <c r="F95" s="83">
        <v>3</v>
      </c>
      <c r="G95" s="83">
        <v>8</v>
      </c>
      <c r="H95" s="83">
        <v>300</v>
      </c>
      <c r="I95" s="83" t="s">
        <v>406</v>
      </c>
      <c r="J95" s="83" t="s">
        <v>406</v>
      </c>
      <c r="K95" s="83" t="s">
        <v>406</v>
      </c>
      <c r="L95" s="83" t="s">
        <v>406</v>
      </c>
      <c r="M95" s="83" t="s">
        <v>406</v>
      </c>
      <c r="N95" s="83" t="s">
        <v>406</v>
      </c>
      <c r="O95" s="83" t="s">
        <v>406</v>
      </c>
      <c r="P95" s="83" t="s">
        <v>406</v>
      </c>
      <c r="Q95" s="83" t="s">
        <v>406</v>
      </c>
      <c r="R95" s="83" t="s">
        <v>406</v>
      </c>
      <c r="S95" s="83" t="s">
        <v>406</v>
      </c>
      <c r="T95" s="83" t="s">
        <v>406</v>
      </c>
      <c r="U95" s="3"/>
      <c r="V95" s="3"/>
    </row>
    <row r="96" spans="1:22">
      <c r="A96" s="83" t="s">
        <v>369</v>
      </c>
      <c r="B96" s="83" t="s">
        <v>367</v>
      </c>
      <c r="C96" s="83" t="s">
        <v>368</v>
      </c>
      <c r="D96" s="83">
        <v>123456</v>
      </c>
      <c r="E96" s="83" t="s">
        <v>370</v>
      </c>
      <c r="F96" s="83">
        <v>3</v>
      </c>
      <c r="G96" s="83">
        <v>8</v>
      </c>
      <c r="H96" s="83">
        <v>300</v>
      </c>
      <c r="I96" s="83" t="s">
        <v>406</v>
      </c>
      <c r="J96" s="83" t="s">
        <v>406</v>
      </c>
      <c r="K96" s="83" t="s">
        <v>406</v>
      </c>
      <c r="L96" s="83" t="s">
        <v>406</v>
      </c>
      <c r="M96" s="83" t="s">
        <v>406</v>
      </c>
      <c r="N96" s="83" t="s">
        <v>406</v>
      </c>
      <c r="O96" s="83" t="s">
        <v>406</v>
      </c>
      <c r="P96" s="83" t="s">
        <v>406</v>
      </c>
      <c r="Q96" s="83" t="s">
        <v>406</v>
      </c>
      <c r="R96" s="83" t="s">
        <v>406</v>
      </c>
      <c r="S96" s="83" t="s">
        <v>406</v>
      </c>
      <c r="T96" s="83" t="s">
        <v>406</v>
      </c>
      <c r="U96" s="3"/>
      <c r="V96" s="3"/>
    </row>
    <row r="97" spans="1:22">
      <c r="A97" s="83" t="s">
        <v>369</v>
      </c>
      <c r="B97" s="83" t="s">
        <v>367</v>
      </c>
      <c r="C97" s="83" t="s">
        <v>368</v>
      </c>
      <c r="D97" s="83">
        <v>123456</v>
      </c>
      <c r="E97" s="83" t="s">
        <v>370</v>
      </c>
      <c r="F97" s="83">
        <v>3</v>
      </c>
      <c r="G97" s="83">
        <v>8</v>
      </c>
      <c r="H97" s="83">
        <v>300</v>
      </c>
      <c r="I97" s="83" t="s">
        <v>406</v>
      </c>
      <c r="J97" s="83" t="s">
        <v>406</v>
      </c>
      <c r="K97" s="83" t="s">
        <v>406</v>
      </c>
      <c r="L97" s="83" t="s">
        <v>406</v>
      </c>
      <c r="M97" s="83" t="s">
        <v>406</v>
      </c>
      <c r="N97" s="83" t="s">
        <v>406</v>
      </c>
      <c r="O97" s="83" t="s">
        <v>406</v>
      </c>
      <c r="P97" s="83" t="s">
        <v>406</v>
      </c>
      <c r="Q97" s="83" t="s">
        <v>406</v>
      </c>
      <c r="R97" s="83" t="s">
        <v>406</v>
      </c>
      <c r="S97" s="83" t="s">
        <v>406</v>
      </c>
      <c r="T97" s="83" t="s">
        <v>406</v>
      </c>
      <c r="U97" s="3"/>
      <c r="V97" s="3"/>
    </row>
    <row r="98" spans="1:22">
      <c r="A98" s="83" t="s">
        <v>369</v>
      </c>
      <c r="B98" s="83" t="s">
        <v>367</v>
      </c>
      <c r="C98" s="83" t="s">
        <v>368</v>
      </c>
      <c r="D98" s="83">
        <v>123456</v>
      </c>
      <c r="E98" s="83" t="s">
        <v>370</v>
      </c>
      <c r="F98" s="83">
        <v>3</v>
      </c>
      <c r="G98" s="83">
        <v>8</v>
      </c>
      <c r="H98" s="83">
        <v>300</v>
      </c>
      <c r="I98" s="83" t="s">
        <v>406</v>
      </c>
      <c r="J98" s="83" t="s">
        <v>406</v>
      </c>
      <c r="K98" s="83" t="s">
        <v>406</v>
      </c>
      <c r="L98" s="83" t="s">
        <v>406</v>
      </c>
      <c r="M98" s="83" t="s">
        <v>406</v>
      </c>
      <c r="N98" s="83" t="s">
        <v>406</v>
      </c>
      <c r="O98" s="83" t="s">
        <v>406</v>
      </c>
      <c r="P98" s="83" t="s">
        <v>406</v>
      </c>
      <c r="Q98" s="83" t="s">
        <v>406</v>
      </c>
      <c r="R98" s="83" t="s">
        <v>406</v>
      </c>
      <c r="S98" s="83" t="s">
        <v>406</v>
      </c>
      <c r="T98" s="83" t="s">
        <v>406</v>
      </c>
      <c r="U98" s="3"/>
      <c r="V98" s="3"/>
    </row>
    <row r="99" spans="1:22">
      <c r="A99" s="83" t="s">
        <v>369</v>
      </c>
      <c r="B99" s="83" t="s">
        <v>367</v>
      </c>
      <c r="C99" s="83" t="s">
        <v>368</v>
      </c>
      <c r="D99" s="83">
        <v>123456</v>
      </c>
      <c r="E99" s="83" t="s">
        <v>370</v>
      </c>
      <c r="F99" s="83">
        <v>3</v>
      </c>
      <c r="G99" s="83">
        <v>8</v>
      </c>
      <c r="H99" s="83">
        <v>300</v>
      </c>
      <c r="I99" s="83" t="s">
        <v>406</v>
      </c>
      <c r="J99" s="83" t="s">
        <v>406</v>
      </c>
      <c r="K99" s="83" t="s">
        <v>406</v>
      </c>
      <c r="L99" s="83" t="s">
        <v>406</v>
      </c>
      <c r="M99" s="83" t="s">
        <v>406</v>
      </c>
      <c r="N99" s="83" t="s">
        <v>406</v>
      </c>
      <c r="O99" s="83" t="s">
        <v>406</v>
      </c>
      <c r="P99" s="83" t="s">
        <v>406</v>
      </c>
      <c r="Q99" s="83" t="s">
        <v>406</v>
      </c>
      <c r="R99" s="83" t="s">
        <v>406</v>
      </c>
      <c r="S99" s="83" t="s">
        <v>406</v>
      </c>
      <c r="T99" s="83" t="s">
        <v>406</v>
      </c>
      <c r="U99" s="3"/>
      <c r="V99" s="3"/>
    </row>
    <row r="100" spans="1:22">
      <c r="A100" s="83" t="s">
        <v>369</v>
      </c>
      <c r="B100" s="83" t="s">
        <v>367</v>
      </c>
      <c r="C100" s="83" t="s">
        <v>368</v>
      </c>
      <c r="D100" s="83">
        <v>123456</v>
      </c>
      <c r="E100" s="83" t="s">
        <v>370</v>
      </c>
      <c r="F100" s="83">
        <v>3</v>
      </c>
      <c r="G100" s="83">
        <v>8</v>
      </c>
      <c r="H100" s="83">
        <v>300</v>
      </c>
      <c r="I100" s="83" t="s">
        <v>406</v>
      </c>
      <c r="J100" s="83" t="s">
        <v>406</v>
      </c>
      <c r="K100" s="83" t="s">
        <v>406</v>
      </c>
      <c r="L100" s="83" t="s">
        <v>406</v>
      </c>
      <c r="M100" s="83" t="s">
        <v>406</v>
      </c>
      <c r="N100" s="83" t="s">
        <v>406</v>
      </c>
      <c r="O100" s="83" t="s">
        <v>406</v>
      </c>
      <c r="P100" s="83" t="s">
        <v>406</v>
      </c>
      <c r="Q100" s="83" t="s">
        <v>406</v>
      </c>
      <c r="R100" s="83" t="s">
        <v>406</v>
      </c>
      <c r="S100" s="83" t="s">
        <v>406</v>
      </c>
      <c r="T100" s="83" t="s">
        <v>406</v>
      </c>
      <c r="U100" s="3"/>
      <c r="V100" s="3"/>
    </row>
    <row r="101" spans="1:22">
      <c r="A101" s="83" t="s">
        <v>369</v>
      </c>
      <c r="B101" s="83" t="s">
        <v>367</v>
      </c>
      <c r="C101" s="83" t="s">
        <v>368</v>
      </c>
      <c r="D101" s="83">
        <v>123456</v>
      </c>
      <c r="E101" s="83" t="s">
        <v>370</v>
      </c>
      <c r="F101" s="83">
        <v>3</v>
      </c>
      <c r="G101" s="83">
        <v>8</v>
      </c>
      <c r="H101" s="83">
        <v>300</v>
      </c>
      <c r="I101" s="83" t="s">
        <v>406</v>
      </c>
      <c r="J101" s="83" t="s">
        <v>406</v>
      </c>
      <c r="K101" s="83" t="s">
        <v>406</v>
      </c>
      <c r="L101" s="83" t="s">
        <v>406</v>
      </c>
      <c r="M101" s="83" t="s">
        <v>406</v>
      </c>
      <c r="N101" s="83" t="s">
        <v>406</v>
      </c>
      <c r="O101" s="83" t="s">
        <v>406</v>
      </c>
      <c r="P101" s="83" t="s">
        <v>406</v>
      </c>
      <c r="Q101" s="83" t="s">
        <v>406</v>
      </c>
      <c r="R101" s="83" t="s">
        <v>406</v>
      </c>
      <c r="S101" s="83" t="s">
        <v>406</v>
      </c>
      <c r="T101" s="83" t="s">
        <v>406</v>
      </c>
      <c r="U101" s="3"/>
      <c r="V101" s="3"/>
    </row>
    <row r="102" spans="1:22">
      <c r="A102" s="83" t="s">
        <v>369</v>
      </c>
      <c r="B102" s="83" t="s">
        <v>367</v>
      </c>
      <c r="C102" s="83" t="s">
        <v>368</v>
      </c>
      <c r="D102" s="83">
        <v>123456</v>
      </c>
      <c r="E102" s="83" t="s">
        <v>370</v>
      </c>
      <c r="F102" s="83">
        <v>3</v>
      </c>
      <c r="G102" s="83">
        <v>8</v>
      </c>
      <c r="H102" s="83">
        <v>300</v>
      </c>
      <c r="I102" s="83" t="s">
        <v>406</v>
      </c>
      <c r="J102" s="83" t="s">
        <v>406</v>
      </c>
      <c r="K102" s="83" t="s">
        <v>406</v>
      </c>
      <c r="L102" s="83" t="s">
        <v>406</v>
      </c>
      <c r="M102" s="83" t="s">
        <v>406</v>
      </c>
      <c r="N102" s="83" t="s">
        <v>406</v>
      </c>
      <c r="O102" s="83" t="s">
        <v>406</v>
      </c>
      <c r="P102" s="83" t="s">
        <v>406</v>
      </c>
      <c r="Q102" s="83" t="s">
        <v>406</v>
      </c>
      <c r="R102" s="83" t="s">
        <v>406</v>
      </c>
      <c r="S102" s="83" t="s">
        <v>406</v>
      </c>
      <c r="T102" s="83" t="s">
        <v>406</v>
      </c>
      <c r="U102" s="3"/>
      <c r="V102" s="3"/>
    </row>
    <row r="103" spans="1:22">
      <c r="A103" s="83" t="s">
        <v>369</v>
      </c>
      <c r="B103" s="83" t="s">
        <v>367</v>
      </c>
      <c r="C103" s="83" t="s">
        <v>368</v>
      </c>
      <c r="D103" s="83">
        <v>123456</v>
      </c>
      <c r="E103" s="83" t="s">
        <v>370</v>
      </c>
      <c r="F103" s="83">
        <v>3</v>
      </c>
      <c r="G103" s="83">
        <v>8</v>
      </c>
      <c r="H103" s="83">
        <v>300</v>
      </c>
      <c r="I103" s="83" t="s">
        <v>406</v>
      </c>
      <c r="J103" s="83" t="s">
        <v>406</v>
      </c>
      <c r="K103" s="83" t="s">
        <v>406</v>
      </c>
      <c r="L103" s="83" t="s">
        <v>406</v>
      </c>
      <c r="M103" s="83" t="s">
        <v>406</v>
      </c>
      <c r="N103" s="83" t="s">
        <v>406</v>
      </c>
      <c r="O103" s="83" t="s">
        <v>406</v>
      </c>
      <c r="P103" s="83" t="s">
        <v>406</v>
      </c>
      <c r="Q103" s="83" t="s">
        <v>406</v>
      </c>
      <c r="R103" s="83" t="s">
        <v>406</v>
      </c>
      <c r="S103" s="83" t="s">
        <v>406</v>
      </c>
      <c r="T103" s="83" t="s">
        <v>406</v>
      </c>
      <c r="U103" s="3"/>
      <c r="V103" s="3"/>
    </row>
    <row r="104" spans="1:22">
      <c r="A104" s="83" t="s">
        <v>369</v>
      </c>
      <c r="B104" s="83" t="s">
        <v>367</v>
      </c>
      <c r="C104" s="83" t="s">
        <v>368</v>
      </c>
      <c r="D104" s="83">
        <v>123456</v>
      </c>
      <c r="E104" s="83" t="s">
        <v>370</v>
      </c>
      <c r="F104" s="83">
        <v>3</v>
      </c>
      <c r="G104" s="83">
        <v>8</v>
      </c>
      <c r="H104" s="83">
        <v>300</v>
      </c>
      <c r="I104" s="83" t="s">
        <v>406</v>
      </c>
      <c r="J104" s="83" t="s">
        <v>406</v>
      </c>
      <c r="K104" s="83" t="s">
        <v>406</v>
      </c>
      <c r="L104" s="83" t="s">
        <v>406</v>
      </c>
      <c r="M104" s="83" t="s">
        <v>406</v>
      </c>
      <c r="N104" s="83" t="s">
        <v>406</v>
      </c>
      <c r="O104" s="83" t="s">
        <v>406</v>
      </c>
      <c r="P104" s="83" t="s">
        <v>406</v>
      </c>
      <c r="Q104" s="83" t="s">
        <v>406</v>
      </c>
      <c r="R104" s="83" t="s">
        <v>406</v>
      </c>
      <c r="S104" s="83" t="s">
        <v>406</v>
      </c>
      <c r="T104" s="83" t="s">
        <v>406</v>
      </c>
      <c r="U104" s="3"/>
      <c r="V104" s="3"/>
    </row>
    <row r="105" spans="1:22">
      <c r="A105" s="83" t="s">
        <v>369</v>
      </c>
      <c r="B105" s="83" t="s">
        <v>367</v>
      </c>
      <c r="C105" s="83" t="s">
        <v>368</v>
      </c>
      <c r="D105" s="83">
        <v>123456</v>
      </c>
      <c r="E105" s="83" t="s">
        <v>370</v>
      </c>
      <c r="F105" s="83">
        <v>3</v>
      </c>
      <c r="G105" s="83">
        <v>8</v>
      </c>
      <c r="H105" s="83">
        <v>300</v>
      </c>
      <c r="I105" s="83" t="s">
        <v>406</v>
      </c>
      <c r="J105" s="83" t="s">
        <v>406</v>
      </c>
      <c r="K105" s="83" t="s">
        <v>406</v>
      </c>
      <c r="L105" s="83" t="s">
        <v>406</v>
      </c>
      <c r="M105" s="83" t="s">
        <v>406</v>
      </c>
      <c r="N105" s="83" t="s">
        <v>406</v>
      </c>
      <c r="O105" s="83" t="s">
        <v>406</v>
      </c>
      <c r="P105" s="83" t="s">
        <v>406</v>
      </c>
      <c r="Q105" s="83" t="s">
        <v>406</v>
      </c>
      <c r="R105" s="83" t="s">
        <v>406</v>
      </c>
      <c r="S105" s="83" t="s">
        <v>406</v>
      </c>
      <c r="T105" s="83" t="s">
        <v>406</v>
      </c>
      <c r="U105" s="3"/>
      <c r="V105" s="3"/>
    </row>
    <row r="106" spans="1:22">
      <c r="A106" s="83" t="s">
        <v>369</v>
      </c>
      <c r="B106" s="83" t="s">
        <v>367</v>
      </c>
      <c r="C106" s="83" t="s">
        <v>368</v>
      </c>
      <c r="D106" s="83">
        <v>123456</v>
      </c>
      <c r="E106" s="83" t="s">
        <v>370</v>
      </c>
      <c r="F106" s="83">
        <v>3</v>
      </c>
      <c r="G106" s="83">
        <v>8</v>
      </c>
      <c r="H106" s="83">
        <v>300</v>
      </c>
      <c r="I106" s="83" t="s">
        <v>406</v>
      </c>
      <c r="J106" s="83" t="s">
        <v>406</v>
      </c>
      <c r="K106" s="83" t="s">
        <v>406</v>
      </c>
      <c r="L106" s="83" t="s">
        <v>406</v>
      </c>
      <c r="M106" s="83" t="s">
        <v>406</v>
      </c>
      <c r="N106" s="83" t="s">
        <v>406</v>
      </c>
      <c r="O106" s="83" t="s">
        <v>406</v>
      </c>
      <c r="P106" s="83" t="s">
        <v>406</v>
      </c>
      <c r="Q106" s="83" t="s">
        <v>406</v>
      </c>
      <c r="R106" s="83" t="s">
        <v>406</v>
      </c>
      <c r="S106" s="83" t="s">
        <v>406</v>
      </c>
      <c r="T106" s="83" t="s">
        <v>406</v>
      </c>
      <c r="U106" s="3"/>
      <c r="V106" s="3"/>
    </row>
    <row r="107" spans="1:22">
      <c r="A107" s="83" t="s">
        <v>369</v>
      </c>
      <c r="B107" s="83" t="s">
        <v>367</v>
      </c>
      <c r="C107" s="83" t="s">
        <v>368</v>
      </c>
      <c r="D107" s="83">
        <v>123456</v>
      </c>
      <c r="E107" s="83" t="s">
        <v>370</v>
      </c>
      <c r="F107" s="83">
        <v>3</v>
      </c>
      <c r="G107" s="83">
        <v>8</v>
      </c>
      <c r="H107" s="83">
        <v>300</v>
      </c>
      <c r="I107" s="83" t="s">
        <v>406</v>
      </c>
      <c r="J107" s="83" t="s">
        <v>406</v>
      </c>
      <c r="K107" s="83" t="s">
        <v>406</v>
      </c>
      <c r="L107" s="83" t="s">
        <v>406</v>
      </c>
      <c r="M107" s="83" t="s">
        <v>406</v>
      </c>
      <c r="N107" s="83" t="s">
        <v>406</v>
      </c>
      <c r="O107" s="83" t="s">
        <v>406</v>
      </c>
      <c r="P107" s="83" t="s">
        <v>406</v>
      </c>
      <c r="Q107" s="83" t="s">
        <v>406</v>
      </c>
      <c r="R107" s="83" t="s">
        <v>406</v>
      </c>
      <c r="S107" s="83" t="s">
        <v>406</v>
      </c>
      <c r="T107" s="83" t="s">
        <v>406</v>
      </c>
      <c r="U107" s="3"/>
      <c r="V107" s="3"/>
    </row>
    <row r="108" spans="1:22">
      <c r="A108" s="83" t="s">
        <v>369</v>
      </c>
      <c r="B108" s="83" t="s">
        <v>367</v>
      </c>
      <c r="C108" s="83" t="s">
        <v>368</v>
      </c>
      <c r="D108" s="83">
        <v>123456</v>
      </c>
      <c r="E108" s="83" t="s">
        <v>370</v>
      </c>
      <c r="F108" s="83">
        <v>3</v>
      </c>
      <c r="G108" s="83">
        <v>8</v>
      </c>
      <c r="H108" s="83">
        <v>300</v>
      </c>
      <c r="I108" s="83" t="s">
        <v>406</v>
      </c>
      <c r="J108" s="83" t="s">
        <v>406</v>
      </c>
      <c r="K108" s="83" t="s">
        <v>406</v>
      </c>
      <c r="L108" s="83" t="s">
        <v>406</v>
      </c>
      <c r="M108" s="83" t="s">
        <v>406</v>
      </c>
      <c r="N108" s="83" t="s">
        <v>406</v>
      </c>
      <c r="O108" s="83" t="s">
        <v>406</v>
      </c>
      <c r="P108" s="83" t="s">
        <v>406</v>
      </c>
      <c r="Q108" s="83" t="s">
        <v>406</v>
      </c>
      <c r="R108" s="83" t="s">
        <v>406</v>
      </c>
      <c r="S108" s="83" t="s">
        <v>406</v>
      </c>
      <c r="T108" s="83" t="s">
        <v>406</v>
      </c>
      <c r="U108" s="3"/>
      <c r="V108" s="3"/>
    </row>
    <row r="109" spans="1:22">
      <c r="A109" s="83" t="s">
        <v>369</v>
      </c>
      <c r="B109" s="83" t="s">
        <v>367</v>
      </c>
      <c r="C109" s="83" t="s">
        <v>368</v>
      </c>
      <c r="D109" s="83">
        <v>123456</v>
      </c>
      <c r="E109" s="83" t="s">
        <v>370</v>
      </c>
      <c r="F109" s="83">
        <v>3</v>
      </c>
      <c r="G109" s="83">
        <v>8</v>
      </c>
      <c r="H109" s="83">
        <v>300</v>
      </c>
      <c r="I109" s="83" t="s">
        <v>406</v>
      </c>
      <c r="J109" s="83" t="s">
        <v>406</v>
      </c>
      <c r="K109" s="83" t="s">
        <v>406</v>
      </c>
      <c r="L109" s="83" t="s">
        <v>406</v>
      </c>
      <c r="M109" s="83" t="s">
        <v>406</v>
      </c>
      <c r="N109" s="83" t="s">
        <v>406</v>
      </c>
      <c r="O109" s="83" t="s">
        <v>406</v>
      </c>
      <c r="P109" s="83" t="s">
        <v>406</v>
      </c>
      <c r="Q109" s="83" t="s">
        <v>406</v>
      </c>
      <c r="R109" s="83" t="s">
        <v>406</v>
      </c>
      <c r="S109" s="83" t="s">
        <v>406</v>
      </c>
      <c r="T109" s="83" t="s">
        <v>406</v>
      </c>
      <c r="U109" s="3"/>
      <c r="V109" s="3"/>
    </row>
    <row r="110" spans="1:22">
      <c r="A110" s="83" t="s">
        <v>369</v>
      </c>
      <c r="B110" s="83" t="s">
        <v>367</v>
      </c>
      <c r="C110" s="83" t="s">
        <v>368</v>
      </c>
      <c r="D110" s="83">
        <v>123456</v>
      </c>
      <c r="E110" s="83" t="s">
        <v>370</v>
      </c>
      <c r="F110" s="83">
        <v>3</v>
      </c>
      <c r="G110" s="83">
        <v>8</v>
      </c>
      <c r="H110" s="83">
        <v>300</v>
      </c>
      <c r="I110" s="83" t="s">
        <v>406</v>
      </c>
      <c r="J110" s="83" t="s">
        <v>406</v>
      </c>
      <c r="K110" s="83" t="s">
        <v>406</v>
      </c>
      <c r="L110" s="83" t="s">
        <v>406</v>
      </c>
      <c r="M110" s="83" t="s">
        <v>406</v>
      </c>
      <c r="N110" s="83" t="s">
        <v>406</v>
      </c>
      <c r="O110" s="83" t="s">
        <v>406</v>
      </c>
      <c r="P110" s="83" t="s">
        <v>406</v>
      </c>
      <c r="Q110" s="83" t="s">
        <v>406</v>
      </c>
      <c r="R110" s="83" t="s">
        <v>406</v>
      </c>
      <c r="S110" s="83" t="s">
        <v>406</v>
      </c>
      <c r="T110" s="83" t="s">
        <v>406</v>
      </c>
      <c r="U110" s="3"/>
      <c r="V110" s="3"/>
    </row>
    <row r="111" spans="1:22">
      <c r="A111" s="83" t="s">
        <v>369</v>
      </c>
      <c r="B111" s="83" t="s">
        <v>367</v>
      </c>
      <c r="C111" s="83" t="s">
        <v>368</v>
      </c>
      <c r="D111" s="83">
        <v>123456</v>
      </c>
      <c r="E111" s="83" t="s">
        <v>370</v>
      </c>
      <c r="F111" s="83">
        <v>3</v>
      </c>
      <c r="G111" s="83">
        <v>8</v>
      </c>
      <c r="H111" s="83">
        <v>300</v>
      </c>
      <c r="I111" s="83" t="s">
        <v>406</v>
      </c>
      <c r="J111" s="83" t="s">
        <v>406</v>
      </c>
      <c r="K111" s="83" t="s">
        <v>406</v>
      </c>
      <c r="L111" s="83" t="s">
        <v>406</v>
      </c>
      <c r="M111" s="83" t="s">
        <v>406</v>
      </c>
      <c r="N111" s="83" t="s">
        <v>406</v>
      </c>
      <c r="O111" s="83" t="s">
        <v>406</v>
      </c>
      <c r="P111" s="83" t="s">
        <v>406</v>
      </c>
      <c r="Q111" s="83" t="s">
        <v>406</v>
      </c>
      <c r="R111" s="83" t="s">
        <v>406</v>
      </c>
      <c r="S111" s="83" t="s">
        <v>406</v>
      </c>
      <c r="T111" s="83" t="s">
        <v>406</v>
      </c>
      <c r="U111" s="3"/>
      <c r="V111" s="3"/>
    </row>
    <row r="112" spans="1:22">
      <c r="A112" s="83" t="s">
        <v>369</v>
      </c>
      <c r="B112" s="83" t="s">
        <v>367</v>
      </c>
      <c r="C112" s="83" t="s">
        <v>368</v>
      </c>
      <c r="D112" s="83">
        <v>123456</v>
      </c>
      <c r="E112" s="83" t="s">
        <v>370</v>
      </c>
      <c r="F112" s="83">
        <v>3</v>
      </c>
      <c r="G112" s="83">
        <v>8</v>
      </c>
      <c r="H112" s="83">
        <v>300</v>
      </c>
      <c r="I112" s="83" t="s">
        <v>406</v>
      </c>
      <c r="J112" s="83" t="s">
        <v>406</v>
      </c>
      <c r="K112" s="83" t="s">
        <v>406</v>
      </c>
      <c r="L112" s="83" t="s">
        <v>406</v>
      </c>
      <c r="M112" s="83" t="s">
        <v>406</v>
      </c>
      <c r="N112" s="83" t="s">
        <v>406</v>
      </c>
      <c r="O112" s="83" t="s">
        <v>406</v>
      </c>
      <c r="P112" s="83" t="s">
        <v>406</v>
      </c>
      <c r="Q112" s="83" t="s">
        <v>406</v>
      </c>
      <c r="R112" s="83" t="s">
        <v>406</v>
      </c>
      <c r="S112" s="83" t="s">
        <v>406</v>
      </c>
      <c r="T112" s="83" t="s">
        <v>406</v>
      </c>
      <c r="U112" s="3"/>
      <c r="V112" s="3"/>
    </row>
    <row r="113" spans="1:22">
      <c r="A113" s="83" t="s">
        <v>369</v>
      </c>
      <c r="B113" s="83" t="s">
        <v>367</v>
      </c>
      <c r="C113" s="83" t="s">
        <v>368</v>
      </c>
      <c r="D113" s="83">
        <v>123456</v>
      </c>
      <c r="E113" s="83" t="s">
        <v>370</v>
      </c>
      <c r="F113" s="83">
        <v>3</v>
      </c>
      <c r="G113" s="83">
        <v>8</v>
      </c>
      <c r="H113" s="83">
        <v>300</v>
      </c>
      <c r="I113" s="83" t="s">
        <v>406</v>
      </c>
      <c r="J113" s="83" t="s">
        <v>406</v>
      </c>
      <c r="K113" s="83" t="s">
        <v>406</v>
      </c>
      <c r="L113" s="83" t="s">
        <v>406</v>
      </c>
      <c r="M113" s="83" t="s">
        <v>406</v>
      </c>
      <c r="N113" s="83" t="s">
        <v>406</v>
      </c>
      <c r="O113" s="83" t="s">
        <v>406</v>
      </c>
      <c r="P113" s="83" t="s">
        <v>406</v>
      </c>
      <c r="Q113" s="83" t="s">
        <v>406</v>
      </c>
      <c r="R113" s="83" t="s">
        <v>406</v>
      </c>
      <c r="S113" s="83" t="s">
        <v>406</v>
      </c>
      <c r="T113" s="83" t="s">
        <v>406</v>
      </c>
      <c r="U113" s="3"/>
      <c r="V113" s="3"/>
    </row>
    <row r="114" spans="1:22">
      <c r="A114" s="83" t="s">
        <v>369</v>
      </c>
      <c r="B114" s="83" t="s">
        <v>367</v>
      </c>
      <c r="C114" s="83" t="s">
        <v>368</v>
      </c>
      <c r="D114" s="83">
        <v>123456</v>
      </c>
      <c r="E114" s="83" t="s">
        <v>370</v>
      </c>
      <c r="F114" s="83">
        <v>3</v>
      </c>
      <c r="G114" s="83">
        <v>8</v>
      </c>
      <c r="H114" s="83">
        <v>300</v>
      </c>
      <c r="I114" s="83" t="s">
        <v>406</v>
      </c>
      <c r="J114" s="83" t="s">
        <v>406</v>
      </c>
      <c r="K114" s="83" t="s">
        <v>406</v>
      </c>
      <c r="L114" s="83" t="s">
        <v>406</v>
      </c>
      <c r="M114" s="83" t="s">
        <v>406</v>
      </c>
      <c r="N114" s="83" t="s">
        <v>406</v>
      </c>
      <c r="O114" s="83" t="s">
        <v>406</v>
      </c>
      <c r="P114" s="83" t="s">
        <v>406</v>
      </c>
      <c r="Q114" s="83" t="s">
        <v>406</v>
      </c>
      <c r="R114" s="83" t="s">
        <v>406</v>
      </c>
      <c r="S114" s="83" t="s">
        <v>406</v>
      </c>
      <c r="T114" s="83" t="s">
        <v>406</v>
      </c>
      <c r="U114" s="3"/>
      <c r="V114" s="3"/>
    </row>
    <row r="115" spans="1:22">
      <c r="A115" s="83" t="s">
        <v>369</v>
      </c>
      <c r="B115" s="83" t="s">
        <v>367</v>
      </c>
      <c r="C115" s="83" t="s">
        <v>368</v>
      </c>
      <c r="D115" s="83">
        <v>123456</v>
      </c>
      <c r="E115" s="83" t="s">
        <v>370</v>
      </c>
      <c r="F115" s="83">
        <v>3</v>
      </c>
      <c r="G115" s="83">
        <v>8</v>
      </c>
      <c r="H115" s="83">
        <v>300</v>
      </c>
      <c r="I115" s="83" t="s">
        <v>406</v>
      </c>
      <c r="J115" s="83" t="s">
        <v>406</v>
      </c>
      <c r="K115" s="83" t="s">
        <v>406</v>
      </c>
      <c r="L115" s="83" t="s">
        <v>406</v>
      </c>
      <c r="M115" s="83" t="s">
        <v>406</v>
      </c>
      <c r="N115" s="83" t="s">
        <v>406</v>
      </c>
      <c r="O115" s="83" t="s">
        <v>406</v>
      </c>
      <c r="P115" s="83" t="s">
        <v>406</v>
      </c>
      <c r="Q115" s="83" t="s">
        <v>406</v>
      </c>
      <c r="R115" s="83" t="s">
        <v>406</v>
      </c>
      <c r="S115" s="83" t="s">
        <v>406</v>
      </c>
      <c r="T115" s="83" t="s">
        <v>406</v>
      </c>
      <c r="U115" s="3"/>
      <c r="V115" s="3"/>
    </row>
    <row r="116" spans="1:22">
      <c r="A116" s="83" t="s">
        <v>369</v>
      </c>
      <c r="B116" s="83" t="s">
        <v>367</v>
      </c>
      <c r="C116" s="83" t="s">
        <v>368</v>
      </c>
      <c r="D116" s="83">
        <v>123456</v>
      </c>
      <c r="E116" s="83" t="s">
        <v>370</v>
      </c>
      <c r="F116" s="83">
        <v>3</v>
      </c>
      <c r="G116" s="83">
        <v>8</v>
      </c>
      <c r="H116" s="83">
        <v>300</v>
      </c>
      <c r="I116" s="83" t="s">
        <v>406</v>
      </c>
      <c r="J116" s="83" t="s">
        <v>406</v>
      </c>
      <c r="K116" s="83" t="s">
        <v>406</v>
      </c>
      <c r="L116" s="83" t="s">
        <v>406</v>
      </c>
      <c r="M116" s="83" t="s">
        <v>406</v>
      </c>
      <c r="N116" s="83" t="s">
        <v>406</v>
      </c>
      <c r="O116" s="83" t="s">
        <v>406</v>
      </c>
      <c r="P116" s="83" t="s">
        <v>406</v>
      </c>
      <c r="Q116" s="83" t="s">
        <v>406</v>
      </c>
      <c r="R116" s="83" t="s">
        <v>406</v>
      </c>
      <c r="S116" s="83" t="s">
        <v>406</v>
      </c>
      <c r="T116" s="83" t="s">
        <v>406</v>
      </c>
      <c r="U116" s="3"/>
      <c r="V116" s="3"/>
    </row>
    <row r="117" spans="1:22">
      <c r="A117" s="83" t="s">
        <v>369</v>
      </c>
      <c r="B117" s="83" t="s">
        <v>367</v>
      </c>
      <c r="C117" s="83" t="s">
        <v>368</v>
      </c>
      <c r="D117" s="83">
        <v>123456</v>
      </c>
      <c r="E117" s="83" t="s">
        <v>370</v>
      </c>
      <c r="F117" s="83">
        <v>3</v>
      </c>
      <c r="G117" s="83">
        <v>8</v>
      </c>
      <c r="H117" s="83">
        <v>300</v>
      </c>
      <c r="I117" s="83" t="s">
        <v>406</v>
      </c>
      <c r="J117" s="83" t="s">
        <v>406</v>
      </c>
      <c r="K117" s="83" t="s">
        <v>406</v>
      </c>
      <c r="L117" s="83" t="s">
        <v>406</v>
      </c>
      <c r="M117" s="83" t="s">
        <v>406</v>
      </c>
      <c r="N117" s="83" t="s">
        <v>406</v>
      </c>
      <c r="O117" s="83" t="s">
        <v>406</v>
      </c>
      <c r="P117" s="83" t="s">
        <v>406</v>
      </c>
      <c r="Q117" s="83" t="s">
        <v>406</v>
      </c>
      <c r="R117" s="83" t="s">
        <v>406</v>
      </c>
      <c r="S117" s="83" t="s">
        <v>406</v>
      </c>
      <c r="T117" s="83" t="s">
        <v>406</v>
      </c>
      <c r="U117" s="3"/>
      <c r="V117" s="3"/>
    </row>
    <row r="118" spans="1:22">
      <c r="A118" s="83" t="s">
        <v>369</v>
      </c>
      <c r="B118" s="83" t="s">
        <v>367</v>
      </c>
      <c r="C118" s="83" t="s">
        <v>368</v>
      </c>
      <c r="D118" s="83">
        <v>123456</v>
      </c>
      <c r="E118" s="83" t="s">
        <v>370</v>
      </c>
      <c r="F118" s="83">
        <v>3</v>
      </c>
      <c r="G118" s="83">
        <v>8</v>
      </c>
      <c r="H118" s="83">
        <v>300</v>
      </c>
      <c r="I118" s="83" t="s">
        <v>406</v>
      </c>
      <c r="J118" s="83" t="s">
        <v>406</v>
      </c>
      <c r="K118" s="83" t="s">
        <v>406</v>
      </c>
      <c r="L118" s="83" t="s">
        <v>406</v>
      </c>
      <c r="M118" s="83" t="s">
        <v>406</v>
      </c>
      <c r="N118" s="83" t="s">
        <v>406</v>
      </c>
      <c r="O118" s="83" t="s">
        <v>406</v>
      </c>
      <c r="P118" s="83" t="s">
        <v>406</v>
      </c>
      <c r="Q118" s="83" t="s">
        <v>406</v>
      </c>
      <c r="R118" s="83" t="s">
        <v>406</v>
      </c>
      <c r="S118" s="83" t="s">
        <v>406</v>
      </c>
      <c r="T118" s="83" t="s">
        <v>406</v>
      </c>
      <c r="U118" s="3"/>
      <c r="V118" s="3"/>
    </row>
    <row r="119" spans="1:22">
      <c r="A119" s="83" t="s">
        <v>369</v>
      </c>
      <c r="B119" s="83" t="s">
        <v>367</v>
      </c>
      <c r="C119" s="83" t="s">
        <v>368</v>
      </c>
      <c r="D119" s="83">
        <v>123456</v>
      </c>
      <c r="E119" s="83" t="s">
        <v>370</v>
      </c>
      <c r="F119" s="83">
        <v>3</v>
      </c>
      <c r="G119" s="83">
        <v>8</v>
      </c>
      <c r="H119" s="83">
        <v>300</v>
      </c>
      <c r="I119" s="83" t="s">
        <v>406</v>
      </c>
      <c r="J119" s="83" t="s">
        <v>406</v>
      </c>
      <c r="K119" s="83" t="s">
        <v>406</v>
      </c>
      <c r="L119" s="83" t="s">
        <v>406</v>
      </c>
      <c r="M119" s="83" t="s">
        <v>406</v>
      </c>
      <c r="N119" s="83" t="s">
        <v>406</v>
      </c>
      <c r="O119" s="83" t="s">
        <v>406</v>
      </c>
      <c r="P119" s="83" t="s">
        <v>406</v>
      </c>
      <c r="Q119" s="83" t="s">
        <v>406</v>
      </c>
      <c r="R119" s="83" t="s">
        <v>406</v>
      </c>
      <c r="S119" s="83" t="s">
        <v>406</v>
      </c>
      <c r="T119" s="83" t="s">
        <v>406</v>
      </c>
      <c r="U119" s="3"/>
      <c r="V119" s="3"/>
    </row>
    <row r="120" spans="1:22">
      <c r="A120" s="83" t="s">
        <v>369</v>
      </c>
      <c r="B120" s="83" t="s">
        <v>367</v>
      </c>
      <c r="C120" s="83" t="s">
        <v>368</v>
      </c>
      <c r="D120" s="83">
        <v>123456</v>
      </c>
      <c r="E120" s="83" t="s">
        <v>370</v>
      </c>
      <c r="F120" s="83">
        <v>3</v>
      </c>
      <c r="G120" s="83">
        <v>8</v>
      </c>
      <c r="H120" s="83">
        <v>300</v>
      </c>
      <c r="I120" s="83" t="s">
        <v>406</v>
      </c>
      <c r="J120" s="83" t="s">
        <v>406</v>
      </c>
      <c r="K120" s="83" t="s">
        <v>406</v>
      </c>
      <c r="L120" s="83" t="s">
        <v>406</v>
      </c>
      <c r="M120" s="83" t="s">
        <v>406</v>
      </c>
      <c r="N120" s="83" t="s">
        <v>406</v>
      </c>
      <c r="O120" s="83" t="s">
        <v>406</v>
      </c>
      <c r="P120" s="83" t="s">
        <v>406</v>
      </c>
      <c r="Q120" s="83" t="s">
        <v>406</v>
      </c>
      <c r="R120" s="83" t="s">
        <v>406</v>
      </c>
      <c r="S120" s="83" t="s">
        <v>406</v>
      </c>
      <c r="T120" s="83" t="s">
        <v>406</v>
      </c>
      <c r="U120" s="3"/>
      <c r="V120" s="3"/>
    </row>
    <row r="121" spans="1:22">
      <c r="A121" s="83" t="s">
        <v>369</v>
      </c>
      <c r="B121" s="83" t="s">
        <v>367</v>
      </c>
      <c r="C121" s="83" t="s">
        <v>368</v>
      </c>
      <c r="D121" s="83">
        <v>123456</v>
      </c>
      <c r="E121" s="83" t="s">
        <v>370</v>
      </c>
      <c r="F121" s="83">
        <v>3</v>
      </c>
      <c r="G121" s="83">
        <v>8</v>
      </c>
      <c r="H121" s="83">
        <v>300</v>
      </c>
      <c r="I121" s="83" t="s">
        <v>406</v>
      </c>
      <c r="J121" s="83" t="s">
        <v>406</v>
      </c>
      <c r="K121" s="83" t="s">
        <v>406</v>
      </c>
      <c r="L121" s="83" t="s">
        <v>406</v>
      </c>
      <c r="M121" s="83" t="s">
        <v>406</v>
      </c>
      <c r="N121" s="83" t="s">
        <v>406</v>
      </c>
      <c r="O121" s="83" t="s">
        <v>406</v>
      </c>
      <c r="P121" s="83" t="s">
        <v>406</v>
      </c>
      <c r="Q121" s="83" t="s">
        <v>406</v>
      </c>
      <c r="R121" s="83" t="s">
        <v>406</v>
      </c>
      <c r="S121" s="83" t="s">
        <v>406</v>
      </c>
      <c r="T121" s="83" t="s">
        <v>406</v>
      </c>
      <c r="U121" s="3"/>
      <c r="V121" s="3"/>
    </row>
    <row r="122" spans="1:22">
      <c r="A122" s="83" t="s">
        <v>369</v>
      </c>
      <c r="B122" s="83" t="s">
        <v>367</v>
      </c>
      <c r="C122" s="83" t="s">
        <v>368</v>
      </c>
      <c r="D122" s="83">
        <v>123456</v>
      </c>
      <c r="E122" s="83" t="s">
        <v>370</v>
      </c>
      <c r="F122" s="83">
        <v>3</v>
      </c>
      <c r="G122" s="83">
        <v>8</v>
      </c>
      <c r="H122" s="83">
        <v>300</v>
      </c>
      <c r="I122" s="83" t="s">
        <v>406</v>
      </c>
      <c r="J122" s="83" t="s">
        <v>406</v>
      </c>
      <c r="K122" s="83" t="s">
        <v>406</v>
      </c>
      <c r="L122" s="83" t="s">
        <v>406</v>
      </c>
      <c r="M122" s="83" t="s">
        <v>406</v>
      </c>
      <c r="N122" s="83" t="s">
        <v>406</v>
      </c>
      <c r="O122" s="83" t="s">
        <v>406</v>
      </c>
      <c r="P122" s="83" t="s">
        <v>406</v>
      </c>
      <c r="Q122" s="83" t="s">
        <v>406</v>
      </c>
      <c r="R122" s="83" t="s">
        <v>406</v>
      </c>
      <c r="S122" s="83" t="s">
        <v>406</v>
      </c>
      <c r="T122" s="83" t="s">
        <v>406</v>
      </c>
      <c r="U122" s="3"/>
      <c r="V122" s="3"/>
    </row>
    <row r="123" spans="1:22">
      <c r="A123" s="83" t="s">
        <v>369</v>
      </c>
      <c r="B123" s="83" t="s">
        <v>367</v>
      </c>
      <c r="C123" s="83" t="s">
        <v>368</v>
      </c>
      <c r="D123" s="83">
        <v>123456</v>
      </c>
      <c r="E123" s="83" t="s">
        <v>370</v>
      </c>
      <c r="F123" s="83">
        <v>3</v>
      </c>
      <c r="G123" s="83">
        <v>8</v>
      </c>
      <c r="H123" s="83">
        <v>300</v>
      </c>
      <c r="I123" s="83" t="s">
        <v>406</v>
      </c>
      <c r="J123" s="83" t="s">
        <v>406</v>
      </c>
      <c r="K123" s="83" t="s">
        <v>406</v>
      </c>
      <c r="L123" s="83" t="s">
        <v>406</v>
      </c>
      <c r="M123" s="83" t="s">
        <v>406</v>
      </c>
      <c r="N123" s="83" t="s">
        <v>406</v>
      </c>
      <c r="O123" s="83" t="s">
        <v>406</v>
      </c>
      <c r="P123" s="83" t="s">
        <v>406</v>
      </c>
      <c r="Q123" s="83" t="s">
        <v>406</v>
      </c>
      <c r="R123" s="83" t="s">
        <v>406</v>
      </c>
      <c r="S123" s="83" t="s">
        <v>406</v>
      </c>
      <c r="T123" s="83" t="s">
        <v>406</v>
      </c>
      <c r="U123" s="3"/>
      <c r="V123" s="3"/>
    </row>
    <row r="124" spans="1:22">
      <c r="A124" s="83" t="s">
        <v>369</v>
      </c>
      <c r="B124" s="83" t="s">
        <v>367</v>
      </c>
      <c r="C124" s="83" t="s">
        <v>368</v>
      </c>
      <c r="D124" s="83">
        <v>123456</v>
      </c>
      <c r="E124" s="83" t="s">
        <v>370</v>
      </c>
      <c r="F124" s="83">
        <v>3</v>
      </c>
      <c r="G124" s="83">
        <v>8</v>
      </c>
      <c r="H124" s="83">
        <v>300</v>
      </c>
      <c r="I124" s="83" t="s">
        <v>406</v>
      </c>
      <c r="J124" s="83" t="s">
        <v>406</v>
      </c>
      <c r="K124" s="83" t="s">
        <v>406</v>
      </c>
      <c r="L124" s="83" t="s">
        <v>406</v>
      </c>
      <c r="M124" s="83" t="s">
        <v>406</v>
      </c>
      <c r="N124" s="83" t="s">
        <v>406</v>
      </c>
      <c r="O124" s="83" t="s">
        <v>406</v>
      </c>
      <c r="P124" s="83" t="s">
        <v>406</v>
      </c>
      <c r="Q124" s="83" t="s">
        <v>406</v>
      </c>
      <c r="R124" s="83" t="s">
        <v>406</v>
      </c>
      <c r="S124" s="83" t="s">
        <v>406</v>
      </c>
      <c r="T124" s="83" t="s">
        <v>406</v>
      </c>
      <c r="U124" s="3"/>
      <c r="V124" s="3"/>
    </row>
    <row r="125" spans="1:22">
      <c r="A125" s="83" t="s">
        <v>369</v>
      </c>
      <c r="B125" s="83" t="s">
        <v>367</v>
      </c>
      <c r="C125" s="83" t="s">
        <v>368</v>
      </c>
      <c r="D125" s="83">
        <v>123456</v>
      </c>
      <c r="E125" s="83" t="s">
        <v>370</v>
      </c>
      <c r="F125" s="83">
        <v>3</v>
      </c>
      <c r="G125" s="83">
        <v>8</v>
      </c>
      <c r="H125" s="83">
        <v>300</v>
      </c>
      <c r="I125" s="83" t="s">
        <v>406</v>
      </c>
      <c r="J125" s="83" t="s">
        <v>406</v>
      </c>
      <c r="K125" s="83" t="s">
        <v>406</v>
      </c>
      <c r="L125" s="83" t="s">
        <v>406</v>
      </c>
      <c r="M125" s="83" t="s">
        <v>406</v>
      </c>
      <c r="N125" s="83" t="s">
        <v>406</v>
      </c>
      <c r="O125" s="83" t="s">
        <v>406</v>
      </c>
      <c r="P125" s="83" t="s">
        <v>406</v>
      </c>
      <c r="Q125" s="83" t="s">
        <v>406</v>
      </c>
      <c r="R125" s="83" t="s">
        <v>406</v>
      </c>
      <c r="S125" s="83" t="s">
        <v>406</v>
      </c>
      <c r="T125" s="83" t="s">
        <v>406</v>
      </c>
      <c r="U125" s="3"/>
      <c r="V125" s="3"/>
    </row>
    <row r="126" spans="1:22">
      <c r="A126" s="83" t="s">
        <v>369</v>
      </c>
      <c r="B126" s="83" t="s">
        <v>367</v>
      </c>
      <c r="C126" s="83" t="s">
        <v>368</v>
      </c>
      <c r="D126" s="83">
        <v>123456</v>
      </c>
      <c r="E126" s="83" t="s">
        <v>370</v>
      </c>
      <c r="F126" s="83">
        <v>3</v>
      </c>
      <c r="G126" s="83">
        <v>8</v>
      </c>
      <c r="H126" s="83">
        <v>300</v>
      </c>
      <c r="I126" s="83" t="s">
        <v>406</v>
      </c>
      <c r="J126" s="83" t="s">
        <v>406</v>
      </c>
      <c r="K126" s="83" t="s">
        <v>406</v>
      </c>
      <c r="L126" s="83" t="s">
        <v>406</v>
      </c>
      <c r="M126" s="83" t="s">
        <v>406</v>
      </c>
      <c r="N126" s="83" t="s">
        <v>406</v>
      </c>
      <c r="O126" s="83" t="s">
        <v>406</v>
      </c>
      <c r="P126" s="83" t="s">
        <v>406</v>
      </c>
      <c r="Q126" s="83" t="s">
        <v>406</v>
      </c>
      <c r="R126" s="83" t="s">
        <v>406</v>
      </c>
      <c r="S126" s="83" t="s">
        <v>406</v>
      </c>
      <c r="T126" s="83" t="s">
        <v>406</v>
      </c>
      <c r="U126" s="3"/>
      <c r="V126" s="3"/>
    </row>
    <row r="127" spans="1:22">
      <c r="A127" s="83" t="s">
        <v>369</v>
      </c>
      <c r="B127" s="83" t="s">
        <v>367</v>
      </c>
      <c r="C127" s="83" t="s">
        <v>368</v>
      </c>
      <c r="D127" s="83">
        <v>123456</v>
      </c>
      <c r="E127" s="83" t="s">
        <v>370</v>
      </c>
      <c r="F127" s="83">
        <v>3</v>
      </c>
      <c r="G127" s="83">
        <v>8</v>
      </c>
      <c r="H127" s="83">
        <v>300</v>
      </c>
      <c r="I127" s="83" t="s">
        <v>406</v>
      </c>
      <c r="J127" s="83" t="s">
        <v>406</v>
      </c>
      <c r="K127" s="83" t="s">
        <v>406</v>
      </c>
      <c r="L127" s="83" t="s">
        <v>406</v>
      </c>
      <c r="M127" s="83" t="s">
        <v>406</v>
      </c>
      <c r="N127" s="83" t="s">
        <v>406</v>
      </c>
      <c r="O127" s="83" t="s">
        <v>406</v>
      </c>
      <c r="P127" s="83" t="s">
        <v>406</v>
      </c>
      <c r="Q127" s="83" t="s">
        <v>406</v>
      </c>
      <c r="R127" s="83" t="s">
        <v>406</v>
      </c>
      <c r="S127" s="83" t="s">
        <v>406</v>
      </c>
      <c r="T127" s="83" t="s">
        <v>406</v>
      </c>
      <c r="U127" s="3"/>
      <c r="V127" s="3"/>
    </row>
    <row r="128" spans="1:22">
      <c r="A128" s="83" t="s">
        <v>369</v>
      </c>
      <c r="B128" s="83" t="s">
        <v>367</v>
      </c>
      <c r="C128" s="83" t="s">
        <v>368</v>
      </c>
      <c r="D128" s="83">
        <v>123456</v>
      </c>
      <c r="E128" s="83" t="s">
        <v>370</v>
      </c>
      <c r="F128" s="83">
        <v>3</v>
      </c>
      <c r="G128" s="83">
        <v>8</v>
      </c>
      <c r="H128" s="83">
        <v>300</v>
      </c>
      <c r="I128" s="83" t="s">
        <v>406</v>
      </c>
      <c r="J128" s="83" t="s">
        <v>406</v>
      </c>
      <c r="K128" s="83" t="s">
        <v>406</v>
      </c>
      <c r="L128" s="83" t="s">
        <v>406</v>
      </c>
      <c r="M128" s="83" t="s">
        <v>406</v>
      </c>
      <c r="N128" s="83" t="s">
        <v>406</v>
      </c>
      <c r="O128" s="83" t="s">
        <v>406</v>
      </c>
      <c r="P128" s="83" t="s">
        <v>406</v>
      </c>
      <c r="Q128" s="83" t="s">
        <v>406</v>
      </c>
      <c r="R128" s="83" t="s">
        <v>406</v>
      </c>
      <c r="S128" s="83" t="s">
        <v>406</v>
      </c>
      <c r="T128" s="83" t="s">
        <v>406</v>
      </c>
      <c r="U128" s="3"/>
      <c r="V128" s="3"/>
    </row>
    <row r="129" spans="1:22">
      <c r="A129" s="83" t="s">
        <v>369</v>
      </c>
      <c r="B129" s="83" t="s">
        <v>367</v>
      </c>
      <c r="C129" s="83" t="s">
        <v>368</v>
      </c>
      <c r="D129" s="83">
        <v>123456</v>
      </c>
      <c r="E129" s="83" t="s">
        <v>370</v>
      </c>
      <c r="F129" s="83">
        <v>3</v>
      </c>
      <c r="G129" s="83">
        <v>8</v>
      </c>
      <c r="H129" s="83">
        <v>300</v>
      </c>
      <c r="I129" s="83" t="s">
        <v>406</v>
      </c>
      <c r="J129" s="83" t="s">
        <v>406</v>
      </c>
      <c r="K129" s="83" t="s">
        <v>406</v>
      </c>
      <c r="L129" s="83" t="s">
        <v>406</v>
      </c>
      <c r="M129" s="83" t="s">
        <v>406</v>
      </c>
      <c r="N129" s="83" t="s">
        <v>406</v>
      </c>
      <c r="O129" s="83" t="s">
        <v>406</v>
      </c>
      <c r="P129" s="83" t="s">
        <v>406</v>
      </c>
      <c r="Q129" s="83" t="s">
        <v>406</v>
      </c>
      <c r="R129" s="83" t="s">
        <v>406</v>
      </c>
      <c r="S129" s="83" t="s">
        <v>406</v>
      </c>
      <c r="T129" s="83" t="s">
        <v>406</v>
      </c>
      <c r="U129" s="3"/>
      <c r="V129" s="3"/>
    </row>
    <row r="130" spans="1:22">
      <c r="A130" s="83" t="s">
        <v>369</v>
      </c>
      <c r="B130" s="83" t="s">
        <v>367</v>
      </c>
      <c r="C130" s="83" t="s">
        <v>368</v>
      </c>
      <c r="D130" s="83">
        <v>123456</v>
      </c>
      <c r="E130" s="83" t="s">
        <v>370</v>
      </c>
      <c r="F130" s="83">
        <v>3</v>
      </c>
      <c r="G130" s="83">
        <v>8</v>
      </c>
      <c r="H130" s="83">
        <v>300</v>
      </c>
      <c r="I130" s="83" t="s">
        <v>406</v>
      </c>
      <c r="J130" s="83" t="s">
        <v>406</v>
      </c>
      <c r="K130" s="83" t="s">
        <v>406</v>
      </c>
      <c r="L130" s="83" t="s">
        <v>406</v>
      </c>
      <c r="M130" s="83" t="s">
        <v>406</v>
      </c>
      <c r="N130" s="83" t="s">
        <v>406</v>
      </c>
      <c r="O130" s="83" t="s">
        <v>406</v>
      </c>
      <c r="P130" s="83" t="s">
        <v>406</v>
      </c>
      <c r="Q130" s="83" t="s">
        <v>406</v>
      </c>
      <c r="R130" s="83" t="s">
        <v>406</v>
      </c>
      <c r="S130" s="83" t="s">
        <v>406</v>
      </c>
      <c r="T130" s="83" t="s">
        <v>406</v>
      </c>
      <c r="U130" s="3"/>
      <c r="V130" s="3"/>
    </row>
    <row r="131" spans="1:22">
      <c r="A131" s="83" t="s">
        <v>369</v>
      </c>
      <c r="B131" s="83" t="s">
        <v>367</v>
      </c>
      <c r="C131" s="83" t="s">
        <v>368</v>
      </c>
      <c r="D131" s="83">
        <v>123456</v>
      </c>
      <c r="E131" s="83" t="s">
        <v>370</v>
      </c>
      <c r="F131" s="83">
        <v>3</v>
      </c>
      <c r="G131" s="83">
        <v>8</v>
      </c>
      <c r="H131" s="83">
        <v>300</v>
      </c>
      <c r="I131" s="83" t="s">
        <v>406</v>
      </c>
      <c r="J131" s="83" t="s">
        <v>406</v>
      </c>
      <c r="K131" s="83" t="s">
        <v>406</v>
      </c>
      <c r="L131" s="83" t="s">
        <v>406</v>
      </c>
      <c r="M131" s="83" t="s">
        <v>406</v>
      </c>
      <c r="N131" s="83" t="s">
        <v>406</v>
      </c>
      <c r="O131" s="83" t="s">
        <v>406</v>
      </c>
      <c r="P131" s="83" t="s">
        <v>406</v>
      </c>
      <c r="Q131" s="83" t="s">
        <v>406</v>
      </c>
      <c r="R131" s="83" t="s">
        <v>406</v>
      </c>
      <c r="S131" s="83" t="s">
        <v>406</v>
      </c>
      <c r="T131" s="83" t="s">
        <v>406</v>
      </c>
      <c r="U131" s="3"/>
      <c r="V131" s="3"/>
    </row>
    <row r="132" spans="1:22">
      <c r="A132" s="83" t="s">
        <v>369</v>
      </c>
      <c r="B132" s="83" t="s">
        <v>367</v>
      </c>
      <c r="C132" s="83" t="s">
        <v>368</v>
      </c>
      <c r="D132" s="83">
        <v>123456</v>
      </c>
      <c r="E132" s="83" t="s">
        <v>370</v>
      </c>
      <c r="F132" s="83">
        <v>3</v>
      </c>
      <c r="G132" s="83">
        <v>8</v>
      </c>
      <c r="H132" s="83">
        <v>300</v>
      </c>
      <c r="I132" s="83" t="s">
        <v>406</v>
      </c>
      <c r="J132" s="83" t="s">
        <v>406</v>
      </c>
      <c r="K132" s="83" t="s">
        <v>406</v>
      </c>
      <c r="L132" s="83" t="s">
        <v>406</v>
      </c>
      <c r="M132" s="83" t="s">
        <v>406</v>
      </c>
      <c r="N132" s="83" t="s">
        <v>406</v>
      </c>
      <c r="O132" s="83" t="s">
        <v>406</v>
      </c>
      <c r="P132" s="83" t="s">
        <v>406</v>
      </c>
      <c r="Q132" s="83" t="s">
        <v>406</v>
      </c>
      <c r="R132" s="83" t="s">
        <v>406</v>
      </c>
      <c r="S132" s="83" t="s">
        <v>406</v>
      </c>
      <c r="T132" s="83" t="s">
        <v>406</v>
      </c>
      <c r="U132" s="3"/>
      <c r="V132" s="3"/>
    </row>
    <row r="133" spans="1:22">
      <c r="A133" s="83" t="s">
        <v>369</v>
      </c>
      <c r="B133" s="83" t="s">
        <v>367</v>
      </c>
      <c r="C133" s="83" t="s">
        <v>368</v>
      </c>
      <c r="D133" s="83">
        <v>123456</v>
      </c>
      <c r="E133" s="83" t="s">
        <v>370</v>
      </c>
      <c r="F133" s="83">
        <v>3</v>
      </c>
      <c r="G133" s="83">
        <v>8</v>
      </c>
      <c r="H133" s="83">
        <v>300</v>
      </c>
      <c r="I133" s="83" t="s">
        <v>406</v>
      </c>
      <c r="J133" s="83" t="s">
        <v>406</v>
      </c>
      <c r="K133" s="83" t="s">
        <v>406</v>
      </c>
      <c r="L133" s="83" t="s">
        <v>406</v>
      </c>
      <c r="M133" s="83" t="s">
        <v>406</v>
      </c>
      <c r="N133" s="83" t="s">
        <v>406</v>
      </c>
      <c r="O133" s="83" t="s">
        <v>406</v>
      </c>
      <c r="P133" s="83" t="s">
        <v>406</v>
      </c>
      <c r="Q133" s="83" t="s">
        <v>406</v>
      </c>
      <c r="R133" s="83" t="s">
        <v>406</v>
      </c>
      <c r="S133" s="83" t="s">
        <v>406</v>
      </c>
      <c r="T133" s="83" t="s">
        <v>406</v>
      </c>
      <c r="U133" s="3"/>
      <c r="V133" s="3"/>
    </row>
    <row r="134" spans="1:22">
      <c r="A134" s="83" t="s">
        <v>369</v>
      </c>
      <c r="B134" s="83" t="s">
        <v>367</v>
      </c>
      <c r="C134" s="83" t="s">
        <v>368</v>
      </c>
      <c r="D134" s="83">
        <v>123456</v>
      </c>
      <c r="E134" s="83" t="s">
        <v>370</v>
      </c>
      <c r="F134" s="83">
        <v>3</v>
      </c>
      <c r="G134" s="83">
        <v>8</v>
      </c>
      <c r="H134" s="83">
        <v>300</v>
      </c>
      <c r="I134" s="83" t="s">
        <v>406</v>
      </c>
      <c r="J134" s="83" t="s">
        <v>406</v>
      </c>
      <c r="K134" s="83" t="s">
        <v>406</v>
      </c>
      <c r="L134" s="83" t="s">
        <v>406</v>
      </c>
      <c r="M134" s="83" t="s">
        <v>406</v>
      </c>
      <c r="N134" s="83" t="s">
        <v>406</v>
      </c>
      <c r="O134" s="83" t="s">
        <v>406</v>
      </c>
      <c r="P134" s="83" t="s">
        <v>406</v>
      </c>
      <c r="Q134" s="83" t="s">
        <v>406</v>
      </c>
      <c r="R134" s="83" t="s">
        <v>406</v>
      </c>
      <c r="S134" s="83" t="s">
        <v>406</v>
      </c>
      <c r="T134" s="83" t="s">
        <v>406</v>
      </c>
      <c r="U134" s="3"/>
      <c r="V134" s="3"/>
    </row>
    <row r="135" spans="1:22">
      <c r="A135" s="83" t="s">
        <v>369</v>
      </c>
      <c r="B135" s="83" t="s">
        <v>367</v>
      </c>
      <c r="C135" s="83" t="s">
        <v>368</v>
      </c>
      <c r="D135" s="83">
        <v>123456</v>
      </c>
      <c r="E135" s="83" t="s">
        <v>370</v>
      </c>
      <c r="F135" s="83">
        <v>3</v>
      </c>
      <c r="G135" s="83">
        <v>8</v>
      </c>
      <c r="H135" s="83">
        <v>300</v>
      </c>
      <c r="I135" s="83" t="s">
        <v>406</v>
      </c>
      <c r="J135" s="83" t="s">
        <v>406</v>
      </c>
      <c r="K135" s="83" t="s">
        <v>406</v>
      </c>
      <c r="L135" s="83" t="s">
        <v>406</v>
      </c>
      <c r="M135" s="83" t="s">
        <v>406</v>
      </c>
      <c r="N135" s="83" t="s">
        <v>406</v>
      </c>
      <c r="O135" s="83" t="s">
        <v>406</v>
      </c>
      <c r="P135" s="83" t="s">
        <v>406</v>
      </c>
      <c r="Q135" s="83" t="s">
        <v>406</v>
      </c>
      <c r="R135" s="83" t="s">
        <v>406</v>
      </c>
      <c r="S135" s="83" t="s">
        <v>406</v>
      </c>
      <c r="T135" s="83" t="s">
        <v>406</v>
      </c>
      <c r="U135" s="3"/>
      <c r="V135" s="3"/>
    </row>
    <row r="136" spans="1:22">
      <c r="A136" s="83" t="s">
        <v>369</v>
      </c>
      <c r="B136" s="83" t="s">
        <v>367</v>
      </c>
      <c r="C136" s="83" t="s">
        <v>368</v>
      </c>
      <c r="D136" s="83">
        <v>123456</v>
      </c>
      <c r="E136" s="83" t="s">
        <v>370</v>
      </c>
      <c r="F136" s="83">
        <v>3</v>
      </c>
      <c r="G136" s="83">
        <v>8</v>
      </c>
      <c r="H136" s="83">
        <v>300</v>
      </c>
      <c r="I136" s="83" t="s">
        <v>406</v>
      </c>
      <c r="J136" s="83" t="s">
        <v>406</v>
      </c>
      <c r="K136" s="83" t="s">
        <v>406</v>
      </c>
      <c r="L136" s="83" t="s">
        <v>406</v>
      </c>
      <c r="M136" s="83" t="s">
        <v>406</v>
      </c>
      <c r="N136" s="83" t="s">
        <v>406</v>
      </c>
      <c r="O136" s="83" t="s">
        <v>406</v>
      </c>
      <c r="P136" s="83" t="s">
        <v>406</v>
      </c>
      <c r="Q136" s="83" t="s">
        <v>406</v>
      </c>
      <c r="R136" s="83" t="s">
        <v>406</v>
      </c>
      <c r="S136" s="83" t="s">
        <v>406</v>
      </c>
      <c r="T136" s="83" t="s">
        <v>406</v>
      </c>
      <c r="U136" s="3"/>
      <c r="V136" s="3"/>
    </row>
    <row r="137" spans="1:22">
      <c r="A137" s="83" t="s">
        <v>369</v>
      </c>
      <c r="B137" s="83" t="s">
        <v>367</v>
      </c>
      <c r="C137" s="83" t="s">
        <v>368</v>
      </c>
      <c r="D137" s="83">
        <v>123456</v>
      </c>
      <c r="E137" s="83" t="s">
        <v>370</v>
      </c>
      <c r="F137" s="83">
        <v>3</v>
      </c>
      <c r="G137" s="83">
        <v>8</v>
      </c>
      <c r="H137" s="83">
        <v>300</v>
      </c>
      <c r="I137" s="83" t="s">
        <v>406</v>
      </c>
      <c r="J137" s="83" t="s">
        <v>406</v>
      </c>
      <c r="K137" s="83" t="s">
        <v>406</v>
      </c>
      <c r="L137" s="83" t="s">
        <v>406</v>
      </c>
      <c r="M137" s="83" t="s">
        <v>406</v>
      </c>
      <c r="N137" s="83" t="s">
        <v>406</v>
      </c>
      <c r="O137" s="83" t="s">
        <v>406</v>
      </c>
      <c r="P137" s="83" t="s">
        <v>406</v>
      </c>
      <c r="Q137" s="83" t="s">
        <v>406</v>
      </c>
      <c r="R137" s="83" t="s">
        <v>406</v>
      </c>
      <c r="S137" s="83" t="s">
        <v>406</v>
      </c>
      <c r="T137" s="83" t="s">
        <v>406</v>
      </c>
      <c r="U137" s="3"/>
      <c r="V137" s="3"/>
    </row>
    <row r="138" spans="1:22">
      <c r="A138" s="83" t="s">
        <v>369</v>
      </c>
      <c r="B138" s="83" t="s">
        <v>367</v>
      </c>
      <c r="C138" s="83" t="s">
        <v>368</v>
      </c>
      <c r="D138" s="83">
        <v>123456</v>
      </c>
      <c r="E138" s="83" t="s">
        <v>370</v>
      </c>
      <c r="F138" s="83">
        <v>3</v>
      </c>
      <c r="G138" s="83">
        <v>8</v>
      </c>
      <c r="H138" s="83">
        <v>300</v>
      </c>
      <c r="I138" s="83" t="s">
        <v>406</v>
      </c>
      <c r="J138" s="83" t="s">
        <v>406</v>
      </c>
      <c r="K138" s="83" t="s">
        <v>406</v>
      </c>
      <c r="L138" s="83" t="s">
        <v>406</v>
      </c>
      <c r="M138" s="83" t="s">
        <v>406</v>
      </c>
      <c r="N138" s="83" t="s">
        <v>406</v>
      </c>
      <c r="O138" s="83" t="s">
        <v>406</v>
      </c>
      <c r="P138" s="83" t="s">
        <v>406</v>
      </c>
      <c r="Q138" s="83" t="s">
        <v>406</v>
      </c>
      <c r="R138" s="83" t="s">
        <v>406</v>
      </c>
      <c r="S138" s="83" t="s">
        <v>406</v>
      </c>
      <c r="T138" s="83" t="s">
        <v>406</v>
      </c>
      <c r="U138" s="3"/>
      <c r="V138" s="3"/>
    </row>
    <row r="139" spans="1:22">
      <c r="A139" s="83" t="s">
        <v>369</v>
      </c>
      <c r="B139" s="83" t="s">
        <v>367</v>
      </c>
      <c r="C139" s="83" t="s">
        <v>368</v>
      </c>
      <c r="D139" s="83">
        <v>123456</v>
      </c>
      <c r="E139" s="83" t="s">
        <v>370</v>
      </c>
      <c r="F139" s="83">
        <v>3</v>
      </c>
      <c r="G139" s="83">
        <v>8</v>
      </c>
      <c r="H139" s="83">
        <v>300</v>
      </c>
      <c r="I139" s="83" t="s">
        <v>406</v>
      </c>
      <c r="J139" s="83" t="s">
        <v>406</v>
      </c>
      <c r="K139" s="83" t="s">
        <v>406</v>
      </c>
      <c r="L139" s="83" t="s">
        <v>406</v>
      </c>
      <c r="M139" s="83" t="s">
        <v>406</v>
      </c>
      <c r="N139" s="83" t="s">
        <v>406</v>
      </c>
      <c r="O139" s="83" t="s">
        <v>406</v>
      </c>
      <c r="P139" s="83" t="s">
        <v>406</v>
      </c>
      <c r="Q139" s="83" t="s">
        <v>406</v>
      </c>
      <c r="R139" s="83" t="s">
        <v>406</v>
      </c>
      <c r="S139" s="83" t="s">
        <v>406</v>
      </c>
      <c r="T139" s="83" t="s">
        <v>406</v>
      </c>
      <c r="U139" s="3"/>
      <c r="V139" s="3"/>
    </row>
    <row r="140" spans="1:22">
      <c r="A140" s="83" t="s">
        <v>369</v>
      </c>
      <c r="B140" s="83" t="s">
        <v>367</v>
      </c>
      <c r="C140" s="83" t="s">
        <v>368</v>
      </c>
      <c r="D140" s="83">
        <v>123456</v>
      </c>
      <c r="E140" s="83" t="s">
        <v>370</v>
      </c>
      <c r="F140" s="83">
        <v>3</v>
      </c>
      <c r="G140" s="83">
        <v>8</v>
      </c>
      <c r="H140" s="83">
        <v>300</v>
      </c>
      <c r="I140" s="83" t="s">
        <v>406</v>
      </c>
      <c r="J140" s="83" t="s">
        <v>406</v>
      </c>
      <c r="K140" s="83" t="s">
        <v>406</v>
      </c>
      <c r="L140" s="83" t="s">
        <v>406</v>
      </c>
      <c r="M140" s="83" t="s">
        <v>406</v>
      </c>
      <c r="N140" s="83" t="s">
        <v>406</v>
      </c>
      <c r="O140" s="83" t="s">
        <v>406</v>
      </c>
      <c r="P140" s="83" t="s">
        <v>406</v>
      </c>
      <c r="Q140" s="83" t="s">
        <v>406</v>
      </c>
      <c r="R140" s="83" t="s">
        <v>406</v>
      </c>
      <c r="S140" s="83" t="s">
        <v>406</v>
      </c>
      <c r="T140" s="83" t="s">
        <v>406</v>
      </c>
      <c r="U140" s="3"/>
      <c r="V140" s="3"/>
    </row>
    <row r="141" spans="1:22">
      <c r="A141" s="83" t="s">
        <v>369</v>
      </c>
      <c r="B141" s="83" t="s">
        <v>367</v>
      </c>
      <c r="C141" s="83" t="s">
        <v>368</v>
      </c>
      <c r="D141" s="83">
        <v>123456</v>
      </c>
      <c r="E141" s="83" t="s">
        <v>370</v>
      </c>
      <c r="F141" s="83">
        <v>3</v>
      </c>
      <c r="G141" s="83">
        <v>8</v>
      </c>
      <c r="H141" s="83">
        <v>300</v>
      </c>
      <c r="I141" s="83" t="s">
        <v>406</v>
      </c>
      <c r="J141" s="83" t="s">
        <v>406</v>
      </c>
      <c r="K141" s="83" t="s">
        <v>406</v>
      </c>
      <c r="L141" s="83" t="s">
        <v>406</v>
      </c>
      <c r="M141" s="83" t="s">
        <v>406</v>
      </c>
      <c r="N141" s="83" t="s">
        <v>406</v>
      </c>
      <c r="O141" s="83" t="s">
        <v>406</v>
      </c>
      <c r="P141" s="83" t="s">
        <v>406</v>
      </c>
      <c r="Q141" s="83" t="s">
        <v>406</v>
      </c>
      <c r="R141" s="83" t="s">
        <v>406</v>
      </c>
      <c r="S141" s="83" t="s">
        <v>406</v>
      </c>
      <c r="T141" s="83" t="s">
        <v>406</v>
      </c>
      <c r="U141" s="3"/>
      <c r="V141" s="3"/>
    </row>
    <row r="142" spans="1:22">
      <c r="A142" s="83" t="s">
        <v>369</v>
      </c>
      <c r="B142" s="83" t="s">
        <v>367</v>
      </c>
      <c r="C142" s="83" t="s">
        <v>368</v>
      </c>
      <c r="D142" s="83">
        <v>123456</v>
      </c>
      <c r="E142" s="83" t="s">
        <v>370</v>
      </c>
      <c r="F142" s="83">
        <v>3</v>
      </c>
      <c r="G142" s="83">
        <v>8</v>
      </c>
      <c r="H142" s="83">
        <v>300</v>
      </c>
      <c r="I142" s="83" t="s">
        <v>406</v>
      </c>
      <c r="J142" s="83" t="s">
        <v>406</v>
      </c>
      <c r="K142" s="83" t="s">
        <v>406</v>
      </c>
      <c r="L142" s="83" t="s">
        <v>406</v>
      </c>
      <c r="M142" s="83" t="s">
        <v>406</v>
      </c>
      <c r="N142" s="83" t="s">
        <v>406</v>
      </c>
      <c r="O142" s="83" t="s">
        <v>406</v>
      </c>
      <c r="P142" s="83" t="s">
        <v>406</v>
      </c>
      <c r="Q142" s="83" t="s">
        <v>406</v>
      </c>
      <c r="R142" s="83" t="s">
        <v>406</v>
      </c>
      <c r="S142" s="83" t="s">
        <v>406</v>
      </c>
      <c r="T142" s="83" t="s">
        <v>406</v>
      </c>
      <c r="U142" s="3"/>
      <c r="V142" s="3"/>
    </row>
    <row r="143" spans="1:22">
      <c r="A143" s="83" t="s">
        <v>369</v>
      </c>
      <c r="B143" s="83" t="s">
        <v>367</v>
      </c>
      <c r="C143" s="83" t="s">
        <v>368</v>
      </c>
      <c r="D143" s="83">
        <v>123456</v>
      </c>
      <c r="E143" s="83" t="s">
        <v>370</v>
      </c>
      <c r="F143" s="83">
        <v>3</v>
      </c>
      <c r="G143" s="83">
        <v>8</v>
      </c>
      <c r="H143" s="83">
        <v>300</v>
      </c>
      <c r="I143" s="83" t="s">
        <v>406</v>
      </c>
      <c r="J143" s="83" t="s">
        <v>406</v>
      </c>
      <c r="K143" s="83" t="s">
        <v>406</v>
      </c>
      <c r="L143" s="83" t="s">
        <v>406</v>
      </c>
      <c r="M143" s="83" t="s">
        <v>406</v>
      </c>
      <c r="N143" s="83" t="s">
        <v>406</v>
      </c>
      <c r="O143" s="83" t="s">
        <v>406</v>
      </c>
      <c r="P143" s="83" t="s">
        <v>406</v>
      </c>
      <c r="Q143" s="83" t="s">
        <v>406</v>
      </c>
      <c r="R143" s="83" t="s">
        <v>406</v>
      </c>
      <c r="S143" s="83" t="s">
        <v>406</v>
      </c>
      <c r="T143" s="83" t="s">
        <v>406</v>
      </c>
      <c r="U143" s="3"/>
      <c r="V143" s="3"/>
    </row>
    <row r="144" spans="1:22">
      <c r="A144" s="83" t="s">
        <v>369</v>
      </c>
      <c r="B144" s="83" t="s">
        <v>367</v>
      </c>
      <c r="C144" s="83" t="s">
        <v>368</v>
      </c>
      <c r="D144" s="83">
        <v>123456</v>
      </c>
      <c r="E144" s="83" t="s">
        <v>370</v>
      </c>
      <c r="F144" s="83">
        <v>3</v>
      </c>
      <c r="G144" s="83">
        <v>8</v>
      </c>
      <c r="H144" s="83">
        <v>300</v>
      </c>
      <c r="I144" s="83" t="s">
        <v>406</v>
      </c>
      <c r="J144" s="83" t="s">
        <v>406</v>
      </c>
      <c r="K144" s="83" t="s">
        <v>406</v>
      </c>
      <c r="L144" s="83" t="s">
        <v>406</v>
      </c>
      <c r="M144" s="83" t="s">
        <v>406</v>
      </c>
      <c r="N144" s="83" t="s">
        <v>406</v>
      </c>
      <c r="O144" s="83" t="s">
        <v>406</v>
      </c>
      <c r="P144" s="83" t="s">
        <v>406</v>
      </c>
      <c r="Q144" s="83" t="s">
        <v>406</v>
      </c>
      <c r="R144" s="83" t="s">
        <v>406</v>
      </c>
      <c r="S144" s="83" t="s">
        <v>406</v>
      </c>
      <c r="T144" s="83" t="s">
        <v>406</v>
      </c>
      <c r="U144" s="3"/>
      <c r="V144" s="3"/>
    </row>
    <row r="145" spans="1:22">
      <c r="A145" s="83" t="s">
        <v>369</v>
      </c>
      <c r="B145" s="83" t="s">
        <v>367</v>
      </c>
      <c r="C145" s="83" t="s">
        <v>368</v>
      </c>
      <c r="D145" s="83">
        <v>123456</v>
      </c>
      <c r="E145" s="83" t="s">
        <v>370</v>
      </c>
      <c r="F145" s="83">
        <v>3</v>
      </c>
      <c r="G145" s="83">
        <v>8</v>
      </c>
      <c r="H145" s="83">
        <v>300</v>
      </c>
      <c r="I145" s="83" t="s">
        <v>406</v>
      </c>
      <c r="J145" s="83" t="s">
        <v>406</v>
      </c>
      <c r="K145" s="83" t="s">
        <v>406</v>
      </c>
      <c r="L145" s="83" t="s">
        <v>406</v>
      </c>
      <c r="M145" s="83" t="s">
        <v>406</v>
      </c>
      <c r="N145" s="83" t="s">
        <v>406</v>
      </c>
      <c r="O145" s="83" t="s">
        <v>406</v>
      </c>
      <c r="P145" s="83" t="s">
        <v>406</v>
      </c>
      <c r="Q145" s="83" t="s">
        <v>406</v>
      </c>
      <c r="R145" s="83" t="s">
        <v>406</v>
      </c>
      <c r="S145" s="83" t="s">
        <v>406</v>
      </c>
      <c r="T145" s="83" t="s">
        <v>406</v>
      </c>
      <c r="U145" s="3"/>
      <c r="V145" s="3"/>
    </row>
    <row r="146" spans="1:22">
      <c r="A146" s="83" t="s">
        <v>369</v>
      </c>
      <c r="B146" s="83" t="s">
        <v>367</v>
      </c>
      <c r="C146" s="83" t="s">
        <v>368</v>
      </c>
      <c r="D146" s="83">
        <v>123456</v>
      </c>
      <c r="E146" s="83" t="s">
        <v>370</v>
      </c>
      <c r="F146" s="83">
        <v>3</v>
      </c>
      <c r="G146" s="83">
        <v>8</v>
      </c>
      <c r="H146" s="83">
        <v>300</v>
      </c>
      <c r="I146" s="83" t="s">
        <v>406</v>
      </c>
      <c r="J146" s="83" t="s">
        <v>406</v>
      </c>
      <c r="K146" s="83" t="s">
        <v>406</v>
      </c>
      <c r="L146" s="83" t="s">
        <v>406</v>
      </c>
      <c r="M146" s="83" t="s">
        <v>406</v>
      </c>
      <c r="N146" s="83" t="s">
        <v>406</v>
      </c>
      <c r="O146" s="83" t="s">
        <v>406</v>
      </c>
      <c r="P146" s="83" t="s">
        <v>406</v>
      </c>
      <c r="Q146" s="83" t="s">
        <v>406</v>
      </c>
      <c r="R146" s="83" t="s">
        <v>406</v>
      </c>
      <c r="S146" s="83" t="s">
        <v>406</v>
      </c>
      <c r="T146" s="83" t="s">
        <v>406</v>
      </c>
      <c r="U146" s="3"/>
      <c r="V146" s="3"/>
    </row>
    <row r="147" spans="1:22">
      <c r="A147" s="83" t="s">
        <v>369</v>
      </c>
      <c r="B147" s="83" t="s">
        <v>367</v>
      </c>
      <c r="C147" s="83" t="s">
        <v>368</v>
      </c>
      <c r="D147" s="83">
        <v>123456</v>
      </c>
      <c r="E147" s="83" t="s">
        <v>370</v>
      </c>
      <c r="F147" s="83">
        <v>3</v>
      </c>
      <c r="G147" s="83">
        <v>8</v>
      </c>
      <c r="H147" s="83">
        <v>300</v>
      </c>
      <c r="I147" s="83" t="s">
        <v>406</v>
      </c>
      <c r="J147" s="83" t="s">
        <v>406</v>
      </c>
      <c r="K147" s="83" t="s">
        <v>406</v>
      </c>
      <c r="L147" s="83" t="s">
        <v>406</v>
      </c>
      <c r="M147" s="83" t="s">
        <v>406</v>
      </c>
      <c r="N147" s="83" t="s">
        <v>406</v>
      </c>
      <c r="O147" s="83" t="s">
        <v>406</v>
      </c>
      <c r="P147" s="83" t="s">
        <v>406</v>
      </c>
      <c r="Q147" s="83" t="s">
        <v>406</v>
      </c>
      <c r="R147" s="83" t="s">
        <v>406</v>
      </c>
      <c r="S147" s="83" t="s">
        <v>406</v>
      </c>
      <c r="T147" s="83" t="s">
        <v>406</v>
      </c>
      <c r="U147" s="3"/>
      <c r="V147" s="3"/>
    </row>
    <row r="148" spans="1:22">
      <c r="A148" s="83" t="s">
        <v>369</v>
      </c>
      <c r="B148" s="83" t="s">
        <v>367</v>
      </c>
      <c r="C148" s="83" t="s">
        <v>368</v>
      </c>
      <c r="D148" s="83">
        <v>123456</v>
      </c>
      <c r="E148" s="83" t="s">
        <v>370</v>
      </c>
      <c r="F148" s="83">
        <v>3</v>
      </c>
      <c r="G148" s="83">
        <v>8</v>
      </c>
      <c r="H148" s="83">
        <v>300</v>
      </c>
      <c r="I148" s="83" t="s">
        <v>406</v>
      </c>
      <c r="J148" s="83" t="s">
        <v>406</v>
      </c>
      <c r="K148" s="83" t="s">
        <v>406</v>
      </c>
      <c r="L148" s="83" t="s">
        <v>406</v>
      </c>
      <c r="M148" s="83" t="s">
        <v>406</v>
      </c>
      <c r="N148" s="83" t="s">
        <v>406</v>
      </c>
      <c r="O148" s="83" t="s">
        <v>406</v>
      </c>
      <c r="P148" s="83" t="s">
        <v>406</v>
      </c>
      <c r="Q148" s="83" t="s">
        <v>406</v>
      </c>
      <c r="R148" s="83" t="s">
        <v>406</v>
      </c>
      <c r="S148" s="83" t="s">
        <v>406</v>
      </c>
      <c r="T148" s="83" t="s">
        <v>406</v>
      </c>
      <c r="U148" s="3"/>
      <c r="V148" s="3"/>
    </row>
    <row r="149" spans="1:22">
      <c r="A149" s="83" t="s">
        <v>369</v>
      </c>
      <c r="B149" s="83" t="s">
        <v>367</v>
      </c>
      <c r="C149" s="83" t="s">
        <v>368</v>
      </c>
      <c r="D149" s="83">
        <v>123456</v>
      </c>
      <c r="E149" s="83" t="s">
        <v>370</v>
      </c>
      <c r="F149" s="83">
        <v>3</v>
      </c>
      <c r="G149" s="83">
        <v>8</v>
      </c>
      <c r="H149" s="83">
        <v>300</v>
      </c>
      <c r="I149" s="83" t="s">
        <v>406</v>
      </c>
      <c r="J149" s="83" t="s">
        <v>406</v>
      </c>
      <c r="K149" s="83" t="s">
        <v>406</v>
      </c>
      <c r="L149" s="83" t="s">
        <v>406</v>
      </c>
      <c r="M149" s="83" t="s">
        <v>406</v>
      </c>
      <c r="N149" s="83" t="s">
        <v>406</v>
      </c>
      <c r="O149" s="83" t="s">
        <v>406</v>
      </c>
      <c r="P149" s="83" t="s">
        <v>406</v>
      </c>
      <c r="Q149" s="83" t="s">
        <v>406</v>
      </c>
      <c r="R149" s="83" t="s">
        <v>406</v>
      </c>
      <c r="S149" s="83" t="s">
        <v>406</v>
      </c>
      <c r="T149" s="83" t="s">
        <v>406</v>
      </c>
      <c r="U149" s="3"/>
      <c r="V149" s="3"/>
    </row>
    <row r="150" spans="1:22">
      <c r="A150" s="83" t="s">
        <v>369</v>
      </c>
      <c r="B150" s="83" t="s">
        <v>367</v>
      </c>
      <c r="C150" s="83" t="s">
        <v>368</v>
      </c>
      <c r="D150" s="83">
        <v>123456</v>
      </c>
      <c r="E150" s="83" t="s">
        <v>370</v>
      </c>
      <c r="F150" s="83">
        <v>3</v>
      </c>
      <c r="G150" s="83">
        <v>8</v>
      </c>
      <c r="H150" s="83">
        <v>300</v>
      </c>
      <c r="I150" s="83" t="s">
        <v>406</v>
      </c>
      <c r="J150" s="83" t="s">
        <v>406</v>
      </c>
      <c r="K150" s="83" t="s">
        <v>406</v>
      </c>
      <c r="L150" s="83" t="s">
        <v>406</v>
      </c>
      <c r="M150" s="83" t="s">
        <v>406</v>
      </c>
      <c r="N150" s="83" t="s">
        <v>406</v>
      </c>
      <c r="O150" s="83" t="s">
        <v>406</v>
      </c>
      <c r="P150" s="83" t="s">
        <v>406</v>
      </c>
      <c r="Q150" s="83" t="s">
        <v>406</v>
      </c>
      <c r="R150" s="83" t="s">
        <v>406</v>
      </c>
      <c r="S150" s="83" t="s">
        <v>406</v>
      </c>
      <c r="T150" s="83" t="s">
        <v>406</v>
      </c>
      <c r="U150" s="3"/>
      <c r="V150" s="3"/>
    </row>
    <row r="151" spans="1:22">
      <c r="A151" s="83" t="s">
        <v>369</v>
      </c>
      <c r="B151" s="83" t="s">
        <v>367</v>
      </c>
      <c r="C151" s="83" t="s">
        <v>368</v>
      </c>
      <c r="D151" s="83">
        <v>123456</v>
      </c>
      <c r="E151" s="83" t="s">
        <v>370</v>
      </c>
      <c r="F151" s="83">
        <v>3</v>
      </c>
      <c r="G151" s="83">
        <v>8</v>
      </c>
      <c r="H151" s="83">
        <v>300</v>
      </c>
      <c r="I151" s="83" t="s">
        <v>406</v>
      </c>
      <c r="J151" s="83" t="s">
        <v>406</v>
      </c>
      <c r="K151" s="83" t="s">
        <v>406</v>
      </c>
      <c r="L151" s="83" t="s">
        <v>406</v>
      </c>
      <c r="M151" s="83" t="s">
        <v>406</v>
      </c>
      <c r="N151" s="83" t="s">
        <v>406</v>
      </c>
      <c r="O151" s="83" t="s">
        <v>406</v>
      </c>
      <c r="P151" s="83" t="s">
        <v>406</v>
      </c>
      <c r="Q151" s="83" t="s">
        <v>406</v>
      </c>
      <c r="R151" s="83" t="s">
        <v>406</v>
      </c>
      <c r="S151" s="83" t="s">
        <v>406</v>
      </c>
      <c r="T151" s="83" t="s">
        <v>406</v>
      </c>
      <c r="U151" s="3"/>
      <c r="V151" s="3"/>
    </row>
    <row r="152" spans="1:22">
      <c r="A152" s="83" t="s">
        <v>369</v>
      </c>
      <c r="B152" s="83" t="s">
        <v>367</v>
      </c>
      <c r="C152" s="83" t="s">
        <v>368</v>
      </c>
      <c r="D152" s="83">
        <v>123456</v>
      </c>
      <c r="E152" s="83" t="s">
        <v>370</v>
      </c>
      <c r="F152" s="83">
        <v>3</v>
      </c>
      <c r="G152" s="83">
        <v>8</v>
      </c>
      <c r="H152" s="83">
        <v>300</v>
      </c>
      <c r="I152" s="83" t="s">
        <v>406</v>
      </c>
      <c r="J152" s="83" t="s">
        <v>406</v>
      </c>
      <c r="K152" s="83" t="s">
        <v>406</v>
      </c>
      <c r="L152" s="83" t="s">
        <v>406</v>
      </c>
      <c r="M152" s="83" t="s">
        <v>406</v>
      </c>
      <c r="N152" s="83" t="s">
        <v>406</v>
      </c>
      <c r="O152" s="83" t="s">
        <v>406</v>
      </c>
      <c r="P152" s="83" t="s">
        <v>406</v>
      </c>
      <c r="Q152" s="83" t="s">
        <v>406</v>
      </c>
      <c r="R152" s="83" t="s">
        <v>406</v>
      </c>
      <c r="S152" s="83" t="s">
        <v>406</v>
      </c>
      <c r="T152" s="83" t="s">
        <v>406</v>
      </c>
      <c r="U152" s="3"/>
      <c r="V152" s="3"/>
    </row>
    <row r="153" spans="1:22">
      <c r="A153" s="83" t="s">
        <v>369</v>
      </c>
      <c r="B153" s="83" t="s">
        <v>367</v>
      </c>
      <c r="C153" s="83" t="s">
        <v>368</v>
      </c>
      <c r="D153" s="83">
        <v>123456</v>
      </c>
      <c r="E153" s="83" t="s">
        <v>370</v>
      </c>
      <c r="F153" s="83">
        <v>3</v>
      </c>
      <c r="G153" s="83">
        <v>8</v>
      </c>
      <c r="H153" s="83">
        <v>300</v>
      </c>
      <c r="I153" s="83" t="s">
        <v>406</v>
      </c>
      <c r="J153" s="83" t="s">
        <v>406</v>
      </c>
      <c r="K153" s="83" t="s">
        <v>406</v>
      </c>
      <c r="L153" s="83" t="s">
        <v>406</v>
      </c>
      <c r="M153" s="83" t="s">
        <v>406</v>
      </c>
      <c r="N153" s="83" t="s">
        <v>406</v>
      </c>
      <c r="O153" s="83" t="s">
        <v>406</v>
      </c>
      <c r="P153" s="83" t="s">
        <v>406</v>
      </c>
      <c r="Q153" s="83" t="s">
        <v>406</v>
      </c>
      <c r="R153" s="83" t="s">
        <v>406</v>
      </c>
      <c r="S153" s="83" t="s">
        <v>406</v>
      </c>
      <c r="T153" s="83" t="s">
        <v>406</v>
      </c>
      <c r="U153" s="3"/>
      <c r="V153" s="3"/>
    </row>
    <row r="154" spans="1:22">
      <c r="A154" s="83" t="s">
        <v>369</v>
      </c>
      <c r="B154" s="83" t="s">
        <v>367</v>
      </c>
      <c r="C154" s="83" t="s">
        <v>368</v>
      </c>
      <c r="D154" s="83">
        <v>123456</v>
      </c>
      <c r="E154" s="83" t="s">
        <v>370</v>
      </c>
      <c r="F154" s="83">
        <v>3</v>
      </c>
      <c r="G154" s="83">
        <v>8</v>
      </c>
      <c r="H154" s="83">
        <v>300</v>
      </c>
      <c r="I154" s="83" t="s">
        <v>406</v>
      </c>
      <c r="J154" s="83" t="s">
        <v>406</v>
      </c>
      <c r="K154" s="83" t="s">
        <v>406</v>
      </c>
      <c r="L154" s="83" t="s">
        <v>406</v>
      </c>
      <c r="M154" s="83" t="s">
        <v>406</v>
      </c>
      <c r="N154" s="83" t="s">
        <v>406</v>
      </c>
      <c r="O154" s="83" t="s">
        <v>406</v>
      </c>
      <c r="P154" s="83" t="s">
        <v>406</v>
      </c>
      <c r="Q154" s="83" t="s">
        <v>406</v>
      </c>
      <c r="R154" s="83" t="s">
        <v>406</v>
      </c>
      <c r="S154" s="83" t="s">
        <v>406</v>
      </c>
      <c r="T154" s="83" t="s">
        <v>406</v>
      </c>
      <c r="U154" s="3"/>
      <c r="V154" s="3"/>
    </row>
    <row r="155" spans="1:22">
      <c r="A155" s="83" t="s">
        <v>369</v>
      </c>
      <c r="B155" s="83" t="s">
        <v>367</v>
      </c>
      <c r="C155" s="83" t="s">
        <v>368</v>
      </c>
      <c r="D155" s="83">
        <v>123456</v>
      </c>
      <c r="E155" s="83" t="s">
        <v>370</v>
      </c>
      <c r="F155" s="83">
        <v>3</v>
      </c>
      <c r="G155" s="83">
        <v>8</v>
      </c>
      <c r="H155" s="83">
        <v>300</v>
      </c>
      <c r="I155" s="83" t="s">
        <v>406</v>
      </c>
      <c r="J155" s="83" t="s">
        <v>406</v>
      </c>
      <c r="K155" s="83" t="s">
        <v>406</v>
      </c>
      <c r="L155" s="83" t="s">
        <v>406</v>
      </c>
      <c r="M155" s="83" t="s">
        <v>406</v>
      </c>
      <c r="N155" s="83" t="s">
        <v>406</v>
      </c>
      <c r="O155" s="83" t="s">
        <v>406</v>
      </c>
      <c r="P155" s="83" t="s">
        <v>406</v>
      </c>
      <c r="Q155" s="83" t="s">
        <v>406</v>
      </c>
      <c r="R155" s="83" t="s">
        <v>406</v>
      </c>
      <c r="S155" s="83" t="s">
        <v>406</v>
      </c>
      <c r="T155" s="83" t="s">
        <v>406</v>
      </c>
      <c r="U155" s="3"/>
      <c r="V155" s="3"/>
    </row>
    <row r="156" spans="1:22">
      <c r="A156" s="83" t="s">
        <v>369</v>
      </c>
      <c r="B156" s="83" t="s">
        <v>367</v>
      </c>
      <c r="C156" s="83" t="s">
        <v>368</v>
      </c>
      <c r="D156" s="83">
        <v>123456</v>
      </c>
      <c r="E156" s="83" t="s">
        <v>370</v>
      </c>
      <c r="F156" s="83">
        <v>3</v>
      </c>
      <c r="G156" s="83">
        <v>8</v>
      </c>
      <c r="H156" s="83">
        <v>300</v>
      </c>
      <c r="I156" s="83" t="s">
        <v>406</v>
      </c>
      <c r="J156" s="83" t="s">
        <v>406</v>
      </c>
      <c r="K156" s="83" t="s">
        <v>406</v>
      </c>
      <c r="L156" s="83" t="s">
        <v>406</v>
      </c>
      <c r="M156" s="83" t="s">
        <v>406</v>
      </c>
      <c r="N156" s="83" t="s">
        <v>406</v>
      </c>
      <c r="O156" s="83" t="s">
        <v>406</v>
      </c>
      <c r="P156" s="83" t="s">
        <v>406</v>
      </c>
      <c r="Q156" s="83" t="s">
        <v>406</v>
      </c>
      <c r="R156" s="83" t="s">
        <v>406</v>
      </c>
      <c r="S156" s="83" t="s">
        <v>406</v>
      </c>
      <c r="T156" s="83" t="s">
        <v>406</v>
      </c>
      <c r="U156" s="3"/>
      <c r="V156" s="3"/>
    </row>
    <row r="157" spans="1:22">
      <c r="A157" s="83" t="s">
        <v>369</v>
      </c>
      <c r="B157" s="83" t="s">
        <v>367</v>
      </c>
      <c r="C157" s="83" t="s">
        <v>368</v>
      </c>
      <c r="D157" s="83">
        <v>123456</v>
      </c>
      <c r="E157" s="83" t="s">
        <v>370</v>
      </c>
      <c r="F157" s="83">
        <v>3</v>
      </c>
      <c r="G157" s="83">
        <v>8</v>
      </c>
      <c r="H157" s="83">
        <v>300</v>
      </c>
      <c r="I157" s="83" t="s">
        <v>406</v>
      </c>
      <c r="J157" s="83" t="s">
        <v>406</v>
      </c>
      <c r="K157" s="83" t="s">
        <v>406</v>
      </c>
      <c r="L157" s="83" t="s">
        <v>406</v>
      </c>
      <c r="M157" s="83" t="s">
        <v>406</v>
      </c>
      <c r="N157" s="83" t="s">
        <v>406</v>
      </c>
      <c r="O157" s="83" t="s">
        <v>406</v>
      </c>
      <c r="P157" s="83" t="s">
        <v>406</v>
      </c>
      <c r="Q157" s="83" t="s">
        <v>406</v>
      </c>
      <c r="R157" s="83" t="s">
        <v>406</v>
      </c>
      <c r="S157" s="83" t="s">
        <v>406</v>
      </c>
      <c r="T157" s="83" t="s">
        <v>406</v>
      </c>
      <c r="U157" s="3"/>
      <c r="V157" s="3"/>
    </row>
    <row r="158" spans="1:22">
      <c r="A158" s="83" t="s">
        <v>369</v>
      </c>
      <c r="B158" s="83" t="s">
        <v>367</v>
      </c>
      <c r="C158" s="83" t="s">
        <v>368</v>
      </c>
      <c r="D158" s="83">
        <v>123456</v>
      </c>
      <c r="E158" s="83" t="s">
        <v>370</v>
      </c>
      <c r="F158" s="83">
        <v>3</v>
      </c>
      <c r="G158" s="83">
        <v>8</v>
      </c>
      <c r="H158" s="83">
        <v>300</v>
      </c>
      <c r="I158" s="83" t="s">
        <v>406</v>
      </c>
      <c r="J158" s="83" t="s">
        <v>406</v>
      </c>
      <c r="K158" s="83" t="s">
        <v>406</v>
      </c>
      <c r="L158" s="83" t="s">
        <v>406</v>
      </c>
      <c r="M158" s="83" t="s">
        <v>406</v>
      </c>
      <c r="N158" s="83" t="s">
        <v>406</v>
      </c>
      <c r="O158" s="83" t="s">
        <v>406</v>
      </c>
      <c r="P158" s="83" t="s">
        <v>406</v>
      </c>
      <c r="Q158" s="83" t="s">
        <v>406</v>
      </c>
      <c r="R158" s="83" t="s">
        <v>406</v>
      </c>
      <c r="S158" s="83" t="s">
        <v>406</v>
      </c>
      <c r="T158" s="83" t="s">
        <v>406</v>
      </c>
      <c r="U158" s="3"/>
      <c r="V158" s="3"/>
    </row>
    <row r="159" spans="1:22">
      <c r="A159" s="83" t="s">
        <v>369</v>
      </c>
      <c r="B159" s="83" t="s">
        <v>367</v>
      </c>
      <c r="C159" s="83" t="s">
        <v>368</v>
      </c>
      <c r="D159" s="83">
        <v>123456</v>
      </c>
      <c r="E159" s="83" t="s">
        <v>370</v>
      </c>
      <c r="F159" s="83">
        <v>3</v>
      </c>
      <c r="G159" s="83">
        <v>8</v>
      </c>
      <c r="H159" s="83">
        <v>300</v>
      </c>
      <c r="I159" s="83" t="s">
        <v>406</v>
      </c>
      <c r="J159" s="83" t="s">
        <v>406</v>
      </c>
      <c r="K159" s="83" t="s">
        <v>406</v>
      </c>
      <c r="L159" s="83" t="s">
        <v>406</v>
      </c>
      <c r="M159" s="83" t="s">
        <v>406</v>
      </c>
      <c r="N159" s="83" t="s">
        <v>406</v>
      </c>
      <c r="O159" s="83" t="s">
        <v>406</v>
      </c>
      <c r="P159" s="83" t="s">
        <v>406</v>
      </c>
      <c r="Q159" s="83" t="s">
        <v>406</v>
      </c>
      <c r="R159" s="83" t="s">
        <v>406</v>
      </c>
      <c r="S159" s="83" t="s">
        <v>406</v>
      </c>
      <c r="T159" s="83" t="s">
        <v>406</v>
      </c>
      <c r="U159" s="3"/>
      <c r="V159" s="3"/>
    </row>
    <row r="160" spans="1:22">
      <c r="A160" s="83" t="s">
        <v>369</v>
      </c>
      <c r="B160" s="83" t="s">
        <v>367</v>
      </c>
      <c r="C160" s="83" t="s">
        <v>368</v>
      </c>
      <c r="D160" s="83">
        <v>123456</v>
      </c>
      <c r="E160" s="83" t="s">
        <v>370</v>
      </c>
      <c r="F160" s="83">
        <v>3</v>
      </c>
      <c r="G160" s="83">
        <v>8</v>
      </c>
      <c r="H160" s="83">
        <v>300</v>
      </c>
      <c r="I160" s="83" t="s">
        <v>406</v>
      </c>
      <c r="J160" s="83" t="s">
        <v>406</v>
      </c>
      <c r="K160" s="83" t="s">
        <v>406</v>
      </c>
      <c r="L160" s="83" t="s">
        <v>406</v>
      </c>
      <c r="M160" s="83" t="s">
        <v>406</v>
      </c>
      <c r="N160" s="83" t="s">
        <v>406</v>
      </c>
      <c r="O160" s="83" t="s">
        <v>406</v>
      </c>
      <c r="P160" s="83" t="s">
        <v>406</v>
      </c>
      <c r="Q160" s="83" t="s">
        <v>406</v>
      </c>
      <c r="R160" s="83" t="s">
        <v>406</v>
      </c>
      <c r="S160" s="83" t="s">
        <v>406</v>
      </c>
      <c r="T160" s="83" t="s">
        <v>406</v>
      </c>
      <c r="U160" s="3"/>
      <c r="V160" s="3"/>
    </row>
    <row r="161" spans="1:22">
      <c r="A161" s="83" t="s">
        <v>369</v>
      </c>
      <c r="B161" s="83" t="s">
        <v>367</v>
      </c>
      <c r="C161" s="83" t="s">
        <v>368</v>
      </c>
      <c r="D161" s="83">
        <v>123456</v>
      </c>
      <c r="E161" s="83" t="s">
        <v>370</v>
      </c>
      <c r="F161" s="83">
        <v>3</v>
      </c>
      <c r="G161" s="83">
        <v>8</v>
      </c>
      <c r="H161" s="83">
        <v>300</v>
      </c>
      <c r="I161" s="83" t="s">
        <v>406</v>
      </c>
      <c r="J161" s="83" t="s">
        <v>406</v>
      </c>
      <c r="K161" s="83" t="s">
        <v>406</v>
      </c>
      <c r="L161" s="83" t="s">
        <v>406</v>
      </c>
      <c r="M161" s="83" t="s">
        <v>406</v>
      </c>
      <c r="N161" s="83" t="s">
        <v>406</v>
      </c>
      <c r="O161" s="83" t="s">
        <v>406</v>
      </c>
      <c r="P161" s="83" t="s">
        <v>406</v>
      </c>
      <c r="Q161" s="83" t="s">
        <v>406</v>
      </c>
      <c r="R161" s="83" t="s">
        <v>406</v>
      </c>
      <c r="S161" s="83" t="s">
        <v>406</v>
      </c>
      <c r="T161" s="83" t="s">
        <v>406</v>
      </c>
      <c r="U161" s="3"/>
      <c r="V161" s="3"/>
    </row>
    <row r="162" spans="1:22">
      <c r="A162" s="83" t="s">
        <v>369</v>
      </c>
      <c r="B162" s="83" t="s">
        <v>367</v>
      </c>
      <c r="C162" s="83" t="s">
        <v>368</v>
      </c>
      <c r="D162" s="83">
        <v>123456</v>
      </c>
      <c r="E162" s="83" t="s">
        <v>370</v>
      </c>
      <c r="F162" s="83">
        <v>3</v>
      </c>
      <c r="G162" s="83">
        <v>8</v>
      </c>
      <c r="H162" s="83">
        <v>300</v>
      </c>
      <c r="I162" s="83" t="s">
        <v>406</v>
      </c>
      <c r="J162" s="83" t="s">
        <v>406</v>
      </c>
      <c r="K162" s="83" t="s">
        <v>406</v>
      </c>
      <c r="L162" s="83" t="s">
        <v>406</v>
      </c>
      <c r="M162" s="83" t="s">
        <v>406</v>
      </c>
      <c r="N162" s="83" t="s">
        <v>406</v>
      </c>
      <c r="O162" s="83" t="s">
        <v>406</v>
      </c>
      <c r="P162" s="83" t="s">
        <v>406</v>
      </c>
      <c r="Q162" s="83" t="s">
        <v>406</v>
      </c>
      <c r="R162" s="83" t="s">
        <v>406</v>
      </c>
      <c r="S162" s="83" t="s">
        <v>406</v>
      </c>
      <c r="T162" s="83" t="s">
        <v>406</v>
      </c>
      <c r="U162" s="3"/>
      <c r="V162" s="3"/>
    </row>
    <row r="163" spans="1:22">
      <c r="A163" s="83" t="s">
        <v>369</v>
      </c>
      <c r="B163" s="83" t="s">
        <v>367</v>
      </c>
      <c r="C163" s="83" t="s">
        <v>368</v>
      </c>
      <c r="D163" s="83">
        <v>123456</v>
      </c>
      <c r="E163" s="83" t="s">
        <v>370</v>
      </c>
      <c r="F163" s="83">
        <v>3</v>
      </c>
      <c r="G163" s="83">
        <v>8</v>
      </c>
      <c r="H163" s="83">
        <v>300</v>
      </c>
      <c r="I163" s="83" t="s">
        <v>406</v>
      </c>
      <c r="J163" s="83" t="s">
        <v>406</v>
      </c>
      <c r="K163" s="83" t="s">
        <v>406</v>
      </c>
      <c r="L163" s="83" t="s">
        <v>406</v>
      </c>
      <c r="M163" s="83" t="s">
        <v>406</v>
      </c>
      <c r="N163" s="83" t="s">
        <v>406</v>
      </c>
      <c r="O163" s="83" t="s">
        <v>406</v>
      </c>
      <c r="P163" s="83" t="s">
        <v>406</v>
      </c>
      <c r="Q163" s="83" t="s">
        <v>406</v>
      </c>
      <c r="R163" s="83" t="s">
        <v>406</v>
      </c>
      <c r="S163" s="83" t="s">
        <v>406</v>
      </c>
      <c r="T163" s="83" t="s">
        <v>406</v>
      </c>
      <c r="U163" s="3"/>
      <c r="V163" s="3"/>
    </row>
    <row r="164" spans="1:22">
      <c r="A164" s="83" t="s">
        <v>369</v>
      </c>
      <c r="B164" s="83" t="s">
        <v>367</v>
      </c>
      <c r="C164" s="83" t="s">
        <v>368</v>
      </c>
      <c r="D164" s="83">
        <v>123456</v>
      </c>
      <c r="E164" s="83" t="s">
        <v>370</v>
      </c>
      <c r="F164" s="83">
        <v>3</v>
      </c>
      <c r="G164" s="83">
        <v>8</v>
      </c>
      <c r="H164" s="83">
        <v>300</v>
      </c>
      <c r="I164" s="83" t="s">
        <v>406</v>
      </c>
      <c r="J164" s="83" t="s">
        <v>406</v>
      </c>
      <c r="K164" s="83" t="s">
        <v>406</v>
      </c>
      <c r="L164" s="83" t="s">
        <v>406</v>
      </c>
      <c r="M164" s="83" t="s">
        <v>406</v>
      </c>
      <c r="N164" s="83" t="s">
        <v>406</v>
      </c>
      <c r="O164" s="83" t="s">
        <v>406</v>
      </c>
      <c r="P164" s="83" t="s">
        <v>406</v>
      </c>
      <c r="Q164" s="83" t="s">
        <v>406</v>
      </c>
      <c r="R164" s="83" t="s">
        <v>406</v>
      </c>
      <c r="S164" s="83" t="s">
        <v>406</v>
      </c>
      <c r="T164" s="83" t="s">
        <v>406</v>
      </c>
      <c r="U164" s="3"/>
      <c r="V164" s="3"/>
    </row>
    <row r="165" spans="1:22">
      <c r="A165" s="83" t="s">
        <v>369</v>
      </c>
      <c r="B165" s="83" t="s">
        <v>367</v>
      </c>
      <c r="C165" s="83" t="s">
        <v>368</v>
      </c>
      <c r="D165" s="83">
        <v>123456</v>
      </c>
      <c r="E165" s="83" t="s">
        <v>370</v>
      </c>
      <c r="F165" s="83">
        <v>3</v>
      </c>
      <c r="G165" s="83">
        <v>8</v>
      </c>
      <c r="H165" s="83">
        <v>300</v>
      </c>
      <c r="I165" s="83" t="s">
        <v>406</v>
      </c>
      <c r="J165" s="83" t="s">
        <v>406</v>
      </c>
      <c r="K165" s="83" t="s">
        <v>406</v>
      </c>
      <c r="L165" s="83" t="s">
        <v>406</v>
      </c>
      <c r="M165" s="83" t="s">
        <v>406</v>
      </c>
      <c r="N165" s="83" t="s">
        <v>406</v>
      </c>
      <c r="O165" s="83" t="s">
        <v>406</v>
      </c>
      <c r="P165" s="83" t="s">
        <v>406</v>
      </c>
      <c r="Q165" s="83" t="s">
        <v>406</v>
      </c>
      <c r="R165" s="83" t="s">
        <v>406</v>
      </c>
      <c r="S165" s="83" t="s">
        <v>406</v>
      </c>
      <c r="T165" s="83" t="s">
        <v>406</v>
      </c>
      <c r="U165" s="3"/>
      <c r="V165" s="3"/>
    </row>
    <row r="166" spans="1:22">
      <c r="A166" s="83" t="s">
        <v>369</v>
      </c>
      <c r="B166" s="83" t="s">
        <v>367</v>
      </c>
      <c r="C166" s="83" t="s">
        <v>368</v>
      </c>
      <c r="D166" s="83">
        <v>123456</v>
      </c>
      <c r="E166" s="83" t="s">
        <v>370</v>
      </c>
      <c r="F166" s="83">
        <v>3</v>
      </c>
      <c r="G166" s="83">
        <v>8</v>
      </c>
      <c r="H166" s="83">
        <v>300</v>
      </c>
      <c r="I166" s="83" t="s">
        <v>406</v>
      </c>
      <c r="J166" s="83" t="s">
        <v>406</v>
      </c>
      <c r="K166" s="83" t="s">
        <v>406</v>
      </c>
      <c r="L166" s="83" t="s">
        <v>406</v>
      </c>
      <c r="M166" s="83" t="s">
        <v>406</v>
      </c>
      <c r="N166" s="83" t="s">
        <v>406</v>
      </c>
      <c r="O166" s="83" t="s">
        <v>406</v>
      </c>
      <c r="P166" s="83" t="s">
        <v>406</v>
      </c>
      <c r="Q166" s="83" t="s">
        <v>406</v>
      </c>
      <c r="R166" s="83" t="s">
        <v>406</v>
      </c>
      <c r="S166" s="83" t="s">
        <v>406</v>
      </c>
      <c r="T166" s="83" t="s">
        <v>406</v>
      </c>
      <c r="U166" s="3"/>
      <c r="V166" s="3"/>
    </row>
    <row r="167" spans="1:22">
      <c r="A167" s="83" t="s">
        <v>369</v>
      </c>
      <c r="B167" s="83" t="s">
        <v>367</v>
      </c>
      <c r="C167" s="83" t="s">
        <v>368</v>
      </c>
      <c r="D167" s="83">
        <v>123456</v>
      </c>
      <c r="E167" s="83" t="s">
        <v>370</v>
      </c>
      <c r="F167" s="83">
        <v>3</v>
      </c>
      <c r="G167" s="83">
        <v>8</v>
      </c>
      <c r="H167" s="83">
        <v>300</v>
      </c>
      <c r="I167" s="83" t="s">
        <v>406</v>
      </c>
      <c r="J167" s="83" t="s">
        <v>406</v>
      </c>
      <c r="K167" s="83" t="s">
        <v>406</v>
      </c>
      <c r="L167" s="83" t="s">
        <v>406</v>
      </c>
      <c r="M167" s="83" t="s">
        <v>406</v>
      </c>
      <c r="N167" s="83" t="s">
        <v>406</v>
      </c>
      <c r="O167" s="83" t="s">
        <v>406</v>
      </c>
      <c r="P167" s="83" t="s">
        <v>406</v>
      </c>
      <c r="Q167" s="83" t="s">
        <v>406</v>
      </c>
      <c r="R167" s="83" t="s">
        <v>406</v>
      </c>
      <c r="S167" s="83" t="s">
        <v>406</v>
      </c>
      <c r="T167" s="83" t="s">
        <v>406</v>
      </c>
      <c r="U167" s="3"/>
      <c r="V167" s="3"/>
    </row>
    <row r="168" spans="1:22">
      <c r="A168" s="83" t="s">
        <v>369</v>
      </c>
      <c r="B168" s="83" t="s">
        <v>367</v>
      </c>
      <c r="C168" s="83" t="s">
        <v>368</v>
      </c>
      <c r="D168" s="83">
        <v>123456</v>
      </c>
      <c r="E168" s="83" t="s">
        <v>370</v>
      </c>
      <c r="F168" s="83">
        <v>3</v>
      </c>
      <c r="G168" s="83">
        <v>8</v>
      </c>
      <c r="H168" s="83">
        <v>300</v>
      </c>
      <c r="I168" s="83" t="s">
        <v>406</v>
      </c>
      <c r="J168" s="83" t="s">
        <v>406</v>
      </c>
      <c r="K168" s="83" t="s">
        <v>406</v>
      </c>
      <c r="L168" s="83" t="s">
        <v>406</v>
      </c>
      <c r="M168" s="83" t="s">
        <v>406</v>
      </c>
      <c r="N168" s="83" t="s">
        <v>406</v>
      </c>
      <c r="O168" s="83" t="s">
        <v>406</v>
      </c>
      <c r="P168" s="83" t="s">
        <v>406</v>
      </c>
      <c r="Q168" s="83" t="s">
        <v>406</v>
      </c>
      <c r="R168" s="83" t="s">
        <v>406</v>
      </c>
      <c r="S168" s="83" t="s">
        <v>406</v>
      </c>
      <c r="T168" s="83" t="s">
        <v>406</v>
      </c>
      <c r="U168" s="3"/>
      <c r="V168" s="3"/>
    </row>
    <row r="169" spans="1:22">
      <c r="A169" s="83" t="s">
        <v>369</v>
      </c>
      <c r="B169" s="83" t="s">
        <v>367</v>
      </c>
      <c r="C169" s="83" t="s">
        <v>368</v>
      </c>
      <c r="D169" s="83">
        <v>123456</v>
      </c>
      <c r="E169" s="83" t="s">
        <v>370</v>
      </c>
      <c r="F169" s="83">
        <v>3</v>
      </c>
      <c r="G169" s="83">
        <v>8</v>
      </c>
      <c r="H169" s="83">
        <v>300</v>
      </c>
      <c r="I169" s="83" t="s">
        <v>406</v>
      </c>
      <c r="J169" s="83" t="s">
        <v>406</v>
      </c>
      <c r="K169" s="83" t="s">
        <v>406</v>
      </c>
      <c r="L169" s="83" t="s">
        <v>406</v>
      </c>
      <c r="M169" s="83" t="s">
        <v>406</v>
      </c>
      <c r="N169" s="83" t="s">
        <v>406</v>
      </c>
      <c r="O169" s="83" t="s">
        <v>406</v>
      </c>
      <c r="P169" s="83" t="s">
        <v>406</v>
      </c>
      <c r="Q169" s="83" t="s">
        <v>406</v>
      </c>
      <c r="R169" s="83" t="s">
        <v>406</v>
      </c>
      <c r="S169" s="83" t="s">
        <v>406</v>
      </c>
      <c r="T169" s="83" t="s">
        <v>406</v>
      </c>
      <c r="U169" s="3"/>
      <c r="V169" s="3"/>
    </row>
    <row r="170" spans="1:22">
      <c r="A170" s="83" t="s">
        <v>369</v>
      </c>
      <c r="B170" s="83" t="s">
        <v>367</v>
      </c>
      <c r="C170" s="83" t="s">
        <v>368</v>
      </c>
      <c r="D170" s="83">
        <v>123456</v>
      </c>
      <c r="E170" s="83" t="s">
        <v>370</v>
      </c>
      <c r="F170" s="83">
        <v>3</v>
      </c>
      <c r="G170" s="83">
        <v>8</v>
      </c>
      <c r="H170" s="83">
        <v>300</v>
      </c>
      <c r="I170" s="83" t="s">
        <v>406</v>
      </c>
      <c r="J170" s="83" t="s">
        <v>406</v>
      </c>
      <c r="K170" s="83" t="s">
        <v>406</v>
      </c>
      <c r="L170" s="83" t="s">
        <v>406</v>
      </c>
      <c r="M170" s="83" t="s">
        <v>406</v>
      </c>
      <c r="N170" s="83" t="s">
        <v>406</v>
      </c>
      <c r="O170" s="83" t="s">
        <v>406</v>
      </c>
      <c r="P170" s="83" t="s">
        <v>406</v>
      </c>
      <c r="Q170" s="83" t="s">
        <v>406</v>
      </c>
      <c r="R170" s="83" t="s">
        <v>406</v>
      </c>
      <c r="S170" s="83" t="s">
        <v>406</v>
      </c>
      <c r="T170" s="83" t="s">
        <v>406</v>
      </c>
      <c r="U170" s="3"/>
      <c r="V170" s="3"/>
    </row>
    <row r="171" spans="1:22">
      <c r="A171" s="83" t="s">
        <v>369</v>
      </c>
      <c r="B171" s="83" t="s">
        <v>367</v>
      </c>
      <c r="C171" s="83" t="s">
        <v>368</v>
      </c>
      <c r="D171" s="83">
        <v>123456</v>
      </c>
      <c r="E171" s="83" t="s">
        <v>370</v>
      </c>
      <c r="F171" s="83">
        <v>3</v>
      </c>
      <c r="G171" s="83">
        <v>8</v>
      </c>
      <c r="H171" s="83">
        <v>300</v>
      </c>
      <c r="I171" s="83" t="s">
        <v>406</v>
      </c>
      <c r="J171" s="83" t="s">
        <v>406</v>
      </c>
      <c r="K171" s="83" t="s">
        <v>406</v>
      </c>
      <c r="L171" s="83" t="s">
        <v>406</v>
      </c>
      <c r="M171" s="83" t="s">
        <v>406</v>
      </c>
      <c r="N171" s="83" t="s">
        <v>406</v>
      </c>
      <c r="O171" s="83" t="s">
        <v>406</v>
      </c>
      <c r="P171" s="83" t="s">
        <v>406</v>
      </c>
      <c r="Q171" s="83" t="s">
        <v>406</v>
      </c>
      <c r="R171" s="83" t="s">
        <v>406</v>
      </c>
      <c r="S171" s="83" t="s">
        <v>406</v>
      </c>
      <c r="T171" s="83" t="s">
        <v>406</v>
      </c>
      <c r="U171" s="3"/>
      <c r="V171" s="3"/>
    </row>
    <row r="172" spans="1:22">
      <c r="A172" s="83" t="s">
        <v>369</v>
      </c>
      <c r="B172" s="83" t="s">
        <v>367</v>
      </c>
      <c r="C172" s="83" t="s">
        <v>368</v>
      </c>
      <c r="D172" s="83">
        <v>123456</v>
      </c>
      <c r="E172" s="83" t="s">
        <v>370</v>
      </c>
      <c r="F172" s="83">
        <v>3</v>
      </c>
      <c r="G172" s="83">
        <v>8</v>
      </c>
      <c r="H172" s="83">
        <v>300</v>
      </c>
      <c r="I172" s="83" t="s">
        <v>406</v>
      </c>
      <c r="J172" s="83" t="s">
        <v>406</v>
      </c>
      <c r="K172" s="83" t="s">
        <v>406</v>
      </c>
      <c r="L172" s="83" t="s">
        <v>406</v>
      </c>
      <c r="M172" s="83" t="s">
        <v>406</v>
      </c>
      <c r="N172" s="83" t="s">
        <v>406</v>
      </c>
      <c r="O172" s="83" t="s">
        <v>406</v>
      </c>
      <c r="P172" s="83" t="s">
        <v>406</v>
      </c>
      <c r="Q172" s="83" t="s">
        <v>406</v>
      </c>
      <c r="R172" s="83" t="s">
        <v>406</v>
      </c>
      <c r="S172" s="83" t="s">
        <v>406</v>
      </c>
      <c r="T172" s="83" t="s">
        <v>406</v>
      </c>
      <c r="U172" s="3"/>
      <c r="V172" s="3"/>
    </row>
    <row r="173" spans="1:22">
      <c r="A173" s="83" t="s">
        <v>369</v>
      </c>
      <c r="B173" s="83" t="s">
        <v>367</v>
      </c>
      <c r="C173" s="83" t="s">
        <v>368</v>
      </c>
      <c r="D173" s="83">
        <v>123456</v>
      </c>
      <c r="E173" s="83" t="s">
        <v>370</v>
      </c>
      <c r="F173" s="83">
        <v>3</v>
      </c>
      <c r="G173" s="83">
        <v>8</v>
      </c>
      <c r="H173" s="83">
        <v>300</v>
      </c>
      <c r="I173" s="83" t="s">
        <v>406</v>
      </c>
      <c r="J173" s="83" t="s">
        <v>406</v>
      </c>
      <c r="K173" s="83" t="s">
        <v>406</v>
      </c>
      <c r="L173" s="83" t="s">
        <v>406</v>
      </c>
      <c r="M173" s="83" t="s">
        <v>406</v>
      </c>
      <c r="N173" s="83" t="s">
        <v>406</v>
      </c>
      <c r="O173" s="83" t="s">
        <v>406</v>
      </c>
      <c r="P173" s="83" t="s">
        <v>406</v>
      </c>
      <c r="Q173" s="83" t="s">
        <v>406</v>
      </c>
      <c r="R173" s="83" t="s">
        <v>406</v>
      </c>
      <c r="S173" s="83" t="s">
        <v>406</v>
      </c>
      <c r="T173" s="83" t="s">
        <v>406</v>
      </c>
      <c r="U173" s="3"/>
      <c r="V173" s="3"/>
    </row>
    <row r="174" spans="1:22">
      <c r="A174" s="83" t="s">
        <v>369</v>
      </c>
      <c r="B174" s="83" t="s">
        <v>367</v>
      </c>
      <c r="C174" s="83" t="s">
        <v>368</v>
      </c>
      <c r="D174" s="83">
        <v>123456</v>
      </c>
      <c r="E174" s="83" t="s">
        <v>370</v>
      </c>
      <c r="F174" s="83">
        <v>3</v>
      </c>
      <c r="G174" s="83">
        <v>8</v>
      </c>
      <c r="H174" s="83">
        <v>300</v>
      </c>
      <c r="I174" s="83" t="s">
        <v>406</v>
      </c>
      <c r="J174" s="83" t="s">
        <v>406</v>
      </c>
      <c r="K174" s="83" t="s">
        <v>406</v>
      </c>
      <c r="L174" s="83" t="s">
        <v>406</v>
      </c>
      <c r="M174" s="83" t="s">
        <v>406</v>
      </c>
      <c r="N174" s="83" t="s">
        <v>406</v>
      </c>
      <c r="O174" s="83" t="s">
        <v>406</v>
      </c>
      <c r="P174" s="83" t="s">
        <v>406</v>
      </c>
      <c r="Q174" s="83" t="s">
        <v>406</v>
      </c>
      <c r="R174" s="83" t="s">
        <v>406</v>
      </c>
      <c r="S174" s="83" t="s">
        <v>406</v>
      </c>
      <c r="T174" s="83" t="s">
        <v>406</v>
      </c>
      <c r="U174" s="3"/>
      <c r="V174" s="3"/>
    </row>
    <row r="175" spans="1:22">
      <c r="A175" s="83" t="s">
        <v>369</v>
      </c>
      <c r="B175" s="83" t="s">
        <v>367</v>
      </c>
      <c r="C175" s="83" t="s">
        <v>368</v>
      </c>
      <c r="D175" s="83">
        <v>123456</v>
      </c>
      <c r="E175" s="83" t="s">
        <v>370</v>
      </c>
      <c r="F175" s="83">
        <v>3</v>
      </c>
      <c r="G175" s="83">
        <v>8</v>
      </c>
      <c r="H175" s="83">
        <v>300</v>
      </c>
      <c r="I175" s="83" t="s">
        <v>406</v>
      </c>
      <c r="J175" s="83" t="s">
        <v>406</v>
      </c>
      <c r="K175" s="83" t="s">
        <v>406</v>
      </c>
      <c r="L175" s="83" t="s">
        <v>406</v>
      </c>
      <c r="M175" s="83" t="s">
        <v>406</v>
      </c>
      <c r="N175" s="83" t="s">
        <v>406</v>
      </c>
      <c r="O175" s="83" t="s">
        <v>406</v>
      </c>
      <c r="P175" s="83" t="s">
        <v>406</v>
      </c>
      <c r="Q175" s="83" t="s">
        <v>406</v>
      </c>
      <c r="R175" s="83" t="s">
        <v>406</v>
      </c>
      <c r="S175" s="83" t="s">
        <v>406</v>
      </c>
      <c r="T175" s="83" t="s">
        <v>406</v>
      </c>
      <c r="U175" s="3"/>
      <c r="V175" s="3"/>
    </row>
    <row r="176" spans="1:22">
      <c r="A176" s="83" t="s">
        <v>369</v>
      </c>
      <c r="B176" s="83" t="s">
        <v>367</v>
      </c>
      <c r="C176" s="83" t="s">
        <v>368</v>
      </c>
      <c r="D176" s="83">
        <v>123456</v>
      </c>
      <c r="E176" s="83" t="s">
        <v>370</v>
      </c>
      <c r="F176" s="83">
        <v>3</v>
      </c>
      <c r="G176" s="83">
        <v>8</v>
      </c>
      <c r="H176" s="83">
        <v>300</v>
      </c>
      <c r="I176" s="83" t="s">
        <v>406</v>
      </c>
      <c r="J176" s="83" t="s">
        <v>406</v>
      </c>
      <c r="K176" s="83" t="s">
        <v>406</v>
      </c>
      <c r="L176" s="83" t="s">
        <v>406</v>
      </c>
      <c r="M176" s="83" t="s">
        <v>406</v>
      </c>
      <c r="N176" s="83" t="s">
        <v>406</v>
      </c>
      <c r="O176" s="83" t="s">
        <v>406</v>
      </c>
      <c r="P176" s="83" t="s">
        <v>406</v>
      </c>
      <c r="Q176" s="83" t="s">
        <v>406</v>
      </c>
      <c r="R176" s="83" t="s">
        <v>406</v>
      </c>
      <c r="S176" s="83" t="s">
        <v>406</v>
      </c>
      <c r="T176" s="83" t="s">
        <v>406</v>
      </c>
      <c r="U176" s="3"/>
      <c r="V176" s="3"/>
    </row>
    <row r="177" spans="1:22">
      <c r="A177" s="83" t="s">
        <v>369</v>
      </c>
      <c r="B177" s="83" t="s">
        <v>367</v>
      </c>
      <c r="C177" s="83" t="s">
        <v>368</v>
      </c>
      <c r="D177" s="83">
        <v>123456</v>
      </c>
      <c r="E177" s="83" t="s">
        <v>370</v>
      </c>
      <c r="F177" s="83">
        <v>3</v>
      </c>
      <c r="G177" s="83">
        <v>8</v>
      </c>
      <c r="H177" s="83">
        <v>300</v>
      </c>
      <c r="I177" s="83" t="s">
        <v>406</v>
      </c>
      <c r="J177" s="83" t="s">
        <v>406</v>
      </c>
      <c r="K177" s="83" t="s">
        <v>406</v>
      </c>
      <c r="L177" s="83" t="s">
        <v>406</v>
      </c>
      <c r="M177" s="83" t="s">
        <v>406</v>
      </c>
      <c r="N177" s="83" t="s">
        <v>406</v>
      </c>
      <c r="O177" s="83" t="s">
        <v>406</v>
      </c>
      <c r="P177" s="83" t="s">
        <v>406</v>
      </c>
      <c r="Q177" s="83" t="s">
        <v>406</v>
      </c>
      <c r="R177" s="83" t="s">
        <v>406</v>
      </c>
      <c r="S177" s="83" t="s">
        <v>406</v>
      </c>
      <c r="T177" s="83" t="s">
        <v>406</v>
      </c>
      <c r="U177" s="3"/>
      <c r="V177" s="3"/>
    </row>
    <row r="178" spans="1:22">
      <c r="A178" s="83" t="s">
        <v>369</v>
      </c>
      <c r="B178" s="83" t="s">
        <v>367</v>
      </c>
      <c r="C178" s="83" t="s">
        <v>368</v>
      </c>
      <c r="D178" s="83">
        <v>123456</v>
      </c>
      <c r="E178" s="83" t="s">
        <v>370</v>
      </c>
      <c r="F178" s="83">
        <v>3</v>
      </c>
      <c r="G178" s="83">
        <v>8</v>
      </c>
      <c r="H178" s="83">
        <v>300</v>
      </c>
      <c r="I178" s="83" t="s">
        <v>406</v>
      </c>
      <c r="J178" s="83" t="s">
        <v>406</v>
      </c>
      <c r="K178" s="83" t="s">
        <v>406</v>
      </c>
      <c r="L178" s="83" t="s">
        <v>406</v>
      </c>
      <c r="M178" s="83" t="s">
        <v>406</v>
      </c>
      <c r="N178" s="83" t="s">
        <v>406</v>
      </c>
      <c r="O178" s="83" t="s">
        <v>406</v>
      </c>
      <c r="P178" s="83" t="s">
        <v>406</v>
      </c>
      <c r="Q178" s="83" t="s">
        <v>406</v>
      </c>
      <c r="R178" s="83" t="s">
        <v>406</v>
      </c>
      <c r="S178" s="83" t="s">
        <v>406</v>
      </c>
      <c r="T178" s="83" t="s">
        <v>406</v>
      </c>
      <c r="U178" s="3"/>
      <c r="V178" s="3"/>
    </row>
    <row r="179" spans="1:22">
      <c r="A179" s="83" t="s">
        <v>369</v>
      </c>
      <c r="B179" s="83" t="s">
        <v>367</v>
      </c>
      <c r="C179" s="83" t="s">
        <v>368</v>
      </c>
      <c r="D179" s="83">
        <v>123456</v>
      </c>
      <c r="E179" s="83" t="s">
        <v>370</v>
      </c>
      <c r="F179" s="83">
        <v>3</v>
      </c>
      <c r="G179" s="83">
        <v>8</v>
      </c>
      <c r="H179" s="83">
        <v>300</v>
      </c>
      <c r="I179" s="83" t="s">
        <v>406</v>
      </c>
      <c r="J179" s="83" t="s">
        <v>406</v>
      </c>
      <c r="K179" s="83" t="s">
        <v>406</v>
      </c>
      <c r="L179" s="83" t="s">
        <v>406</v>
      </c>
      <c r="M179" s="83" t="s">
        <v>406</v>
      </c>
      <c r="N179" s="83" t="s">
        <v>406</v>
      </c>
      <c r="O179" s="83" t="s">
        <v>406</v>
      </c>
      <c r="P179" s="83" t="s">
        <v>406</v>
      </c>
      <c r="Q179" s="83" t="s">
        <v>406</v>
      </c>
      <c r="R179" s="83" t="s">
        <v>406</v>
      </c>
      <c r="S179" s="83" t="s">
        <v>406</v>
      </c>
      <c r="T179" s="83" t="s">
        <v>406</v>
      </c>
      <c r="U179" s="3"/>
      <c r="V179" s="3"/>
    </row>
    <row r="180" spans="1:22">
      <c r="A180" s="83" t="s">
        <v>369</v>
      </c>
      <c r="B180" s="83" t="s">
        <v>367</v>
      </c>
      <c r="C180" s="83" t="s">
        <v>368</v>
      </c>
      <c r="D180" s="83">
        <v>123456</v>
      </c>
      <c r="E180" s="83" t="s">
        <v>370</v>
      </c>
      <c r="F180" s="83">
        <v>3</v>
      </c>
      <c r="G180" s="83">
        <v>8</v>
      </c>
      <c r="H180" s="83">
        <v>300</v>
      </c>
      <c r="I180" s="83" t="s">
        <v>406</v>
      </c>
      <c r="J180" s="83" t="s">
        <v>406</v>
      </c>
      <c r="K180" s="83" t="s">
        <v>406</v>
      </c>
      <c r="L180" s="83" t="s">
        <v>406</v>
      </c>
      <c r="M180" s="83" t="s">
        <v>406</v>
      </c>
      <c r="N180" s="83" t="s">
        <v>406</v>
      </c>
      <c r="O180" s="83" t="s">
        <v>406</v>
      </c>
      <c r="P180" s="83" t="s">
        <v>406</v>
      </c>
      <c r="Q180" s="83" t="s">
        <v>406</v>
      </c>
      <c r="R180" s="83" t="s">
        <v>406</v>
      </c>
      <c r="S180" s="83" t="s">
        <v>406</v>
      </c>
      <c r="T180" s="83" t="s">
        <v>406</v>
      </c>
      <c r="U180" s="3"/>
      <c r="V180" s="3"/>
    </row>
    <row r="181" spans="1:22">
      <c r="A181" s="83" t="s">
        <v>369</v>
      </c>
      <c r="B181" s="83" t="s">
        <v>367</v>
      </c>
      <c r="C181" s="83" t="s">
        <v>368</v>
      </c>
      <c r="D181" s="83">
        <v>123456</v>
      </c>
      <c r="E181" s="83" t="s">
        <v>370</v>
      </c>
      <c r="F181" s="83">
        <v>3</v>
      </c>
      <c r="G181" s="83">
        <v>8</v>
      </c>
      <c r="H181" s="83">
        <v>300</v>
      </c>
      <c r="I181" s="83" t="s">
        <v>406</v>
      </c>
      <c r="J181" s="83" t="s">
        <v>406</v>
      </c>
      <c r="K181" s="83" t="s">
        <v>406</v>
      </c>
      <c r="L181" s="83" t="s">
        <v>406</v>
      </c>
      <c r="M181" s="83" t="s">
        <v>406</v>
      </c>
      <c r="N181" s="83" t="s">
        <v>406</v>
      </c>
      <c r="O181" s="83" t="s">
        <v>406</v>
      </c>
      <c r="P181" s="83" t="s">
        <v>406</v>
      </c>
      <c r="Q181" s="83" t="s">
        <v>406</v>
      </c>
      <c r="R181" s="83" t="s">
        <v>406</v>
      </c>
      <c r="S181" s="83" t="s">
        <v>406</v>
      </c>
      <c r="T181" s="83" t="s">
        <v>406</v>
      </c>
      <c r="U181" s="3"/>
      <c r="V181" s="3"/>
    </row>
    <row r="182" spans="1:22">
      <c r="A182" s="83" t="s">
        <v>369</v>
      </c>
      <c r="B182" s="83" t="s">
        <v>367</v>
      </c>
      <c r="C182" s="83" t="s">
        <v>368</v>
      </c>
      <c r="D182" s="83">
        <v>123456</v>
      </c>
      <c r="E182" s="83" t="s">
        <v>370</v>
      </c>
      <c r="F182" s="83">
        <v>3</v>
      </c>
      <c r="G182" s="83">
        <v>8</v>
      </c>
      <c r="H182" s="83">
        <v>300</v>
      </c>
      <c r="I182" s="83" t="s">
        <v>406</v>
      </c>
      <c r="J182" s="83" t="s">
        <v>406</v>
      </c>
      <c r="K182" s="83" t="s">
        <v>406</v>
      </c>
      <c r="L182" s="83" t="s">
        <v>406</v>
      </c>
      <c r="M182" s="83" t="s">
        <v>406</v>
      </c>
      <c r="N182" s="83" t="s">
        <v>406</v>
      </c>
      <c r="O182" s="83" t="s">
        <v>406</v>
      </c>
      <c r="P182" s="83" t="s">
        <v>406</v>
      </c>
      <c r="Q182" s="83" t="s">
        <v>406</v>
      </c>
      <c r="R182" s="83" t="s">
        <v>406</v>
      </c>
      <c r="S182" s="83" t="s">
        <v>406</v>
      </c>
      <c r="T182" s="83" t="s">
        <v>406</v>
      </c>
      <c r="U182" s="3"/>
      <c r="V182" s="3"/>
    </row>
    <row r="183" spans="1:22">
      <c r="A183" s="83" t="s">
        <v>369</v>
      </c>
      <c r="B183" s="83" t="s">
        <v>367</v>
      </c>
      <c r="C183" s="83" t="s">
        <v>368</v>
      </c>
      <c r="D183" s="83">
        <v>123456</v>
      </c>
      <c r="E183" s="83" t="s">
        <v>370</v>
      </c>
      <c r="F183" s="83">
        <v>3</v>
      </c>
      <c r="G183" s="83">
        <v>8</v>
      </c>
      <c r="H183" s="83">
        <v>300</v>
      </c>
      <c r="I183" s="83" t="s">
        <v>406</v>
      </c>
      <c r="J183" s="83" t="s">
        <v>406</v>
      </c>
      <c r="K183" s="83" t="s">
        <v>406</v>
      </c>
      <c r="L183" s="83" t="s">
        <v>406</v>
      </c>
      <c r="M183" s="83" t="s">
        <v>406</v>
      </c>
      <c r="N183" s="83" t="s">
        <v>406</v>
      </c>
      <c r="O183" s="83" t="s">
        <v>406</v>
      </c>
      <c r="P183" s="83" t="s">
        <v>406</v>
      </c>
      <c r="Q183" s="83" t="s">
        <v>406</v>
      </c>
      <c r="R183" s="83" t="s">
        <v>406</v>
      </c>
      <c r="S183" s="83" t="s">
        <v>406</v>
      </c>
      <c r="T183" s="83" t="s">
        <v>406</v>
      </c>
      <c r="U183" s="3"/>
      <c r="V183" s="3"/>
    </row>
    <row r="184" spans="1:22">
      <c r="A184" s="83" t="s">
        <v>369</v>
      </c>
      <c r="B184" s="83" t="s">
        <v>367</v>
      </c>
      <c r="C184" s="83" t="s">
        <v>368</v>
      </c>
      <c r="D184" s="83">
        <v>123456</v>
      </c>
      <c r="E184" s="83" t="s">
        <v>370</v>
      </c>
      <c r="F184" s="83">
        <v>3</v>
      </c>
      <c r="G184" s="83">
        <v>8</v>
      </c>
      <c r="H184" s="83">
        <v>300</v>
      </c>
      <c r="I184" s="83" t="s">
        <v>406</v>
      </c>
      <c r="J184" s="83" t="s">
        <v>406</v>
      </c>
      <c r="K184" s="83" t="s">
        <v>406</v>
      </c>
      <c r="L184" s="83" t="s">
        <v>406</v>
      </c>
      <c r="M184" s="83" t="s">
        <v>406</v>
      </c>
      <c r="N184" s="83" t="s">
        <v>406</v>
      </c>
      <c r="O184" s="83" t="s">
        <v>406</v>
      </c>
      <c r="P184" s="83" t="s">
        <v>406</v>
      </c>
      <c r="Q184" s="83" t="s">
        <v>406</v>
      </c>
      <c r="R184" s="83" t="s">
        <v>406</v>
      </c>
      <c r="S184" s="83" t="s">
        <v>406</v>
      </c>
      <c r="T184" s="83" t="s">
        <v>406</v>
      </c>
      <c r="U184" s="3"/>
      <c r="V184" s="3"/>
    </row>
    <row r="185" spans="1:22">
      <c r="A185" s="83" t="s">
        <v>369</v>
      </c>
      <c r="B185" s="83" t="s">
        <v>367</v>
      </c>
      <c r="C185" s="83" t="s">
        <v>368</v>
      </c>
      <c r="D185" s="83">
        <v>123456</v>
      </c>
      <c r="E185" s="83" t="s">
        <v>370</v>
      </c>
      <c r="F185" s="83">
        <v>3</v>
      </c>
      <c r="G185" s="83">
        <v>8</v>
      </c>
      <c r="H185" s="83">
        <v>300</v>
      </c>
      <c r="I185" s="83" t="s">
        <v>406</v>
      </c>
      <c r="J185" s="83" t="s">
        <v>406</v>
      </c>
      <c r="K185" s="83" t="s">
        <v>406</v>
      </c>
      <c r="L185" s="83" t="s">
        <v>406</v>
      </c>
      <c r="M185" s="83" t="s">
        <v>406</v>
      </c>
      <c r="N185" s="83" t="s">
        <v>406</v>
      </c>
      <c r="O185" s="83" t="s">
        <v>406</v>
      </c>
      <c r="P185" s="83" t="s">
        <v>406</v>
      </c>
      <c r="Q185" s="83" t="s">
        <v>406</v>
      </c>
      <c r="R185" s="83" t="s">
        <v>406</v>
      </c>
      <c r="S185" s="83" t="s">
        <v>406</v>
      </c>
      <c r="T185" s="83" t="s">
        <v>406</v>
      </c>
      <c r="U185" s="3"/>
      <c r="V185" s="3"/>
    </row>
    <row r="186" spans="1:22">
      <c r="A186" s="83" t="s">
        <v>369</v>
      </c>
      <c r="B186" s="83" t="s">
        <v>367</v>
      </c>
      <c r="C186" s="83" t="s">
        <v>368</v>
      </c>
      <c r="D186" s="83">
        <v>123456</v>
      </c>
      <c r="E186" s="83" t="s">
        <v>370</v>
      </c>
      <c r="F186" s="83">
        <v>3</v>
      </c>
      <c r="G186" s="83">
        <v>8</v>
      </c>
      <c r="H186" s="83">
        <v>300</v>
      </c>
      <c r="I186" s="83" t="s">
        <v>406</v>
      </c>
      <c r="J186" s="83" t="s">
        <v>406</v>
      </c>
      <c r="K186" s="83" t="s">
        <v>406</v>
      </c>
      <c r="L186" s="83" t="s">
        <v>406</v>
      </c>
      <c r="M186" s="83" t="s">
        <v>406</v>
      </c>
      <c r="N186" s="83" t="s">
        <v>406</v>
      </c>
      <c r="O186" s="83" t="s">
        <v>406</v>
      </c>
      <c r="P186" s="83" t="s">
        <v>406</v>
      </c>
      <c r="Q186" s="83" t="s">
        <v>406</v>
      </c>
      <c r="R186" s="83" t="s">
        <v>406</v>
      </c>
      <c r="S186" s="83" t="s">
        <v>406</v>
      </c>
      <c r="T186" s="83" t="s">
        <v>406</v>
      </c>
      <c r="U186" s="3"/>
      <c r="V186" s="3"/>
    </row>
    <row r="187" spans="1:22">
      <c r="A187" s="83" t="s">
        <v>369</v>
      </c>
      <c r="B187" s="83" t="s">
        <v>367</v>
      </c>
      <c r="C187" s="83" t="s">
        <v>368</v>
      </c>
      <c r="D187" s="83">
        <v>123456</v>
      </c>
      <c r="E187" s="83" t="s">
        <v>370</v>
      </c>
      <c r="F187" s="83">
        <v>3</v>
      </c>
      <c r="G187" s="83">
        <v>8</v>
      </c>
      <c r="H187" s="83">
        <v>300</v>
      </c>
      <c r="I187" s="83" t="s">
        <v>406</v>
      </c>
      <c r="J187" s="83" t="s">
        <v>406</v>
      </c>
      <c r="K187" s="83" t="s">
        <v>406</v>
      </c>
      <c r="L187" s="83" t="s">
        <v>406</v>
      </c>
      <c r="M187" s="83" t="s">
        <v>406</v>
      </c>
      <c r="N187" s="83" t="s">
        <v>406</v>
      </c>
      <c r="O187" s="83" t="s">
        <v>406</v>
      </c>
      <c r="P187" s="83" t="s">
        <v>406</v>
      </c>
      <c r="Q187" s="83" t="s">
        <v>406</v>
      </c>
      <c r="R187" s="83" t="s">
        <v>406</v>
      </c>
      <c r="S187" s="83" t="s">
        <v>406</v>
      </c>
      <c r="T187" s="83" t="s">
        <v>406</v>
      </c>
      <c r="U187" s="3"/>
      <c r="V187" s="3"/>
    </row>
    <row r="188" spans="1:22">
      <c r="A188" s="83" t="s">
        <v>369</v>
      </c>
      <c r="B188" s="83" t="s">
        <v>367</v>
      </c>
      <c r="C188" s="83" t="s">
        <v>368</v>
      </c>
      <c r="D188" s="83">
        <v>123456</v>
      </c>
      <c r="E188" s="83" t="s">
        <v>370</v>
      </c>
      <c r="F188" s="83">
        <v>3</v>
      </c>
      <c r="G188" s="83">
        <v>8</v>
      </c>
      <c r="H188" s="83">
        <v>300</v>
      </c>
      <c r="I188" s="83" t="s">
        <v>406</v>
      </c>
      <c r="J188" s="83" t="s">
        <v>406</v>
      </c>
      <c r="K188" s="83" t="s">
        <v>406</v>
      </c>
      <c r="L188" s="83" t="s">
        <v>406</v>
      </c>
      <c r="M188" s="83" t="s">
        <v>406</v>
      </c>
      <c r="N188" s="83" t="s">
        <v>406</v>
      </c>
      <c r="O188" s="83" t="s">
        <v>406</v>
      </c>
      <c r="P188" s="83" t="s">
        <v>406</v>
      </c>
      <c r="Q188" s="83" t="s">
        <v>406</v>
      </c>
      <c r="R188" s="83" t="s">
        <v>406</v>
      </c>
      <c r="S188" s="83" t="s">
        <v>406</v>
      </c>
      <c r="T188" s="83" t="s">
        <v>406</v>
      </c>
      <c r="U188" s="3"/>
      <c r="V188" s="3"/>
    </row>
    <row r="189" spans="1:22">
      <c r="A189" s="83" t="s">
        <v>369</v>
      </c>
      <c r="B189" s="83" t="s">
        <v>367</v>
      </c>
      <c r="C189" s="83" t="s">
        <v>368</v>
      </c>
      <c r="D189" s="83">
        <v>123456</v>
      </c>
      <c r="E189" s="83" t="s">
        <v>370</v>
      </c>
      <c r="F189" s="83">
        <v>3</v>
      </c>
      <c r="G189" s="83">
        <v>8</v>
      </c>
      <c r="H189" s="83">
        <v>300</v>
      </c>
      <c r="I189" s="83" t="s">
        <v>406</v>
      </c>
      <c r="J189" s="83" t="s">
        <v>406</v>
      </c>
      <c r="K189" s="83" t="s">
        <v>406</v>
      </c>
      <c r="L189" s="83" t="s">
        <v>406</v>
      </c>
      <c r="M189" s="83" t="s">
        <v>406</v>
      </c>
      <c r="N189" s="83" t="s">
        <v>406</v>
      </c>
      <c r="O189" s="83" t="s">
        <v>406</v>
      </c>
      <c r="P189" s="83" t="s">
        <v>406</v>
      </c>
      <c r="Q189" s="83" t="s">
        <v>406</v>
      </c>
      <c r="R189" s="83" t="s">
        <v>406</v>
      </c>
      <c r="S189" s="83" t="s">
        <v>406</v>
      </c>
      <c r="T189" s="83" t="s">
        <v>406</v>
      </c>
      <c r="U189" s="3"/>
      <c r="V189" s="3"/>
    </row>
    <row r="190" spans="1:22">
      <c r="A190" s="83" t="s">
        <v>369</v>
      </c>
      <c r="B190" s="83" t="s">
        <v>367</v>
      </c>
      <c r="C190" s="83" t="s">
        <v>368</v>
      </c>
      <c r="D190" s="83">
        <v>123456</v>
      </c>
      <c r="E190" s="83" t="s">
        <v>370</v>
      </c>
      <c r="F190" s="83">
        <v>3</v>
      </c>
      <c r="G190" s="83">
        <v>8</v>
      </c>
      <c r="H190" s="83">
        <v>300</v>
      </c>
      <c r="I190" s="83" t="s">
        <v>406</v>
      </c>
      <c r="J190" s="83" t="s">
        <v>406</v>
      </c>
      <c r="K190" s="83" t="s">
        <v>406</v>
      </c>
      <c r="L190" s="83" t="s">
        <v>406</v>
      </c>
      <c r="M190" s="83" t="s">
        <v>406</v>
      </c>
      <c r="N190" s="83" t="s">
        <v>406</v>
      </c>
      <c r="O190" s="83" t="s">
        <v>406</v>
      </c>
      <c r="P190" s="83" t="s">
        <v>406</v>
      </c>
      <c r="Q190" s="83" t="s">
        <v>406</v>
      </c>
      <c r="R190" s="83" t="s">
        <v>406</v>
      </c>
      <c r="S190" s="83" t="s">
        <v>406</v>
      </c>
      <c r="T190" s="83" t="s">
        <v>406</v>
      </c>
      <c r="U190" s="3"/>
      <c r="V190" s="3"/>
    </row>
    <row r="191" spans="1:22">
      <c r="A191" s="83" t="s">
        <v>369</v>
      </c>
      <c r="B191" s="83" t="s">
        <v>367</v>
      </c>
      <c r="C191" s="83" t="s">
        <v>368</v>
      </c>
      <c r="D191" s="83">
        <v>123456</v>
      </c>
      <c r="E191" s="83" t="s">
        <v>370</v>
      </c>
      <c r="F191" s="83">
        <v>3</v>
      </c>
      <c r="G191" s="83">
        <v>8</v>
      </c>
      <c r="H191" s="83">
        <v>300</v>
      </c>
      <c r="I191" s="83" t="s">
        <v>406</v>
      </c>
      <c r="J191" s="83" t="s">
        <v>406</v>
      </c>
      <c r="K191" s="83" t="s">
        <v>406</v>
      </c>
      <c r="L191" s="83" t="s">
        <v>406</v>
      </c>
      <c r="M191" s="83" t="s">
        <v>406</v>
      </c>
      <c r="N191" s="83" t="s">
        <v>406</v>
      </c>
      <c r="O191" s="83" t="s">
        <v>406</v>
      </c>
      <c r="P191" s="83" t="s">
        <v>406</v>
      </c>
      <c r="Q191" s="83" t="s">
        <v>406</v>
      </c>
      <c r="R191" s="83" t="s">
        <v>406</v>
      </c>
      <c r="S191" s="83" t="s">
        <v>406</v>
      </c>
      <c r="T191" s="83" t="s">
        <v>406</v>
      </c>
      <c r="U191" s="3"/>
      <c r="V191" s="3"/>
    </row>
    <row r="192" spans="1:22">
      <c r="A192" s="83" t="s">
        <v>369</v>
      </c>
      <c r="B192" s="83" t="s">
        <v>367</v>
      </c>
      <c r="C192" s="83" t="s">
        <v>368</v>
      </c>
      <c r="D192" s="83">
        <v>123456</v>
      </c>
      <c r="E192" s="83" t="s">
        <v>370</v>
      </c>
      <c r="F192" s="83">
        <v>3</v>
      </c>
      <c r="G192" s="83">
        <v>8</v>
      </c>
      <c r="H192" s="83">
        <v>300</v>
      </c>
      <c r="I192" s="83" t="s">
        <v>406</v>
      </c>
      <c r="J192" s="83" t="s">
        <v>406</v>
      </c>
      <c r="K192" s="83" t="s">
        <v>406</v>
      </c>
      <c r="L192" s="83" t="s">
        <v>406</v>
      </c>
      <c r="M192" s="83" t="s">
        <v>406</v>
      </c>
      <c r="N192" s="83" t="s">
        <v>406</v>
      </c>
      <c r="O192" s="83" t="s">
        <v>406</v>
      </c>
      <c r="P192" s="83" t="s">
        <v>406</v>
      </c>
      <c r="Q192" s="83" t="s">
        <v>406</v>
      </c>
      <c r="R192" s="83" t="s">
        <v>406</v>
      </c>
      <c r="S192" s="83" t="s">
        <v>406</v>
      </c>
      <c r="T192" s="83" t="s">
        <v>406</v>
      </c>
      <c r="U192" s="3"/>
      <c r="V192" s="3"/>
    </row>
    <row r="193" spans="1:22">
      <c r="A193" s="83" t="s">
        <v>369</v>
      </c>
      <c r="B193" s="83" t="s">
        <v>367</v>
      </c>
      <c r="C193" s="83" t="s">
        <v>368</v>
      </c>
      <c r="D193" s="83">
        <v>123456</v>
      </c>
      <c r="E193" s="83" t="s">
        <v>370</v>
      </c>
      <c r="F193" s="83">
        <v>3</v>
      </c>
      <c r="G193" s="83">
        <v>8</v>
      </c>
      <c r="H193" s="83">
        <v>300</v>
      </c>
      <c r="I193" s="83" t="s">
        <v>406</v>
      </c>
      <c r="J193" s="83" t="s">
        <v>406</v>
      </c>
      <c r="K193" s="83" t="s">
        <v>406</v>
      </c>
      <c r="L193" s="83" t="s">
        <v>406</v>
      </c>
      <c r="M193" s="83" t="s">
        <v>406</v>
      </c>
      <c r="N193" s="83" t="s">
        <v>406</v>
      </c>
      <c r="O193" s="83" t="s">
        <v>406</v>
      </c>
      <c r="P193" s="83" t="s">
        <v>406</v>
      </c>
      <c r="Q193" s="83" t="s">
        <v>406</v>
      </c>
      <c r="R193" s="83" t="s">
        <v>406</v>
      </c>
      <c r="S193" s="83" t="s">
        <v>406</v>
      </c>
      <c r="T193" s="83" t="s">
        <v>406</v>
      </c>
      <c r="U193" s="3"/>
      <c r="V193" s="3"/>
    </row>
    <row r="194" spans="1:22">
      <c r="A194" s="83" t="s">
        <v>369</v>
      </c>
      <c r="B194" s="83" t="s">
        <v>367</v>
      </c>
      <c r="C194" s="83" t="s">
        <v>368</v>
      </c>
      <c r="D194" s="83">
        <v>123456</v>
      </c>
      <c r="E194" s="83" t="s">
        <v>370</v>
      </c>
      <c r="F194" s="83">
        <v>3</v>
      </c>
      <c r="G194" s="83">
        <v>8</v>
      </c>
      <c r="H194" s="83">
        <v>300</v>
      </c>
      <c r="I194" s="83" t="s">
        <v>406</v>
      </c>
      <c r="J194" s="83" t="s">
        <v>406</v>
      </c>
      <c r="K194" s="83" t="s">
        <v>406</v>
      </c>
      <c r="L194" s="83" t="s">
        <v>406</v>
      </c>
      <c r="M194" s="83" t="s">
        <v>406</v>
      </c>
      <c r="N194" s="83" t="s">
        <v>406</v>
      </c>
      <c r="O194" s="83" t="s">
        <v>406</v>
      </c>
      <c r="P194" s="83" t="s">
        <v>406</v>
      </c>
      <c r="Q194" s="83" t="s">
        <v>406</v>
      </c>
      <c r="R194" s="83" t="s">
        <v>406</v>
      </c>
      <c r="S194" s="83" t="s">
        <v>406</v>
      </c>
      <c r="T194" s="83" t="s">
        <v>406</v>
      </c>
      <c r="U194" s="3"/>
      <c r="V194" s="3"/>
    </row>
    <row r="195" spans="1:22">
      <c r="A195" s="83" t="s">
        <v>369</v>
      </c>
      <c r="B195" s="83" t="s">
        <v>367</v>
      </c>
      <c r="C195" s="83" t="s">
        <v>368</v>
      </c>
      <c r="D195" s="83">
        <v>123456</v>
      </c>
      <c r="E195" s="83" t="s">
        <v>370</v>
      </c>
      <c r="F195" s="83">
        <v>3</v>
      </c>
      <c r="G195" s="83">
        <v>8</v>
      </c>
      <c r="H195" s="83">
        <v>300</v>
      </c>
      <c r="I195" s="83" t="s">
        <v>406</v>
      </c>
      <c r="J195" s="83" t="s">
        <v>406</v>
      </c>
      <c r="K195" s="83" t="s">
        <v>406</v>
      </c>
      <c r="L195" s="83" t="s">
        <v>406</v>
      </c>
      <c r="M195" s="83" t="s">
        <v>406</v>
      </c>
      <c r="N195" s="83" t="s">
        <v>406</v>
      </c>
      <c r="O195" s="83" t="s">
        <v>406</v>
      </c>
      <c r="P195" s="83" t="s">
        <v>406</v>
      </c>
      <c r="Q195" s="83" t="s">
        <v>406</v>
      </c>
      <c r="R195" s="83" t="s">
        <v>406</v>
      </c>
      <c r="S195" s="83" t="s">
        <v>406</v>
      </c>
      <c r="T195" s="83" t="s">
        <v>406</v>
      </c>
      <c r="U195" s="3"/>
      <c r="V195" s="3"/>
    </row>
    <row r="196" spans="1:22">
      <c r="A196" s="83" t="s">
        <v>369</v>
      </c>
      <c r="B196" s="83" t="s">
        <v>367</v>
      </c>
      <c r="C196" s="83" t="s">
        <v>368</v>
      </c>
      <c r="D196" s="83">
        <v>123456</v>
      </c>
      <c r="E196" s="83" t="s">
        <v>370</v>
      </c>
      <c r="F196" s="83">
        <v>3</v>
      </c>
      <c r="G196" s="83">
        <v>8</v>
      </c>
      <c r="H196" s="83">
        <v>300</v>
      </c>
      <c r="I196" s="83" t="s">
        <v>406</v>
      </c>
      <c r="J196" s="83" t="s">
        <v>406</v>
      </c>
      <c r="K196" s="83" t="s">
        <v>406</v>
      </c>
      <c r="L196" s="83" t="s">
        <v>406</v>
      </c>
      <c r="M196" s="83" t="s">
        <v>406</v>
      </c>
      <c r="N196" s="83" t="s">
        <v>406</v>
      </c>
      <c r="O196" s="83" t="s">
        <v>406</v>
      </c>
      <c r="P196" s="83" t="s">
        <v>406</v>
      </c>
      <c r="Q196" s="83" t="s">
        <v>406</v>
      </c>
      <c r="R196" s="83" t="s">
        <v>406</v>
      </c>
      <c r="S196" s="83" t="s">
        <v>406</v>
      </c>
      <c r="T196" s="83" t="s">
        <v>406</v>
      </c>
      <c r="U196" s="3"/>
      <c r="V196" s="3"/>
    </row>
    <row r="197" spans="1:22">
      <c r="A197" s="83" t="s">
        <v>369</v>
      </c>
      <c r="B197" s="83" t="s">
        <v>367</v>
      </c>
      <c r="C197" s="83" t="s">
        <v>368</v>
      </c>
      <c r="D197" s="83">
        <v>123456</v>
      </c>
      <c r="E197" s="83" t="s">
        <v>370</v>
      </c>
      <c r="F197" s="83">
        <v>3</v>
      </c>
      <c r="G197" s="83">
        <v>8</v>
      </c>
      <c r="H197" s="83">
        <v>300</v>
      </c>
      <c r="I197" s="83" t="s">
        <v>406</v>
      </c>
      <c r="J197" s="83" t="s">
        <v>406</v>
      </c>
      <c r="K197" s="83" t="s">
        <v>406</v>
      </c>
      <c r="L197" s="83" t="s">
        <v>406</v>
      </c>
      <c r="M197" s="83" t="s">
        <v>406</v>
      </c>
      <c r="N197" s="83" t="s">
        <v>406</v>
      </c>
      <c r="O197" s="83" t="s">
        <v>406</v>
      </c>
      <c r="P197" s="83" t="s">
        <v>406</v>
      </c>
      <c r="Q197" s="83" t="s">
        <v>406</v>
      </c>
      <c r="R197" s="83" t="s">
        <v>406</v>
      </c>
      <c r="S197" s="83" t="s">
        <v>406</v>
      </c>
      <c r="T197" s="83" t="s">
        <v>406</v>
      </c>
      <c r="U197" s="3"/>
      <c r="V197" s="3"/>
    </row>
    <row r="198" spans="1:22">
      <c r="A198" s="83" t="s">
        <v>369</v>
      </c>
      <c r="B198" s="83" t="s">
        <v>367</v>
      </c>
      <c r="C198" s="83" t="s">
        <v>368</v>
      </c>
      <c r="D198" s="83">
        <v>123456</v>
      </c>
      <c r="E198" s="83" t="s">
        <v>370</v>
      </c>
      <c r="F198" s="83">
        <v>3</v>
      </c>
      <c r="G198" s="83">
        <v>8</v>
      </c>
      <c r="H198" s="83">
        <v>300</v>
      </c>
      <c r="I198" s="83" t="s">
        <v>406</v>
      </c>
      <c r="J198" s="83" t="s">
        <v>406</v>
      </c>
      <c r="K198" s="83" t="s">
        <v>406</v>
      </c>
      <c r="L198" s="83" t="s">
        <v>406</v>
      </c>
      <c r="M198" s="83" t="s">
        <v>406</v>
      </c>
      <c r="N198" s="83" t="s">
        <v>406</v>
      </c>
      <c r="O198" s="83" t="s">
        <v>406</v>
      </c>
      <c r="P198" s="83" t="s">
        <v>406</v>
      </c>
      <c r="Q198" s="83" t="s">
        <v>406</v>
      </c>
      <c r="R198" s="83" t="s">
        <v>406</v>
      </c>
      <c r="S198" s="83" t="s">
        <v>406</v>
      </c>
      <c r="T198" s="83" t="s">
        <v>406</v>
      </c>
      <c r="U198" s="3"/>
      <c r="V198" s="3"/>
    </row>
    <row r="199" spans="1:22">
      <c r="A199" s="83" t="s">
        <v>369</v>
      </c>
      <c r="B199" s="83" t="s">
        <v>367</v>
      </c>
      <c r="C199" s="83" t="s">
        <v>368</v>
      </c>
      <c r="D199" s="83">
        <v>123456</v>
      </c>
      <c r="E199" s="83" t="s">
        <v>370</v>
      </c>
      <c r="F199" s="83">
        <v>3</v>
      </c>
      <c r="G199" s="83">
        <v>8</v>
      </c>
      <c r="H199" s="83">
        <v>300</v>
      </c>
      <c r="I199" s="83" t="s">
        <v>406</v>
      </c>
      <c r="J199" s="83" t="s">
        <v>406</v>
      </c>
      <c r="K199" s="83" t="s">
        <v>406</v>
      </c>
      <c r="L199" s="83" t="s">
        <v>406</v>
      </c>
      <c r="M199" s="83" t="s">
        <v>406</v>
      </c>
      <c r="N199" s="83" t="s">
        <v>406</v>
      </c>
      <c r="O199" s="83" t="s">
        <v>406</v>
      </c>
      <c r="P199" s="83" t="s">
        <v>406</v>
      </c>
      <c r="Q199" s="83" t="s">
        <v>406</v>
      </c>
      <c r="R199" s="83" t="s">
        <v>406</v>
      </c>
      <c r="S199" s="83" t="s">
        <v>406</v>
      </c>
      <c r="T199" s="83" t="s">
        <v>406</v>
      </c>
      <c r="U199" s="3"/>
      <c r="V199" s="3"/>
    </row>
    <row r="200" spans="1:22">
      <c r="A200" s="83" t="s">
        <v>369</v>
      </c>
      <c r="B200" s="83" t="s">
        <v>367</v>
      </c>
      <c r="C200" s="83" t="s">
        <v>368</v>
      </c>
      <c r="D200" s="83">
        <v>123456</v>
      </c>
      <c r="E200" s="83" t="s">
        <v>370</v>
      </c>
      <c r="F200" s="83">
        <v>3</v>
      </c>
      <c r="G200" s="83">
        <v>8</v>
      </c>
      <c r="H200" s="83">
        <v>300</v>
      </c>
      <c r="I200" s="83" t="s">
        <v>406</v>
      </c>
      <c r="J200" s="83" t="s">
        <v>406</v>
      </c>
      <c r="K200" s="83" t="s">
        <v>406</v>
      </c>
      <c r="L200" s="83" t="s">
        <v>406</v>
      </c>
      <c r="M200" s="83" t="s">
        <v>406</v>
      </c>
      <c r="N200" s="83" t="s">
        <v>406</v>
      </c>
      <c r="O200" s="83" t="s">
        <v>406</v>
      </c>
      <c r="P200" s="83" t="s">
        <v>406</v>
      </c>
      <c r="Q200" s="83" t="s">
        <v>406</v>
      </c>
      <c r="R200" s="83" t="s">
        <v>406</v>
      </c>
      <c r="S200" s="83" t="s">
        <v>406</v>
      </c>
      <c r="T200" s="83" t="s">
        <v>406</v>
      </c>
      <c r="U200" s="3"/>
      <c r="V200" s="3"/>
    </row>
    <row r="201" spans="1:22">
      <c r="A201" s="83" t="s">
        <v>369</v>
      </c>
      <c r="B201" s="83" t="s">
        <v>367</v>
      </c>
      <c r="C201" s="83" t="s">
        <v>368</v>
      </c>
      <c r="D201" s="83">
        <v>123456</v>
      </c>
      <c r="E201" s="83" t="s">
        <v>370</v>
      </c>
      <c r="F201" s="83">
        <v>3</v>
      </c>
      <c r="G201" s="83">
        <v>8</v>
      </c>
      <c r="H201" s="83">
        <v>300</v>
      </c>
      <c r="I201" s="83" t="s">
        <v>406</v>
      </c>
      <c r="J201" s="83" t="s">
        <v>406</v>
      </c>
      <c r="K201" s="83" t="s">
        <v>406</v>
      </c>
      <c r="L201" s="83" t="s">
        <v>406</v>
      </c>
      <c r="M201" s="83" t="s">
        <v>406</v>
      </c>
      <c r="N201" s="83" t="s">
        <v>406</v>
      </c>
      <c r="O201" s="83" t="s">
        <v>406</v>
      </c>
      <c r="P201" s="83" t="s">
        <v>406</v>
      </c>
      <c r="Q201" s="83" t="s">
        <v>406</v>
      </c>
      <c r="R201" s="83" t="s">
        <v>406</v>
      </c>
      <c r="S201" s="83" t="s">
        <v>406</v>
      </c>
      <c r="T201" s="83" t="s">
        <v>406</v>
      </c>
      <c r="U201" s="3"/>
      <c r="V201" s="3"/>
    </row>
    <row r="202" spans="1:22">
      <c r="A202" s="83" t="s">
        <v>369</v>
      </c>
      <c r="B202" s="83" t="s">
        <v>367</v>
      </c>
      <c r="C202" s="83" t="s">
        <v>368</v>
      </c>
      <c r="D202" s="83">
        <v>123456</v>
      </c>
      <c r="E202" s="83" t="s">
        <v>370</v>
      </c>
      <c r="F202" s="83">
        <v>3</v>
      </c>
      <c r="G202" s="83">
        <v>8</v>
      </c>
      <c r="H202" s="83">
        <v>300</v>
      </c>
      <c r="I202" s="83" t="s">
        <v>406</v>
      </c>
      <c r="J202" s="83" t="s">
        <v>406</v>
      </c>
      <c r="K202" s="83" t="s">
        <v>406</v>
      </c>
      <c r="L202" s="83" t="s">
        <v>406</v>
      </c>
      <c r="M202" s="83" t="s">
        <v>406</v>
      </c>
      <c r="N202" s="83" t="s">
        <v>406</v>
      </c>
      <c r="O202" s="83" t="s">
        <v>406</v>
      </c>
      <c r="P202" s="83" t="s">
        <v>406</v>
      </c>
      <c r="Q202" s="83" t="s">
        <v>406</v>
      </c>
      <c r="R202" s="83" t="s">
        <v>406</v>
      </c>
      <c r="S202" s="83" t="s">
        <v>406</v>
      </c>
      <c r="T202" s="83" t="s">
        <v>406</v>
      </c>
      <c r="U202" s="3"/>
      <c r="V202" s="3"/>
    </row>
    <row r="203" spans="1:22">
      <c r="A203" s="83" t="s">
        <v>369</v>
      </c>
      <c r="B203" s="83" t="s">
        <v>367</v>
      </c>
      <c r="C203" s="83" t="s">
        <v>368</v>
      </c>
      <c r="D203" s="83">
        <v>123456</v>
      </c>
      <c r="E203" s="83" t="s">
        <v>370</v>
      </c>
      <c r="F203" s="83">
        <v>3</v>
      </c>
      <c r="G203" s="83">
        <v>8</v>
      </c>
      <c r="H203" s="83">
        <v>300</v>
      </c>
      <c r="I203" s="83" t="s">
        <v>406</v>
      </c>
      <c r="J203" s="83" t="s">
        <v>406</v>
      </c>
      <c r="K203" s="83" t="s">
        <v>406</v>
      </c>
      <c r="L203" s="83" t="s">
        <v>406</v>
      </c>
      <c r="M203" s="83" t="s">
        <v>406</v>
      </c>
      <c r="N203" s="83" t="s">
        <v>406</v>
      </c>
      <c r="O203" s="83" t="s">
        <v>406</v>
      </c>
      <c r="P203" s="83" t="s">
        <v>406</v>
      </c>
      <c r="Q203" s="83" t="s">
        <v>406</v>
      </c>
      <c r="R203" s="83" t="s">
        <v>406</v>
      </c>
      <c r="S203" s="83" t="s">
        <v>406</v>
      </c>
      <c r="T203" s="83" t="s">
        <v>406</v>
      </c>
      <c r="U203" s="3"/>
      <c r="V203" s="3"/>
    </row>
    <row r="204" spans="1:22">
      <c r="A204" s="83" t="s">
        <v>369</v>
      </c>
      <c r="B204" s="83" t="s">
        <v>367</v>
      </c>
      <c r="C204" s="83" t="s">
        <v>368</v>
      </c>
      <c r="D204" s="83">
        <v>123456</v>
      </c>
      <c r="E204" s="83" t="s">
        <v>370</v>
      </c>
      <c r="F204" s="83">
        <v>3</v>
      </c>
      <c r="G204" s="83">
        <v>8</v>
      </c>
      <c r="H204" s="83">
        <v>300</v>
      </c>
      <c r="I204" s="83" t="s">
        <v>406</v>
      </c>
      <c r="J204" s="83" t="s">
        <v>406</v>
      </c>
      <c r="K204" s="83" t="s">
        <v>406</v>
      </c>
      <c r="L204" s="83" t="s">
        <v>406</v>
      </c>
      <c r="M204" s="83" t="s">
        <v>406</v>
      </c>
      <c r="N204" s="83" t="s">
        <v>406</v>
      </c>
      <c r="O204" s="83" t="s">
        <v>406</v>
      </c>
      <c r="P204" s="83" t="s">
        <v>406</v>
      </c>
      <c r="Q204" s="83" t="s">
        <v>406</v>
      </c>
      <c r="R204" s="83" t="s">
        <v>406</v>
      </c>
      <c r="S204" s="83" t="s">
        <v>406</v>
      </c>
      <c r="T204" s="83" t="s">
        <v>406</v>
      </c>
      <c r="U204" s="3"/>
      <c r="V204" s="3"/>
    </row>
    <row r="205" spans="1:22">
      <c r="A205" s="83" t="s">
        <v>369</v>
      </c>
      <c r="B205" s="83" t="s">
        <v>367</v>
      </c>
      <c r="C205" s="83" t="s">
        <v>368</v>
      </c>
      <c r="D205" s="83">
        <v>123456</v>
      </c>
      <c r="E205" s="83" t="s">
        <v>370</v>
      </c>
      <c r="F205" s="83">
        <v>3</v>
      </c>
      <c r="G205" s="83">
        <v>8</v>
      </c>
      <c r="H205" s="83">
        <v>300</v>
      </c>
      <c r="I205" s="83" t="s">
        <v>406</v>
      </c>
      <c r="J205" s="83" t="s">
        <v>406</v>
      </c>
      <c r="K205" s="83" t="s">
        <v>406</v>
      </c>
      <c r="L205" s="83" t="s">
        <v>406</v>
      </c>
      <c r="M205" s="83" t="s">
        <v>406</v>
      </c>
      <c r="N205" s="83" t="s">
        <v>406</v>
      </c>
      <c r="O205" s="83" t="s">
        <v>406</v>
      </c>
      <c r="P205" s="83" t="s">
        <v>406</v>
      </c>
      <c r="Q205" s="83" t="s">
        <v>406</v>
      </c>
      <c r="R205" s="83" t="s">
        <v>406</v>
      </c>
      <c r="S205" s="83" t="s">
        <v>406</v>
      </c>
      <c r="T205" s="83" t="s">
        <v>406</v>
      </c>
      <c r="U205" s="3"/>
      <c r="V205" s="3"/>
    </row>
    <row r="206" spans="1:22">
      <c r="A206" s="83" t="s">
        <v>369</v>
      </c>
      <c r="B206" s="83" t="s">
        <v>367</v>
      </c>
      <c r="C206" s="83" t="s">
        <v>368</v>
      </c>
      <c r="D206" s="83">
        <v>123456</v>
      </c>
      <c r="E206" s="83" t="s">
        <v>370</v>
      </c>
      <c r="F206" s="83">
        <v>3</v>
      </c>
      <c r="G206" s="83">
        <v>8</v>
      </c>
      <c r="H206" s="83">
        <v>300</v>
      </c>
      <c r="I206" s="83" t="s">
        <v>406</v>
      </c>
      <c r="J206" s="83" t="s">
        <v>406</v>
      </c>
      <c r="K206" s="83" t="s">
        <v>406</v>
      </c>
      <c r="L206" s="83" t="s">
        <v>406</v>
      </c>
      <c r="M206" s="83" t="s">
        <v>406</v>
      </c>
      <c r="N206" s="83" t="s">
        <v>406</v>
      </c>
      <c r="O206" s="83" t="s">
        <v>406</v>
      </c>
      <c r="P206" s="83" t="s">
        <v>406</v>
      </c>
      <c r="Q206" s="83" t="s">
        <v>406</v>
      </c>
      <c r="R206" s="83" t="s">
        <v>406</v>
      </c>
      <c r="S206" s="83" t="s">
        <v>406</v>
      </c>
      <c r="T206" s="83" t="s">
        <v>406</v>
      </c>
      <c r="U206" s="3"/>
      <c r="V206" s="3"/>
    </row>
    <row r="207" spans="1:22">
      <c r="A207" s="83" t="s">
        <v>369</v>
      </c>
      <c r="B207" s="83" t="s">
        <v>367</v>
      </c>
      <c r="C207" s="83" t="s">
        <v>368</v>
      </c>
      <c r="D207" s="83">
        <v>123456</v>
      </c>
      <c r="E207" s="83" t="s">
        <v>370</v>
      </c>
      <c r="F207" s="83">
        <v>3</v>
      </c>
      <c r="G207" s="83">
        <v>8</v>
      </c>
      <c r="H207" s="83">
        <v>300</v>
      </c>
      <c r="I207" s="83" t="s">
        <v>406</v>
      </c>
      <c r="J207" s="83" t="s">
        <v>406</v>
      </c>
      <c r="K207" s="83" t="s">
        <v>406</v>
      </c>
      <c r="L207" s="83" t="s">
        <v>406</v>
      </c>
      <c r="M207" s="83" t="s">
        <v>406</v>
      </c>
      <c r="N207" s="83" t="s">
        <v>406</v>
      </c>
      <c r="O207" s="83" t="s">
        <v>406</v>
      </c>
      <c r="P207" s="83" t="s">
        <v>406</v>
      </c>
      <c r="Q207" s="83" t="s">
        <v>406</v>
      </c>
      <c r="R207" s="83" t="s">
        <v>406</v>
      </c>
      <c r="S207" s="83" t="s">
        <v>406</v>
      </c>
      <c r="T207" s="83" t="s">
        <v>406</v>
      </c>
      <c r="U207" s="3"/>
      <c r="V207" s="3"/>
    </row>
    <row r="208" spans="1:22">
      <c r="A208" s="83" t="s">
        <v>369</v>
      </c>
      <c r="B208" s="83" t="s">
        <v>367</v>
      </c>
      <c r="C208" s="83" t="s">
        <v>368</v>
      </c>
      <c r="D208" s="83">
        <v>123456</v>
      </c>
      <c r="E208" s="83" t="s">
        <v>370</v>
      </c>
      <c r="F208" s="83">
        <v>3</v>
      </c>
      <c r="G208" s="83">
        <v>8</v>
      </c>
      <c r="H208" s="83">
        <v>300</v>
      </c>
      <c r="I208" s="83" t="s">
        <v>406</v>
      </c>
      <c r="J208" s="83" t="s">
        <v>406</v>
      </c>
      <c r="K208" s="83" t="s">
        <v>406</v>
      </c>
      <c r="L208" s="83" t="s">
        <v>406</v>
      </c>
      <c r="M208" s="83" t="s">
        <v>406</v>
      </c>
      <c r="N208" s="83" t="s">
        <v>406</v>
      </c>
      <c r="O208" s="83" t="s">
        <v>406</v>
      </c>
      <c r="P208" s="83" t="s">
        <v>406</v>
      </c>
      <c r="Q208" s="83" t="s">
        <v>406</v>
      </c>
      <c r="R208" s="83" t="s">
        <v>406</v>
      </c>
      <c r="S208" s="83" t="s">
        <v>406</v>
      </c>
      <c r="T208" s="83" t="s">
        <v>406</v>
      </c>
      <c r="U208" s="3"/>
      <c r="V208" s="3"/>
    </row>
    <row r="209" spans="1:22">
      <c r="A209" s="83" t="s">
        <v>369</v>
      </c>
      <c r="B209" s="83" t="s">
        <v>367</v>
      </c>
      <c r="C209" s="83" t="s">
        <v>368</v>
      </c>
      <c r="D209" s="83">
        <v>123456</v>
      </c>
      <c r="E209" s="83" t="s">
        <v>370</v>
      </c>
      <c r="F209" s="83">
        <v>3</v>
      </c>
      <c r="G209" s="83">
        <v>8</v>
      </c>
      <c r="H209" s="83">
        <v>300</v>
      </c>
      <c r="I209" s="83" t="s">
        <v>406</v>
      </c>
      <c r="J209" s="83" t="s">
        <v>406</v>
      </c>
      <c r="K209" s="83" t="s">
        <v>406</v>
      </c>
      <c r="L209" s="83" t="s">
        <v>406</v>
      </c>
      <c r="M209" s="83" t="s">
        <v>406</v>
      </c>
      <c r="N209" s="83" t="s">
        <v>406</v>
      </c>
      <c r="O209" s="83" t="s">
        <v>406</v>
      </c>
      <c r="P209" s="83" t="s">
        <v>406</v>
      </c>
      <c r="Q209" s="83" t="s">
        <v>406</v>
      </c>
      <c r="R209" s="83" t="s">
        <v>406</v>
      </c>
      <c r="S209" s="83" t="s">
        <v>406</v>
      </c>
      <c r="T209" s="83" t="s">
        <v>406</v>
      </c>
      <c r="U209" s="3"/>
      <c r="V209" s="3"/>
    </row>
    <row r="210" spans="1:22">
      <c r="A210" s="83" t="s">
        <v>369</v>
      </c>
      <c r="B210" s="83" t="s">
        <v>367</v>
      </c>
      <c r="C210" s="83" t="s">
        <v>368</v>
      </c>
      <c r="D210" s="83">
        <v>123456</v>
      </c>
      <c r="E210" s="83" t="s">
        <v>370</v>
      </c>
      <c r="F210" s="83">
        <v>3</v>
      </c>
      <c r="G210" s="83">
        <v>8</v>
      </c>
      <c r="H210" s="83">
        <v>300</v>
      </c>
      <c r="I210" s="83" t="s">
        <v>406</v>
      </c>
      <c r="J210" s="83" t="s">
        <v>406</v>
      </c>
      <c r="K210" s="83" t="s">
        <v>406</v>
      </c>
      <c r="L210" s="83" t="s">
        <v>406</v>
      </c>
      <c r="M210" s="83" t="s">
        <v>406</v>
      </c>
      <c r="N210" s="83" t="s">
        <v>406</v>
      </c>
      <c r="O210" s="83" t="s">
        <v>406</v>
      </c>
      <c r="P210" s="83" t="s">
        <v>406</v>
      </c>
      <c r="Q210" s="83" t="s">
        <v>406</v>
      </c>
      <c r="R210" s="83" t="s">
        <v>406</v>
      </c>
      <c r="S210" s="83" t="s">
        <v>406</v>
      </c>
      <c r="T210" s="83" t="s">
        <v>406</v>
      </c>
      <c r="U210" s="3"/>
      <c r="V210" s="3"/>
    </row>
    <row r="211" spans="1:22">
      <c r="A211" s="83" t="s">
        <v>369</v>
      </c>
      <c r="B211" s="83" t="s">
        <v>367</v>
      </c>
      <c r="C211" s="83" t="s">
        <v>368</v>
      </c>
      <c r="D211" s="83">
        <v>123456</v>
      </c>
      <c r="E211" s="83" t="s">
        <v>370</v>
      </c>
      <c r="F211" s="83">
        <v>3</v>
      </c>
      <c r="G211" s="83">
        <v>8</v>
      </c>
      <c r="H211" s="83">
        <v>300</v>
      </c>
      <c r="I211" s="83" t="s">
        <v>406</v>
      </c>
      <c r="J211" s="83" t="s">
        <v>406</v>
      </c>
      <c r="K211" s="83" t="s">
        <v>406</v>
      </c>
      <c r="L211" s="83" t="s">
        <v>406</v>
      </c>
      <c r="M211" s="83" t="s">
        <v>406</v>
      </c>
      <c r="N211" s="83" t="s">
        <v>406</v>
      </c>
      <c r="O211" s="83" t="s">
        <v>406</v>
      </c>
      <c r="P211" s="83" t="s">
        <v>406</v>
      </c>
      <c r="Q211" s="83" t="s">
        <v>406</v>
      </c>
      <c r="R211" s="83" t="s">
        <v>406</v>
      </c>
      <c r="S211" s="83" t="s">
        <v>406</v>
      </c>
      <c r="T211" s="83" t="s">
        <v>406</v>
      </c>
      <c r="U211" s="3"/>
      <c r="V211" s="3"/>
    </row>
    <row r="212" spans="1:22">
      <c r="A212" s="83" t="s">
        <v>369</v>
      </c>
      <c r="B212" s="83" t="s">
        <v>367</v>
      </c>
      <c r="C212" s="83" t="s">
        <v>368</v>
      </c>
      <c r="D212" s="83">
        <v>123456</v>
      </c>
      <c r="E212" s="83" t="s">
        <v>370</v>
      </c>
      <c r="F212" s="83">
        <v>3</v>
      </c>
      <c r="G212" s="83">
        <v>8</v>
      </c>
      <c r="H212" s="83">
        <v>300</v>
      </c>
      <c r="I212" s="83" t="s">
        <v>406</v>
      </c>
      <c r="J212" s="83" t="s">
        <v>406</v>
      </c>
      <c r="K212" s="83" t="s">
        <v>406</v>
      </c>
      <c r="L212" s="83" t="s">
        <v>406</v>
      </c>
      <c r="M212" s="83" t="s">
        <v>406</v>
      </c>
      <c r="N212" s="83" t="s">
        <v>406</v>
      </c>
      <c r="O212" s="83" t="s">
        <v>406</v>
      </c>
      <c r="P212" s="83" t="s">
        <v>406</v>
      </c>
      <c r="Q212" s="83" t="s">
        <v>406</v>
      </c>
      <c r="R212" s="83" t="s">
        <v>406</v>
      </c>
      <c r="S212" s="83" t="s">
        <v>406</v>
      </c>
      <c r="T212" s="83" t="s">
        <v>406</v>
      </c>
      <c r="U212" s="3"/>
      <c r="V212" s="3"/>
    </row>
    <row r="213" spans="1:22">
      <c r="A213" s="83" t="s">
        <v>369</v>
      </c>
      <c r="B213" s="83" t="s">
        <v>367</v>
      </c>
      <c r="C213" s="83" t="s">
        <v>368</v>
      </c>
      <c r="D213" s="83">
        <v>123456</v>
      </c>
      <c r="E213" s="83" t="s">
        <v>370</v>
      </c>
      <c r="F213" s="83">
        <v>3</v>
      </c>
      <c r="G213" s="83">
        <v>8</v>
      </c>
      <c r="H213" s="83">
        <v>300</v>
      </c>
      <c r="I213" s="83" t="s">
        <v>406</v>
      </c>
      <c r="J213" s="83" t="s">
        <v>406</v>
      </c>
      <c r="K213" s="83" t="s">
        <v>406</v>
      </c>
      <c r="L213" s="83" t="s">
        <v>406</v>
      </c>
      <c r="M213" s="83" t="s">
        <v>406</v>
      </c>
      <c r="N213" s="83" t="s">
        <v>406</v>
      </c>
      <c r="O213" s="83" t="s">
        <v>406</v>
      </c>
      <c r="P213" s="83" t="s">
        <v>406</v>
      </c>
      <c r="Q213" s="83" t="s">
        <v>406</v>
      </c>
      <c r="R213" s="83" t="s">
        <v>406</v>
      </c>
      <c r="S213" s="83" t="s">
        <v>406</v>
      </c>
      <c r="T213" s="83" t="s">
        <v>406</v>
      </c>
      <c r="U213" s="3"/>
      <c r="V213" s="3"/>
    </row>
    <row r="214" spans="1:22">
      <c r="A214" s="83" t="s">
        <v>369</v>
      </c>
      <c r="B214" s="83" t="s">
        <v>367</v>
      </c>
      <c r="C214" s="83" t="s">
        <v>368</v>
      </c>
      <c r="D214" s="83">
        <v>123456</v>
      </c>
      <c r="E214" s="83" t="s">
        <v>370</v>
      </c>
      <c r="F214" s="83">
        <v>3</v>
      </c>
      <c r="G214" s="83">
        <v>8</v>
      </c>
      <c r="H214" s="83">
        <v>300</v>
      </c>
      <c r="I214" s="83" t="s">
        <v>406</v>
      </c>
      <c r="J214" s="83" t="s">
        <v>406</v>
      </c>
      <c r="K214" s="83" t="s">
        <v>406</v>
      </c>
      <c r="L214" s="83" t="s">
        <v>406</v>
      </c>
      <c r="M214" s="83" t="s">
        <v>406</v>
      </c>
      <c r="N214" s="83" t="s">
        <v>406</v>
      </c>
      <c r="O214" s="83" t="s">
        <v>406</v>
      </c>
      <c r="P214" s="83" t="s">
        <v>406</v>
      </c>
      <c r="Q214" s="83" t="s">
        <v>406</v>
      </c>
      <c r="R214" s="83" t="s">
        <v>406</v>
      </c>
      <c r="S214" s="83" t="s">
        <v>406</v>
      </c>
      <c r="T214" s="83" t="s">
        <v>406</v>
      </c>
      <c r="U214" s="3"/>
      <c r="V214" s="3"/>
    </row>
    <row r="215" spans="1:22">
      <c r="A215" s="83" t="s">
        <v>369</v>
      </c>
      <c r="B215" s="83" t="s">
        <v>367</v>
      </c>
      <c r="C215" s="83" t="s">
        <v>368</v>
      </c>
      <c r="D215" s="83">
        <v>123456</v>
      </c>
      <c r="E215" s="83" t="s">
        <v>370</v>
      </c>
      <c r="F215" s="83">
        <v>3</v>
      </c>
      <c r="G215" s="83">
        <v>8</v>
      </c>
      <c r="H215" s="83">
        <v>300</v>
      </c>
      <c r="I215" s="83" t="s">
        <v>406</v>
      </c>
      <c r="J215" s="83" t="s">
        <v>406</v>
      </c>
      <c r="K215" s="83" t="s">
        <v>406</v>
      </c>
      <c r="L215" s="83" t="s">
        <v>406</v>
      </c>
      <c r="M215" s="83" t="s">
        <v>406</v>
      </c>
      <c r="N215" s="83" t="s">
        <v>406</v>
      </c>
      <c r="O215" s="83" t="s">
        <v>406</v>
      </c>
      <c r="P215" s="83" t="s">
        <v>406</v>
      </c>
      <c r="Q215" s="83" t="s">
        <v>406</v>
      </c>
      <c r="R215" s="83" t="s">
        <v>406</v>
      </c>
      <c r="S215" s="83" t="s">
        <v>406</v>
      </c>
      <c r="T215" s="83" t="s">
        <v>406</v>
      </c>
      <c r="U215" s="3"/>
      <c r="V215" s="3"/>
    </row>
    <row r="216" spans="1:22">
      <c r="A216" s="83" t="s">
        <v>369</v>
      </c>
      <c r="B216" s="83" t="s">
        <v>367</v>
      </c>
      <c r="C216" s="83" t="s">
        <v>368</v>
      </c>
      <c r="D216" s="83">
        <v>123456</v>
      </c>
      <c r="E216" s="83" t="s">
        <v>370</v>
      </c>
      <c r="F216" s="83">
        <v>3</v>
      </c>
      <c r="G216" s="83">
        <v>8</v>
      </c>
      <c r="H216" s="83">
        <v>300</v>
      </c>
      <c r="I216" s="83" t="s">
        <v>406</v>
      </c>
      <c r="J216" s="83" t="s">
        <v>406</v>
      </c>
      <c r="K216" s="83" t="s">
        <v>406</v>
      </c>
      <c r="L216" s="83" t="s">
        <v>406</v>
      </c>
      <c r="M216" s="83" t="s">
        <v>406</v>
      </c>
      <c r="N216" s="83" t="s">
        <v>406</v>
      </c>
      <c r="O216" s="83" t="s">
        <v>406</v>
      </c>
      <c r="P216" s="83" t="s">
        <v>406</v>
      </c>
      <c r="Q216" s="83" t="s">
        <v>406</v>
      </c>
      <c r="R216" s="83" t="s">
        <v>406</v>
      </c>
      <c r="S216" s="83" t="s">
        <v>406</v>
      </c>
      <c r="T216" s="83" t="s">
        <v>406</v>
      </c>
      <c r="U216" s="3"/>
      <c r="V216" s="3"/>
    </row>
    <row r="217" spans="1:22">
      <c r="A217" s="83" t="s">
        <v>369</v>
      </c>
      <c r="B217" s="83" t="s">
        <v>367</v>
      </c>
      <c r="C217" s="83" t="s">
        <v>368</v>
      </c>
      <c r="D217" s="83">
        <v>123456</v>
      </c>
      <c r="E217" s="83" t="s">
        <v>370</v>
      </c>
      <c r="F217" s="83">
        <v>3</v>
      </c>
      <c r="G217" s="83">
        <v>8</v>
      </c>
      <c r="H217" s="83">
        <v>300</v>
      </c>
      <c r="I217" s="83" t="s">
        <v>406</v>
      </c>
      <c r="J217" s="83" t="s">
        <v>406</v>
      </c>
      <c r="K217" s="83" t="s">
        <v>406</v>
      </c>
      <c r="L217" s="83" t="s">
        <v>406</v>
      </c>
      <c r="M217" s="83" t="s">
        <v>406</v>
      </c>
      <c r="N217" s="83" t="s">
        <v>406</v>
      </c>
      <c r="O217" s="83" t="s">
        <v>406</v>
      </c>
      <c r="P217" s="83" t="s">
        <v>406</v>
      </c>
      <c r="Q217" s="83" t="s">
        <v>406</v>
      </c>
      <c r="R217" s="83" t="s">
        <v>406</v>
      </c>
      <c r="S217" s="83" t="s">
        <v>406</v>
      </c>
      <c r="T217" s="83" t="s">
        <v>406</v>
      </c>
      <c r="U217" s="3"/>
      <c r="V217" s="3"/>
    </row>
    <row r="218" spans="1:22">
      <c r="A218" s="83" t="s">
        <v>369</v>
      </c>
      <c r="B218" s="83" t="s">
        <v>367</v>
      </c>
      <c r="C218" s="83" t="s">
        <v>368</v>
      </c>
      <c r="D218" s="83">
        <v>123456</v>
      </c>
      <c r="E218" s="83" t="s">
        <v>370</v>
      </c>
      <c r="F218" s="83">
        <v>3</v>
      </c>
      <c r="G218" s="83">
        <v>8</v>
      </c>
      <c r="H218" s="83">
        <v>300</v>
      </c>
      <c r="I218" s="83" t="s">
        <v>406</v>
      </c>
      <c r="J218" s="83" t="s">
        <v>406</v>
      </c>
      <c r="K218" s="83" t="s">
        <v>406</v>
      </c>
      <c r="L218" s="83" t="s">
        <v>406</v>
      </c>
      <c r="M218" s="83" t="s">
        <v>406</v>
      </c>
      <c r="N218" s="83" t="s">
        <v>406</v>
      </c>
      <c r="O218" s="83" t="s">
        <v>406</v>
      </c>
      <c r="P218" s="83" t="s">
        <v>406</v>
      </c>
      <c r="Q218" s="83" t="s">
        <v>406</v>
      </c>
      <c r="R218" s="83" t="s">
        <v>406</v>
      </c>
      <c r="S218" s="83" t="s">
        <v>406</v>
      </c>
      <c r="T218" s="83" t="s">
        <v>406</v>
      </c>
      <c r="U218" s="3"/>
      <c r="V218" s="3"/>
    </row>
    <row r="219" spans="1:22">
      <c r="A219" s="83" t="s">
        <v>369</v>
      </c>
      <c r="B219" s="83" t="s">
        <v>367</v>
      </c>
      <c r="C219" s="83" t="s">
        <v>368</v>
      </c>
      <c r="D219" s="83">
        <v>123456</v>
      </c>
      <c r="E219" s="83" t="s">
        <v>370</v>
      </c>
      <c r="F219" s="83">
        <v>3</v>
      </c>
      <c r="G219" s="83">
        <v>8</v>
      </c>
      <c r="H219" s="83">
        <v>300</v>
      </c>
      <c r="I219" s="83" t="s">
        <v>406</v>
      </c>
      <c r="J219" s="83" t="s">
        <v>406</v>
      </c>
      <c r="K219" s="83" t="s">
        <v>406</v>
      </c>
      <c r="L219" s="83" t="s">
        <v>406</v>
      </c>
      <c r="M219" s="83" t="s">
        <v>406</v>
      </c>
      <c r="N219" s="83" t="s">
        <v>406</v>
      </c>
      <c r="O219" s="83" t="s">
        <v>406</v>
      </c>
      <c r="P219" s="83" t="s">
        <v>406</v>
      </c>
      <c r="Q219" s="83" t="s">
        <v>406</v>
      </c>
      <c r="R219" s="83" t="s">
        <v>406</v>
      </c>
      <c r="S219" s="83" t="s">
        <v>406</v>
      </c>
      <c r="T219" s="83" t="s">
        <v>406</v>
      </c>
      <c r="U219" s="3"/>
      <c r="V219" s="3"/>
    </row>
    <row r="220" spans="1:22">
      <c r="A220" s="83" t="s">
        <v>369</v>
      </c>
      <c r="B220" s="83" t="s">
        <v>367</v>
      </c>
      <c r="C220" s="83" t="s">
        <v>368</v>
      </c>
      <c r="D220" s="83">
        <v>123456</v>
      </c>
      <c r="E220" s="83" t="s">
        <v>370</v>
      </c>
      <c r="F220" s="83">
        <v>3</v>
      </c>
      <c r="G220" s="83">
        <v>8</v>
      </c>
      <c r="H220" s="83">
        <v>300</v>
      </c>
      <c r="I220" s="83" t="s">
        <v>406</v>
      </c>
      <c r="J220" s="83" t="s">
        <v>406</v>
      </c>
      <c r="K220" s="83" t="s">
        <v>406</v>
      </c>
      <c r="L220" s="83" t="s">
        <v>406</v>
      </c>
      <c r="M220" s="83" t="s">
        <v>406</v>
      </c>
      <c r="N220" s="83" t="s">
        <v>406</v>
      </c>
      <c r="O220" s="83" t="s">
        <v>406</v>
      </c>
      <c r="P220" s="83" t="s">
        <v>406</v>
      </c>
      <c r="Q220" s="83" t="s">
        <v>406</v>
      </c>
      <c r="R220" s="83" t="s">
        <v>406</v>
      </c>
      <c r="S220" s="83" t="s">
        <v>406</v>
      </c>
      <c r="T220" s="83" t="s">
        <v>406</v>
      </c>
      <c r="U220" s="3"/>
      <c r="V220" s="3"/>
    </row>
    <row r="221" spans="1:22">
      <c r="A221" s="83" t="s">
        <v>369</v>
      </c>
      <c r="B221" s="83" t="s">
        <v>367</v>
      </c>
      <c r="C221" s="83" t="s">
        <v>368</v>
      </c>
      <c r="D221" s="83">
        <v>123456</v>
      </c>
      <c r="E221" s="83" t="s">
        <v>370</v>
      </c>
      <c r="F221" s="83">
        <v>3</v>
      </c>
      <c r="G221" s="83">
        <v>8</v>
      </c>
      <c r="H221" s="83">
        <v>300</v>
      </c>
      <c r="I221" s="83" t="s">
        <v>406</v>
      </c>
      <c r="J221" s="83" t="s">
        <v>406</v>
      </c>
      <c r="K221" s="83" t="s">
        <v>406</v>
      </c>
      <c r="L221" s="83" t="s">
        <v>406</v>
      </c>
      <c r="M221" s="83" t="s">
        <v>406</v>
      </c>
      <c r="N221" s="83" t="s">
        <v>406</v>
      </c>
      <c r="O221" s="83" t="s">
        <v>406</v>
      </c>
      <c r="P221" s="83" t="s">
        <v>406</v>
      </c>
      <c r="Q221" s="83" t="s">
        <v>406</v>
      </c>
      <c r="R221" s="83" t="s">
        <v>406</v>
      </c>
      <c r="S221" s="83" t="s">
        <v>406</v>
      </c>
      <c r="T221" s="83" t="s">
        <v>406</v>
      </c>
      <c r="U221" s="3"/>
      <c r="V221" s="3"/>
    </row>
    <row r="222" spans="1:22">
      <c r="A222" s="83" t="s">
        <v>369</v>
      </c>
      <c r="B222" s="83" t="s">
        <v>367</v>
      </c>
      <c r="C222" s="83" t="s">
        <v>368</v>
      </c>
      <c r="D222" s="83">
        <v>123456</v>
      </c>
      <c r="E222" s="83" t="s">
        <v>370</v>
      </c>
      <c r="F222" s="83">
        <v>3</v>
      </c>
      <c r="G222" s="83">
        <v>8</v>
      </c>
      <c r="H222" s="83">
        <v>300</v>
      </c>
      <c r="I222" s="83" t="s">
        <v>406</v>
      </c>
      <c r="J222" s="83" t="s">
        <v>406</v>
      </c>
      <c r="K222" s="83" t="s">
        <v>406</v>
      </c>
      <c r="L222" s="83" t="s">
        <v>406</v>
      </c>
      <c r="M222" s="83" t="s">
        <v>406</v>
      </c>
      <c r="N222" s="83" t="s">
        <v>406</v>
      </c>
      <c r="O222" s="83" t="s">
        <v>406</v>
      </c>
      <c r="P222" s="83" t="s">
        <v>406</v>
      </c>
      <c r="Q222" s="83" t="s">
        <v>406</v>
      </c>
      <c r="R222" s="83" t="s">
        <v>406</v>
      </c>
      <c r="S222" s="83" t="s">
        <v>406</v>
      </c>
      <c r="T222" s="83" t="s">
        <v>406</v>
      </c>
      <c r="U222" s="3"/>
      <c r="V222" s="3"/>
    </row>
    <row r="223" spans="1:22">
      <c r="A223" s="83" t="s">
        <v>369</v>
      </c>
      <c r="B223" s="83" t="s">
        <v>367</v>
      </c>
      <c r="C223" s="83" t="s">
        <v>368</v>
      </c>
      <c r="D223" s="83">
        <v>123456</v>
      </c>
      <c r="E223" s="83" t="s">
        <v>370</v>
      </c>
      <c r="F223" s="83">
        <v>3</v>
      </c>
      <c r="G223" s="83">
        <v>8</v>
      </c>
      <c r="H223" s="83">
        <v>300</v>
      </c>
      <c r="I223" s="83" t="s">
        <v>406</v>
      </c>
      <c r="J223" s="83" t="s">
        <v>406</v>
      </c>
      <c r="K223" s="83" t="s">
        <v>406</v>
      </c>
      <c r="L223" s="83" t="s">
        <v>406</v>
      </c>
      <c r="M223" s="83" t="s">
        <v>406</v>
      </c>
      <c r="N223" s="83" t="s">
        <v>406</v>
      </c>
      <c r="O223" s="83" t="s">
        <v>406</v>
      </c>
      <c r="P223" s="83" t="s">
        <v>406</v>
      </c>
      <c r="Q223" s="83" t="s">
        <v>406</v>
      </c>
      <c r="R223" s="83" t="s">
        <v>406</v>
      </c>
      <c r="S223" s="83" t="s">
        <v>406</v>
      </c>
      <c r="T223" s="83" t="s">
        <v>406</v>
      </c>
      <c r="U223" s="3"/>
      <c r="V223" s="3"/>
    </row>
    <row r="224" spans="1:22">
      <c r="A224" s="83" t="s">
        <v>369</v>
      </c>
      <c r="B224" s="83" t="s">
        <v>367</v>
      </c>
      <c r="C224" s="83" t="s">
        <v>368</v>
      </c>
      <c r="D224" s="83">
        <v>123456</v>
      </c>
      <c r="E224" s="83" t="s">
        <v>370</v>
      </c>
      <c r="F224" s="83">
        <v>3</v>
      </c>
      <c r="G224" s="83">
        <v>8</v>
      </c>
      <c r="H224" s="83">
        <v>300</v>
      </c>
      <c r="I224" s="83" t="s">
        <v>406</v>
      </c>
      <c r="J224" s="83" t="s">
        <v>406</v>
      </c>
      <c r="K224" s="83" t="s">
        <v>406</v>
      </c>
      <c r="L224" s="83" t="s">
        <v>406</v>
      </c>
      <c r="M224" s="83" t="s">
        <v>406</v>
      </c>
      <c r="N224" s="83" t="s">
        <v>406</v>
      </c>
      <c r="O224" s="83" t="s">
        <v>406</v>
      </c>
      <c r="P224" s="83" t="s">
        <v>406</v>
      </c>
      <c r="Q224" s="83" t="s">
        <v>406</v>
      </c>
      <c r="R224" s="83" t="s">
        <v>406</v>
      </c>
      <c r="S224" s="83" t="s">
        <v>406</v>
      </c>
      <c r="T224" s="83" t="s">
        <v>406</v>
      </c>
      <c r="U224" s="3"/>
      <c r="V224" s="3"/>
    </row>
    <row r="225" spans="1:22">
      <c r="A225" s="83" t="s">
        <v>369</v>
      </c>
      <c r="B225" s="83" t="s">
        <v>367</v>
      </c>
      <c r="C225" s="83" t="s">
        <v>368</v>
      </c>
      <c r="D225" s="83">
        <v>123456</v>
      </c>
      <c r="E225" s="83" t="s">
        <v>370</v>
      </c>
      <c r="F225" s="83">
        <v>3</v>
      </c>
      <c r="G225" s="83">
        <v>8</v>
      </c>
      <c r="H225" s="83">
        <v>300</v>
      </c>
      <c r="I225" s="83" t="s">
        <v>406</v>
      </c>
      <c r="J225" s="83" t="s">
        <v>406</v>
      </c>
      <c r="K225" s="83" t="s">
        <v>406</v>
      </c>
      <c r="L225" s="83" t="s">
        <v>406</v>
      </c>
      <c r="M225" s="83" t="s">
        <v>406</v>
      </c>
      <c r="N225" s="83" t="s">
        <v>406</v>
      </c>
      <c r="O225" s="83" t="s">
        <v>406</v>
      </c>
      <c r="P225" s="83" t="s">
        <v>406</v>
      </c>
      <c r="Q225" s="83" t="s">
        <v>406</v>
      </c>
      <c r="R225" s="83" t="s">
        <v>406</v>
      </c>
      <c r="S225" s="83" t="s">
        <v>406</v>
      </c>
      <c r="T225" s="83" t="s">
        <v>406</v>
      </c>
      <c r="U225" s="3"/>
      <c r="V225" s="3"/>
    </row>
    <row r="226" spans="1:22">
      <c r="A226" s="83" t="s">
        <v>369</v>
      </c>
      <c r="B226" s="83" t="s">
        <v>367</v>
      </c>
      <c r="C226" s="83" t="s">
        <v>368</v>
      </c>
      <c r="D226" s="83">
        <v>123456</v>
      </c>
      <c r="E226" s="83" t="s">
        <v>370</v>
      </c>
      <c r="F226" s="83">
        <v>3</v>
      </c>
      <c r="G226" s="83">
        <v>8</v>
      </c>
      <c r="H226" s="83">
        <v>300</v>
      </c>
      <c r="I226" s="83" t="s">
        <v>406</v>
      </c>
      <c r="J226" s="83" t="s">
        <v>406</v>
      </c>
      <c r="K226" s="83" t="s">
        <v>406</v>
      </c>
      <c r="L226" s="83" t="s">
        <v>406</v>
      </c>
      <c r="M226" s="83" t="s">
        <v>406</v>
      </c>
      <c r="N226" s="83" t="s">
        <v>406</v>
      </c>
      <c r="O226" s="83" t="s">
        <v>406</v>
      </c>
      <c r="P226" s="83" t="s">
        <v>406</v>
      </c>
      <c r="Q226" s="83" t="s">
        <v>406</v>
      </c>
      <c r="R226" s="83" t="s">
        <v>406</v>
      </c>
      <c r="S226" s="83" t="s">
        <v>406</v>
      </c>
      <c r="T226" s="83" t="s">
        <v>406</v>
      </c>
      <c r="U226" s="3"/>
      <c r="V226" s="3"/>
    </row>
    <row r="227" spans="1:22">
      <c r="A227" s="83" t="s">
        <v>369</v>
      </c>
      <c r="B227" s="83" t="s">
        <v>367</v>
      </c>
      <c r="C227" s="83" t="s">
        <v>368</v>
      </c>
      <c r="D227" s="83">
        <v>123456</v>
      </c>
      <c r="E227" s="83" t="s">
        <v>370</v>
      </c>
      <c r="F227" s="83">
        <v>3</v>
      </c>
      <c r="G227" s="83">
        <v>8</v>
      </c>
      <c r="H227" s="83">
        <v>300</v>
      </c>
      <c r="I227" s="83" t="s">
        <v>406</v>
      </c>
      <c r="J227" s="83" t="s">
        <v>406</v>
      </c>
      <c r="K227" s="83" t="s">
        <v>406</v>
      </c>
      <c r="L227" s="83" t="s">
        <v>406</v>
      </c>
      <c r="M227" s="83" t="s">
        <v>406</v>
      </c>
      <c r="N227" s="83" t="s">
        <v>406</v>
      </c>
      <c r="O227" s="83" t="s">
        <v>406</v>
      </c>
      <c r="P227" s="83" t="s">
        <v>406</v>
      </c>
      <c r="Q227" s="83" t="s">
        <v>406</v>
      </c>
      <c r="R227" s="83" t="s">
        <v>406</v>
      </c>
      <c r="S227" s="83" t="s">
        <v>406</v>
      </c>
      <c r="T227" s="83" t="s">
        <v>406</v>
      </c>
      <c r="U227" s="3"/>
      <c r="V227" s="3"/>
    </row>
    <row r="228" spans="1:22">
      <c r="A228" s="83" t="s">
        <v>369</v>
      </c>
      <c r="B228" s="83" t="s">
        <v>367</v>
      </c>
      <c r="C228" s="83" t="s">
        <v>368</v>
      </c>
      <c r="D228" s="83">
        <v>123456</v>
      </c>
      <c r="E228" s="83" t="s">
        <v>370</v>
      </c>
      <c r="F228" s="83">
        <v>3</v>
      </c>
      <c r="G228" s="83">
        <v>8</v>
      </c>
      <c r="H228" s="83">
        <v>300</v>
      </c>
      <c r="I228" s="83" t="s">
        <v>406</v>
      </c>
      <c r="J228" s="83" t="s">
        <v>406</v>
      </c>
      <c r="K228" s="83" t="s">
        <v>406</v>
      </c>
      <c r="L228" s="83" t="s">
        <v>406</v>
      </c>
      <c r="M228" s="83" t="s">
        <v>406</v>
      </c>
      <c r="N228" s="83" t="s">
        <v>406</v>
      </c>
      <c r="O228" s="83" t="s">
        <v>406</v>
      </c>
      <c r="P228" s="83" t="s">
        <v>406</v>
      </c>
      <c r="Q228" s="83" t="s">
        <v>406</v>
      </c>
      <c r="R228" s="83" t="s">
        <v>406</v>
      </c>
      <c r="S228" s="83" t="s">
        <v>406</v>
      </c>
      <c r="T228" s="83" t="s">
        <v>406</v>
      </c>
      <c r="U228" s="3"/>
      <c r="V228" s="3"/>
    </row>
    <row r="229" spans="1:22">
      <c r="A229" s="83" t="s">
        <v>369</v>
      </c>
      <c r="B229" s="83" t="s">
        <v>367</v>
      </c>
      <c r="C229" s="83" t="s">
        <v>368</v>
      </c>
      <c r="D229" s="83">
        <v>123456</v>
      </c>
      <c r="E229" s="83" t="s">
        <v>370</v>
      </c>
      <c r="F229" s="83">
        <v>3</v>
      </c>
      <c r="G229" s="83">
        <v>8</v>
      </c>
      <c r="H229" s="83">
        <v>300</v>
      </c>
      <c r="I229" s="83" t="s">
        <v>406</v>
      </c>
      <c r="J229" s="83" t="s">
        <v>406</v>
      </c>
      <c r="K229" s="83" t="s">
        <v>406</v>
      </c>
      <c r="L229" s="83" t="s">
        <v>406</v>
      </c>
      <c r="M229" s="83" t="s">
        <v>406</v>
      </c>
      <c r="N229" s="83" t="s">
        <v>406</v>
      </c>
      <c r="O229" s="83" t="s">
        <v>406</v>
      </c>
      <c r="P229" s="83" t="s">
        <v>406</v>
      </c>
      <c r="Q229" s="83" t="s">
        <v>406</v>
      </c>
      <c r="R229" s="83" t="s">
        <v>406</v>
      </c>
      <c r="S229" s="83" t="s">
        <v>406</v>
      </c>
      <c r="T229" s="83" t="s">
        <v>406</v>
      </c>
      <c r="U229" s="3"/>
      <c r="V229" s="3"/>
    </row>
    <row r="230" spans="1:22">
      <c r="A230" s="83" t="s">
        <v>369</v>
      </c>
      <c r="B230" s="83" t="s">
        <v>367</v>
      </c>
      <c r="C230" s="83" t="s">
        <v>368</v>
      </c>
      <c r="D230" s="83">
        <v>123456</v>
      </c>
      <c r="E230" s="83" t="s">
        <v>370</v>
      </c>
      <c r="F230" s="83">
        <v>3</v>
      </c>
      <c r="G230" s="83">
        <v>8</v>
      </c>
      <c r="H230" s="83">
        <v>300</v>
      </c>
      <c r="I230" s="83" t="s">
        <v>406</v>
      </c>
      <c r="J230" s="83" t="s">
        <v>406</v>
      </c>
      <c r="K230" s="83" t="s">
        <v>406</v>
      </c>
      <c r="L230" s="83" t="s">
        <v>406</v>
      </c>
      <c r="M230" s="83" t="s">
        <v>406</v>
      </c>
      <c r="N230" s="83" t="s">
        <v>406</v>
      </c>
      <c r="O230" s="83" t="s">
        <v>406</v>
      </c>
      <c r="P230" s="83" t="s">
        <v>406</v>
      </c>
      <c r="Q230" s="83" t="s">
        <v>406</v>
      </c>
      <c r="R230" s="83" t="s">
        <v>406</v>
      </c>
      <c r="S230" s="83" t="s">
        <v>406</v>
      </c>
      <c r="T230" s="83" t="s">
        <v>406</v>
      </c>
      <c r="U230" s="3"/>
      <c r="V230" s="3"/>
    </row>
    <row r="231" spans="1:22">
      <c r="A231" s="83" t="s">
        <v>369</v>
      </c>
      <c r="B231" s="83" t="s">
        <v>367</v>
      </c>
      <c r="C231" s="83" t="s">
        <v>368</v>
      </c>
      <c r="D231" s="83">
        <v>123456</v>
      </c>
      <c r="E231" s="83" t="s">
        <v>370</v>
      </c>
      <c r="F231" s="83">
        <v>3</v>
      </c>
      <c r="G231" s="83">
        <v>8</v>
      </c>
      <c r="H231" s="83">
        <v>300</v>
      </c>
      <c r="I231" s="83" t="s">
        <v>406</v>
      </c>
      <c r="J231" s="83" t="s">
        <v>406</v>
      </c>
      <c r="K231" s="83" t="s">
        <v>406</v>
      </c>
      <c r="L231" s="83" t="s">
        <v>406</v>
      </c>
      <c r="M231" s="83" t="s">
        <v>406</v>
      </c>
      <c r="N231" s="83" t="s">
        <v>406</v>
      </c>
      <c r="O231" s="83" t="s">
        <v>406</v>
      </c>
      <c r="P231" s="83" t="s">
        <v>406</v>
      </c>
      <c r="Q231" s="83" t="s">
        <v>406</v>
      </c>
      <c r="R231" s="83" t="s">
        <v>406</v>
      </c>
      <c r="S231" s="83" t="s">
        <v>406</v>
      </c>
      <c r="T231" s="83" t="s">
        <v>406</v>
      </c>
      <c r="U231" s="3"/>
      <c r="V231" s="3"/>
    </row>
    <row r="232" spans="1:22">
      <c r="A232" s="83" t="s">
        <v>369</v>
      </c>
      <c r="B232" s="83" t="s">
        <v>367</v>
      </c>
      <c r="C232" s="83" t="s">
        <v>368</v>
      </c>
      <c r="D232" s="83">
        <v>123456</v>
      </c>
      <c r="E232" s="83" t="s">
        <v>370</v>
      </c>
      <c r="F232" s="83">
        <v>3</v>
      </c>
      <c r="G232" s="83">
        <v>8</v>
      </c>
      <c r="H232" s="83">
        <v>300</v>
      </c>
      <c r="I232" s="83" t="s">
        <v>406</v>
      </c>
      <c r="J232" s="83" t="s">
        <v>406</v>
      </c>
      <c r="K232" s="83" t="s">
        <v>406</v>
      </c>
      <c r="L232" s="83" t="s">
        <v>406</v>
      </c>
      <c r="M232" s="83" t="s">
        <v>406</v>
      </c>
      <c r="N232" s="83" t="s">
        <v>406</v>
      </c>
      <c r="O232" s="83" t="s">
        <v>406</v>
      </c>
      <c r="P232" s="83" t="s">
        <v>406</v>
      </c>
      <c r="Q232" s="83" t="s">
        <v>406</v>
      </c>
      <c r="R232" s="83" t="s">
        <v>406</v>
      </c>
      <c r="S232" s="83" t="s">
        <v>406</v>
      </c>
      <c r="T232" s="83" t="s">
        <v>406</v>
      </c>
      <c r="U232" s="3"/>
      <c r="V232" s="3"/>
    </row>
    <row r="233" spans="1:22">
      <c r="A233" s="83" t="s">
        <v>369</v>
      </c>
      <c r="B233" s="83" t="s">
        <v>367</v>
      </c>
      <c r="C233" s="83" t="s">
        <v>368</v>
      </c>
      <c r="D233" s="83">
        <v>123456</v>
      </c>
      <c r="E233" s="83" t="s">
        <v>370</v>
      </c>
      <c r="F233" s="83">
        <v>3</v>
      </c>
      <c r="G233" s="83">
        <v>8</v>
      </c>
      <c r="H233" s="83">
        <v>300</v>
      </c>
      <c r="I233" s="83" t="s">
        <v>406</v>
      </c>
      <c r="J233" s="83" t="s">
        <v>406</v>
      </c>
      <c r="K233" s="83" t="s">
        <v>406</v>
      </c>
      <c r="L233" s="83" t="s">
        <v>406</v>
      </c>
      <c r="M233" s="83" t="s">
        <v>406</v>
      </c>
      <c r="N233" s="83" t="s">
        <v>406</v>
      </c>
      <c r="O233" s="83" t="s">
        <v>406</v>
      </c>
      <c r="P233" s="83" t="s">
        <v>406</v>
      </c>
      <c r="Q233" s="83" t="s">
        <v>406</v>
      </c>
      <c r="R233" s="83" t="s">
        <v>406</v>
      </c>
      <c r="S233" s="83" t="s">
        <v>406</v>
      </c>
      <c r="T233" s="83" t="s">
        <v>406</v>
      </c>
      <c r="U233" s="3"/>
      <c r="V233" s="3"/>
    </row>
    <row r="234" spans="1:22">
      <c r="A234" s="83" t="s">
        <v>369</v>
      </c>
      <c r="B234" s="83" t="s">
        <v>367</v>
      </c>
      <c r="C234" s="83" t="s">
        <v>368</v>
      </c>
      <c r="D234" s="83">
        <v>123456</v>
      </c>
      <c r="E234" s="83" t="s">
        <v>370</v>
      </c>
      <c r="F234" s="83">
        <v>3</v>
      </c>
      <c r="G234" s="83">
        <v>8</v>
      </c>
      <c r="H234" s="83">
        <v>300</v>
      </c>
      <c r="I234" s="83" t="s">
        <v>406</v>
      </c>
      <c r="J234" s="83" t="s">
        <v>406</v>
      </c>
      <c r="K234" s="83" t="s">
        <v>406</v>
      </c>
      <c r="L234" s="83" t="s">
        <v>406</v>
      </c>
      <c r="M234" s="83" t="s">
        <v>406</v>
      </c>
      <c r="N234" s="83" t="s">
        <v>406</v>
      </c>
      <c r="O234" s="83" t="s">
        <v>406</v>
      </c>
      <c r="P234" s="83" t="s">
        <v>406</v>
      </c>
      <c r="Q234" s="83" t="s">
        <v>406</v>
      </c>
      <c r="R234" s="83" t="s">
        <v>406</v>
      </c>
      <c r="S234" s="83" t="s">
        <v>406</v>
      </c>
      <c r="T234" s="83" t="s">
        <v>406</v>
      </c>
      <c r="U234" s="3"/>
      <c r="V234" s="3"/>
    </row>
    <row r="235" spans="1:22">
      <c r="A235" s="83" t="s">
        <v>369</v>
      </c>
      <c r="B235" s="83" t="s">
        <v>367</v>
      </c>
      <c r="C235" s="83" t="s">
        <v>368</v>
      </c>
      <c r="D235" s="83">
        <v>123456</v>
      </c>
      <c r="E235" s="83" t="s">
        <v>370</v>
      </c>
      <c r="F235" s="83">
        <v>3</v>
      </c>
      <c r="G235" s="83">
        <v>8</v>
      </c>
      <c r="H235" s="83">
        <v>300</v>
      </c>
      <c r="I235" s="83" t="s">
        <v>406</v>
      </c>
      <c r="J235" s="83" t="s">
        <v>406</v>
      </c>
      <c r="K235" s="83" t="s">
        <v>406</v>
      </c>
      <c r="L235" s="83" t="s">
        <v>406</v>
      </c>
      <c r="M235" s="83" t="s">
        <v>406</v>
      </c>
      <c r="N235" s="83" t="s">
        <v>406</v>
      </c>
      <c r="O235" s="83" t="s">
        <v>406</v>
      </c>
      <c r="P235" s="83" t="s">
        <v>406</v>
      </c>
      <c r="Q235" s="83" t="s">
        <v>406</v>
      </c>
      <c r="R235" s="83" t="s">
        <v>406</v>
      </c>
      <c r="S235" s="83" t="s">
        <v>406</v>
      </c>
      <c r="T235" s="83" t="s">
        <v>406</v>
      </c>
      <c r="U235" s="3"/>
      <c r="V235" s="3"/>
    </row>
    <row r="236" spans="1:22">
      <c r="A236" s="83" t="s">
        <v>369</v>
      </c>
      <c r="B236" s="83" t="s">
        <v>367</v>
      </c>
      <c r="C236" s="83" t="s">
        <v>368</v>
      </c>
      <c r="D236" s="83">
        <v>123456</v>
      </c>
      <c r="E236" s="83" t="s">
        <v>370</v>
      </c>
      <c r="F236" s="83">
        <v>3</v>
      </c>
      <c r="G236" s="83">
        <v>8</v>
      </c>
      <c r="H236" s="83">
        <v>300</v>
      </c>
      <c r="I236" s="83" t="s">
        <v>406</v>
      </c>
      <c r="J236" s="83" t="s">
        <v>406</v>
      </c>
      <c r="K236" s="83" t="s">
        <v>406</v>
      </c>
      <c r="L236" s="83" t="s">
        <v>406</v>
      </c>
      <c r="M236" s="83" t="s">
        <v>406</v>
      </c>
      <c r="N236" s="83" t="s">
        <v>406</v>
      </c>
      <c r="O236" s="83" t="s">
        <v>406</v>
      </c>
      <c r="P236" s="83" t="s">
        <v>406</v>
      </c>
      <c r="Q236" s="83" t="s">
        <v>406</v>
      </c>
      <c r="R236" s="83" t="s">
        <v>406</v>
      </c>
      <c r="S236" s="83" t="s">
        <v>406</v>
      </c>
      <c r="T236" s="83" t="s">
        <v>406</v>
      </c>
      <c r="U236" s="3"/>
      <c r="V236" s="3"/>
    </row>
    <row r="237" spans="1:22">
      <c r="A237" s="83" t="s">
        <v>369</v>
      </c>
      <c r="B237" s="83" t="s">
        <v>367</v>
      </c>
      <c r="C237" s="83" t="s">
        <v>368</v>
      </c>
      <c r="D237" s="83">
        <v>123456</v>
      </c>
      <c r="E237" s="83" t="s">
        <v>370</v>
      </c>
      <c r="F237" s="83">
        <v>3</v>
      </c>
      <c r="G237" s="83">
        <v>8</v>
      </c>
      <c r="H237" s="83">
        <v>300</v>
      </c>
      <c r="I237" s="83" t="s">
        <v>406</v>
      </c>
      <c r="J237" s="83" t="s">
        <v>406</v>
      </c>
      <c r="K237" s="83" t="s">
        <v>406</v>
      </c>
      <c r="L237" s="83" t="s">
        <v>406</v>
      </c>
      <c r="M237" s="83" t="s">
        <v>406</v>
      </c>
      <c r="N237" s="83" t="s">
        <v>406</v>
      </c>
      <c r="O237" s="83" t="s">
        <v>406</v>
      </c>
      <c r="P237" s="83" t="s">
        <v>406</v>
      </c>
      <c r="Q237" s="83" t="s">
        <v>406</v>
      </c>
      <c r="R237" s="83" t="s">
        <v>406</v>
      </c>
      <c r="S237" s="83" t="s">
        <v>406</v>
      </c>
      <c r="T237" s="83" t="s">
        <v>406</v>
      </c>
      <c r="U237" s="3"/>
      <c r="V237" s="3"/>
    </row>
    <row r="238" spans="1:22">
      <c r="A238" s="83" t="s">
        <v>369</v>
      </c>
      <c r="B238" s="83" t="s">
        <v>367</v>
      </c>
      <c r="C238" s="83" t="s">
        <v>368</v>
      </c>
      <c r="D238" s="83">
        <v>123456</v>
      </c>
      <c r="E238" s="83" t="s">
        <v>370</v>
      </c>
      <c r="F238" s="83">
        <v>3</v>
      </c>
      <c r="G238" s="83">
        <v>8</v>
      </c>
      <c r="H238" s="83">
        <v>300</v>
      </c>
      <c r="I238" s="83" t="s">
        <v>406</v>
      </c>
      <c r="J238" s="83" t="s">
        <v>406</v>
      </c>
      <c r="K238" s="83" t="s">
        <v>406</v>
      </c>
      <c r="L238" s="83" t="s">
        <v>406</v>
      </c>
      <c r="M238" s="83" t="s">
        <v>406</v>
      </c>
      <c r="N238" s="83" t="s">
        <v>406</v>
      </c>
      <c r="O238" s="83" t="s">
        <v>406</v>
      </c>
      <c r="P238" s="83" t="s">
        <v>406</v>
      </c>
      <c r="Q238" s="83" t="s">
        <v>406</v>
      </c>
      <c r="R238" s="83" t="s">
        <v>406</v>
      </c>
      <c r="S238" s="83" t="s">
        <v>406</v>
      </c>
      <c r="T238" s="83" t="s">
        <v>406</v>
      </c>
      <c r="U238" s="3"/>
      <c r="V238" s="3"/>
    </row>
    <row r="239" spans="1:22">
      <c r="A239" s="83" t="s">
        <v>369</v>
      </c>
      <c r="B239" s="83" t="s">
        <v>367</v>
      </c>
      <c r="C239" s="83" t="s">
        <v>368</v>
      </c>
      <c r="D239" s="83">
        <v>123456</v>
      </c>
      <c r="E239" s="83" t="s">
        <v>370</v>
      </c>
      <c r="F239" s="83">
        <v>3</v>
      </c>
      <c r="G239" s="83">
        <v>8</v>
      </c>
      <c r="H239" s="83">
        <v>300</v>
      </c>
      <c r="I239" s="83" t="s">
        <v>406</v>
      </c>
      <c r="J239" s="83" t="s">
        <v>406</v>
      </c>
      <c r="K239" s="83" t="s">
        <v>406</v>
      </c>
      <c r="L239" s="83" t="s">
        <v>406</v>
      </c>
      <c r="M239" s="83" t="s">
        <v>406</v>
      </c>
      <c r="N239" s="83" t="s">
        <v>406</v>
      </c>
      <c r="O239" s="83" t="s">
        <v>406</v>
      </c>
      <c r="P239" s="83" t="s">
        <v>406</v>
      </c>
      <c r="Q239" s="83" t="s">
        <v>406</v>
      </c>
      <c r="R239" s="83" t="s">
        <v>406</v>
      </c>
      <c r="S239" s="83" t="s">
        <v>406</v>
      </c>
      <c r="T239" s="83" t="s">
        <v>406</v>
      </c>
      <c r="U239" s="3"/>
      <c r="V239" s="3"/>
    </row>
    <row r="240" spans="1:22">
      <c r="A240" s="83" t="s">
        <v>369</v>
      </c>
      <c r="B240" s="83" t="s">
        <v>367</v>
      </c>
      <c r="C240" s="83" t="s">
        <v>368</v>
      </c>
      <c r="D240" s="83">
        <v>123456</v>
      </c>
      <c r="E240" s="83" t="s">
        <v>370</v>
      </c>
      <c r="F240" s="83">
        <v>3</v>
      </c>
      <c r="G240" s="83">
        <v>8</v>
      </c>
      <c r="H240" s="83">
        <v>300</v>
      </c>
      <c r="I240" s="83" t="s">
        <v>406</v>
      </c>
      <c r="J240" s="83" t="s">
        <v>406</v>
      </c>
      <c r="K240" s="83" t="s">
        <v>406</v>
      </c>
      <c r="L240" s="83" t="s">
        <v>406</v>
      </c>
      <c r="M240" s="83" t="s">
        <v>406</v>
      </c>
      <c r="N240" s="83" t="s">
        <v>406</v>
      </c>
      <c r="O240" s="83" t="s">
        <v>406</v>
      </c>
      <c r="P240" s="83" t="s">
        <v>406</v>
      </c>
      <c r="Q240" s="83" t="s">
        <v>406</v>
      </c>
      <c r="R240" s="83" t="s">
        <v>406</v>
      </c>
      <c r="S240" s="83" t="s">
        <v>406</v>
      </c>
      <c r="T240" s="83" t="s">
        <v>406</v>
      </c>
      <c r="U240" s="3"/>
      <c r="V240" s="3"/>
    </row>
    <row r="241" spans="1:22">
      <c r="A241" s="83" t="s">
        <v>369</v>
      </c>
      <c r="B241" s="83" t="s">
        <v>367</v>
      </c>
      <c r="C241" s="83" t="s">
        <v>368</v>
      </c>
      <c r="D241" s="83">
        <v>123456</v>
      </c>
      <c r="E241" s="83" t="s">
        <v>370</v>
      </c>
      <c r="F241" s="83">
        <v>3</v>
      </c>
      <c r="G241" s="83">
        <v>8</v>
      </c>
      <c r="H241" s="83">
        <v>300</v>
      </c>
      <c r="I241" s="83" t="s">
        <v>406</v>
      </c>
      <c r="J241" s="83" t="s">
        <v>406</v>
      </c>
      <c r="K241" s="83" t="s">
        <v>406</v>
      </c>
      <c r="L241" s="83" t="s">
        <v>406</v>
      </c>
      <c r="M241" s="83" t="s">
        <v>406</v>
      </c>
      <c r="N241" s="83" t="s">
        <v>406</v>
      </c>
      <c r="O241" s="83" t="s">
        <v>406</v>
      </c>
      <c r="P241" s="83" t="s">
        <v>406</v>
      </c>
      <c r="Q241" s="83" t="s">
        <v>406</v>
      </c>
      <c r="R241" s="83" t="s">
        <v>406</v>
      </c>
      <c r="S241" s="83" t="s">
        <v>406</v>
      </c>
      <c r="T241" s="83" t="s">
        <v>406</v>
      </c>
      <c r="U241" s="3"/>
      <c r="V241" s="3"/>
    </row>
    <row r="242" spans="1:22">
      <c r="A242" s="83" t="s">
        <v>369</v>
      </c>
      <c r="B242" s="83" t="s">
        <v>367</v>
      </c>
      <c r="C242" s="83" t="s">
        <v>368</v>
      </c>
      <c r="D242" s="83">
        <v>123456</v>
      </c>
      <c r="E242" s="83" t="s">
        <v>370</v>
      </c>
      <c r="F242" s="83">
        <v>3</v>
      </c>
      <c r="G242" s="83">
        <v>8</v>
      </c>
      <c r="H242" s="83">
        <v>300</v>
      </c>
      <c r="I242" s="83" t="s">
        <v>406</v>
      </c>
      <c r="J242" s="83" t="s">
        <v>406</v>
      </c>
      <c r="K242" s="83" t="s">
        <v>406</v>
      </c>
      <c r="L242" s="83" t="s">
        <v>406</v>
      </c>
      <c r="M242" s="83" t="s">
        <v>406</v>
      </c>
      <c r="N242" s="83" t="s">
        <v>406</v>
      </c>
      <c r="O242" s="83" t="s">
        <v>406</v>
      </c>
      <c r="P242" s="83" t="s">
        <v>406</v>
      </c>
      <c r="Q242" s="83" t="s">
        <v>406</v>
      </c>
      <c r="R242" s="83" t="s">
        <v>406</v>
      </c>
      <c r="S242" s="83" t="s">
        <v>406</v>
      </c>
      <c r="T242" s="83" t="s">
        <v>406</v>
      </c>
      <c r="U242" s="3"/>
      <c r="V242" s="3"/>
    </row>
    <row r="243" spans="1:22">
      <c r="A243" s="83" t="s">
        <v>369</v>
      </c>
      <c r="B243" s="83" t="s">
        <v>367</v>
      </c>
      <c r="C243" s="83" t="s">
        <v>368</v>
      </c>
      <c r="D243" s="83">
        <v>123456</v>
      </c>
      <c r="E243" s="83" t="s">
        <v>370</v>
      </c>
      <c r="F243" s="83">
        <v>3</v>
      </c>
      <c r="G243" s="83">
        <v>8</v>
      </c>
      <c r="H243" s="83">
        <v>300</v>
      </c>
      <c r="I243" s="83" t="s">
        <v>406</v>
      </c>
      <c r="J243" s="83" t="s">
        <v>406</v>
      </c>
      <c r="K243" s="83" t="s">
        <v>406</v>
      </c>
      <c r="L243" s="83" t="s">
        <v>406</v>
      </c>
      <c r="M243" s="83" t="s">
        <v>406</v>
      </c>
      <c r="N243" s="83" t="s">
        <v>406</v>
      </c>
      <c r="O243" s="83" t="s">
        <v>406</v>
      </c>
      <c r="P243" s="83" t="s">
        <v>406</v>
      </c>
      <c r="Q243" s="83" t="s">
        <v>406</v>
      </c>
      <c r="R243" s="83" t="s">
        <v>406</v>
      </c>
      <c r="S243" s="83" t="s">
        <v>406</v>
      </c>
      <c r="T243" s="83" t="s">
        <v>406</v>
      </c>
      <c r="U243" s="3"/>
      <c r="V243" s="3"/>
    </row>
    <row r="244" spans="1:22">
      <c r="A244" s="83" t="s">
        <v>369</v>
      </c>
      <c r="B244" s="83" t="s">
        <v>367</v>
      </c>
      <c r="C244" s="83" t="s">
        <v>368</v>
      </c>
      <c r="D244" s="83">
        <v>123456</v>
      </c>
      <c r="E244" s="83" t="s">
        <v>370</v>
      </c>
      <c r="F244" s="83">
        <v>3</v>
      </c>
      <c r="G244" s="83">
        <v>8</v>
      </c>
      <c r="H244" s="83">
        <v>300</v>
      </c>
      <c r="I244" s="83" t="s">
        <v>406</v>
      </c>
      <c r="J244" s="83" t="s">
        <v>406</v>
      </c>
      <c r="K244" s="83" t="s">
        <v>406</v>
      </c>
      <c r="L244" s="83" t="s">
        <v>406</v>
      </c>
      <c r="M244" s="83" t="s">
        <v>406</v>
      </c>
      <c r="N244" s="83" t="s">
        <v>406</v>
      </c>
      <c r="O244" s="83" t="s">
        <v>406</v>
      </c>
      <c r="P244" s="83" t="s">
        <v>406</v>
      </c>
      <c r="Q244" s="83" t="s">
        <v>406</v>
      </c>
      <c r="R244" s="83" t="s">
        <v>406</v>
      </c>
      <c r="S244" s="83" t="s">
        <v>406</v>
      </c>
      <c r="T244" s="83" t="s">
        <v>406</v>
      </c>
      <c r="U244" s="3"/>
      <c r="V244" s="3"/>
    </row>
    <row r="245" spans="1:22">
      <c r="A245" s="83" t="s">
        <v>369</v>
      </c>
      <c r="B245" s="83" t="s">
        <v>367</v>
      </c>
      <c r="C245" s="83" t="s">
        <v>368</v>
      </c>
      <c r="D245" s="83">
        <v>123456</v>
      </c>
      <c r="E245" s="83" t="s">
        <v>370</v>
      </c>
      <c r="F245" s="83">
        <v>3</v>
      </c>
      <c r="G245" s="83">
        <v>8</v>
      </c>
      <c r="H245" s="83">
        <v>300</v>
      </c>
      <c r="I245" s="83" t="s">
        <v>406</v>
      </c>
      <c r="J245" s="83" t="s">
        <v>406</v>
      </c>
      <c r="K245" s="83" t="s">
        <v>406</v>
      </c>
      <c r="L245" s="83" t="s">
        <v>406</v>
      </c>
      <c r="M245" s="83" t="s">
        <v>406</v>
      </c>
      <c r="N245" s="83" t="s">
        <v>406</v>
      </c>
      <c r="O245" s="83" t="s">
        <v>406</v>
      </c>
      <c r="P245" s="83" t="s">
        <v>406</v>
      </c>
      <c r="Q245" s="83" t="s">
        <v>406</v>
      </c>
      <c r="R245" s="83" t="s">
        <v>406</v>
      </c>
      <c r="S245" s="83" t="s">
        <v>406</v>
      </c>
      <c r="T245" s="83" t="s">
        <v>406</v>
      </c>
      <c r="U245" s="3"/>
      <c r="V245" s="3"/>
    </row>
    <row r="246" spans="1:22">
      <c r="A246" s="83" t="s">
        <v>369</v>
      </c>
      <c r="B246" s="83" t="s">
        <v>367</v>
      </c>
      <c r="C246" s="83" t="s">
        <v>368</v>
      </c>
      <c r="D246" s="83">
        <v>123456</v>
      </c>
      <c r="E246" s="83" t="s">
        <v>370</v>
      </c>
      <c r="F246" s="83">
        <v>3</v>
      </c>
      <c r="G246" s="83">
        <v>8</v>
      </c>
      <c r="H246" s="83">
        <v>300</v>
      </c>
      <c r="I246" s="83" t="s">
        <v>406</v>
      </c>
      <c r="J246" s="83" t="s">
        <v>406</v>
      </c>
      <c r="K246" s="83" t="s">
        <v>406</v>
      </c>
      <c r="L246" s="83" t="s">
        <v>406</v>
      </c>
      <c r="M246" s="83" t="s">
        <v>406</v>
      </c>
      <c r="N246" s="83" t="s">
        <v>406</v>
      </c>
      <c r="O246" s="83" t="s">
        <v>406</v>
      </c>
      <c r="P246" s="83" t="s">
        <v>406</v>
      </c>
      <c r="Q246" s="83" t="s">
        <v>406</v>
      </c>
      <c r="R246" s="83" t="s">
        <v>406</v>
      </c>
      <c r="S246" s="83" t="s">
        <v>406</v>
      </c>
      <c r="T246" s="83" t="s">
        <v>406</v>
      </c>
      <c r="U246" s="3"/>
      <c r="V246" s="3"/>
    </row>
    <row r="247" spans="1:22">
      <c r="A247" s="83" t="s">
        <v>369</v>
      </c>
      <c r="B247" s="83" t="s">
        <v>367</v>
      </c>
      <c r="C247" s="83" t="s">
        <v>368</v>
      </c>
      <c r="D247" s="83">
        <v>123456</v>
      </c>
      <c r="E247" s="83" t="s">
        <v>370</v>
      </c>
      <c r="F247" s="83">
        <v>3</v>
      </c>
      <c r="G247" s="83">
        <v>8</v>
      </c>
      <c r="H247" s="83">
        <v>300</v>
      </c>
      <c r="I247" s="83" t="s">
        <v>406</v>
      </c>
      <c r="J247" s="83" t="s">
        <v>406</v>
      </c>
      <c r="K247" s="83" t="s">
        <v>406</v>
      </c>
      <c r="L247" s="83" t="s">
        <v>406</v>
      </c>
      <c r="M247" s="83" t="s">
        <v>406</v>
      </c>
      <c r="N247" s="83" t="s">
        <v>406</v>
      </c>
      <c r="O247" s="83" t="s">
        <v>406</v>
      </c>
      <c r="P247" s="83" t="s">
        <v>406</v>
      </c>
      <c r="Q247" s="83" t="s">
        <v>406</v>
      </c>
      <c r="R247" s="83" t="s">
        <v>406</v>
      </c>
      <c r="S247" s="83" t="s">
        <v>406</v>
      </c>
      <c r="T247" s="83" t="s">
        <v>406</v>
      </c>
      <c r="U247" s="3"/>
      <c r="V247" s="3"/>
    </row>
    <row r="248" spans="1:22">
      <c r="A248" s="83" t="s">
        <v>369</v>
      </c>
      <c r="B248" s="83" t="s">
        <v>367</v>
      </c>
      <c r="C248" s="83" t="s">
        <v>368</v>
      </c>
      <c r="D248" s="83">
        <v>123456</v>
      </c>
      <c r="E248" s="83" t="s">
        <v>370</v>
      </c>
      <c r="F248" s="83">
        <v>3</v>
      </c>
      <c r="G248" s="83">
        <v>8</v>
      </c>
      <c r="H248" s="83">
        <v>300</v>
      </c>
      <c r="I248" s="83" t="s">
        <v>406</v>
      </c>
      <c r="J248" s="83" t="s">
        <v>406</v>
      </c>
      <c r="K248" s="83" t="s">
        <v>406</v>
      </c>
      <c r="L248" s="83" t="s">
        <v>406</v>
      </c>
      <c r="M248" s="83" t="s">
        <v>406</v>
      </c>
      <c r="N248" s="83" t="s">
        <v>406</v>
      </c>
      <c r="O248" s="83" t="s">
        <v>406</v>
      </c>
      <c r="P248" s="83" t="s">
        <v>406</v>
      </c>
      <c r="Q248" s="83" t="s">
        <v>406</v>
      </c>
      <c r="R248" s="83" t="s">
        <v>406</v>
      </c>
      <c r="S248" s="83" t="s">
        <v>406</v>
      </c>
      <c r="T248" s="83" t="s">
        <v>406</v>
      </c>
      <c r="U248" s="3"/>
      <c r="V248" s="3"/>
    </row>
    <row r="249" spans="1:22">
      <c r="A249" s="83" t="s">
        <v>369</v>
      </c>
      <c r="B249" s="83" t="s">
        <v>367</v>
      </c>
      <c r="C249" s="83" t="s">
        <v>368</v>
      </c>
      <c r="D249" s="83">
        <v>123456</v>
      </c>
      <c r="E249" s="83" t="s">
        <v>370</v>
      </c>
      <c r="F249" s="83">
        <v>3</v>
      </c>
      <c r="G249" s="83">
        <v>8</v>
      </c>
      <c r="H249" s="83">
        <v>300</v>
      </c>
      <c r="I249" s="83" t="s">
        <v>406</v>
      </c>
      <c r="J249" s="83" t="s">
        <v>406</v>
      </c>
      <c r="K249" s="83" t="s">
        <v>406</v>
      </c>
      <c r="L249" s="83" t="s">
        <v>406</v>
      </c>
      <c r="M249" s="83" t="s">
        <v>406</v>
      </c>
      <c r="N249" s="83" t="s">
        <v>406</v>
      </c>
      <c r="O249" s="83" t="s">
        <v>406</v>
      </c>
      <c r="P249" s="83" t="s">
        <v>406</v>
      </c>
      <c r="Q249" s="83" t="s">
        <v>406</v>
      </c>
      <c r="R249" s="83" t="s">
        <v>406</v>
      </c>
      <c r="S249" s="83" t="s">
        <v>406</v>
      </c>
      <c r="T249" s="83" t="s">
        <v>406</v>
      </c>
      <c r="U249" s="3"/>
      <c r="V249" s="3"/>
    </row>
    <row r="250" spans="1:22">
      <c r="A250" s="83" t="s">
        <v>369</v>
      </c>
      <c r="B250" s="83" t="s">
        <v>367</v>
      </c>
      <c r="C250" s="83" t="s">
        <v>368</v>
      </c>
      <c r="D250" s="83">
        <v>123456</v>
      </c>
      <c r="E250" s="83" t="s">
        <v>370</v>
      </c>
      <c r="F250" s="83">
        <v>3</v>
      </c>
      <c r="G250" s="83">
        <v>8</v>
      </c>
      <c r="H250" s="83">
        <v>300</v>
      </c>
      <c r="I250" s="83" t="s">
        <v>406</v>
      </c>
      <c r="J250" s="83" t="s">
        <v>406</v>
      </c>
      <c r="K250" s="83" t="s">
        <v>406</v>
      </c>
      <c r="L250" s="83" t="s">
        <v>406</v>
      </c>
      <c r="M250" s="83" t="s">
        <v>406</v>
      </c>
      <c r="N250" s="83" t="s">
        <v>406</v>
      </c>
      <c r="O250" s="83" t="s">
        <v>406</v>
      </c>
      <c r="P250" s="83" t="s">
        <v>406</v>
      </c>
      <c r="Q250" s="83" t="s">
        <v>406</v>
      </c>
      <c r="R250" s="83" t="s">
        <v>406</v>
      </c>
      <c r="S250" s="83" t="s">
        <v>406</v>
      </c>
      <c r="T250" s="83" t="s">
        <v>406</v>
      </c>
      <c r="U250" s="3"/>
      <c r="V250" s="3"/>
    </row>
    <row r="251" spans="1:22">
      <c r="A251" s="83" t="s">
        <v>369</v>
      </c>
      <c r="B251" s="83" t="s">
        <v>367</v>
      </c>
      <c r="C251" s="83" t="s">
        <v>368</v>
      </c>
      <c r="D251" s="83">
        <v>123456</v>
      </c>
      <c r="E251" s="83" t="s">
        <v>370</v>
      </c>
      <c r="F251" s="83">
        <v>3</v>
      </c>
      <c r="G251" s="83">
        <v>8</v>
      </c>
      <c r="H251" s="83">
        <v>300</v>
      </c>
      <c r="I251" s="83" t="s">
        <v>406</v>
      </c>
      <c r="J251" s="83" t="s">
        <v>406</v>
      </c>
      <c r="K251" s="83" t="s">
        <v>406</v>
      </c>
      <c r="L251" s="83" t="s">
        <v>406</v>
      </c>
      <c r="M251" s="83" t="s">
        <v>406</v>
      </c>
      <c r="N251" s="83" t="s">
        <v>406</v>
      </c>
      <c r="O251" s="83" t="s">
        <v>406</v>
      </c>
      <c r="P251" s="83" t="s">
        <v>406</v>
      </c>
      <c r="Q251" s="83" t="s">
        <v>406</v>
      </c>
      <c r="R251" s="83" t="s">
        <v>406</v>
      </c>
      <c r="S251" s="83" t="s">
        <v>406</v>
      </c>
      <c r="T251" s="83" t="s">
        <v>406</v>
      </c>
      <c r="U251" s="3"/>
      <c r="V251" s="3"/>
    </row>
    <row r="252" spans="1:22">
      <c r="A252" s="83" t="s">
        <v>369</v>
      </c>
      <c r="B252" s="83" t="s">
        <v>367</v>
      </c>
      <c r="C252" s="83" t="s">
        <v>368</v>
      </c>
      <c r="D252" s="83">
        <v>123456</v>
      </c>
      <c r="E252" s="83" t="s">
        <v>370</v>
      </c>
      <c r="F252" s="83">
        <v>3</v>
      </c>
      <c r="G252" s="83">
        <v>8</v>
      </c>
      <c r="H252" s="83">
        <v>300</v>
      </c>
      <c r="I252" s="83" t="s">
        <v>406</v>
      </c>
      <c r="J252" s="83" t="s">
        <v>406</v>
      </c>
      <c r="K252" s="83" t="s">
        <v>406</v>
      </c>
      <c r="L252" s="83" t="s">
        <v>406</v>
      </c>
      <c r="M252" s="83" t="s">
        <v>406</v>
      </c>
      <c r="N252" s="83" t="s">
        <v>406</v>
      </c>
      <c r="O252" s="83" t="s">
        <v>406</v>
      </c>
      <c r="P252" s="83" t="s">
        <v>406</v>
      </c>
      <c r="Q252" s="83" t="s">
        <v>406</v>
      </c>
      <c r="R252" s="83" t="s">
        <v>406</v>
      </c>
      <c r="S252" s="83" t="s">
        <v>406</v>
      </c>
      <c r="T252" s="83" t="s">
        <v>406</v>
      </c>
      <c r="U252" s="3"/>
      <c r="V252" s="3"/>
    </row>
    <row r="253" spans="1:22">
      <c r="A253" s="83" t="s">
        <v>369</v>
      </c>
      <c r="B253" s="83" t="s">
        <v>367</v>
      </c>
      <c r="C253" s="83" t="s">
        <v>368</v>
      </c>
      <c r="D253" s="83">
        <v>123456</v>
      </c>
      <c r="E253" s="83" t="s">
        <v>370</v>
      </c>
      <c r="F253" s="83">
        <v>3</v>
      </c>
      <c r="G253" s="83">
        <v>8</v>
      </c>
      <c r="H253" s="83">
        <v>300</v>
      </c>
      <c r="I253" s="83" t="s">
        <v>406</v>
      </c>
      <c r="J253" s="83" t="s">
        <v>406</v>
      </c>
      <c r="K253" s="83" t="s">
        <v>406</v>
      </c>
      <c r="L253" s="83" t="s">
        <v>406</v>
      </c>
      <c r="M253" s="83" t="s">
        <v>406</v>
      </c>
      <c r="N253" s="83" t="s">
        <v>406</v>
      </c>
      <c r="O253" s="83" t="s">
        <v>406</v>
      </c>
      <c r="P253" s="83" t="s">
        <v>406</v>
      </c>
      <c r="Q253" s="83" t="s">
        <v>406</v>
      </c>
      <c r="R253" s="83" t="s">
        <v>406</v>
      </c>
      <c r="S253" s="83" t="s">
        <v>406</v>
      </c>
      <c r="T253" s="83" t="s">
        <v>406</v>
      </c>
      <c r="U253" s="3"/>
      <c r="V253" s="3"/>
    </row>
    <row r="254" spans="1:22">
      <c r="A254" s="83" t="s">
        <v>369</v>
      </c>
      <c r="B254" s="83" t="s">
        <v>367</v>
      </c>
      <c r="C254" s="83" t="s">
        <v>368</v>
      </c>
      <c r="D254" s="83">
        <v>123456</v>
      </c>
      <c r="E254" s="83" t="s">
        <v>370</v>
      </c>
      <c r="F254" s="83">
        <v>3</v>
      </c>
      <c r="G254" s="83">
        <v>8</v>
      </c>
      <c r="H254" s="83">
        <v>300</v>
      </c>
      <c r="I254" s="83" t="s">
        <v>406</v>
      </c>
      <c r="J254" s="83" t="s">
        <v>406</v>
      </c>
      <c r="K254" s="83" t="s">
        <v>406</v>
      </c>
      <c r="L254" s="83" t="s">
        <v>406</v>
      </c>
      <c r="M254" s="83" t="s">
        <v>406</v>
      </c>
      <c r="N254" s="83" t="s">
        <v>406</v>
      </c>
      <c r="O254" s="83" t="s">
        <v>406</v>
      </c>
      <c r="P254" s="83" t="s">
        <v>406</v>
      </c>
      <c r="Q254" s="83" t="s">
        <v>406</v>
      </c>
      <c r="R254" s="83" t="s">
        <v>406</v>
      </c>
      <c r="S254" s="83" t="s">
        <v>406</v>
      </c>
      <c r="T254" s="83" t="s">
        <v>406</v>
      </c>
      <c r="U254" s="3"/>
      <c r="V254" s="3"/>
    </row>
    <row r="255" spans="1:22">
      <c r="A255" s="83" t="s">
        <v>369</v>
      </c>
      <c r="B255" s="83" t="s">
        <v>367</v>
      </c>
      <c r="C255" s="83" t="s">
        <v>368</v>
      </c>
      <c r="D255" s="83">
        <v>123456</v>
      </c>
      <c r="E255" s="83" t="s">
        <v>370</v>
      </c>
      <c r="F255" s="83">
        <v>3</v>
      </c>
      <c r="G255" s="83">
        <v>8</v>
      </c>
      <c r="H255" s="83">
        <v>300</v>
      </c>
      <c r="I255" s="83" t="s">
        <v>406</v>
      </c>
      <c r="J255" s="83" t="s">
        <v>406</v>
      </c>
      <c r="K255" s="83" t="s">
        <v>406</v>
      </c>
      <c r="L255" s="83" t="s">
        <v>406</v>
      </c>
      <c r="M255" s="83" t="s">
        <v>406</v>
      </c>
      <c r="N255" s="83" t="s">
        <v>406</v>
      </c>
      <c r="O255" s="83" t="s">
        <v>406</v>
      </c>
      <c r="P255" s="83" t="s">
        <v>406</v>
      </c>
      <c r="Q255" s="83" t="s">
        <v>406</v>
      </c>
      <c r="R255" s="83" t="s">
        <v>406</v>
      </c>
      <c r="S255" s="83" t="s">
        <v>406</v>
      </c>
      <c r="T255" s="83" t="s">
        <v>406</v>
      </c>
      <c r="U255" s="3"/>
      <c r="V255" s="3"/>
    </row>
    <row r="256" spans="1:22">
      <c r="A256" s="83" t="s">
        <v>369</v>
      </c>
      <c r="B256" s="83" t="s">
        <v>367</v>
      </c>
      <c r="C256" s="83" t="s">
        <v>368</v>
      </c>
      <c r="D256" s="83">
        <v>123456</v>
      </c>
      <c r="E256" s="83" t="s">
        <v>370</v>
      </c>
      <c r="F256" s="83">
        <v>3</v>
      </c>
      <c r="G256" s="83">
        <v>8</v>
      </c>
      <c r="H256" s="83">
        <v>300</v>
      </c>
      <c r="I256" s="83" t="s">
        <v>406</v>
      </c>
      <c r="J256" s="83" t="s">
        <v>406</v>
      </c>
      <c r="K256" s="83" t="s">
        <v>406</v>
      </c>
      <c r="L256" s="83" t="s">
        <v>406</v>
      </c>
      <c r="M256" s="83" t="s">
        <v>406</v>
      </c>
      <c r="N256" s="83" t="s">
        <v>406</v>
      </c>
      <c r="O256" s="83" t="s">
        <v>406</v>
      </c>
      <c r="P256" s="83" t="s">
        <v>406</v>
      </c>
      <c r="Q256" s="83" t="s">
        <v>406</v>
      </c>
      <c r="R256" s="83" t="s">
        <v>406</v>
      </c>
      <c r="S256" s="83" t="s">
        <v>406</v>
      </c>
      <c r="T256" s="83" t="s">
        <v>406</v>
      </c>
      <c r="U256" s="3"/>
      <c r="V256" s="3"/>
    </row>
    <row r="257" spans="1:22">
      <c r="A257" s="83" t="s">
        <v>369</v>
      </c>
      <c r="B257" s="83" t="s">
        <v>367</v>
      </c>
      <c r="C257" s="83" t="s">
        <v>368</v>
      </c>
      <c r="D257" s="83">
        <v>123456</v>
      </c>
      <c r="E257" s="83" t="s">
        <v>370</v>
      </c>
      <c r="F257" s="83">
        <v>3</v>
      </c>
      <c r="G257" s="83">
        <v>8</v>
      </c>
      <c r="H257" s="83">
        <v>300</v>
      </c>
      <c r="I257" s="83" t="s">
        <v>406</v>
      </c>
      <c r="J257" s="83" t="s">
        <v>406</v>
      </c>
      <c r="K257" s="83" t="s">
        <v>406</v>
      </c>
      <c r="L257" s="83" t="s">
        <v>406</v>
      </c>
      <c r="M257" s="83" t="s">
        <v>406</v>
      </c>
      <c r="N257" s="83" t="s">
        <v>406</v>
      </c>
      <c r="O257" s="83" t="s">
        <v>406</v>
      </c>
      <c r="P257" s="83" t="s">
        <v>406</v>
      </c>
      <c r="Q257" s="83" t="s">
        <v>406</v>
      </c>
      <c r="R257" s="83" t="s">
        <v>406</v>
      </c>
      <c r="S257" s="83" t="s">
        <v>406</v>
      </c>
      <c r="T257" s="83" t="s">
        <v>406</v>
      </c>
      <c r="U257" s="3"/>
      <c r="V257" s="3"/>
    </row>
    <row r="258" spans="1:22">
      <c r="A258" s="83" t="s">
        <v>369</v>
      </c>
      <c r="B258" s="83" t="s">
        <v>367</v>
      </c>
      <c r="C258" s="83" t="s">
        <v>368</v>
      </c>
      <c r="D258" s="83">
        <v>123456</v>
      </c>
      <c r="E258" s="83" t="s">
        <v>370</v>
      </c>
      <c r="F258" s="83">
        <v>3</v>
      </c>
      <c r="G258" s="83">
        <v>8</v>
      </c>
      <c r="H258" s="83">
        <v>300</v>
      </c>
      <c r="I258" s="83" t="s">
        <v>406</v>
      </c>
      <c r="J258" s="83" t="s">
        <v>406</v>
      </c>
      <c r="K258" s="83" t="s">
        <v>406</v>
      </c>
      <c r="L258" s="83" t="s">
        <v>406</v>
      </c>
      <c r="M258" s="83" t="s">
        <v>406</v>
      </c>
      <c r="N258" s="83" t="s">
        <v>406</v>
      </c>
      <c r="O258" s="83" t="s">
        <v>406</v>
      </c>
      <c r="P258" s="83" t="s">
        <v>406</v>
      </c>
      <c r="Q258" s="83" t="s">
        <v>406</v>
      </c>
      <c r="R258" s="83" t="s">
        <v>406</v>
      </c>
      <c r="S258" s="83" t="s">
        <v>406</v>
      </c>
      <c r="T258" s="83" t="s">
        <v>406</v>
      </c>
      <c r="U258" s="3"/>
      <c r="V258" s="3"/>
    </row>
    <row r="259" spans="1:22">
      <c r="A259" s="83" t="s">
        <v>369</v>
      </c>
      <c r="B259" s="83" t="s">
        <v>367</v>
      </c>
      <c r="C259" s="83" t="s">
        <v>368</v>
      </c>
      <c r="D259" s="83">
        <v>123456</v>
      </c>
      <c r="E259" s="83" t="s">
        <v>370</v>
      </c>
      <c r="F259" s="83">
        <v>3</v>
      </c>
      <c r="G259" s="83">
        <v>8</v>
      </c>
      <c r="H259" s="83">
        <v>300</v>
      </c>
      <c r="I259" s="83" t="s">
        <v>406</v>
      </c>
      <c r="J259" s="83" t="s">
        <v>406</v>
      </c>
      <c r="K259" s="83" t="s">
        <v>406</v>
      </c>
      <c r="L259" s="83" t="s">
        <v>406</v>
      </c>
      <c r="M259" s="83" t="s">
        <v>406</v>
      </c>
      <c r="N259" s="83" t="s">
        <v>406</v>
      </c>
      <c r="O259" s="83" t="s">
        <v>406</v>
      </c>
      <c r="P259" s="83" t="s">
        <v>406</v>
      </c>
      <c r="Q259" s="83" t="s">
        <v>406</v>
      </c>
      <c r="R259" s="83" t="s">
        <v>406</v>
      </c>
      <c r="S259" s="83" t="s">
        <v>406</v>
      </c>
      <c r="T259" s="83" t="s">
        <v>406</v>
      </c>
      <c r="U259" s="3"/>
      <c r="V259" s="3"/>
    </row>
    <row r="260" spans="1:22">
      <c r="A260" s="83" t="s">
        <v>369</v>
      </c>
      <c r="B260" s="83" t="s">
        <v>367</v>
      </c>
      <c r="C260" s="83" t="s">
        <v>368</v>
      </c>
      <c r="D260" s="83">
        <v>123456</v>
      </c>
      <c r="E260" s="83" t="s">
        <v>370</v>
      </c>
      <c r="F260" s="83">
        <v>3</v>
      </c>
      <c r="G260" s="83">
        <v>8</v>
      </c>
      <c r="H260" s="83">
        <v>300</v>
      </c>
      <c r="I260" s="83" t="s">
        <v>406</v>
      </c>
      <c r="J260" s="83" t="s">
        <v>406</v>
      </c>
      <c r="K260" s="83" t="s">
        <v>406</v>
      </c>
      <c r="L260" s="83" t="s">
        <v>406</v>
      </c>
      <c r="M260" s="83" t="s">
        <v>406</v>
      </c>
      <c r="N260" s="83" t="s">
        <v>406</v>
      </c>
      <c r="O260" s="83" t="s">
        <v>406</v>
      </c>
      <c r="P260" s="83" t="s">
        <v>406</v>
      </c>
      <c r="Q260" s="83" t="s">
        <v>406</v>
      </c>
      <c r="R260" s="83" t="s">
        <v>406</v>
      </c>
      <c r="S260" s="83" t="s">
        <v>406</v>
      </c>
      <c r="T260" s="83" t="s">
        <v>406</v>
      </c>
      <c r="U260" s="3"/>
      <c r="V260" s="3"/>
    </row>
    <row r="261" spans="1:22">
      <c r="A261" s="83" t="s">
        <v>369</v>
      </c>
      <c r="B261" s="83" t="s">
        <v>367</v>
      </c>
      <c r="C261" s="83" t="s">
        <v>368</v>
      </c>
      <c r="D261" s="83">
        <v>123456</v>
      </c>
      <c r="E261" s="83" t="s">
        <v>370</v>
      </c>
      <c r="F261" s="83">
        <v>3</v>
      </c>
      <c r="G261" s="83">
        <v>8</v>
      </c>
      <c r="H261" s="83">
        <v>300</v>
      </c>
      <c r="I261" s="83" t="s">
        <v>406</v>
      </c>
      <c r="J261" s="83" t="s">
        <v>406</v>
      </c>
      <c r="K261" s="83" t="s">
        <v>406</v>
      </c>
      <c r="L261" s="83" t="s">
        <v>406</v>
      </c>
      <c r="M261" s="83" t="s">
        <v>406</v>
      </c>
      <c r="N261" s="83" t="s">
        <v>406</v>
      </c>
      <c r="O261" s="83" t="s">
        <v>406</v>
      </c>
      <c r="P261" s="83" t="s">
        <v>406</v>
      </c>
      <c r="Q261" s="83" t="s">
        <v>406</v>
      </c>
      <c r="R261" s="83" t="s">
        <v>406</v>
      </c>
      <c r="S261" s="83" t="s">
        <v>406</v>
      </c>
      <c r="T261" s="83" t="s">
        <v>406</v>
      </c>
      <c r="U261" s="3"/>
      <c r="V261" s="3"/>
    </row>
    <row r="262" spans="1:22">
      <c r="A262" s="83" t="s">
        <v>369</v>
      </c>
      <c r="B262" s="83" t="s">
        <v>367</v>
      </c>
      <c r="C262" s="83" t="s">
        <v>368</v>
      </c>
      <c r="D262" s="83">
        <v>123456</v>
      </c>
      <c r="E262" s="83" t="s">
        <v>370</v>
      </c>
      <c r="F262" s="83">
        <v>3</v>
      </c>
      <c r="G262" s="83">
        <v>8</v>
      </c>
      <c r="H262" s="83">
        <v>300</v>
      </c>
      <c r="I262" s="83" t="s">
        <v>406</v>
      </c>
      <c r="J262" s="83" t="s">
        <v>406</v>
      </c>
      <c r="K262" s="83" t="s">
        <v>406</v>
      </c>
      <c r="L262" s="83" t="s">
        <v>406</v>
      </c>
      <c r="M262" s="83" t="s">
        <v>406</v>
      </c>
      <c r="N262" s="83" t="s">
        <v>406</v>
      </c>
      <c r="O262" s="83" t="s">
        <v>406</v>
      </c>
      <c r="P262" s="83" t="s">
        <v>406</v>
      </c>
      <c r="Q262" s="83" t="s">
        <v>406</v>
      </c>
      <c r="R262" s="83" t="s">
        <v>406</v>
      </c>
      <c r="S262" s="83" t="s">
        <v>406</v>
      </c>
      <c r="T262" s="83" t="s">
        <v>406</v>
      </c>
      <c r="U262" s="3"/>
      <c r="V262" s="3"/>
    </row>
    <row r="263" spans="1:22">
      <c r="A263" s="83" t="s">
        <v>369</v>
      </c>
      <c r="B263" s="83" t="s">
        <v>367</v>
      </c>
      <c r="C263" s="83" t="s">
        <v>368</v>
      </c>
      <c r="D263" s="83">
        <v>123456</v>
      </c>
      <c r="E263" s="83" t="s">
        <v>370</v>
      </c>
      <c r="F263" s="83">
        <v>3</v>
      </c>
      <c r="G263" s="83">
        <v>8</v>
      </c>
      <c r="H263" s="83">
        <v>300</v>
      </c>
      <c r="I263" s="83" t="s">
        <v>406</v>
      </c>
      <c r="J263" s="83" t="s">
        <v>406</v>
      </c>
      <c r="K263" s="83" t="s">
        <v>406</v>
      </c>
      <c r="L263" s="83" t="s">
        <v>406</v>
      </c>
      <c r="M263" s="83" t="s">
        <v>406</v>
      </c>
      <c r="N263" s="83" t="s">
        <v>406</v>
      </c>
      <c r="O263" s="83" t="s">
        <v>406</v>
      </c>
      <c r="P263" s="83" t="s">
        <v>406</v>
      </c>
      <c r="Q263" s="83" t="s">
        <v>406</v>
      </c>
      <c r="R263" s="83" t="s">
        <v>406</v>
      </c>
      <c r="S263" s="83" t="s">
        <v>406</v>
      </c>
      <c r="T263" s="83" t="s">
        <v>406</v>
      </c>
      <c r="U263" s="3"/>
      <c r="V263" s="3"/>
    </row>
    <row r="264" spans="1:22">
      <c r="A264" s="83" t="s">
        <v>369</v>
      </c>
      <c r="B264" s="83" t="s">
        <v>367</v>
      </c>
      <c r="C264" s="83" t="s">
        <v>368</v>
      </c>
      <c r="D264" s="83">
        <v>123456</v>
      </c>
      <c r="E264" s="83" t="s">
        <v>370</v>
      </c>
      <c r="F264" s="83">
        <v>3</v>
      </c>
      <c r="G264" s="83">
        <v>8</v>
      </c>
      <c r="H264" s="83">
        <v>300</v>
      </c>
      <c r="I264" s="83" t="s">
        <v>406</v>
      </c>
      <c r="J264" s="83" t="s">
        <v>406</v>
      </c>
      <c r="K264" s="83" t="s">
        <v>406</v>
      </c>
      <c r="L264" s="83" t="s">
        <v>406</v>
      </c>
      <c r="M264" s="83" t="s">
        <v>406</v>
      </c>
      <c r="N264" s="83" t="s">
        <v>406</v>
      </c>
      <c r="O264" s="83" t="s">
        <v>406</v>
      </c>
      <c r="P264" s="83" t="s">
        <v>406</v>
      </c>
      <c r="Q264" s="83" t="s">
        <v>406</v>
      </c>
      <c r="R264" s="83" t="s">
        <v>406</v>
      </c>
      <c r="S264" s="83" t="s">
        <v>406</v>
      </c>
      <c r="T264" s="83" t="s">
        <v>406</v>
      </c>
      <c r="U264" s="3"/>
      <c r="V264" s="3"/>
    </row>
    <row r="265" spans="1:22">
      <c r="A265" s="83" t="s">
        <v>369</v>
      </c>
      <c r="B265" s="83" t="s">
        <v>367</v>
      </c>
      <c r="C265" s="83" t="s">
        <v>368</v>
      </c>
      <c r="D265" s="83">
        <v>123456</v>
      </c>
      <c r="E265" s="83" t="s">
        <v>370</v>
      </c>
      <c r="F265" s="83">
        <v>3</v>
      </c>
      <c r="G265" s="83">
        <v>8</v>
      </c>
      <c r="H265" s="83">
        <v>300</v>
      </c>
      <c r="I265" s="83" t="s">
        <v>406</v>
      </c>
      <c r="J265" s="83" t="s">
        <v>406</v>
      </c>
      <c r="K265" s="83" t="s">
        <v>406</v>
      </c>
      <c r="L265" s="83" t="s">
        <v>406</v>
      </c>
      <c r="M265" s="83" t="s">
        <v>406</v>
      </c>
      <c r="N265" s="83" t="s">
        <v>406</v>
      </c>
      <c r="O265" s="83" t="s">
        <v>406</v>
      </c>
      <c r="P265" s="83" t="s">
        <v>406</v>
      </c>
      <c r="Q265" s="83" t="s">
        <v>406</v>
      </c>
      <c r="R265" s="83" t="s">
        <v>406</v>
      </c>
      <c r="S265" s="83" t="s">
        <v>406</v>
      </c>
      <c r="T265" s="83" t="s">
        <v>406</v>
      </c>
      <c r="U265" s="3"/>
      <c r="V265" s="3"/>
    </row>
    <row r="266" spans="1:22">
      <c r="A266" s="83" t="s">
        <v>369</v>
      </c>
      <c r="B266" s="83" t="s">
        <v>367</v>
      </c>
      <c r="C266" s="83" t="s">
        <v>368</v>
      </c>
      <c r="D266" s="83">
        <v>123456</v>
      </c>
      <c r="E266" s="83" t="s">
        <v>370</v>
      </c>
      <c r="F266" s="83">
        <v>3</v>
      </c>
      <c r="G266" s="83">
        <v>8</v>
      </c>
      <c r="H266" s="83">
        <v>300</v>
      </c>
      <c r="I266" s="83" t="s">
        <v>406</v>
      </c>
      <c r="J266" s="83" t="s">
        <v>406</v>
      </c>
      <c r="K266" s="83" t="s">
        <v>406</v>
      </c>
      <c r="L266" s="83" t="s">
        <v>406</v>
      </c>
      <c r="M266" s="83" t="s">
        <v>406</v>
      </c>
      <c r="N266" s="83" t="s">
        <v>406</v>
      </c>
      <c r="O266" s="83" t="s">
        <v>406</v>
      </c>
      <c r="P266" s="83" t="s">
        <v>406</v>
      </c>
      <c r="Q266" s="83" t="s">
        <v>406</v>
      </c>
      <c r="R266" s="83" t="s">
        <v>406</v>
      </c>
      <c r="S266" s="83" t="s">
        <v>406</v>
      </c>
      <c r="T266" s="83" t="s">
        <v>406</v>
      </c>
      <c r="U266" s="3"/>
      <c r="V266" s="3"/>
    </row>
    <row r="267" spans="1:22">
      <c r="A267" s="83" t="s">
        <v>369</v>
      </c>
      <c r="B267" s="83" t="s">
        <v>367</v>
      </c>
      <c r="C267" s="83" t="s">
        <v>368</v>
      </c>
      <c r="D267" s="83">
        <v>123456</v>
      </c>
      <c r="E267" s="83" t="s">
        <v>370</v>
      </c>
      <c r="F267" s="83">
        <v>3</v>
      </c>
      <c r="G267" s="83">
        <v>8</v>
      </c>
      <c r="H267" s="83">
        <v>300</v>
      </c>
      <c r="I267" s="83" t="s">
        <v>406</v>
      </c>
      <c r="J267" s="83" t="s">
        <v>406</v>
      </c>
      <c r="K267" s="83" t="s">
        <v>406</v>
      </c>
      <c r="L267" s="83" t="s">
        <v>406</v>
      </c>
      <c r="M267" s="83" t="s">
        <v>406</v>
      </c>
      <c r="N267" s="83" t="s">
        <v>406</v>
      </c>
      <c r="O267" s="83" t="s">
        <v>406</v>
      </c>
      <c r="P267" s="83" t="s">
        <v>406</v>
      </c>
      <c r="Q267" s="83" t="s">
        <v>406</v>
      </c>
      <c r="R267" s="83" t="s">
        <v>406</v>
      </c>
      <c r="S267" s="83" t="s">
        <v>406</v>
      </c>
      <c r="T267" s="83" t="s">
        <v>406</v>
      </c>
      <c r="U267" s="3"/>
      <c r="V267" s="3"/>
    </row>
    <row r="268" spans="1:22">
      <c r="A268" s="83" t="s">
        <v>369</v>
      </c>
      <c r="B268" s="83" t="s">
        <v>367</v>
      </c>
      <c r="C268" s="83" t="s">
        <v>368</v>
      </c>
      <c r="D268" s="83">
        <v>123456</v>
      </c>
      <c r="E268" s="83" t="s">
        <v>370</v>
      </c>
      <c r="F268" s="83">
        <v>3</v>
      </c>
      <c r="G268" s="83">
        <v>8</v>
      </c>
      <c r="H268" s="83">
        <v>300</v>
      </c>
      <c r="I268" s="83" t="s">
        <v>406</v>
      </c>
      <c r="J268" s="83" t="s">
        <v>406</v>
      </c>
      <c r="K268" s="83" t="s">
        <v>406</v>
      </c>
      <c r="L268" s="83" t="s">
        <v>406</v>
      </c>
      <c r="M268" s="83" t="s">
        <v>406</v>
      </c>
      <c r="N268" s="83" t="s">
        <v>406</v>
      </c>
      <c r="O268" s="83" t="s">
        <v>406</v>
      </c>
      <c r="P268" s="83" t="s">
        <v>406</v>
      </c>
      <c r="Q268" s="83" t="s">
        <v>406</v>
      </c>
      <c r="R268" s="83" t="s">
        <v>406</v>
      </c>
      <c r="S268" s="83" t="s">
        <v>406</v>
      </c>
      <c r="T268" s="83" t="s">
        <v>406</v>
      </c>
      <c r="U268" s="3"/>
      <c r="V268" s="3"/>
    </row>
    <row r="269" spans="1:22">
      <c r="A269" s="83" t="s">
        <v>369</v>
      </c>
      <c r="B269" s="83" t="s">
        <v>367</v>
      </c>
      <c r="C269" s="83" t="s">
        <v>368</v>
      </c>
      <c r="D269" s="83">
        <v>123456</v>
      </c>
      <c r="E269" s="83" t="s">
        <v>370</v>
      </c>
      <c r="F269" s="83">
        <v>3</v>
      </c>
      <c r="G269" s="83">
        <v>8</v>
      </c>
      <c r="H269" s="83">
        <v>300</v>
      </c>
      <c r="I269" s="83" t="s">
        <v>406</v>
      </c>
      <c r="J269" s="83" t="s">
        <v>406</v>
      </c>
      <c r="K269" s="83" t="s">
        <v>406</v>
      </c>
      <c r="L269" s="83" t="s">
        <v>406</v>
      </c>
      <c r="M269" s="83" t="s">
        <v>406</v>
      </c>
      <c r="N269" s="83" t="s">
        <v>406</v>
      </c>
      <c r="O269" s="83" t="s">
        <v>406</v>
      </c>
      <c r="P269" s="83" t="s">
        <v>406</v>
      </c>
      <c r="Q269" s="83" t="s">
        <v>406</v>
      </c>
      <c r="R269" s="83" t="s">
        <v>406</v>
      </c>
      <c r="S269" s="83" t="s">
        <v>406</v>
      </c>
      <c r="T269" s="83" t="s">
        <v>406</v>
      </c>
      <c r="U269" s="3"/>
      <c r="V269" s="3"/>
    </row>
    <row r="270" spans="1:22">
      <c r="A270" s="83" t="s">
        <v>369</v>
      </c>
      <c r="B270" s="83" t="s">
        <v>367</v>
      </c>
      <c r="C270" s="83" t="s">
        <v>368</v>
      </c>
      <c r="D270" s="83">
        <v>123456</v>
      </c>
      <c r="E270" s="83" t="s">
        <v>370</v>
      </c>
      <c r="F270" s="83">
        <v>3</v>
      </c>
      <c r="G270" s="83">
        <v>8</v>
      </c>
      <c r="H270" s="83">
        <v>300</v>
      </c>
      <c r="I270" s="83" t="s">
        <v>406</v>
      </c>
      <c r="J270" s="83" t="s">
        <v>406</v>
      </c>
      <c r="K270" s="83" t="s">
        <v>406</v>
      </c>
      <c r="L270" s="83" t="s">
        <v>406</v>
      </c>
      <c r="M270" s="83" t="s">
        <v>406</v>
      </c>
      <c r="N270" s="83" t="s">
        <v>406</v>
      </c>
      <c r="O270" s="83" t="s">
        <v>406</v>
      </c>
      <c r="P270" s="83" t="s">
        <v>406</v>
      </c>
      <c r="Q270" s="83" t="s">
        <v>406</v>
      </c>
      <c r="R270" s="83" t="s">
        <v>406</v>
      </c>
      <c r="S270" s="83" t="s">
        <v>406</v>
      </c>
      <c r="T270" s="83" t="s">
        <v>406</v>
      </c>
      <c r="U270" s="3"/>
      <c r="V270" s="3"/>
    </row>
    <row r="271" spans="1:22">
      <c r="A271" s="83" t="s">
        <v>369</v>
      </c>
      <c r="B271" s="83" t="s">
        <v>367</v>
      </c>
      <c r="C271" s="83" t="s">
        <v>368</v>
      </c>
      <c r="D271" s="83">
        <v>123456</v>
      </c>
      <c r="E271" s="83" t="s">
        <v>370</v>
      </c>
      <c r="F271" s="83">
        <v>3</v>
      </c>
      <c r="G271" s="83">
        <v>8</v>
      </c>
      <c r="H271" s="83">
        <v>300</v>
      </c>
      <c r="I271" s="83" t="s">
        <v>406</v>
      </c>
      <c r="J271" s="83" t="s">
        <v>406</v>
      </c>
      <c r="K271" s="83" t="s">
        <v>406</v>
      </c>
      <c r="L271" s="83" t="s">
        <v>406</v>
      </c>
      <c r="M271" s="83" t="s">
        <v>406</v>
      </c>
      <c r="N271" s="83" t="s">
        <v>406</v>
      </c>
      <c r="O271" s="83" t="s">
        <v>406</v>
      </c>
      <c r="P271" s="83" t="s">
        <v>406</v>
      </c>
      <c r="Q271" s="83" t="s">
        <v>406</v>
      </c>
      <c r="R271" s="83" t="s">
        <v>406</v>
      </c>
      <c r="S271" s="83" t="s">
        <v>406</v>
      </c>
      <c r="T271" s="83" t="s">
        <v>406</v>
      </c>
      <c r="U271" s="3"/>
      <c r="V271" s="3"/>
    </row>
    <row r="272" spans="1:22">
      <c r="A272" s="83" t="s">
        <v>369</v>
      </c>
      <c r="B272" s="83" t="s">
        <v>367</v>
      </c>
      <c r="C272" s="83" t="s">
        <v>368</v>
      </c>
      <c r="D272" s="83">
        <v>123456</v>
      </c>
      <c r="E272" s="83" t="s">
        <v>370</v>
      </c>
      <c r="F272" s="83">
        <v>3</v>
      </c>
      <c r="G272" s="83">
        <v>8</v>
      </c>
      <c r="H272" s="83">
        <v>300</v>
      </c>
      <c r="I272" s="83" t="s">
        <v>406</v>
      </c>
      <c r="J272" s="83" t="s">
        <v>406</v>
      </c>
      <c r="K272" s="83" t="s">
        <v>406</v>
      </c>
      <c r="L272" s="83" t="s">
        <v>406</v>
      </c>
      <c r="M272" s="83" t="s">
        <v>406</v>
      </c>
      <c r="N272" s="83" t="s">
        <v>406</v>
      </c>
      <c r="O272" s="83" t="s">
        <v>406</v>
      </c>
      <c r="P272" s="83" t="s">
        <v>406</v>
      </c>
      <c r="Q272" s="83" t="s">
        <v>406</v>
      </c>
      <c r="R272" s="83" t="s">
        <v>406</v>
      </c>
      <c r="S272" s="83" t="s">
        <v>406</v>
      </c>
      <c r="T272" s="83" t="s">
        <v>406</v>
      </c>
      <c r="U272" s="3"/>
      <c r="V272" s="3"/>
    </row>
    <row r="273" spans="1:22">
      <c r="A273" s="83" t="s">
        <v>369</v>
      </c>
      <c r="B273" s="83" t="s">
        <v>367</v>
      </c>
      <c r="C273" s="83" t="s">
        <v>368</v>
      </c>
      <c r="D273" s="83">
        <v>123456</v>
      </c>
      <c r="E273" s="83" t="s">
        <v>370</v>
      </c>
      <c r="F273" s="83">
        <v>3</v>
      </c>
      <c r="G273" s="83">
        <v>8</v>
      </c>
      <c r="H273" s="83">
        <v>300</v>
      </c>
      <c r="I273" s="83" t="s">
        <v>406</v>
      </c>
      <c r="J273" s="83" t="s">
        <v>406</v>
      </c>
      <c r="K273" s="83" t="s">
        <v>406</v>
      </c>
      <c r="L273" s="83" t="s">
        <v>406</v>
      </c>
      <c r="M273" s="83" t="s">
        <v>406</v>
      </c>
      <c r="N273" s="83" t="s">
        <v>406</v>
      </c>
      <c r="O273" s="83" t="s">
        <v>406</v>
      </c>
      <c r="P273" s="83" t="s">
        <v>406</v>
      </c>
      <c r="Q273" s="83" t="s">
        <v>406</v>
      </c>
      <c r="R273" s="83" t="s">
        <v>406</v>
      </c>
      <c r="S273" s="83" t="s">
        <v>406</v>
      </c>
      <c r="T273" s="83" t="s">
        <v>406</v>
      </c>
      <c r="U273" s="3"/>
      <c r="V273" s="3"/>
    </row>
    <row r="274" spans="1:22">
      <c r="A274" s="83" t="s">
        <v>369</v>
      </c>
      <c r="B274" s="83" t="s">
        <v>367</v>
      </c>
      <c r="C274" s="83" t="s">
        <v>368</v>
      </c>
      <c r="D274" s="83">
        <v>123456</v>
      </c>
      <c r="E274" s="83" t="s">
        <v>370</v>
      </c>
      <c r="F274" s="83">
        <v>3</v>
      </c>
      <c r="G274" s="83">
        <v>8</v>
      </c>
      <c r="H274" s="83">
        <v>300</v>
      </c>
      <c r="I274" s="83" t="s">
        <v>406</v>
      </c>
      <c r="J274" s="83" t="s">
        <v>406</v>
      </c>
      <c r="K274" s="83" t="s">
        <v>406</v>
      </c>
      <c r="L274" s="83" t="s">
        <v>406</v>
      </c>
      <c r="M274" s="83" t="s">
        <v>406</v>
      </c>
      <c r="N274" s="83" t="s">
        <v>406</v>
      </c>
      <c r="O274" s="83" t="s">
        <v>406</v>
      </c>
      <c r="P274" s="83" t="s">
        <v>406</v>
      </c>
      <c r="Q274" s="83" t="s">
        <v>406</v>
      </c>
      <c r="R274" s="83" t="s">
        <v>406</v>
      </c>
      <c r="S274" s="83" t="s">
        <v>406</v>
      </c>
      <c r="T274" s="83" t="s">
        <v>406</v>
      </c>
      <c r="U274" s="3"/>
      <c r="V274" s="3"/>
    </row>
    <row r="275" spans="1:22">
      <c r="A275" s="83" t="s">
        <v>369</v>
      </c>
      <c r="B275" s="83" t="s">
        <v>367</v>
      </c>
      <c r="C275" s="83" t="s">
        <v>368</v>
      </c>
      <c r="D275" s="83">
        <v>123456</v>
      </c>
      <c r="E275" s="83" t="s">
        <v>370</v>
      </c>
      <c r="F275" s="83">
        <v>3</v>
      </c>
      <c r="G275" s="83">
        <v>8</v>
      </c>
      <c r="H275" s="83">
        <v>300</v>
      </c>
      <c r="I275" s="83" t="s">
        <v>406</v>
      </c>
      <c r="J275" s="83" t="s">
        <v>406</v>
      </c>
      <c r="K275" s="83" t="s">
        <v>406</v>
      </c>
      <c r="L275" s="83" t="s">
        <v>406</v>
      </c>
      <c r="M275" s="83" t="s">
        <v>406</v>
      </c>
      <c r="N275" s="83" t="s">
        <v>406</v>
      </c>
      <c r="O275" s="83" t="s">
        <v>406</v>
      </c>
      <c r="P275" s="83" t="s">
        <v>406</v>
      </c>
      <c r="Q275" s="83" t="s">
        <v>406</v>
      </c>
      <c r="R275" s="83" t="s">
        <v>406</v>
      </c>
      <c r="S275" s="83" t="s">
        <v>406</v>
      </c>
      <c r="T275" s="83" t="s">
        <v>406</v>
      </c>
      <c r="U275" s="3"/>
      <c r="V275" s="3"/>
    </row>
    <row r="276" spans="1:22">
      <c r="A276" s="83" t="s">
        <v>369</v>
      </c>
      <c r="B276" s="83" t="s">
        <v>367</v>
      </c>
      <c r="C276" s="83" t="s">
        <v>368</v>
      </c>
      <c r="D276" s="83">
        <v>123456</v>
      </c>
      <c r="E276" s="83" t="s">
        <v>370</v>
      </c>
      <c r="F276" s="83">
        <v>3</v>
      </c>
      <c r="G276" s="83">
        <v>8</v>
      </c>
      <c r="H276" s="83">
        <v>300</v>
      </c>
      <c r="I276" s="83" t="s">
        <v>406</v>
      </c>
      <c r="J276" s="83" t="s">
        <v>406</v>
      </c>
      <c r="K276" s="83" t="s">
        <v>406</v>
      </c>
      <c r="L276" s="83" t="s">
        <v>406</v>
      </c>
      <c r="M276" s="83" t="s">
        <v>406</v>
      </c>
      <c r="N276" s="83" t="s">
        <v>406</v>
      </c>
      <c r="O276" s="83" t="s">
        <v>406</v>
      </c>
      <c r="P276" s="83" t="s">
        <v>406</v>
      </c>
      <c r="Q276" s="83" t="s">
        <v>406</v>
      </c>
      <c r="R276" s="83" t="s">
        <v>406</v>
      </c>
      <c r="S276" s="83" t="s">
        <v>406</v>
      </c>
      <c r="T276" s="83" t="s">
        <v>406</v>
      </c>
      <c r="U276" s="3"/>
      <c r="V276" s="3"/>
    </row>
    <row r="277" spans="1:22">
      <c r="A277" s="83" t="s">
        <v>369</v>
      </c>
      <c r="B277" s="83" t="s">
        <v>367</v>
      </c>
      <c r="C277" s="83" t="s">
        <v>368</v>
      </c>
      <c r="D277" s="83">
        <v>123456</v>
      </c>
      <c r="E277" s="83" t="s">
        <v>370</v>
      </c>
      <c r="F277" s="83">
        <v>3</v>
      </c>
      <c r="G277" s="83">
        <v>8</v>
      </c>
      <c r="H277" s="83">
        <v>300</v>
      </c>
      <c r="I277" s="83" t="s">
        <v>406</v>
      </c>
      <c r="J277" s="83" t="s">
        <v>406</v>
      </c>
      <c r="K277" s="83" t="s">
        <v>406</v>
      </c>
      <c r="L277" s="83" t="s">
        <v>406</v>
      </c>
      <c r="M277" s="83" t="s">
        <v>406</v>
      </c>
      <c r="N277" s="83" t="s">
        <v>406</v>
      </c>
      <c r="O277" s="83" t="s">
        <v>406</v>
      </c>
      <c r="P277" s="83" t="s">
        <v>406</v>
      </c>
      <c r="Q277" s="83" t="s">
        <v>406</v>
      </c>
      <c r="R277" s="83" t="s">
        <v>406</v>
      </c>
      <c r="S277" s="83" t="s">
        <v>406</v>
      </c>
      <c r="T277" s="83" t="s">
        <v>406</v>
      </c>
      <c r="U277" s="3"/>
      <c r="V277" s="3"/>
    </row>
    <row r="278" spans="1:22">
      <c r="A278" s="83" t="s">
        <v>369</v>
      </c>
      <c r="B278" s="83" t="s">
        <v>367</v>
      </c>
      <c r="C278" s="83" t="s">
        <v>368</v>
      </c>
      <c r="D278" s="83">
        <v>123456</v>
      </c>
      <c r="E278" s="83" t="s">
        <v>370</v>
      </c>
      <c r="F278" s="83">
        <v>3</v>
      </c>
      <c r="G278" s="83">
        <v>8</v>
      </c>
      <c r="H278" s="83">
        <v>300</v>
      </c>
      <c r="I278" s="83" t="s">
        <v>406</v>
      </c>
      <c r="J278" s="83" t="s">
        <v>406</v>
      </c>
      <c r="K278" s="83" t="s">
        <v>406</v>
      </c>
      <c r="L278" s="83" t="s">
        <v>406</v>
      </c>
      <c r="M278" s="83" t="s">
        <v>406</v>
      </c>
      <c r="N278" s="83" t="s">
        <v>406</v>
      </c>
      <c r="O278" s="83" t="s">
        <v>406</v>
      </c>
      <c r="P278" s="83" t="s">
        <v>406</v>
      </c>
      <c r="Q278" s="83" t="s">
        <v>406</v>
      </c>
      <c r="R278" s="83" t="s">
        <v>406</v>
      </c>
      <c r="S278" s="83" t="s">
        <v>406</v>
      </c>
      <c r="T278" s="83" t="s">
        <v>406</v>
      </c>
      <c r="U278" s="3"/>
      <c r="V278" s="3"/>
    </row>
    <row r="279" spans="1:22">
      <c r="A279" s="83" t="s">
        <v>369</v>
      </c>
      <c r="B279" s="83" t="s">
        <v>367</v>
      </c>
      <c r="C279" s="83" t="s">
        <v>368</v>
      </c>
      <c r="D279" s="83">
        <v>123456</v>
      </c>
      <c r="E279" s="83" t="s">
        <v>370</v>
      </c>
      <c r="F279" s="83">
        <v>3</v>
      </c>
      <c r="G279" s="83">
        <v>8</v>
      </c>
      <c r="H279" s="83">
        <v>300</v>
      </c>
      <c r="I279" s="83" t="s">
        <v>406</v>
      </c>
      <c r="J279" s="83" t="s">
        <v>406</v>
      </c>
      <c r="K279" s="83" t="s">
        <v>406</v>
      </c>
      <c r="L279" s="83" t="s">
        <v>406</v>
      </c>
      <c r="M279" s="83" t="s">
        <v>406</v>
      </c>
      <c r="N279" s="83" t="s">
        <v>406</v>
      </c>
      <c r="O279" s="83" t="s">
        <v>406</v>
      </c>
      <c r="P279" s="83" t="s">
        <v>406</v>
      </c>
      <c r="Q279" s="83" t="s">
        <v>406</v>
      </c>
      <c r="R279" s="83" t="s">
        <v>406</v>
      </c>
      <c r="S279" s="83" t="s">
        <v>406</v>
      </c>
      <c r="T279" s="83" t="s">
        <v>406</v>
      </c>
      <c r="U279" s="3"/>
      <c r="V279" s="3"/>
    </row>
    <row r="280" spans="1:22">
      <c r="A280" s="83" t="s">
        <v>369</v>
      </c>
      <c r="B280" s="83" t="s">
        <v>367</v>
      </c>
      <c r="C280" s="83" t="s">
        <v>368</v>
      </c>
      <c r="D280" s="83">
        <v>123456</v>
      </c>
      <c r="E280" s="83" t="s">
        <v>370</v>
      </c>
      <c r="F280" s="83">
        <v>3</v>
      </c>
      <c r="G280" s="83">
        <v>8</v>
      </c>
      <c r="H280" s="83">
        <v>300</v>
      </c>
      <c r="I280" s="83" t="s">
        <v>406</v>
      </c>
      <c r="J280" s="83" t="s">
        <v>406</v>
      </c>
      <c r="K280" s="83" t="s">
        <v>406</v>
      </c>
      <c r="L280" s="83" t="s">
        <v>406</v>
      </c>
      <c r="M280" s="83" t="s">
        <v>406</v>
      </c>
      <c r="N280" s="83" t="s">
        <v>406</v>
      </c>
      <c r="O280" s="83" t="s">
        <v>406</v>
      </c>
      <c r="P280" s="83" t="s">
        <v>406</v>
      </c>
      <c r="Q280" s="83" t="s">
        <v>406</v>
      </c>
      <c r="R280" s="83" t="s">
        <v>406</v>
      </c>
      <c r="S280" s="83" t="s">
        <v>406</v>
      </c>
      <c r="T280" s="83" t="s">
        <v>406</v>
      </c>
      <c r="U280" s="3"/>
      <c r="V280" s="3"/>
    </row>
    <row r="281" spans="1:22">
      <c r="A281" s="83" t="s">
        <v>369</v>
      </c>
      <c r="B281" s="83" t="s">
        <v>367</v>
      </c>
      <c r="C281" s="83" t="s">
        <v>368</v>
      </c>
      <c r="D281" s="83">
        <v>123456</v>
      </c>
      <c r="E281" s="83" t="s">
        <v>370</v>
      </c>
      <c r="F281" s="83">
        <v>3</v>
      </c>
      <c r="G281" s="83">
        <v>8</v>
      </c>
      <c r="H281" s="83">
        <v>300</v>
      </c>
      <c r="I281" s="83" t="s">
        <v>406</v>
      </c>
      <c r="J281" s="83" t="s">
        <v>406</v>
      </c>
      <c r="K281" s="83" t="s">
        <v>406</v>
      </c>
      <c r="L281" s="83" t="s">
        <v>406</v>
      </c>
      <c r="M281" s="83" t="s">
        <v>406</v>
      </c>
      <c r="N281" s="83" t="s">
        <v>406</v>
      </c>
      <c r="O281" s="83" t="s">
        <v>406</v>
      </c>
      <c r="P281" s="83" t="s">
        <v>406</v>
      </c>
      <c r="Q281" s="83" t="s">
        <v>406</v>
      </c>
      <c r="R281" s="83" t="s">
        <v>406</v>
      </c>
      <c r="S281" s="83" t="s">
        <v>406</v>
      </c>
      <c r="T281" s="83" t="s">
        <v>406</v>
      </c>
      <c r="U281" s="3"/>
      <c r="V281" s="3"/>
    </row>
    <row r="282" spans="1:22">
      <c r="A282" s="83" t="s">
        <v>369</v>
      </c>
      <c r="B282" s="83" t="s">
        <v>367</v>
      </c>
      <c r="C282" s="83" t="s">
        <v>368</v>
      </c>
      <c r="D282" s="83">
        <v>123456</v>
      </c>
      <c r="E282" s="83" t="s">
        <v>370</v>
      </c>
      <c r="F282" s="83">
        <v>3</v>
      </c>
      <c r="G282" s="83">
        <v>8</v>
      </c>
      <c r="H282" s="83">
        <v>300</v>
      </c>
      <c r="I282" s="83" t="s">
        <v>406</v>
      </c>
      <c r="J282" s="83" t="s">
        <v>406</v>
      </c>
      <c r="K282" s="83" t="s">
        <v>406</v>
      </c>
      <c r="L282" s="83" t="s">
        <v>406</v>
      </c>
      <c r="M282" s="83" t="s">
        <v>406</v>
      </c>
      <c r="N282" s="83" t="s">
        <v>406</v>
      </c>
      <c r="O282" s="83" t="s">
        <v>406</v>
      </c>
      <c r="P282" s="83" t="s">
        <v>406</v>
      </c>
      <c r="Q282" s="83" t="s">
        <v>406</v>
      </c>
      <c r="R282" s="83" t="s">
        <v>406</v>
      </c>
      <c r="S282" s="83" t="s">
        <v>406</v>
      </c>
      <c r="T282" s="83" t="s">
        <v>406</v>
      </c>
      <c r="U282" s="3"/>
      <c r="V282" s="3"/>
    </row>
    <row r="283" spans="1:22">
      <c r="A283" s="83" t="s">
        <v>369</v>
      </c>
      <c r="B283" s="83" t="s">
        <v>367</v>
      </c>
      <c r="C283" s="83" t="s">
        <v>368</v>
      </c>
      <c r="D283" s="83">
        <v>123456</v>
      </c>
      <c r="E283" s="83" t="s">
        <v>370</v>
      </c>
      <c r="F283" s="83">
        <v>3</v>
      </c>
      <c r="G283" s="83">
        <v>8</v>
      </c>
      <c r="H283" s="83">
        <v>300</v>
      </c>
      <c r="I283" s="83" t="s">
        <v>406</v>
      </c>
      <c r="J283" s="83" t="s">
        <v>406</v>
      </c>
      <c r="K283" s="83" t="s">
        <v>406</v>
      </c>
      <c r="L283" s="83" t="s">
        <v>406</v>
      </c>
      <c r="M283" s="83" t="s">
        <v>406</v>
      </c>
      <c r="N283" s="83" t="s">
        <v>406</v>
      </c>
      <c r="O283" s="83" t="s">
        <v>406</v>
      </c>
      <c r="P283" s="83" t="s">
        <v>406</v>
      </c>
      <c r="Q283" s="83" t="s">
        <v>406</v>
      </c>
      <c r="R283" s="83" t="s">
        <v>406</v>
      </c>
      <c r="S283" s="83" t="s">
        <v>406</v>
      </c>
      <c r="T283" s="83" t="s">
        <v>406</v>
      </c>
      <c r="U283" s="3"/>
      <c r="V283" s="3"/>
    </row>
    <row r="284" spans="1:22">
      <c r="A284" s="83" t="s">
        <v>369</v>
      </c>
      <c r="B284" s="83" t="s">
        <v>367</v>
      </c>
      <c r="C284" s="83" t="s">
        <v>368</v>
      </c>
      <c r="D284" s="83">
        <v>123456</v>
      </c>
      <c r="E284" s="83" t="s">
        <v>370</v>
      </c>
      <c r="F284" s="83">
        <v>3</v>
      </c>
      <c r="G284" s="83">
        <v>8</v>
      </c>
      <c r="H284" s="83">
        <v>300</v>
      </c>
      <c r="I284" s="83" t="s">
        <v>406</v>
      </c>
      <c r="J284" s="83" t="s">
        <v>406</v>
      </c>
      <c r="K284" s="83" t="s">
        <v>406</v>
      </c>
      <c r="L284" s="83" t="s">
        <v>406</v>
      </c>
      <c r="M284" s="83" t="s">
        <v>406</v>
      </c>
      <c r="N284" s="83" t="s">
        <v>406</v>
      </c>
      <c r="O284" s="83" t="s">
        <v>406</v>
      </c>
      <c r="P284" s="83" t="s">
        <v>406</v>
      </c>
      <c r="Q284" s="83" t="s">
        <v>406</v>
      </c>
      <c r="R284" s="83" t="s">
        <v>406</v>
      </c>
      <c r="S284" s="83" t="s">
        <v>406</v>
      </c>
      <c r="T284" s="83" t="s">
        <v>406</v>
      </c>
      <c r="U284" s="3"/>
      <c r="V284" s="3"/>
    </row>
    <row r="285" spans="1:22">
      <c r="A285" s="83" t="s">
        <v>369</v>
      </c>
      <c r="B285" s="83" t="s">
        <v>367</v>
      </c>
      <c r="C285" s="83" t="s">
        <v>368</v>
      </c>
      <c r="D285" s="83">
        <v>123456</v>
      </c>
      <c r="E285" s="83" t="s">
        <v>370</v>
      </c>
      <c r="F285" s="83">
        <v>3</v>
      </c>
      <c r="G285" s="83">
        <v>8</v>
      </c>
      <c r="H285" s="83">
        <v>300</v>
      </c>
      <c r="I285" s="83" t="s">
        <v>406</v>
      </c>
      <c r="J285" s="83" t="s">
        <v>406</v>
      </c>
      <c r="K285" s="83" t="s">
        <v>406</v>
      </c>
      <c r="L285" s="83" t="s">
        <v>406</v>
      </c>
      <c r="M285" s="83" t="s">
        <v>406</v>
      </c>
      <c r="N285" s="83" t="s">
        <v>406</v>
      </c>
      <c r="O285" s="83" t="s">
        <v>406</v>
      </c>
      <c r="P285" s="83" t="s">
        <v>406</v>
      </c>
      <c r="Q285" s="83" t="s">
        <v>406</v>
      </c>
      <c r="R285" s="83" t="s">
        <v>406</v>
      </c>
      <c r="S285" s="83" t="s">
        <v>406</v>
      </c>
      <c r="T285" s="83" t="s">
        <v>406</v>
      </c>
      <c r="U285" s="3"/>
      <c r="V285" s="3"/>
    </row>
    <row r="286" spans="1:22">
      <c r="A286" s="83" t="s">
        <v>369</v>
      </c>
      <c r="B286" s="83" t="s">
        <v>367</v>
      </c>
      <c r="C286" s="83" t="s">
        <v>368</v>
      </c>
      <c r="D286" s="83">
        <v>123456</v>
      </c>
      <c r="E286" s="83" t="s">
        <v>370</v>
      </c>
      <c r="F286" s="83">
        <v>3</v>
      </c>
      <c r="G286" s="83">
        <v>8</v>
      </c>
      <c r="H286" s="83">
        <v>300</v>
      </c>
      <c r="I286" s="83" t="s">
        <v>406</v>
      </c>
      <c r="J286" s="83" t="s">
        <v>406</v>
      </c>
      <c r="K286" s="83" t="s">
        <v>406</v>
      </c>
      <c r="L286" s="83" t="s">
        <v>406</v>
      </c>
      <c r="M286" s="83" t="s">
        <v>406</v>
      </c>
      <c r="N286" s="83" t="s">
        <v>406</v>
      </c>
      <c r="O286" s="83" t="s">
        <v>406</v>
      </c>
      <c r="P286" s="83" t="s">
        <v>406</v>
      </c>
      <c r="Q286" s="83" t="s">
        <v>406</v>
      </c>
      <c r="R286" s="83" t="s">
        <v>406</v>
      </c>
      <c r="S286" s="83" t="s">
        <v>406</v>
      </c>
      <c r="T286" s="83" t="s">
        <v>406</v>
      </c>
      <c r="U286" s="3"/>
      <c r="V286" s="3"/>
    </row>
    <row r="287" spans="1:22">
      <c r="A287" s="83" t="s">
        <v>369</v>
      </c>
      <c r="B287" s="83" t="s">
        <v>367</v>
      </c>
      <c r="C287" s="83" t="s">
        <v>368</v>
      </c>
      <c r="D287" s="83">
        <v>123456</v>
      </c>
      <c r="E287" s="83" t="s">
        <v>370</v>
      </c>
      <c r="F287" s="83">
        <v>3</v>
      </c>
      <c r="G287" s="83">
        <v>8</v>
      </c>
      <c r="H287" s="83">
        <v>300</v>
      </c>
      <c r="I287" s="83" t="s">
        <v>406</v>
      </c>
      <c r="J287" s="83" t="s">
        <v>406</v>
      </c>
      <c r="K287" s="83" t="s">
        <v>406</v>
      </c>
      <c r="L287" s="83" t="s">
        <v>406</v>
      </c>
      <c r="M287" s="83" t="s">
        <v>406</v>
      </c>
      <c r="N287" s="83" t="s">
        <v>406</v>
      </c>
      <c r="O287" s="83" t="s">
        <v>406</v>
      </c>
      <c r="P287" s="83" t="s">
        <v>406</v>
      </c>
      <c r="Q287" s="83" t="s">
        <v>406</v>
      </c>
      <c r="R287" s="83" t="s">
        <v>406</v>
      </c>
      <c r="S287" s="83" t="s">
        <v>406</v>
      </c>
      <c r="T287" s="83" t="s">
        <v>406</v>
      </c>
      <c r="U287" s="3"/>
      <c r="V287" s="3"/>
    </row>
    <row r="288" spans="1:22">
      <c r="A288" s="83" t="s">
        <v>369</v>
      </c>
      <c r="B288" s="83" t="s">
        <v>367</v>
      </c>
      <c r="C288" s="83" t="s">
        <v>368</v>
      </c>
      <c r="D288" s="83">
        <v>123456</v>
      </c>
      <c r="E288" s="83" t="s">
        <v>370</v>
      </c>
      <c r="F288" s="83">
        <v>3</v>
      </c>
      <c r="G288" s="83">
        <v>8</v>
      </c>
      <c r="H288" s="83">
        <v>300</v>
      </c>
      <c r="I288" s="83" t="s">
        <v>406</v>
      </c>
      <c r="J288" s="83" t="s">
        <v>406</v>
      </c>
      <c r="K288" s="83" t="s">
        <v>406</v>
      </c>
      <c r="L288" s="83" t="s">
        <v>406</v>
      </c>
      <c r="M288" s="83" t="s">
        <v>406</v>
      </c>
      <c r="N288" s="83" t="s">
        <v>406</v>
      </c>
      <c r="O288" s="83" t="s">
        <v>406</v>
      </c>
      <c r="P288" s="83" t="s">
        <v>406</v>
      </c>
      <c r="Q288" s="83" t="s">
        <v>406</v>
      </c>
      <c r="R288" s="83" t="s">
        <v>406</v>
      </c>
      <c r="S288" s="83" t="s">
        <v>406</v>
      </c>
      <c r="T288" s="83" t="s">
        <v>406</v>
      </c>
      <c r="U288" s="3"/>
      <c r="V288" s="3"/>
    </row>
    <row r="289" spans="1:22">
      <c r="A289" s="83" t="s">
        <v>369</v>
      </c>
      <c r="B289" s="83" t="s">
        <v>367</v>
      </c>
      <c r="C289" s="83" t="s">
        <v>368</v>
      </c>
      <c r="D289" s="83">
        <v>123456</v>
      </c>
      <c r="E289" s="83" t="s">
        <v>370</v>
      </c>
      <c r="F289" s="83">
        <v>3</v>
      </c>
      <c r="G289" s="83">
        <v>8</v>
      </c>
      <c r="H289" s="83">
        <v>300</v>
      </c>
      <c r="I289" s="83" t="s">
        <v>406</v>
      </c>
      <c r="J289" s="83" t="s">
        <v>406</v>
      </c>
      <c r="K289" s="83" t="s">
        <v>406</v>
      </c>
      <c r="L289" s="83" t="s">
        <v>406</v>
      </c>
      <c r="M289" s="83" t="s">
        <v>406</v>
      </c>
      <c r="N289" s="83" t="s">
        <v>406</v>
      </c>
      <c r="O289" s="83" t="s">
        <v>406</v>
      </c>
      <c r="P289" s="83" t="s">
        <v>406</v>
      </c>
      <c r="Q289" s="83" t="s">
        <v>406</v>
      </c>
      <c r="R289" s="83" t="s">
        <v>406</v>
      </c>
      <c r="S289" s="83" t="s">
        <v>406</v>
      </c>
      <c r="T289" s="83" t="s">
        <v>406</v>
      </c>
      <c r="U289" s="3"/>
      <c r="V289" s="3"/>
    </row>
    <row r="290" spans="1:22">
      <c r="A290" s="83" t="s">
        <v>369</v>
      </c>
      <c r="B290" s="83" t="s">
        <v>367</v>
      </c>
      <c r="C290" s="83" t="s">
        <v>368</v>
      </c>
      <c r="D290" s="83">
        <v>123456</v>
      </c>
      <c r="E290" s="83" t="s">
        <v>370</v>
      </c>
      <c r="F290" s="83">
        <v>3</v>
      </c>
      <c r="G290" s="83">
        <v>8</v>
      </c>
      <c r="H290" s="83">
        <v>300</v>
      </c>
      <c r="I290" s="83" t="s">
        <v>406</v>
      </c>
      <c r="J290" s="83" t="s">
        <v>406</v>
      </c>
      <c r="K290" s="83" t="s">
        <v>406</v>
      </c>
      <c r="L290" s="83" t="s">
        <v>406</v>
      </c>
      <c r="M290" s="83" t="s">
        <v>406</v>
      </c>
      <c r="N290" s="83" t="s">
        <v>406</v>
      </c>
      <c r="O290" s="83" t="s">
        <v>406</v>
      </c>
      <c r="P290" s="83" t="s">
        <v>406</v>
      </c>
      <c r="Q290" s="83" t="s">
        <v>406</v>
      </c>
      <c r="R290" s="83" t="s">
        <v>406</v>
      </c>
      <c r="S290" s="83" t="s">
        <v>406</v>
      </c>
      <c r="T290" s="83" t="s">
        <v>406</v>
      </c>
      <c r="U290" s="3"/>
      <c r="V290" s="3"/>
    </row>
    <row r="291" spans="1:22">
      <c r="A291" s="83" t="s">
        <v>369</v>
      </c>
      <c r="B291" s="83" t="s">
        <v>367</v>
      </c>
      <c r="C291" s="83" t="s">
        <v>368</v>
      </c>
      <c r="D291" s="83">
        <v>123456</v>
      </c>
      <c r="E291" s="83" t="s">
        <v>370</v>
      </c>
      <c r="F291" s="83">
        <v>3</v>
      </c>
      <c r="G291" s="83">
        <v>8</v>
      </c>
      <c r="H291" s="83">
        <v>300</v>
      </c>
      <c r="I291" s="83" t="s">
        <v>406</v>
      </c>
      <c r="J291" s="83" t="s">
        <v>406</v>
      </c>
      <c r="K291" s="83" t="s">
        <v>406</v>
      </c>
      <c r="L291" s="83" t="s">
        <v>406</v>
      </c>
      <c r="M291" s="83" t="s">
        <v>406</v>
      </c>
      <c r="N291" s="83" t="s">
        <v>406</v>
      </c>
      <c r="O291" s="83" t="s">
        <v>406</v>
      </c>
      <c r="P291" s="83" t="s">
        <v>406</v>
      </c>
      <c r="Q291" s="83" t="s">
        <v>406</v>
      </c>
      <c r="R291" s="83" t="s">
        <v>406</v>
      </c>
      <c r="S291" s="83" t="s">
        <v>406</v>
      </c>
      <c r="T291" s="83" t="s">
        <v>406</v>
      </c>
      <c r="U291" s="3"/>
      <c r="V291" s="3"/>
    </row>
    <row r="292" spans="1:22">
      <c r="A292" s="83" t="s">
        <v>369</v>
      </c>
      <c r="B292" s="83" t="s">
        <v>367</v>
      </c>
      <c r="C292" s="83" t="s">
        <v>368</v>
      </c>
      <c r="D292" s="83">
        <v>123456</v>
      </c>
      <c r="E292" s="83" t="s">
        <v>370</v>
      </c>
      <c r="F292" s="83">
        <v>3</v>
      </c>
      <c r="G292" s="83">
        <v>8</v>
      </c>
      <c r="H292" s="83">
        <v>300</v>
      </c>
      <c r="I292" s="83" t="s">
        <v>406</v>
      </c>
      <c r="J292" s="83" t="s">
        <v>406</v>
      </c>
      <c r="K292" s="83" t="s">
        <v>406</v>
      </c>
      <c r="L292" s="83" t="s">
        <v>406</v>
      </c>
      <c r="M292" s="83" t="s">
        <v>406</v>
      </c>
      <c r="N292" s="83" t="s">
        <v>406</v>
      </c>
      <c r="O292" s="83" t="s">
        <v>406</v>
      </c>
      <c r="P292" s="83" t="s">
        <v>406</v>
      </c>
      <c r="Q292" s="83" t="s">
        <v>406</v>
      </c>
      <c r="R292" s="83" t="s">
        <v>406</v>
      </c>
      <c r="S292" s="83" t="s">
        <v>406</v>
      </c>
      <c r="T292" s="83" t="s">
        <v>406</v>
      </c>
      <c r="U292" s="3"/>
      <c r="V292" s="3"/>
    </row>
    <row r="293" spans="1:22">
      <c r="A293" s="83" t="s">
        <v>369</v>
      </c>
      <c r="B293" s="83" t="s">
        <v>367</v>
      </c>
      <c r="C293" s="83" t="s">
        <v>368</v>
      </c>
      <c r="D293" s="83">
        <v>123456</v>
      </c>
      <c r="E293" s="83" t="s">
        <v>370</v>
      </c>
      <c r="F293" s="83">
        <v>3</v>
      </c>
      <c r="G293" s="83">
        <v>8</v>
      </c>
      <c r="H293" s="83">
        <v>300</v>
      </c>
      <c r="I293" s="83" t="s">
        <v>406</v>
      </c>
      <c r="J293" s="83" t="s">
        <v>406</v>
      </c>
      <c r="K293" s="83" t="s">
        <v>406</v>
      </c>
      <c r="L293" s="83" t="s">
        <v>406</v>
      </c>
      <c r="M293" s="83" t="s">
        <v>406</v>
      </c>
      <c r="N293" s="83" t="s">
        <v>406</v>
      </c>
      <c r="O293" s="83" t="s">
        <v>406</v>
      </c>
      <c r="P293" s="83" t="s">
        <v>406</v>
      </c>
      <c r="Q293" s="83" t="s">
        <v>406</v>
      </c>
      <c r="R293" s="83" t="s">
        <v>406</v>
      </c>
      <c r="S293" s="83" t="s">
        <v>406</v>
      </c>
      <c r="T293" s="83" t="s">
        <v>406</v>
      </c>
      <c r="U293" s="3"/>
      <c r="V293" s="3"/>
    </row>
    <row r="294" spans="1:22">
      <c r="A294" s="83" t="s">
        <v>369</v>
      </c>
      <c r="B294" s="83" t="s">
        <v>367</v>
      </c>
      <c r="C294" s="83" t="s">
        <v>368</v>
      </c>
      <c r="D294" s="83">
        <v>123456</v>
      </c>
      <c r="E294" s="83" t="s">
        <v>370</v>
      </c>
      <c r="F294" s="83">
        <v>3</v>
      </c>
      <c r="G294" s="83">
        <v>8</v>
      </c>
      <c r="H294" s="83">
        <v>300</v>
      </c>
      <c r="I294" s="83" t="s">
        <v>406</v>
      </c>
      <c r="J294" s="83" t="s">
        <v>406</v>
      </c>
      <c r="K294" s="83" t="s">
        <v>406</v>
      </c>
      <c r="L294" s="83" t="s">
        <v>406</v>
      </c>
      <c r="M294" s="83" t="s">
        <v>406</v>
      </c>
      <c r="N294" s="83" t="s">
        <v>406</v>
      </c>
      <c r="O294" s="83" t="s">
        <v>406</v>
      </c>
      <c r="P294" s="83" t="s">
        <v>406</v>
      </c>
      <c r="Q294" s="83" t="s">
        <v>406</v>
      </c>
      <c r="R294" s="83" t="s">
        <v>406</v>
      </c>
      <c r="S294" s="83" t="s">
        <v>406</v>
      </c>
      <c r="T294" s="83" t="s">
        <v>406</v>
      </c>
      <c r="U294" s="3"/>
      <c r="V294" s="3"/>
    </row>
    <row r="295" spans="1:22">
      <c r="A295" s="83" t="s">
        <v>369</v>
      </c>
      <c r="B295" s="83" t="s">
        <v>367</v>
      </c>
      <c r="C295" s="83" t="s">
        <v>368</v>
      </c>
      <c r="D295" s="83">
        <v>123456</v>
      </c>
      <c r="E295" s="83" t="s">
        <v>370</v>
      </c>
      <c r="F295" s="83">
        <v>3</v>
      </c>
      <c r="G295" s="83">
        <v>8</v>
      </c>
      <c r="H295" s="83">
        <v>300</v>
      </c>
      <c r="I295" s="83" t="s">
        <v>406</v>
      </c>
      <c r="J295" s="83" t="s">
        <v>406</v>
      </c>
      <c r="K295" s="83" t="s">
        <v>406</v>
      </c>
      <c r="L295" s="83" t="s">
        <v>406</v>
      </c>
      <c r="M295" s="83" t="s">
        <v>406</v>
      </c>
      <c r="N295" s="83" t="s">
        <v>406</v>
      </c>
      <c r="O295" s="83" t="s">
        <v>406</v>
      </c>
      <c r="P295" s="83" t="s">
        <v>406</v>
      </c>
      <c r="Q295" s="83" t="s">
        <v>406</v>
      </c>
      <c r="R295" s="83" t="s">
        <v>406</v>
      </c>
      <c r="S295" s="83" t="s">
        <v>406</v>
      </c>
      <c r="T295" s="83" t="s">
        <v>406</v>
      </c>
      <c r="U295" s="3"/>
      <c r="V295" s="3"/>
    </row>
    <row r="296" spans="1:22">
      <c r="A296" s="83" t="s">
        <v>369</v>
      </c>
      <c r="B296" s="83" t="s">
        <v>367</v>
      </c>
      <c r="C296" s="83" t="s">
        <v>368</v>
      </c>
      <c r="D296" s="83">
        <v>123456</v>
      </c>
      <c r="E296" s="83" t="s">
        <v>370</v>
      </c>
      <c r="F296" s="83">
        <v>3</v>
      </c>
      <c r="G296" s="83">
        <v>8</v>
      </c>
      <c r="H296" s="83">
        <v>300</v>
      </c>
      <c r="I296" s="83" t="s">
        <v>406</v>
      </c>
      <c r="J296" s="83" t="s">
        <v>406</v>
      </c>
      <c r="K296" s="83" t="s">
        <v>406</v>
      </c>
      <c r="L296" s="83" t="s">
        <v>406</v>
      </c>
      <c r="M296" s="83" t="s">
        <v>406</v>
      </c>
      <c r="N296" s="83" t="s">
        <v>406</v>
      </c>
      <c r="O296" s="83" t="s">
        <v>406</v>
      </c>
      <c r="P296" s="83" t="s">
        <v>406</v>
      </c>
      <c r="Q296" s="83" t="s">
        <v>406</v>
      </c>
      <c r="R296" s="83" t="s">
        <v>406</v>
      </c>
      <c r="S296" s="83" t="s">
        <v>406</v>
      </c>
      <c r="T296" s="83" t="s">
        <v>406</v>
      </c>
      <c r="U296" s="3"/>
      <c r="V296" s="3"/>
    </row>
    <row r="297" spans="1:22">
      <c r="A297" s="83" t="s">
        <v>369</v>
      </c>
      <c r="B297" s="83" t="s">
        <v>367</v>
      </c>
      <c r="C297" s="83" t="s">
        <v>368</v>
      </c>
      <c r="D297" s="83">
        <v>123456</v>
      </c>
      <c r="E297" s="83" t="s">
        <v>370</v>
      </c>
      <c r="F297" s="83">
        <v>3</v>
      </c>
      <c r="G297" s="83">
        <v>8</v>
      </c>
      <c r="H297" s="83">
        <v>300</v>
      </c>
      <c r="I297" s="83" t="s">
        <v>406</v>
      </c>
      <c r="J297" s="83" t="s">
        <v>406</v>
      </c>
      <c r="K297" s="83" t="s">
        <v>406</v>
      </c>
      <c r="L297" s="83" t="s">
        <v>406</v>
      </c>
      <c r="M297" s="83" t="s">
        <v>406</v>
      </c>
      <c r="N297" s="83" t="s">
        <v>406</v>
      </c>
      <c r="O297" s="83" t="s">
        <v>406</v>
      </c>
      <c r="P297" s="83" t="s">
        <v>406</v>
      </c>
      <c r="Q297" s="83" t="s">
        <v>406</v>
      </c>
      <c r="R297" s="83" t="s">
        <v>406</v>
      </c>
      <c r="S297" s="83" t="s">
        <v>406</v>
      </c>
      <c r="T297" s="83" t="s">
        <v>406</v>
      </c>
      <c r="U297" s="3"/>
      <c r="V297" s="3"/>
    </row>
    <row r="298" spans="1:22">
      <c r="A298" s="83" t="s">
        <v>369</v>
      </c>
      <c r="B298" s="83" t="s">
        <v>367</v>
      </c>
      <c r="C298" s="83" t="s">
        <v>368</v>
      </c>
      <c r="D298" s="83">
        <v>123456</v>
      </c>
      <c r="E298" s="83" t="s">
        <v>370</v>
      </c>
      <c r="F298" s="83">
        <v>3</v>
      </c>
      <c r="G298" s="83">
        <v>8</v>
      </c>
      <c r="H298" s="83">
        <v>300</v>
      </c>
      <c r="I298" s="83" t="s">
        <v>406</v>
      </c>
      <c r="J298" s="83" t="s">
        <v>406</v>
      </c>
      <c r="K298" s="83" t="s">
        <v>406</v>
      </c>
      <c r="L298" s="83" t="s">
        <v>406</v>
      </c>
      <c r="M298" s="83" t="s">
        <v>406</v>
      </c>
      <c r="N298" s="83" t="s">
        <v>406</v>
      </c>
      <c r="O298" s="83" t="s">
        <v>406</v>
      </c>
      <c r="P298" s="83" t="s">
        <v>406</v>
      </c>
      <c r="Q298" s="83" t="s">
        <v>406</v>
      </c>
      <c r="R298" s="83" t="s">
        <v>406</v>
      </c>
      <c r="S298" s="83" t="s">
        <v>406</v>
      </c>
      <c r="T298" s="83" t="s">
        <v>406</v>
      </c>
      <c r="U298" s="3"/>
      <c r="V298" s="3"/>
    </row>
    <row r="299" spans="1:22">
      <c r="A299" s="83" t="s">
        <v>369</v>
      </c>
      <c r="B299" s="83" t="s">
        <v>367</v>
      </c>
      <c r="C299" s="83" t="s">
        <v>368</v>
      </c>
      <c r="D299" s="83">
        <v>123456</v>
      </c>
      <c r="E299" s="83" t="s">
        <v>370</v>
      </c>
      <c r="F299" s="83">
        <v>3</v>
      </c>
      <c r="G299" s="83">
        <v>8</v>
      </c>
      <c r="H299" s="83">
        <v>300</v>
      </c>
      <c r="I299" s="83" t="s">
        <v>406</v>
      </c>
      <c r="J299" s="83" t="s">
        <v>406</v>
      </c>
      <c r="K299" s="83" t="s">
        <v>406</v>
      </c>
      <c r="L299" s="83" t="s">
        <v>406</v>
      </c>
      <c r="M299" s="83" t="s">
        <v>406</v>
      </c>
      <c r="N299" s="83" t="s">
        <v>406</v>
      </c>
      <c r="O299" s="83" t="s">
        <v>406</v>
      </c>
      <c r="P299" s="83" t="s">
        <v>406</v>
      </c>
      <c r="Q299" s="83" t="s">
        <v>406</v>
      </c>
      <c r="R299" s="83" t="s">
        <v>406</v>
      </c>
      <c r="S299" s="83" t="s">
        <v>406</v>
      </c>
      <c r="T299" s="83" t="s">
        <v>406</v>
      </c>
      <c r="U299" s="3"/>
      <c r="V299" s="3"/>
    </row>
    <row r="300" spans="1:22">
      <c r="A300" s="83" t="s">
        <v>369</v>
      </c>
      <c r="B300" s="83" t="s">
        <v>367</v>
      </c>
      <c r="C300" s="83" t="s">
        <v>368</v>
      </c>
      <c r="D300" s="83">
        <v>123456</v>
      </c>
      <c r="E300" s="83" t="s">
        <v>370</v>
      </c>
      <c r="F300" s="83">
        <v>3</v>
      </c>
      <c r="G300" s="83">
        <v>8</v>
      </c>
      <c r="H300" s="83">
        <v>300</v>
      </c>
      <c r="I300" s="83" t="s">
        <v>406</v>
      </c>
      <c r="J300" s="83" t="s">
        <v>406</v>
      </c>
      <c r="K300" s="83" t="s">
        <v>406</v>
      </c>
      <c r="L300" s="83" t="s">
        <v>406</v>
      </c>
      <c r="M300" s="83" t="s">
        <v>406</v>
      </c>
      <c r="N300" s="83" t="s">
        <v>406</v>
      </c>
      <c r="O300" s="83" t="s">
        <v>406</v>
      </c>
      <c r="P300" s="83" t="s">
        <v>406</v>
      </c>
      <c r="Q300" s="83" t="s">
        <v>406</v>
      </c>
      <c r="R300" s="83" t="s">
        <v>406</v>
      </c>
      <c r="S300" s="83" t="s">
        <v>406</v>
      </c>
      <c r="T300" s="83" t="s">
        <v>406</v>
      </c>
      <c r="U300" s="3"/>
      <c r="V300" s="3"/>
    </row>
    <row r="301" spans="1:22">
      <c r="A301" s="83" t="s">
        <v>369</v>
      </c>
      <c r="B301" s="83" t="s">
        <v>367</v>
      </c>
      <c r="C301" s="83" t="s">
        <v>368</v>
      </c>
      <c r="D301" s="83">
        <v>123456</v>
      </c>
      <c r="E301" s="83" t="s">
        <v>370</v>
      </c>
      <c r="F301" s="83">
        <v>3</v>
      </c>
      <c r="G301" s="83">
        <v>8</v>
      </c>
      <c r="H301" s="83">
        <v>300</v>
      </c>
      <c r="I301" s="83" t="s">
        <v>406</v>
      </c>
      <c r="J301" s="83" t="s">
        <v>406</v>
      </c>
      <c r="K301" s="83" t="s">
        <v>406</v>
      </c>
      <c r="L301" s="83" t="s">
        <v>406</v>
      </c>
      <c r="M301" s="83" t="s">
        <v>406</v>
      </c>
      <c r="N301" s="83" t="s">
        <v>406</v>
      </c>
      <c r="O301" s="83" t="s">
        <v>406</v>
      </c>
      <c r="P301" s="83" t="s">
        <v>406</v>
      </c>
      <c r="Q301" s="83" t="s">
        <v>406</v>
      </c>
      <c r="R301" s="83" t="s">
        <v>406</v>
      </c>
      <c r="S301" s="83" t="s">
        <v>406</v>
      </c>
      <c r="T301" s="83" t="s">
        <v>406</v>
      </c>
      <c r="U301" s="3"/>
      <c r="V301" s="3"/>
    </row>
    <row r="302" spans="1:22">
      <c r="A302" s="83" t="s">
        <v>369</v>
      </c>
      <c r="B302" s="83" t="s">
        <v>367</v>
      </c>
      <c r="C302" s="83" t="s">
        <v>368</v>
      </c>
      <c r="D302" s="83">
        <v>123456</v>
      </c>
      <c r="E302" s="83" t="s">
        <v>370</v>
      </c>
      <c r="F302" s="83">
        <v>3</v>
      </c>
      <c r="G302" s="83">
        <v>8</v>
      </c>
      <c r="H302" s="83">
        <v>300</v>
      </c>
      <c r="I302" s="83" t="s">
        <v>406</v>
      </c>
      <c r="J302" s="83" t="s">
        <v>406</v>
      </c>
      <c r="K302" s="83" t="s">
        <v>406</v>
      </c>
      <c r="L302" s="83" t="s">
        <v>406</v>
      </c>
      <c r="M302" s="83" t="s">
        <v>406</v>
      </c>
      <c r="N302" s="83" t="s">
        <v>406</v>
      </c>
      <c r="O302" s="83" t="s">
        <v>406</v>
      </c>
      <c r="P302" s="83" t="s">
        <v>406</v>
      </c>
      <c r="Q302" s="83" t="s">
        <v>406</v>
      </c>
      <c r="R302" s="83" t="s">
        <v>406</v>
      </c>
      <c r="S302" s="83" t="s">
        <v>406</v>
      </c>
      <c r="T302" s="83" t="s">
        <v>406</v>
      </c>
      <c r="U302" s="3"/>
      <c r="V302" s="3"/>
    </row>
    <row r="303" spans="1:22">
      <c r="A303" s="83" t="s">
        <v>369</v>
      </c>
      <c r="B303" s="83" t="s">
        <v>367</v>
      </c>
      <c r="C303" s="83" t="s">
        <v>368</v>
      </c>
      <c r="D303" s="83">
        <v>123456</v>
      </c>
      <c r="E303" s="83" t="s">
        <v>370</v>
      </c>
      <c r="F303" s="83">
        <v>3</v>
      </c>
      <c r="G303" s="83">
        <v>8</v>
      </c>
      <c r="H303" s="83">
        <v>300</v>
      </c>
      <c r="I303" s="83" t="s">
        <v>406</v>
      </c>
      <c r="J303" s="83" t="s">
        <v>406</v>
      </c>
      <c r="K303" s="83" t="s">
        <v>406</v>
      </c>
      <c r="L303" s="83" t="s">
        <v>406</v>
      </c>
      <c r="M303" s="83" t="s">
        <v>406</v>
      </c>
      <c r="N303" s="83" t="s">
        <v>406</v>
      </c>
      <c r="O303" s="83" t="s">
        <v>406</v>
      </c>
      <c r="P303" s="83" t="s">
        <v>406</v>
      </c>
      <c r="Q303" s="83" t="s">
        <v>406</v>
      </c>
      <c r="R303" s="83" t="s">
        <v>406</v>
      </c>
      <c r="S303" s="83" t="s">
        <v>406</v>
      </c>
      <c r="T303" s="83" t="s">
        <v>406</v>
      </c>
      <c r="U303" s="3"/>
      <c r="V303" s="3"/>
    </row>
    <row r="304" spans="1:22">
      <c r="A304" s="83" t="s">
        <v>369</v>
      </c>
      <c r="B304" s="83" t="s">
        <v>367</v>
      </c>
      <c r="C304" s="83" t="s">
        <v>368</v>
      </c>
      <c r="D304" s="83">
        <v>123456</v>
      </c>
      <c r="E304" s="83" t="s">
        <v>370</v>
      </c>
      <c r="F304" s="83">
        <v>3</v>
      </c>
      <c r="G304" s="83">
        <v>8</v>
      </c>
      <c r="H304" s="83">
        <v>300</v>
      </c>
      <c r="I304" s="83" t="s">
        <v>406</v>
      </c>
      <c r="J304" s="83" t="s">
        <v>406</v>
      </c>
      <c r="K304" s="83" t="s">
        <v>406</v>
      </c>
      <c r="L304" s="83" t="s">
        <v>406</v>
      </c>
      <c r="M304" s="83" t="s">
        <v>406</v>
      </c>
      <c r="N304" s="83" t="s">
        <v>406</v>
      </c>
      <c r="O304" s="83" t="s">
        <v>406</v>
      </c>
      <c r="P304" s="83" t="s">
        <v>406</v>
      </c>
      <c r="Q304" s="83" t="s">
        <v>406</v>
      </c>
      <c r="R304" s="83" t="s">
        <v>406</v>
      </c>
      <c r="S304" s="83" t="s">
        <v>406</v>
      </c>
      <c r="T304" s="83" t="s">
        <v>406</v>
      </c>
      <c r="U304" s="3"/>
      <c r="V304" s="3"/>
    </row>
    <row r="305" spans="1:22">
      <c r="A305" s="83" t="s">
        <v>369</v>
      </c>
      <c r="B305" s="83" t="s">
        <v>367</v>
      </c>
      <c r="C305" s="83" t="s">
        <v>368</v>
      </c>
      <c r="D305" s="83">
        <v>123456</v>
      </c>
      <c r="E305" s="83" t="s">
        <v>370</v>
      </c>
      <c r="F305" s="83">
        <v>3</v>
      </c>
      <c r="G305" s="83">
        <v>8</v>
      </c>
      <c r="H305" s="83">
        <v>300</v>
      </c>
      <c r="I305" s="83" t="s">
        <v>406</v>
      </c>
      <c r="J305" s="83" t="s">
        <v>406</v>
      </c>
      <c r="K305" s="83" t="s">
        <v>406</v>
      </c>
      <c r="L305" s="83" t="s">
        <v>406</v>
      </c>
      <c r="M305" s="83" t="s">
        <v>406</v>
      </c>
      <c r="N305" s="83" t="s">
        <v>406</v>
      </c>
      <c r="O305" s="83" t="s">
        <v>406</v>
      </c>
      <c r="P305" s="83" t="s">
        <v>406</v>
      </c>
      <c r="Q305" s="83" t="s">
        <v>406</v>
      </c>
      <c r="R305" s="83" t="s">
        <v>406</v>
      </c>
      <c r="S305" s="83" t="s">
        <v>406</v>
      </c>
      <c r="T305" s="83" t="s">
        <v>406</v>
      </c>
      <c r="U305" s="3"/>
      <c r="V305" s="3"/>
    </row>
    <row r="306" spans="1:22">
      <c r="A306" s="83" t="s">
        <v>369</v>
      </c>
      <c r="B306" s="83" t="s">
        <v>367</v>
      </c>
      <c r="C306" s="83" t="s">
        <v>368</v>
      </c>
      <c r="D306" s="83">
        <v>123456</v>
      </c>
      <c r="E306" s="83" t="s">
        <v>370</v>
      </c>
      <c r="F306" s="83">
        <v>3</v>
      </c>
      <c r="G306" s="83">
        <v>8</v>
      </c>
      <c r="H306" s="83">
        <v>300</v>
      </c>
      <c r="I306" s="83" t="s">
        <v>406</v>
      </c>
      <c r="J306" s="83" t="s">
        <v>406</v>
      </c>
      <c r="K306" s="83" t="s">
        <v>406</v>
      </c>
      <c r="L306" s="83" t="s">
        <v>406</v>
      </c>
      <c r="M306" s="83" t="s">
        <v>406</v>
      </c>
      <c r="N306" s="83" t="s">
        <v>406</v>
      </c>
      <c r="O306" s="83" t="s">
        <v>406</v>
      </c>
      <c r="P306" s="83" t="s">
        <v>406</v>
      </c>
      <c r="Q306" s="83" t="s">
        <v>406</v>
      </c>
      <c r="R306" s="83" t="s">
        <v>406</v>
      </c>
      <c r="S306" s="83" t="s">
        <v>406</v>
      </c>
      <c r="T306" s="83" t="s">
        <v>406</v>
      </c>
      <c r="U306" s="3"/>
      <c r="V306" s="3"/>
    </row>
    <row r="307" spans="1:22">
      <c r="A307" s="83" t="s">
        <v>369</v>
      </c>
      <c r="B307" s="83" t="s">
        <v>367</v>
      </c>
      <c r="C307" s="83" t="s">
        <v>368</v>
      </c>
      <c r="D307" s="83">
        <v>123456</v>
      </c>
      <c r="E307" s="83" t="s">
        <v>370</v>
      </c>
      <c r="F307" s="83">
        <v>3</v>
      </c>
      <c r="G307" s="83">
        <v>8</v>
      </c>
      <c r="H307" s="83">
        <v>300</v>
      </c>
      <c r="I307" s="83" t="s">
        <v>406</v>
      </c>
      <c r="J307" s="83" t="s">
        <v>406</v>
      </c>
      <c r="K307" s="83" t="s">
        <v>406</v>
      </c>
      <c r="L307" s="83" t="s">
        <v>406</v>
      </c>
      <c r="M307" s="83" t="s">
        <v>406</v>
      </c>
      <c r="N307" s="83" t="s">
        <v>406</v>
      </c>
      <c r="O307" s="83" t="s">
        <v>406</v>
      </c>
      <c r="P307" s="83" t="s">
        <v>406</v>
      </c>
      <c r="Q307" s="83" t="s">
        <v>406</v>
      </c>
      <c r="R307" s="83" t="s">
        <v>406</v>
      </c>
      <c r="S307" s="83" t="s">
        <v>406</v>
      </c>
      <c r="T307" s="83" t="s">
        <v>406</v>
      </c>
      <c r="U307" s="3"/>
      <c r="V307" s="3"/>
    </row>
    <row r="308" spans="1:22">
      <c r="A308" s="83" t="s">
        <v>369</v>
      </c>
      <c r="B308" s="83" t="s">
        <v>367</v>
      </c>
      <c r="C308" s="83" t="s">
        <v>368</v>
      </c>
      <c r="D308" s="83">
        <v>123456</v>
      </c>
      <c r="E308" s="83" t="s">
        <v>370</v>
      </c>
      <c r="F308" s="83">
        <v>3</v>
      </c>
      <c r="G308" s="83">
        <v>8</v>
      </c>
      <c r="H308" s="83">
        <v>300</v>
      </c>
      <c r="I308" s="83" t="s">
        <v>406</v>
      </c>
      <c r="J308" s="83" t="s">
        <v>406</v>
      </c>
      <c r="K308" s="83" t="s">
        <v>406</v>
      </c>
      <c r="L308" s="83" t="s">
        <v>406</v>
      </c>
      <c r="M308" s="83" t="s">
        <v>406</v>
      </c>
      <c r="N308" s="83" t="s">
        <v>406</v>
      </c>
      <c r="O308" s="83" t="s">
        <v>406</v>
      </c>
      <c r="P308" s="83" t="s">
        <v>406</v>
      </c>
      <c r="Q308" s="83" t="s">
        <v>406</v>
      </c>
      <c r="R308" s="83" t="s">
        <v>406</v>
      </c>
      <c r="S308" s="83" t="s">
        <v>406</v>
      </c>
      <c r="T308" s="83" t="s">
        <v>406</v>
      </c>
      <c r="U308" s="3"/>
      <c r="V308" s="3"/>
    </row>
    <row r="309" spans="1:22">
      <c r="A309" s="83" t="s">
        <v>369</v>
      </c>
      <c r="B309" s="83" t="s">
        <v>367</v>
      </c>
      <c r="C309" s="83" t="s">
        <v>368</v>
      </c>
      <c r="D309" s="83">
        <v>123456</v>
      </c>
      <c r="E309" s="83" t="s">
        <v>370</v>
      </c>
      <c r="F309" s="83">
        <v>3</v>
      </c>
      <c r="G309" s="83">
        <v>8</v>
      </c>
      <c r="H309" s="83">
        <v>300</v>
      </c>
      <c r="I309" s="83" t="s">
        <v>406</v>
      </c>
      <c r="J309" s="83" t="s">
        <v>406</v>
      </c>
      <c r="K309" s="83" t="s">
        <v>406</v>
      </c>
      <c r="L309" s="83" t="s">
        <v>406</v>
      </c>
      <c r="M309" s="83" t="s">
        <v>406</v>
      </c>
      <c r="N309" s="83" t="s">
        <v>406</v>
      </c>
      <c r="O309" s="83" t="s">
        <v>406</v>
      </c>
      <c r="P309" s="83" t="s">
        <v>406</v>
      </c>
      <c r="Q309" s="83" t="s">
        <v>406</v>
      </c>
      <c r="R309" s="83" t="s">
        <v>406</v>
      </c>
      <c r="S309" s="83" t="s">
        <v>406</v>
      </c>
      <c r="T309" s="83" t="s">
        <v>406</v>
      </c>
      <c r="U309" s="3"/>
      <c r="V309" s="3"/>
    </row>
    <row r="310" spans="1:22">
      <c r="A310" s="83" t="s">
        <v>369</v>
      </c>
      <c r="B310" s="83" t="s">
        <v>367</v>
      </c>
      <c r="C310" s="83" t="s">
        <v>368</v>
      </c>
      <c r="D310" s="83">
        <v>123456</v>
      </c>
      <c r="E310" s="83" t="s">
        <v>370</v>
      </c>
      <c r="F310" s="83">
        <v>3</v>
      </c>
      <c r="G310" s="83">
        <v>8</v>
      </c>
      <c r="H310" s="83">
        <v>300</v>
      </c>
      <c r="I310" s="83" t="s">
        <v>406</v>
      </c>
      <c r="J310" s="83" t="s">
        <v>406</v>
      </c>
      <c r="K310" s="83" t="s">
        <v>406</v>
      </c>
      <c r="L310" s="83" t="s">
        <v>406</v>
      </c>
      <c r="M310" s="83" t="s">
        <v>406</v>
      </c>
      <c r="N310" s="83" t="s">
        <v>406</v>
      </c>
      <c r="O310" s="83" t="s">
        <v>406</v>
      </c>
      <c r="P310" s="83" t="s">
        <v>406</v>
      </c>
      <c r="Q310" s="83" t="s">
        <v>406</v>
      </c>
      <c r="R310" s="83" t="s">
        <v>406</v>
      </c>
      <c r="S310" s="83" t="s">
        <v>406</v>
      </c>
      <c r="T310" s="83" t="s">
        <v>406</v>
      </c>
      <c r="U310" s="3"/>
      <c r="V310" s="3"/>
    </row>
    <row r="311" spans="1:22">
      <c r="A311" s="83" t="s">
        <v>369</v>
      </c>
      <c r="B311" s="83" t="s">
        <v>367</v>
      </c>
      <c r="C311" s="83" t="s">
        <v>368</v>
      </c>
      <c r="D311" s="83">
        <v>123456</v>
      </c>
      <c r="E311" s="83" t="s">
        <v>370</v>
      </c>
      <c r="F311" s="83">
        <v>3</v>
      </c>
      <c r="G311" s="83">
        <v>8</v>
      </c>
      <c r="H311" s="83">
        <v>300</v>
      </c>
      <c r="I311" s="83" t="s">
        <v>406</v>
      </c>
      <c r="J311" s="83" t="s">
        <v>406</v>
      </c>
      <c r="K311" s="83" t="s">
        <v>406</v>
      </c>
      <c r="L311" s="83" t="s">
        <v>406</v>
      </c>
      <c r="M311" s="83" t="s">
        <v>406</v>
      </c>
      <c r="N311" s="83" t="s">
        <v>406</v>
      </c>
      <c r="O311" s="83" t="s">
        <v>406</v>
      </c>
      <c r="P311" s="83" t="s">
        <v>406</v>
      </c>
      <c r="Q311" s="83" t="s">
        <v>406</v>
      </c>
      <c r="R311" s="83" t="s">
        <v>406</v>
      </c>
      <c r="S311" s="83" t="s">
        <v>406</v>
      </c>
      <c r="T311" s="83" t="s">
        <v>406</v>
      </c>
      <c r="U311" s="3"/>
      <c r="V311" s="3"/>
    </row>
    <row r="312" spans="1:22">
      <c r="A312" s="83" t="s">
        <v>369</v>
      </c>
      <c r="B312" s="83" t="s">
        <v>367</v>
      </c>
      <c r="C312" s="83" t="s">
        <v>368</v>
      </c>
      <c r="D312" s="83">
        <v>123456</v>
      </c>
      <c r="E312" s="83" t="s">
        <v>370</v>
      </c>
      <c r="F312" s="83">
        <v>3</v>
      </c>
      <c r="G312" s="83">
        <v>8</v>
      </c>
      <c r="H312" s="83">
        <v>300</v>
      </c>
      <c r="I312" s="83" t="s">
        <v>406</v>
      </c>
      <c r="J312" s="83" t="s">
        <v>406</v>
      </c>
      <c r="K312" s="83" t="s">
        <v>406</v>
      </c>
      <c r="L312" s="83" t="s">
        <v>406</v>
      </c>
      <c r="M312" s="83" t="s">
        <v>406</v>
      </c>
      <c r="N312" s="83" t="s">
        <v>406</v>
      </c>
      <c r="O312" s="83" t="s">
        <v>406</v>
      </c>
      <c r="P312" s="83" t="s">
        <v>406</v>
      </c>
      <c r="Q312" s="83" t="s">
        <v>406</v>
      </c>
      <c r="R312" s="83" t="s">
        <v>406</v>
      </c>
      <c r="S312" s="83" t="s">
        <v>406</v>
      </c>
      <c r="T312" s="83" t="s">
        <v>406</v>
      </c>
      <c r="U312" s="3"/>
      <c r="V312" s="3"/>
    </row>
    <row r="313" spans="1:22">
      <c r="A313" s="83" t="s">
        <v>369</v>
      </c>
      <c r="B313" s="83" t="s">
        <v>367</v>
      </c>
      <c r="C313" s="83" t="s">
        <v>368</v>
      </c>
      <c r="D313" s="83">
        <v>123456</v>
      </c>
      <c r="E313" s="83" t="s">
        <v>370</v>
      </c>
      <c r="F313" s="83">
        <v>3</v>
      </c>
      <c r="G313" s="83">
        <v>8</v>
      </c>
      <c r="H313" s="83">
        <v>300</v>
      </c>
      <c r="I313" s="83" t="s">
        <v>406</v>
      </c>
      <c r="J313" s="83" t="s">
        <v>406</v>
      </c>
      <c r="K313" s="83" t="s">
        <v>406</v>
      </c>
      <c r="L313" s="83" t="s">
        <v>406</v>
      </c>
      <c r="M313" s="83" t="s">
        <v>406</v>
      </c>
      <c r="N313" s="83" t="s">
        <v>406</v>
      </c>
      <c r="O313" s="83" t="s">
        <v>406</v>
      </c>
      <c r="P313" s="83" t="s">
        <v>406</v>
      </c>
      <c r="Q313" s="83" t="s">
        <v>406</v>
      </c>
      <c r="R313" s="83" t="s">
        <v>406</v>
      </c>
      <c r="S313" s="83" t="s">
        <v>406</v>
      </c>
      <c r="T313" s="83" t="s">
        <v>406</v>
      </c>
      <c r="U313" s="3"/>
      <c r="V313" s="3"/>
    </row>
    <row r="314" spans="1:22">
      <c r="A314" s="83" t="s">
        <v>369</v>
      </c>
      <c r="B314" s="83" t="s">
        <v>367</v>
      </c>
      <c r="C314" s="83" t="s">
        <v>368</v>
      </c>
      <c r="D314" s="83">
        <v>123456</v>
      </c>
      <c r="E314" s="83" t="s">
        <v>370</v>
      </c>
      <c r="F314" s="83">
        <v>3</v>
      </c>
      <c r="G314" s="83">
        <v>8</v>
      </c>
      <c r="H314" s="83">
        <v>300</v>
      </c>
      <c r="I314" s="83" t="s">
        <v>406</v>
      </c>
      <c r="J314" s="83" t="s">
        <v>406</v>
      </c>
      <c r="K314" s="83" t="s">
        <v>406</v>
      </c>
      <c r="L314" s="83" t="s">
        <v>406</v>
      </c>
      <c r="M314" s="83" t="s">
        <v>406</v>
      </c>
      <c r="N314" s="83" t="s">
        <v>406</v>
      </c>
      <c r="O314" s="83" t="s">
        <v>406</v>
      </c>
      <c r="P314" s="83" t="s">
        <v>406</v>
      </c>
      <c r="Q314" s="83" t="s">
        <v>406</v>
      </c>
      <c r="R314" s="83" t="s">
        <v>406</v>
      </c>
      <c r="S314" s="83" t="s">
        <v>406</v>
      </c>
      <c r="T314" s="83" t="s">
        <v>406</v>
      </c>
      <c r="U314" s="3"/>
      <c r="V314" s="3"/>
    </row>
    <row r="315" spans="1:22">
      <c r="A315" s="83" t="s">
        <v>369</v>
      </c>
      <c r="B315" s="83" t="s">
        <v>367</v>
      </c>
      <c r="C315" s="83" t="s">
        <v>368</v>
      </c>
      <c r="D315" s="83">
        <v>123456</v>
      </c>
      <c r="E315" s="83" t="s">
        <v>370</v>
      </c>
      <c r="F315" s="83">
        <v>3</v>
      </c>
      <c r="G315" s="83">
        <v>8</v>
      </c>
      <c r="H315" s="83">
        <v>300</v>
      </c>
      <c r="I315" s="83" t="s">
        <v>406</v>
      </c>
      <c r="J315" s="83" t="s">
        <v>406</v>
      </c>
      <c r="K315" s="83" t="s">
        <v>406</v>
      </c>
      <c r="L315" s="83" t="s">
        <v>406</v>
      </c>
      <c r="M315" s="83" t="s">
        <v>406</v>
      </c>
      <c r="N315" s="83" t="s">
        <v>406</v>
      </c>
      <c r="O315" s="83" t="s">
        <v>406</v>
      </c>
      <c r="P315" s="83" t="s">
        <v>406</v>
      </c>
      <c r="Q315" s="83" t="s">
        <v>406</v>
      </c>
      <c r="R315" s="83" t="s">
        <v>406</v>
      </c>
      <c r="S315" s="83" t="s">
        <v>406</v>
      </c>
      <c r="T315" s="83" t="s">
        <v>406</v>
      </c>
      <c r="U315" s="3"/>
      <c r="V315" s="3"/>
    </row>
    <row r="316" spans="1:22">
      <c r="A316" s="83" t="s">
        <v>369</v>
      </c>
      <c r="B316" s="83" t="s">
        <v>367</v>
      </c>
      <c r="C316" s="83" t="s">
        <v>368</v>
      </c>
      <c r="D316" s="83">
        <v>123456</v>
      </c>
      <c r="E316" s="83" t="s">
        <v>370</v>
      </c>
      <c r="F316" s="83">
        <v>3</v>
      </c>
      <c r="G316" s="83">
        <v>8</v>
      </c>
      <c r="H316" s="83">
        <v>300</v>
      </c>
      <c r="I316" s="83" t="s">
        <v>406</v>
      </c>
      <c r="J316" s="83" t="s">
        <v>406</v>
      </c>
      <c r="K316" s="83" t="s">
        <v>406</v>
      </c>
      <c r="L316" s="83" t="s">
        <v>406</v>
      </c>
      <c r="M316" s="83" t="s">
        <v>406</v>
      </c>
      <c r="N316" s="83" t="s">
        <v>406</v>
      </c>
      <c r="O316" s="83" t="s">
        <v>406</v>
      </c>
      <c r="P316" s="83" t="s">
        <v>406</v>
      </c>
      <c r="Q316" s="83" t="s">
        <v>406</v>
      </c>
      <c r="R316" s="83" t="s">
        <v>406</v>
      </c>
      <c r="S316" s="83" t="s">
        <v>406</v>
      </c>
      <c r="T316" s="83" t="s">
        <v>406</v>
      </c>
      <c r="U316" s="3"/>
      <c r="V316" s="3"/>
    </row>
    <row r="317" spans="1:22">
      <c r="A317" s="83" t="s">
        <v>369</v>
      </c>
      <c r="B317" s="83" t="s">
        <v>367</v>
      </c>
      <c r="C317" s="83" t="s">
        <v>368</v>
      </c>
      <c r="D317" s="83">
        <v>123456</v>
      </c>
      <c r="E317" s="83" t="s">
        <v>370</v>
      </c>
      <c r="F317" s="83">
        <v>3</v>
      </c>
      <c r="G317" s="83">
        <v>8</v>
      </c>
      <c r="H317" s="83">
        <v>300</v>
      </c>
      <c r="I317" s="83" t="s">
        <v>406</v>
      </c>
      <c r="J317" s="83" t="s">
        <v>406</v>
      </c>
      <c r="K317" s="83" t="s">
        <v>406</v>
      </c>
      <c r="L317" s="83" t="s">
        <v>406</v>
      </c>
      <c r="M317" s="83" t="s">
        <v>406</v>
      </c>
      <c r="N317" s="83" t="s">
        <v>406</v>
      </c>
      <c r="O317" s="83" t="s">
        <v>406</v>
      </c>
      <c r="P317" s="83" t="s">
        <v>406</v>
      </c>
      <c r="Q317" s="83" t="s">
        <v>406</v>
      </c>
      <c r="R317" s="83" t="s">
        <v>406</v>
      </c>
      <c r="S317" s="83" t="s">
        <v>406</v>
      </c>
      <c r="T317" s="83" t="s">
        <v>406</v>
      </c>
      <c r="U317" s="3"/>
      <c r="V317" s="3"/>
    </row>
    <row r="318" spans="1:22">
      <c r="A318" s="83" t="s">
        <v>369</v>
      </c>
      <c r="B318" s="83" t="s">
        <v>367</v>
      </c>
      <c r="C318" s="83" t="s">
        <v>368</v>
      </c>
      <c r="D318" s="83">
        <v>123456</v>
      </c>
      <c r="E318" s="83" t="s">
        <v>370</v>
      </c>
      <c r="F318" s="83">
        <v>3</v>
      </c>
      <c r="G318" s="83">
        <v>8</v>
      </c>
      <c r="H318" s="83">
        <v>300</v>
      </c>
      <c r="I318" s="83" t="s">
        <v>406</v>
      </c>
      <c r="J318" s="83" t="s">
        <v>406</v>
      </c>
      <c r="K318" s="83" t="s">
        <v>406</v>
      </c>
      <c r="L318" s="83" t="s">
        <v>406</v>
      </c>
      <c r="M318" s="83" t="s">
        <v>406</v>
      </c>
      <c r="N318" s="83" t="s">
        <v>406</v>
      </c>
      <c r="O318" s="83" t="s">
        <v>406</v>
      </c>
      <c r="P318" s="83" t="s">
        <v>406</v>
      </c>
      <c r="Q318" s="83" t="s">
        <v>406</v>
      </c>
      <c r="R318" s="83" t="s">
        <v>406</v>
      </c>
      <c r="S318" s="83" t="s">
        <v>406</v>
      </c>
      <c r="T318" s="83" t="s">
        <v>406</v>
      </c>
      <c r="U318" s="3"/>
      <c r="V318" s="3"/>
    </row>
    <row r="319" spans="1:22">
      <c r="A319" s="83" t="s">
        <v>369</v>
      </c>
      <c r="B319" s="83" t="s">
        <v>367</v>
      </c>
      <c r="C319" s="83" t="s">
        <v>368</v>
      </c>
      <c r="D319" s="83">
        <v>123456</v>
      </c>
      <c r="E319" s="83" t="s">
        <v>370</v>
      </c>
      <c r="F319" s="83">
        <v>3</v>
      </c>
      <c r="G319" s="83">
        <v>8</v>
      </c>
      <c r="H319" s="83">
        <v>300</v>
      </c>
      <c r="I319" s="83" t="s">
        <v>406</v>
      </c>
      <c r="J319" s="83" t="s">
        <v>406</v>
      </c>
      <c r="K319" s="83" t="s">
        <v>406</v>
      </c>
      <c r="L319" s="83" t="s">
        <v>406</v>
      </c>
      <c r="M319" s="83" t="s">
        <v>406</v>
      </c>
      <c r="N319" s="83" t="s">
        <v>406</v>
      </c>
      <c r="O319" s="83" t="s">
        <v>406</v>
      </c>
      <c r="P319" s="83" t="s">
        <v>406</v>
      </c>
      <c r="Q319" s="83" t="s">
        <v>406</v>
      </c>
      <c r="R319" s="83" t="s">
        <v>406</v>
      </c>
      <c r="S319" s="83" t="s">
        <v>406</v>
      </c>
      <c r="T319" s="83" t="s">
        <v>406</v>
      </c>
      <c r="U319" s="3"/>
      <c r="V319" s="3"/>
    </row>
    <row r="320" spans="1:22">
      <c r="A320" s="83" t="s">
        <v>369</v>
      </c>
      <c r="B320" s="83" t="s">
        <v>367</v>
      </c>
      <c r="C320" s="83" t="s">
        <v>368</v>
      </c>
      <c r="D320" s="83">
        <v>123456</v>
      </c>
      <c r="E320" s="83" t="s">
        <v>370</v>
      </c>
      <c r="F320" s="83">
        <v>3</v>
      </c>
      <c r="G320" s="83">
        <v>8</v>
      </c>
      <c r="H320" s="83">
        <v>300</v>
      </c>
      <c r="I320" s="83" t="s">
        <v>406</v>
      </c>
      <c r="J320" s="83" t="s">
        <v>406</v>
      </c>
      <c r="K320" s="83" t="s">
        <v>406</v>
      </c>
      <c r="L320" s="83" t="s">
        <v>406</v>
      </c>
      <c r="M320" s="83" t="s">
        <v>406</v>
      </c>
      <c r="N320" s="83" t="s">
        <v>406</v>
      </c>
      <c r="O320" s="83" t="s">
        <v>406</v>
      </c>
      <c r="P320" s="83" t="s">
        <v>406</v>
      </c>
      <c r="Q320" s="83" t="s">
        <v>406</v>
      </c>
      <c r="R320" s="83" t="s">
        <v>406</v>
      </c>
      <c r="S320" s="83" t="s">
        <v>406</v>
      </c>
      <c r="T320" s="83" t="s">
        <v>406</v>
      </c>
      <c r="U320" s="3"/>
      <c r="V320" s="3"/>
    </row>
    <row r="321" spans="1:22">
      <c r="A321" s="83" t="s">
        <v>369</v>
      </c>
      <c r="B321" s="83" t="s">
        <v>367</v>
      </c>
      <c r="C321" s="83" t="s">
        <v>368</v>
      </c>
      <c r="D321" s="83">
        <v>123456</v>
      </c>
      <c r="E321" s="83" t="s">
        <v>370</v>
      </c>
      <c r="F321" s="83">
        <v>3</v>
      </c>
      <c r="G321" s="83">
        <v>8</v>
      </c>
      <c r="H321" s="83">
        <v>300</v>
      </c>
      <c r="I321" s="83" t="s">
        <v>406</v>
      </c>
      <c r="J321" s="83" t="s">
        <v>406</v>
      </c>
      <c r="K321" s="83" t="s">
        <v>406</v>
      </c>
      <c r="L321" s="83" t="s">
        <v>406</v>
      </c>
      <c r="M321" s="83" t="s">
        <v>406</v>
      </c>
      <c r="N321" s="83" t="s">
        <v>406</v>
      </c>
      <c r="O321" s="83" t="s">
        <v>406</v>
      </c>
      <c r="P321" s="83" t="s">
        <v>406</v>
      </c>
      <c r="Q321" s="83" t="s">
        <v>406</v>
      </c>
      <c r="R321" s="83" t="s">
        <v>406</v>
      </c>
      <c r="S321" s="83" t="s">
        <v>406</v>
      </c>
      <c r="T321" s="83" t="s">
        <v>406</v>
      </c>
      <c r="U321" s="3"/>
      <c r="V321" s="3"/>
    </row>
    <row r="322" spans="1:22">
      <c r="A322" s="83" t="s">
        <v>369</v>
      </c>
      <c r="B322" s="83" t="s">
        <v>367</v>
      </c>
      <c r="C322" s="83" t="s">
        <v>368</v>
      </c>
      <c r="D322" s="83">
        <v>123456</v>
      </c>
      <c r="E322" s="83" t="s">
        <v>370</v>
      </c>
      <c r="F322" s="83">
        <v>3</v>
      </c>
      <c r="G322" s="83">
        <v>8</v>
      </c>
      <c r="H322" s="83">
        <v>300</v>
      </c>
      <c r="I322" s="83" t="s">
        <v>406</v>
      </c>
      <c r="J322" s="83" t="s">
        <v>406</v>
      </c>
      <c r="K322" s="83" t="s">
        <v>406</v>
      </c>
      <c r="L322" s="83" t="s">
        <v>406</v>
      </c>
      <c r="M322" s="83" t="s">
        <v>406</v>
      </c>
      <c r="N322" s="83" t="s">
        <v>406</v>
      </c>
      <c r="O322" s="83" t="s">
        <v>406</v>
      </c>
      <c r="P322" s="83" t="s">
        <v>406</v>
      </c>
      <c r="Q322" s="83" t="s">
        <v>406</v>
      </c>
      <c r="R322" s="83" t="s">
        <v>406</v>
      </c>
      <c r="S322" s="83" t="s">
        <v>406</v>
      </c>
      <c r="T322" s="83" t="s">
        <v>406</v>
      </c>
      <c r="U322" s="3"/>
      <c r="V322" s="3"/>
    </row>
    <row r="323" spans="1:22">
      <c r="A323" s="83" t="s">
        <v>369</v>
      </c>
      <c r="B323" s="83" t="s">
        <v>367</v>
      </c>
      <c r="C323" s="83" t="s">
        <v>368</v>
      </c>
      <c r="D323" s="83">
        <v>123456</v>
      </c>
      <c r="E323" s="83" t="s">
        <v>370</v>
      </c>
      <c r="F323" s="83">
        <v>3</v>
      </c>
      <c r="G323" s="83">
        <v>8</v>
      </c>
      <c r="H323" s="83">
        <v>300</v>
      </c>
      <c r="I323" s="83" t="s">
        <v>406</v>
      </c>
      <c r="J323" s="83" t="s">
        <v>406</v>
      </c>
      <c r="K323" s="83" t="s">
        <v>406</v>
      </c>
      <c r="L323" s="83" t="s">
        <v>406</v>
      </c>
      <c r="M323" s="83" t="s">
        <v>406</v>
      </c>
      <c r="N323" s="83" t="s">
        <v>406</v>
      </c>
      <c r="O323" s="83" t="s">
        <v>406</v>
      </c>
      <c r="P323" s="83" t="s">
        <v>406</v>
      </c>
      <c r="Q323" s="83" t="s">
        <v>406</v>
      </c>
      <c r="R323" s="83" t="s">
        <v>406</v>
      </c>
      <c r="S323" s="83" t="s">
        <v>406</v>
      </c>
      <c r="T323" s="83" t="s">
        <v>406</v>
      </c>
      <c r="U323" s="3"/>
      <c r="V323" s="3"/>
    </row>
    <row r="324" spans="1:22">
      <c r="A324" s="83" t="s">
        <v>369</v>
      </c>
      <c r="B324" s="83" t="s">
        <v>367</v>
      </c>
      <c r="C324" s="83" t="s">
        <v>368</v>
      </c>
      <c r="D324" s="83">
        <v>123456</v>
      </c>
      <c r="E324" s="83" t="s">
        <v>370</v>
      </c>
      <c r="F324" s="83">
        <v>3</v>
      </c>
      <c r="G324" s="83">
        <v>8</v>
      </c>
      <c r="H324" s="83">
        <v>300</v>
      </c>
      <c r="I324" s="83" t="s">
        <v>406</v>
      </c>
      <c r="J324" s="83" t="s">
        <v>406</v>
      </c>
      <c r="K324" s="83" t="s">
        <v>406</v>
      </c>
      <c r="L324" s="83" t="s">
        <v>406</v>
      </c>
      <c r="M324" s="83" t="s">
        <v>406</v>
      </c>
      <c r="N324" s="83" t="s">
        <v>406</v>
      </c>
      <c r="O324" s="83" t="s">
        <v>406</v>
      </c>
      <c r="P324" s="83" t="s">
        <v>406</v>
      </c>
      <c r="Q324" s="83" t="s">
        <v>406</v>
      </c>
      <c r="R324" s="83" t="s">
        <v>406</v>
      </c>
      <c r="S324" s="83" t="s">
        <v>406</v>
      </c>
      <c r="T324" s="83" t="s">
        <v>406</v>
      </c>
      <c r="U324" s="3"/>
      <c r="V324" s="3"/>
    </row>
    <row r="325" spans="1:22">
      <c r="A325" s="83" t="s">
        <v>369</v>
      </c>
      <c r="B325" s="83" t="s">
        <v>367</v>
      </c>
      <c r="C325" s="83" t="s">
        <v>368</v>
      </c>
      <c r="D325" s="83">
        <v>123456</v>
      </c>
      <c r="E325" s="83" t="s">
        <v>370</v>
      </c>
      <c r="F325" s="83">
        <v>3</v>
      </c>
      <c r="G325" s="83">
        <v>8</v>
      </c>
      <c r="H325" s="83">
        <v>300</v>
      </c>
      <c r="I325" s="83" t="s">
        <v>406</v>
      </c>
      <c r="J325" s="83" t="s">
        <v>406</v>
      </c>
      <c r="K325" s="83" t="s">
        <v>406</v>
      </c>
      <c r="L325" s="83" t="s">
        <v>406</v>
      </c>
      <c r="M325" s="83" t="s">
        <v>406</v>
      </c>
      <c r="N325" s="83" t="s">
        <v>406</v>
      </c>
      <c r="O325" s="83" t="s">
        <v>406</v>
      </c>
      <c r="P325" s="83" t="s">
        <v>406</v>
      </c>
      <c r="Q325" s="83" t="s">
        <v>406</v>
      </c>
      <c r="R325" s="83" t="s">
        <v>406</v>
      </c>
      <c r="S325" s="83" t="s">
        <v>406</v>
      </c>
      <c r="T325" s="83" t="s">
        <v>406</v>
      </c>
      <c r="U325" s="3"/>
      <c r="V325" s="3"/>
    </row>
    <row r="326" spans="1:22">
      <c r="A326" s="83" t="s">
        <v>369</v>
      </c>
      <c r="B326" s="83" t="s">
        <v>367</v>
      </c>
      <c r="C326" s="83" t="s">
        <v>368</v>
      </c>
      <c r="D326" s="83">
        <v>123456</v>
      </c>
      <c r="E326" s="83" t="s">
        <v>370</v>
      </c>
      <c r="F326" s="83">
        <v>3</v>
      </c>
      <c r="G326" s="83">
        <v>8</v>
      </c>
      <c r="H326" s="83">
        <v>300</v>
      </c>
      <c r="I326" s="83" t="s">
        <v>406</v>
      </c>
      <c r="J326" s="83" t="s">
        <v>406</v>
      </c>
      <c r="K326" s="83" t="s">
        <v>406</v>
      </c>
      <c r="L326" s="83" t="s">
        <v>406</v>
      </c>
      <c r="M326" s="83" t="s">
        <v>406</v>
      </c>
      <c r="N326" s="83" t="s">
        <v>406</v>
      </c>
      <c r="O326" s="83" t="s">
        <v>406</v>
      </c>
      <c r="P326" s="83" t="s">
        <v>406</v>
      </c>
      <c r="Q326" s="83" t="s">
        <v>406</v>
      </c>
      <c r="R326" s="83" t="s">
        <v>406</v>
      </c>
      <c r="S326" s="83" t="s">
        <v>406</v>
      </c>
      <c r="T326" s="83" t="s">
        <v>406</v>
      </c>
      <c r="U326" s="3"/>
      <c r="V326" s="3"/>
    </row>
    <row r="327" spans="1:22">
      <c r="A327" s="83" t="s">
        <v>369</v>
      </c>
      <c r="B327" s="83" t="s">
        <v>367</v>
      </c>
      <c r="C327" s="83" t="s">
        <v>368</v>
      </c>
      <c r="D327" s="83">
        <v>123456</v>
      </c>
      <c r="E327" s="83" t="s">
        <v>370</v>
      </c>
      <c r="F327" s="83">
        <v>3</v>
      </c>
      <c r="G327" s="83">
        <v>8</v>
      </c>
      <c r="H327" s="83">
        <v>300</v>
      </c>
      <c r="I327" s="83" t="s">
        <v>406</v>
      </c>
      <c r="J327" s="83" t="s">
        <v>406</v>
      </c>
      <c r="K327" s="83" t="s">
        <v>406</v>
      </c>
      <c r="L327" s="83" t="s">
        <v>406</v>
      </c>
      <c r="M327" s="83" t="s">
        <v>406</v>
      </c>
      <c r="N327" s="83" t="s">
        <v>406</v>
      </c>
      <c r="O327" s="83" t="s">
        <v>406</v>
      </c>
      <c r="P327" s="83" t="s">
        <v>406</v>
      </c>
      <c r="Q327" s="83" t="s">
        <v>406</v>
      </c>
      <c r="R327" s="83" t="s">
        <v>406</v>
      </c>
      <c r="S327" s="83" t="s">
        <v>406</v>
      </c>
      <c r="T327" s="83" t="s">
        <v>406</v>
      </c>
      <c r="U327" s="3"/>
      <c r="V327" s="3"/>
    </row>
    <row r="328" spans="1:22">
      <c r="A328" s="83" t="s">
        <v>369</v>
      </c>
      <c r="B328" s="83" t="s">
        <v>367</v>
      </c>
      <c r="C328" s="83" t="s">
        <v>368</v>
      </c>
      <c r="D328" s="83">
        <v>123456</v>
      </c>
      <c r="E328" s="83" t="s">
        <v>370</v>
      </c>
      <c r="F328" s="83">
        <v>3</v>
      </c>
      <c r="G328" s="83">
        <v>8</v>
      </c>
      <c r="H328" s="83">
        <v>300</v>
      </c>
      <c r="I328" s="83" t="s">
        <v>406</v>
      </c>
      <c r="J328" s="83" t="s">
        <v>406</v>
      </c>
      <c r="K328" s="83" t="s">
        <v>406</v>
      </c>
      <c r="L328" s="83" t="s">
        <v>406</v>
      </c>
      <c r="M328" s="83" t="s">
        <v>406</v>
      </c>
      <c r="N328" s="83" t="s">
        <v>406</v>
      </c>
      <c r="O328" s="83" t="s">
        <v>406</v>
      </c>
      <c r="P328" s="83" t="s">
        <v>406</v>
      </c>
      <c r="Q328" s="83" t="s">
        <v>406</v>
      </c>
      <c r="R328" s="83" t="s">
        <v>406</v>
      </c>
      <c r="S328" s="83" t="s">
        <v>406</v>
      </c>
      <c r="T328" s="83" t="s">
        <v>406</v>
      </c>
      <c r="U328" s="3"/>
      <c r="V328" s="3"/>
    </row>
    <row r="329" spans="1:22">
      <c r="A329" s="83" t="s">
        <v>369</v>
      </c>
      <c r="B329" s="83" t="s">
        <v>367</v>
      </c>
      <c r="C329" s="83" t="s">
        <v>368</v>
      </c>
      <c r="D329" s="83">
        <v>123456</v>
      </c>
      <c r="E329" s="83" t="s">
        <v>370</v>
      </c>
      <c r="F329" s="83">
        <v>3</v>
      </c>
      <c r="G329" s="83">
        <v>8</v>
      </c>
      <c r="H329" s="83">
        <v>300</v>
      </c>
      <c r="I329" s="83" t="s">
        <v>406</v>
      </c>
      <c r="J329" s="83" t="s">
        <v>406</v>
      </c>
      <c r="K329" s="83" t="s">
        <v>406</v>
      </c>
      <c r="L329" s="83" t="s">
        <v>406</v>
      </c>
      <c r="M329" s="83" t="s">
        <v>406</v>
      </c>
      <c r="N329" s="83" t="s">
        <v>406</v>
      </c>
      <c r="O329" s="83" t="s">
        <v>406</v>
      </c>
      <c r="P329" s="83" t="s">
        <v>406</v>
      </c>
      <c r="Q329" s="83" t="s">
        <v>406</v>
      </c>
      <c r="R329" s="83" t="s">
        <v>406</v>
      </c>
      <c r="S329" s="83" t="s">
        <v>406</v>
      </c>
      <c r="T329" s="83" t="s">
        <v>406</v>
      </c>
      <c r="U329" s="3"/>
      <c r="V329" s="3"/>
    </row>
    <row r="330" spans="1:22">
      <c r="A330" s="83" t="s">
        <v>369</v>
      </c>
      <c r="B330" s="83" t="s">
        <v>367</v>
      </c>
      <c r="C330" s="83" t="s">
        <v>368</v>
      </c>
      <c r="D330" s="83">
        <v>123456</v>
      </c>
      <c r="E330" s="83" t="s">
        <v>370</v>
      </c>
      <c r="F330" s="83">
        <v>3</v>
      </c>
      <c r="G330" s="83">
        <v>8</v>
      </c>
      <c r="H330" s="83">
        <v>300</v>
      </c>
      <c r="I330" s="83" t="s">
        <v>406</v>
      </c>
      <c r="J330" s="83" t="s">
        <v>406</v>
      </c>
      <c r="K330" s="83" t="s">
        <v>406</v>
      </c>
      <c r="L330" s="83" t="s">
        <v>406</v>
      </c>
      <c r="M330" s="83" t="s">
        <v>406</v>
      </c>
      <c r="N330" s="83" t="s">
        <v>406</v>
      </c>
      <c r="O330" s="83" t="s">
        <v>406</v>
      </c>
      <c r="P330" s="83" t="s">
        <v>406</v>
      </c>
      <c r="Q330" s="83" t="s">
        <v>406</v>
      </c>
      <c r="R330" s="83" t="s">
        <v>406</v>
      </c>
      <c r="S330" s="83" t="s">
        <v>406</v>
      </c>
      <c r="T330" s="83" t="s">
        <v>406</v>
      </c>
      <c r="U330" s="3"/>
      <c r="V330" s="3"/>
    </row>
    <row r="331" spans="1:22">
      <c r="A331" s="83" t="s">
        <v>369</v>
      </c>
      <c r="B331" s="83" t="s">
        <v>367</v>
      </c>
      <c r="C331" s="83" t="s">
        <v>368</v>
      </c>
      <c r="D331" s="83">
        <v>123456</v>
      </c>
      <c r="E331" s="83" t="s">
        <v>370</v>
      </c>
      <c r="F331" s="83">
        <v>3</v>
      </c>
      <c r="G331" s="83">
        <v>8</v>
      </c>
      <c r="H331" s="83">
        <v>300</v>
      </c>
      <c r="I331" s="83" t="s">
        <v>406</v>
      </c>
      <c r="J331" s="83" t="s">
        <v>406</v>
      </c>
      <c r="K331" s="83" t="s">
        <v>406</v>
      </c>
      <c r="L331" s="83" t="s">
        <v>406</v>
      </c>
      <c r="M331" s="83" t="s">
        <v>406</v>
      </c>
      <c r="N331" s="83" t="s">
        <v>406</v>
      </c>
      <c r="O331" s="83" t="s">
        <v>406</v>
      </c>
      <c r="P331" s="83" t="s">
        <v>406</v>
      </c>
      <c r="Q331" s="83" t="s">
        <v>406</v>
      </c>
      <c r="R331" s="83" t="s">
        <v>406</v>
      </c>
      <c r="S331" s="83" t="s">
        <v>406</v>
      </c>
      <c r="T331" s="83" t="s">
        <v>406</v>
      </c>
      <c r="U331" s="3"/>
      <c r="V331" s="3"/>
    </row>
    <row r="332" spans="1:22">
      <c r="A332" s="83" t="s">
        <v>369</v>
      </c>
      <c r="B332" s="83" t="s">
        <v>367</v>
      </c>
      <c r="C332" s="83" t="s">
        <v>368</v>
      </c>
      <c r="D332" s="83">
        <v>123456</v>
      </c>
      <c r="E332" s="83" t="s">
        <v>370</v>
      </c>
      <c r="F332" s="83">
        <v>3</v>
      </c>
      <c r="G332" s="83">
        <v>8</v>
      </c>
      <c r="H332" s="83">
        <v>300</v>
      </c>
      <c r="I332" s="83" t="s">
        <v>406</v>
      </c>
      <c r="J332" s="83" t="s">
        <v>406</v>
      </c>
      <c r="K332" s="83" t="s">
        <v>406</v>
      </c>
      <c r="L332" s="83" t="s">
        <v>406</v>
      </c>
      <c r="M332" s="83" t="s">
        <v>406</v>
      </c>
      <c r="N332" s="83" t="s">
        <v>406</v>
      </c>
      <c r="O332" s="83" t="s">
        <v>406</v>
      </c>
      <c r="P332" s="83" t="s">
        <v>406</v>
      </c>
      <c r="Q332" s="83" t="s">
        <v>406</v>
      </c>
      <c r="R332" s="83" t="s">
        <v>406</v>
      </c>
      <c r="S332" s="83" t="s">
        <v>406</v>
      </c>
      <c r="T332" s="83" t="s">
        <v>406</v>
      </c>
      <c r="U332" s="3"/>
      <c r="V332" s="3"/>
    </row>
    <row r="333" spans="1:22">
      <c r="A333" s="83" t="s">
        <v>369</v>
      </c>
      <c r="B333" s="83" t="s">
        <v>367</v>
      </c>
      <c r="C333" s="83" t="s">
        <v>368</v>
      </c>
      <c r="D333" s="83">
        <v>123456</v>
      </c>
      <c r="E333" s="83" t="s">
        <v>370</v>
      </c>
      <c r="F333" s="83">
        <v>3</v>
      </c>
      <c r="G333" s="83">
        <v>8</v>
      </c>
      <c r="H333" s="83">
        <v>300</v>
      </c>
      <c r="I333" s="83" t="s">
        <v>406</v>
      </c>
      <c r="J333" s="83" t="s">
        <v>406</v>
      </c>
      <c r="K333" s="83" t="s">
        <v>406</v>
      </c>
      <c r="L333" s="83" t="s">
        <v>406</v>
      </c>
      <c r="M333" s="83" t="s">
        <v>406</v>
      </c>
      <c r="N333" s="83" t="s">
        <v>406</v>
      </c>
      <c r="O333" s="83" t="s">
        <v>406</v>
      </c>
      <c r="P333" s="83" t="s">
        <v>406</v>
      </c>
      <c r="Q333" s="83" t="s">
        <v>406</v>
      </c>
      <c r="R333" s="83" t="s">
        <v>406</v>
      </c>
      <c r="S333" s="83" t="s">
        <v>406</v>
      </c>
      <c r="T333" s="83" t="s">
        <v>406</v>
      </c>
      <c r="U333" s="3"/>
      <c r="V333" s="3"/>
    </row>
    <row r="334" spans="1:22">
      <c r="A334" s="83" t="s">
        <v>369</v>
      </c>
      <c r="B334" s="83" t="s">
        <v>367</v>
      </c>
      <c r="C334" s="83" t="s">
        <v>368</v>
      </c>
      <c r="D334" s="83">
        <v>123456</v>
      </c>
      <c r="E334" s="83" t="s">
        <v>370</v>
      </c>
      <c r="F334" s="83">
        <v>3</v>
      </c>
      <c r="G334" s="83">
        <v>8</v>
      </c>
      <c r="H334" s="83">
        <v>300</v>
      </c>
      <c r="I334" s="83" t="s">
        <v>406</v>
      </c>
      <c r="J334" s="83" t="s">
        <v>406</v>
      </c>
      <c r="K334" s="83" t="s">
        <v>406</v>
      </c>
      <c r="L334" s="83" t="s">
        <v>406</v>
      </c>
      <c r="M334" s="83" t="s">
        <v>406</v>
      </c>
      <c r="N334" s="83" t="s">
        <v>406</v>
      </c>
      <c r="O334" s="83" t="s">
        <v>406</v>
      </c>
      <c r="P334" s="83" t="s">
        <v>406</v>
      </c>
      <c r="Q334" s="83" t="s">
        <v>406</v>
      </c>
      <c r="R334" s="83" t="s">
        <v>406</v>
      </c>
      <c r="S334" s="83" t="s">
        <v>406</v>
      </c>
      <c r="T334" s="83" t="s">
        <v>406</v>
      </c>
      <c r="U334" s="3"/>
      <c r="V334" s="3"/>
    </row>
    <row r="335" spans="1:22">
      <c r="A335" s="83" t="s">
        <v>369</v>
      </c>
      <c r="B335" s="83" t="s">
        <v>367</v>
      </c>
      <c r="C335" s="83" t="s">
        <v>368</v>
      </c>
      <c r="D335" s="83">
        <v>123456</v>
      </c>
      <c r="E335" s="83" t="s">
        <v>370</v>
      </c>
      <c r="F335" s="83">
        <v>3</v>
      </c>
      <c r="G335" s="83">
        <v>8</v>
      </c>
      <c r="H335" s="83">
        <v>300</v>
      </c>
      <c r="I335" s="83" t="s">
        <v>406</v>
      </c>
      <c r="J335" s="83" t="s">
        <v>406</v>
      </c>
      <c r="K335" s="83" t="s">
        <v>406</v>
      </c>
      <c r="L335" s="83" t="s">
        <v>406</v>
      </c>
      <c r="M335" s="83" t="s">
        <v>406</v>
      </c>
      <c r="N335" s="83" t="s">
        <v>406</v>
      </c>
      <c r="O335" s="83" t="s">
        <v>406</v>
      </c>
      <c r="P335" s="83" t="s">
        <v>406</v>
      </c>
      <c r="Q335" s="83" t="s">
        <v>406</v>
      </c>
      <c r="R335" s="83" t="s">
        <v>406</v>
      </c>
      <c r="S335" s="83" t="s">
        <v>406</v>
      </c>
      <c r="T335" s="83" t="s">
        <v>406</v>
      </c>
      <c r="U335" s="3"/>
      <c r="V335" s="3"/>
    </row>
    <row r="336" spans="1:22">
      <c r="A336" s="83" t="s">
        <v>369</v>
      </c>
      <c r="B336" s="83" t="s">
        <v>367</v>
      </c>
      <c r="C336" s="83" t="s">
        <v>368</v>
      </c>
      <c r="D336" s="83">
        <v>123456</v>
      </c>
      <c r="E336" s="83" t="s">
        <v>370</v>
      </c>
      <c r="F336" s="83">
        <v>3</v>
      </c>
      <c r="G336" s="83">
        <v>8</v>
      </c>
      <c r="H336" s="83">
        <v>300</v>
      </c>
      <c r="I336" s="83" t="s">
        <v>406</v>
      </c>
      <c r="J336" s="83" t="s">
        <v>406</v>
      </c>
      <c r="K336" s="83" t="s">
        <v>406</v>
      </c>
      <c r="L336" s="83" t="s">
        <v>406</v>
      </c>
      <c r="M336" s="83" t="s">
        <v>406</v>
      </c>
      <c r="N336" s="83" t="s">
        <v>406</v>
      </c>
      <c r="O336" s="83" t="s">
        <v>406</v>
      </c>
      <c r="P336" s="83" t="s">
        <v>406</v>
      </c>
      <c r="Q336" s="83" t="s">
        <v>406</v>
      </c>
      <c r="R336" s="83" t="s">
        <v>406</v>
      </c>
      <c r="S336" s="83" t="s">
        <v>406</v>
      </c>
      <c r="T336" s="83" t="s">
        <v>406</v>
      </c>
      <c r="U336" s="3"/>
      <c r="V336" s="3"/>
    </row>
    <row r="337" spans="1:22">
      <c r="A337" s="83" t="s">
        <v>369</v>
      </c>
      <c r="B337" s="83" t="s">
        <v>367</v>
      </c>
      <c r="C337" s="83" t="s">
        <v>368</v>
      </c>
      <c r="D337" s="83">
        <v>123456</v>
      </c>
      <c r="E337" s="83" t="s">
        <v>370</v>
      </c>
      <c r="F337" s="83">
        <v>3</v>
      </c>
      <c r="G337" s="83">
        <v>8</v>
      </c>
      <c r="H337" s="83">
        <v>300</v>
      </c>
      <c r="I337" s="83" t="s">
        <v>406</v>
      </c>
      <c r="J337" s="83" t="s">
        <v>406</v>
      </c>
      <c r="K337" s="83" t="s">
        <v>406</v>
      </c>
      <c r="L337" s="83" t="s">
        <v>406</v>
      </c>
      <c r="M337" s="83" t="s">
        <v>406</v>
      </c>
      <c r="N337" s="83" t="s">
        <v>406</v>
      </c>
      <c r="O337" s="83" t="s">
        <v>406</v>
      </c>
      <c r="P337" s="83" t="s">
        <v>406</v>
      </c>
      <c r="Q337" s="83" t="s">
        <v>406</v>
      </c>
      <c r="R337" s="83" t="s">
        <v>406</v>
      </c>
      <c r="S337" s="83" t="s">
        <v>406</v>
      </c>
      <c r="T337" s="83" t="s">
        <v>406</v>
      </c>
      <c r="U337" s="3"/>
      <c r="V337" s="3"/>
    </row>
    <row r="338" spans="1:22">
      <c r="A338" s="83" t="s">
        <v>369</v>
      </c>
      <c r="B338" s="83" t="s">
        <v>367</v>
      </c>
      <c r="C338" s="83" t="s">
        <v>368</v>
      </c>
      <c r="D338" s="83">
        <v>123456</v>
      </c>
      <c r="E338" s="83" t="s">
        <v>370</v>
      </c>
      <c r="F338" s="83">
        <v>3</v>
      </c>
      <c r="G338" s="83">
        <v>8</v>
      </c>
      <c r="H338" s="83">
        <v>300</v>
      </c>
      <c r="I338" s="83" t="s">
        <v>406</v>
      </c>
      <c r="J338" s="83" t="s">
        <v>406</v>
      </c>
      <c r="K338" s="83" t="s">
        <v>406</v>
      </c>
      <c r="L338" s="83" t="s">
        <v>406</v>
      </c>
      <c r="M338" s="83" t="s">
        <v>406</v>
      </c>
      <c r="N338" s="83" t="s">
        <v>406</v>
      </c>
      <c r="O338" s="83" t="s">
        <v>406</v>
      </c>
      <c r="P338" s="83" t="s">
        <v>406</v>
      </c>
      <c r="Q338" s="83" t="s">
        <v>406</v>
      </c>
      <c r="R338" s="83" t="s">
        <v>406</v>
      </c>
      <c r="S338" s="83" t="s">
        <v>406</v>
      </c>
      <c r="T338" s="83" t="s">
        <v>406</v>
      </c>
      <c r="U338" s="3"/>
      <c r="V338" s="3"/>
    </row>
    <row r="339" spans="1:22">
      <c r="A339" s="83" t="s">
        <v>369</v>
      </c>
      <c r="B339" s="83" t="s">
        <v>367</v>
      </c>
      <c r="C339" s="83" t="s">
        <v>368</v>
      </c>
      <c r="D339" s="83">
        <v>123456</v>
      </c>
      <c r="E339" s="83" t="s">
        <v>370</v>
      </c>
      <c r="F339" s="83">
        <v>3</v>
      </c>
      <c r="G339" s="83">
        <v>8</v>
      </c>
      <c r="H339" s="83">
        <v>300</v>
      </c>
      <c r="I339" s="83" t="s">
        <v>406</v>
      </c>
      <c r="J339" s="83" t="s">
        <v>406</v>
      </c>
      <c r="K339" s="83" t="s">
        <v>406</v>
      </c>
      <c r="L339" s="83" t="s">
        <v>406</v>
      </c>
      <c r="M339" s="83" t="s">
        <v>406</v>
      </c>
      <c r="N339" s="83" t="s">
        <v>406</v>
      </c>
      <c r="O339" s="83" t="s">
        <v>406</v>
      </c>
      <c r="P339" s="83" t="s">
        <v>406</v>
      </c>
      <c r="Q339" s="83" t="s">
        <v>406</v>
      </c>
      <c r="R339" s="83" t="s">
        <v>406</v>
      </c>
      <c r="S339" s="83" t="s">
        <v>406</v>
      </c>
      <c r="T339" s="83" t="s">
        <v>406</v>
      </c>
      <c r="U339" s="3"/>
      <c r="V339" s="3"/>
    </row>
    <row r="340" spans="1:22">
      <c r="A340" s="83" t="s">
        <v>369</v>
      </c>
      <c r="B340" s="83" t="s">
        <v>367</v>
      </c>
      <c r="C340" s="83" t="s">
        <v>368</v>
      </c>
      <c r="D340" s="83">
        <v>123456</v>
      </c>
      <c r="E340" s="83" t="s">
        <v>370</v>
      </c>
      <c r="F340" s="83">
        <v>3</v>
      </c>
      <c r="G340" s="83">
        <v>8</v>
      </c>
      <c r="H340" s="83">
        <v>300</v>
      </c>
      <c r="I340" s="83" t="s">
        <v>406</v>
      </c>
      <c r="J340" s="83" t="s">
        <v>406</v>
      </c>
      <c r="K340" s="83" t="s">
        <v>406</v>
      </c>
      <c r="L340" s="83" t="s">
        <v>406</v>
      </c>
      <c r="M340" s="83" t="s">
        <v>406</v>
      </c>
      <c r="N340" s="83" t="s">
        <v>406</v>
      </c>
      <c r="O340" s="83" t="s">
        <v>406</v>
      </c>
      <c r="P340" s="83" t="s">
        <v>406</v>
      </c>
      <c r="Q340" s="83" t="s">
        <v>406</v>
      </c>
      <c r="R340" s="83" t="s">
        <v>406</v>
      </c>
      <c r="S340" s="83" t="s">
        <v>406</v>
      </c>
      <c r="T340" s="83" t="s">
        <v>406</v>
      </c>
      <c r="U340" s="3"/>
      <c r="V340" s="3"/>
    </row>
    <row r="341" spans="1:22">
      <c r="A341" s="83" t="s">
        <v>369</v>
      </c>
      <c r="B341" s="83" t="s">
        <v>367</v>
      </c>
      <c r="C341" s="83" t="s">
        <v>368</v>
      </c>
      <c r="D341" s="83">
        <v>123456</v>
      </c>
      <c r="E341" s="83" t="s">
        <v>370</v>
      </c>
      <c r="F341" s="83">
        <v>3</v>
      </c>
      <c r="G341" s="83">
        <v>8</v>
      </c>
      <c r="H341" s="83">
        <v>300</v>
      </c>
      <c r="I341" s="83" t="s">
        <v>406</v>
      </c>
      <c r="J341" s="83" t="s">
        <v>406</v>
      </c>
      <c r="K341" s="83" t="s">
        <v>406</v>
      </c>
      <c r="L341" s="83" t="s">
        <v>406</v>
      </c>
      <c r="M341" s="83" t="s">
        <v>406</v>
      </c>
      <c r="N341" s="83" t="s">
        <v>406</v>
      </c>
      <c r="O341" s="83" t="s">
        <v>406</v>
      </c>
      <c r="P341" s="83" t="s">
        <v>406</v>
      </c>
      <c r="Q341" s="83" t="s">
        <v>406</v>
      </c>
      <c r="R341" s="83" t="s">
        <v>406</v>
      </c>
      <c r="S341" s="83" t="s">
        <v>406</v>
      </c>
      <c r="T341" s="83" t="s">
        <v>406</v>
      </c>
      <c r="U341" s="3"/>
      <c r="V341" s="3"/>
    </row>
    <row r="342" spans="1:22">
      <c r="A342" s="83" t="s">
        <v>369</v>
      </c>
      <c r="B342" s="83" t="s">
        <v>367</v>
      </c>
      <c r="C342" s="83" t="s">
        <v>368</v>
      </c>
      <c r="D342" s="83">
        <v>123456</v>
      </c>
      <c r="E342" s="83" t="s">
        <v>370</v>
      </c>
      <c r="F342" s="83">
        <v>3</v>
      </c>
      <c r="G342" s="83">
        <v>8</v>
      </c>
      <c r="H342" s="83">
        <v>300</v>
      </c>
      <c r="I342" s="83" t="s">
        <v>406</v>
      </c>
      <c r="J342" s="83" t="s">
        <v>406</v>
      </c>
      <c r="K342" s="83" t="s">
        <v>406</v>
      </c>
      <c r="L342" s="83" t="s">
        <v>406</v>
      </c>
      <c r="M342" s="83" t="s">
        <v>406</v>
      </c>
      <c r="N342" s="83" t="s">
        <v>406</v>
      </c>
      <c r="O342" s="83" t="s">
        <v>406</v>
      </c>
      <c r="P342" s="83" t="s">
        <v>406</v>
      </c>
      <c r="Q342" s="83" t="s">
        <v>406</v>
      </c>
      <c r="R342" s="83" t="s">
        <v>406</v>
      </c>
      <c r="S342" s="83" t="s">
        <v>406</v>
      </c>
      <c r="T342" s="83" t="s">
        <v>406</v>
      </c>
      <c r="U342" s="3"/>
      <c r="V342" s="3"/>
    </row>
    <row r="343" spans="1:22">
      <c r="A343" s="83" t="s">
        <v>369</v>
      </c>
      <c r="B343" s="83" t="s">
        <v>367</v>
      </c>
      <c r="C343" s="83" t="s">
        <v>368</v>
      </c>
      <c r="D343" s="83">
        <v>123456</v>
      </c>
      <c r="E343" s="83" t="s">
        <v>370</v>
      </c>
      <c r="F343" s="83">
        <v>3</v>
      </c>
      <c r="G343" s="83">
        <v>8</v>
      </c>
      <c r="H343" s="83">
        <v>300</v>
      </c>
      <c r="I343" s="83" t="s">
        <v>406</v>
      </c>
      <c r="J343" s="83" t="s">
        <v>406</v>
      </c>
      <c r="K343" s="83" t="s">
        <v>406</v>
      </c>
      <c r="L343" s="83" t="s">
        <v>406</v>
      </c>
      <c r="M343" s="83" t="s">
        <v>406</v>
      </c>
      <c r="N343" s="83" t="s">
        <v>406</v>
      </c>
      <c r="O343" s="83" t="s">
        <v>406</v>
      </c>
      <c r="P343" s="83" t="s">
        <v>406</v>
      </c>
      <c r="Q343" s="83" t="s">
        <v>406</v>
      </c>
      <c r="R343" s="83" t="s">
        <v>406</v>
      </c>
      <c r="S343" s="83" t="s">
        <v>406</v>
      </c>
      <c r="T343" s="83" t="s">
        <v>406</v>
      </c>
      <c r="U343" s="3"/>
      <c r="V343" s="3"/>
    </row>
    <row r="344" spans="1:22">
      <c r="A344" s="83" t="s">
        <v>369</v>
      </c>
      <c r="B344" s="83" t="s">
        <v>367</v>
      </c>
      <c r="C344" s="83" t="s">
        <v>368</v>
      </c>
      <c r="D344" s="83">
        <v>123456</v>
      </c>
      <c r="E344" s="83" t="s">
        <v>370</v>
      </c>
      <c r="F344" s="83">
        <v>3</v>
      </c>
      <c r="G344" s="83">
        <v>8</v>
      </c>
      <c r="H344" s="83">
        <v>300</v>
      </c>
      <c r="I344" s="83" t="s">
        <v>406</v>
      </c>
      <c r="J344" s="83" t="s">
        <v>406</v>
      </c>
      <c r="K344" s="83" t="s">
        <v>406</v>
      </c>
      <c r="L344" s="83" t="s">
        <v>406</v>
      </c>
      <c r="M344" s="83" t="s">
        <v>406</v>
      </c>
      <c r="N344" s="83" t="s">
        <v>406</v>
      </c>
      <c r="O344" s="83" t="s">
        <v>406</v>
      </c>
      <c r="P344" s="83" t="s">
        <v>406</v>
      </c>
      <c r="Q344" s="83" t="s">
        <v>406</v>
      </c>
      <c r="R344" s="83" t="s">
        <v>406</v>
      </c>
      <c r="S344" s="83" t="s">
        <v>406</v>
      </c>
      <c r="T344" s="83" t="s">
        <v>406</v>
      </c>
      <c r="U344" s="3"/>
      <c r="V344" s="3"/>
    </row>
    <row r="345" spans="1:22">
      <c r="A345" s="83" t="s">
        <v>369</v>
      </c>
      <c r="B345" s="83" t="s">
        <v>367</v>
      </c>
      <c r="C345" s="83" t="s">
        <v>368</v>
      </c>
      <c r="D345" s="83">
        <v>123456</v>
      </c>
      <c r="E345" s="83" t="s">
        <v>370</v>
      </c>
      <c r="F345" s="83">
        <v>3</v>
      </c>
      <c r="G345" s="83">
        <v>8</v>
      </c>
      <c r="H345" s="83">
        <v>300</v>
      </c>
      <c r="I345" s="83" t="s">
        <v>406</v>
      </c>
      <c r="J345" s="83" t="s">
        <v>406</v>
      </c>
      <c r="K345" s="83" t="s">
        <v>406</v>
      </c>
      <c r="L345" s="83" t="s">
        <v>406</v>
      </c>
      <c r="M345" s="83" t="s">
        <v>406</v>
      </c>
      <c r="N345" s="83" t="s">
        <v>406</v>
      </c>
      <c r="O345" s="83" t="s">
        <v>406</v>
      </c>
      <c r="P345" s="83" t="s">
        <v>406</v>
      </c>
      <c r="Q345" s="83" t="s">
        <v>406</v>
      </c>
      <c r="R345" s="83" t="s">
        <v>406</v>
      </c>
      <c r="S345" s="83" t="s">
        <v>406</v>
      </c>
      <c r="T345" s="83" t="s">
        <v>406</v>
      </c>
      <c r="U345" s="3"/>
      <c r="V345" s="3"/>
    </row>
    <row r="346" spans="1:22">
      <c r="A346" s="83" t="s">
        <v>369</v>
      </c>
      <c r="B346" s="83" t="s">
        <v>367</v>
      </c>
      <c r="C346" s="83" t="s">
        <v>368</v>
      </c>
      <c r="D346" s="83">
        <v>123456</v>
      </c>
      <c r="E346" s="83" t="s">
        <v>370</v>
      </c>
      <c r="F346" s="83">
        <v>3</v>
      </c>
      <c r="G346" s="83">
        <v>8</v>
      </c>
      <c r="H346" s="83">
        <v>300</v>
      </c>
      <c r="I346" s="83" t="s">
        <v>406</v>
      </c>
      <c r="J346" s="83" t="s">
        <v>406</v>
      </c>
      <c r="K346" s="83" t="s">
        <v>406</v>
      </c>
      <c r="L346" s="83" t="s">
        <v>406</v>
      </c>
      <c r="M346" s="83" t="s">
        <v>406</v>
      </c>
      <c r="N346" s="83" t="s">
        <v>406</v>
      </c>
      <c r="O346" s="83" t="s">
        <v>406</v>
      </c>
      <c r="P346" s="83" t="s">
        <v>406</v>
      </c>
      <c r="Q346" s="83" t="s">
        <v>406</v>
      </c>
      <c r="R346" s="83" t="s">
        <v>406</v>
      </c>
      <c r="S346" s="83" t="s">
        <v>406</v>
      </c>
      <c r="T346" s="83" t="s">
        <v>406</v>
      </c>
      <c r="U346" s="3"/>
      <c r="V346" s="3"/>
    </row>
    <row r="347" spans="1:22">
      <c r="A347" s="83" t="s">
        <v>369</v>
      </c>
      <c r="B347" s="83" t="s">
        <v>367</v>
      </c>
      <c r="C347" s="83" t="s">
        <v>368</v>
      </c>
      <c r="D347" s="83">
        <v>123456</v>
      </c>
      <c r="E347" s="83" t="s">
        <v>370</v>
      </c>
      <c r="F347" s="83">
        <v>3</v>
      </c>
      <c r="G347" s="83">
        <v>8</v>
      </c>
      <c r="H347" s="83">
        <v>300</v>
      </c>
      <c r="I347" s="83" t="s">
        <v>406</v>
      </c>
      <c r="J347" s="83" t="s">
        <v>406</v>
      </c>
      <c r="K347" s="83" t="s">
        <v>406</v>
      </c>
      <c r="L347" s="83" t="s">
        <v>406</v>
      </c>
      <c r="M347" s="83" t="s">
        <v>406</v>
      </c>
      <c r="N347" s="83" t="s">
        <v>406</v>
      </c>
      <c r="O347" s="83" t="s">
        <v>406</v>
      </c>
      <c r="P347" s="83" t="s">
        <v>406</v>
      </c>
      <c r="Q347" s="83" t="s">
        <v>406</v>
      </c>
      <c r="R347" s="83" t="s">
        <v>406</v>
      </c>
      <c r="S347" s="83" t="s">
        <v>406</v>
      </c>
      <c r="T347" s="83" t="s">
        <v>406</v>
      </c>
      <c r="U347" s="3"/>
      <c r="V347" s="3"/>
    </row>
    <row r="348" spans="1:22">
      <c r="A348" s="83" t="s">
        <v>369</v>
      </c>
      <c r="B348" s="83" t="s">
        <v>367</v>
      </c>
      <c r="C348" s="83" t="s">
        <v>368</v>
      </c>
      <c r="D348" s="83">
        <v>123456</v>
      </c>
      <c r="E348" s="83" t="s">
        <v>370</v>
      </c>
      <c r="F348" s="83">
        <v>3</v>
      </c>
      <c r="G348" s="83">
        <v>8</v>
      </c>
      <c r="H348" s="83">
        <v>300</v>
      </c>
      <c r="I348" s="83" t="s">
        <v>406</v>
      </c>
      <c r="J348" s="83" t="s">
        <v>406</v>
      </c>
      <c r="K348" s="83" t="s">
        <v>406</v>
      </c>
      <c r="L348" s="83" t="s">
        <v>406</v>
      </c>
      <c r="M348" s="83" t="s">
        <v>406</v>
      </c>
      <c r="N348" s="83" t="s">
        <v>406</v>
      </c>
      <c r="O348" s="83" t="s">
        <v>406</v>
      </c>
      <c r="P348" s="83" t="s">
        <v>406</v>
      </c>
      <c r="Q348" s="83" t="s">
        <v>406</v>
      </c>
      <c r="R348" s="83" t="s">
        <v>406</v>
      </c>
      <c r="S348" s="83" t="s">
        <v>406</v>
      </c>
      <c r="T348" s="83" t="s">
        <v>406</v>
      </c>
      <c r="U348" s="3"/>
      <c r="V348" s="3"/>
    </row>
    <row r="349" spans="1:22">
      <c r="A349" s="83" t="s">
        <v>369</v>
      </c>
      <c r="B349" s="83" t="s">
        <v>367</v>
      </c>
      <c r="C349" s="83" t="s">
        <v>368</v>
      </c>
      <c r="D349" s="83">
        <v>123456</v>
      </c>
      <c r="E349" s="83" t="s">
        <v>370</v>
      </c>
      <c r="F349" s="83">
        <v>3</v>
      </c>
      <c r="G349" s="83">
        <v>8</v>
      </c>
      <c r="H349" s="83">
        <v>300</v>
      </c>
      <c r="I349" s="83" t="s">
        <v>406</v>
      </c>
      <c r="J349" s="83" t="s">
        <v>406</v>
      </c>
      <c r="K349" s="83" t="s">
        <v>406</v>
      </c>
      <c r="L349" s="83" t="s">
        <v>406</v>
      </c>
      <c r="M349" s="83" t="s">
        <v>406</v>
      </c>
      <c r="N349" s="83" t="s">
        <v>406</v>
      </c>
      <c r="O349" s="83" t="s">
        <v>406</v>
      </c>
      <c r="P349" s="83" t="s">
        <v>406</v>
      </c>
      <c r="Q349" s="83" t="s">
        <v>406</v>
      </c>
      <c r="R349" s="83" t="s">
        <v>406</v>
      </c>
      <c r="S349" s="83" t="s">
        <v>406</v>
      </c>
      <c r="T349" s="83" t="s">
        <v>406</v>
      </c>
      <c r="U349" s="3"/>
      <c r="V349" s="3"/>
    </row>
    <row r="350" spans="1:22">
      <c r="A350" s="83" t="s">
        <v>369</v>
      </c>
      <c r="B350" s="83" t="s">
        <v>367</v>
      </c>
      <c r="C350" s="83" t="s">
        <v>368</v>
      </c>
      <c r="D350" s="83">
        <v>123456</v>
      </c>
      <c r="E350" s="83" t="s">
        <v>370</v>
      </c>
      <c r="F350" s="83">
        <v>3</v>
      </c>
      <c r="G350" s="83">
        <v>8</v>
      </c>
      <c r="H350" s="83">
        <v>300</v>
      </c>
      <c r="I350" s="83" t="s">
        <v>406</v>
      </c>
      <c r="J350" s="83" t="s">
        <v>406</v>
      </c>
      <c r="K350" s="83" t="s">
        <v>406</v>
      </c>
      <c r="L350" s="83" t="s">
        <v>406</v>
      </c>
      <c r="M350" s="83" t="s">
        <v>406</v>
      </c>
      <c r="N350" s="83" t="s">
        <v>406</v>
      </c>
      <c r="O350" s="83" t="s">
        <v>406</v>
      </c>
      <c r="P350" s="83" t="s">
        <v>406</v>
      </c>
      <c r="Q350" s="83" t="s">
        <v>406</v>
      </c>
      <c r="R350" s="83" t="s">
        <v>406</v>
      </c>
      <c r="S350" s="83" t="s">
        <v>406</v>
      </c>
      <c r="T350" s="83" t="s">
        <v>406</v>
      </c>
      <c r="U350" s="3"/>
      <c r="V350" s="3"/>
    </row>
    <row r="351" spans="1:22">
      <c r="A351" s="83" t="s">
        <v>369</v>
      </c>
      <c r="B351" s="83" t="s">
        <v>367</v>
      </c>
      <c r="C351" s="83" t="s">
        <v>368</v>
      </c>
      <c r="D351" s="83">
        <v>123456</v>
      </c>
      <c r="E351" s="83" t="s">
        <v>370</v>
      </c>
      <c r="F351" s="83">
        <v>3</v>
      </c>
      <c r="G351" s="83">
        <v>8</v>
      </c>
      <c r="H351" s="83">
        <v>300</v>
      </c>
      <c r="I351" s="83" t="s">
        <v>406</v>
      </c>
      <c r="J351" s="83" t="s">
        <v>406</v>
      </c>
      <c r="K351" s="83" t="s">
        <v>406</v>
      </c>
      <c r="L351" s="83" t="s">
        <v>406</v>
      </c>
      <c r="M351" s="83" t="s">
        <v>406</v>
      </c>
      <c r="N351" s="83" t="s">
        <v>406</v>
      </c>
      <c r="O351" s="83" t="s">
        <v>406</v>
      </c>
      <c r="P351" s="83" t="s">
        <v>406</v>
      </c>
      <c r="Q351" s="83" t="s">
        <v>406</v>
      </c>
      <c r="R351" s="83" t="s">
        <v>406</v>
      </c>
      <c r="S351" s="83" t="s">
        <v>406</v>
      </c>
      <c r="T351" s="83" t="s">
        <v>406</v>
      </c>
      <c r="U351" s="3"/>
      <c r="V351" s="3"/>
    </row>
    <row r="352" spans="1:22">
      <c r="A352" s="83" t="s">
        <v>369</v>
      </c>
      <c r="B352" s="83" t="s">
        <v>367</v>
      </c>
      <c r="C352" s="83" t="s">
        <v>368</v>
      </c>
      <c r="D352" s="83">
        <v>123456</v>
      </c>
      <c r="E352" s="83" t="s">
        <v>370</v>
      </c>
      <c r="F352" s="83">
        <v>3</v>
      </c>
      <c r="G352" s="83">
        <v>8</v>
      </c>
      <c r="H352" s="83">
        <v>300</v>
      </c>
      <c r="I352" s="83" t="s">
        <v>406</v>
      </c>
      <c r="J352" s="83" t="s">
        <v>406</v>
      </c>
      <c r="K352" s="83" t="s">
        <v>406</v>
      </c>
      <c r="L352" s="83" t="s">
        <v>406</v>
      </c>
      <c r="M352" s="83" t="s">
        <v>406</v>
      </c>
      <c r="N352" s="83" t="s">
        <v>406</v>
      </c>
      <c r="O352" s="83" t="s">
        <v>406</v>
      </c>
      <c r="P352" s="83" t="s">
        <v>406</v>
      </c>
      <c r="Q352" s="83" t="s">
        <v>406</v>
      </c>
      <c r="R352" s="83" t="s">
        <v>406</v>
      </c>
      <c r="S352" s="83" t="s">
        <v>406</v>
      </c>
      <c r="T352" s="83" t="s">
        <v>406</v>
      </c>
      <c r="U352" s="3"/>
      <c r="V352" s="3"/>
    </row>
    <row r="353" spans="1:22">
      <c r="A353" s="83" t="s">
        <v>369</v>
      </c>
      <c r="B353" s="83" t="s">
        <v>367</v>
      </c>
      <c r="C353" s="83" t="s">
        <v>368</v>
      </c>
      <c r="D353" s="83">
        <v>123456</v>
      </c>
      <c r="E353" s="83" t="s">
        <v>370</v>
      </c>
      <c r="F353" s="83">
        <v>3</v>
      </c>
      <c r="G353" s="83">
        <v>8</v>
      </c>
      <c r="H353" s="83">
        <v>300</v>
      </c>
      <c r="I353" s="83" t="s">
        <v>406</v>
      </c>
      <c r="J353" s="83" t="s">
        <v>406</v>
      </c>
      <c r="K353" s="83" t="s">
        <v>406</v>
      </c>
      <c r="L353" s="83" t="s">
        <v>406</v>
      </c>
      <c r="M353" s="83" t="s">
        <v>406</v>
      </c>
      <c r="N353" s="83" t="s">
        <v>406</v>
      </c>
      <c r="O353" s="83" t="s">
        <v>406</v>
      </c>
      <c r="P353" s="83" t="s">
        <v>406</v>
      </c>
      <c r="Q353" s="83" t="s">
        <v>406</v>
      </c>
      <c r="R353" s="83" t="s">
        <v>406</v>
      </c>
      <c r="S353" s="83" t="s">
        <v>406</v>
      </c>
      <c r="T353" s="83" t="s">
        <v>406</v>
      </c>
      <c r="U353" s="3"/>
      <c r="V353" s="3"/>
    </row>
    <row r="354" spans="1:22">
      <c r="A354" s="83" t="s">
        <v>369</v>
      </c>
      <c r="B354" s="83" t="s">
        <v>367</v>
      </c>
      <c r="C354" s="83" t="s">
        <v>368</v>
      </c>
      <c r="D354" s="83">
        <v>123456</v>
      </c>
      <c r="E354" s="83" t="s">
        <v>370</v>
      </c>
      <c r="F354" s="83">
        <v>3</v>
      </c>
      <c r="G354" s="83">
        <v>8</v>
      </c>
      <c r="H354" s="83">
        <v>300</v>
      </c>
      <c r="I354" s="83" t="s">
        <v>406</v>
      </c>
      <c r="J354" s="83" t="s">
        <v>406</v>
      </c>
      <c r="K354" s="83" t="s">
        <v>406</v>
      </c>
      <c r="L354" s="83" t="s">
        <v>406</v>
      </c>
      <c r="M354" s="83" t="s">
        <v>406</v>
      </c>
      <c r="N354" s="83" t="s">
        <v>406</v>
      </c>
      <c r="O354" s="83" t="s">
        <v>406</v>
      </c>
      <c r="P354" s="83" t="s">
        <v>406</v>
      </c>
      <c r="Q354" s="83" t="s">
        <v>406</v>
      </c>
      <c r="R354" s="83" t="s">
        <v>406</v>
      </c>
      <c r="S354" s="83" t="s">
        <v>406</v>
      </c>
      <c r="T354" s="83" t="s">
        <v>406</v>
      </c>
      <c r="U354" s="3"/>
      <c r="V354" s="3"/>
    </row>
    <row r="355" spans="1:22">
      <c r="A355" s="83" t="s">
        <v>369</v>
      </c>
      <c r="B355" s="83" t="s">
        <v>367</v>
      </c>
      <c r="C355" s="83" t="s">
        <v>368</v>
      </c>
      <c r="D355" s="83">
        <v>123456</v>
      </c>
      <c r="E355" s="83" t="s">
        <v>370</v>
      </c>
      <c r="F355" s="83">
        <v>3</v>
      </c>
      <c r="G355" s="83">
        <v>8</v>
      </c>
      <c r="H355" s="83">
        <v>300</v>
      </c>
      <c r="I355" s="83" t="s">
        <v>406</v>
      </c>
      <c r="J355" s="83" t="s">
        <v>406</v>
      </c>
      <c r="K355" s="83" t="s">
        <v>406</v>
      </c>
      <c r="L355" s="83" t="s">
        <v>406</v>
      </c>
      <c r="M355" s="83" t="s">
        <v>406</v>
      </c>
      <c r="N355" s="83" t="s">
        <v>406</v>
      </c>
      <c r="O355" s="83" t="s">
        <v>406</v>
      </c>
      <c r="P355" s="83" t="s">
        <v>406</v>
      </c>
      <c r="Q355" s="83" t="s">
        <v>406</v>
      </c>
      <c r="R355" s="83" t="s">
        <v>406</v>
      </c>
      <c r="S355" s="83" t="s">
        <v>406</v>
      </c>
      <c r="T355" s="83" t="s">
        <v>406</v>
      </c>
      <c r="U355" s="3"/>
      <c r="V355" s="3"/>
    </row>
    <row r="356" spans="1:22">
      <c r="A356" s="83" t="s">
        <v>369</v>
      </c>
      <c r="B356" s="83" t="s">
        <v>367</v>
      </c>
      <c r="C356" s="83" t="s">
        <v>368</v>
      </c>
      <c r="D356" s="83">
        <v>123456</v>
      </c>
      <c r="E356" s="83" t="s">
        <v>370</v>
      </c>
      <c r="F356" s="83">
        <v>3</v>
      </c>
      <c r="G356" s="83">
        <v>8</v>
      </c>
      <c r="H356" s="83">
        <v>300</v>
      </c>
      <c r="I356" s="83" t="s">
        <v>406</v>
      </c>
      <c r="J356" s="83" t="s">
        <v>406</v>
      </c>
      <c r="K356" s="83" t="s">
        <v>406</v>
      </c>
      <c r="L356" s="83" t="s">
        <v>406</v>
      </c>
      <c r="M356" s="83" t="s">
        <v>406</v>
      </c>
      <c r="N356" s="83" t="s">
        <v>406</v>
      </c>
      <c r="O356" s="83" t="s">
        <v>406</v>
      </c>
      <c r="P356" s="83" t="s">
        <v>406</v>
      </c>
      <c r="Q356" s="83" t="s">
        <v>406</v>
      </c>
      <c r="R356" s="83" t="s">
        <v>406</v>
      </c>
      <c r="S356" s="83" t="s">
        <v>406</v>
      </c>
      <c r="T356" s="83" t="s">
        <v>406</v>
      </c>
      <c r="U356" s="3"/>
      <c r="V356" s="3"/>
    </row>
    <row r="357" spans="1:22">
      <c r="A357" s="83" t="s">
        <v>369</v>
      </c>
      <c r="B357" s="83" t="s">
        <v>367</v>
      </c>
      <c r="C357" s="83" t="s">
        <v>368</v>
      </c>
      <c r="D357" s="83">
        <v>123456</v>
      </c>
      <c r="E357" s="83" t="s">
        <v>370</v>
      </c>
      <c r="F357" s="83">
        <v>3</v>
      </c>
      <c r="G357" s="83">
        <v>8</v>
      </c>
      <c r="H357" s="83">
        <v>300</v>
      </c>
      <c r="I357" s="83" t="s">
        <v>406</v>
      </c>
      <c r="J357" s="83" t="s">
        <v>406</v>
      </c>
      <c r="K357" s="83" t="s">
        <v>406</v>
      </c>
      <c r="L357" s="83" t="s">
        <v>406</v>
      </c>
      <c r="M357" s="83" t="s">
        <v>406</v>
      </c>
      <c r="N357" s="83" t="s">
        <v>406</v>
      </c>
      <c r="O357" s="83" t="s">
        <v>406</v>
      </c>
      <c r="P357" s="83" t="s">
        <v>406</v>
      </c>
      <c r="Q357" s="83" t="s">
        <v>406</v>
      </c>
      <c r="R357" s="83" t="s">
        <v>406</v>
      </c>
      <c r="S357" s="83" t="s">
        <v>406</v>
      </c>
      <c r="T357" s="83" t="s">
        <v>406</v>
      </c>
      <c r="U357" s="3"/>
      <c r="V357" s="3"/>
    </row>
    <row r="358" spans="1:22">
      <c r="A358" s="83" t="s">
        <v>369</v>
      </c>
      <c r="B358" s="83" t="s">
        <v>367</v>
      </c>
      <c r="C358" s="83" t="s">
        <v>368</v>
      </c>
      <c r="D358" s="83">
        <v>123456</v>
      </c>
      <c r="E358" s="83" t="s">
        <v>370</v>
      </c>
      <c r="F358" s="83">
        <v>3</v>
      </c>
      <c r="G358" s="83">
        <v>8</v>
      </c>
      <c r="H358" s="83">
        <v>300</v>
      </c>
      <c r="I358" s="83" t="s">
        <v>406</v>
      </c>
      <c r="J358" s="83" t="s">
        <v>406</v>
      </c>
      <c r="K358" s="83" t="s">
        <v>406</v>
      </c>
      <c r="L358" s="83" t="s">
        <v>406</v>
      </c>
      <c r="M358" s="83" t="s">
        <v>406</v>
      </c>
      <c r="N358" s="83" t="s">
        <v>406</v>
      </c>
      <c r="O358" s="83" t="s">
        <v>406</v>
      </c>
      <c r="P358" s="83" t="s">
        <v>406</v>
      </c>
      <c r="Q358" s="83" t="s">
        <v>406</v>
      </c>
      <c r="R358" s="83" t="s">
        <v>406</v>
      </c>
      <c r="S358" s="83" t="s">
        <v>406</v>
      </c>
      <c r="T358" s="83" t="s">
        <v>406</v>
      </c>
      <c r="U358" s="3"/>
      <c r="V358" s="3"/>
    </row>
    <row r="359" spans="1:22">
      <c r="A359" s="83" t="s">
        <v>369</v>
      </c>
      <c r="B359" s="83" t="s">
        <v>367</v>
      </c>
      <c r="C359" s="83" t="s">
        <v>368</v>
      </c>
      <c r="D359" s="83">
        <v>123456</v>
      </c>
      <c r="E359" s="83" t="s">
        <v>370</v>
      </c>
      <c r="F359" s="83">
        <v>3</v>
      </c>
      <c r="G359" s="83">
        <v>8</v>
      </c>
      <c r="H359" s="83">
        <v>300</v>
      </c>
      <c r="I359" s="83" t="s">
        <v>406</v>
      </c>
      <c r="J359" s="83" t="s">
        <v>406</v>
      </c>
      <c r="K359" s="83" t="s">
        <v>406</v>
      </c>
      <c r="L359" s="83" t="s">
        <v>406</v>
      </c>
      <c r="M359" s="83" t="s">
        <v>406</v>
      </c>
      <c r="N359" s="83" t="s">
        <v>406</v>
      </c>
      <c r="O359" s="83" t="s">
        <v>406</v>
      </c>
      <c r="P359" s="83" t="s">
        <v>406</v>
      </c>
      <c r="Q359" s="83" t="s">
        <v>406</v>
      </c>
      <c r="R359" s="83" t="s">
        <v>406</v>
      </c>
      <c r="S359" s="83" t="s">
        <v>406</v>
      </c>
      <c r="T359" s="83" t="s">
        <v>406</v>
      </c>
      <c r="U359" s="3"/>
      <c r="V359" s="3"/>
    </row>
    <row r="360" spans="1:22">
      <c r="A360" s="83" t="s">
        <v>369</v>
      </c>
      <c r="B360" s="83" t="s">
        <v>367</v>
      </c>
      <c r="C360" s="83" t="s">
        <v>368</v>
      </c>
      <c r="D360" s="83">
        <v>123456</v>
      </c>
      <c r="E360" s="83" t="s">
        <v>370</v>
      </c>
      <c r="F360" s="83">
        <v>3</v>
      </c>
      <c r="G360" s="83">
        <v>8</v>
      </c>
      <c r="H360" s="83">
        <v>300</v>
      </c>
      <c r="I360" s="83" t="s">
        <v>406</v>
      </c>
      <c r="J360" s="83" t="s">
        <v>406</v>
      </c>
      <c r="K360" s="83" t="s">
        <v>406</v>
      </c>
      <c r="L360" s="83" t="s">
        <v>406</v>
      </c>
      <c r="M360" s="83" t="s">
        <v>406</v>
      </c>
      <c r="N360" s="83" t="s">
        <v>406</v>
      </c>
      <c r="O360" s="83" t="s">
        <v>406</v>
      </c>
      <c r="P360" s="83" t="s">
        <v>406</v>
      </c>
      <c r="Q360" s="83" t="s">
        <v>406</v>
      </c>
      <c r="R360" s="83" t="s">
        <v>406</v>
      </c>
      <c r="S360" s="83" t="s">
        <v>406</v>
      </c>
      <c r="T360" s="83" t="s">
        <v>406</v>
      </c>
      <c r="U360" s="3"/>
      <c r="V360" s="3"/>
    </row>
    <row r="361" spans="1:22">
      <c r="A361" s="83" t="s">
        <v>369</v>
      </c>
      <c r="B361" s="83" t="s">
        <v>367</v>
      </c>
      <c r="C361" s="83" t="s">
        <v>368</v>
      </c>
      <c r="D361" s="83">
        <v>123456</v>
      </c>
      <c r="E361" s="83" t="s">
        <v>370</v>
      </c>
      <c r="F361" s="83">
        <v>3</v>
      </c>
      <c r="G361" s="83">
        <v>8</v>
      </c>
      <c r="H361" s="83">
        <v>300</v>
      </c>
      <c r="I361" s="83" t="s">
        <v>406</v>
      </c>
      <c r="J361" s="83" t="s">
        <v>406</v>
      </c>
      <c r="K361" s="83" t="s">
        <v>406</v>
      </c>
      <c r="L361" s="83" t="s">
        <v>406</v>
      </c>
      <c r="M361" s="83" t="s">
        <v>406</v>
      </c>
      <c r="N361" s="83" t="s">
        <v>406</v>
      </c>
      <c r="O361" s="83" t="s">
        <v>406</v>
      </c>
      <c r="P361" s="83" t="s">
        <v>406</v>
      </c>
      <c r="Q361" s="83" t="s">
        <v>406</v>
      </c>
      <c r="R361" s="83" t="s">
        <v>406</v>
      </c>
      <c r="S361" s="83" t="s">
        <v>406</v>
      </c>
      <c r="T361" s="83" t="s">
        <v>406</v>
      </c>
      <c r="U361" s="3"/>
      <c r="V361" s="3"/>
    </row>
    <row r="362" spans="1:22">
      <c r="A362" s="83" t="s">
        <v>369</v>
      </c>
      <c r="B362" s="83" t="s">
        <v>367</v>
      </c>
      <c r="C362" s="83" t="s">
        <v>368</v>
      </c>
      <c r="D362" s="83">
        <v>123456</v>
      </c>
      <c r="E362" s="83" t="s">
        <v>370</v>
      </c>
      <c r="F362" s="83">
        <v>3</v>
      </c>
      <c r="G362" s="83">
        <v>8</v>
      </c>
      <c r="H362" s="83">
        <v>300</v>
      </c>
      <c r="I362" s="83" t="s">
        <v>406</v>
      </c>
      <c r="J362" s="83" t="s">
        <v>406</v>
      </c>
      <c r="K362" s="83" t="s">
        <v>406</v>
      </c>
      <c r="L362" s="83" t="s">
        <v>406</v>
      </c>
      <c r="M362" s="83" t="s">
        <v>406</v>
      </c>
      <c r="N362" s="83" t="s">
        <v>406</v>
      </c>
      <c r="O362" s="83" t="s">
        <v>406</v>
      </c>
      <c r="P362" s="83" t="s">
        <v>406</v>
      </c>
      <c r="Q362" s="83" t="s">
        <v>406</v>
      </c>
      <c r="R362" s="83" t="s">
        <v>406</v>
      </c>
      <c r="S362" s="83" t="s">
        <v>406</v>
      </c>
      <c r="T362" s="83" t="s">
        <v>406</v>
      </c>
      <c r="U362" s="3"/>
      <c r="V362" s="3"/>
    </row>
    <row r="363" spans="1:22">
      <c r="A363" s="83" t="s">
        <v>369</v>
      </c>
      <c r="B363" s="83" t="s">
        <v>367</v>
      </c>
      <c r="C363" s="83" t="s">
        <v>368</v>
      </c>
      <c r="D363" s="83">
        <v>123456</v>
      </c>
      <c r="E363" s="83" t="s">
        <v>370</v>
      </c>
      <c r="F363" s="83">
        <v>3</v>
      </c>
      <c r="G363" s="83">
        <v>8</v>
      </c>
      <c r="H363" s="83">
        <v>300</v>
      </c>
      <c r="I363" s="83" t="s">
        <v>406</v>
      </c>
      <c r="J363" s="83" t="s">
        <v>406</v>
      </c>
      <c r="K363" s="83" t="s">
        <v>406</v>
      </c>
      <c r="L363" s="83" t="s">
        <v>406</v>
      </c>
      <c r="M363" s="83" t="s">
        <v>406</v>
      </c>
      <c r="N363" s="83" t="s">
        <v>406</v>
      </c>
      <c r="O363" s="83" t="s">
        <v>406</v>
      </c>
      <c r="P363" s="83" t="s">
        <v>406</v>
      </c>
      <c r="Q363" s="83" t="s">
        <v>406</v>
      </c>
      <c r="R363" s="83" t="s">
        <v>406</v>
      </c>
      <c r="S363" s="83" t="s">
        <v>406</v>
      </c>
      <c r="T363" s="83" t="s">
        <v>406</v>
      </c>
      <c r="U363" s="3"/>
      <c r="V363" s="3"/>
    </row>
    <row r="364" spans="1:22">
      <c r="A364" s="83" t="s">
        <v>369</v>
      </c>
      <c r="B364" s="83" t="s">
        <v>367</v>
      </c>
      <c r="C364" s="83" t="s">
        <v>368</v>
      </c>
      <c r="D364" s="83">
        <v>123456</v>
      </c>
      <c r="E364" s="83" t="s">
        <v>370</v>
      </c>
      <c r="F364" s="83">
        <v>3</v>
      </c>
      <c r="G364" s="83">
        <v>8</v>
      </c>
      <c r="H364" s="83">
        <v>300</v>
      </c>
      <c r="I364" s="83" t="s">
        <v>406</v>
      </c>
      <c r="J364" s="83" t="s">
        <v>406</v>
      </c>
      <c r="K364" s="83" t="s">
        <v>406</v>
      </c>
      <c r="L364" s="83" t="s">
        <v>406</v>
      </c>
      <c r="M364" s="83" t="s">
        <v>406</v>
      </c>
      <c r="N364" s="83" t="s">
        <v>406</v>
      </c>
      <c r="O364" s="83" t="s">
        <v>406</v>
      </c>
      <c r="P364" s="83" t="s">
        <v>406</v>
      </c>
      <c r="Q364" s="83" t="s">
        <v>406</v>
      </c>
      <c r="R364" s="83" t="s">
        <v>406</v>
      </c>
      <c r="S364" s="83" t="s">
        <v>406</v>
      </c>
      <c r="T364" s="83" t="s">
        <v>406</v>
      </c>
      <c r="U364" s="3"/>
      <c r="V364" s="3"/>
    </row>
    <row r="365" spans="1:22">
      <c r="A365" s="83" t="s">
        <v>369</v>
      </c>
      <c r="B365" s="83" t="s">
        <v>367</v>
      </c>
      <c r="C365" s="83" t="s">
        <v>368</v>
      </c>
      <c r="D365" s="83">
        <v>123456</v>
      </c>
      <c r="E365" s="83" t="s">
        <v>370</v>
      </c>
      <c r="F365" s="83">
        <v>3</v>
      </c>
      <c r="G365" s="83">
        <v>8</v>
      </c>
      <c r="H365" s="83">
        <v>300</v>
      </c>
      <c r="I365" s="83" t="s">
        <v>406</v>
      </c>
      <c r="J365" s="83" t="s">
        <v>406</v>
      </c>
      <c r="K365" s="83" t="s">
        <v>406</v>
      </c>
      <c r="L365" s="83" t="s">
        <v>406</v>
      </c>
      <c r="M365" s="83" t="s">
        <v>406</v>
      </c>
      <c r="N365" s="83" t="s">
        <v>406</v>
      </c>
      <c r="O365" s="83" t="s">
        <v>406</v>
      </c>
      <c r="P365" s="83" t="s">
        <v>406</v>
      </c>
      <c r="Q365" s="83" t="s">
        <v>406</v>
      </c>
      <c r="R365" s="83" t="s">
        <v>406</v>
      </c>
      <c r="S365" s="83" t="s">
        <v>406</v>
      </c>
      <c r="T365" s="83" t="s">
        <v>406</v>
      </c>
      <c r="U365" s="3"/>
      <c r="V365" s="3"/>
    </row>
    <row r="366" spans="1:22">
      <c r="A366" s="83" t="s">
        <v>369</v>
      </c>
      <c r="B366" s="83" t="s">
        <v>367</v>
      </c>
      <c r="C366" s="83" t="s">
        <v>368</v>
      </c>
      <c r="D366" s="83">
        <v>123456</v>
      </c>
      <c r="E366" s="83" t="s">
        <v>370</v>
      </c>
      <c r="F366" s="83">
        <v>3</v>
      </c>
      <c r="G366" s="83">
        <v>8</v>
      </c>
      <c r="H366" s="83">
        <v>300</v>
      </c>
      <c r="I366" s="83" t="s">
        <v>406</v>
      </c>
      <c r="J366" s="83" t="s">
        <v>406</v>
      </c>
      <c r="K366" s="83" t="s">
        <v>406</v>
      </c>
      <c r="L366" s="83" t="s">
        <v>406</v>
      </c>
      <c r="M366" s="83" t="s">
        <v>406</v>
      </c>
      <c r="N366" s="83" t="s">
        <v>406</v>
      </c>
      <c r="O366" s="83" t="s">
        <v>406</v>
      </c>
      <c r="P366" s="83" t="s">
        <v>406</v>
      </c>
      <c r="Q366" s="83" t="s">
        <v>406</v>
      </c>
      <c r="R366" s="83" t="s">
        <v>406</v>
      </c>
      <c r="S366" s="83" t="s">
        <v>406</v>
      </c>
      <c r="T366" s="83" t="s">
        <v>406</v>
      </c>
      <c r="U366" s="3"/>
      <c r="V366" s="3"/>
    </row>
    <row r="367" spans="1:22">
      <c r="A367" s="83" t="s">
        <v>369</v>
      </c>
      <c r="B367" s="83" t="s">
        <v>367</v>
      </c>
      <c r="C367" s="83" t="s">
        <v>368</v>
      </c>
      <c r="D367" s="83">
        <v>123456</v>
      </c>
      <c r="E367" s="83" t="s">
        <v>370</v>
      </c>
      <c r="F367" s="83">
        <v>3</v>
      </c>
      <c r="G367" s="83">
        <v>8</v>
      </c>
      <c r="H367" s="83">
        <v>300</v>
      </c>
      <c r="I367" s="83" t="s">
        <v>406</v>
      </c>
      <c r="J367" s="83" t="s">
        <v>406</v>
      </c>
      <c r="K367" s="83" t="s">
        <v>406</v>
      </c>
      <c r="L367" s="83" t="s">
        <v>406</v>
      </c>
      <c r="M367" s="83" t="s">
        <v>406</v>
      </c>
      <c r="N367" s="83" t="s">
        <v>406</v>
      </c>
      <c r="O367" s="83" t="s">
        <v>406</v>
      </c>
      <c r="P367" s="83" t="s">
        <v>406</v>
      </c>
      <c r="Q367" s="83" t="s">
        <v>406</v>
      </c>
      <c r="R367" s="83" t="s">
        <v>406</v>
      </c>
      <c r="S367" s="83" t="s">
        <v>406</v>
      </c>
      <c r="T367" s="83" t="s">
        <v>406</v>
      </c>
      <c r="U367" s="3"/>
      <c r="V367" s="3"/>
    </row>
    <row r="368" spans="1:22">
      <c r="A368" s="83" t="s">
        <v>369</v>
      </c>
      <c r="B368" s="83" t="s">
        <v>367</v>
      </c>
      <c r="C368" s="83" t="s">
        <v>368</v>
      </c>
      <c r="D368" s="83">
        <v>123456</v>
      </c>
      <c r="E368" s="83" t="s">
        <v>370</v>
      </c>
      <c r="F368" s="83">
        <v>3</v>
      </c>
      <c r="G368" s="83">
        <v>8</v>
      </c>
      <c r="H368" s="83">
        <v>300</v>
      </c>
      <c r="I368" s="83" t="s">
        <v>406</v>
      </c>
      <c r="J368" s="83" t="s">
        <v>406</v>
      </c>
      <c r="K368" s="83" t="s">
        <v>406</v>
      </c>
      <c r="L368" s="83" t="s">
        <v>406</v>
      </c>
      <c r="M368" s="83" t="s">
        <v>406</v>
      </c>
      <c r="N368" s="83" t="s">
        <v>406</v>
      </c>
      <c r="O368" s="83" t="s">
        <v>406</v>
      </c>
      <c r="P368" s="83" t="s">
        <v>406</v>
      </c>
      <c r="Q368" s="83" t="s">
        <v>406</v>
      </c>
      <c r="R368" s="83" t="s">
        <v>406</v>
      </c>
      <c r="S368" s="83" t="s">
        <v>406</v>
      </c>
      <c r="T368" s="83" t="s">
        <v>406</v>
      </c>
      <c r="U368" s="3"/>
      <c r="V368" s="3"/>
    </row>
    <row r="369" spans="1:22">
      <c r="A369" s="83" t="s">
        <v>369</v>
      </c>
      <c r="B369" s="83" t="s">
        <v>367</v>
      </c>
      <c r="C369" s="83" t="s">
        <v>368</v>
      </c>
      <c r="D369" s="83">
        <v>123456</v>
      </c>
      <c r="E369" s="83" t="s">
        <v>370</v>
      </c>
      <c r="F369" s="83">
        <v>3</v>
      </c>
      <c r="G369" s="83">
        <v>8</v>
      </c>
      <c r="H369" s="83">
        <v>300</v>
      </c>
      <c r="I369" s="83" t="s">
        <v>406</v>
      </c>
      <c r="J369" s="83" t="s">
        <v>406</v>
      </c>
      <c r="K369" s="83" t="s">
        <v>406</v>
      </c>
      <c r="L369" s="83" t="s">
        <v>406</v>
      </c>
      <c r="M369" s="83" t="s">
        <v>406</v>
      </c>
      <c r="N369" s="83" t="s">
        <v>406</v>
      </c>
      <c r="O369" s="83" t="s">
        <v>406</v>
      </c>
      <c r="P369" s="83" t="s">
        <v>406</v>
      </c>
      <c r="Q369" s="83" t="s">
        <v>406</v>
      </c>
      <c r="R369" s="83" t="s">
        <v>406</v>
      </c>
      <c r="S369" s="83" t="s">
        <v>406</v>
      </c>
      <c r="T369" s="83" t="s">
        <v>406</v>
      </c>
      <c r="U369" s="3"/>
      <c r="V369" s="3"/>
    </row>
    <row r="370" spans="1:22">
      <c r="A370" s="83" t="s">
        <v>369</v>
      </c>
      <c r="B370" s="83" t="s">
        <v>367</v>
      </c>
      <c r="C370" s="83" t="s">
        <v>368</v>
      </c>
      <c r="D370" s="83">
        <v>123456</v>
      </c>
      <c r="E370" s="83" t="s">
        <v>370</v>
      </c>
      <c r="F370" s="83">
        <v>3</v>
      </c>
      <c r="G370" s="83">
        <v>8</v>
      </c>
      <c r="H370" s="83">
        <v>300</v>
      </c>
      <c r="I370" s="83" t="s">
        <v>406</v>
      </c>
      <c r="J370" s="83" t="s">
        <v>406</v>
      </c>
      <c r="K370" s="83" t="s">
        <v>406</v>
      </c>
      <c r="L370" s="83" t="s">
        <v>406</v>
      </c>
      <c r="M370" s="83" t="s">
        <v>406</v>
      </c>
      <c r="N370" s="83" t="s">
        <v>406</v>
      </c>
      <c r="O370" s="83" t="s">
        <v>406</v>
      </c>
      <c r="P370" s="83" t="s">
        <v>406</v>
      </c>
      <c r="Q370" s="83" t="s">
        <v>406</v>
      </c>
      <c r="R370" s="83" t="s">
        <v>406</v>
      </c>
      <c r="S370" s="83" t="s">
        <v>406</v>
      </c>
      <c r="T370" s="83" t="s">
        <v>406</v>
      </c>
      <c r="U370" s="3"/>
      <c r="V370" s="3"/>
    </row>
    <row r="371" spans="1:22">
      <c r="A371" s="83" t="s">
        <v>369</v>
      </c>
      <c r="B371" s="83" t="s">
        <v>367</v>
      </c>
      <c r="C371" s="83" t="s">
        <v>368</v>
      </c>
      <c r="D371" s="83">
        <v>123456</v>
      </c>
      <c r="E371" s="83" t="s">
        <v>370</v>
      </c>
      <c r="F371" s="83">
        <v>3</v>
      </c>
      <c r="G371" s="83">
        <v>8</v>
      </c>
      <c r="H371" s="83">
        <v>300</v>
      </c>
      <c r="I371" s="83" t="s">
        <v>406</v>
      </c>
      <c r="J371" s="83" t="s">
        <v>406</v>
      </c>
      <c r="K371" s="83" t="s">
        <v>406</v>
      </c>
      <c r="L371" s="83" t="s">
        <v>406</v>
      </c>
      <c r="M371" s="83" t="s">
        <v>406</v>
      </c>
      <c r="N371" s="83" t="s">
        <v>406</v>
      </c>
      <c r="O371" s="83" t="s">
        <v>406</v>
      </c>
      <c r="P371" s="83" t="s">
        <v>406</v>
      </c>
      <c r="Q371" s="83" t="s">
        <v>406</v>
      </c>
      <c r="R371" s="83" t="s">
        <v>406</v>
      </c>
      <c r="S371" s="83" t="s">
        <v>406</v>
      </c>
      <c r="T371" s="83" t="s">
        <v>406</v>
      </c>
      <c r="U371" s="3"/>
      <c r="V371" s="3"/>
    </row>
    <row r="372" spans="1:22">
      <c r="A372" s="83" t="s">
        <v>369</v>
      </c>
      <c r="B372" s="83" t="s">
        <v>367</v>
      </c>
      <c r="C372" s="83" t="s">
        <v>368</v>
      </c>
      <c r="D372" s="83">
        <v>123456</v>
      </c>
      <c r="E372" s="83" t="s">
        <v>370</v>
      </c>
      <c r="F372" s="83">
        <v>3</v>
      </c>
      <c r="G372" s="83">
        <v>8</v>
      </c>
      <c r="H372" s="83">
        <v>300</v>
      </c>
      <c r="I372" s="83" t="s">
        <v>406</v>
      </c>
      <c r="J372" s="83" t="s">
        <v>406</v>
      </c>
      <c r="K372" s="83" t="s">
        <v>406</v>
      </c>
      <c r="L372" s="83" t="s">
        <v>406</v>
      </c>
      <c r="M372" s="83" t="s">
        <v>406</v>
      </c>
      <c r="N372" s="83" t="s">
        <v>406</v>
      </c>
      <c r="O372" s="83" t="s">
        <v>406</v>
      </c>
      <c r="P372" s="83" t="s">
        <v>406</v>
      </c>
      <c r="Q372" s="83" t="s">
        <v>406</v>
      </c>
      <c r="R372" s="83" t="s">
        <v>406</v>
      </c>
      <c r="S372" s="83" t="s">
        <v>406</v>
      </c>
      <c r="T372" s="83" t="s">
        <v>406</v>
      </c>
      <c r="U372" s="3"/>
      <c r="V372" s="3"/>
    </row>
    <row r="373" spans="1:22">
      <c r="A373" s="83" t="s">
        <v>369</v>
      </c>
      <c r="B373" s="83" t="s">
        <v>367</v>
      </c>
      <c r="C373" s="83" t="s">
        <v>368</v>
      </c>
      <c r="D373" s="83">
        <v>123456</v>
      </c>
      <c r="E373" s="83" t="s">
        <v>370</v>
      </c>
      <c r="F373" s="83">
        <v>3</v>
      </c>
      <c r="G373" s="83">
        <v>8</v>
      </c>
      <c r="H373" s="83">
        <v>300</v>
      </c>
      <c r="I373" s="83" t="s">
        <v>406</v>
      </c>
      <c r="J373" s="83" t="s">
        <v>406</v>
      </c>
      <c r="K373" s="83" t="s">
        <v>406</v>
      </c>
      <c r="L373" s="83" t="s">
        <v>406</v>
      </c>
      <c r="M373" s="83" t="s">
        <v>406</v>
      </c>
      <c r="N373" s="83" t="s">
        <v>406</v>
      </c>
      <c r="O373" s="83" t="s">
        <v>406</v>
      </c>
      <c r="P373" s="83" t="s">
        <v>406</v>
      </c>
      <c r="Q373" s="83" t="s">
        <v>406</v>
      </c>
      <c r="R373" s="83" t="s">
        <v>406</v>
      </c>
      <c r="S373" s="83" t="s">
        <v>406</v>
      </c>
      <c r="T373" s="83" t="s">
        <v>406</v>
      </c>
      <c r="U373" s="3"/>
      <c r="V373" s="3"/>
    </row>
    <row r="374" spans="1:22">
      <c r="A374" s="83" t="s">
        <v>369</v>
      </c>
      <c r="B374" s="83" t="s">
        <v>367</v>
      </c>
      <c r="C374" s="83" t="s">
        <v>368</v>
      </c>
      <c r="D374" s="83">
        <v>123456</v>
      </c>
      <c r="E374" s="83" t="s">
        <v>370</v>
      </c>
      <c r="F374" s="83">
        <v>3</v>
      </c>
      <c r="G374" s="83">
        <v>8</v>
      </c>
      <c r="H374" s="83">
        <v>300</v>
      </c>
      <c r="I374" s="83" t="s">
        <v>406</v>
      </c>
      <c r="J374" s="83" t="s">
        <v>406</v>
      </c>
      <c r="K374" s="83" t="s">
        <v>406</v>
      </c>
      <c r="L374" s="83" t="s">
        <v>406</v>
      </c>
      <c r="M374" s="83" t="s">
        <v>406</v>
      </c>
      <c r="N374" s="83" t="s">
        <v>406</v>
      </c>
      <c r="O374" s="83" t="s">
        <v>406</v>
      </c>
      <c r="P374" s="83" t="s">
        <v>406</v>
      </c>
      <c r="Q374" s="83" t="s">
        <v>406</v>
      </c>
      <c r="R374" s="83" t="s">
        <v>406</v>
      </c>
      <c r="S374" s="83" t="s">
        <v>406</v>
      </c>
      <c r="T374" s="83" t="s">
        <v>406</v>
      </c>
      <c r="U374" s="3"/>
      <c r="V374" s="3"/>
    </row>
    <row r="375" spans="1:22">
      <c r="A375" s="83" t="s">
        <v>369</v>
      </c>
      <c r="B375" s="83" t="s">
        <v>367</v>
      </c>
      <c r="C375" s="83" t="s">
        <v>368</v>
      </c>
      <c r="D375" s="83">
        <v>123456</v>
      </c>
      <c r="E375" s="83" t="s">
        <v>370</v>
      </c>
      <c r="F375" s="83">
        <v>3</v>
      </c>
      <c r="G375" s="83">
        <v>8</v>
      </c>
      <c r="H375" s="83">
        <v>300</v>
      </c>
      <c r="I375" s="83" t="s">
        <v>406</v>
      </c>
      <c r="J375" s="83" t="s">
        <v>406</v>
      </c>
      <c r="K375" s="83" t="s">
        <v>406</v>
      </c>
      <c r="L375" s="83" t="s">
        <v>406</v>
      </c>
      <c r="M375" s="83" t="s">
        <v>406</v>
      </c>
      <c r="N375" s="83" t="s">
        <v>406</v>
      </c>
      <c r="O375" s="83" t="s">
        <v>406</v>
      </c>
      <c r="P375" s="83" t="s">
        <v>406</v>
      </c>
      <c r="Q375" s="83" t="s">
        <v>406</v>
      </c>
      <c r="R375" s="83" t="s">
        <v>406</v>
      </c>
      <c r="S375" s="83" t="s">
        <v>406</v>
      </c>
      <c r="T375" s="83" t="s">
        <v>406</v>
      </c>
      <c r="U375" s="3"/>
      <c r="V375" s="3"/>
    </row>
    <row r="376" spans="1:22">
      <c r="A376" s="83" t="s">
        <v>369</v>
      </c>
      <c r="B376" s="83" t="s">
        <v>367</v>
      </c>
      <c r="C376" s="83" t="s">
        <v>368</v>
      </c>
      <c r="D376" s="83">
        <v>123456</v>
      </c>
      <c r="E376" s="83" t="s">
        <v>370</v>
      </c>
      <c r="F376" s="83">
        <v>3</v>
      </c>
      <c r="G376" s="83">
        <v>8</v>
      </c>
      <c r="H376" s="83">
        <v>300</v>
      </c>
      <c r="I376" s="83" t="s">
        <v>406</v>
      </c>
      <c r="J376" s="83" t="s">
        <v>406</v>
      </c>
      <c r="K376" s="83" t="s">
        <v>406</v>
      </c>
      <c r="L376" s="83" t="s">
        <v>406</v>
      </c>
      <c r="M376" s="83" t="s">
        <v>406</v>
      </c>
      <c r="N376" s="83" t="s">
        <v>406</v>
      </c>
      <c r="O376" s="83" t="s">
        <v>406</v>
      </c>
      <c r="P376" s="83" t="s">
        <v>406</v>
      </c>
      <c r="Q376" s="83" t="s">
        <v>406</v>
      </c>
      <c r="R376" s="83" t="s">
        <v>406</v>
      </c>
      <c r="S376" s="83" t="s">
        <v>406</v>
      </c>
      <c r="T376" s="83" t="s">
        <v>406</v>
      </c>
      <c r="U376" s="3"/>
      <c r="V376" s="3"/>
    </row>
    <row r="377" spans="1:22">
      <c r="A377" s="83" t="s">
        <v>369</v>
      </c>
      <c r="B377" s="83" t="s">
        <v>367</v>
      </c>
      <c r="C377" s="83" t="s">
        <v>368</v>
      </c>
      <c r="D377" s="83">
        <v>123456</v>
      </c>
      <c r="E377" s="83" t="s">
        <v>370</v>
      </c>
      <c r="F377" s="83">
        <v>3</v>
      </c>
      <c r="G377" s="83">
        <v>8</v>
      </c>
      <c r="H377" s="83">
        <v>300</v>
      </c>
      <c r="I377" s="83" t="s">
        <v>406</v>
      </c>
      <c r="J377" s="83" t="s">
        <v>406</v>
      </c>
      <c r="K377" s="83" t="s">
        <v>406</v>
      </c>
      <c r="L377" s="83" t="s">
        <v>406</v>
      </c>
      <c r="M377" s="83" t="s">
        <v>406</v>
      </c>
      <c r="N377" s="83" t="s">
        <v>406</v>
      </c>
      <c r="O377" s="83" t="s">
        <v>406</v>
      </c>
      <c r="P377" s="83" t="s">
        <v>406</v>
      </c>
      <c r="Q377" s="83" t="s">
        <v>406</v>
      </c>
      <c r="R377" s="83" t="s">
        <v>406</v>
      </c>
      <c r="S377" s="83" t="s">
        <v>406</v>
      </c>
      <c r="T377" s="83" t="s">
        <v>406</v>
      </c>
      <c r="U377" s="3"/>
      <c r="V377" s="3"/>
    </row>
    <row r="378" spans="1:22">
      <c r="A378" s="83" t="s">
        <v>369</v>
      </c>
      <c r="B378" s="83" t="s">
        <v>367</v>
      </c>
      <c r="C378" s="83" t="s">
        <v>368</v>
      </c>
      <c r="D378" s="83">
        <v>123456</v>
      </c>
      <c r="E378" s="83" t="s">
        <v>370</v>
      </c>
      <c r="F378" s="83">
        <v>3</v>
      </c>
      <c r="G378" s="83">
        <v>8</v>
      </c>
      <c r="H378" s="83">
        <v>300</v>
      </c>
      <c r="I378" s="83" t="s">
        <v>406</v>
      </c>
      <c r="J378" s="83" t="s">
        <v>406</v>
      </c>
      <c r="K378" s="83" t="s">
        <v>406</v>
      </c>
      <c r="L378" s="83" t="s">
        <v>406</v>
      </c>
      <c r="M378" s="83" t="s">
        <v>406</v>
      </c>
      <c r="N378" s="83" t="s">
        <v>406</v>
      </c>
      <c r="O378" s="83" t="s">
        <v>406</v>
      </c>
      <c r="P378" s="83" t="s">
        <v>406</v>
      </c>
      <c r="Q378" s="83" t="s">
        <v>406</v>
      </c>
      <c r="R378" s="83" t="s">
        <v>406</v>
      </c>
      <c r="S378" s="83" t="s">
        <v>406</v>
      </c>
      <c r="T378" s="83" t="s">
        <v>406</v>
      </c>
      <c r="U378" s="3"/>
      <c r="V378" s="3"/>
    </row>
    <row r="379" spans="1:22">
      <c r="A379" s="83" t="s">
        <v>369</v>
      </c>
      <c r="B379" s="83" t="s">
        <v>367</v>
      </c>
      <c r="C379" s="83" t="s">
        <v>368</v>
      </c>
      <c r="D379" s="83">
        <v>123456</v>
      </c>
      <c r="E379" s="83" t="s">
        <v>370</v>
      </c>
      <c r="F379" s="83">
        <v>3</v>
      </c>
      <c r="G379" s="83">
        <v>8</v>
      </c>
      <c r="H379" s="83">
        <v>300</v>
      </c>
      <c r="I379" s="83" t="s">
        <v>406</v>
      </c>
      <c r="J379" s="83" t="s">
        <v>406</v>
      </c>
      <c r="K379" s="83" t="s">
        <v>406</v>
      </c>
      <c r="L379" s="83" t="s">
        <v>406</v>
      </c>
      <c r="M379" s="83" t="s">
        <v>406</v>
      </c>
      <c r="N379" s="83" t="s">
        <v>406</v>
      </c>
      <c r="O379" s="83" t="s">
        <v>406</v>
      </c>
      <c r="P379" s="83" t="s">
        <v>406</v>
      </c>
      <c r="Q379" s="83" t="s">
        <v>406</v>
      </c>
      <c r="R379" s="83" t="s">
        <v>406</v>
      </c>
      <c r="S379" s="83" t="s">
        <v>406</v>
      </c>
      <c r="T379" s="83" t="s">
        <v>406</v>
      </c>
      <c r="U379" s="3"/>
      <c r="V379" s="3"/>
    </row>
    <row r="380" spans="1:22">
      <c r="A380" s="83" t="s">
        <v>369</v>
      </c>
      <c r="B380" s="83" t="s">
        <v>367</v>
      </c>
      <c r="C380" s="83" t="s">
        <v>368</v>
      </c>
      <c r="D380" s="83">
        <v>123456</v>
      </c>
      <c r="E380" s="83" t="s">
        <v>370</v>
      </c>
      <c r="F380" s="83">
        <v>3</v>
      </c>
      <c r="G380" s="83">
        <v>8</v>
      </c>
      <c r="H380" s="83">
        <v>300</v>
      </c>
      <c r="I380" s="83" t="s">
        <v>406</v>
      </c>
      <c r="J380" s="83" t="s">
        <v>406</v>
      </c>
      <c r="K380" s="83" t="s">
        <v>406</v>
      </c>
      <c r="L380" s="83" t="s">
        <v>406</v>
      </c>
      <c r="M380" s="83" t="s">
        <v>406</v>
      </c>
      <c r="N380" s="83" t="s">
        <v>406</v>
      </c>
      <c r="O380" s="83" t="s">
        <v>406</v>
      </c>
      <c r="P380" s="83" t="s">
        <v>406</v>
      </c>
      <c r="Q380" s="83" t="s">
        <v>406</v>
      </c>
      <c r="R380" s="83" t="s">
        <v>406</v>
      </c>
      <c r="S380" s="83" t="s">
        <v>406</v>
      </c>
      <c r="T380" s="83" t="s">
        <v>406</v>
      </c>
      <c r="U380" s="3"/>
      <c r="V380" s="3"/>
    </row>
    <row r="381" spans="1:22">
      <c r="A381" s="83" t="s">
        <v>369</v>
      </c>
      <c r="B381" s="83" t="s">
        <v>367</v>
      </c>
      <c r="C381" s="83" t="s">
        <v>368</v>
      </c>
      <c r="D381" s="83">
        <v>123456</v>
      </c>
      <c r="E381" s="83" t="s">
        <v>370</v>
      </c>
      <c r="F381" s="83">
        <v>3</v>
      </c>
      <c r="G381" s="83">
        <v>8</v>
      </c>
      <c r="H381" s="83">
        <v>300</v>
      </c>
      <c r="I381" s="83" t="s">
        <v>406</v>
      </c>
      <c r="J381" s="83" t="s">
        <v>406</v>
      </c>
      <c r="K381" s="83" t="s">
        <v>406</v>
      </c>
      <c r="L381" s="83" t="s">
        <v>406</v>
      </c>
      <c r="M381" s="83" t="s">
        <v>406</v>
      </c>
      <c r="N381" s="83" t="s">
        <v>406</v>
      </c>
      <c r="O381" s="83" t="s">
        <v>406</v>
      </c>
      <c r="P381" s="83" t="s">
        <v>406</v>
      </c>
      <c r="Q381" s="83" t="s">
        <v>406</v>
      </c>
      <c r="R381" s="83" t="s">
        <v>406</v>
      </c>
      <c r="S381" s="83" t="s">
        <v>406</v>
      </c>
      <c r="T381" s="83" t="s">
        <v>406</v>
      </c>
      <c r="U381" s="3"/>
      <c r="V381" s="3"/>
    </row>
    <row r="382" spans="1:22">
      <c r="A382" s="83" t="s">
        <v>369</v>
      </c>
      <c r="B382" s="83" t="s">
        <v>367</v>
      </c>
      <c r="C382" s="83" t="s">
        <v>368</v>
      </c>
      <c r="D382" s="83">
        <v>123456</v>
      </c>
      <c r="E382" s="83" t="s">
        <v>370</v>
      </c>
      <c r="F382" s="83">
        <v>3</v>
      </c>
      <c r="G382" s="83">
        <v>8</v>
      </c>
      <c r="H382" s="83">
        <v>300</v>
      </c>
      <c r="I382" s="83" t="s">
        <v>406</v>
      </c>
      <c r="J382" s="83" t="s">
        <v>406</v>
      </c>
      <c r="K382" s="83" t="s">
        <v>406</v>
      </c>
      <c r="L382" s="83" t="s">
        <v>406</v>
      </c>
      <c r="M382" s="83" t="s">
        <v>406</v>
      </c>
      <c r="N382" s="83" t="s">
        <v>406</v>
      </c>
      <c r="O382" s="83" t="s">
        <v>406</v>
      </c>
      <c r="P382" s="83" t="s">
        <v>406</v>
      </c>
      <c r="Q382" s="83" t="s">
        <v>406</v>
      </c>
      <c r="R382" s="83" t="s">
        <v>406</v>
      </c>
      <c r="S382" s="83" t="s">
        <v>406</v>
      </c>
      <c r="T382" s="83" t="s">
        <v>406</v>
      </c>
      <c r="U382" s="3"/>
      <c r="V382" s="3"/>
    </row>
    <row r="383" spans="1:22">
      <c r="A383" s="83" t="s">
        <v>369</v>
      </c>
      <c r="B383" s="83" t="s">
        <v>367</v>
      </c>
      <c r="C383" s="83" t="s">
        <v>368</v>
      </c>
      <c r="D383" s="83">
        <v>123456</v>
      </c>
      <c r="E383" s="83" t="s">
        <v>370</v>
      </c>
      <c r="F383" s="83">
        <v>3</v>
      </c>
      <c r="G383" s="83">
        <v>8</v>
      </c>
      <c r="H383" s="83">
        <v>300</v>
      </c>
      <c r="I383" s="83" t="s">
        <v>406</v>
      </c>
      <c r="J383" s="83" t="s">
        <v>406</v>
      </c>
      <c r="K383" s="83" t="s">
        <v>406</v>
      </c>
      <c r="L383" s="83" t="s">
        <v>406</v>
      </c>
      <c r="M383" s="83" t="s">
        <v>406</v>
      </c>
      <c r="N383" s="83" t="s">
        <v>406</v>
      </c>
      <c r="O383" s="83" t="s">
        <v>406</v>
      </c>
      <c r="P383" s="83" t="s">
        <v>406</v>
      </c>
      <c r="Q383" s="83" t="s">
        <v>406</v>
      </c>
      <c r="R383" s="83" t="s">
        <v>406</v>
      </c>
      <c r="S383" s="83" t="s">
        <v>406</v>
      </c>
      <c r="T383" s="83" t="s">
        <v>406</v>
      </c>
      <c r="U383" s="3"/>
      <c r="V383" s="3"/>
    </row>
    <row r="384" spans="1:22">
      <c r="A384" s="83" t="s">
        <v>369</v>
      </c>
      <c r="B384" s="83" t="s">
        <v>367</v>
      </c>
      <c r="C384" s="83" t="s">
        <v>368</v>
      </c>
      <c r="D384" s="83">
        <v>123456</v>
      </c>
      <c r="E384" s="83" t="s">
        <v>370</v>
      </c>
      <c r="F384" s="83">
        <v>3</v>
      </c>
      <c r="G384" s="83">
        <v>8</v>
      </c>
      <c r="H384" s="83">
        <v>300</v>
      </c>
      <c r="I384" s="83" t="s">
        <v>406</v>
      </c>
      <c r="J384" s="83" t="s">
        <v>406</v>
      </c>
      <c r="K384" s="83" t="s">
        <v>406</v>
      </c>
      <c r="L384" s="83" t="s">
        <v>406</v>
      </c>
      <c r="M384" s="83" t="s">
        <v>406</v>
      </c>
      <c r="N384" s="83" t="s">
        <v>406</v>
      </c>
      <c r="O384" s="83" t="s">
        <v>406</v>
      </c>
      <c r="P384" s="83" t="s">
        <v>406</v>
      </c>
      <c r="Q384" s="83" t="s">
        <v>406</v>
      </c>
      <c r="R384" s="83" t="s">
        <v>406</v>
      </c>
      <c r="S384" s="83" t="s">
        <v>406</v>
      </c>
      <c r="T384" s="83" t="s">
        <v>406</v>
      </c>
      <c r="U384" s="3"/>
      <c r="V384" s="3"/>
    </row>
    <row r="385" spans="1:22">
      <c r="A385" s="83" t="s">
        <v>369</v>
      </c>
      <c r="B385" s="83" t="s">
        <v>367</v>
      </c>
      <c r="C385" s="83" t="s">
        <v>368</v>
      </c>
      <c r="D385" s="83">
        <v>123456</v>
      </c>
      <c r="E385" s="83" t="s">
        <v>370</v>
      </c>
      <c r="F385" s="83">
        <v>3</v>
      </c>
      <c r="G385" s="83">
        <v>8</v>
      </c>
      <c r="H385" s="83">
        <v>300</v>
      </c>
      <c r="I385" s="83" t="s">
        <v>406</v>
      </c>
      <c r="J385" s="83" t="s">
        <v>406</v>
      </c>
      <c r="K385" s="83" t="s">
        <v>406</v>
      </c>
      <c r="L385" s="83" t="s">
        <v>406</v>
      </c>
      <c r="M385" s="83" t="s">
        <v>406</v>
      </c>
      <c r="N385" s="83" t="s">
        <v>406</v>
      </c>
      <c r="O385" s="83" t="s">
        <v>406</v>
      </c>
      <c r="P385" s="83" t="s">
        <v>406</v>
      </c>
      <c r="Q385" s="83" t="s">
        <v>406</v>
      </c>
      <c r="R385" s="83" t="s">
        <v>406</v>
      </c>
      <c r="S385" s="83" t="s">
        <v>406</v>
      </c>
      <c r="T385" s="83" t="s">
        <v>406</v>
      </c>
      <c r="U385" s="3"/>
      <c r="V385" s="3"/>
    </row>
    <row r="386" spans="1:22">
      <c r="A386" s="83" t="s">
        <v>369</v>
      </c>
      <c r="B386" s="83" t="s">
        <v>367</v>
      </c>
      <c r="C386" s="83" t="s">
        <v>368</v>
      </c>
      <c r="D386" s="83">
        <v>123456</v>
      </c>
      <c r="E386" s="83" t="s">
        <v>370</v>
      </c>
      <c r="F386" s="83">
        <v>3</v>
      </c>
      <c r="G386" s="83">
        <v>8</v>
      </c>
      <c r="H386" s="83">
        <v>300</v>
      </c>
      <c r="I386" s="83" t="s">
        <v>406</v>
      </c>
      <c r="J386" s="83" t="s">
        <v>406</v>
      </c>
      <c r="K386" s="83" t="s">
        <v>406</v>
      </c>
      <c r="L386" s="83" t="s">
        <v>406</v>
      </c>
      <c r="M386" s="83" t="s">
        <v>406</v>
      </c>
      <c r="N386" s="83" t="s">
        <v>406</v>
      </c>
      <c r="O386" s="83" t="s">
        <v>406</v>
      </c>
      <c r="P386" s="83" t="s">
        <v>406</v>
      </c>
      <c r="Q386" s="83" t="s">
        <v>406</v>
      </c>
      <c r="R386" s="83" t="s">
        <v>406</v>
      </c>
      <c r="S386" s="83" t="s">
        <v>406</v>
      </c>
      <c r="T386" s="83" t="s">
        <v>406</v>
      </c>
      <c r="U386" s="3"/>
      <c r="V386" s="3"/>
    </row>
    <row r="387" spans="1:22">
      <c r="A387" s="83" t="s">
        <v>369</v>
      </c>
      <c r="B387" s="83" t="s">
        <v>367</v>
      </c>
      <c r="C387" s="83" t="s">
        <v>368</v>
      </c>
      <c r="D387" s="83">
        <v>123456</v>
      </c>
      <c r="E387" s="83" t="s">
        <v>370</v>
      </c>
      <c r="F387" s="83">
        <v>3</v>
      </c>
      <c r="G387" s="83">
        <v>8</v>
      </c>
      <c r="H387" s="83">
        <v>300</v>
      </c>
      <c r="I387" s="83" t="s">
        <v>406</v>
      </c>
      <c r="J387" s="83" t="s">
        <v>406</v>
      </c>
      <c r="K387" s="83" t="s">
        <v>406</v>
      </c>
      <c r="L387" s="83" t="s">
        <v>406</v>
      </c>
      <c r="M387" s="83" t="s">
        <v>406</v>
      </c>
      <c r="N387" s="83" t="s">
        <v>406</v>
      </c>
      <c r="O387" s="83" t="s">
        <v>406</v>
      </c>
      <c r="P387" s="83" t="s">
        <v>406</v>
      </c>
      <c r="Q387" s="83" t="s">
        <v>406</v>
      </c>
      <c r="R387" s="83" t="s">
        <v>406</v>
      </c>
      <c r="S387" s="83" t="s">
        <v>406</v>
      </c>
      <c r="T387" s="83" t="s">
        <v>406</v>
      </c>
      <c r="U387" s="3"/>
      <c r="V387" s="3"/>
    </row>
    <row r="388" spans="1:22">
      <c r="A388" s="83" t="s">
        <v>369</v>
      </c>
      <c r="B388" s="83" t="s">
        <v>367</v>
      </c>
      <c r="C388" s="83" t="s">
        <v>368</v>
      </c>
      <c r="D388" s="83">
        <v>123456</v>
      </c>
      <c r="E388" s="83" t="s">
        <v>370</v>
      </c>
      <c r="F388" s="83">
        <v>3</v>
      </c>
      <c r="G388" s="83">
        <v>8</v>
      </c>
      <c r="H388" s="83">
        <v>300</v>
      </c>
      <c r="I388" s="83" t="s">
        <v>406</v>
      </c>
      <c r="J388" s="83" t="s">
        <v>406</v>
      </c>
      <c r="K388" s="83" t="s">
        <v>406</v>
      </c>
      <c r="L388" s="83" t="s">
        <v>406</v>
      </c>
      <c r="M388" s="83" t="s">
        <v>406</v>
      </c>
      <c r="N388" s="83" t="s">
        <v>406</v>
      </c>
      <c r="O388" s="83" t="s">
        <v>406</v>
      </c>
      <c r="P388" s="83" t="s">
        <v>406</v>
      </c>
      <c r="Q388" s="83" t="s">
        <v>406</v>
      </c>
      <c r="R388" s="83" t="s">
        <v>406</v>
      </c>
      <c r="S388" s="83" t="s">
        <v>406</v>
      </c>
      <c r="T388" s="83" t="s">
        <v>406</v>
      </c>
      <c r="U388" s="3"/>
      <c r="V388" s="3"/>
    </row>
    <row r="389" spans="1:22">
      <c r="A389" s="83" t="s">
        <v>369</v>
      </c>
      <c r="B389" s="83" t="s">
        <v>367</v>
      </c>
      <c r="C389" s="83" t="s">
        <v>368</v>
      </c>
      <c r="D389" s="83">
        <v>123456</v>
      </c>
      <c r="E389" s="83" t="s">
        <v>370</v>
      </c>
      <c r="F389" s="83">
        <v>3</v>
      </c>
      <c r="G389" s="83">
        <v>8</v>
      </c>
      <c r="H389" s="83">
        <v>300</v>
      </c>
      <c r="I389" s="83" t="s">
        <v>406</v>
      </c>
      <c r="J389" s="83" t="s">
        <v>406</v>
      </c>
      <c r="K389" s="83" t="s">
        <v>406</v>
      </c>
      <c r="L389" s="83" t="s">
        <v>406</v>
      </c>
      <c r="M389" s="83" t="s">
        <v>406</v>
      </c>
      <c r="N389" s="83" t="s">
        <v>406</v>
      </c>
      <c r="O389" s="83" t="s">
        <v>406</v>
      </c>
      <c r="P389" s="83" t="s">
        <v>406</v>
      </c>
      <c r="Q389" s="83" t="s">
        <v>406</v>
      </c>
      <c r="R389" s="83" t="s">
        <v>406</v>
      </c>
      <c r="S389" s="83" t="s">
        <v>406</v>
      </c>
      <c r="T389" s="83" t="s">
        <v>406</v>
      </c>
      <c r="U389" s="3"/>
      <c r="V389" s="3"/>
    </row>
    <row r="390" spans="1:22">
      <c r="A390" s="83" t="s">
        <v>369</v>
      </c>
      <c r="B390" s="83" t="s">
        <v>367</v>
      </c>
      <c r="C390" s="83" t="s">
        <v>368</v>
      </c>
      <c r="D390" s="83">
        <v>123456</v>
      </c>
      <c r="E390" s="83" t="s">
        <v>370</v>
      </c>
      <c r="F390" s="83">
        <v>3</v>
      </c>
      <c r="G390" s="83">
        <v>8</v>
      </c>
      <c r="H390" s="83">
        <v>300</v>
      </c>
      <c r="I390" s="83" t="s">
        <v>406</v>
      </c>
      <c r="J390" s="83" t="s">
        <v>406</v>
      </c>
      <c r="K390" s="83" t="s">
        <v>406</v>
      </c>
      <c r="L390" s="83" t="s">
        <v>406</v>
      </c>
      <c r="M390" s="83" t="s">
        <v>406</v>
      </c>
      <c r="N390" s="83" t="s">
        <v>406</v>
      </c>
      <c r="O390" s="83" t="s">
        <v>406</v>
      </c>
      <c r="P390" s="83" t="s">
        <v>406</v>
      </c>
      <c r="Q390" s="83" t="s">
        <v>406</v>
      </c>
      <c r="R390" s="83" t="s">
        <v>406</v>
      </c>
      <c r="S390" s="83" t="s">
        <v>406</v>
      </c>
      <c r="T390" s="83" t="s">
        <v>406</v>
      </c>
      <c r="U390" s="3"/>
      <c r="V390" s="3"/>
    </row>
    <row r="391" spans="1:22">
      <c r="A391" s="83" t="s">
        <v>369</v>
      </c>
      <c r="B391" s="83" t="s">
        <v>367</v>
      </c>
      <c r="C391" s="83" t="s">
        <v>368</v>
      </c>
      <c r="D391" s="83">
        <v>123456</v>
      </c>
      <c r="E391" s="83" t="s">
        <v>370</v>
      </c>
      <c r="F391" s="83">
        <v>3</v>
      </c>
      <c r="G391" s="83">
        <v>8</v>
      </c>
      <c r="H391" s="83">
        <v>300</v>
      </c>
      <c r="I391" s="83" t="s">
        <v>406</v>
      </c>
      <c r="J391" s="83" t="s">
        <v>406</v>
      </c>
      <c r="K391" s="83" t="s">
        <v>406</v>
      </c>
      <c r="L391" s="83" t="s">
        <v>406</v>
      </c>
      <c r="M391" s="83" t="s">
        <v>406</v>
      </c>
      <c r="N391" s="83" t="s">
        <v>406</v>
      </c>
      <c r="O391" s="83" t="s">
        <v>406</v>
      </c>
      <c r="P391" s="83" t="s">
        <v>406</v>
      </c>
      <c r="Q391" s="83" t="s">
        <v>406</v>
      </c>
      <c r="R391" s="83" t="s">
        <v>406</v>
      </c>
      <c r="S391" s="83" t="s">
        <v>406</v>
      </c>
      <c r="T391" s="83" t="s">
        <v>406</v>
      </c>
      <c r="U391" s="3"/>
      <c r="V391" s="3"/>
    </row>
    <row r="392" spans="1:22">
      <c r="A392" s="83" t="s">
        <v>369</v>
      </c>
      <c r="B392" s="83" t="s">
        <v>367</v>
      </c>
      <c r="C392" s="83" t="s">
        <v>368</v>
      </c>
      <c r="D392" s="83">
        <v>123456</v>
      </c>
      <c r="E392" s="83" t="s">
        <v>370</v>
      </c>
      <c r="F392" s="83">
        <v>3</v>
      </c>
      <c r="G392" s="83">
        <v>8</v>
      </c>
      <c r="H392" s="83">
        <v>300</v>
      </c>
      <c r="I392" s="83" t="s">
        <v>406</v>
      </c>
      <c r="J392" s="83" t="s">
        <v>406</v>
      </c>
      <c r="K392" s="83" t="s">
        <v>406</v>
      </c>
      <c r="L392" s="83" t="s">
        <v>406</v>
      </c>
      <c r="M392" s="83" t="s">
        <v>406</v>
      </c>
      <c r="N392" s="83" t="s">
        <v>406</v>
      </c>
      <c r="O392" s="83" t="s">
        <v>406</v>
      </c>
      <c r="P392" s="83" t="s">
        <v>406</v>
      </c>
      <c r="Q392" s="83" t="s">
        <v>406</v>
      </c>
      <c r="R392" s="83" t="s">
        <v>406</v>
      </c>
      <c r="S392" s="83" t="s">
        <v>406</v>
      </c>
      <c r="T392" s="83" t="s">
        <v>406</v>
      </c>
      <c r="U392" s="3"/>
      <c r="V392" s="3"/>
    </row>
    <row r="393" spans="1:22">
      <c r="A393" s="83" t="s">
        <v>369</v>
      </c>
      <c r="B393" s="83" t="s">
        <v>367</v>
      </c>
      <c r="C393" s="83" t="s">
        <v>368</v>
      </c>
      <c r="D393" s="83">
        <v>123456</v>
      </c>
      <c r="E393" s="83" t="s">
        <v>370</v>
      </c>
      <c r="F393" s="83">
        <v>3</v>
      </c>
      <c r="G393" s="83">
        <v>8</v>
      </c>
      <c r="H393" s="83">
        <v>300</v>
      </c>
      <c r="I393" s="83" t="s">
        <v>406</v>
      </c>
      <c r="J393" s="83" t="s">
        <v>406</v>
      </c>
      <c r="K393" s="83" t="s">
        <v>406</v>
      </c>
      <c r="L393" s="83" t="s">
        <v>406</v>
      </c>
      <c r="M393" s="83" t="s">
        <v>406</v>
      </c>
      <c r="N393" s="83" t="s">
        <v>406</v>
      </c>
      <c r="O393" s="83" t="s">
        <v>406</v>
      </c>
      <c r="P393" s="83" t="s">
        <v>406</v>
      </c>
      <c r="Q393" s="83" t="s">
        <v>406</v>
      </c>
      <c r="R393" s="83" t="s">
        <v>406</v>
      </c>
      <c r="S393" s="83" t="s">
        <v>406</v>
      </c>
      <c r="T393" s="83" t="s">
        <v>406</v>
      </c>
      <c r="U393" s="3"/>
      <c r="V393" s="3"/>
    </row>
    <row r="394" spans="1:22">
      <c r="A394" s="83" t="s">
        <v>369</v>
      </c>
      <c r="B394" s="83" t="s">
        <v>367</v>
      </c>
      <c r="C394" s="83" t="s">
        <v>368</v>
      </c>
      <c r="D394" s="83">
        <v>123456</v>
      </c>
      <c r="E394" s="83" t="s">
        <v>370</v>
      </c>
      <c r="F394" s="83">
        <v>3</v>
      </c>
      <c r="G394" s="83">
        <v>8</v>
      </c>
      <c r="H394" s="83">
        <v>300</v>
      </c>
      <c r="I394" s="83" t="s">
        <v>406</v>
      </c>
      <c r="J394" s="83" t="s">
        <v>406</v>
      </c>
      <c r="K394" s="83" t="s">
        <v>406</v>
      </c>
      <c r="L394" s="83" t="s">
        <v>406</v>
      </c>
      <c r="M394" s="83" t="s">
        <v>406</v>
      </c>
      <c r="N394" s="83" t="s">
        <v>406</v>
      </c>
      <c r="O394" s="83" t="s">
        <v>406</v>
      </c>
      <c r="P394" s="83" t="s">
        <v>406</v>
      </c>
      <c r="Q394" s="83" t="s">
        <v>406</v>
      </c>
      <c r="R394" s="83" t="s">
        <v>406</v>
      </c>
      <c r="S394" s="83" t="s">
        <v>406</v>
      </c>
      <c r="T394" s="83" t="s">
        <v>406</v>
      </c>
      <c r="U394" s="3"/>
      <c r="V394" s="3"/>
    </row>
    <row r="395" spans="1:22">
      <c r="A395" s="83" t="s">
        <v>369</v>
      </c>
      <c r="B395" s="83" t="s">
        <v>367</v>
      </c>
      <c r="C395" s="83" t="s">
        <v>368</v>
      </c>
      <c r="D395" s="83">
        <v>123456</v>
      </c>
      <c r="E395" s="83" t="s">
        <v>370</v>
      </c>
      <c r="F395" s="83">
        <v>3</v>
      </c>
      <c r="G395" s="83">
        <v>8</v>
      </c>
      <c r="H395" s="83">
        <v>300</v>
      </c>
      <c r="I395" s="83" t="s">
        <v>406</v>
      </c>
      <c r="J395" s="83" t="s">
        <v>406</v>
      </c>
      <c r="K395" s="83" t="s">
        <v>406</v>
      </c>
      <c r="L395" s="83" t="s">
        <v>406</v>
      </c>
      <c r="M395" s="83" t="s">
        <v>406</v>
      </c>
      <c r="N395" s="83" t="s">
        <v>406</v>
      </c>
      <c r="O395" s="83" t="s">
        <v>406</v>
      </c>
      <c r="P395" s="83" t="s">
        <v>406</v>
      </c>
      <c r="Q395" s="83" t="s">
        <v>406</v>
      </c>
      <c r="R395" s="83" t="s">
        <v>406</v>
      </c>
      <c r="S395" s="83" t="s">
        <v>406</v>
      </c>
      <c r="T395" s="83" t="s">
        <v>406</v>
      </c>
      <c r="U395" s="3"/>
      <c r="V395" s="3"/>
    </row>
    <row r="396" spans="1:22">
      <c r="A396" s="83" t="s">
        <v>369</v>
      </c>
      <c r="B396" s="83" t="s">
        <v>367</v>
      </c>
      <c r="C396" s="83" t="s">
        <v>368</v>
      </c>
      <c r="D396" s="83">
        <v>123456</v>
      </c>
      <c r="E396" s="83" t="s">
        <v>370</v>
      </c>
      <c r="F396" s="83">
        <v>3</v>
      </c>
      <c r="G396" s="83">
        <v>8</v>
      </c>
      <c r="H396" s="83">
        <v>300</v>
      </c>
      <c r="I396" s="83" t="s">
        <v>406</v>
      </c>
      <c r="J396" s="83" t="s">
        <v>406</v>
      </c>
      <c r="K396" s="83" t="s">
        <v>406</v>
      </c>
      <c r="L396" s="83" t="s">
        <v>406</v>
      </c>
      <c r="M396" s="83" t="s">
        <v>406</v>
      </c>
      <c r="N396" s="83" t="s">
        <v>406</v>
      </c>
      <c r="O396" s="83" t="s">
        <v>406</v>
      </c>
      <c r="P396" s="83" t="s">
        <v>406</v>
      </c>
      <c r="Q396" s="83" t="s">
        <v>406</v>
      </c>
      <c r="R396" s="83" t="s">
        <v>406</v>
      </c>
      <c r="S396" s="83" t="s">
        <v>406</v>
      </c>
      <c r="T396" s="83" t="s">
        <v>406</v>
      </c>
      <c r="U396" s="3"/>
      <c r="V396" s="3"/>
    </row>
    <row r="397" spans="1:22">
      <c r="A397" s="83" t="s">
        <v>369</v>
      </c>
      <c r="B397" s="83" t="s">
        <v>367</v>
      </c>
      <c r="C397" s="83" t="s">
        <v>368</v>
      </c>
      <c r="D397" s="83">
        <v>123456</v>
      </c>
      <c r="E397" s="83" t="s">
        <v>370</v>
      </c>
      <c r="F397" s="83">
        <v>3</v>
      </c>
      <c r="G397" s="83">
        <v>8</v>
      </c>
      <c r="H397" s="83">
        <v>300</v>
      </c>
      <c r="I397" s="83" t="s">
        <v>406</v>
      </c>
      <c r="J397" s="83" t="s">
        <v>406</v>
      </c>
      <c r="K397" s="83" t="s">
        <v>406</v>
      </c>
      <c r="L397" s="83" t="s">
        <v>406</v>
      </c>
      <c r="M397" s="83" t="s">
        <v>406</v>
      </c>
      <c r="N397" s="83" t="s">
        <v>406</v>
      </c>
      <c r="O397" s="83" t="s">
        <v>406</v>
      </c>
      <c r="P397" s="83" t="s">
        <v>406</v>
      </c>
      <c r="Q397" s="83" t="s">
        <v>406</v>
      </c>
      <c r="R397" s="83" t="s">
        <v>406</v>
      </c>
      <c r="S397" s="83" t="s">
        <v>406</v>
      </c>
      <c r="T397" s="83" t="s">
        <v>406</v>
      </c>
      <c r="U397" s="3"/>
      <c r="V397" s="3"/>
    </row>
    <row r="398" spans="1:22">
      <c r="A398" s="83" t="s">
        <v>369</v>
      </c>
      <c r="B398" s="83" t="s">
        <v>367</v>
      </c>
      <c r="C398" s="83" t="s">
        <v>368</v>
      </c>
      <c r="D398" s="83">
        <v>123456</v>
      </c>
      <c r="E398" s="83" t="s">
        <v>370</v>
      </c>
      <c r="F398" s="83">
        <v>3</v>
      </c>
      <c r="G398" s="83">
        <v>8</v>
      </c>
      <c r="H398" s="83">
        <v>300</v>
      </c>
      <c r="I398" s="83" t="s">
        <v>406</v>
      </c>
      <c r="J398" s="83" t="s">
        <v>406</v>
      </c>
      <c r="K398" s="83" t="s">
        <v>406</v>
      </c>
      <c r="L398" s="83" t="s">
        <v>406</v>
      </c>
      <c r="M398" s="83" t="s">
        <v>406</v>
      </c>
      <c r="N398" s="83" t="s">
        <v>406</v>
      </c>
      <c r="O398" s="83" t="s">
        <v>406</v>
      </c>
      <c r="P398" s="83" t="s">
        <v>406</v>
      </c>
      <c r="Q398" s="83" t="s">
        <v>406</v>
      </c>
      <c r="R398" s="83" t="s">
        <v>406</v>
      </c>
      <c r="S398" s="83" t="s">
        <v>406</v>
      </c>
      <c r="T398" s="83" t="s">
        <v>406</v>
      </c>
      <c r="U398" s="3"/>
      <c r="V398" s="3"/>
    </row>
    <row r="399" spans="1:22">
      <c r="A399" s="83" t="s">
        <v>369</v>
      </c>
      <c r="B399" s="83" t="s">
        <v>367</v>
      </c>
      <c r="C399" s="83" t="s">
        <v>368</v>
      </c>
      <c r="D399" s="83">
        <v>123456</v>
      </c>
      <c r="E399" s="83" t="s">
        <v>370</v>
      </c>
      <c r="F399" s="83">
        <v>3</v>
      </c>
      <c r="G399" s="83">
        <v>8</v>
      </c>
      <c r="H399" s="83">
        <v>300</v>
      </c>
      <c r="I399" s="83" t="s">
        <v>406</v>
      </c>
      <c r="J399" s="83" t="s">
        <v>406</v>
      </c>
      <c r="K399" s="83" t="s">
        <v>406</v>
      </c>
      <c r="L399" s="83" t="s">
        <v>406</v>
      </c>
      <c r="M399" s="83" t="s">
        <v>406</v>
      </c>
      <c r="N399" s="83" t="s">
        <v>406</v>
      </c>
      <c r="O399" s="83" t="s">
        <v>406</v>
      </c>
      <c r="P399" s="83" t="s">
        <v>406</v>
      </c>
      <c r="Q399" s="83" t="s">
        <v>406</v>
      </c>
      <c r="R399" s="83" t="s">
        <v>406</v>
      </c>
      <c r="S399" s="83" t="s">
        <v>406</v>
      </c>
      <c r="T399" s="83" t="s">
        <v>406</v>
      </c>
      <c r="U399" s="3"/>
      <c r="V399" s="3"/>
    </row>
    <row r="400" spans="1:22">
      <c r="A400" s="83" t="s">
        <v>369</v>
      </c>
      <c r="B400" s="83" t="s">
        <v>367</v>
      </c>
      <c r="C400" s="83" t="s">
        <v>368</v>
      </c>
      <c r="D400" s="83">
        <v>123456</v>
      </c>
      <c r="E400" s="83" t="s">
        <v>370</v>
      </c>
      <c r="F400" s="83">
        <v>3</v>
      </c>
      <c r="G400" s="83">
        <v>8</v>
      </c>
      <c r="H400" s="83">
        <v>300</v>
      </c>
      <c r="I400" s="83" t="s">
        <v>406</v>
      </c>
      <c r="J400" s="83" t="s">
        <v>406</v>
      </c>
      <c r="K400" s="83" t="s">
        <v>406</v>
      </c>
      <c r="L400" s="83" t="s">
        <v>406</v>
      </c>
      <c r="M400" s="83" t="s">
        <v>406</v>
      </c>
      <c r="N400" s="83" t="s">
        <v>406</v>
      </c>
      <c r="O400" s="83" t="s">
        <v>406</v>
      </c>
      <c r="P400" s="83" t="s">
        <v>406</v>
      </c>
      <c r="Q400" s="83" t="s">
        <v>406</v>
      </c>
      <c r="R400" s="83" t="s">
        <v>406</v>
      </c>
      <c r="S400" s="83" t="s">
        <v>406</v>
      </c>
      <c r="T400" s="83" t="s">
        <v>406</v>
      </c>
      <c r="U400" s="3"/>
      <c r="V400" s="3"/>
    </row>
    <row r="401" spans="1:22">
      <c r="A401" s="83" t="s">
        <v>369</v>
      </c>
      <c r="B401" s="83" t="s">
        <v>367</v>
      </c>
      <c r="C401" s="83" t="s">
        <v>368</v>
      </c>
      <c r="D401" s="83">
        <v>123456</v>
      </c>
      <c r="E401" s="83" t="s">
        <v>370</v>
      </c>
      <c r="F401" s="83">
        <v>3</v>
      </c>
      <c r="G401" s="83">
        <v>8</v>
      </c>
      <c r="H401" s="83">
        <v>300</v>
      </c>
      <c r="I401" s="83" t="s">
        <v>406</v>
      </c>
      <c r="J401" s="83" t="s">
        <v>406</v>
      </c>
      <c r="K401" s="83" t="s">
        <v>406</v>
      </c>
      <c r="L401" s="83" t="s">
        <v>406</v>
      </c>
      <c r="M401" s="83" t="s">
        <v>406</v>
      </c>
      <c r="N401" s="83" t="s">
        <v>406</v>
      </c>
      <c r="O401" s="83" t="s">
        <v>406</v>
      </c>
      <c r="P401" s="83" t="s">
        <v>406</v>
      </c>
      <c r="Q401" s="83" t="s">
        <v>406</v>
      </c>
      <c r="R401" s="83" t="s">
        <v>406</v>
      </c>
      <c r="S401" s="83" t="s">
        <v>406</v>
      </c>
      <c r="T401" s="83" t="s">
        <v>406</v>
      </c>
      <c r="U401" s="3"/>
      <c r="V401" s="3"/>
    </row>
    <row r="402" spans="1:22">
      <c r="A402" s="83" t="s">
        <v>369</v>
      </c>
      <c r="B402" s="83" t="s">
        <v>367</v>
      </c>
      <c r="C402" s="83" t="s">
        <v>368</v>
      </c>
      <c r="D402" s="83">
        <v>123456</v>
      </c>
      <c r="E402" s="83" t="s">
        <v>370</v>
      </c>
      <c r="F402" s="83">
        <v>3</v>
      </c>
      <c r="G402" s="83">
        <v>8</v>
      </c>
      <c r="H402" s="83">
        <v>300</v>
      </c>
      <c r="I402" s="83" t="s">
        <v>406</v>
      </c>
      <c r="J402" s="83" t="s">
        <v>406</v>
      </c>
      <c r="K402" s="83" t="s">
        <v>406</v>
      </c>
      <c r="L402" s="83" t="s">
        <v>406</v>
      </c>
      <c r="M402" s="83" t="s">
        <v>406</v>
      </c>
      <c r="N402" s="83" t="s">
        <v>406</v>
      </c>
      <c r="O402" s="83" t="s">
        <v>406</v>
      </c>
      <c r="P402" s="83" t="s">
        <v>406</v>
      </c>
      <c r="Q402" s="83" t="s">
        <v>406</v>
      </c>
      <c r="R402" s="83" t="s">
        <v>406</v>
      </c>
      <c r="S402" s="83" t="s">
        <v>406</v>
      </c>
      <c r="T402" s="83" t="s">
        <v>406</v>
      </c>
      <c r="U402" s="3"/>
      <c r="V402" s="3"/>
    </row>
    <row r="403" spans="1:22">
      <c r="A403" s="83" t="s">
        <v>369</v>
      </c>
      <c r="B403" s="83" t="s">
        <v>367</v>
      </c>
      <c r="C403" s="83" t="s">
        <v>368</v>
      </c>
      <c r="D403" s="83">
        <v>123456</v>
      </c>
      <c r="E403" s="83" t="s">
        <v>370</v>
      </c>
      <c r="F403" s="83">
        <v>3</v>
      </c>
      <c r="G403" s="83">
        <v>8</v>
      </c>
      <c r="H403" s="83">
        <v>300</v>
      </c>
      <c r="I403" s="83" t="s">
        <v>406</v>
      </c>
      <c r="J403" s="83" t="s">
        <v>406</v>
      </c>
      <c r="K403" s="83" t="s">
        <v>406</v>
      </c>
      <c r="L403" s="83" t="s">
        <v>406</v>
      </c>
      <c r="M403" s="83" t="s">
        <v>406</v>
      </c>
      <c r="N403" s="83" t="s">
        <v>406</v>
      </c>
      <c r="O403" s="83" t="s">
        <v>406</v>
      </c>
      <c r="P403" s="83" t="s">
        <v>406</v>
      </c>
      <c r="Q403" s="83" t="s">
        <v>406</v>
      </c>
      <c r="R403" s="83" t="s">
        <v>406</v>
      </c>
      <c r="S403" s="83" t="s">
        <v>406</v>
      </c>
      <c r="T403" s="83" t="s">
        <v>406</v>
      </c>
      <c r="U403" s="3"/>
      <c r="V403" s="3"/>
    </row>
    <row r="404" spans="1:22">
      <c r="A404" s="83" t="s">
        <v>369</v>
      </c>
      <c r="B404" s="83" t="s">
        <v>367</v>
      </c>
      <c r="C404" s="83" t="s">
        <v>368</v>
      </c>
      <c r="D404" s="83">
        <v>123456</v>
      </c>
      <c r="E404" s="83" t="s">
        <v>370</v>
      </c>
      <c r="F404" s="83">
        <v>3</v>
      </c>
      <c r="G404" s="83">
        <v>8</v>
      </c>
      <c r="H404" s="83">
        <v>300</v>
      </c>
      <c r="I404" s="83" t="s">
        <v>406</v>
      </c>
      <c r="J404" s="83" t="s">
        <v>406</v>
      </c>
      <c r="K404" s="83" t="s">
        <v>406</v>
      </c>
      <c r="L404" s="83" t="s">
        <v>406</v>
      </c>
      <c r="M404" s="83" t="s">
        <v>406</v>
      </c>
      <c r="N404" s="83" t="s">
        <v>406</v>
      </c>
      <c r="O404" s="83" t="s">
        <v>406</v>
      </c>
      <c r="P404" s="83" t="s">
        <v>406</v>
      </c>
      <c r="Q404" s="83" t="s">
        <v>406</v>
      </c>
      <c r="R404" s="83" t="s">
        <v>406</v>
      </c>
      <c r="S404" s="83" t="s">
        <v>406</v>
      </c>
      <c r="T404" s="83" t="s">
        <v>406</v>
      </c>
      <c r="U404" s="3"/>
      <c r="V404" s="3"/>
    </row>
    <row r="405" spans="1:22">
      <c r="A405" s="83" t="s">
        <v>369</v>
      </c>
      <c r="B405" s="83" t="s">
        <v>367</v>
      </c>
      <c r="C405" s="83" t="s">
        <v>368</v>
      </c>
      <c r="D405" s="83">
        <v>123456</v>
      </c>
      <c r="E405" s="83" t="s">
        <v>370</v>
      </c>
      <c r="F405" s="83">
        <v>3</v>
      </c>
      <c r="G405" s="83">
        <v>8</v>
      </c>
      <c r="H405" s="83">
        <v>300</v>
      </c>
      <c r="I405" s="83" t="s">
        <v>406</v>
      </c>
      <c r="J405" s="83" t="s">
        <v>406</v>
      </c>
      <c r="K405" s="83" t="s">
        <v>406</v>
      </c>
      <c r="L405" s="83" t="s">
        <v>406</v>
      </c>
      <c r="M405" s="83" t="s">
        <v>406</v>
      </c>
      <c r="N405" s="83" t="s">
        <v>406</v>
      </c>
      <c r="O405" s="83" t="s">
        <v>406</v>
      </c>
      <c r="P405" s="83" t="s">
        <v>406</v>
      </c>
      <c r="Q405" s="83" t="s">
        <v>406</v>
      </c>
      <c r="R405" s="83" t="s">
        <v>406</v>
      </c>
      <c r="S405" s="83" t="s">
        <v>406</v>
      </c>
      <c r="T405" s="83" t="s">
        <v>406</v>
      </c>
      <c r="U405" s="3"/>
      <c r="V405" s="3"/>
    </row>
    <row r="406" spans="1:22">
      <c r="A406" s="83" t="s">
        <v>369</v>
      </c>
      <c r="B406" s="83" t="s">
        <v>367</v>
      </c>
      <c r="C406" s="83" t="s">
        <v>368</v>
      </c>
      <c r="D406" s="83">
        <v>123456</v>
      </c>
      <c r="E406" s="83" t="s">
        <v>370</v>
      </c>
      <c r="F406" s="83">
        <v>3</v>
      </c>
      <c r="G406" s="83">
        <v>8</v>
      </c>
      <c r="H406" s="83">
        <v>300</v>
      </c>
      <c r="I406" s="83" t="s">
        <v>406</v>
      </c>
      <c r="J406" s="83" t="s">
        <v>406</v>
      </c>
      <c r="K406" s="83" t="s">
        <v>406</v>
      </c>
      <c r="L406" s="83" t="s">
        <v>406</v>
      </c>
      <c r="M406" s="83" t="s">
        <v>406</v>
      </c>
      <c r="N406" s="83" t="s">
        <v>406</v>
      </c>
      <c r="O406" s="83" t="s">
        <v>406</v>
      </c>
      <c r="P406" s="83" t="s">
        <v>406</v>
      </c>
      <c r="Q406" s="83" t="s">
        <v>406</v>
      </c>
      <c r="R406" s="83" t="s">
        <v>406</v>
      </c>
      <c r="S406" s="83" t="s">
        <v>406</v>
      </c>
      <c r="T406" s="83" t="s">
        <v>406</v>
      </c>
      <c r="U406" s="3"/>
      <c r="V406" s="3"/>
    </row>
    <row r="407" spans="1:22">
      <c r="A407" s="83" t="s">
        <v>369</v>
      </c>
      <c r="B407" s="83" t="s">
        <v>367</v>
      </c>
      <c r="C407" s="83" t="s">
        <v>368</v>
      </c>
      <c r="D407" s="83">
        <v>123456</v>
      </c>
      <c r="E407" s="83" t="s">
        <v>370</v>
      </c>
      <c r="F407" s="83">
        <v>3</v>
      </c>
      <c r="G407" s="83">
        <v>8</v>
      </c>
      <c r="H407" s="83">
        <v>300</v>
      </c>
      <c r="I407" s="83" t="s">
        <v>406</v>
      </c>
      <c r="J407" s="83" t="s">
        <v>406</v>
      </c>
      <c r="K407" s="83" t="s">
        <v>406</v>
      </c>
      <c r="L407" s="83" t="s">
        <v>406</v>
      </c>
      <c r="M407" s="83" t="s">
        <v>406</v>
      </c>
      <c r="N407" s="83" t="s">
        <v>406</v>
      </c>
      <c r="O407" s="83" t="s">
        <v>406</v>
      </c>
      <c r="P407" s="83" t="s">
        <v>406</v>
      </c>
      <c r="Q407" s="83" t="s">
        <v>406</v>
      </c>
      <c r="R407" s="83" t="s">
        <v>406</v>
      </c>
      <c r="S407" s="83" t="s">
        <v>406</v>
      </c>
      <c r="T407" s="83" t="s">
        <v>406</v>
      </c>
      <c r="U407" s="3"/>
      <c r="V407" s="3"/>
    </row>
    <row r="408" spans="1:22">
      <c r="A408" s="83" t="s">
        <v>369</v>
      </c>
      <c r="B408" s="83" t="s">
        <v>367</v>
      </c>
      <c r="C408" s="83" t="s">
        <v>368</v>
      </c>
      <c r="D408" s="83">
        <v>123456</v>
      </c>
      <c r="E408" s="83" t="s">
        <v>370</v>
      </c>
      <c r="F408" s="83">
        <v>3</v>
      </c>
      <c r="G408" s="83">
        <v>8</v>
      </c>
      <c r="H408" s="83">
        <v>300</v>
      </c>
      <c r="I408" s="83" t="s">
        <v>406</v>
      </c>
      <c r="J408" s="83" t="s">
        <v>406</v>
      </c>
      <c r="K408" s="83" t="s">
        <v>406</v>
      </c>
      <c r="L408" s="83" t="s">
        <v>406</v>
      </c>
      <c r="M408" s="83" t="s">
        <v>406</v>
      </c>
      <c r="N408" s="83" t="s">
        <v>406</v>
      </c>
      <c r="O408" s="83" t="s">
        <v>406</v>
      </c>
      <c r="P408" s="83" t="s">
        <v>406</v>
      </c>
      <c r="Q408" s="83" t="s">
        <v>406</v>
      </c>
      <c r="R408" s="83" t="s">
        <v>406</v>
      </c>
      <c r="S408" s="83" t="s">
        <v>406</v>
      </c>
      <c r="T408" s="83" t="s">
        <v>406</v>
      </c>
      <c r="U408" s="3"/>
      <c r="V408" s="3"/>
    </row>
    <row r="409" spans="1:22">
      <c r="A409" s="83" t="s">
        <v>369</v>
      </c>
      <c r="B409" s="83" t="s">
        <v>367</v>
      </c>
      <c r="C409" s="83" t="s">
        <v>368</v>
      </c>
      <c r="D409" s="83">
        <v>123456</v>
      </c>
      <c r="E409" s="83" t="s">
        <v>370</v>
      </c>
      <c r="F409" s="83">
        <v>3</v>
      </c>
      <c r="G409" s="83">
        <v>8</v>
      </c>
      <c r="H409" s="83">
        <v>300</v>
      </c>
      <c r="I409" s="83" t="s">
        <v>406</v>
      </c>
      <c r="J409" s="83" t="s">
        <v>406</v>
      </c>
      <c r="K409" s="83" t="s">
        <v>406</v>
      </c>
      <c r="L409" s="83" t="s">
        <v>406</v>
      </c>
      <c r="M409" s="83" t="s">
        <v>406</v>
      </c>
      <c r="N409" s="83" t="s">
        <v>406</v>
      </c>
      <c r="O409" s="83" t="s">
        <v>406</v>
      </c>
      <c r="P409" s="83" t="s">
        <v>406</v>
      </c>
      <c r="Q409" s="83" t="s">
        <v>406</v>
      </c>
      <c r="R409" s="83" t="s">
        <v>406</v>
      </c>
      <c r="S409" s="83" t="s">
        <v>406</v>
      </c>
      <c r="T409" s="83" t="s">
        <v>406</v>
      </c>
      <c r="U409" s="3"/>
      <c r="V409" s="3"/>
    </row>
    <row r="410" spans="1:22">
      <c r="A410" s="83" t="s">
        <v>369</v>
      </c>
      <c r="B410" s="83" t="s">
        <v>367</v>
      </c>
      <c r="C410" s="83" t="s">
        <v>368</v>
      </c>
      <c r="D410" s="83">
        <v>123456</v>
      </c>
      <c r="E410" s="83" t="s">
        <v>370</v>
      </c>
      <c r="F410" s="83">
        <v>3</v>
      </c>
      <c r="G410" s="83">
        <v>8</v>
      </c>
      <c r="H410" s="83">
        <v>300</v>
      </c>
      <c r="I410" s="83" t="s">
        <v>406</v>
      </c>
      <c r="J410" s="83" t="s">
        <v>406</v>
      </c>
      <c r="K410" s="83" t="s">
        <v>406</v>
      </c>
      <c r="L410" s="83" t="s">
        <v>406</v>
      </c>
      <c r="M410" s="83" t="s">
        <v>406</v>
      </c>
      <c r="N410" s="83" t="s">
        <v>406</v>
      </c>
      <c r="O410" s="83" t="s">
        <v>406</v>
      </c>
      <c r="P410" s="83" t="s">
        <v>406</v>
      </c>
      <c r="Q410" s="83" t="s">
        <v>406</v>
      </c>
      <c r="R410" s="83" t="s">
        <v>406</v>
      </c>
      <c r="S410" s="83" t="s">
        <v>406</v>
      </c>
      <c r="T410" s="83" t="s">
        <v>406</v>
      </c>
      <c r="U410" s="3"/>
      <c r="V410" s="3"/>
    </row>
    <row r="411" spans="1:22">
      <c r="A411" s="83" t="s">
        <v>369</v>
      </c>
      <c r="B411" s="83" t="s">
        <v>367</v>
      </c>
      <c r="C411" s="83" t="s">
        <v>368</v>
      </c>
      <c r="D411" s="83">
        <v>123456</v>
      </c>
      <c r="E411" s="83" t="s">
        <v>370</v>
      </c>
      <c r="F411" s="83">
        <v>3</v>
      </c>
      <c r="G411" s="83">
        <v>8</v>
      </c>
      <c r="H411" s="83">
        <v>300</v>
      </c>
      <c r="I411" s="83" t="s">
        <v>406</v>
      </c>
      <c r="J411" s="83" t="s">
        <v>406</v>
      </c>
      <c r="K411" s="83" t="s">
        <v>406</v>
      </c>
      <c r="L411" s="83" t="s">
        <v>406</v>
      </c>
      <c r="M411" s="83" t="s">
        <v>406</v>
      </c>
      <c r="N411" s="83" t="s">
        <v>406</v>
      </c>
      <c r="O411" s="83" t="s">
        <v>406</v>
      </c>
      <c r="P411" s="83" t="s">
        <v>406</v>
      </c>
      <c r="Q411" s="83" t="s">
        <v>406</v>
      </c>
      <c r="R411" s="83" t="s">
        <v>406</v>
      </c>
      <c r="S411" s="83" t="s">
        <v>406</v>
      </c>
      <c r="T411" s="83" t="s">
        <v>406</v>
      </c>
      <c r="U411" s="3"/>
      <c r="V411" s="3"/>
    </row>
    <row r="412" spans="1:22">
      <c r="A412" s="83" t="s">
        <v>369</v>
      </c>
      <c r="B412" s="83" t="s">
        <v>367</v>
      </c>
      <c r="C412" s="83" t="s">
        <v>368</v>
      </c>
      <c r="D412" s="83">
        <v>123456</v>
      </c>
      <c r="E412" s="83" t="s">
        <v>370</v>
      </c>
      <c r="F412" s="83">
        <v>3</v>
      </c>
      <c r="G412" s="83">
        <v>8</v>
      </c>
      <c r="H412" s="83">
        <v>300</v>
      </c>
      <c r="I412" s="83" t="s">
        <v>406</v>
      </c>
      <c r="J412" s="83" t="s">
        <v>406</v>
      </c>
      <c r="K412" s="83" t="s">
        <v>406</v>
      </c>
      <c r="L412" s="83" t="s">
        <v>406</v>
      </c>
      <c r="M412" s="83" t="s">
        <v>406</v>
      </c>
      <c r="N412" s="83" t="s">
        <v>406</v>
      </c>
      <c r="O412" s="83" t="s">
        <v>406</v>
      </c>
      <c r="P412" s="83" t="s">
        <v>406</v>
      </c>
      <c r="Q412" s="83" t="s">
        <v>406</v>
      </c>
      <c r="R412" s="83" t="s">
        <v>406</v>
      </c>
      <c r="S412" s="83" t="s">
        <v>406</v>
      </c>
      <c r="T412" s="83" t="s">
        <v>406</v>
      </c>
      <c r="U412" s="3"/>
      <c r="V412" s="3"/>
    </row>
    <row r="413" spans="1:22">
      <c r="A413" s="83" t="s">
        <v>369</v>
      </c>
      <c r="B413" s="83" t="s">
        <v>367</v>
      </c>
      <c r="C413" s="83" t="s">
        <v>368</v>
      </c>
      <c r="D413" s="83">
        <v>123456</v>
      </c>
      <c r="E413" s="83" t="s">
        <v>370</v>
      </c>
      <c r="F413" s="83">
        <v>3</v>
      </c>
      <c r="G413" s="83">
        <v>8</v>
      </c>
      <c r="H413" s="83">
        <v>300</v>
      </c>
      <c r="I413" s="83" t="s">
        <v>406</v>
      </c>
      <c r="J413" s="83" t="s">
        <v>406</v>
      </c>
      <c r="K413" s="83" t="s">
        <v>406</v>
      </c>
      <c r="L413" s="83" t="s">
        <v>406</v>
      </c>
      <c r="M413" s="83" t="s">
        <v>406</v>
      </c>
      <c r="N413" s="83" t="s">
        <v>406</v>
      </c>
      <c r="O413" s="83" t="s">
        <v>406</v>
      </c>
      <c r="P413" s="83" t="s">
        <v>406</v>
      </c>
      <c r="Q413" s="83" t="s">
        <v>406</v>
      </c>
      <c r="R413" s="83" t="s">
        <v>406</v>
      </c>
      <c r="S413" s="83" t="s">
        <v>406</v>
      </c>
      <c r="T413" s="83" t="s">
        <v>406</v>
      </c>
      <c r="U413" s="3"/>
      <c r="V413" s="3"/>
    </row>
    <row r="414" spans="1:22">
      <c r="A414" s="83" t="s">
        <v>369</v>
      </c>
      <c r="B414" s="83" t="s">
        <v>367</v>
      </c>
      <c r="C414" s="83" t="s">
        <v>368</v>
      </c>
      <c r="D414" s="83">
        <v>123456</v>
      </c>
      <c r="E414" s="83" t="s">
        <v>370</v>
      </c>
      <c r="F414" s="83">
        <v>3</v>
      </c>
      <c r="G414" s="83">
        <v>8</v>
      </c>
      <c r="H414" s="83">
        <v>300</v>
      </c>
      <c r="I414" s="83" t="s">
        <v>406</v>
      </c>
      <c r="J414" s="83" t="s">
        <v>406</v>
      </c>
      <c r="K414" s="83" t="s">
        <v>406</v>
      </c>
      <c r="L414" s="83" t="s">
        <v>406</v>
      </c>
      <c r="M414" s="83" t="s">
        <v>406</v>
      </c>
      <c r="N414" s="83" t="s">
        <v>406</v>
      </c>
      <c r="O414" s="83" t="s">
        <v>406</v>
      </c>
      <c r="P414" s="83" t="s">
        <v>406</v>
      </c>
      <c r="Q414" s="83" t="s">
        <v>406</v>
      </c>
      <c r="R414" s="83" t="s">
        <v>406</v>
      </c>
      <c r="S414" s="83" t="s">
        <v>406</v>
      </c>
      <c r="T414" s="83" t="s">
        <v>406</v>
      </c>
      <c r="U414" s="3"/>
      <c r="V414" s="3"/>
    </row>
    <row r="415" spans="1:22">
      <c r="A415" s="83" t="s">
        <v>369</v>
      </c>
      <c r="B415" s="83" t="s">
        <v>367</v>
      </c>
      <c r="C415" s="83" t="s">
        <v>368</v>
      </c>
      <c r="D415" s="83">
        <v>123456</v>
      </c>
      <c r="E415" s="83" t="s">
        <v>370</v>
      </c>
      <c r="F415" s="83">
        <v>3</v>
      </c>
      <c r="G415" s="83">
        <v>8</v>
      </c>
      <c r="H415" s="83">
        <v>300</v>
      </c>
      <c r="I415" s="83" t="s">
        <v>406</v>
      </c>
      <c r="J415" s="83" t="s">
        <v>406</v>
      </c>
      <c r="K415" s="83" t="s">
        <v>406</v>
      </c>
      <c r="L415" s="83" t="s">
        <v>406</v>
      </c>
      <c r="M415" s="83" t="s">
        <v>406</v>
      </c>
      <c r="N415" s="83" t="s">
        <v>406</v>
      </c>
      <c r="O415" s="83" t="s">
        <v>406</v>
      </c>
      <c r="P415" s="83" t="s">
        <v>406</v>
      </c>
      <c r="Q415" s="83" t="s">
        <v>406</v>
      </c>
      <c r="R415" s="83" t="s">
        <v>406</v>
      </c>
      <c r="S415" s="83" t="s">
        <v>406</v>
      </c>
      <c r="T415" s="83" t="s">
        <v>406</v>
      </c>
      <c r="U415" s="3"/>
      <c r="V415" s="3"/>
    </row>
    <row r="416" spans="1:22">
      <c r="A416" s="83" t="s">
        <v>369</v>
      </c>
      <c r="B416" s="83" t="s">
        <v>367</v>
      </c>
      <c r="C416" s="83" t="s">
        <v>368</v>
      </c>
      <c r="D416" s="83">
        <v>123456</v>
      </c>
      <c r="E416" s="83" t="s">
        <v>370</v>
      </c>
      <c r="F416" s="83">
        <v>3</v>
      </c>
      <c r="G416" s="83">
        <v>8</v>
      </c>
      <c r="H416" s="83">
        <v>300</v>
      </c>
      <c r="I416" s="83" t="s">
        <v>406</v>
      </c>
      <c r="J416" s="83" t="s">
        <v>406</v>
      </c>
      <c r="K416" s="83" t="s">
        <v>406</v>
      </c>
      <c r="L416" s="83" t="s">
        <v>406</v>
      </c>
      <c r="M416" s="83" t="s">
        <v>406</v>
      </c>
      <c r="N416" s="83" t="s">
        <v>406</v>
      </c>
      <c r="O416" s="83" t="s">
        <v>406</v>
      </c>
      <c r="P416" s="83" t="s">
        <v>406</v>
      </c>
      <c r="Q416" s="83" t="s">
        <v>406</v>
      </c>
      <c r="R416" s="83" t="s">
        <v>406</v>
      </c>
      <c r="S416" s="83" t="s">
        <v>406</v>
      </c>
      <c r="T416" s="83" t="s">
        <v>406</v>
      </c>
      <c r="U416" s="3"/>
      <c r="V416" s="3"/>
    </row>
    <row r="417" spans="1:22">
      <c r="A417" s="83" t="s">
        <v>369</v>
      </c>
      <c r="B417" s="83" t="s">
        <v>367</v>
      </c>
      <c r="C417" s="83" t="s">
        <v>368</v>
      </c>
      <c r="D417" s="83">
        <v>123456</v>
      </c>
      <c r="E417" s="83" t="s">
        <v>370</v>
      </c>
      <c r="F417" s="83">
        <v>3</v>
      </c>
      <c r="G417" s="83">
        <v>8</v>
      </c>
      <c r="H417" s="83">
        <v>300</v>
      </c>
      <c r="I417" s="83" t="s">
        <v>406</v>
      </c>
      <c r="J417" s="83" t="s">
        <v>406</v>
      </c>
      <c r="K417" s="83" t="s">
        <v>406</v>
      </c>
      <c r="L417" s="83" t="s">
        <v>406</v>
      </c>
      <c r="M417" s="83" t="s">
        <v>406</v>
      </c>
      <c r="N417" s="83" t="s">
        <v>406</v>
      </c>
      <c r="O417" s="83" t="s">
        <v>406</v>
      </c>
      <c r="P417" s="83" t="s">
        <v>406</v>
      </c>
      <c r="Q417" s="83" t="s">
        <v>406</v>
      </c>
      <c r="R417" s="83" t="s">
        <v>406</v>
      </c>
      <c r="S417" s="83" t="s">
        <v>406</v>
      </c>
      <c r="T417" s="83" t="s">
        <v>406</v>
      </c>
      <c r="U417" s="3"/>
      <c r="V417" s="3"/>
    </row>
    <row r="418" spans="1:22">
      <c r="A418" s="83" t="s">
        <v>369</v>
      </c>
      <c r="B418" s="83" t="s">
        <v>367</v>
      </c>
      <c r="C418" s="83" t="s">
        <v>368</v>
      </c>
      <c r="D418" s="83">
        <v>123456</v>
      </c>
      <c r="E418" s="83" t="s">
        <v>370</v>
      </c>
      <c r="F418" s="83">
        <v>3</v>
      </c>
      <c r="G418" s="83">
        <v>8</v>
      </c>
      <c r="H418" s="83">
        <v>300</v>
      </c>
      <c r="I418" s="83" t="s">
        <v>406</v>
      </c>
      <c r="J418" s="83" t="s">
        <v>406</v>
      </c>
      <c r="K418" s="83" t="s">
        <v>406</v>
      </c>
      <c r="L418" s="83" t="s">
        <v>406</v>
      </c>
      <c r="M418" s="83" t="s">
        <v>406</v>
      </c>
      <c r="N418" s="83" t="s">
        <v>406</v>
      </c>
      <c r="O418" s="83" t="s">
        <v>406</v>
      </c>
      <c r="P418" s="83" t="s">
        <v>406</v>
      </c>
      <c r="Q418" s="83" t="s">
        <v>406</v>
      </c>
      <c r="R418" s="83" t="s">
        <v>406</v>
      </c>
      <c r="S418" s="83" t="s">
        <v>406</v>
      </c>
      <c r="T418" s="83" t="s">
        <v>406</v>
      </c>
      <c r="U418" s="3"/>
      <c r="V418" s="3"/>
    </row>
    <row r="419" spans="1:22">
      <c r="A419" s="83" t="s">
        <v>369</v>
      </c>
      <c r="B419" s="83" t="s">
        <v>367</v>
      </c>
      <c r="C419" s="83" t="s">
        <v>368</v>
      </c>
      <c r="D419" s="83">
        <v>123456</v>
      </c>
      <c r="E419" s="83" t="s">
        <v>370</v>
      </c>
      <c r="F419" s="83">
        <v>3</v>
      </c>
      <c r="G419" s="83">
        <v>8</v>
      </c>
      <c r="H419" s="83">
        <v>300</v>
      </c>
      <c r="I419" s="83" t="s">
        <v>406</v>
      </c>
      <c r="J419" s="83" t="s">
        <v>406</v>
      </c>
      <c r="K419" s="83" t="s">
        <v>406</v>
      </c>
      <c r="L419" s="83" t="s">
        <v>406</v>
      </c>
      <c r="M419" s="83" t="s">
        <v>406</v>
      </c>
      <c r="N419" s="83" t="s">
        <v>406</v>
      </c>
      <c r="O419" s="83" t="s">
        <v>406</v>
      </c>
      <c r="P419" s="83" t="s">
        <v>406</v>
      </c>
      <c r="Q419" s="83" t="s">
        <v>406</v>
      </c>
      <c r="R419" s="83" t="s">
        <v>406</v>
      </c>
      <c r="S419" s="83" t="s">
        <v>406</v>
      </c>
      <c r="T419" s="83" t="s">
        <v>406</v>
      </c>
      <c r="U419" s="3"/>
      <c r="V419" s="3"/>
    </row>
    <row r="420" spans="1:22">
      <c r="A420" s="83" t="s">
        <v>369</v>
      </c>
      <c r="B420" s="83" t="s">
        <v>367</v>
      </c>
      <c r="C420" s="83" t="s">
        <v>368</v>
      </c>
      <c r="D420" s="83">
        <v>123456</v>
      </c>
      <c r="E420" s="83" t="s">
        <v>370</v>
      </c>
      <c r="F420" s="83">
        <v>3</v>
      </c>
      <c r="G420" s="83">
        <v>8</v>
      </c>
      <c r="H420" s="83">
        <v>300</v>
      </c>
      <c r="I420" s="83" t="s">
        <v>406</v>
      </c>
      <c r="J420" s="83" t="s">
        <v>406</v>
      </c>
      <c r="K420" s="83" t="s">
        <v>406</v>
      </c>
      <c r="L420" s="83" t="s">
        <v>406</v>
      </c>
      <c r="M420" s="83" t="s">
        <v>406</v>
      </c>
      <c r="N420" s="83" t="s">
        <v>406</v>
      </c>
      <c r="O420" s="83" t="s">
        <v>406</v>
      </c>
      <c r="P420" s="83" t="s">
        <v>406</v>
      </c>
      <c r="Q420" s="83" t="s">
        <v>406</v>
      </c>
      <c r="R420" s="83" t="s">
        <v>406</v>
      </c>
      <c r="S420" s="83" t="s">
        <v>406</v>
      </c>
      <c r="T420" s="83" t="s">
        <v>406</v>
      </c>
      <c r="U420" s="3"/>
      <c r="V420" s="3"/>
    </row>
    <row r="421" spans="1:22">
      <c r="A421" s="83" t="s">
        <v>369</v>
      </c>
      <c r="B421" s="83" t="s">
        <v>367</v>
      </c>
      <c r="C421" s="83" t="s">
        <v>368</v>
      </c>
      <c r="D421" s="83">
        <v>123456</v>
      </c>
      <c r="E421" s="83" t="s">
        <v>370</v>
      </c>
      <c r="F421" s="83">
        <v>3</v>
      </c>
      <c r="G421" s="83">
        <v>8</v>
      </c>
      <c r="H421" s="83">
        <v>300</v>
      </c>
      <c r="I421" s="83" t="s">
        <v>406</v>
      </c>
      <c r="J421" s="83" t="s">
        <v>406</v>
      </c>
      <c r="K421" s="83" t="s">
        <v>406</v>
      </c>
      <c r="L421" s="83" t="s">
        <v>406</v>
      </c>
      <c r="M421" s="83" t="s">
        <v>406</v>
      </c>
      <c r="N421" s="83" t="s">
        <v>406</v>
      </c>
      <c r="O421" s="83" t="s">
        <v>406</v>
      </c>
      <c r="P421" s="83" t="s">
        <v>406</v>
      </c>
      <c r="Q421" s="83" t="s">
        <v>406</v>
      </c>
      <c r="R421" s="83" t="s">
        <v>406</v>
      </c>
      <c r="S421" s="83" t="s">
        <v>406</v>
      </c>
      <c r="T421" s="83" t="s">
        <v>406</v>
      </c>
      <c r="U421" s="3"/>
      <c r="V421" s="3"/>
    </row>
    <row r="422" spans="1:22">
      <c r="A422" s="83" t="s">
        <v>369</v>
      </c>
      <c r="B422" s="83" t="s">
        <v>367</v>
      </c>
      <c r="C422" s="83" t="s">
        <v>368</v>
      </c>
      <c r="D422" s="83">
        <v>123456</v>
      </c>
      <c r="E422" s="83" t="s">
        <v>370</v>
      </c>
      <c r="F422" s="83">
        <v>3</v>
      </c>
      <c r="G422" s="83">
        <v>8</v>
      </c>
      <c r="H422" s="83">
        <v>300</v>
      </c>
      <c r="I422" s="83" t="s">
        <v>406</v>
      </c>
      <c r="J422" s="83" t="s">
        <v>406</v>
      </c>
      <c r="K422" s="83" t="s">
        <v>406</v>
      </c>
      <c r="L422" s="83" t="s">
        <v>406</v>
      </c>
      <c r="M422" s="83" t="s">
        <v>406</v>
      </c>
      <c r="N422" s="83" t="s">
        <v>406</v>
      </c>
      <c r="O422" s="83" t="s">
        <v>406</v>
      </c>
      <c r="P422" s="83" t="s">
        <v>406</v>
      </c>
      <c r="Q422" s="83" t="s">
        <v>406</v>
      </c>
      <c r="R422" s="83" t="s">
        <v>406</v>
      </c>
      <c r="S422" s="83" t="s">
        <v>406</v>
      </c>
      <c r="T422" s="83" t="s">
        <v>406</v>
      </c>
      <c r="U422" s="3"/>
      <c r="V422" s="3"/>
    </row>
    <row r="423" spans="1:22">
      <c r="A423" s="83" t="s">
        <v>369</v>
      </c>
      <c r="B423" s="83" t="s">
        <v>367</v>
      </c>
      <c r="C423" s="83" t="s">
        <v>368</v>
      </c>
      <c r="D423" s="83">
        <v>123456</v>
      </c>
      <c r="E423" s="83" t="s">
        <v>370</v>
      </c>
      <c r="F423" s="83">
        <v>3</v>
      </c>
      <c r="G423" s="83">
        <v>8</v>
      </c>
      <c r="H423" s="83">
        <v>300</v>
      </c>
      <c r="I423" s="83" t="s">
        <v>406</v>
      </c>
      <c r="J423" s="83" t="s">
        <v>406</v>
      </c>
      <c r="K423" s="83" t="s">
        <v>406</v>
      </c>
      <c r="L423" s="83" t="s">
        <v>406</v>
      </c>
      <c r="M423" s="83" t="s">
        <v>406</v>
      </c>
      <c r="N423" s="83" t="s">
        <v>406</v>
      </c>
      <c r="O423" s="83" t="s">
        <v>406</v>
      </c>
      <c r="P423" s="83" t="s">
        <v>406</v>
      </c>
      <c r="Q423" s="83" t="s">
        <v>406</v>
      </c>
      <c r="R423" s="83" t="s">
        <v>406</v>
      </c>
      <c r="S423" s="83" t="s">
        <v>406</v>
      </c>
      <c r="T423" s="83" t="s">
        <v>406</v>
      </c>
      <c r="U423" s="3"/>
      <c r="V423" s="3"/>
    </row>
    <row r="424" spans="1:22">
      <c r="A424" s="83" t="s">
        <v>369</v>
      </c>
      <c r="B424" s="83" t="s">
        <v>367</v>
      </c>
      <c r="C424" s="83" t="s">
        <v>368</v>
      </c>
      <c r="D424" s="83">
        <v>123456</v>
      </c>
      <c r="E424" s="83" t="s">
        <v>370</v>
      </c>
      <c r="F424" s="83">
        <v>3</v>
      </c>
      <c r="G424" s="83">
        <v>8</v>
      </c>
      <c r="H424" s="83">
        <v>300</v>
      </c>
      <c r="I424" s="83" t="s">
        <v>406</v>
      </c>
      <c r="J424" s="83" t="s">
        <v>406</v>
      </c>
      <c r="K424" s="83" t="s">
        <v>406</v>
      </c>
      <c r="L424" s="83" t="s">
        <v>406</v>
      </c>
      <c r="M424" s="83" t="s">
        <v>406</v>
      </c>
      <c r="N424" s="83" t="s">
        <v>406</v>
      </c>
      <c r="O424" s="83" t="s">
        <v>406</v>
      </c>
      <c r="P424" s="83" t="s">
        <v>406</v>
      </c>
      <c r="Q424" s="83" t="s">
        <v>406</v>
      </c>
      <c r="R424" s="83" t="s">
        <v>406</v>
      </c>
      <c r="S424" s="83" t="s">
        <v>406</v>
      </c>
      <c r="T424" s="83" t="s">
        <v>406</v>
      </c>
      <c r="U424" s="3"/>
      <c r="V424" s="3"/>
    </row>
    <row r="425" spans="1:22">
      <c r="A425" s="83" t="s">
        <v>369</v>
      </c>
      <c r="B425" s="83" t="s">
        <v>367</v>
      </c>
      <c r="C425" s="83" t="s">
        <v>368</v>
      </c>
      <c r="D425" s="83">
        <v>123456</v>
      </c>
      <c r="E425" s="83" t="s">
        <v>370</v>
      </c>
      <c r="F425" s="83">
        <v>3</v>
      </c>
      <c r="G425" s="83">
        <v>8</v>
      </c>
      <c r="H425" s="83">
        <v>300</v>
      </c>
      <c r="I425" s="83" t="s">
        <v>406</v>
      </c>
      <c r="J425" s="83" t="s">
        <v>406</v>
      </c>
      <c r="K425" s="83" t="s">
        <v>406</v>
      </c>
      <c r="L425" s="83" t="s">
        <v>406</v>
      </c>
      <c r="M425" s="83" t="s">
        <v>406</v>
      </c>
      <c r="N425" s="83" t="s">
        <v>406</v>
      </c>
      <c r="O425" s="83" t="s">
        <v>406</v>
      </c>
      <c r="P425" s="83" t="s">
        <v>406</v>
      </c>
      <c r="Q425" s="83" t="s">
        <v>406</v>
      </c>
      <c r="R425" s="83" t="s">
        <v>406</v>
      </c>
      <c r="S425" s="83" t="s">
        <v>406</v>
      </c>
      <c r="T425" s="83" t="s">
        <v>406</v>
      </c>
      <c r="U425" s="3"/>
      <c r="V425" s="3"/>
    </row>
    <row r="426" spans="1:22">
      <c r="A426" s="83" t="s">
        <v>369</v>
      </c>
      <c r="B426" s="83" t="s">
        <v>367</v>
      </c>
      <c r="C426" s="83" t="s">
        <v>368</v>
      </c>
      <c r="D426" s="83">
        <v>123456</v>
      </c>
      <c r="E426" s="83" t="s">
        <v>370</v>
      </c>
      <c r="F426" s="83">
        <v>3</v>
      </c>
      <c r="G426" s="83">
        <v>8</v>
      </c>
      <c r="H426" s="83">
        <v>300</v>
      </c>
      <c r="I426" s="83" t="s">
        <v>406</v>
      </c>
      <c r="J426" s="83" t="s">
        <v>406</v>
      </c>
      <c r="K426" s="83" t="s">
        <v>406</v>
      </c>
      <c r="L426" s="83" t="s">
        <v>406</v>
      </c>
      <c r="M426" s="83" t="s">
        <v>406</v>
      </c>
      <c r="N426" s="83" t="s">
        <v>406</v>
      </c>
      <c r="O426" s="83" t="s">
        <v>406</v>
      </c>
      <c r="P426" s="83" t="s">
        <v>406</v>
      </c>
      <c r="Q426" s="83" t="s">
        <v>406</v>
      </c>
      <c r="R426" s="83" t="s">
        <v>406</v>
      </c>
      <c r="S426" s="83" t="s">
        <v>406</v>
      </c>
      <c r="T426" s="83" t="s">
        <v>406</v>
      </c>
      <c r="U426" s="3"/>
      <c r="V426" s="3"/>
    </row>
    <row r="427" spans="1:22">
      <c r="A427" s="83" t="s">
        <v>369</v>
      </c>
      <c r="B427" s="83" t="s">
        <v>367</v>
      </c>
      <c r="C427" s="83" t="s">
        <v>368</v>
      </c>
      <c r="D427" s="83">
        <v>123456</v>
      </c>
      <c r="E427" s="83" t="s">
        <v>370</v>
      </c>
      <c r="F427" s="83">
        <v>3</v>
      </c>
      <c r="G427" s="83">
        <v>8</v>
      </c>
      <c r="H427" s="83">
        <v>300</v>
      </c>
      <c r="I427" s="83" t="s">
        <v>406</v>
      </c>
      <c r="J427" s="83" t="s">
        <v>406</v>
      </c>
      <c r="K427" s="83" t="s">
        <v>406</v>
      </c>
      <c r="L427" s="83" t="s">
        <v>406</v>
      </c>
      <c r="M427" s="83" t="s">
        <v>406</v>
      </c>
      <c r="N427" s="83" t="s">
        <v>406</v>
      </c>
      <c r="O427" s="83" t="s">
        <v>406</v>
      </c>
      <c r="P427" s="83" t="s">
        <v>406</v>
      </c>
      <c r="Q427" s="83" t="s">
        <v>406</v>
      </c>
      <c r="R427" s="83" t="s">
        <v>406</v>
      </c>
      <c r="S427" s="83" t="s">
        <v>406</v>
      </c>
      <c r="T427" s="83" t="s">
        <v>406</v>
      </c>
      <c r="U427" s="3"/>
      <c r="V427" s="3"/>
    </row>
    <row r="428" spans="1:22">
      <c r="A428" s="83" t="s">
        <v>369</v>
      </c>
      <c r="B428" s="83" t="s">
        <v>367</v>
      </c>
      <c r="C428" s="83" t="s">
        <v>368</v>
      </c>
      <c r="D428" s="83">
        <v>123456</v>
      </c>
      <c r="E428" s="83" t="s">
        <v>370</v>
      </c>
      <c r="F428" s="83">
        <v>3</v>
      </c>
      <c r="G428" s="83">
        <v>8</v>
      </c>
      <c r="H428" s="83">
        <v>300</v>
      </c>
      <c r="I428" s="83" t="s">
        <v>406</v>
      </c>
      <c r="J428" s="83" t="s">
        <v>406</v>
      </c>
      <c r="K428" s="83" t="s">
        <v>406</v>
      </c>
      <c r="L428" s="83" t="s">
        <v>406</v>
      </c>
      <c r="M428" s="83" t="s">
        <v>406</v>
      </c>
      <c r="N428" s="83" t="s">
        <v>406</v>
      </c>
      <c r="O428" s="83" t="s">
        <v>406</v>
      </c>
      <c r="P428" s="83" t="s">
        <v>406</v>
      </c>
      <c r="Q428" s="83" t="s">
        <v>406</v>
      </c>
      <c r="R428" s="83" t="s">
        <v>406</v>
      </c>
      <c r="S428" s="83" t="s">
        <v>406</v>
      </c>
      <c r="T428" s="83" t="s">
        <v>406</v>
      </c>
      <c r="U428" s="3"/>
      <c r="V428" s="3"/>
    </row>
    <row r="429" spans="1:22">
      <c r="A429" s="83" t="s">
        <v>369</v>
      </c>
      <c r="B429" s="83" t="s">
        <v>367</v>
      </c>
      <c r="C429" s="83" t="s">
        <v>368</v>
      </c>
      <c r="D429" s="83">
        <v>123456</v>
      </c>
      <c r="E429" s="83" t="s">
        <v>370</v>
      </c>
      <c r="F429" s="83">
        <v>3</v>
      </c>
      <c r="G429" s="83">
        <v>8</v>
      </c>
      <c r="H429" s="83">
        <v>300</v>
      </c>
      <c r="I429" s="83" t="s">
        <v>406</v>
      </c>
      <c r="J429" s="83" t="s">
        <v>406</v>
      </c>
      <c r="K429" s="83" t="s">
        <v>406</v>
      </c>
      <c r="L429" s="83" t="s">
        <v>406</v>
      </c>
      <c r="M429" s="83" t="s">
        <v>406</v>
      </c>
      <c r="N429" s="83" t="s">
        <v>406</v>
      </c>
      <c r="O429" s="83" t="s">
        <v>406</v>
      </c>
      <c r="P429" s="83" t="s">
        <v>406</v>
      </c>
      <c r="Q429" s="83" t="s">
        <v>406</v>
      </c>
      <c r="R429" s="83" t="s">
        <v>406</v>
      </c>
      <c r="S429" s="83" t="s">
        <v>406</v>
      </c>
      <c r="T429" s="83" t="s">
        <v>406</v>
      </c>
      <c r="U429" s="3"/>
      <c r="V429" s="3"/>
    </row>
    <row r="430" spans="1:22">
      <c r="A430" s="83" t="s">
        <v>369</v>
      </c>
      <c r="B430" s="83" t="s">
        <v>367</v>
      </c>
      <c r="C430" s="83" t="s">
        <v>368</v>
      </c>
      <c r="D430" s="83">
        <v>123456</v>
      </c>
      <c r="E430" s="83" t="s">
        <v>370</v>
      </c>
      <c r="F430" s="83">
        <v>3</v>
      </c>
      <c r="G430" s="83">
        <v>8</v>
      </c>
      <c r="H430" s="83">
        <v>300</v>
      </c>
      <c r="I430" s="83" t="s">
        <v>406</v>
      </c>
      <c r="J430" s="83" t="s">
        <v>406</v>
      </c>
      <c r="K430" s="83" t="s">
        <v>406</v>
      </c>
      <c r="L430" s="83" t="s">
        <v>406</v>
      </c>
      <c r="M430" s="83" t="s">
        <v>406</v>
      </c>
      <c r="N430" s="83" t="s">
        <v>406</v>
      </c>
      <c r="O430" s="83" t="s">
        <v>406</v>
      </c>
      <c r="P430" s="83" t="s">
        <v>406</v>
      </c>
      <c r="Q430" s="83" t="s">
        <v>406</v>
      </c>
      <c r="R430" s="83" t="s">
        <v>406</v>
      </c>
      <c r="S430" s="83" t="s">
        <v>406</v>
      </c>
      <c r="T430" s="83" t="s">
        <v>406</v>
      </c>
      <c r="U430" s="3"/>
      <c r="V430" s="3"/>
    </row>
    <row r="431" spans="1:22">
      <c r="A431" s="83" t="s">
        <v>369</v>
      </c>
      <c r="B431" s="83" t="s">
        <v>367</v>
      </c>
      <c r="C431" s="83" t="s">
        <v>368</v>
      </c>
      <c r="D431" s="83">
        <v>123456</v>
      </c>
      <c r="E431" s="83" t="s">
        <v>370</v>
      </c>
      <c r="F431" s="83">
        <v>3</v>
      </c>
      <c r="G431" s="83">
        <v>8</v>
      </c>
      <c r="H431" s="83">
        <v>300</v>
      </c>
      <c r="I431" s="83" t="s">
        <v>406</v>
      </c>
      <c r="J431" s="83" t="s">
        <v>406</v>
      </c>
      <c r="K431" s="83" t="s">
        <v>406</v>
      </c>
      <c r="L431" s="83" t="s">
        <v>406</v>
      </c>
      <c r="M431" s="83" t="s">
        <v>406</v>
      </c>
      <c r="N431" s="83" t="s">
        <v>406</v>
      </c>
      <c r="O431" s="83" t="s">
        <v>406</v>
      </c>
      <c r="P431" s="83" t="s">
        <v>406</v>
      </c>
      <c r="Q431" s="83" t="s">
        <v>406</v>
      </c>
      <c r="R431" s="83" t="s">
        <v>406</v>
      </c>
      <c r="S431" s="83" t="s">
        <v>406</v>
      </c>
      <c r="T431" s="83" t="s">
        <v>406</v>
      </c>
      <c r="U431" s="3"/>
      <c r="V431" s="3"/>
    </row>
    <row r="432" spans="1:22">
      <c r="A432" s="83" t="s">
        <v>369</v>
      </c>
      <c r="B432" s="83" t="s">
        <v>367</v>
      </c>
      <c r="C432" s="83" t="s">
        <v>368</v>
      </c>
      <c r="D432" s="83">
        <v>123456</v>
      </c>
      <c r="E432" s="83" t="s">
        <v>370</v>
      </c>
      <c r="F432" s="83">
        <v>3</v>
      </c>
      <c r="G432" s="83">
        <v>8</v>
      </c>
      <c r="H432" s="83">
        <v>300</v>
      </c>
      <c r="I432" s="83" t="s">
        <v>406</v>
      </c>
      <c r="J432" s="83" t="s">
        <v>406</v>
      </c>
      <c r="K432" s="83" t="s">
        <v>406</v>
      </c>
      <c r="L432" s="83" t="s">
        <v>406</v>
      </c>
      <c r="M432" s="83" t="s">
        <v>406</v>
      </c>
      <c r="N432" s="83" t="s">
        <v>406</v>
      </c>
      <c r="O432" s="83" t="s">
        <v>406</v>
      </c>
      <c r="P432" s="83" t="s">
        <v>406</v>
      </c>
      <c r="Q432" s="83" t="s">
        <v>406</v>
      </c>
      <c r="R432" s="83" t="s">
        <v>406</v>
      </c>
      <c r="S432" s="83" t="s">
        <v>406</v>
      </c>
      <c r="T432" s="83" t="s">
        <v>406</v>
      </c>
      <c r="U432" s="3"/>
      <c r="V432" s="3"/>
    </row>
    <row r="433" spans="1:22">
      <c r="A433" s="83" t="s">
        <v>369</v>
      </c>
      <c r="B433" s="83" t="s">
        <v>367</v>
      </c>
      <c r="C433" s="83" t="s">
        <v>368</v>
      </c>
      <c r="D433" s="83">
        <v>123456</v>
      </c>
      <c r="E433" s="83" t="s">
        <v>370</v>
      </c>
      <c r="F433" s="83">
        <v>3</v>
      </c>
      <c r="G433" s="83">
        <v>8</v>
      </c>
      <c r="H433" s="83">
        <v>300</v>
      </c>
      <c r="I433" s="83" t="s">
        <v>406</v>
      </c>
      <c r="J433" s="83" t="s">
        <v>406</v>
      </c>
      <c r="K433" s="83" t="s">
        <v>406</v>
      </c>
      <c r="L433" s="83" t="s">
        <v>406</v>
      </c>
      <c r="M433" s="83" t="s">
        <v>406</v>
      </c>
      <c r="N433" s="83" t="s">
        <v>406</v>
      </c>
      <c r="O433" s="83" t="s">
        <v>406</v>
      </c>
      <c r="P433" s="83" t="s">
        <v>406</v>
      </c>
      <c r="Q433" s="83" t="s">
        <v>406</v>
      </c>
      <c r="R433" s="83" t="s">
        <v>406</v>
      </c>
      <c r="S433" s="83" t="s">
        <v>406</v>
      </c>
      <c r="T433" s="83" t="s">
        <v>406</v>
      </c>
      <c r="U433" s="3"/>
      <c r="V433" s="3"/>
    </row>
    <row r="434" spans="1:22">
      <c r="A434" s="83" t="s">
        <v>369</v>
      </c>
      <c r="B434" s="83" t="s">
        <v>367</v>
      </c>
      <c r="C434" s="83" t="s">
        <v>368</v>
      </c>
      <c r="D434" s="83">
        <v>123456</v>
      </c>
      <c r="E434" s="83" t="s">
        <v>370</v>
      </c>
      <c r="F434" s="83">
        <v>3</v>
      </c>
      <c r="G434" s="83">
        <v>8</v>
      </c>
      <c r="H434" s="83">
        <v>300</v>
      </c>
      <c r="I434" s="83" t="s">
        <v>406</v>
      </c>
      <c r="J434" s="83" t="s">
        <v>406</v>
      </c>
      <c r="K434" s="83" t="s">
        <v>406</v>
      </c>
      <c r="L434" s="83" t="s">
        <v>406</v>
      </c>
      <c r="M434" s="83" t="s">
        <v>406</v>
      </c>
      <c r="N434" s="83" t="s">
        <v>406</v>
      </c>
      <c r="O434" s="83" t="s">
        <v>406</v>
      </c>
      <c r="P434" s="83" t="s">
        <v>406</v>
      </c>
      <c r="Q434" s="83" t="s">
        <v>406</v>
      </c>
      <c r="R434" s="83" t="s">
        <v>406</v>
      </c>
      <c r="S434" s="83" t="s">
        <v>406</v>
      </c>
      <c r="T434" s="83" t="s">
        <v>406</v>
      </c>
      <c r="U434" s="3"/>
      <c r="V434" s="3"/>
    </row>
    <row r="435" spans="1:22">
      <c r="A435" s="83" t="s">
        <v>369</v>
      </c>
      <c r="B435" s="83" t="s">
        <v>367</v>
      </c>
      <c r="C435" s="83" t="s">
        <v>368</v>
      </c>
      <c r="D435" s="83">
        <v>123456</v>
      </c>
      <c r="E435" s="83" t="s">
        <v>370</v>
      </c>
      <c r="F435" s="83">
        <v>3</v>
      </c>
      <c r="G435" s="83">
        <v>8</v>
      </c>
      <c r="H435" s="83">
        <v>300</v>
      </c>
      <c r="I435" s="83" t="s">
        <v>406</v>
      </c>
      <c r="J435" s="83" t="s">
        <v>406</v>
      </c>
      <c r="K435" s="83" t="s">
        <v>406</v>
      </c>
      <c r="L435" s="83" t="s">
        <v>406</v>
      </c>
      <c r="M435" s="83" t="s">
        <v>406</v>
      </c>
      <c r="N435" s="83" t="s">
        <v>406</v>
      </c>
      <c r="O435" s="83" t="s">
        <v>406</v>
      </c>
      <c r="P435" s="83" t="s">
        <v>406</v>
      </c>
      <c r="Q435" s="83" t="s">
        <v>406</v>
      </c>
      <c r="R435" s="83" t="s">
        <v>406</v>
      </c>
      <c r="S435" s="83" t="s">
        <v>406</v>
      </c>
      <c r="T435" s="83" t="s">
        <v>406</v>
      </c>
      <c r="U435" s="3"/>
      <c r="V435" s="3"/>
    </row>
    <row r="436" spans="1:22">
      <c r="A436" s="83" t="s">
        <v>369</v>
      </c>
      <c r="B436" s="83" t="s">
        <v>367</v>
      </c>
      <c r="C436" s="83" t="s">
        <v>368</v>
      </c>
      <c r="D436" s="83">
        <v>123456</v>
      </c>
      <c r="E436" s="83" t="s">
        <v>370</v>
      </c>
      <c r="F436" s="83">
        <v>3</v>
      </c>
      <c r="G436" s="83">
        <v>8</v>
      </c>
      <c r="H436" s="83">
        <v>300</v>
      </c>
      <c r="I436" s="83" t="s">
        <v>406</v>
      </c>
      <c r="J436" s="83" t="s">
        <v>406</v>
      </c>
      <c r="K436" s="83" t="s">
        <v>406</v>
      </c>
      <c r="L436" s="83" t="s">
        <v>406</v>
      </c>
      <c r="M436" s="83" t="s">
        <v>406</v>
      </c>
      <c r="N436" s="83" t="s">
        <v>406</v>
      </c>
      <c r="O436" s="83" t="s">
        <v>406</v>
      </c>
      <c r="P436" s="83" t="s">
        <v>406</v>
      </c>
      <c r="Q436" s="83" t="s">
        <v>406</v>
      </c>
      <c r="R436" s="83" t="s">
        <v>406</v>
      </c>
      <c r="S436" s="83" t="s">
        <v>406</v>
      </c>
      <c r="T436" s="83" t="s">
        <v>406</v>
      </c>
      <c r="U436" s="3"/>
      <c r="V436" s="3"/>
    </row>
    <row r="437" spans="1:22">
      <c r="A437" s="83" t="s">
        <v>369</v>
      </c>
      <c r="B437" s="83" t="s">
        <v>367</v>
      </c>
      <c r="C437" s="83" t="s">
        <v>368</v>
      </c>
      <c r="D437" s="83">
        <v>123456</v>
      </c>
      <c r="E437" s="83" t="s">
        <v>370</v>
      </c>
      <c r="F437" s="83">
        <v>3</v>
      </c>
      <c r="G437" s="83">
        <v>8</v>
      </c>
      <c r="H437" s="83">
        <v>300</v>
      </c>
      <c r="I437" s="83" t="s">
        <v>406</v>
      </c>
      <c r="J437" s="83" t="s">
        <v>406</v>
      </c>
      <c r="K437" s="83" t="s">
        <v>406</v>
      </c>
      <c r="L437" s="83" t="s">
        <v>406</v>
      </c>
      <c r="M437" s="83" t="s">
        <v>406</v>
      </c>
      <c r="N437" s="83" t="s">
        <v>406</v>
      </c>
      <c r="O437" s="83" t="s">
        <v>406</v>
      </c>
      <c r="P437" s="83" t="s">
        <v>406</v>
      </c>
      <c r="Q437" s="83" t="s">
        <v>406</v>
      </c>
      <c r="R437" s="83" t="s">
        <v>406</v>
      </c>
      <c r="S437" s="83" t="s">
        <v>406</v>
      </c>
      <c r="T437" s="83" t="s">
        <v>406</v>
      </c>
      <c r="U437" s="3"/>
      <c r="V437" s="3"/>
    </row>
    <row r="438" spans="1:22">
      <c r="A438" s="83" t="s">
        <v>369</v>
      </c>
      <c r="B438" s="83" t="s">
        <v>367</v>
      </c>
      <c r="C438" s="83" t="s">
        <v>368</v>
      </c>
      <c r="D438" s="83">
        <v>123456</v>
      </c>
      <c r="E438" s="83" t="s">
        <v>370</v>
      </c>
      <c r="F438" s="83">
        <v>3</v>
      </c>
      <c r="G438" s="83">
        <v>8</v>
      </c>
      <c r="H438" s="83">
        <v>300</v>
      </c>
      <c r="I438" s="83" t="s">
        <v>406</v>
      </c>
      <c r="J438" s="83" t="s">
        <v>406</v>
      </c>
      <c r="K438" s="83" t="s">
        <v>406</v>
      </c>
      <c r="L438" s="83" t="s">
        <v>406</v>
      </c>
      <c r="M438" s="83" t="s">
        <v>406</v>
      </c>
      <c r="N438" s="83" t="s">
        <v>406</v>
      </c>
      <c r="O438" s="83" t="s">
        <v>406</v>
      </c>
      <c r="P438" s="83" t="s">
        <v>406</v>
      </c>
      <c r="Q438" s="83" t="s">
        <v>406</v>
      </c>
      <c r="R438" s="83" t="s">
        <v>406</v>
      </c>
      <c r="S438" s="83" t="s">
        <v>406</v>
      </c>
      <c r="T438" s="83" t="s">
        <v>406</v>
      </c>
      <c r="U438" s="3"/>
      <c r="V438" s="3"/>
    </row>
    <row r="439" spans="1:22">
      <c r="A439" s="83" t="s">
        <v>369</v>
      </c>
      <c r="B439" s="83" t="s">
        <v>367</v>
      </c>
      <c r="C439" s="83" t="s">
        <v>368</v>
      </c>
      <c r="D439" s="83">
        <v>123456</v>
      </c>
      <c r="E439" s="83" t="s">
        <v>370</v>
      </c>
      <c r="F439" s="83">
        <v>3</v>
      </c>
      <c r="G439" s="83">
        <v>8</v>
      </c>
      <c r="H439" s="83">
        <v>300</v>
      </c>
      <c r="I439" s="83" t="s">
        <v>406</v>
      </c>
      <c r="J439" s="83" t="s">
        <v>406</v>
      </c>
      <c r="K439" s="83" t="s">
        <v>406</v>
      </c>
      <c r="L439" s="83" t="s">
        <v>406</v>
      </c>
      <c r="M439" s="83" t="s">
        <v>406</v>
      </c>
      <c r="N439" s="83" t="s">
        <v>406</v>
      </c>
      <c r="O439" s="83" t="s">
        <v>406</v>
      </c>
      <c r="P439" s="83" t="s">
        <v>406</v>
      </c>
      <c r="Q439" s="83" t="s">
        <v>406</v>
      </c>
      <c r="R439" s="83" t="s">
        <v>406</v>
      </c>
      <c r="S439" s="83" t="s">
        <v>406</v>
      </c>
      <c r="T439" s="83" t="s">
        <v>406</v>
      </c>
      <c r="U439" s="3"/>
      <c r="V439" s="3"/>
    </row>
    <row r="440" spans="1:22">
      <c r="A440" s="83" t="s">
        <v>369</v>
      </c>
      <c r="B440" s="83" t="s">
        <v>367</v>
      </c>
      <c r="C440" s="83" t="s">
        <v>368</v>
      </c>
      <c r="D440" s="83">
        <v>123456</v>
      </c>
      <c r="E440" s="83" t="s">
        <v>370</v>
      </c>
      <c r="F440" s="83">
        <v>3</v>
      </c>
      <c r="G440" s="83">
        <v>8</v>
      </c>
      <c r="H440" s="83">
        <v>300</v>
      </c>
      <c r="I440" s="83" t="s">
        <v>406</v>
      </c>
      <c r="J440" s="83" t="s">
        <v>406</v>
      </c>
      <c r="K440" s="83" t="s">
        <v>406</v>
      </c>
      <c r="L440" s="83" t="s">
        <v>406</v>
      </c>
      <c r="M440" s="83" t="s">
        <v>406</v>
      </c>
      <c r="N440" s="83" t="s">
        <v>406</v>
      </c>
      <c r="O440" s="83" t="s">
        <v>406</v>
      </c>
      <c r="P440" s="83" t="s">
        <v>406</v>
      </c>
      <c r="Q440" s="83" t="s">
        <v>406</v>
      </c>
      <c r="R440" s="83" t="s">
        <v>406</v>
      </c>
      <c r="S440" s="83" t="s">
        <v>406</v>
      </c>
      <c r="T440" s="83" t="s">
        <v>406</v>
      </c>
      <c r="U440" s="3"/>
      <c r="V440" s="3"/>
    </row>
    <row r="441" spans="1:22">
      <c r="A441" s="83" t="s">
        <v>369</v>
      </c>
      <c r="B441" s="83" t="s">
        <v>367</v>
      </c>
      <c r="C441" s="83" t="s">
        <v>368</v>
      </c>
      <c r="D441" s="83">
        <v>123456</v>
      </c>
      <c r="E441" s="83" t="s">
        <v>370</v>
      </c>
      <c r="F441" s="83">
        <v>3</v>
      </c>
      <c r="G441" s="83">
        <v>8</v>
      </c>
      <c r="H441" s="83">
        <v>300</v>
      </c>
      <c r="I441" s="83" t="s">
        <v>406</v>
      </c>
      <c r="J441" s="83" t="s">
        <v>406</v>
      </c>
      <c r="K441" s="83" t="s">
        <v>406</v>
      </c>
      <c r="L441" s="83" t="s">
        <v>406</v>
      </c>
      <c r="M441" s="83" t="s">
        <v>406</v>
      </c>
      <c r="N441" s="83" t="s">
        <v>406</v>
      </c>
      <c r="O441" s="83" t="s">
        <v>406</v>
      </c>
      <c r="P441" s="83" t="s">
        <v>406</v>
      </c>
      <c r="Q441" s="83" t="s">
        <v>406</v>
      </c>
      <c r="R441" s="83" t="s">
        <v>406</v>
      </c>
      <c r="S441" s="83" t="s">
        <v>406</v>
      </c>
      <c r="T441" s="83" t="s">
        <v>406</v>
      </c>
      <c r="U441" s="3"/>
      <c r="V441" s="3"/>
    </row>
    <row r="442" spans="1:22">
      <c r="A442" s="83" t="s">
        <v>369</v>
      </c>
      <c r="B442" s="83" t="s">
        <v>367</v>
      </c>
      <c r="C442" s="83" t="s">
        <v>368</v>
      </c>
      <c r="D442" s="83">
        <v>123456</v>
      </c>
      <c r="E442" s="83" t="s">
        <v>370</v>
      </c>
      <c r="F442" s="83">
        <v>3</v>
      </c>
      <c r="G442" s="83">
        <v>8</v>
      </c>
      <c r="H442" s="83">
        <v>300</v>
      </c>
      <c r="I442" s="83" t="s">
        <v>406</v>
      </c>
      <c r="J442" s="83" t="s">
        <v>406</v>
      </c>
      <c r="K442" s="83" t="s">
        <v>406</v>
      </c>
      <c r="L442" s="83" t="s">
        <v>406</v>
      </c>
      <c r="M442" s="83" t="s">
        <v>406</v>
      </c>
      <c r="N442" s="83" t="s">
        <v>406</v>
      </c>
      <c r="O442" s="83" t="s">
        <v>406</v>
      </c>
      <c r="P442" s="83" t="s">
        <v>406</v>
      </c>
      <c r="Q442" s="83" t="s">
        <v>406</v>
      </c>
      <c r="R442" s="83" t="s">
        <v>406</v>
      </c>
      <c r="S442" s="83" t="s">
        <v>406</v>
      </c>
      <c r="T442" s="83" t="s">
        <v>406</v>
      </c>
      <c r="U442" s="3"/>
      <c r="V442" s="3"/>
    </row>
    <row r="443" spans="1:22">
      <c r="A443" s="83" t="s">
        <v>369</v>
      </c>
      <c r="B443" s="83" t="s">
        <v>367</v>
      </c>
      <c r="C443" s="83" t="s">
        <v>368</v>
      </c>
      <c r="D443" s="83">
        <v>123456</v>
      </c>
      <c r="E443" s="83" t="s">
        <v>370</v>
      </c>
      <c r="F443" s="83">
        <v>3</v>
      </c>
      <c r="G443" s="83">
        <v>8</v>
      </c>
      <c r="H443" s="83">
        <v>300</v>
      </c>
      <c r="I443" s="83" t="s">
        <v>406</v>
      </c>
      <c r="J443" s="83" t="s">
        <v>406</v>
      </c>
      <c r="K443" s="83" t="s">
        <v>406</v>
      </c>
      <c r="L443" s="83" t="s">
        <v>406</v>
      </c>
      <c r="M443" s="83" t="s">
        <v>406</v>
      </c>
      <c r="N443" s="83" t="s">
        <v>406</v>
      </c>
      <c r="O443" s="83" t="s">
        <v>406</v>
      </c>
      <c r="P443" s="83" t="s">
        <v>406</v>
      </c>
      <c r="Q443" s="83" t="s">
        <v>406</v>
      </c>
      <c r="R443" s="83" t="s">
        <v>406</v>
      </c>
      <c r="S443" s="83" t="s">
        <v>406</v>
      </c>
      <c r="T443" s="83" t="s">
        <v>406</v>
      </c>
      <c r="U443" s="3"/>
      <c r="V443" s="3"/>
    </row>
    <row r="444" spans="1:22">
      <c r="A444" s="83" t="s">
        <v>369</v>
      </c>
      <c r="B444" s="83" t="s">
        <v>367</v>
      </c>
      <c r="C444" s="83" t="s">
        <v>368</v>
      </c>
      <c r="D444" s="83">
        <v>123456</v>
      </c>
      <c r="E444" s="83" t="s">
        <v>370</v>
      </c>
      <c r="F444" s="83">
        <v>3</v>
      </c>
      <c r="G444" s="83">
        <v>8</v>
      </c>
      <c r="H444" s="83">
        <v>300</v>
      </c>
      <c r="I444" s="83" t="s">
        <v>406</v>
      </c>
      <c r="J444" s="83" t="s">
        <v>406</v>
      </c>
      <c r="K444" s="83" t="s">
        <v>406</v>
      </c>
      <c r="L444" s="83" t="s">
        <v>406</v>
      </c>
      <c r="M444" s="83" t="s">
        <v>406</v>
      </c>
      <c r="N444" s="83" t="s">
        <v>406</v>
      </c>
      <c r="O444" s="83" t="s">
        <v>406</v>
      </c>
      <c r="P444" s="83" t="s">
        <v>406</v>
      </c>
      <c r="Q444" s="83" t="s">
        <v>406</v>
      </c>
      <c r="R444" s="83" t="s">
        <v>406</v>
      </c>
      <c r="S444" s="83" t="s">
        <v>406</v>
      </c>
      <c r="T444" s="83" t="s">
        <v>406</v>
      </c>
      <c r="U444" s="3"/>
      <c r="V444" s="3"/>
    </row>
    <row r="445" spans="1:22">
      <c r="A445" s="83" t="s">
        <v>369</v>
      </c>
      <c r="B445" s="83" t="s">
        <v>367</v>
      </c>
      <c r="C445" s="83" t="s">
        <v>368</v>
      </c>
      <c r="D445" s="83">
        <v>123456</v>
      </c>
      <c r="E445" s="83" t="s">
        <v>370</v>
      </c>
      <c r="F445" s="83">
        <v>3</v>
      </c>
      <c r="G445" s="83">
        <v>8</v>
      </c>
      <c r="H445" s="83">
        <v>300</v>
      </c>
      <c r="I445" s="83" t="s">
        <v>406</v>
      </c>
      <c r="J445" s="83" t="s">
        <v>406</v>
      </c>
      <c r="K445" s="83" t="s">
        <v>406</v>
      </c>
      <c r="L445" s="83" t="s">
        <v>406</v>
      </c>
      <c r="M445" s="83" t="s">
        <v>406</v>
      </c>
      <c r="N445" s="83" t="s">
        <v>406</v>
      </c>
      <c r="O445" s="83" t="s">
        <v>406</v>
      </c>
      <c r="P445" s="83" t="s">
        <v>406</v>
      </c>
      <c r="Q445" s="83" t="s">
        <v>406</v>
      </c>
      <c r="R445" s="83" t="s">
        <v>406</v>
      </c>
      <c r="S445" s="83" t="s">
        <v>406</v>
      </c>
      <c r="T445" s="83" t="s">
        <v>406</v>
      </c>
      <c r="U445" s="3"/>
      <c r="V445" s="3"/>
    </row>
    <row r="446" spans="1:22">
      <c r="A446" s="83" t="s">
        <v>369</v>
      </c>
      <c r="B446" s="83" t="s">
        <v>367</v>
      </c>
      <c r="C446" s="83" t="s">
        <v>368</v>
      </c>
      <c r="D446" s="83">
        <v>123456</v>
      </c>
      <c r="E446" s="83" t="s">
        <v>370</v>
      </c>
      <c r="F446" s="83">
        <v>3</v>
      </c>
      <c r="G446" s="83">
        <v>8</v>
      </c>
      <c r="H446" s="83">
        <v>300</v>
      </c>
      <c r="I446" s="83" t="s">
        <v>406</v>
      </c>
      <c r="J446" s="83" t="s">
        <v>406</v>
      </c>
      <c r="K446" s="83" t="s">
        <v>406</v>
      </c>
      <c r="L446" s="83" t="s">
        <v>406</v>
      </c>
      <c r="M446" s="83" t="s">
        <v>406</v>
      </c>
      <c r="N446" s="83" t="s">
        <v>406</v>
      </c>
      <c r="O446" s="83" t="s">
        <v>406</v>
      </c>
      <c r="P446" s="83" t="s">
        <v>406</v>
      </c>
      <c r="Q446" s="83" t="s">
        <v>406</v>
      </c>
      <c r="R446" s="83" t="s">
        <v>406</v>
      </c>
      <c r="S446" s="83" t="s">
        <v>406</v>
      </c>
      <c r="T446" s="83" t="s">
        <v>406</v>
      </c>
      <c r="U446" s="3"/>
      <c r="V446" s="3"/>
    </row>
    <row r="447" spans="1:22">
      <c r="A447" s="83" t="s">
        <v>369</v>
      </c>
      <c r="B447" s="83" t="s">
        <v>367</v>
      </c>
      <c r="C447" s="83" t="s">
        <v>368</v>
      </c>
      <c r="D447" s="83">
        <v>123456</v>
      </c>
      <c r="E447" s="83" t="s">
        <v>370</v>
      </c>
      <c r="F447" s="83">
        <v>3</v>
      </c>
      <c r="G447" s="83">
        <v>8</v>
      </c>
      <c r="H447" s="83">
        <v>300</v>
      </c>
      <c r="I447" s="83" t="s">
        <v>406</v>
      </c>
      <c r="J447" s="83" t="s">
        <v>406</v>
      </c>
      <c r="K447" s="83" t="s">
        <v>406</v>
      </c>
      <c r="L447" s="83" t="s">
        <v>406</v>
      </c>
      <c r="M447" s="83" t="s">
        <v>406</v>
      </c>
      <c r="N447" s="83" t="s">
        <v>406</v>
      </c>
      <c r="O447" s="83" t="s">
        <v>406</v>
      </c>
      <c r="P447" s="83" t="s">
        <v>406</v>
      </c>
      <c r="Q447" s="83" t="s">
        <v>406</v>
      </c>
      <c r="R447" s="83" t="s">
        <v>406</v>
      </c>
      <c r="S447" s="83" t="s">
        <v>406</v>
      </c>
      <c r="T447" s="83" t="s">
        <v>406</v>
      </c>
      <c r="U447" s="3"/>
      <c r="V447" s="3"/>
    </row>
    <row r="448" spans="1:22">
      <c r="A448" s="83" t="s">
        <v>369</v>
      </c>
      <c r="B448" s="83" t="s">
        <v>367</v>
      </c>
      <c r="C448" s="83" t="s">
        <v>368</v>
      </c>
      <c r="D448" s="83">
        <v>123456</v>
      </c>
      <c r="E448" s="83" t="s">
        <v>370</v>
      </c>
      <c r="F448" s="83">
        <v>3</v>
      </c>
      <c r="G448" s="83">
        <v>8</v>
      </c>
      <c r="H448" s="83">
        <v>300</v>
      </c>
      <c r="I448" s="83" t="s">
        <v>406</v>
      </c>
      <c r="J448" s="83" t="s">
        <v>406</v>
      </c>
      <c r="K448" s="83" t="s">
        <v>406</v>
      </c>
      <c r="L448" s="83" t="s">
        <v>406</v>
      </c>
      <c r="M448" s="83" t="s">
        <v>406</v>
      </c>
      <c r="N448" s="83" t="s">
        <v>406</v>
      </c>
      <c r="O448" s="83" t="s">
        <v>406</v>
      </c>
      <c r="P448" s="83" t="s">
        <v>406</v>
      </c>
      <c r="Q448" s="83" t="s">
        <v>406</v>
      </c>
      <c r="R448" s="83" t="s">
        <v>406</v>
      </c>
      <c r="S448" s="83" t="s">
        <v>406</v>
      </c>
      <c r="T448" s="83" t="s">
        <v>406</v>
      </c>
      <c r="U448" s="3"/>
      <c r="V448" s="3"/>
    </row>
    <row r="449" spans="1:22">
      <c r="A449" s="83" t="s">
        <v>369</v>
      </c>
      <c r="B449" s="83" t="s">
        <v>367</v>
      </c>
      <c r="C449" s="83" t="s">
        <v>368</v>
      </c>
      <c r="D449" s="83">
        <v>123456</v>
      </c>
      <c r="E449" s="83" t="s">
        <v>370</v>
      </c>
      <c r="F449" s="83">
        <v>3</v>
      </c>
      <c r="G449" s="83">
        <v>8</v>
      </c>
      <c r="H449" s="83">
        <v>300</v>
      </c>
      <c r="I449" s="83" t="s">
        <v>406</v>
      </c>
      <c r="J449" s="83" t="s">
        <v>406</v>
      </c>
      <c r="K449" s="83" t="s">
        <v>406</v>
      </c>
      <c r="L449" s="83" t="s">
        <v>406</v>
      </c>
      <c r="M449" s="83" t="s">
        <v>406</v>
      </c>
      <c r="N449" s="83" t="s">
        <v>406</v>
      </c>
      <c r="O449" s="83" t="s">
        <v>406</v>
      </c>
      <c r="P449" s="83" t="s">
        <v>406</v>
      </c>
      <c r="Q449" s="83" t="s">
        <v>406</v>
      </c>
      <c r="R449" s="83" t="s">
        <v>406</v>
      </c>
      <c r="S449" s="83" t="s">
        <v>406</v>
      </c>
      <c r="T449" s="83" t="s">
        <v>406</v>
      </c>
      <c r="U449" s="3"/>
      <c r="V449" s="3"/>
    </row>
    <row r="450" spans="1:22">
      <c r="A450" s="83" t="s">
        <v>369</v>
      </c>
      <c r="B450" s="83" t="s">
        <v>367</v>
      </c>
      <c r="C450" s="83" t="s">
        <v>368</v>
      </c>
      <c r="D450" s="83">
        <v>123456</v>
      </c>
      <c r="E450" s="83" t="s">
        <v>370</v>
      </c>
      <c r="F450" s="83">
        <v>3</v>
      </c>
      <c r="G450" s="83">
        <v>8</v>
      </c>
      <c r="H450" s="83">
        <v>300</v>
      </c>
      <c r="I450" s="83" t="s">
        <v>406</v>
      </c>
      <c r="J450" s="83" t="s">
        <v>406</v>
      </c>
      <c r="K450" s="83" t="s">
        <v>406</v>
      </c>
      <c r="L450" s="83" t="s">
        <v>406</v>
      </c>
      <c r="M450" s="83" t="s">
        <v>406</v>
      </c>
      <c r="N450" s="83" t="s">
        <v>406</v>
      </c>
      <c r="O450" s="83" t="s">
        <v>406</v>
      </c>
      <c r="P450" s="83" t="s">
        <v>406</v>
      </c>
      <c r="Q450" s="83" t="s">
        <v>406</v>
      </c>
      <c r="R450" s="83" t="s">
        <v>406</v>
      </c>
      <c r="S450" s="83" t="s">
        <v>406</v>
      </c>
      <c r="T450" s="83" t="s">
        <v>406</v>
      </c>
      <c r="U450" s="3"/>
      <c r="V450" s="3"/>
    </row>
    <row r="451" spans="1:22">
      <c r="A451" s="83" t="s">
        <v>369</v>
      </c>
      <c r="B451" s="83" t="s">
        <v>367</v>
      </c>
      <c r="C451" s="83" t="s">
        <v>368</v>
      </c>
      <c r="D451" s="83">
        <v>123456</v>
      </c>
      <c r="E451" s="83" t="s">
        <v>370</v>
      </c>
      <c r="F451" s="83">
        <v>3</v>
      </c>
      <c r="G451" s="83">
        <v>8</v>
      </c>
      <c r="H451" s="83">
        <v>300</v>
      </c>
      <c r="I451" s="83" t="s">
        <v>406</v>
      </c>
      <c r="J451" s="83" t="s">
        <v>406</v>
      </c>
      <c r="K451" s="83" t="s">
        <v>406</v>
      </c>
      <c r="L451" s="83" t="s">
        <v>406</v>
      </c>
      <c r="M451" s="83" t="s">
        <v>406</v>
      </c>
      <c r="N451" s="83" t="s">
        <v>406</v>
      </c>
      <c r="O451" s="83" t="s">
        <v>406</v>
      </c>
      <c r="P451" s="83" t="s">
        <v>406</v>
      </c>
      <c r="Q451" s="83" t="s">
        <v>406</v>
      </c>
      <c r="R451" s="83" t="s">
        <v>406</v>
      </c>
      <c r="S451" s="83" t="s">
        <v>406</v>
      </c>
      <c r="T451" s="83" t="s">
        <v>406</v>
      </c>
      <c r="U451" s="3"/>
      <c r="V451" s="3"/>
    </row>
    <row r="452" spans="1:22">
      <c r="A452" s="83" t="s">
        <v>369</v>
      </c>
      <c r="B452" s="83" t="s">
        <v>367</v>
      </c>
      <c r="C452" s="83" t="s">
        <v>368</v>
      </c>
      <c r="D452" s="83">
        <v>123456</v>
      </c>
      <c r="E452" s="83" t="s">
        <v>370</v>
      </c>
      <c r="F452" s="83">
        <v>3</v>
      </c>
      <c r="G452" s="83">
        <v>8</v>
      </c>
      <c r="H452" s="83">
        <v>300</v>
      </c>
      <c r="I452" s="83" t="s">
        <v>406</v>
      </c>
      <c r="J452" s="83" t="s">
        <v>406</v>
      </c>
      <c r="K452" s="83" t="s">
        <v>406</v>
      </c>
      <c r="L452" s="83" t="s">
        <v>406</v>
      </c>
      <c r="M452" s="83" t="s">
        <v>406</v>
      </c>
      <c r="N452" s="83" t="s">
        <v>406</v>
      </c>
      <c r="O452" s="83" t="s">
        <v>406</v>
      </c>
      <c r="P452" s="83" t="s">
        <v>406</v>
      </c>
      <c r="Q452" s="83" t="s">
        <v>406</v>
      </c>
      <c r="R452" s="83" t="s">
        <v>406</v>
      </c>
      <c r="S452" s="83" t="s">
        <v>406</v>
      </c>
      <c r="T452" s="83" t="s">
        <v>406</v>
      </c>
      <c r="U452" s="3"/>
      <c r="V452" s="3"/>
    </row>
    <row r="453" spans="1:22">
      <c r="A453" s="83" t="s">
        <v>369</v>
      </c>
      <c r="B453" s="83" t="s">
        <v>367</v>
      </c>
      <c r="C453" s="83" t="s">
        <v>368</v>
      </c>
      <c r="D453" s="83">
        <v>123456</v>
      </c>
      <c r="E453" s="83" t="s">
        <v>370</v>
      </c>
      <c r="F453" s="83">
        <v>3</v>
      </c>
      <c r="G453" s="83">
        <v>8</v>
      </c>
      <c r="H453" s="83">
        <v>300</v>
      </c>
      <c r="I453" s="83" t="s">
        <v>406</v>
      </c>
      <c r="J453" s="83" t="s">
        <v>406</v>
      </c>
      <c r="K453" s="83" t="s">
        <v>406</v>
      </c>
      <c r="L453" s="83" t="s">
        <v>406</v>
      </c>
      <c r="M453" s="83" t="s">
        <v>406</v>
      </c>
      <c r="N453" s="83" t="s">
        <v>406</v>
      </c>
      <c r="O453" s="83" t="s">
        <v>406</v>
      </c>
      <c r="P453" s="83" t="s">
        <v>406</v>
      </c>
      <c r="Q453" s="83" t="s">
        <v>406</v>
      </c>
      <c r="R453" s="83" t="s">
        <v>406</v>
      </c>
      <c r="S453" s="83" t="s">
        <v>406</v>
      </c>
      <c r="T453" s="83" t="s">
        <v>406</v>
      </c>
      <c r="U453" s="3"/>
      <c r="V453" s="3"/>
    </row>
    <row r="454" spans="1:22">
      <c r="A454" s="83" t="s">
        <v>369</v>
      </c>
      <c r="B454" s="83" t="s">
        <v>367</v>
      </c>
      <c r="C454" s="83" t="s">
        <v>368</v>
      </c>
      <c r="D454" s="83">
        <v>123456</v>
      </c>
      <c r="E454" s="83" t="s">
        <v>370</v>
      </c>
      <c r="F454" s="83">
        <v>3</v>
      </c>
      <c r="G454" s="83">
        <v>8</v>
      </c>
      <c r="H454" s="83">
        <v>300</v>
      </c>
      <c r="I454" s="83" t="s">
        <v>406</v>
      </c>
      <c r="J454" s="83" t="s">
        <v>406</v>
      </c>
      <c r="K454" s="83" t="s">
        <v>406</v>
      </c>
      <c r="L454" s="83" t="s">
        <v>406</v>
      </c>
      <c r="M454" s="83" t="s">
        <v>406</v>
      </c>
      <c r="N454" s="83" t="s">
        <v>406</v>
      </c>
      <c r="O454" s="83" t="s">
        <v>406</v>
      </c>
      <c r="P454" s="83" t="s">
        <v>406</v>
      </c>
      <c r="Q454" s="83" t="s">
        <v>406</v>
      </c>
      <c r="R454" s="83" t="s">
        <v>406</v>
      </c>
      <c r="S454" s="83" t="s">
        <v>406</v>
      </c>
      <c r="T454" s="83" t="s">
        <v>406</v>
      </c>
      <c r="U454" s="3"/>
      <c r="V454" s="3"/>
    </row>
    <row r="455" spans="1:22">
      <c r="A455" s="83" t="s">
        <v>369</v>
      </c>
      <c r="B455" s="83" t="s">
        <v>367</v>
      </c>
      <c r="C455" s="83" t="s">
        <v>368</v>
      </c>
      <c r="D455" s="83">
        <v>123456</v>
      </c>
      <c r="E455" s="83" t="s">
        <v>370</v>
      </c>
      <c r="F455" s="83">
        <v>3</v>
      </c>
      <c r="G455" s="83">
        <v>8</v>
      </c>
      <c r="H455" s="83">
        <v>300</v>
      </c>
      <c r="I455" s="83" t="s">
        <v>406</v>
      </c>
      <c r="J455" s="83" t="s">
        <v>406</v>
      </c>
      <c r="K455" s="83" t="s">
        <v>406</v>
      </c>
      <c r="L455" s="83" t="s">
        <v>406</v>
      </c>
      <c r="M455" s="83" t="s">
        <v>406</v>
      </c>
      <c r="N455" s="83" t="s">
        <v>406</v>
      </c>
      <c r="O455" s="83" t="s">
        <v>406</v>
      </c>
      <c r="P455" s="83" t="s">
        <v>406</v>
      </c>
      <c r="Q455" s="83" t="s">
        <v>406</v>
      </c>
      <c r="R455" s="83" t="s">
        <v>406</v>
      </c>
      <c r="S455" s="83" t="s">
        <v>406</v>
      </c>
      <c r="T455" s="83" t="s">
        <v>406</v>
      </c>
      <c r="U455" s="3"/>
      <c r="V455" s="3"/>
    </row>
    <row r="456" spans="1:22">
      <c r="A456" s="83" t="s">
        <v>369</v>
      </c>
      <c r="B456" s="83" t="s">
        <v>367</v>
      </c>
      <c r="C456" s="83" t="s">
        <v>368</v>
      </c>
      <c r="D456" s="83">
        <v>123456</v>
      </c>
      <c r="E456" s="83" t="s">
        <v>370</v>
      </c>
      <c r="F456" s="83">
        <v>3</v>
      </c>
      <c r="G456" s="83">
        <v>8</v>
      </c>
      <c r="H456" s="83">
        <v>300</v>
      </c>
      <c r="I456" s="83" t="s">
        <v>406</v>
      </c>
      <c r="J456" s="83" t="s">
        <v>406</v>
      </c>
      <c r="K456" s="83" t="s">
        <v>406</v>
      </c>
      <c r="L456" s="83" t="s">
        <v>406</v>
      </c>
      <c r="M456" s="83" t="s">
        <v>406</v>
      </c>
      <c r="N456" s="83" t="s">
        <v>406</v>
      </c>
      <c r="O456" s="83" t="s">
        <v>406</v>
      </c>
      <c r="P456" s="83" t="s">
        <v>406</v>
      </c>
      <c r="Q456" s="83" t="s">
        <v>406</v>
      </c>
      <c r="R456" s="83" t="s">
        <v>406</v>
      </c>
      <c r="S456" s="83" t="s">
        <v>406</v>
      </c>
      <c r="T456" s="83" t="s">
        <v>406</v>
      </c>
      <c r="U456" s="3"/>
      <c r="V456" s="3"/>
    </row>
    <row r="457" spans="1:22">
      <c r="A457" s="83" t="s">
        <v>369</v>
      </c>
      <c r="B457" s="83" t="s">
        <v>367</v>
      </c>
      <c r="C457" s="83" t="s">
        <v>368</v>
      </c>
      <c r="D457" s="83">
        <v>123456</v>
      </c>
      <c r="E457" s="83" t="s">
        <v>370</v>
      </c>
      <c r="F457" s="83">
        <v>3</v>
      </c>
      <c r="G457" s="83">
        <v>8</v>
      </c>
      <c r="H457" s="83">
        <v>300</v>
      </c>
      <c r="I457" s="83" t="s">
        <v>406</v>
      </c>
      <c r="J457" s="83" t="s">
        <v>406</v>
      </c>
      <c r="K457" s="83" t="s">
        <v>406</v>
      </c>
      <c r="L457" s="83" t="s">
        <v>406</v>
      </c>
      <c r="M457" s="83" t="s">
        <v>406</v>
      </c>
      <c r="N457" s="83" t="s">
        <v>406</v>
      </c>
      <c r="O457" s="83" t="s">
        <v>406</v>
      </c>
      <c r="P457" s="83" t="s">
        <v>406</v>
      </c>
      <c r="Q457" s="83" t="s">
        <v>406</v>
      </c>
      <c r="R457" s="83" t="s">
        <v>406</v>
      </c>
      <c r="S457" s="83" t="s">
        <v>406</v>
      </c>
      <c r="T457" s="83" t="s">
        <v>406</v>
      </c>
      <c r="U457" s="3"/>
      <c r="V457" s="3"/>
    </row>
    <row r="458" spans="1:22">
      <c r="A458" s="83" t="s">
        <v>369</v>
      </c>
      <c r="B458" s="83" t="s">
        <v>367</v>
      </c>
      <c r="C458" s="83" t="s">
        <v>368</v>
      </c>
      <c r="D458" s="83">
        <v>123456</v>
      </c>
      <c r="E458" s="83" t="s">
        <v>370</v>
      </c>
      <c r="F458" s="83">
        <v>3</v>
      </c>
      <c r="G458" s="83">
        <v>8</v>
      </c>
      <c r="H458" s="83">
        <v>300</v>
      </c>
      <c r="I458" s="83" t="s">
        <v>406</v>
      </c>
      <c r="J458" s="83" t="s">
        <v>406</v>
      </c>
      <c r="K458" s="83" t="s">
        <v>406</v>
      </c>
      <c r="L458" s="83" t="s">
        <v>406</v>
      </c>
      <c r="M458" s="83" t="s">
        <v>406</v>
      </c>
      <c r="N458" s="83" t="s">
        <v>406</v>
      </c>
      <c r="O458" s="83" t="s">
        <v>406</v>
      </c>
      <c r="P458" s="83" t="s">
        <v>406</v>
      </c>
      <c r="Q458" s="83" t="s">
        <v>406</v>
      </c>
      <c r="R458" s="83" t="s">
        <v>406</v>
      </c>
      <c r="S458" s="83" t="s">
        <v>406</v>
      </c>
      <c r="T458" s="83" t="s">
        <v>406</v>
      </c>
      <c r="U458" s="3"/>
      <c r="V458" s="3"/>
    </row>
    <row r="459" spans="1:22">
      <c r="A459" s="83" t="s">
        <v>369</v>
      </c>
      <c r="B459" s="83" t="s">
        <v>367</v>
      </c>
      <c r="C459" s="83" t="s">
        <v>368</v>
      </c>
      <c r="D459" s="83">
        <v>123456</v>
      </c>
      <c r="E459" s="83" t="s">
        <v>370</v>
      </c>
      <c r="F459" s="83">
        <v>3</v>
      </c>
      <c r="G459" s="83">
        <v>8</v>
      </c>
      <c r="H459" s="83">
        <v>300</v>
      </c>
      <c r="I459" s="83" t="s">
        <v>406</v>
      </c>
      <c r="J459" s="83" t="s">
        <v>406</v>
      </c>
      <c r="K459" s="83" t="s">
        <v>406</v>
      </c>
      <c r="L459" s="83" t="s">
        <v>406</v>
      </c>
      <c r="M459" s="83" t="s">
        <v>406</v>
      </c>
      <c r="N459" s="83" t="s">
        <v>406</v>
      </c>
      <c r="O459" s="83" t="s">
        <v>406</v>
      </c>
      <c r="P459" s="83" t="s">
        <v>406</v>
      </c>
      <c r="Q459" s="83" t="s">
        <v>406</v>
      </c>
      <c r="R459" s="83" t="s">
        <v>406</v>
      </c>
      <c r="S459" s="83" t="s">
        <v>406</v>
      </c>
      <c r="T459" s="83" t="s">
        <v>406</v>
      </c>
      <c r="U459" s="3"/>
      <c r="V459" s="3"/>
    </row>
    <row r="460" spans="1:22">
      <c r="A460" s="83" t="s">
        <v>369</v>
      </c>
      <c r="B460" s="83" t="s">
        <v>367</v>
      </c>
      <c r="C460" s="83" t="s">
        <v>368</v>
      </c>
      <c r="D460" s="83">
        <v>123456</v>
      </c>
      <c r="E460" s="83" t="s">
        <v>370</v>
      </c>
      <c r="F460" s="83">
        <v>3</v>
      </c>
      <c r="G460" s="83">
        <v>8</v>
      </c>
      <c r="H460" s="83">
        <v>300</v>
      </c>
      <c r="I460" s="83" t="s">
        <v>406</v>
      </c>
      <c r="J460" s="83" t="s">
        <v>406</v>
      </c>
      <c r="K460" s="83" t="s">
        <v>406</v>
      </c>
      <c r="L460" s="83" t="s">
        <v>406</v>
      </c>
      <c r="M460" s="83" t="s">
        <v>406</v>
      </c>
      <c r="N460" s="83" t="s">
        <v>406</v>
      </c>
      <c r="O460" s="83" t="s">
        <v>406</v>
      </c>
      <c r="P460" s="83" t="s">
        <v>406</v>
      </c>
      <c r="Q460" s="83" t="s">
        <v>406</v>
      </c>
      <c r="R460" s="83" t="s">
        <v>406</v>
      </c>
      <c r="S460" s="83" t="s">
        <v>406</v>
      </c>
      <c r="T460" s="83" t="s">
        <v>406</v>
      </c>
      <c r="U460" s="3"/>
      <c r="V460" s="3"/>
    </row>
    <row r="461" spans="1:22">
      <c r="A461" s="83" t="s">
        <v>369</v>
      </c>
      <c r="B461" s="83" t="s">
        <v>367</v>
      </c>
      <c r="C461" s="83" t="s">
        <v>368</v>
      </c>
      <c r="D461" s="83">
        <v>123456</v>
      </c>
      <c r="E461" s="83" t="s">
        <v>370</v>
      </c>
      <c r="F461" s="83">
        <v>3</v>
      </c>
      <c r="G461" s="83">
        <v>8</v>
      </c>
      <c r="H461" s="83">
        <v>300</v>
      </c>
      <c r="I461" s="83" t="s">
        <v>406</v>
      </c>
      <c r="J461" s="83" t="s">
        <v>406</v>
      </c>
      <c r="K461" s="83" t="s">
        <v>406</v>
      </c>
      <c r="L461" s="83" t="s">
        <v>406</v>
      </c>
      <c r="M461" s="83" t="s">
        <v>406</v>
      </c>
      <c r="N461" s="83" t="s">
        <v>406</v>
      </c>
      <c r="O461" s="83" t="s">
        <v>406</v>
      </c>
      <c r="P461" s="83" t="s">
        <v>406</v>
      </c>
      <c r="Q461" s="83" t="s">
        <v>406</v>
      </c>
      <c r="R461" s="83" t="s">
        <v>406</v>
      </c>
      <c r="S461" s="83" t="s">
        <v>406</v>
      </c>
      <c r="T461" s="83" t="s">
        <v>406</v>
      </c>
      <c r="U461" s="3"/>
      <c r="V461" s="3"/>
    </row>
    <row r="462" spans="1:22">
      <c r="A462" s="83" t="s">
        <v>369</v>
      </c>
      <c r="B462" s="83" t="s">
        <v>367</v>
      </c>
      <c r="C462" s="83" t="s">
        <v>368</v>
      </c>
      <c r="D462" s="83">
        <v>123456</v>
      </c>
      <c r="E462" s="83" t="s">
        <v>370</v>
      </c>
      <c r="F462" s="83">
        <v>3</v>
      </c>
      <c r="G462" s="83">
        <v>8</v>
      </c>
      <c r="H462" s="83">
        <v>300</v>
      </c>
      <c r="I462" s="83" t="s">
        <v>406</v>
      </c>
      <c r="J462" s="83" t="s">
        <v>406</v>
      </c>
      <c r="K462" s="83" t="s">
        <v>406</v>
      </c>
      <c r="L462" s="83" t="s">
        <v>406</v>
      </c>
      <c r="M462" s="83" t="s">
        <v>406</v>
      </c>
      <c r="N462" s="83" t="s">
        <v>406</v>
      </c>
      <c r="O462" s="83" t="s">
        <v>406</v>
      </c>
      <c r="P462" s="83" t="s">
        <v>406</v>
      </c>
      <c r="Q462" s="83" t="s">
        <v>406</v>
      </c>
      <c r="R462" s="83" t="s">
        <v>406</v>
      </c>
      <c r="S462" s="83" t="s">
        <v>406</v>
      </c>
      <c r="T462" s="83" t="s">
        <v>406</v>
      </c>
      <c r="U462" s="3"/>
      <c r="V462" s="3"/>
    </row>
    <row r="463" spans="1:22">
      <c r="A463" s="83" t="s">
        <v>369</v>
      </c>
      <c r="B463" s="83" t="s">
        <v>367</v>
      </c>
      <c r="C463" s="83" t="s">
        <v>368</v>
      </c>
      <c r="D463" s="83">
        <v>123456</v>
      </c>
      <c r="E463" s="83" t="s">
        <v>370</v>
      </c>
      <c r="F463" s="83">
        <v>3</v>
      </c>
      <c r="G463" s="83">
        <v>8</v>
      </c>
      <c r="H463" s="83">
        <v>300</v>
      </c>
      <c r="I463" s="83" t="s">
        <v>406</v>
      </c>
      <c r="J463" s="83" t="s">
        <v>406</v>
      </c>
      <c r="K463" s="83" t="s">
        <v>406</v>
      </c>
      <c r="L463" s="83" t="s">
        <v>406</v>
      </c>
      <c r="M463" s="83" t="s">
        <v>406</v>
      </c>
      <c r="N463" s="83" t="s">
        <v>406</v>
      </c>
      <c r="O463" s="83" t="s">
        <v>406</v>
      </c>
      <c r="P463" s="83" t="s">
        <v>406</v>
      </c>
      <c r="Q463" s="83" t="s">
        <v>406</v>
      </c>
      <c r="R463" s="83" t="s">
        <v>406</v>
      </c>
      <c r="S463" s="83" t="s">
        <v>406</v>
      </c>
      <c r="T463" s="83" t="s">
        <v>406</v>
      </c>
      <c r="U463" s="3"/>
      <c r="V463" s="3"/>
    </row>
    <row r="464" spans="1:22">
      <c r="A464" s="83" t="s">
        <v>369</v>
      </c>
      <c r="B464" s="83" t="s">
        <v>367</v>
      </c>
      <c r="C464" s="83" t="s">
        <v>368</v>
      </c>
      <c r="D464" s="83">
        <v>123456</v>
      </c>
      <c r="E464" s="83" t="s">
        <v>370</v>
      </c>
      <c r="F464" s="83">
        <v>3</v>
      </c>
      <c r="G464" s="83">
        <v>8</v>
      </c>
      <c r="H464" s="83">
        <v>300</v>
      </c>
      <c r="I464" s="83" t="s">
        <v>406</v>
      </c>
      <c r="J464" s="83" t="s">
        <v>406</v>
      </c>
      <c r="K464" s="83" t="s">
        <v>406</v>
      </c>
      <c r="L464" s="83" t="s">
        <v>406</v>
      </c>
      <c r="M464" s="83" t="s">
        <v>406</v>
      </c>
      <c r="N464" s="83" t="s">
        <v>406</v>
      </c>
      <c r="O464" s="83" t="s">
        <v>406</v>
      </c>
      <c r="P464" s="83" t="s">
        <v>406</v>
      </c>
      <c r="Q464" s="83" t="s">
        <v>406</v>
      </c>
      <c r="R464" s="83" t="s">
        <v>406</v>
      </c>
      <c r="S464" s="83" t="s">
        <v>406</v>
      </c>
      <c r="T464" s="83" t="s">
        <v>406</v>
      </c>
      <c r="U464" s="3"/>
      <c r="V464" s="3"/>
    </row>
    <row r="465" spans="1:22">
      <c r="A465" s="83" t="s">
        <v>369</v>
      </c>
      <c r="B465" s="83" t="s">
        <v>367</v>
      </c>
      <c r="C465" s="83" t="s">
        <v>368</v>
      </c>
      <c r="D465" s="83">
        <v>123456</v>
      </c>
      <c r="E465" s="83" t="s">
        <v>370</v>
      </c>
      <c r="F465" s="83">
        <v>3</v>
      </c>
      <c r="G465" s="83">
        <v>8</v>
      </c>
      <c r="H465" s="83">
        <v>300</v>
      </c>
      <c r="I465" s="83" t="s">
        <v>406</v>
      </c>
      <c r="J465" s="83" t="s">
        <v>406</v>
      </c>
      <c r="K465" s="83" t="s">
        <v>406</v>
      </c>
      <c r="L465" s="83" t="s">
        <v>406</v>
      </c>
      <c r="M465" s="83" t="s">
        <v>406</v>
      </c>
      <c r="N465" s="83" t="s">
        <v>406</v>
      </c>
      <c r="O465" s="83" t="s">
        <v>406</v>
      </c>
      <c r="P465" s="83" t="s">
        <v>406</v>
      </c>
      <c r="Q465" s="83" t="s">
        <v>406</v>
      </c>
      <c r="R465" s="83" t="s">
        <v>406</v>
      </c>
      <c r="S465" s="83" t="s">
        <v>406</v>
      </c>
      <c r="T465" s="83" t="s">
        <v>406</v>
      </c>
      <c r="U465" s="3"/>
      <c r="V465" s="3"/>
    </row>
    <row r="466" spans="1:22">
      <c r="A466" s="83" t="s">
        <v>369</v>
      </c>
      <c r="B466" s="83" t="s">
        <v>367</v>
      </c>
      <c r="C466" s="83" t="s">
        <v>368</v>
      </c>
      <c r="D466" s="83">
        <v>123456</v>
      </c>
      <c r="E466" s="83" t="s">
        <v>370</v>
      </c>
      <c r="F466" s="83">
        <v>3</v>
      </c>
      <c r="G466" s="83">
        <v>8</v>
      </c>
      <c r="H466" s="83">
        <v>300</v>
      </c>
      <c r="I466" s="83" t="s">
        <v>406</v>
      </c>
      <c r="J466" s="83" t="s">
        <v>406</v>
      </c>
      <c r="K466" s="83" t="s">
        <v>406</v>
      </c>
      <c r="L466" s="83" t="s">
        <v>406</v>
      </c>
      <c r="M466" s="83" t="s">
        <v>406</v>
      </c>
      <c r="N466" s="83" t="s">
        <v>406</v>
      </c>
      <c r="O466" s="83" t="s">
        <v>406</v>
      </c>
      <c r="P466" s="83" t="s">
        <v>406</v>
      </c>
      <c r="Q466" s="83" t="s">
        <v>406</v>
      </c>
      <c r="R466" s="83" t="s">
        <v>406</v>
      </c>
      <c r="S466" s="83" t="s">
        <v>406</v>
      </c>
      <c r="T466" s="83" t="s">
        <v>406</v>
      </c>
      <c r="U466" s="3"/>
      <c r="V466" s="3"/>
    </row>
    <row r="467" spans="1:22">
      <c r="A467" s="83" t="s">
        <v>369</v>
      </c>
      <c r="B467" s="83" t="s">
        <v>367</v>
      </c>
      <c r="C467" s="83" t="s">
        <v>368</v>
      </c>
      <c r="D467" s="83">
        <v>123456</v>
      </c>
      <c r="E467" s="83" t="s">
        <v>370</v>
      </c>
      <c r="F467" s="83">
        <v>3</v>
      </c>
      <c r="G467" s="83">
        <v>8</v>
      </c>
      <c r="H467" s="83">
        <v>300</v>
      </c>
      <c r="I467" s="83" t="s">
        <v>406</v>
      </c>
      <c r="J467" s="83" t="s">
        <v>406</v>
      </c>
      <c r="K467" s="83" t="s">
        <v>406</v>
      </c>
      <c r="L467" s="83" t="s">
        <v>406</v>
      </c>
      <c r="M467" s="83" t="s">
        <v>406</v>
      </c>
      <c r="N467" s="83" t="s">
        <v>406</v>
      </c>
      <c r="O467" s="83" t="s">
        <v>406</v>
      </c>
      <c r="P467" s="83" t="s">
        <v>406</v>
      </c>
      <c r="Q467" s="83" t="s">
        <v>406</v>
      </c>
      <c r="R467" s="83" t="s">
        <v>406</v>
      </c>
      <c r="S467" s="83" t="s">
        <v>406</v>
      </c>
      <c r="T467" s="83" t="s">
        <v>406</v>
      </c>
      <c r="U467" s="3"/>
      <c r="V467" s="3"/>
    </row>
    <row r="468" spans="1:22">
      <c r="A468" s="83" t="s">
        <v>369</v>
      </c>
      <c r="B468" s="83" t="s">
        <v>367</v>
      </c>
      <c r="C468" s="83" t="s">
        <v>368</v>
      </c>
      <c r="D468" s="83">
        <v>123456</v>
      </c>
      <c r="E468" s="83" t="s">
        <v>370</v>
      </c>
      <c r="F468" s="83">
        <v>3</v>
      </c>
      <c r="G468" s="83">
        <v>8</v>
      </c>
      <c r="H468" s="83">
        <v>300</v>
      </c>
      <c r="I468" s="83" t="s">
        <v>406</v>
      </c>
      <c r="J468" s="83" t="s">
        <v>406</v>
      </c>
      <c r="K468" s="83" t="s">
        <v>406</v>
      </c>
      <c r="L468" s="83" t="s">
        <v>406</v>
      </c>
      <c r="M468" s="83" t="s">
        <v>406</v>
      </c>
      <c r="N468" s="83" t="s">
        <v>406</v>
      </c>
      <c r="O468" s="83" t="s">
        <v>406</v>
      </c>
      <c r="P468" s="83" t="s">
        <v>406</v>
      </c>
      <c r="Q468" s="83" t="s">
        <v>406</v>
      </c>
      <c r="R468" s="83" t="s">
        <v>406</v>
      </c>
      <c r="S468" s="83" t="s">
        <v>406</v>
      </c>
      <c r="T468" s="83" t="s">
        <v>406</v>
      </c>
      <c r="U468" s="3"/>
      <c r="V468" s="3"/>
    </row>
    <row r="469" spans="1:22">
      <c r="A469" s="83" t="s">
        <v>369</v>
      </c>
      <c r="B469" s="83" t="s">
        <v>367</v>
      </c>
      <c r="C469" s="83" t="s">
        <v>368</v>
      </c>
      <c r="D469" s="83">
        <v>123456</v>
      </c>
      <c r="E469" s="83" t="s">
        <v>370</v>
      </c>
      <c r="F469" s="83">
        <v>3</v>
      </c>
      <c r="G469" s="83">
        <v>8</v>
      </c>
      <c r="H469" s="83">
        <v>300</v>
      </c>
      <c r="I469" s="83" t="s">
        <v>406</v>
      </c>
      <c r="J469" s="83" t="s">
        <v>406</v>
      </c>
      <c r="K469" s="83" t="s">
        <v>406</v>
      </c>
      <c r="L469" s="83" t="s">
        <v>406</v>
      </c>
      <c r="M469" s="83" t="s">
        <v>406</v>
      </c>
      <c r="N469" s="83" t="s">
        <v>406</v>
      </c>
      <c r="O469" s="83" t="s">
        <v>406</v>
      </c>
      <c r="P469" s="83" t="s">
        <v>406</v>
      </c>
      <c r="Q469" s="83" t="s">
        <v>406</v>
      </c>
      <c r="R469" s="83" t="s">
        <v>406</v>
      </c>
      <c r="S469" s="83" t="s">
        <v>406</v>
      </c>
      <c r="T469" s="83" t="s">
        <v>406</v>
      </c>
      <c r="U469" s="3"/>
      <c r="V469" s="3"/>
    </row>
    <row r="470" spans="1:22">
      <c r="A470" s="83" t="s">
        <v>369</v>
      </c>
      <c r="B470" s="83" t="s">
        <v>367</v>
      </c>
      <c r="C470" s="83" t="s">
        <v>368</v>
      </c>
      <c r="D470" s="83">
        <v>123456</v>
      </c>
      <c r="E470" s="83" t="s">
        <v>370</v>
      </c>
      <c r="F470" s="83">
        <v>3</v>
      </c>
      <c r="G470" s="83">
        <v>8</v>
      </c>
      <c r="H470" s="83">
        <v>300</v>
      </c>
      <c r="I470" s="83" t="s">
        <v>406</v>
      </c>
      <c r="J470" s="83" t="s">
        <v>406</v>
      </c>
      <c r="K470" s="83" t="s">
        <v>406</v>
      </c>
      <c r="L470" s="83" t="s">
        <v>406</v>
      </c>
      <c r="M470" s="83" t="s">
        <v>406</v>
      </c>
      <c r="N470" s="83" t="s">
        <v>406</v>
      </c>
      <c r="O470" s="83" t="s">
        <v>406</v>
      </c>
      <c r="P470" s="83" t="s">
        <v>406</v>
      </c>
      <c r="Q470" s="83" t="s">
        <v>406</v>
      </c>
      <c r="R470" s="83" t="s">
        <v>406</v>
      </c>
      <c r="S470" s="83" t="s">
        <v>406</v>
      </c>
      <c r="T470" s="83" t="s">
        <v>406</v>
      </c>
      <c r="U470" s="3"/>
      <c r="V470" s="3"/>
    </row>
    <row r="471" spans="1:22">
      <c r="A471" s="83" t="s">
        <v>369</v>
      </c>
      <c r="B471" s="83" t="s">
        <v>367</v>
      </c>
      <c r="C471" s="83" t="s">
        <v>368</v>
      </c>
      <c r="D471" s="83">
        <v>123456</v>
      </c>
      <c r="E471" s="83" t="s">
        <v>370</v>
      </c>
      <c r="F471" s="83">
        <v>3</v>
      </c>
      <c r="G471" s="83">
        <v>8</v>
      </c>
      <c r="H471" s="83">
        <v>300</v>
      </c>
      <c r="I471" s="83" t="s">
        <v>406</v>
      </c>
      <c r="J471" s="83" t="s">
        <v>406</v>
      </c>
      <c r="K471" s="83" t="s">
        <v>406</v>
      </c>
      <c r="L471" s="83" t="s">
        <v>406</v>
      </c>
      <c r="M471" s="83" t="s">
        <v>406</v>
      </c>
      <c r="N471" s="83" t="s">
        <v>406</v>
      </c>
      <c r="O471" s="83" t="s">
        <v>406</v>
      </c>
      <c r="P471" s="83" t="s">
        <v>406</v>
      </c>
      <c r="Q471" s="83" t="s">
        <v>406</v>
      </c>
      <c r="R471" s="83" t="s">
        <v>406</v>
      </c>
      <c r="S471" s="83" t="s">
        <v>406</v>
      </c>
      <c r="T471" s="83" t="s">
        <v>406</v>
      </c>
      <c r="U471" s="3"/>
      <c r="V471" s="3"/>
    </row>
    <row r="472" spans="1:22">
      <c r="A472" s="83" t="s">
        <v>369</v>
      </c>
      <c r="B472" s="83" t="s">
        <v>367</v>
      </c>
      <c r="C472" s="83" t="s">
        <v>368</v>
      </c>
      <c r="D472" s="83">
        <v>123456</v>
      </c>
      <c r="E472" s="83" t="s">
        <v>370</v>
      </c>
      <c r="F472" s="83">
        <v>3</v>
      </c>
      <c r="G472" s="83">
        <v>8</v>
      </c>
      <c r="H472" s="83">
        <v>300</v>
      </c>
      <c r="I472" s="83" t="s">
        <v>406</v>
      </c>
      <c r="J472" s="83" t="s">
        <v>406</v>
      </c>
      <c r="K472" s="83" t="s">
        <v>406</v>
      </c>
      <c r="L472" s="83" t="s">
        <v>406</v>
      </c>
      <c r="M472" s="83" t="s">
        <v>406</v>
      </c>
      <c r="N472" s="83" t="s">
        <v>406</v>
      </c>
      <c r="O472" s="83" t="s">
        <v>406</v>
      </c>
      <c r="P472" s="83" t="s">
        <v>406</v>
      </c>
      <c r="Q472" s="83" t="s">
        <v>406</v>
      </c>
      <c r="R472" s="83" t="s">
        <v>406</v>
      </c>
      <c r="S472" s="83" t="s">
        <v>406</v>
      </c>
      <c r="T472" s="83" t="s">
        <v>406</v>
      </c>
      <c r="U472" s="3"/>
      <c r="V472" s="3"/>
    </row>
    <row r="473" spans="1:22">
      <c r="A473" s="83" t="s">
        <v>369</v>
      </c>
      <c r="B473" s="83" t="s">
        <v>367</v>
      </c>
      <c r="C473" s="83" t="s">
        <v>368</v>
      </c>
      <c r="D473" s="83">
        <v>123456</v>
      </c>
      <c r="E473" s="83" t="s">
        <v>370</v>
      </c>
      <c r="F473" s="83">
        <v>3</v>
      </c>
      <c r="G473" s="83">
        <v>8</v>
      </c>
      <c r="H473" s="83">
        <v>300</v>
      </c>
      <c r="I473" s="83" t="s">
        <v>406</v>
      </c>
      <c r="J473" s="83" t="s">
        <v>406</v>
      </c>
      <c r="K473" s="83" t="s">
        <v>406</v>
      </c>
      <c r="L473" s="83" t="s">
        <v>406</v>
      </c>
      <c r="M473" s="83" t="s">
        <v>406</v>
      </c>
      <c r="N473" s="83" t="s">
        <v>406</v>
      </c>
      <c r="O473" s="83" t="s">
        <v>406</v>
      </c>
      <c r="P473" s="83" t="s">
        <v>406</v>
      </c>
      <c r="Q473" s="83" t="s">
        <v>406</v>
      </c>
      <c r="R473" s="83" t="s">
        <v>406</v>
      </c>
      <c r="S473" s="83" t="s">
        <v>406</v>
      </c>
      <c r="T473" s="83" t="s">
        <v>406</v>
      </c>
      <c r="U473" s="3"/>
      <c r="V473" s="3"/>
    </row>
    <row r="474" spans="1:22">
      <c r="A474" s="83" t="s">
        <v>369</v>
      </c>
      <c r="B474" s="83" t="s">
        <v>367</v>
      </c>
      <c r="C474" s="83" t="s">
        <v>368</v>
      </c>
      <c r="D474" s="83">
        <v>123456</v>
      </c>
      <c r="E474" s="83" t="s">
        <v>370</v>
      </c>
      <c r="F474" s="83">
        <v>3</v>
      </c>
      <c r="G474" s="83">
        <v>8</v>
      </c>
      <c r="H474" s="83">
        <v>300</v>
      </c>
      <c r="I474" s="83" t="s">
        <v>406</v>
      </c>
      <c r="J474" s="83" t="s">
        <v>406</v>
      </c>
      <c r="K474" s="83" t="s">
        <v>406</v>
      </c>
      <c r="L474" s="83" t="s">
        <v>406</v>
      </c>
      <c r="M474" s="83" t="s">
        <v>406</v>
      </c>
      <c r="N474" s="83" t="s">
        <v>406</v>
      </c>
      <c r="O474" s="83" t="s">
        <v>406</v>
      </c>
      <c r="P474" s="83" t="s">
        <v>406</v>
      </c>
      <c r="Q474" s="83" t="s">
        <v>406</v>
      </c>
      <c r="R474" s="83" t="s">
        <v>406</v>
      </c>
      <c r="S474" s="83" t="s">
        <v>406</v>
      </c>
      <c r="T474" s="83" t="s">
        <v>406</v>
      </c>
      <c r="U474" s="3"/>
      <c r="V474" s="3"/>
    </row>
    <row r="475" spans="1:22">
      <c r="A475" s="83" t="s">
        <v>369</v>
      </c>
      <c r="B475" s="83" t="s">
        <v>367</v>
      </c>
      <c r="C475" s="83" t="s">
        <v>368</v>
      </c>
      <c r="D475" s="83">
        <v>123456</v>
      </c>
      <c r="E475" s="83" t="s">
        <v>370</v>
      </c>
      <c r="F475" s="83">
        <v>3</v>
      </c>
      <c r="G475" s="83">
        <v>8</v>
      </c>
      <c r="H475" s="83">
        <v>300</v>
      </c>
      <c r="I475" s="83" t="s">
        <v>406</v>
      </c>
      <c r="J475" s="83" t="s">
        <v>406</v>
      </c>
      <c r="K475" s="83" t="s">
        <v>406</v>
      </c>
      <c r="L475" s="83" t="s">
        <v>406</v>
      </c>
      <c r="M475" s="83" t="s">
        <v>406</v>
      </c>
      <c r="N475" s="83" t="s">
        <v>406</v>
      </c>
      <c r="O475" s="83" t="s">
        <v>406</v>
      </c>
      <c r="P475" s="83" t="s">
        <v>406</v>
      </c>
      <c r="Q475" s="83" t="s">
        <v>406</v>
      </c>
      <c r="R475" s="83" t="s">
        <v>406</v>
      </c>
      <c r="S475" s="83" t="s">
        <v>406</v>
      </c>
      <c r="T475" s="83" t="s">
        <v>406</v>
      </c>
      <c r="U475" s="3"/>
      <c r="V475" s="3"/>
    </row>
    <row r="476" spans="1:22">
      <c r="A476" s="83" t="s">
        <v>369</v>
      </c>
      <c r="B476" s="83" t="s">
        <v>367</v>
      </c>
      <c r="C476" s="83" t="s">
        <v>368</v>
      </c>
      <c r="D476" s="83">
        <v>123456</v>
      </c>
      <c r="E476" s="83" t="s">
        <v>370</v>
      </c>
      <c r="F476" s="83">
        <v>3</v>
      </c>
      <c r="G476" s="83">
        <v>8</v>
      </c>
      <c r="H476" s="83">
        <v>300</v>
      </c>
      <c r="I476" s="83" t="s">
        <v>406</v>
      </c>
      <c r="J476" s="83" t="s">
        <v>406</v>
      </c>
      <c r="K476" s="83" t="s">
        <v>406</v>
      </c>
      <c r="L476" s="83" t="s">
        <v>406</v>
      </c>
      <c r="M476" s="83" t="s">
        <v>406</v>
      </c>
      <c r="N476" s="83" t="s">
        <v>406</v>
      </c>
      <c r="O476" s="83" t="s">
        <v>406</v>
      </c>
      <c r="P476" s="83" t="s">
        <v>406</v>
      </c>
      <c r="Q476" s="83" t="s">
        <v>406</v>
      </c>
      <c r="R476" s="83" t="s">
        <v>406</v>
      </c>
      <c r="S476" s="83" t="s">
        <v>406</v>
      </c>
      <c r="T476" s="83" t="s">
        <v>406</v>
      </c>
      <c r="U476" s="3"/>
      <c r="V476" s="3"/>
    </row>
    <row r="477" spans="1:22">
      <c r="A477" s="83" t="s">
        <v>369</v>
      </c>
      <c r="B477" s="83" t="s">
        <v>367</v>
      </c>
      <c r="C477" s="83" t="s">
        <v>368</v>
      </c>
      <c r="D477" s="83">
        <v>123456</v>
      </c>
      <c r="E477" s="83" t="s">
        <v>370</v>
      </c>
      <c r="F477" s="83">
        <v>3</v>
      </c>
      <c r="G477" s="83">
        <v>8</v>
      </c>
      <c r="H477" s="83">
        <v>300</v>
      </c>
      <c r="I477" s="83" t="s">
        <v>406</v>
      </c>
      <c r="J477" s="83" t="s">
        <v>406</v>
      </c>
      <c r="K477" s="83" t="s">
        <v>406</v>
      </c>
      <c r="L477" s="83" t="s">
        <v>406</v>
      </c>
      <c r="M477" s="83" t="s">
        <v>406</v>
      </c>
      <c r="N477" s="83" t="s">
        <v>406</v>
      </c>
      <c r="O477" s="83" t="s">
        <v>406</v>
      </c>
      <c r="P477" s="83" t="s">
        <v>406</v>
      </c>
      <c r="Q477" s="83" t="s">
        <v>406</v>
      </c>
      <c r="R477" s="83" t="s">
        <v>406</v>
      </c>
      <c r="S477" s="83" t="s">
        <v>406</v>
      </c>
      <c r="T477" s="83" t="s">
        <v>406</v>
      </c>
      <c r="U477" s="3"/>
      <c r="V477" s="3"/>
    </row>
    <row r="478" spans="1:22">
      <c r="A478" s="83" t="s">
        <v>369</v>
      </c>
      <c r="B478" s="83" t="s">
        <v>367</v>
      </c>
      <c r="C478" s="83" t="s">
        <v>368</v>
      </c>
      <c r="D478" s="83">
        <v>123456</v>
      </c>
      <c r="E478" s="83" t="s">
        <v>370</v>
      </c>
      <c r="F478" s="83">
        <v>3</v>
      </c>
      <c r="G478" s="83">
        <v>8</v>
      </c>
      <c r="H478" s="83">
        <v>300</v>
      </c>
      <c r="I478" s="83" t="s">
        <v>406</v>
      </c>
      <c r="J478" s="83" t="s">
        <v>406</v>
      </c>
      <c r="K478" s="83" t="s">
        <v>406</v>
      </c>
      <c r="L478" s="83" t="s">
        <v>406</v>
      </c>
      <c r="M478" s="83" t="s">
        <v>406</v>
      </c>
      <c r="N478" s="83" t="s">
        <v>406</v>
      </c>
      <c r="O478" s="83" t="s">
        <v>406</v>
      </c>
      <c r="P478" s="83" t="s">
        <v>406</v>
      </c>
      <c r="Q478" s="83" t="s">
        <v>406</v>
      </c>
      <c r="R478" s="83" t="s">
        <v>406</v>
      </c>
      <c r="S478" s="83" t="s">
        <v>406</v>
      </c>
      <c r="T478" s="83" t="s">
        <v>406</v>
      </c>
      <c r="U478" s="3"/>
      <c r="V478" s="3"/>
    </row>
    <row r="479" spans="1:22">
      <c r="A479" s="83" t="s">
        <v>369</v>
      </c>
      <c r="B479" s="83" t="s">
        <v>367</v>
      </c>
      <c r="C479" s="83" t="s">
        <v>368</v>
      </c>
      <c r="D479" s="83">
        <v>123456</v>
      </c>
      <c r="E479" s="83" t="s">
        <v>370</v>
      </c>
      <c r="F479" s="83">
        <v>3</v>
      </c>
      <c r="G479" s="83">
        <v>8</v>
      </c>
      <c r="H479" s="83">
        <v>300</v>
      </c>
      <c r="I479" s="83" t="s">
        <v>406</v>
      </c>
      <c r="J479" s="83" t="s">
        <v>406</v>
      </c>
      <c r="K479" s="83" t="s">
        <v>406</v>
      </c>
      <c r="L479" s="83" t="s">
        <v>406</v>
      </c>
      <c r="M479" s="83" t="s">
        <v>406</v>
      </c>
      <c r="N479" s="83" t="s">
        <v>406</v>
      </c>
      <c r="O479" s="83" t="s">
        <v>406</v>
      </c>
      <c r="P479" s="83" t="s">
        <v>406</v>
      </c>
      <c r="Q479" s="83" t="s">
        <v>406</v>
      </c>
      <c r="R479" s="83" t="s">
        <v>406</v>
      </c>
      <c r="S479" s="83" t="s">
        <v>406</v>
      </c>
      <c r="T479" s="83" t="s">
        <v>406</v>
      </c>
      <c r="U479" s="3"/>
      <c r="V479" s="3"/>
    </row>
    <row r="480" spans="1:22">
      <c r="A480" s="83" t="s">
        <v>369</v>
      </c>
      <c r="B480" s="83" t="s">
        <v>367</v>
      </c>
      <c r="C480" s="83" t="s">
        <v>368</v>
      </c>
      <c r="D480" s="83">
        <v>123456</v>
      </c>
      <c r="E480" s="83" t="s">
        <v>370</v>
      </c>
      <c r="F480" s="83">
        <v>3</v>
      </c>
      <c r="G480" s="83">
        <v>8</v>
      </c>
      <c r="H480" s="83">
        <v>300</v>
      </c>
      <c r="I480" s="83" t="s">
        <v>406</v>
      </c>
      <c r="J480" s="83" t="s">
        <v>406</v>
      </c>
      <c r="K480" s="83" t="s">
        <v>406</v>
      </c>
      <c r="L480" s="83" t="s">
        <v>406</v>
      </c>
      <c r="M480" s="83" t="s">
        <v>406</v>
      </c>
      <c r="N480" s="83" t="s">
        <v>406</v>
      </c>
      <c r="O480" s="83" t="s">
        <v>406</v>
      </c>
      <c r="P480" s="83" t="s">
        <v>406</v>
      </c>
      <c r="Q480" s="83" t="s">
        <v>406</v>
      </c>
      <c r="R480" s="83" t="s">
        <v>406</v>
      </c>
      <c r="S480" s="83" t="s">
        <v>406</v>
      </c>
      <c r="T480" s="83" t="s">
        <v>406</v>
      </c>
      <c r="U480" s="3"/>
      <c r="V480" s="3"/>
    </row>
    <row r="481" spans="1:22">
      <c r="A481" s="83" t="s">
        <v>369</v>
      </c>
      <c r="B481" s="83" t="s">
        <v>367</v>
      </c>
      <c r="C481" s="83" t="s">
        <v>368</v>
      </c>
      <c r="D481" s="83">
        <v>123456</v>
      </c>
      <c r="E481" s="83" t="s">
        <v>370</v>
      </c>
      <c r="F481" s="83">
        <v>3</v>
      </c>
      <c r="G481" s="83">
        <v>8</v>
      </c>
      <c r="H481" s="83">
        <v>300</v>
      </c>
      <c r="I481" s="83" t="s">
        <v>406</v>
      </c>
      <c r="J481" s="83" t="s">
        <v>406</v>
      </c>
      <c r="K481" s="83" t="s">
        <v>406</v>
      </c>
      <c r="L481" s="83" t="s">
        <v>406</v>
      </c>
      <c r="M481" s="83" t="s">
        <v>406</v>
      </c>
      <c r="N481" s="83" t="s">
        <v>406</v>
      </c>
      <c r="O481" s="83" t="s">
        <v>406</v>
      </c>
      <c r="P481" s="83" t="s">
        <v>406</v>
      </c>
      <c r="Q481" s="83" t="s">
        <v>406</v>
      </c>
      <c r="R481" s="83" t="s">
        <v>406</v>
      </c>
      <c r="S481" s="83" t="s">
        <v>406</v>
      </c>
      <c r="T481" s="83" t="s">
        <v>406</v>
      </c>
      <c r="U481" s="3"/>
      <c r="V481" s="3"/>
    </row>
    <row r="482" spans="1:22">
      <c r="A482" s="83" t="s">
        <v>369</v>
      </c>
      <c r="B482" s="83" t="s">
        <v>367</v>
      </c>
      <c r="C482" s="83" t="s">
        <v>368</v>
      </c>
      <c r="D482" s="83">
        <v>123456</v>
      </c>
      <c r="E482" s="83" t="s">
        <v>370</v>
      </c>
      <c r="F482" s="83">
        <v>3</v>
      </c>
      <c r="G482" s="83">
        <v>8</v>
      </c>
      <c r="H482" s="83">
        <v>300</v>
      </c>
      <c r="I482" s="83" t="s">
        <v>406</v>
      </c>
      <c r="J482" s="83" t="s">
        <v>406</v>
      </c>
      <c r="K482" s="83" t="s">
        <v>406</v>
      </c>
      <c r="L482" s="83" t="s">
        <v>406</v>
      </c>
      <c r="M482" s="83" t="s">
        <v>406</v>
      </c>
      <c r="N482" s="83" t="s">
        <v>406</v>
      </c>
      <c r="O482" s="83" t="s">
        <v>406</v>
      </c>
      <c r="P482" s="83" t="s">
        <v>406</v>
      </c>
      <c r="Q482" s="83" t="s">
        <v>406</v>
      </c>
      <c r="R482" s="83" t="s">
        <v>406</v>
      </c>
      <c r="S482" s="83" t="s">
        <v>406</v>
      </c>
      <c r="T482" s="83" t="s">
        <v>406</v>
      </c>
      <c r="U482" s="3"/>
      <c r="V482" s="3"/>
    </row>
    <row r="483" spans="1:22">
      <c r="A483" s="83" t="s">
        <v>369</v>
      </c>
      <c r="B483" s="83" t="s">
        <v>367</v>
      </c>
      <c r="C483" s="83" t="s">
        <v>368</v>
      </c>
      <c r="D483" s="83">
        <v>123456</v>
      </c>
      <c r="E483" s="83" t="s">
        <v>370</v>
      </c>
      <c r="F483" s="83">
        <v>3</v>
      </c>
      <c r="G483" s="83">
        <v>8</v>
      </c>
      <c r="H483" s="83">
        <v>300</v>
      </c>
      <c r="I483" s="83" t="s">
        <v>406</v>
      </c>
      <c r="J483" s="83" t="s">
        <v>406</v>
      </c>
      <c r="K483" s="83" t="s">
        <v>406</v>
      </c>
      <c r="L483" s="83" t="s">
        <v>406</v>
      </c>
      <c r="M483" s="83" t="s">
        <v>406</v>
      </c>
      <c r="N483" s="83" t="s">
        <v>406</v>
      </c>
      <c r="O483" s="83" t="s">
        <v>406</v>
      </c>
      <c r="P483" s="83" t="s">
        <v>406</v>
      </c>
      <c r="Q483" s="83" t="s">
        <v>406</v>
      </c>
      <c r="R483" s="83" t="s">
        <v>406</v>
      </c>
      <c r="S483" s="83" t="s">
        <v>406</v>
      </c>
      <c r="T483" s="83" t="s">
        <v>406</v>
      </c>
      <c r="U483" s="3"/>
      <c r="V483" s="3"/>
    </row>
    <row r="484" spans="1:22">
      <c r="A484" s="83" t="s">
        <v>369</v>
      </c>
      <c r="B484" s="83" t="s">
        <v>367</v>
      </c>
      <c r="C484" s="83" t="s">
        <v>368</v>
      </c>
      <c r="D484" s="83">
        <v>123456</v>
      </c>
      <c r="E484" s="83" t="s">
        <v>370</v>
      </c>
      <c r="F484" s="83">
        <v>3</v>
      </c>
      <c r="G484" s="83">
        <v>8</v>
      </c>
      <c r="H484" s="83">
        <v>300</v>
      </c>
      <c r="I484" s="83" t="s">
        <v>406</v>
      </c>
      <c r="J484" s="83" t="s">
        <v>406</v>
      </c>
      <c r="K484" s="83" t="s">
        <v>406</v>
      </c>
      <c r="L484" s="83" t="s">
        <v>406</v>
      </c>
      <c r="M484" s="83" t="s">
        <v>406</v>
      </c>
      <c r="N484" s="83" t="s">
        <v>406</v>
      </c>
      <c r="O484" s="83" t="s">
        <v>406</v>
      </c>
      <c r="P484" s="83" t="s">
        <v>406</v>
      </c>
      <c r="Q484" s="83" t="s">
        <v>406</v>
      </c>
      <c r="R484" s="83" t="s">
        <v>406</v>
      </c>
      <c r="S484" s="83" t="s">
        <v>406</v>
      </c>
      <c r="T484" s="83" t="s">
        <v>406</v>
      </c>
      <c r="U484" s="3"/>
      <c r="V484" s="3"/>
    </row>
    <row r="485" spans="1:22">
      <c r="A485" s="83" t="s">
        <v>369</v>
      </c>
      <c r="B485" s="83" t="s">
        <v>367</v>
      </c>
      <c r="C485" s="83" t="s">
        <v>368</v>
      </c>
      <c r="D485" s="83">
        <v>123456</v>
      </c>
      <c r="E485" s="83" t="s">
        <v>370</v>
      </c>
      <c r="F485" s="83">
        <v>3</v>
      </c>
      <c r="G485" s="83">
        <v>8</v>
      </c>
      <c r="H485" s="83">
        <v>300</v>
      </c>
      <c r="I485" s="83" t="s">
        <v>406</v>
      </c>
      <c r="J485" s="83" t="s">
        <v>406</v>
      </c>
      <c r="K485" s="83" t="s">
        <v>406</v>
      </c>
      <c r="L485" s="83" t="s">
        <v>406</v>
      </c>
      <c r="M485" s="83" t="s">
        <v>406</v>
      </c>
      <c r="N485" s="83" t="s">
        <v>406</v>
      </c>
      <c r="O485" s="83" t="s">
        <v>406</v>
      </c>
      <c r="P485" s="83" t="s">
        <v>406</v>
      </c>
      <c r="Q485" s="83" t="s">
        <v>406</v>
      </c>
      <c r="R485" s="83" t="s">
        <v>406</v>
      </c>
      <c r="S485" s="83" t="s">
        <v>406</v>
      </c>
      <c r="T485" s="83" t="s">
        <v>406</v>
      </c>
      <c r="U485" s="3"/>
      <c r="V485" s="3"/>
    </row>
    <row r="486" spans="1:22">
      <c r="A486" s="83" t="s">
        <v>369</v>
      </c>
      <c r="B486" s="83" t="s">
        <v>367</v>
      </c>
      <c r="C486" s="83" t="s">
        <v>368</v>
      </c>
      <c r="D486" s="83">
        <v>123456</v>
      </c>
      <c r="E486" s="83" t="s">
        <v>370</v>
      </c>
      <c r="F486" s="83">
        <v>3</v>
      </c>
      <c r="G486" s="83">
        <v>8</v>
      </c>
      <c r="H486" s="83">
        <v>300</v>
      </c>
      <c r="I486" s="83" t="s">
        <v>406</v>
      </c>
      <c r="J486" s="83" t="s">
        <v>406</v>
      </c>
      <c r="K486" s="83" t="s">
        <v>406</v>
      </c>
      <c r="L486" s="83" t="s">
        <v>406</v>
      </c>
      <c r="M486" s="83" t="s">
        <v>406</v>
      </c>
      <c r="N486" s="83" t="s">
        <v>406</v>
      </c>
      <c r="O486" s="83" t="s">
        <v>406</v>
      </c>
      <c r="P486" s="83" t="s">
        <v>406</v>
      </c>
      <c r="Q486" s="83" t="s">
        <v>406</v>
      </c>
      <c r="R486" s="83" t="s">
        <v>406</v>
      </c>
      <c r="S486" s="83" t="s">
        <v>406</v>
      </c>
      <c r="T486" s="83" t="s">
        <v>406</v>
      </c>
      <c r="U486" s="3"/>
      <c r="V486" s="3"/>
    </row>
    <row r="487" spans="1:22">
      <c r="A487" s="83" t="s">
        <v>369</v>
      </c>
      <c r="B487" s="83" t="s">
        <v>367</v>
      </c>
      <c r="C487" s="83" t="s">
        <v>368</v>
      </c>
      <c r="D487" s="83">
        <v>123456</v>
      </c>
      <c r="E487" s="83" t="s">
        <v>370</v>
      </c>
      <c r="F487" s="83">
        <v>3</v>
      </c>
      <c r="G487" s="83">
        <v>8</v>
      </c>
      <c r="H487" s="83">
        <v>300</v>
      </c>
      <c r="I487" s="83" t="s">
        <v>406</v>
      </c>
      <c r="J487" s="83" t="s">
        <v>406</v>
      </c>
      <c r="K487" s="83" t="s">
        <v>406</v>
      </c>
      <c r="L487" s="83" t="s">
        <v>406</v>
      </c>
      <c r="M487" s="83" t="s">
        <v>406</v>
      </c>
      <c r="N487" s="83" t="s">
        <v>406</v>
      </c>
      <c r="O487" s="83" t="s">
        <v>406</v>
      </c>
      <c r="P487" s="83" t="s">
        <v>406</v>
      </c>
      <c r="Q487" s="83" t="s">
        <v>406</v>
      </c>
      <c r="R487" s="83" t="s">
        <v>406</v>
      </c>
      <c r="S487" s="83" t="s">
        <v>406</v>
      </c>
      <c r="T487" s="83" t="s">
        <v>406</v>
      </c>
      <c r="U487" s="3"/>
      <c r="V487" s="3"/>
    </row>
    <row r="488" spans="1:22">
      <c r="A488" s="83" t="s">
        <v>369</v>
      </c>
      <c r="B488" s="83" t="s">
        <v>367</v>
      </c>
      <c r="C488" s="83" t="s">
        <v>368</v>
      </c>
      <c r="D488" s="83">
        <v>123456</v>
      </c>
      <c r="E488" s="83" t="s">
        <v>370</v>
      </c>
      <c r="F488" s="83">
        <v>3</v>
      </c>
      <c r="G488" s="83">
        <v>8</v>
      </c>
      <c r="H488" s="83">
        <v>300</v>
      </c>
      <c r="I488" s="83" t="s">
        <v>406</v>
      </c>
      <c r="J488" s="83" t="s">
        <v>406</v>
      </c>
      <c r="K488" s="83" t="s">
        <v>406</v>
      </c>
      <c r="L488" s="83" t="s">
        <v>406</v>
      </c>
      <c r="M488" s="83" t="s">
        <v>406</v>
      </c>
      <c r="N488" s="83" t="s">
        <v>406</v>
      </c>
      <c r="O488" s="83" t="s">
        <v>406</v>
      </c>
      <c r="P488" s="83" t="s">
        <v>406</v>
      </c>
      <c r="Q488" s="83" t="s">
        <v>406</v>
      </c>
      <c r="R488" s="83" t="s">
        <v>406</v>
      </c>
      <c r="S488" s="83" t="s">
        <v>406</v>
      </c>
      <c r="T488" s="83" t="s">
        <v>406</v>
      </c>
      <c r="U488" s="3"/>
      <c r="V488" s="3"/>
    </row>
    <row r="489" spans="1:22">
      <c r="A489" s="83" t="s">
        <v>369</v>
      </c>
      <c r="B489" s="83" t="s">
        <v>367</v>
      </c>
      <c r="C489" s="83" t="s">
        <v>368</v>
      </c>
      <c r="D489" s="83">
        <v>123456</v>
      </c>
      <c r="E489" s="83" t="s">
        <v>370</v>
      </c>
      <c r="F489" s="83">
        <v>3</v>
      </c>
      <c r="G489" s="83">
        <v>8</v>
      </c>
      <c r="H489" s="83">
        <v>300</v>
      </c>
      <c r="I489" s="83" t="s">
        <v>406</v>
      </c>
      <c r="J489" s="83" t="s">
        <v>406</v>
      </c>
      <c r="K489" s="83" t="s">
        <v>406</v>
      </c>
      <c r="L489" s="83" t="s">
        <v>406</v>
      </c>
      <c r="M489" s="83" t="s">
        <v>406</v>
      </c>
      <c r="N489" s="83" t="s">
        <v>406</v>
      </c>
      <c r="O489" s="83" t="s">
        <v>406</v>
      </c>
      <c r="P489" s="83" t="s">
        <v>406</v>
      </c>
      <c r="Q489" s="83" t="s">
        <v>406</v>
      </c>
      <c r="R489" s="83" t="s">
        <v>406</v>
      </c>
      <c r="S489" s="83" t="s">
        <v>406</v>
      </c>
      <c r="T489" s="83" t="s">
        <v>406</v>
      </c>
      <c r="U489" s="3"/>
      <c r="V489" s="3"/>
    </row>
    <row r="490" spans="1:22">
      <c r="A490" s="83" t="s">
        <v>369</v>
      </c>
      <c r="B490" s="83" t="s">
        <v>367</v>
      </c>
      <c r="C490" s="83" t="s">
        <v>368</v>
      </c>
      <c r="D490" s="83">
        <v>123456</v>
      </c>
      <c r="E490" s="83" t="s">
        <v>370</v>
      </c>
      <c r="F490" s="83">
        <v>3</v>
      </c>
      <c r="G490" s="83">
        <v>8</v>
      </c>
      <c r="H490" s="83">
        <v>300</v>
      </c>
      <c r="I490" s="83" t="s">
        <v>406</v>
      </c>
      <c r="J490" s="83" t="s">
        <v>406</v>
      </c>
      <c r="K490" s="83" t="s">
        <v>406</v>
      </c>
      <c r="L490" s="83" t="s">
        <v>406</v>
      </c>
      <c r="M490" s="83" t="s">
        <v>406</v>
      </c>
      <c r="N490" s="83" t="s">
        <v>406</v>
      </c>
      <c r="O490" s="83" t="s">
        <v>406</v>
      </c>
      <c r="P490" s="83" t="s">
        <v>406</v>
      </c>
      <c r="Q490" s="83" t="s">
        <v>406</v>
      </c>
      <c r="R490" s="83" t="s">
        <v>406</v>
      </c>
      <c r="S490" s="83" t="s">
        <v>406</v>
      </c>
      <c r="T490" s="83" t="s">
        <v>406</v>
      </c>
      <c r="U490" s="3"/>
      <c r="V490" s="3"/>
    </row>
    <row r="491" spans="1:22">
      <c r="A491" s="83" t="s">
        <v>369</v>
      </c>
      <c r="B491" s="83" t="s">
        <v>367</v>
      </c>
      <c r="C491" s="83" t="s">
        <v>368</v>
      </c>
      <c r="D491" s="83">
        <v>123456</v>
      </c>
      <c r="E491" s="83" t="s">
        <v>370</v>
      </c>
      <c r="F491" s="83">
        <v>3</v>
      </c>
      <c r="G491" s="83">
        <v>8</v>
      </c>
      <c r="H491" s="83">
        <v>300</v>
      </c>
      <c r="I491" s="83" t="s">
        <v>406</v>
      </c>
      <c r="J491" s="83" t="s">
        <v>406</v>
      </c>
      <c r="K491" s="83" t="s">
        <v>406</v>
      </c>
      <c r="L491" s="83" t="s">
        <v>406</v>
      </c>
      <c r="M491" s="83" t="s">
        <v>406</v>
      </c>
      <c r="N491" s="83" t="s">
        <v>406</v>
      </c>
      <c r="O491" s="83" t="s">
        <v>406</v>
      </c>
      <c r="P491" s="83" t="s">
        <v>406</v>
      </c>
      <c r="Q491" s="83" t="s">
        <v>406</v>
      </c>
      <c r="R491" s="83" t="s">
        <v>406</v>
      </c>
      <c r="S491" s="83" t="s">
        <v>406</v>
      </c>
      <c r="T491" s="83" t="s">
        <v>406</v>
      </c>
      <c r="U491" s="3"/>
      <c r="V491" s="3"/>
    </row>
    <row r="492" spans="1:22">
      <c r="A492" s="83" t="s">
        <v>369</v>
      </c>
      <c r="B492" s="83" t="s">
        <v>367</v>
      </c>
      <c r="C492" s="83" t="s">
        <v>368</v>
      </c>
      <c r="D492" s="83">
        <v>123456</v>
      </c>
      <c r="E492" s="83" t="s">
        <v>370</v>
      </c>
      <c r="F492" s="83">
        <v>3</v>
      </c>
      <c r="G492" s="83">
        <v>8</v>
      </c>
      <c r="H492" s="83">
        <v>300</v>
      </c>
      <c r="I492" s="83" t="s">
        <v>406</v>
      </c>
      <c r="J492" s="83" t="s">
        <v>406</v>
      </c>
      <c r="K492" s="83" t="s">
        <v>406</v>
      </c>
      <c r="L492" s="83" t="s">
        <v>406</v>
      </c>
      <c r="M492" s="83" t="s">
        <v>406</v>
      </c>
      <c r="N492" s="83" t="s">
        <v>406</v>
      </c>
      <c r="O492" s="83" t="s">
        <v>406</v>
      </c>
      <c r="P492" s="83" t="s">
        <v>406</v>
      </c>
      <c r="Q492" s="83" t="s">
        <v>406</v>
      </c>
      <c r="R492" s="83" t="s">
        <v>406</v>
      </c>
      <c r="S492" s="83" t="s">
        <v>406</v>
      </c>
      <c r="T492" s="83" t="s">
        <v>406</v>
      </c>
      <c r="U492" s="3"/>
      <c r="V492" s="3"/>
    </row>
    <row r="493" spans="1:22">
      <c r="A493" s="83" t="s">
        <v>369</v>
      </c>
      <c r="B493" s="83" t="s">
        <v>367</v>
      </c>
      <c r="C493" s="83" t="s">
        <v>368</v>
      </c>
      <c r="D493" s="83">
        <v>123456</v>
      </c>
      <c r="E493" s="83" t="s">
        <v>370</v>
      </c>
      <c r="F493" s="83">
        <v>3</v>
      </c>
      <c r="G493" s="83">
        <v>8</v>
      </c>
      <c r="H493" s="83">
        <v>300</v>
      </c>
      <c r="I493" s="83" t="s">
        <v>406</v>
      </c>
      <c r="J493" s="83" t="s">
        <v>406</v>
      </c>
      <c r="K493" s="83" t="s">
        <v>406</v>
      </c>
      <c r="L493" s="83" t="s">
        <v>406</v>
      </c>
      <c r="M493" s="83" t="s">
        <v>406</v>
      </c>
      <c r="N493" s="83" t="s">
        <v>406</v>
      </c>
      <c r="O493" s="83" t="s">
        <v>406</v>
      </c>
      <c r="P493" s="83" t="s">
        <v>406</v>
      </c>
      <c r="Q493" s="83" t="s">
        <v>406</v>
      </c>
      <c r="R493" s="83" t="s">
        <v>406</v>
      </c>
      <c r="S493" s="83" t="s">
        <v>406</v>
      </c>
      <c r="T493" s="83" t="s">
        <v>406</v>
      </c>
      <c r="U493" s="3"/>
      <c r="V493" s="3"/>
    </row>
    <row r="494" spans="1:22">
      <c r="A494" s="83" t="s">
        <v>369</v>
      </c>
      <c r="B494" s="83" t="s">
        <v>367</v>
      </c>
      <c r="C494" s="83" t="s">
        <v>368</v>
      </c>
      <c r="D494" s="83">
        <v>123456</v>
      </c>
      <c r="E494" s="83" t="s">
        <v>370</v>
      </c>
      <c r="F494" s="83">
        <v>3</v>
      </c>
      <c r="G494" s="83">
        <v>8</v>
      </c>
      <c r="H494" s="83">
        <v>300</v>
      </c>
      <c r="I494" s="83" t="s">
        <v>406</v>
      </c>
      <c r="J494" s="83" t="s">
        <v>406</v>
      </c>
      <c r="K494" s="83" t="s">
        <v>406</v>
      </c>
      <c r="L494" s="83" t="s">
        <v>406</v>
      </c>
      <c r="M494" s="83" t="s">
        <v>406</v>
      </c>
      <c r="N494" s="83" t="s">
        <v>406</v>
      </c>
      <c r="O494" s="83" t="s">
        <v>406</v>
      </c>
      <c r="P494" s="83" t="s">
        <v>406</v>
      </c>
      <c r="Q494" s="83" t="s">
        <v>406</v>
      </c>
      <c r="R494" s="83" t="s">
        <v>406</v>
      </c>
      <c r="S494" s="83" t="s">
        <v>406</v>
      </c>
      <c r="T494" s="83" t="s">
        <v>406</v>
      </c>
      <c r="U494" s="3"/>
      <c r="V494" s="3"/>
    </row>
    <row r="495" spans="1:22">
      <c r="A495" s="83" t="s">
        <v>369</v>
      </c>
      <c r="B495" s="83" t="s">
        <v>367</v>
      </c>
      <c r="C495" s="83" t="s">
        <v>368</v>
      </c>
      <c r="D495" s="83">
        <v>123456</v>
      </c>
      <c r="E495" s="83" t="s">
        <v>370</v>
      </c>
      <c r="F495" s="83">
        <v>3</v>
      </c>
      <c r="G495" s="83">
        <v>8</v>
      </c>
      <c r="H495" s="83">
        <v>300</v>
      </c>
      <c r="I495" s="83" t="s">
        <v>406</v>
      </c>
      <c r="J495" s="83" t="s">
        <v>406</v>
      </c>
      <c r="K495" s="83" t="s">
        <v>406</v>
      </c>
      <c r="L495" s="83" t="s">
        <v>406</v>
      </c>
      <c r="M495" s="83" t="s">
        <v>406</v>
      </c>
      <c r="N495" s="83" t="s">
        <v>406</v>
      </c>
      <c r="O495" s="83" t="s">
        <v>406</v>
      </c>
      <c r="P495" s="83" t="s">
        <v>406</v>
      </c>
      <c r="Q495" s="83" t="s">
        <v>406</v>
      </c>
      <c r="R495" s="83" t="s">
        <v>406</v>
      </c>
      <c r="S495" s="83" t="s">
        <v>406</v>
      </c>
      <c r="T495" s="83" t="s">
        <v>406</v>
      </c>
      <c r="U495" s="3"/>
      <c r="V495" s="3"/>
    </row>
    <row r="496" spans="1:22">
      <c r="A496" s="83" t="s">
        <v>369</v>
      </c>
      <c r="B496" s="83" t="s">
        <v>367</v>
      </c>
      <c r="C496" s="83" t="s">
        <v>368</v>
      </c>
      <c r="D496" s="83">
        <v>123456</v>
      </c>
      <c r="E496" s="83" t="s">
        <v>370</v>
      </c>
      <c r="F496" s="83">
        <v>3</v>
      </c>
      <c r="G496" s="83">
        <v>8</v>
      </c>
      <c r="H496" s="83">
        <v>300</v>
      </c>
      <c r="I496" s="83" t="s">
        <v>406</v>
      </c>
      <c r="J496" s="83" t="s">
        <v>406</v>
      </c>
      <c r="K496" s="83" t="s">
        <v>406</v>
      </c>
      <c r="L496" s="83" t="s">
        <v>406</v>
      </c>
      <c r="M496" s="83" t="s">
        <v>406</v>
      </c>
      <c r="N496" s="83" t="s">
        <v>406</v>
      </c>
      <c r="O496" s="83" t="s">
        <v>406</v>
      </c>
      <c r="P496" s="83" t="s">
        <v>406</v>
      </c>
      <c r="Q496" s="83" t="s">
        <v>406</v>
      </c>
      <c r="R496" s="83" t="s">
        <v>406</v>
      </c>
      <c r="S496" s="83" t="s">
        <v>406</v>
      </c>
      <c r="T496" s="83" t="s">
        <v>406</v>
      </c>
      <c r="U496" s="3"/>
      <c r="V496" s="3"/>
    </row>
    <row r="497" spans="1:22">
      <c r="A497" s="83" t="s">
        <v>369</v>
      </c>
      <c r="B497" s="83" t="s">
        <v>367</v>
      </c>
      <c r="C497" s="83" t="s">
        <v>368</v>
      </c>
      <c r="D497" s="83">
        <v>123456</v>
      </c>
      <c r="E497" s="83" t="s">
        <v>370</v>
      </c>
      <c r="F497" s="83">
        <v>3</v>
      </c>
      <c r="G497" s="83">
        <v>8</v>
      </c>
      <c r="H497" s="83">
        <v>300</v>
      </c>
      <c r="I497" s="83" t="s">
        <v>406</v>
      </c>
      <c r="J497" s="83" t="s">
        <v>406</v>
      </c>
      <c r="K497" s="83" t="s">
        <v>406</v>
      </c>
      <c r="L497" s="83" t="s">
        <v>406</v>
      </c>
      <c r="M497" s="83" t="s">
        <v>406</v>
      </c>
      <c r="N497" s="83" t="s">
        <v>406</v>
      </c>
      <c r="O497" s="83" t="s">
        <v>406</v>
      </c>
      <c r="P497" s="83" t="s">
        <v>406</v>
      </c>
      <c r="Q497" s="83" t="s">
        <v>406</v>
      </c>
      <c r="R497" s="83" t="s">
        <v>406</v>
      </c>
      <c r="S497" s="83" t="s">
        <v>406</v>
      </c>
      <c r="T497" s="83" t="s">
        <v>406</v>
      </c>
      <c r="U497" s="3"/>
      <c r="V497" s="3"/>
    </row>
    <row r="498" spans="1:22">
      <c r="A498" s="83" t="s">
        <v>369</v>
      </c>
      <c r="B498" s="83" t="s">
        <v>367</v>
      </c>
      <c r="C498" s="83" t="s">
        <v>368</v>
      </c>
      <c r="D498" s="83">
        <v>123456</v>
      </c>
      <c r="E498" s="83" t="s">
        <v>370</v>
      </c>
      <c r="F498" s="83">
        <v>3</v>
      </c>
      <c r="G498" s="83">
        <v>8</v>
      </c>
      <c r="H498" s="83">
        <v>300</v>
      </c>
      <c r="I498" s="83" t="s">
        <v>406</v>
      </c>
      <c r="J498" s="83" t="s">
        <v>406</v>
      </c>
      <c r="K498" s="83" t="s">
        <v>406</v>
      </c>
      <c r="L498" s="83" t="s">
        <v>406</v>
      </c>
      <c r="M498" s="83" t="s">
        <v>406</v>
      </c>
      <c r="N498" s="83" t="s">
        <v>406</v>
      </c>
      <c r="O498" s="83" t="s">
        <v>406</v>
      </c>
      <c r="P498" s="83" t="s">
        <v>406</v>
      </c>
      <c r="Q498" s="83" t="s">
        <v>406</v>
      </c>
      <c r="R498" s="83" t="s">
        <v>406</v>
      </c>
      <c r="S498" s="83" t="s">
        <v>406</v>
      </c>
      <c r="T498" s="83" t="s">
        <v>406</v>
      </c>
      <c r="U498" s="3"/>
      <c r="V498" s="3"/>
    </row>
    <row r="499" spans="1:22">
      <c r="A499" s="83" t="s">
        <v>369</v>
      </c>
      <c r="B499" s="83" t="s">
        <v>367</v>
      </c>
      <c r="C499" s="83" t="s">
        <v>368</v>
      </c>
      <c r="D499" s="83">
        <v>123456</v>
      </c>
      <c r="E499" s="83" t="s">
        <v>370</v>
      </c>
      <c r="F499" s="83">
        <v>3</v>
      </c>
      <c r="G499" s="83">
        <v>8</v>
      </c>
      <c r="H499" s="83">
        <v>300</v>
      </c>
      <c r="I499" s="83" t="s">
        <v>406</v>
      </c>
      <c r="J499" s="83" t="s">
        <v>406</v>
      </c>
      <c r="K499" s="83" t="s">
        <v>406</v>
      </c>
      <c r="L499" s="83" t="s">
        <v>406</v>
      </c>
      <c r="M499" s="83" t="s">
        <v>406</v>
      </c>
      <c r="N499" s="83" t="s">
        <v>406</v>
      </c>
      <c r="O499" s="83" t="s">
        <v>406</v>
      </c>
      <c r="P499" s="83" t="s">
        <v>406</v>
      </c>
      <c r="Q499" s="83" t="s">
        <v>406</v>
      </c>
      <c r="R499" s="83" t="s">
        <v>406</v>
      </c>
      <c r="S499" s="83" t="s">
        <v>406</v>
      </c>
      <c r="T499" s="83" t="s">
        <v>406</v>
      </c>
      <c r="U499" s="3"/>
      <c r="V499" s="3"/>
    </row>
    <row r="500" spans="1:22">
      <c r="A500" s="83" t="s">
        <v>369</v>
      </c>
      <c r="B500" s="83" t="s">
        <v>367</v>
      </c>
      <c r="C500" s="83" t="s">
        <v>368</v>
      </c>
      <c r="D500" s="83">
        <v>123456</v>
      </c>
      <c r="E500" s="83" t="s">
        <v>370</v>
      </c>
      <c r="F500" s="83">
        <v>3</v>
      </c>
      <c r="G500" s="83">
        <v>8</v>
      </c>
      <c r="H500" s="83">
        <v>300</v>
      </c>
      <c r="I500" s="83" t="s">
        <v>406</v>
      </c>
      <c r="J500" s="83" t="s">
        <v>406</v>
      </c>
      <c r="K500" s="83" t="s">
        <v>406</v>
      </c>
      <c r="L500" s="83" t="s">
        <v>406</v>
      </c>
      <c r="M500" s="83" t="s">
        <v>406</v>
      </c>
      <c r="N500" s="83" t="s">
        <v>406</v>
      </c>
      <c r="O500" s="83" t="s">
        <v>406</v>
      </c>
      <c r="P500" s="83" t="s">
        <v>406</v>
      </c>
      <c r="Q500" s="83" t="s">
        <v>406</v>
      </c>
      <c r="R500" s="83" t="s">
        <v>406</v>
      </c>
      <c r="S500" s="83" t="s">
        <v>406</v>
      </c>
      <c r="T500" s="83" t="s">
        <v>406</v>
      </c>
      <c r="U500" s="3"/>
      <c r="V500" s="3"/>
    </row>
    <row r="501" spans="1:22">
      <c r="A501" s="83" t="s">
        <v>369</v>
      </c>
      <c r="B501" s="83" t="s">
        <v>367</v>
      </c>
      <c r="C501" s="83" t="s">
        <v>368</v>
      </c>
      <c r="D501" s="83">
        <v>123456</v>
      </c>
      <c r="E501" s="83" t="s">
        <v>370</v>
      </c>
      <c r="F501" s="83">
        <v>3</v>
      </c>
      <c r="G501" s="83">
        <v>8</v>
      </c>
      <c r="H501" s="83">
        <v>300</v>
      </c>
      <c r="I501" s="83" t="s">
        <v>406</v>
      </c>
      <c r="J501" s="83" t="s">
        <v>406</v>
      </c>
      <c r="K501" s="83" t="s">
        <v>406</v>
      </c>
      <c r="L501" s="83" t="s">
        <v>406</v>
      </c>
      <c r="M501" s="83" t="s">
        <v>406</v>
      </c>
      <c r="N501" s="83" t="s">
        <v>406</v>
      </c>
      <c r="O501" s="83" t="s">
        <v>406</v>
      </c>
      <c r="P501" s="83" t="s">
        <v>406</v>
      </c>
      <c r="Q501" s="83" t="s">
        <v>406</v>
      </c>
      <c r="R501" s="83" t="s">
        <v>406</v>
      </c>
      <c r="S501" s="83" t="s">
        <v>406</v>
      </c>
      <c r="T501" s="83" t="s">
        <v>406</v>
      </c>
      <c r="U501" s="3"/>
      <c r="V501" s="3"/>
    </row>
    <row r="502" spans="1:22">
      <c r="A502" s="83" t="s">
        <v>369</v>
      </c>
      <c r="B502" s="83" t="s">
        <v>367</v>
      </c>
      <c r="C502" s="83" t="s">
        <v>368</v>
      </c>
      <c r="D502" s="83">
        <v>123456</v>
      </c>
      <c r="E502" s="83" t="s">
        <v>370</v>
      </c>
      <c r="F502" s="83">
        <v>3</v>
      </c>
      <c r="G502" s="83">
        <v>8</v>
      </c>
      <c r="H502" s="83">
        <v>300</v>
      </c>
      <c r="I502" s="83" t="s">
        <v>406</v>
      </c>
      <c r="J502" s="83" t="s">
        <v>406</v>
      </c>
      <c r="K502" s="83" t="s">
        <v>406</v>
      </c>
      <c r="L502" s="83" t="s">
        <v>406</v>
      </c>
      <c r="M502" s="83" t="s">
        <v>406</v>
      </c>
      <c r="N502" s="83" t="s">
        <v>406</v>
      </c>
      <c r="O502" s="83" t="s">
        <v>406</v>
      </c>
      <c r="P502" s="83" t="s">
        <v>406</v>
      </c>
      <c r="Q502" s="83" t="s">
        <v>406</v>
      </c>
      <c r="R502" s="83" t="s">
        <v>406</v>
      </c>
      <c r="S502" s="83" t="s">
        <v>406</v>
      </c>
      <c r="T502" s="83" t="s">
        <v>406</v>
      </c>
      <c r="U502" s="3"/>
      <c r="V502" s="3"/>
    </row>
    <row r="503" spans="1:22">
      <c r="A503" s="83" t="s">
        <v>369</v>
      </c>
      <c r="B503" s="83" t="s">
        <v>367</v>
      </c>
      <c r="C503" s="83" t="s">
        <v>368</v>
      </c>
      <c r="D503" s="83">
        <v>123456</v>
      </c>
      <c r="E503" s="83" t="s">
        <v>370</v>
      </c>
      <c r="F503" s="83">
        <v>3</v>
      </c>
      <c r="G503" s="83">
        <v>8</v>
      </c>
      <c r="H503" s="83">
        <v>300</v>
      </c>
      <c r="I503" s="83" t="s">
        <v>406</v>
      </c>
      <c r="J503" s="83" t="s">
        <v>406</v>
      </c>
      <c r="K503" s="83" t="s">
        <v>406</v>
      </c>
      <c r="L503" s="83" t="s">
        <v>406</v>
      </c>
      <c r="M503" s="83" t="s">
        <v>406</v>
      </c>
      <c r="N503" s="83" t="s">
        <v>406</v>
      </c>
      <c r="O503" s="83" t="s">
        <v>406</v>
      </c>
      <c r="P503" s="83" t="s">
        <v>406</v>
      </c>
      <c r="Q503" s="83" t="s">
        <v>406</v>
      </c>
      <c r="R503" s="83" t="s">
        <v>406</v>
      </c>
      <c r="S503" s="83" t="s">
        <v>406</v>
      </c>
      <c r="T503" s="83" t="s">
        <v>406</v>
      </c>
      <c r="U503" s="3"/>
      <c r="V503" s="3"/>
    </row>
    <row r="504" spans="1:22">
      <c r="A504" s="83" t="s">
        <v>369</v>
      </c>
      <c r="B504" s="83" t="s">
        <v>367</v>
      </c>
      <c r="C504" s="83" t="s">
        <v>368</v>
      </c>
      <c r="D504" s="83">
        <v>123456</v>
      </c>
      <c r="E504" s="83" t="s">
        <v>370</v>
      </c>
      <c r="F504" s="83">
        <v>3</v>
      </c>
      <c r="G504" s="83">
        <v>8</v>
      </c>
      <c r="H504" s="83">
        <v>300</v>
      </c>
      <c r="I504" s="83" t="s">
        <v>406</v>
      </c>
      <c r="J504" s="83" t="s">
        <v>406</v>
      </c>
      <c r="K504" s="83" t="s">
        <v>406</v>
      </c>
      <c r="L504" s="83" t="s">
        <v>406</v>
      </c>
      <c r="M504" s="83" t="s">
        <v>406</v>
      </c>
      <c r="N504" s="83" t="s">
        <v>406</v>
      </c>
      <c r="O504" s="83" t="s">
        <v>406</v>
      </c>
      <c r="P504" s="83" t="s">
        <v>406</v>
      </c>
      <c r="Q504" s="83" t="s">
        <v>406</v>
      </c>
      <c r="R504" s="83" t="s">
        <v>406</v>
      </c>
      <c r="S504" s="83" t="s">
        <v>406</v>
      </c>
      <c r="T504" s="83" t="s">
        <v>406</v>
      </c>
      <c r="U504" s="3"/>
      <c r="V504" s="3"/>
    </row>
    <row r="505" spans="1:22">
      <c r="A505" s="83" t="s">
        <v>369</v>
      </c>
      <c r="B505" s="83" t="s">
        <v>367</v>
      </c>
      <c r="C505" s="83" t="s">
        <v>368</v>
      </c>
      <c r="D505" s="83">
        <v>123456</v>
      </c>
      <c r="E505" s="83" t="s">
        <v>370</v>
      </c>
      <c r="F505" s="83">
        <v>3</v>
      </c>
      <c r="G505" s="83">
        <v>8</v>
      </c>
      <c r="H505" s="83">
        <v>300</v>
      </c>
      <c r="I505" s="83" t="s">
        <v>406</v>
      </c>
      <c r="J505" s="83" t="s">
        <v>406</v>
      </c>
      <c r="K505" s="83" t="s">
        <v>406</v>
      </c>
      <c r="L505" s="83" t="s">
        <v>406</v>
      </c>
      <c r="M505" s="83" t="s">
        <v>406</v>
      </c>
      <c r="N505" s="83" t="s">
        <v>406</v>
      </c>
      <c r="O505" s="83" t="s">
        <v>406</v>
      </c>
      <c r="P505" s="83" t="s">
        <v>406</v>
      </c>
      <c r="Q505" s="83" t="s">
        <v>406</v>
      </c>
      <c r="R505" s="83" t="s">
        <v>406</v>
      </c>
      <c r="S505" s="83" t="s">
        <v>406</v>
      </c>
      <c r="T505" s="83" t="s">
        <v>406</v>
      </c>
      <c r="U505" s="3"/>
      <c r="V505" s="3"/>
    </row>
    <row r="506" spans="1:22">
      <c r="A506" s="83" t="s">
        <v>369</v>
      </c>
      <c r="B506" s="83" t="s">
        <v>367</v>
      </c>
      <c r="C506" s="83" t="s">
        <v>368</v>
      </c>
      <c r="D506" s="83">
        <v>123456</v>
      </c>
      <c r="E506" s="83" t="s">
        <v>370</v>
      </c>
      <c r="F506" s="83">
        <v>3</v>
      </c>
      <c r="G506" s="83">
        <v>8</v>
      </c>
      <c r="H506" s="83">
        <v>300</v>
      </c>
      <c r="I506" s="83" t="s">
        <v>406</v>
      </c>
      <c r="J506" s="83" t="s">
        <v>406</v>
      </c>
      <c r="K506" s="83" t="s">
        <v>406</v>
      </c>
      <c r="L506" s="83" t="s">
        <v>406</v>
      </c>
      <c r="M506" s="83" t="s">
        <v>406</v>
      </c>
      <c r="N506" s="83" t="s">
        <v>406</v>
      </c>
      <c r="O506" s="83" t="s">
        <v>406</v>
      </c>
      <c r="P506" s="83" t="s">
        <v>406</v>
      </c>
      <c r="Q506" s="83" t="s">
        <v>406</v>
      </c>
      <c r="R506" s="83" t="s">
        <v>406</v>
      </c>
      <c r="S506" s="83" t="s">
        <v>406</v>
      </c>
      <c r="T506" s="83" t="s">
        <v>406</v>
      </c>
      <c r="U506" s="3"/>
      <c r="V506" s="3"/>
    </row>
    <row r="507" spans="1:22">
      <c r="A507" s="83" t="s">
        <v>369</v>
      </c>
      <c r="B507" s="83" t="s">
        <v>367</v>
      </c>
      <c r="C507" s="83" t="s">
        <v>368</v>
      </c>
      <c r="D507" s="83">
        <v>123456</v>
      </c>
      <c r="E507" s="83" t="s">
        <v>370</v>
      </c>
      <c r="F507" s="83">
        <v>3</v>
      </c>
      <c r="G507" s="83">
        <v>8</v>
      </c>
      <c r="H507" s="83">
        <v>300</v>
      </c>
      <c r="I507" s="83" t="s">
        <v>406</v>
      </c>
      <c r="J507" s="83" t="s">
        <v>406</v>
      </c>
      <c r="K507" s="83" t="s">
        <v>406</v>
      </c>
      <c r="L507" s="83" t="s">
        <v>406</v>
      </c>
      <c r="M507" s="83" t="s">
        <v>406</v>
      </c>
      <c r="N507" s="83" t="s">
        <v>406</v>
      </c>
      <c r="O507" s="83" t="s">
        <v>406</v>
      </c>
      <c r="P507" s="83" t="s">
        <v>406</v>
      </c>
      <c r="Q507" s="83" t="s">
        <v>406</v>
      </c>
      <c r="R507" s="83" t="s">
        <v>406</v>
      </c>
      <c r="S507" s="83" t="s">
        <v>406</v>
      </c>
      <c r="T507" s="83" t="s">
        <v>406</v>
      </c>
      <c r="U507" s="3"/>
      <c r="V507" s="3"/>
    </row>
    <row r="508" spans="1:22">
      <c r="A508" s="83" t="s">
        <v>369</v>
      </c>
      <c r="B508" s="83" t="s">
        <v>367</v>
      </c>
      <c r="C508" s="83" t="s">
        <v>368</v>
      </c>
      <c r="D508" s="83">
        <v>123456</v>
      </c>
      <c r="E508" s="83" t="s">
        <v>370</v>
      </c>
      <c r="F508" s="83">
        <v>3</v>
      </c>
      <c r="G508" s="83">
        <v>8</v>
      </c>
      <c r="H508" s="83">
        <v>300</v>
      </c>
      <c r="I508" s="83" t="s">
        <v>406</v>
      </c>
      <c r="J508" s="83" t="s">
        <v>406</v>
      </c>
      <c r="K508" s="83" t="s">
        <v>406</v>
      </c>
      <c r="L508" s="83" t="s">
        <v>406</v>
      </c>
      <c r="M508" s="83" t="s">
        <v>406</v>
      </c>
      <c r="N508" s="83" t="s">
        <v>406</v>
      </c>
      <c r="O508" s="83" t="s">
        <v>406</v>
      </c>
      <c r="P508" s="83" t="s">
        <v>406</v>
      </c>
      <c r="Q508" s="83" t="s">
        <v>406</v>
      </c>
      <c r="R508" s="83" t="s">
        <v>406</v>
      </c>
      <c r="S508" s="83" t="s">
        <v>406</v>
      </c>
      <c r="T508" s="83" t="s">
        <v>406</v>
      </c>
      <c r="U508" s="3"/>
      <c r="V508" s="3"/>
    </row>
    <row r="509" spans="1:22">
      <c r="A509" s="83" t="s">
        <v>369</v>
      </c>
      <c r="B509" s="83" t="s">
        <v>367</v>
      </c>
      <c r="C509" s="83" t="s">
        <v>368</v>
      </c>
      <c r="D509" s="83">
        <v>123456</v>
      </c>
      <c r="E509" s="83" t="s">
        <v>370</v>
      </c>
      <c r="F509" s="83">
        <v>3</v>
      </c>
      <c r="G509" s="83">
        <v>8</v>
      </c>
      <c r="H509" s="83">
        <v>300</v>
      </c>
      <c r="I509" s="83" t="s">
        <v>406</v>
      </c>
      <c r="J509" s="83" t="s">
        <v>406</v>
      </c>
      <c r="K509" s="83" t="s">
        <v>406</v>
      </c>
      <c r="L509" s="83" t="s">
        <v>406</v>
      </c>
      <c r="M509" s="83" t="s">
        <v>406</v>
      </c>
      <c r="N509" s="83" t="s">
        <v>406</v>
      </c>
      <c r="O509" s="83" t="s">
        <v>406</v>
      </c>
      <c r="P509" s="83" t="s">
        <v>406</v>
      </c>
      <c r="Q509" s="83" t="s">
        <v>406</v>
      </c>
      <c r="R509" s="83" t="s">
        <v>406</v>
      </c>
      <c r="S509" s="83" t="s">
        <v>406</v>
      </c>
      <c r="T509" s="83" t="s">
        <v>406</v>
      </c>
      <c r="U509" s="3"/>
      <c r="V509" s="3"/>
    </row>
    <row r="510" spans="1:22">
      <c r="A510" s="83" t="s">
        <v>369</v>
      </c>
      <c r="B510" s="83" t="s">
        <v>367</v>
      </c>
      <c r="C510" s="83" t="s">
        <v>368</v>
      </c>
      <c r="D510" s="83">
        <v>123456</v>
      </c>
      <c r="E510" s="83" t="s">
        <v>370</v>
      </c>
      <c r="F510" s="83">
        <v>3</v>
      </c>
      <c r="G510" s="83">
        <v>8</v>
      </c>
      <c r="H510" s="83">
        <v>300</v>
      </c>
      <c r="I510" s="83" t="s">
        <v>406</v>
      </c>
      <c r="J510" s="83" t="s">
        <v>406</v>
      </c>
      <c r="K510" s="83" t="s">
        <v>406</v>
      </c>
      <c r="L510" s="83" t="s">
        <v>406</v>
      </c>
      <c r="M510" s="83" t="s">
        <v>406</v>
      </c>
      <c r="N510" s="83" t="s">
        <v>406</v>
      </c>
      <c r="O510" s="83" t="s">
        <v>406</v>
      </c>
      <c r="P510" s="83" t="s">
        <v>406</v>
      </c>
      <c r="Q510" s="83" t="s">
        <v>406</v>
      </c>
      <c r="R510" s="83" t="s">
        <v>406</v>
      </c>
      <c r="S510" s="83" t="s">
        <v>406</v>
      </c>
      <c r="T510" s="83" t="s">
        <v>406</v>
      </c>
      <c r="U510" s="3"/>
      <c r="V510" s="3"/>
    </row>
    <row r="511" spans="1:22">
      <c r="A511" s="83" t="s">
        <v>369</v>
      </c>
      <c r="B511" s="83" t="s">
        <v>367</v>
      </c>
      <c r="C511" s="83" t="s">
        <v>368</v>
      </c>
      <c r="D511" s="83">
        <v>123456</v>
      </c>
      <c r="E511" s="83" t="s">
        <v>370</v>
      </c>
      <c r="F511" s="83">
        <v>3</v>
      </c>
      <c r="G511" s="83">
        <v>8</v>
      </c>
      <c r="H511" s="83">
        <v>300</v>
      </c>
      <c r="I511" s="83" t="s">
        <v>406</v>
      </c>
      <c r="J511" s="83" t="s">
        <v>406</v>
      </c>
      <c r="K511" s="83" t="s">
        <v>406</v>
      </c>
      <c r="L511" s="83" t="s">
        <v>406</v>
      </c>
      <c r="M511" s="83" t="s">
        <v>406</v>
      </c>
      <c r="N511" s="83" t="s">
        <v>406</v>
      </c>
      <c r="O511" s="83" t="s">
        <v>406</v>
      </c>
      <c r="P511" s="83" t="s">
        <v>406</v>
      </c>
      <c r="Q511" s="83" t="s">
        <v>406</v>
      </c>
      <c r="R511" s="83" t="s">
        <v>406</v>
      </c>
      <c r="S511" s="83" t="s">
        <v>406</v>
      </c>
      <c r="T511" s="83" t="s">
        <v>406</v>
      </c>
      <c r="U511" s="3"/>
      <c r="V511" s="3"/>
    </row>
    <row r="512" spans="1:22">
      <c r="A512" s="83" t="s">
        <v>369</v>
      </c>
      <c r="B512" s="83" t="s">
        <v>367</v>
      </c>
      <c r="C512" s="83" t="s">
        <v>368</v>
      </c>
      <c r="D512" s="83">
        <v>123456</v>
      </c>
      <c r="E512" s="83" t="s">
        <v>370</v>
      </c>
      <c r="F512" s="83">
        <v>3</v>
      </c>
      <c r="G512" s="83">
        <v>8</v>
      </c>
      <c r="H512" s="83">
        <v>300</v>
      </c>
      <c r="I512" s="83" t="s">
        <v>406</v>
      </c>
      <c r="J512" s="83" t="s">
        <v>406</v>
      </c>
      <c r="K512" s="83" t="s">
        <v>406</v>
      </c>
      <c r="L512" s="83" t="s">
        <v>406</v>
      </c>
      <c r="M512" s="83" t="s">
        <v>406</v>
      </c>
      <c r="N512" s="83" t="s">
        <v>406</v>
      </c>
      <c r="O512" s="83" t="s">
        <v>406</v>
      </c>
      <c r="P512" s="83" t="s">
        <v>406</v>
      </c>
      <c r="Q512" s="83" t="s">
        <v>406</v>
      </c>
      <c r="R512" s="83" t="s">
        <v>406</v>
      </c>
      <c r="S512" s="83" t="s">
        <v>406</v>
      </c>
      <c r="T512" s="83" t="s">
        <v>406</v>
      </c>
      <c r="U512" s="3"/>
      <c r="V512" s="3"/>
    </row>
    <row r="513" spans="1:22">
      <c r="A513" s="83" t="s">
        <v>369</v>
      </c>
      <c r="B513" s="83" t="s">
        <v>367</v>
      </c>
      <c r="C513" s="83" t="s">
        <v>368</v>
      </c>
      <c r="D513" s="83">
        <v>123456</v>
      </c>
      <c r="E513" s="83" t="s">
        <v>370</v>
      </c>
      <c r="F513" s="83">
        <v>3</v>
      </c>
      <c r="G513" s="83">
        <v>8</v>
      </c>
      <c r="H513" s="83">
        <v>300</v>
      </c>
      <c r="I513" s="83" t="s">
        <v>406</v>
      </c>
      <c r="J513" s="83" t="s">
        <v>406</v>
      </c>
      <c r="K513" s="83" t="s">
        <v>406</v>
      </c>
      <c r="L513" s="83" t="s">
        <v>406</v>
      </c>
      <c r="M513" s="83" t="s">
        <v>406</v>
      </c>
      <c r="N513" s="83" t="s">
        <v>406</v>
      </c>
      <c r="O513" s="83" t="s">
        <v>406</v>
      </c>
      <c r="P513" s="83" t="s">
        <v>406</v>
      </c>
      <c r="Q513" s="83" t="s">
        <v>406</v>
      </c>
      <c r="R513" s="83" t="s">
        <v>406</v>
      </c>
      <c r="S513" s="83" t="s">
        <v>406</v>
      </c>
      <c r="T513" s="83" t="s">
        <v>406</v>
      </c>
      <c r="U513" s="3"/>
      <c r="V513" s="3"/>
    </row>
    <row r="514" spans="1:22">
      <c r="A514" s="83" t="s">
        <v>369</v>
      </c>
      <c r="B514" s="83" t="s">
        <v>367</v>
      </c>
      <c r="C514" s="83" t="s">
        <v>368</v>
      </c>
      <c r="D514" s="83">
        <v>123456</v>
      </c>
      <c r="E514" s="83" t="s">
        <v>370</v>
      </c>
      <c r="F514" s="83">
        <v>3</v>
      </c>
      <c r="G514" s="83">
        <v>8</v>
      </c>
      <c r="H514" s="83">
        <v>300</v>
      </c>
      <c r="I514" s="83" t="s">
        <v>406</v>
      </c>
      <c r="J514" s="83" t="s">
        <v>406</v>
      </c>
      <c r="K514" s="83" t="s">
        <v>406</v>
      </c>
      <c r="L514" s="83" t="s">
        <v>406</v>
      </c>
      <c r="M514" s="83" t="s">
        <v>406</v>
      </c>
      <c r="N514" s="83" t="s">
        <v>406</v>
      </c>
      <c r="O514" s="83" t="s">
        <v>406</v>
      </c>
      <c r="P514" s="83" t="s">
        <v>406</v>
      </c>
      <c r="Q514" s="83" t="s">
        <v>406</v>
      </c>
      <c r="R514" s="83" t="s">
        <v>406</v>
      </c>
      <c r="S514" s="83" t="s">
        <v>406</v>
      </c>
      <c r="T514" s="83" t="s">
        <v>406</v>
      </c>
      <c r="U514" s="3"/>
      <c r="V514" s="3"/>
    </row>
    <row r="515" spans="1:22">
      <c r="A515" s="83" t="s">
        <v>369</v>
      </c>
      <c r="B515" s="83" t="s">
        <v>367</v>
      </c>
      <c r="C515" s="83" t="s">
        <v>368</v>
      </c>
      <c r="D515" s="83">
        <v>123456</v>
      </c>
      <c r="E515" s="83" t="s">
        <v>370</v>
      </c>
      <c r="F515" s="83">
        <v>3</v>
      </c>
      <c r="G515" s="83">
        <v>8</v>
      </c>
      <c r="H515" s="83">
        <v>300</v>
      </c>
      <c r="I515" s="83" t="s">
        <v>406</v>
      </c>
      <c r="J515" s="83" t="s">
        <v>406</v>
      </c>
      <c r="K515" s="83" t="s">
        <v>406</v>
      </c>
      <c r="L515" s="83" t="s">
        <v>406</v>
      </c>
      <c r="M515" s="83" t="s">
        <v>406</v>
      </c>
      <c r="N515" s="83" t="s">
        <v>406</v>
      </c>
      <c r="O515" s="83" t="s">
        <v>406</v>
      </c>
      <c r="P515" s="83" t="s">
        <v>406</v>
      </c>
      <c r="Q515" s="83" t="s">
        <v>406</v>
      </c>
      <c r="R515" s="83" t="s">
        <v>406</v>
      </c>
      <c r="S515" s="83" t="s">
        <v>406</v>
      </c>
      <c r="T515" s="83" t="s">
        <v>406</v>
      </c>
      <c r="U515" s="3"/>
      <c r="V515" s="3"/>
    </row>
    <row r="516" spans="1:22">
      <c r="A516" s="83" t="s">
        <v>369</v>
      </c>
      <c r="B516" s="83" t="s">
        <v>367</v>
      </c>
      <c r="C516" s="83" t="s">
        <v>368</v>
      </c>
      <c r="D516" s="83">
        <v>123456</v>
      </c>
      <c r="E516" s="83" t="s">
        <v>370</v>
      </c>
      <c r="F516" s="83">
        <v>3</v>
      </c>
      <c r="G516" s="83">
        <v>8</v>
      </c>
      <c r="H516" s="83">
        <v>300</v>
      </c>
      <c r="I516" s="83" t="s">
        <v>406</v>
      </c>
      <c r="J516" s="83" t="s">
        <v>406</v>
      </c>
      <c r="K516" s="83" t="s">
        <v>406</v>
      </c>
      <c r="L516" s="83" t="s">
        <v>406</v>
      </c>
      <c r="M516" s="83" t="s">
        <v>406</v>
      </c>
      <c r="N516" s="83" t="s">
        <v>406</v>
      </c>
      <c r="O516" s="83" t="s">
        <v>406</v>
      </c>
      <c r="P516" s="83" t="s">
        <v>406</v>
      </c>
      <c r="Q516" s="83" t="s">
        <v>406</v>
      </c>
      <c r="R516" s="83" t="s">
        <v>406</v>
      </c>
      <c r="S516" s="83" t="s">
        <v>406</v>
      </c>
      <c r="T516" s="83" t="s">
        <v>406</v>
      </c>
      <c r="U516" s="3"/>
      <c r="V516" s="3"/>
    </row>
    <row r="517" spans="1:22">
      <c r="A517" s="83" t="s">
        <v>369</v>
      </c>
      <c r="B517" s="83" t="s">
        <v>367</v>
      </c>
      <c r="C517" s="83" t="s">
        <v>368</v>
      </c>
      <c r="D517" s="83">
        <v>123456</v>
      </c>
      <c r="E517" s="83" t="s">
        <v>370</v>
      </c>
      <c r="F517" s="83">
        <v>3</v>
      </c>
      <c r="G517" s="83">
        <v>8</v>
      </c>
      <c r="H517" s="83">
        <v>300</v>
      </c>
      <c r="I517" s="83" t="s">
        <v>406</v>
      </c>
      <c r="J517" s="83" t="s">
        <v>406</v>
      </c>
      <c r="K517" s="83" t="s">
        <v>406</v>
      </c>
      <c r="L517" s="83" t="s">
        <v>406</v>
      </c>
      <c r="M517" s="83" t="s">
        <v>406</v>
      </c>
      <c r="N517" s="83" t="s">
        <v>406</v>
      </c>
      <c r="O517" s="83" t="s">
        <v>406</v>
      </c>
      <c r="P517" s="83" t="s">
        <v>406</v>
      </c>
      <c r="Q517" s="83" t="s">
        <v>406</v>
      </c>
      <c r="R517" s="83" t="s">
        <v>406</v>
      </c>
      <c r="S517" s="83" t="s">
        <v>406</v>
      </c>
      <c r="T517" s="83" t="s">
        <v>406</v>
      </c>
      <c r="U517" s="3"/>
      <c r="V517" s="3"/>
    </row>
    <row r="518" spans="1:22">
      <c r="A518" s="83" t="s">
        <v>369</v>
      </c>
      <c r="B518" s="83" t="s">
        <v>367</v>
      </c>
      <c r="C518" s="83" t="s">
        <v>368</v>
      </c>
      <c r="D518" s="83">
        <v>123456</v>
      </c>
      <c r="E518" s="83" t="s">
        <v>370</v>
      </c>
      <c r="F518" s="83">
        <v>3</v>
      </c>
      <c r="G518" s="83">
        <v>8</v>
      </c>
      <c r="H518" s="83">
        <v>300</v>
      </c>
      <c r="I518" s="83" t="s">
        <v>406</v>
      </c>
      <c r="J518" s="83" t="s">
        <v>406</v>
      </c>
      <c r="K518" s="83" t="s">
        <v>406</v>
      </c>
      <c r="L518" s="83" t="s">
        <v>406</v>
      </c>
      <c r="M518" s="83" t="s">
        <v>406</v>
      </c>
      <c r="N518" s="83" t="s">
        <v>406</v>
      </c>
      <c r="O518" s="83" t="s">
        <v>406</v>
      </c>
      <c r="P518" s="83" t="s">
        <v>406</v>
      </c>
      <c r="Q518" s="83" t="s">
        <v>406</v>
      </c>
      <c r="R518" s="83" t="s">
        <v>406</v>
      </c>
      <c r="S518" s="83" t="s">
        <v>406</v>
      </c>
      <c r="T518" s="83" t="s">
        <v>406</v>
      </c>
      <c r="U518" s="3"/>
      <c r="V518" s="3"/>
    </row>
    <row r="519" spans="1:22">
      <c r="A519" s="83" t="s">
        <v>369</v>
      </c>
      <c r="B519" s="83" t="s">
        <v>367</v>
      </c>
      <c r="C519" s="83" t="s">
        <v>368</v>
      </c>
      <c r="D519" s="83">
        <v>123456</v>
      </c>
      <c r="E519" s="83" t="s">
        <v>370</v>
      </c>
      <c r="F519" s="83">
        <v>3</v>
      </c>
      <c r="G519" s="83">
        <v>8</v>
      </c>
      <c r="H519" s="83">
        <v>300</v>
      </c>
      <c r="I519" s="83" t="s">
        <v>406</v>
      </c>
      <c r="J519" s="83" t="s">
        <v>406</v>
      </c>
      <c r="K519" s="83" t="s">
        <v>406</v>
      </c>
      <c r="L519" s="83" t="s">
        <v>406</v>
      </c>
      <c r="M519" s="83" t="s">
        <v>406</v>
      </c>
      <c r="N519" s="83" t="s">
        <v>406</v>
      </c>
      <c r="O519" s="83" t="s">
        <v>406</v>
      </c>
      <c r="P519" s="83" t="s">
        <v>406</v>
      </c>
      <c r="Q519" s="83" t="s">
        <v>406</v>
      </c>
      <c r="R519" s="83" t="s">
        <v>406</v>
      </c>
      <c r="S519" s="83" t="s">
        <v>406</v>
      </c>
      <c r="T519" s="83" t="s">
        <v>406</v>
      </c>
      <c r="U519" s="3"/>
      <c r="V519" s="3"/>
    </row>
    <row r="520" spans="1:22">
      <c r="A520" s="83" t="s">
        <v>369</v>
      </c>
      <c r="B520" s="83" t="s">
        <v>367</v>
      </c>
      <c r="C520" s="83" t="s">
        <v>368</v>
      </c>
      <c r="D520" s="83">
        <v>123456</v>
      </c>
      <c r="E520" s="83" t="s">
        <v>370</v>
      </c>
      <c r="F520" s="83">
        <v>3</v>
      </c>
      <c r="G520" s="83">
        <v>8</v>
      </c>
      <c r="H520" s="83">
        <v>300</v>
      </c>
      <c r="I520" s="83" t="s">
        <v>406</v>
      </c>
      <c r="J520" s="83" t="s">
        <v>406</v>
      </c>
      <c r="K520" s="83" t="s">
        <v>406</v>
      </c>
      <c r="L520" s="83" t="s">
        <v>406</v>
      </c>
      <c r="M520" s="83" t="s">
        <v>406</v>
      </c>
      <c r="N520" s="83" t="s">
        <v>406</v>
      </c>
      <c r="O520" s="83" t="s">
        <v>406</v>
      </c>
      <c r="P520" s="83" t="s">
        <v>406</v>
      </c>
      <c r="Q520" s="83" t="s">
        <v>406</v>
      </c>
      <c r="R520" s="83" t="s">
        <v>406</v>
      </c>
      <c r="S520" s="83" t="s">
        <v>406</v>
      </c>
      <c r="T520" s="83" t="s">
        <v>406</v>
      </c>
      <c r="U520" s="3"/>
      <c r="V520" s="3"/>
    </row>
    <row r="521" spans="1:22">
      <c r="A521" s="83" t="s">
        <v>369</v>
      </c>
      <c r="B521" s="83" t="s">
        <v>367</v>
      </c>
      <c r="C521" s="83" t="s">
        <v>368</v>
      </c>
      <c r="D521" s="83">
        <v>123456</v>
      </c>
      <c r="E521" s="83" t="s">
        <v>370</v>
      </c>
      <c r="F521" s="83">
        <v>3</v>
      </c>
      <c r="G521" s="83">
        <v>8</v>
      </c>
      <c r="H521" s="83">
        <v>300</v>
      </c>
      <c r="I521" s="83" t="s">
        <v>406</v>
      </c>
      <c r="J521" s="83" t="s">
        <v>406</v>
      </c>
      <c r="K521" s="83" t="s">
        <v>406</v>
      </c>
      <c r="L521" s="83" t="s">
        <v>406</v>
      </c>
      <c r="M521" s="83" t="s">
        <v>406</v>
      </c>
      <c r="N521" s="83" t="s">
        <v>406</v>
      </c>
      <c r="O521" s="83" t="s">
        <v>406</v>
      </c>
      <c r="P521" s="83" t="s">
        <v>406</v>
      </c>
      <c r="Q521" s="83" t="s">
        <v>406</v>
      </c>
      <c r="R521" s="83" t="s">
        <v>406</v>
      </c>
      <c r="S521" s="83" t="s">
        <v>406</v>
      </c>
      <c r="T521" s="83" t="s">
        <v>406</v>
      </c>
      <c r="U521" s="3"/>
      <c r="V521" s="3"/>
    </row>
    <row r="522" spans="1:22">
      <c r="A522" s="83" t="s">
        <v>369</v>
      </c>
      <c r="B522" s="83" t="s">
        <v>367</v>
      </c>
      <c r="C522" s="83" t="s">
        <v>368</v>
      </c>
      <c r="D522" s="83">
        <v>123456</v>
      </c>
      <c r="E522" s="83" t="s">
        <v>370</v>
      </c>
      <c r="F522" s="83">
        <v>3</v>
      </c>
      <c r="G522" s="83">
        <v>8</v>
      </c>
      <c r="H522" s="83">
        <v>300</v>
      </c>
      <c r="I522" s="83" t="s">
        <v>406</v>
      </c>
      <c r="J522" s="83" t="s">
        <v>406</v>
      </c>
      <c r="K522" s="83" t="s">
        <v>406</v>
      </c>
      <c r="L522" s="83" t="s">
        <v>406</v>
      </c>
      <c r="M522" s="83" t="s">
        <v>406</v>
      </c>
      <c r="N522" s="83" t="s">
        <v>406</v>
      </c>
      <c r="O522" s="83" t="s">
        <v>406</v>
      </c>
      <c r="P522" s="83" t="s">
        <v>406</v>
      </c>
      <c r="Q522" s="83" t="s">
        <v>406</v>
      </c>
      <c r="R522" s="83" t="s">
        <v>406</v>
      </c>
      <c r="S522" s="83" t="s">
        <v>406</v>
      </c>
      <c r="T522" s="83" t="s">
        <v>406</v>
      </c>
      <c r="U522" s="3"/>
      <c r="V522" s="3"/>
    </row>
    <row r="523" spans="1:22">
      <c r="A523" s="83" t="s">
        <v>369</v>
      </c>
      <c r="B523" s="83" t="s">
        <v>367</v>
      </c>
      <c r="C523" s="83" t="s">
        <v>368</v>
      </c>
      <c r="D523" s="83">
        <v>123456</v>
      </c>
      <c r="E523" s="83" t="s">
        <v>370</v>
      </c>
      <c r="F523" s="83">
        <v>3</v>
      </c>
      <c r="G523" s="83">
        <v>8</v>
      </c>
      <c r="H523" s="83">
        <v>300</v>
      </c>
      <c r="I523" s="83" t="s">
        <v>406</v>
      </c>
      <c r="J523" s="83" t="s">
        <v>406</v>
      </c>
      <c r="K523" s="83" t="s">
        <v>406</v>
      </c>
      <c r="L523" s="83" t="s">
        <v>406</v>
      </c>
      <c r="M523" s="83" t="s">
        <v>406</v>
      </c>
      <c r="N523" s="83" t="s">
        <v>406</v>
      </c>
      <c r="O523" s="83" t="s">
        <v>406</v>
      </c>
      <c r="P523" s="83" t="s">
        <v>406</v>
      </c>
      <c r="Q523" s="83" t="s">
        <v>406</v>
      </c>
      <c r="R523" s="83" t="s">
        <v>406</v>
      </c>
      <c r="S523" s="83" t="s">
        <v>406</v>
      </c>
      <c r="T523" s="83" t="s">
        <v>406</v>
      </c>
      <c r="U523" s="3"/>
      <c r="V523" s="3"/>
    </row>
    <row r="524" spans="1:22">
      <c r="A524" s="83" t="s">
        <v>369</v>
      </c>
      <c r="B524" s="83" t="s">
        <v>367</v>
      </c>
      <c r="C524" s="83" t="s">
        <v>368</v>
      </c>
      <c r="D524" s="83">
        <v>123456</v>
      </c>
      <c r="E524" s="83" t="s">
        <v>370</v>
      </c>
      <c r="F524" s="83">
        <v>3</v>
      </c>
      <c r="G524" s="83">
        <v>8</v>
      </c>
      <c r="H524" s="83">
        <v>300</v>
      </c>
      <c r="I524" s="83" t="s">
        <v>406</v>
      </c>
      <c r="J524" s="83" t="s">
        <v>406</v>
      </c>
      <c r="K524" s="83" t="s">
        <v>406</v>
      </c>
      <c r="L524" s="83" t="s">
        <v>406</v>
      </c>
      <c r="M524" s="83" t="s">
        <v>406</v>
      </c>
      <c r="N524" s="83" t="s">
        <v>406</v>
      </c>
      <c r="O524" s="83" t="s">
        <v>406</v>
      </c>
      <c r="P524" s="83" t="s">
        <v>406</v>
      </c>
      <c r="Q524" s="83" t="s">
        <v>406</v>
      </c>
      <c r="R524" s="83" t="s">
        <v>406</v>
      </c>
      <c r="S524" s="83" t="s">
        <v>406</v>
      </c>
      <c r="T524" s="83" t="s">
        <v>406</v>
      </c>
      <c r="U524" s="3"/>
      <c r="V524" s="3"/>
    </row>
    <row r="525" spans="1:22">
      <c r="A525" s="83" t="s">
        <v>369</v>
      </c>
      <c r="B525" s="83" t="s">
        <v>367</v>
      </c>
      <c r="C525" s="83" t="s">
        <v>368</v>
      </c>
      <c r="D525" s="83">
        <v>123456</v>
      </c>
      <c r="E525" s="83" t="s">
        <v>370</v>
      </c>
      <c r="F525" s="83">
        <v>3</v>
      </c>
      <c r="G525" s="83">
        <v>8</v>
      </c>
      <c r="H525" s="83">
        <v>300</v>
      </c>
      <c r="I525" s="83" t="s">
        <v>406</v>
      </c>
      <c r="J525" s="83" t="s">
        <v>406</v>
      </c>
      <c r="K525" s="83" t="s">
        <v>406</v>
      </c>
      <c r="L525" s="83" t="s">
        <v>406</v>
      </c>
      <c r="M525" s="83" t="s">
        <v>406</v>
      </c>
      <c r="N525" s="83" t="s">
        <v>406</v>
      </c>
      <c r="O525" s="83" t="s">
        <v>406</v>
      </c>
      <c r="P525" s="83" t="s">
        <v>406</v>
      </c>
      <c r="Q525" s="83" t="s">
        <v>406</v>
      </c>
      <c r="R525" s="83" t="s">
        <v>406</v>
      </c>
      <c r="S525" s="83" t="s">
        <v>406</v>
      </c>
      <c r="T525" s="83" t="s">
        <v>406</v>
      </c>
      <c r="U525" s="3"/>
      <c r="V525" s="3"/>
    </row>
    <row r="526" spans="1:22">
      <c r="A526" s="83" t="s">
        <v>369</v>
      </c>
      <c r="B526" s="83" t="s">
        <v>367</v>
      </c>
      <c r="C526" s="83" t="s">
        <v>368</v>
      </c>
      <c r="D526" s="83">
        <v>123456</v>
      </c>
      <c r="E526" s="83" t="s">
        <v>370</v>
      </c>
      <c r="F526" s="83">
        <v>3</v>
      </c>
      <c r="G526" s="83">
        <v>8</v>
      </c>
      <c r="H526" s="83">
        <v>300</v>
      </c>
      <c r="I526" s="83" t="s">
        <v>406</v>
      </c>
      <c r="J526" s="83" t="s">
        <v>406</v>
      </c>
      <c r="K526" s="83" t="s">
        <v>406</v>
      </c>
      <c r="L526" s="83" t="s">
        <v>406</v>
      </c>
      <c r="M526" s="83" t="s">
        <v>406</v>
      </c>
      <c r="N526" s="83" t="s">
        <v>406</v>
      </c>
      <c r="O526" s="83" t="s">
        <v>406</v>
      </c>
      <c r="P526" s="83" t="s">
        <v>406</v>
      </c>
      <c r="Q526" s="83" t="s">
        <v>406</v>
      </c>
      <c r="R526" s="83" t="s">
        <v>406</v>
      </c>
      <c r="S526" s="83" t="s">
        <v>406</v>
      </c>
      <c r="T526" s="83" t="s">
        <v>406</v>
      </c>
      <c r="U526" s="3"/>
      <c r="V526" s="3"/>
    </row>
    <row r="527" spans="1:22">
      <c r="A527" s="83" t="s">
        <v>369</v>
      </c>
      <c r="B527" s="83" t="s">
        <v>367</v>
      </c>
      <c r="C527" s="83" t="s">
        <v>368</v>
      </c>
      <c r="D527" s="83">
        <v>123456</v>
      </c>
      <c r="E527" s="83" t="s">
        <v>370</v>
      </c>
      <c r="F527" s="83">
        <v>3</v>
      </c>
      <c r="G527" s="83">
        <v>8</v>
      </c>
      <c r="H527" s="83">
        <v>300</v>
      </c>
      <c r="I527" s="83" t="s">
        <v>406</v>
      </c>
      <c r="J527" s="83" t="s">
        <v>406</v>
      </c>
      <c r="K527" s="83" t="s">
        <v>406</v>
      </c>
      <c r="L527" s="83" t="s">
        <v>406</v>
      </c>
      <c r="M527" s="83" t="s">
        <v>406</v>
      </c>
      <c r="N527" s="83" t="s">
        <v>406</v>
      </c>
      <c r="O527" s="83" t="s">
        <v>406</v>
      </c>
      <c r="P527" s="83" t="s">
        <v>406</v>
      </c>
      <c r="Q527" s="83" t="s">
        <v>406</v>
      </c>
      <c r="R527" s="83" t="s">
        <v>406</v>
      </c>
      <c r="S527" s="83" t="s">
        <v>406</v>
      </c>
      <c r="T527" s="83" t="s">
        <v>406</v>
      </c>
      <c r="U527" s="3"/>
      <c r="V527" s="3"/>
    </row>
    <row r="528" spans="1:22">
      <c r="A528" s="83" t="s">
        <v>369</v>
      </c>
      <c r="B528" s="83" t="s">
        <v>367</v>
      </c>
      <c r="C528" s="83" t="s">
        <v>368</v>
      </c>
      <c r="D528" s="83">
        <v>123456</v>
      </c>
      <c r="E528" s="83" t="s">
        <v>370</v>
      </c>
      <c r="F528" s="83">
        <v>3</v>
      </c>
      <c r="G528" s="83">
        <v>8</v>
      </c>
      <c r="H528" s="83">
        <v>300</v>
      </c>
      <c r="I528" s="83" t="s">
        <v>406</v>
      </c>
      <c r="J528" s="83" t="s">
        <v>406</v>
      </c>
      <c r="K528" s="83" t="s">
        <v>406</v>
      </c>
      <c r="L528" s="83" t="s">
        <v>406</v>
      </c>
      <c r="M528" s="83" t="s">
        <v>406</v>
      </c>
      <c r="N528" s="83" t="s">
        <v>406</v>
      </c>
      <c r="O528" s="83" t="s">
        <v>406</v>
      </c>
      <c r="P528" s="83" t="s">
        <v>406</v>
      </c>
      <c r="Q528" s="83" t="s">
        <v>406</v>
      </c>
      <c r="R528" s="83" t="s">
        <v>406</v>
      </c>
      <c r="S528" s="83" t="s">
        <v>406</v>
      </c>
      <c r="T528" s="83" t="s">
        <v>406</v>
      </c>
      <c r="U528" s="3"/>
      <c r="V528" s="3"/>
    </row>
    <row r="529" spans="1:22">
      <c r="A529" s="83" t="s">
        <v>369</v>
      </c>
      <c r="B529" s="83" t="s">
        <v>367</v>
      </c>
      <c r="C529" s="83" t="s">
        <v>368</v>
      </c>
      <c r="D529" s="83">
        <v>123456</v>
      </c>
      <c r="E529" s="83" t="s">
        <v>370</v>
      </c>
      <c r="F529" s="83">
        <v>3</v>
      </c>
      <c r="G529" s="83">
        <v>8</v>
      </c>
      <c r="H529" s="83">
        <v>300</v>
      </c>
      <c r="I529" s="83" t="s">
        <v>406</v>
      </c>
      <c r="J529" s="83" t="s">
        <v>406</v>
      </c>
      <c r="K529" s="83" t="s">
        <v>406</v>
      </c>
      <c r="L529" s="83" t="s">
        <v>406</v>
      </c>
      <c r="M529" s="83" t="s">
        <v>406</v>
      </c>
      <c r="N529" s="83" t="s">
        <v>406</v>
      </c>
      <c r="O529" s="83" t="s">
        <v>406</v>
      </c>
      <c r="P529" s="83" t="s">
        <v>406</v>
      </c>
      <c r="Q529" s="83" t="s">
        <v>406</v>
      </c>
      <c r="R529" s="83" t="s">
        <v>406</v>
      </c>
      <c r="S529" s="83" t="s">
        <v>406</v>
      </c>
      <c r="T529" s="83" t="s">
        <v>406</v>
      </c>
      <c r="U529" s="3"/>
      <c r="V529" s="3"/>
    </row>
    <row r="530" spans="1:22">
      <c r="A530" s="83" t="s">
        <v>369</v>
      </c>
      <c r="B530" s="83" t="s">
        <v>367</v>
      </c>
      <c r="C530" s="83" t="s">
        <v>368</v>
      </c>
      <c r="D530" s="83">
        <v>123456</v>
      </c>
      <c r="E530" s="83" t="s">
        <v>370</v>
      </c>
      <c r="F530" s="83">
        <v>3</v>
      </c>
      <c r="G530" s="83">
        <v>8</v>
      </c>
      <c r="H530" s="83">
        <v>300</v>
      </c>
      <c r="I530" s="83" t="s">
        <v>406</v>
      </c>
      <c r="J530" s="83" t="s">
        <v>406</v>
      </c>
      <c r="K530" s="83" t="s">
        <v>406</v>
      </c>
      <c r="L530" s="83" t="s">
        <v>406</v>
      </c>
      <c r="M530" s="83" t="s">
        <v>406</v>
      </c>
      <c r="N530" s="83" t="s">
        <v>406</v>
      </c>
      <c r="O530" s="83" t="s">
        <v>406</v>
      </c>
      <c r="P530" s="83" t="s">
        <v>406</v>
      </c>
      <c r="Q530" s="83" t="s">
        <v>406</v>
      </c>
      <c r="R530" s="83" t="s">
        <v>406</v>
      </c>
      <c r="S530" s="83" t="s">
        <v>406</v>
      </c>
      <c r="T530" s="83" t="s">
        <v>406</v>
      </c>
      <c r="U530" s="3"/>
      <c r="V530" s="3"/>
    </row>
    <row r="531" spans="1:22">
      <c r="A531" s="83" t="s">
        <v>369</v>
      </c>
      <c r="B531" s="83" t="s">
        <v>367</v>
      </c>
      <c r="C531" s="83" t="s">
        <v>368</v>
      </c>
      <c r="D531" s="83">
        <v>123456</v>
      </c>
      <c r="E531" s="83" t="s">
        <v>370</v>
      </c>
      <c r="F531" s="83">
        <v>3</v>
      </c>
      <c r="G531" s="83">
        <v>8</v>
      </c>
      <c r="H531" s="83">
        <v>300</v>
      </c>
      <c r="I531" s="83" t="s">
        <v>406</v>
      </c>
      <c r="J531" s="83" t="s">
        <v>406</v>
      </c>
      <c r="K531" s="83" t="s">
        <v>406</v>
      </c>
      <c r="L531" s="83" t="s">
        <v>406</v>
      </c>
      <c r="M531" s="83" t="s">
        <v>406</v>
      </c>
      <c r="N531" s="83" t="s">
        <v>406</v>
      </c>
      <c r="O531" s="83" t="s">
        <v>406</v>
      </c>
      <c r="P531" s="83" t="s">
        <v>406</v>
      </c>
      <c r="Q531" s="83" t="s">
        <v>406</v>
      </c>
      <c r="R531" s="83" t="s">
        <v>406</v>
      </c>
      <c r="S531" s="83" t="s">
        <v>406</v>
      </c>
      <c r="T531" s="83" t="s">
        <v>406</v>
      </c>
      <c r="U531" s="3"/>
      <c r="V531" s="3"/>
    </row>
    <row r="532" spans="1:22">
      <c r="A532" s="83" t="s">
        <v>369</v>
      </c>
      <c r="B532" s="83" t="s">
        <v>367</v>
      </c>
      <c r="C532" s="83" t="s">
        <v>368</v>
      </c>
      <c r="D532" s="83">
        <v>123456</v>
      </c>
      <c r="E532" s="83" t="s">
        <v>370</v>
      </c>
      <c r="F532" s="83">
        <v>3</v>
      </c>
      <c r="G532" s="83">
        <v>8</v>
      </c>
      <c r="H532" s="83">
        <v>300</v>
      </c>
      <c r="I532" s="83" t="s">
        <v>406</v>
      </c>
      <c r="J532" s="83" t="s">
        <v>406</v>
      </c>
      <c r="K532" s="83" t="s">
        <v>406</v>
      </c>
      <c r="L532" s="83" t="s">
        <v>406</v>
      </c>
      <c r="M532" s="83" t="s">
        <v>406</v>
      </c>
      <c r="N532" s="83" t="s">
        <v>406</v>
      </c>
      <c r="O532" s="83" t="s">
        <v>406</v>
      </c>
      <c r="P532" s="83" t="s">
        <v>406</v>
      </c>
      <c r="Q532" s="83" t="s">
        <v>406</v>
      </c>
      <c r="R532" s="83" t="s">
        <v>406</v>
      </c>
      <c r="S532" s="83" t="s">
        <v>406</v>
      </c>
      <c r="T532" s="83" t="s">
        <v>406</v>
      </c>
      <c r="U532" s="3"/>
      <c r="V532" s="3"/>
    </row>
    <row r="533" spans="1:22">
      <c r="A533" s="83" t="s">
        <v>369</v>
      </c>
      <c r="B533" s="83" t="s">
        <v>367</v>
      </c>
      <c r="C533" s="83" t="s">
        <v>368</v>
      </c>
      <c r="D533" s="83">
        <v>123456</v>
      </c>
      <c r="E533" s="83" t="s">
        <v>370</v>
      </c>
      <c r="F533" s="83">
        <v>3</v>
      </c>
      <c r="G533" s="83">
        <v>8</v>
      </c>
      <c r="H533" s="83">
        <v>300</v>
      </c>
      <c r="I533" s="83" t="s">
        <v>406</v>
      </c>
      <c r="J533" s="83" t="s">
        <v>406</v>
      </c>
      <c r="K533" s="83" t="s">
        <v>406</v>
      </c>
      <c r="L533" s="83" t="s">
        <v>406</v>
      </c>
      <c r="M533" s="83" t="s">
        <v>406</v>
      </c>
      <c r="N533" s="83" t="s">
        <v>406</v>
      </c>
      <c r="O533" s="83" t="s">
        <v>406</v>
      </c>
      <c r="P533" s="83" t="s">
        <v>406</v>
      </c>
      <c r="Q533" s="83" t="s">
        <v>406</v>
      </c>
      <c r="R533" s="83" t="s">
        <v>406</v>
      </c>
      <c r="S533" s="83" t="s">
        <v>406</v>
      </c>
      <c r="T533" s="83" t="s">
        <v>406</v>
      </c>
      <c r="U533" s="3"/>
      <c r="V533" s="3"/>
    </row>
    <row r="534" spans="1:22">
      <c r="A534" s="83" t="s">
        <v>369</v>
      </c>
      <c r="B534" s="83" t="s">
        <v>367</v>
      </c>
      <c r="C534" s="83" t="s">
        <v>368</v>
      </c>
      <c r="D534" s="83">
        <v>123456</v>
      </c>
      <c r="E534" s="83" t="s">
        <v>370</v>
      </c>
      <c r="F534" s="83">
        <v>3</v>
      </c>
      <c r="G534" s="83">
        <v>8</v>
      </c>
      <c r="H534" s="83">
        <v>300</v>
      </c>
      <c r="I534" s="83" t="s">
        <v>406</v>
      </c>
      <c r="J534" s="83" t="s">
        <v>406</v>
      </c>
      <c r="K534" s="83" t="s">
        <v>406</v>
      </c>
      <c r="L534" s="83" t="s">
        <v>406</v>
      </c>
      <c r="M534" s="83" t="s">
        <v>406</v>
      </c>
      <c r="N534" s="83" t="s">
        <v>406</v>
      </c>
      <c r="O534" s="83" t="s">
        <v>406</v>
      </c>
      <c r="P534" s="83" t="s">
        <v>406</v>
      </c>
      <c r="Q534" s="83" t="s">
        <v>406</v>
      </c>
      <c r="R534" s="83" t="s">
        <v>406</v>
      </c>
      <c r="S534" s="83" t="s">
        <v>406</v>
      </c>
      <c r="T534" s="83" t="s">
        <v>406</v>
      </c>
      <c r="U534" s="3"/>
      <c r="V534" s="3"/>
    </row>
    <row r="535" spans="1:22">
      <c r="A535" s="83" t="s">
        <v>369</v>
      </c>
      <c r="B535" s="83" t="s">
        <v>367</v>
      </c>
      <c r="C535" s="83" t="s">
        <v>368</v>
      </c>
      <c r="D535" s="83">
        <v>123456</v>
      </c>
      <c r="E535" s="83" t="s">
        <v>370</v>
      </c>
      <c r="F535" s="83">
        <v>3</v>
      </c>
      <c r="G535" s="83">
        <v>8</v>
      </c>
      <c r="H535" s="83">
        <v>300</v>
      </c>
      <c r="I535" s="83" t="s">
        <v>406</v>
      </c>
      <c r="J535" s="83" t="s">
        <v>406</v>
      </c>
      <c r="K535" s="83" t="s">
        <v>406</v>
      </c>
      <c r="L535" s="83" t="s">
        <v>406</v>
      </c>
      <c r="M535" s="83" t="s">
        <v>406</v>
      </c>
      <c r="N535" s="83" t="s">
        <v>406</v>
      </c>
      <c r="O535" s="83" t="s">
        <v>406</v>
      </c>
      <c r="P535" s="83" t="s">
        <v>406</v>
      </c>
      <c r="Q535" s="83" t="s">
        <v>406</v>
      </c>
      <c r="R535" s="83" t="s">
        <v>406</v>
      </c>
      <c r="S535" s="83" t="s">
        <v>406</v>
      </c>
      <c r="T535" s="83" t="s">
        <v>406</v>
      </c>
      <c r="U535" s="3"/>
      <c r="V535" s="3"/>
    </row>
    <row r="536" spans="1:22">
      <c r="A536" s="83" t="s">
        <v>369</v>
      </c>
      <c r="B536" s="83" t="s">
        <v>367</v>
      </c>
      <c r="C536" s="83" t="s">
        <v>368</v>
      </c>
      <c r="D536" s="83">
        <v>123456</v>
      </c>
      <c r="E536" s="83" t="s">
        <v>370</v>
      </c>
      <c r="F536" s="83">
        <v>3</v>
      </c>
      <c r="G536" s="83">
        <v>8</v>
      </c>
      <c r="H536" s="83">
        <v>300</v>
      </c>
      <c r="I536" s="83" t="s">
        <v>406</v>
      </c>
      <c r="J536" s="83" t="s">
        <v>406</v>
      </c>
      <c r="K536" s="83" t="s">
        <v>406</v>
      </c>
      <c r="L536" s="83" t="s">
        <v>406</v>
      </c>
      <c r="M536" s="83" t="s">
        <v>406</v>
      </c>
      <c r="N536" s="83" t="s">
        <v>406</v>
      </c>
      <c r="O536" s="83" t="s">
        <v>406</v>
      </c>
      <c r="P536" s="83" t="s">
        <v>406</v>
      </c>
      <c r="Q536" s="83" t="s">
        <v>406</v>
      </c>
      <c r="R536" s="83" t="s">
        <v>406</v>
      </c>
      <c r="S536" s="83" t="s">
        <v>406</v>
      </c>
      <c r="T536" s="83" t="s">
        <v>406</v>
      </c>
      <c r="U536" s="3"/>
      <c r="V536" s="3"/>
    </row>
    <row r="537" spans="1:22">
      <c r="A537" s="83" t="s">
        <v>369</v>
      </c>
      <c r="B537" s="83" t="s">
        <v>367</v>
      </c>
      <c r="C537" s="83" t="s">
        <v>368</v>
      </c>
      <c r="D537" s="83">
        <v>123456</v>
      </c>
      <c r="E537" s="83" t="s">
        <v>370</v>
      </c>
      <c r="F537" s="83">
        <v>3</v>
      </c>
      <c r="G537" s="83">
        <v>8</v>
      </c>
      <c r="H537" s="83">
        <v>300</v>
      </c>
      <c r="I537" s="83" t="s">
        <v>406</v>
      </c>
      <c r="J537" s="83" t="s">
        <v>406</v>
      </c>
      <c r="K537" s="83" t="s">
        <v>406</v>
      </c>
      <c r="L537" s="83" t="s">
        <v>406</v>
      </c>
      <c r="M537" s="83" t="s">
        <v>406</v>
      </c>
      <c r="N537" s="83" t="s">
        <v>406</v>
      </c>
      <c r="O537" s="83" t="s">
        <v>406</v>
      </c>
      <c r="P537" s="83" t="s">
        <v>406</v>
      </c>
      <c r="Q537" s="83" t="s">
        <v>406</v>
      </c>
      <c r="R537" s="83" t="s">
        <v>406</v>
      </c>
      <c r="S537" s="83" t="s">
        <v>406</v>
      </c>
      <c r="T537" s="83" t="s">
        <v>406</v>
      </c>
      <c r="U537" s="3"/>
      <c r="V537" s="3"/>
    </row>
    <row r="538" spans="1:22">
      <c r="A538" s="83" t="s">
        <v>369</v>
      </c>
      <c r="B538" s="83" t="s">
        <v>367</v>
      </c>
      <c r="C538" s="83" t="s">
        <v>368</v>
      </c>
      <c r="D538" s="83">
        <v>123456</v>
      </c>
      <c r="E538" s="83" t="s">
        <v>370</v>
      </c>
      <c r="F538" s="83">
        <v>3</v>
      </c>
      <c r="G538" s="83">
        <v>8</v>
      </c>
      <c r="H538" s="83">
        <v>300</v>
      </c>
      <c r="I538" s="83" t="s">
        <v>406</v>
      </c>
      <c r="J538" s="83" t="s">
        <v>406</v>
      </c>
      <c r="K538" s="83" t="s">
        <v>406</v>
      </c>
      <c r="L538" s="83" t="s">
        <v>406</v>
      </c>
      <c r="M538" s="83" t="s">
        <v>406</v>
      </c>
      <c r="N538" s="83" t="s">
        <v>406</v>
      </c>
      <c r="O538" s="83" t="s">
        <v>406</v>
      </c>
      <c r="P538" s="83" t="s">
        <v>406</v>
      </c>
      <c r="Q538" s="83" t="s">
        <v>406</v>
      </c>
      <c r="R538" s="83" t="s">
        <v>406</v>
      </c>
      <c r="S538" s="83" t="s">
        <v>406</v>
      </c>
      <c r="T538" s="83" t="s">
        <v>406</v>
      </c>
      <c r="U538" s="3"/>
      <c r="V538" s="3"/>
    </row>
    <row r="539" spans="1:22">
      <c r="A539" s="83" t="s">
        <v>369</v>
      </c>
      <c r="B539" s="83" t="s">
        <v>367</v>
      </c>
      <c r="C539" s="83" t="s">
        <v>368</v>
      </c>
      <c r="D539" s="83">
        <v>123456</v>
      </c>
      <c r="E539" s="83" t="s">
        <v>370</v>
      </c>
      <c r="F539" s="83">
        <v>3</v>
      </c>
      <c r="G539" s="83">
        <v>8</v>
      </c>
      <c r="H539" s="83">
        <v>300</v>
      </c>
      <c r="I539" s="83" t="s">
        <v>406</v>
      </c>
      <c r="J539" s="83" t="s">
        <v>406</v>
      </c>
      <c r="K539" s="83" t="s">
        <v>406</v>
      </c>
      <c r="L539" s="83" t="s">
        <v>406</v>
      </c>
      <c r="M539" s="83" t="s">
        <v>406</v>
      </c>
      <c r="N539" s="83" t="s">
        <v>406</v>
      </c>
      <c r="O539" s="83" t="s">
        <v>406</v>
      </c>
      <c r="P539" s="83" t="s">
        <v>406</v>
      </c>
      <c r="Q539" s="83" t="s">
        <v>406</v>
      </c>
      <c r="R539" s="83" t="s">
        <v>406</v>
      </c>
      <c r="S539" s="83" t="s">
        <v>406</v>
      </c>
      <c r="T539" s="83" t="s">
        <v>406</v>
      </c>
      <c r="U539" s="3"/>
      <c r="V539" s="3"/>
    </row>
    <row r="540" spans="1:22">
      <c r="A540" s="83" t="s">
        <v>369</v>
      </c>
      <c r="B540" s="83" t="s">
        <v>367</v>
      </c>
      <c r="C540" s="83" t="s">
        <v>368</v>
      </c>
      <c r="D540" s="83">
        <v>123456</v>
      </c>
      <c r="E540" s="83" t="s">
        <v>370</v>
      </c>
      <c r="F540" s="83">
        <v>3</v>
      </c>
      <c r="G540" s="83">
        <v>8</v>
      </c>
      <c r="H540" s="83">
        <v>300</v>
      </c>
      <c r="I540" s="83" t="s">
        <v>406</v>
      </c>
      <c r="J540" s="83" t="s">
        <v>406</v>
      </c>
      <c r="K540" s="83" t="s">
        <v>406</v>
      </c>
      <c r="L540" s="83" t="s">
        <v>406</v>
      </c>
      <c r="M540" s="83" t="s">
        <v>406</v>
      </c>
      <c r="N540" s="83" t="s">
        <v>406</v>
      </c>
      <c r="O540" s="83" t="s">
        <v>406</v>
      </c>
      <c r="P540" s="83" t="s">
        <v>406</v>
      </c>
      <c r="Q540" s="83" t="s">
        <v>406</v>
      </c>
      <c r="R540" s="83" t="s">
        <v>406</v>
      </c>
      <c r="S540" s="83" t="s">
        <v>406</v>
      </c>
      <c r="T540" s="83" t="s">
        <v>406</v>
      </c>
      <c r="U540" s="3"/>
      <c r="V540" s="3"/>
    </row>
    <row r="541" spans="1:22">
      <c r="A541" s="83" t="s">
        <v>369</v>
      </c>
      <c r="B541" s="83" t="s">
        <v>367</v>
      </c>
      <c r="C541" s="83" t="s">
        <v>368</v>
      </c>
      <c r="D541" s="83">
        <v>123456</v>
      </c>
      <c r="E541" s="83" t="s">
        <v>370</v>
      </c>
      <c r="F541" s="83">
        <v>3</v>
      </c>
      <c r="G541" s="83">
        <v>8</v>
      </c>
      <c r="H541" s="83">
        <v>300</v>
      </c>
      <c r="I541" s="83" t="s">
        <v>406</v>
      </c>
      <c r="J541" s="83" t="s">
        <v>406</v>
      </c>
      <c r="K541" s="83" t="s">
        <v>406</v>
      </c>
      <c r="L541" s="83" t="s">
        <v>406</v>
      </c>
      <c r="M541" s="83" t="s">
        <v>406</v>
      </c>
      <c r="N541" s="83" t="s">
        <v>406</v>
      </c>
      <c r="O541" s="83" t="s">
        <v>406</v>
      </c>
      <c r="P541" s="83" t="s">
        <v>406</v>
      </c>
      <c r="Q541" s="83" t="s">
        <v>406</v>
      </c>
      <c r="R541" s="83" t="s">
        <v>406</v>
      </c>
      <c r="S541" s="83" t="s">
        <v>406</v>
      </c>
      <c r="T541" s="83" t="s">
        <v>406</v>
      </c>
      <c r="U541" s="3"/>
      <c r="V541" s="3"/>
    </row>
    <row r="542" spans="1:22">
      <c r="A542" s="83" t="s">
        <v>369</v>
      </c>
      <c r="B542" s="83" t="s">
        <v>367</v>
      </c>
      <c r="C542" s="83" t="s">
        <v>368</v>
      </c>
      <c r="D542" s="83">
        <v>123456</v>
      </c>
      <c r="E542" s="83" t="s">
        <v>370</v>
      </c>
      <c r="F542" s="83">
        <v>3</v>
      </c>
      <c r="G542" s="83">
        <v>8</v>
      </c>
      <c r="H542" s="83">
        <v>300</v>
      </c>
      <c r="I542" s="83" t="s">
        <v>406</v>
      </c>
      <c r="J542" s="83" t="s">
        <v>406</v>
      </c>
      <c r="K542" s="83" t="s">
        <v>406</v>
      </c>
      <c r="L542" s="83" t="s">
        <v>406</v>
      </c>
      <c r="M542" s="83" t="s">
        <v>406</v>
      </c>
      <c r="N542" s="83" t="s">
        <v>406</v>
      </c>
      <c r="O542" s="83" t="s">
        <v>406</v>
      </c>
      <c r="P542" s="83" t="s">
        <v>406</v>
      </c>
      <c r="Q542" s="83" t="s">
        <v>406</v>
      </c>
      <c r="R542" s="83" t="s">
        <v>406</v>
      </c>
      <c r="S542" s="83" t="s">
        <v>406</v>
      </c>
      <c r="T542" s="83" t="s">
        <v>406</v>
      </c>
      <c r="U542" s="3"/>
      <c r="V542" s="3"/>
    </row>
    <row r="543" spans="1:22">
      <c r="A543" s="83" t="s">
        <v>369</v>
      </c>
      <c r="B543" s="83" t="s">
        <v>367</v>
      </c>
      <c r="C543" s="83" t="s">
        <v>368</v>
      </c>
      <c r="D543" s="83">
        <v>123456</v>
      </c>
      <c r="E543" s="83" t="s">
        <v>370</v>
      </c>
      <c r="F543" s="83">
        <v>3</v>
      </c>
      <c r="G543" s="83">
        <v>8</v>
      </c>
      <c r="H543" s="83">
        <v>300</v>
      </c>
      <c r="I543" s="83" t="s">
        <v>406</v>
      </c>
      <c r="J543" s="83" t="s">
        <v>406</v>
      </c>
      <c r="K543" s="83" t="s">
        <v>406</v>
      </c>
      <c r="L543" s="83" t="s">
        <v>406</v>
      </c>
      <c r="M543" s="83" t="s">
        <v>406</v>
      </c>
      <c r="N543" s="83" t="s">
        <v>406</v>
      </c>
      <c r="O543" s="83" t="s">
        <v>406</v>
      </c>
      <c r="P543" s="83" t="s">
        <v>406</v>
      </c>
      <c r="Q543" s="83" t="s">
        <v>406</v>
      </c>
      <c r="R543" s="83" t="s">
        <v>406</v>
      </c>
      <c r="S543" s="83" t="s">
        <v>406</v>
      </c>
      <c r="T543" s="83" t="s">
        <v>406</v>
      </c>
      <c r="U543" s="3"/>
      <c r="V543" s="3"/>
    </row>
    <row r="544" spans="1:22">
      <c r="A544" s="83" t="s">
        <v>369</v>
      </c>
      <c r="B544" s="83" t="s">
        <v>367</v>
      </c>
      <c r="C544" s="83" t="s">
        <v>368</v>
      </c>
      <c r="D544" s="83">
        <v>123456</v>
      </c>
      <c r="E544" s="83" t="s">
        <v>370</v>
      </c>
      <c r="F544" s="83">
        <v>3</v>
      </c>
      <c r="G544" s="83">
        <v>8</v>
      </c>
      <c r="H544" s="83">
        <v>300</v>
      </c>
      <c r="I544" s="83" t="s">
        <v>406</v>
      </c>
      <c r="J544" s="83" t="s">
        <v>406</v>
      </c>
      <c r="K544" s="83" t="s">
        <v>406</v>
      </c>
      <c r="L544" s="83" t="s">
        <v>406</v>
      </c>
      <c r="M544" s="83" t="s">
        <v>406</v>
      </c>
      <c r="N544" s="83" t="s">
        <v>406</v>
      </c>
      <c r="O544" s="83" t="s">
        <v>406</v>
      </c>
      <c r="P544" s="83" t="s">
        <v>406</v>
      </c>
      <c r="Q544" s="83" t="s">
        <v>406</v>
      </c>
      <c r="R544" s="83" t="s">
        <v>406</v>
      </c>
      <c r="S544" s="83" t="s">
        <v>406</v>
      </c>
      <c r="T544" s="83" t="s">
        <v>406</v>
      </c>
      <c r="U544" s="3"/>
      <c r="V544" s="3"/>
    </row>
    <row r="545" spans="1:22">
      <c r="A545" s="83" t="s">
        <v>369</v>
      </c>
      <c r="B545" s="83" t="s">
        <v>367</v>
      </c>
      <c r="C545" s="83" t="s">
        <v>368</v>
      </c>
      <c r="D545" s="83">
        <v>123456</v>
      </c>
      <c r="E545" s="83" t="s">
        <v>370</v>
      </c>
      <c r="F545" s="83">
        <v>3</v>
      </c>
      <c r="G545" s="83">
        <v>8</v>
      </c>
      <c r="H545" s="83">
        <v>300</v>
      </c>
      <c r="I545" s="83" t="s">
        <v>406</v>
      </c>
      <c r="J545" s="83" t="s">
        <v>406</v>
      </c>
      <c r="K545" s="83" t="s">
        <v>406</v>
      </c>
      <c r="L545" s="83" t="s">
        <v>406</v>
      </c>
      <c r="M545" s="83" t="s">
        <v>406</v>
      </c>
      <c r="N545" s="83" t="s">
        <v>406</v>
      </c>
      <c r="O545" s="83" t="s">
        <v>406</v>
      </c>
      <c r="P545" s="83" t="s">
        <v>406</v>
      </c>
      <c r="Q545" s="83" t="s">
        <v>406</v>
      </c>
      <c r="R545" s="83" t="s">
        <v>406</v>
      </c>
      <c r="S545" s="83" t="s">
        <v>406</v>
      </c>
      <c r="T545" s="83" t="s">
        <v>406</v>
      </c>
      <c r="U545" s="3"/>
      <c r="V545" s="3"/>
    </row>
    <row r="546" spans="1:22">
      <c r="A546" s="83" t="s">
        <v>369</v>
      </c>
      <c r="B546" s="83" t="s">
        <v>367</v>
      </c>
      <c r="C546" s="83" t="s">
        <v>368</v>
      </c>
      <c r="D546" s="83">
        <v>123456</v>
      </c>
      <c r="E546" s="83" t="s">
        <v>370</v>
      </c>
      <c r="F546" s="83">
        <v>3</v>
      </c>
      <c r="G546" s="83">
        <v>8</v>
      </c>
      <c r="H546" s="83">
        <v>300</v>
      </c>
      <c r="I546" s="83" t="s">
        <v>406</v>
      </c>
      <c r="J546" s="83" t="s">
        <v>406</v>
      </c>
      <c r="K546" s="83" t="s">
        <v>406</v>
      </c>
      <c r="L546" s="83" t="s">
        <v>406</v>
      </c>
      <c r="M546" s="83" t="s">
        <v>406</v>
      </c>
      <c r="N546" s="83" t="s">
        <v>406</v>
      </c>
      <c r="O546" s="83" t="s">
        <v>406</v>
      </c>
      <c r="P546" s="83" t="s">
        <v>406</v>
      </c>
      <c r="Q546" s="83" t="s">
        <v>406</v>
      </c>
      <c r="R546" s="83" t="s">
        <v>406</v>
      </c>
      <c r="S546" s="83" t="s">
        <v>406</v>
      </c>
      <c r="T546" s="83" t="s">
        <v>406</v>
      </c>
      <c r="U546" s="3"/>
      <c r="V546" s="3"/>
    </row>
    <row r="547" spans="1:22">
      <c r="A547" s="83" t="s">
        <v>369</v>
      </c>
      <c r="B547" s="83" t="s">
        <v>367</v>
      </c>
      <c r="C547" s="83" t="s">
        <v>368</v>
      </c>
      <c r="D547" s="83">
        <v>123456</v>
      </c>
      <c r="E547" s="83" t="s">
        <v>370</v>
      </c>
      <c r="F547" s="83">
        <v>3</v>
      </c>
      <c r="G547" s="83">
        <v>8</v>
      </c>
      <c r="H547" s="83">
        <v>300</v>
      </c>
      <c r="I547" s="83" t="s">
        <v>406</v>
      </c>
      <c r="J547" s="83" t="s">
        <v>406</v>
      </c>
      <c r="K547" s="83" t="s">
        <v>406</v>
      </c>
      <c r="L547" s="83" t="s">
        <v>406</v>
      </c>
      <c r="M547" s="83" t="s">
        <v>406</v>
      </c>
      <c r="N547" s="83" t="s">
        <v>406</v>
      </c>
      <c r="O547" s="83" t="s">
        <v>406</v>
      </c>
      <c r="P547" s="83" t="s">
        <v>406</v>
      </c>
      <c r="Q547" s="83" t="s">
        <v>406</v>
      </c>
      <c r="R547" s="83" t="s">
        <v>406</v>
      </c>
      <c r="S547" s="83" t="s">
        <v>406</v>
      </c>
      <c r="T547" s="83" t="s">
        <v>406</v>
      </c>
      <c r="U547" s="3"/>
      <c r="V547" s="3"/>
    </row>
    <row r="548" spans="1:22">
      <c r="A548" s="83" t="s">
        <v>369</v>
      </c>
      <c r="B548" s="83" t="s">
        <v>367</v>
      </c>
      <c r="C548" s="83" t="s">
        <v>368</v>
      </c>
      <c r="D548" s="83">
        <v>123456</v>
      </c>
      <c r="E548" s="83" t="s">
        <v>370</v>
      </c>
      <c r="F548" s="83">
        <v>3</v>
      </c>
      <c r="G548" s="83">
        <v>8</v>
      </c>
      <c r="H548" s="83">
        <v>300</v>
      </c>
      <c r="I548" s="83" t="s">
        <v>406</v>
      </c>
      <c r="J548" s="83" t="s">
        <v>406</v>
      </c>
      <c r="K548" s="83" t="s">
        <v>406</v>
      </c>
      <c r="L548" s="83" t="s">
        <v>406</v>
      </c>
      <c r="M548" s="83" t="s">
        <v>406</v>
      </c>
      <c r="N548" s="83" t="s">
        <v>406</v>
      </c>
      <c r="O548" s="83" t="s">
        <v>406</v>
      </c>
      <c r="P548" s="83" t="s">
        <v>406</v>
      </c>
      <c r="Q548" s="83" t="s">
        <v>406</v>
      </c>
      <c r="R548" s="83" t="s">
        <v>406</v>
      </c>
      <c r="S548" s="83" t="s">
        <v>406</v>
      </c>
      <c r="T548" s="83" t="s">
        <v>406</v>
      </c>
      <c r="U548" s="3"/>
      <c r="V548" s="3"/>
    </row>
    <row r="549" spans="1:22">
      <c r="A549" s="83" t="s">
        <v>369</v>
      </c>
      <c r="B549" s="83" t="s">
        <v>367</v>
      </c>
      <c r="C549" s="83" t="s">
        <v>368</v>
      </c>
      <c r="D549" s="83">
        <v>123456</v>
      </c>
      <c r="E549" s="83" t="s">
        <v>370</v>
      </c>
      <c r="F549" s="83">
        <v>3</v>
      </c>
      <c r="G549" s="83">
        <v>8</v>
      </c>
      <c r="H549" s="83">
        <v>300</v>
      </c>
      <c r="I549" s="83" t="s">
        <v>406</v>
      </c>
      <c r="J549" s="83" t="s">
        <v>406</v>
      </c>
      <c r="K549" s="83" t="s">
        <v>406</v>
      </c>
      <c r="L549" s="83" t="s">
        <v>406</v>
      </c>
      <c r="M549" s="83" t="s">
        <v>406</v>
      </c>
      <c r="N549" s="83" t="s">
        <v>406</v>
      </c>
      <c r="O549" s="83" t="s">
        <v>406</v>
      </c>
      <c r="P549" s="83" t="s">
        <v>406</v>
      </c>
      <c r="Q549" s="83" t="s">
        <v>406</v>
      </c>
      <c r="R549" s="83" t="s">
        <v>406</v>
      </c>
      <c r="S549" s="83" t="s">
        <v>406</v>
      </c>
      <c r="T549" s="83" t="s">
        <v>406</v>
      </c>
      <c r="U549" s="3"/>
      <c r="V549" s="3"/>
    </row>
    <row r="550" spans="1:22">
      <c r="A550" s="83" t="s">
        <v>369</v>
      </c>
      <c r="B550" s="83" t="s">
        <v>367</v>
      </c>
      <c r="C550" s="83" t="s">
        <v>368</v>
      </c>
      <c r="D550" s="83">
        <v>123456</v>
      </c>
      <c r="E550" s="83" t="s">
        <v>370</v>
      </c>
      <c r="F550" s="83">
        <v>3</v>
      </c>
      <c r="G550" s="83">
        <v>8</v>
      </c>
      <c r="H550" s="83">
        <v>300</v>
      </c>
      <c r="I550" s="83" t="s">
        <v>406</v>
      </c>
      <c r="J550" s="83" t="s">
        <v>406</v>
      </c>
      <c r="K550" s="83" t="s">
        <v>406</v>
      </c>
      <c r="L550" s="83" t="s">
        <v>406</v>
      </c>
      <c r="M550" s="83" t="s">
        <v>406</v>
      </c>
      <c r="N550" s="83" t="s">
        <v>406</v>
      </c>
      <c r="O550" s="83" t="s">
        <v>406</v>
      </c>
      <c r="P550" s="83" t="s">
        <v>406</v>
      </c>
      <c r="Q550" s="83" t="s">
        <v>406</v>
      </c>
      <c r="R550" s="83" t="s">
        <v>406</v>
      </c>
      <c r="S550" s="83" t="s">
        <v>406</v>
      </c>
      <c r="T550" s="83" t="s">
        <v>406</v>
      </c>
      <c r="U550" s="3"/>
      <c r="V550" s="3"/>
    </row>
    <row r="551" spans="1:22">
      <c r="A551" s="83" t="s">
        <v>369</v>
      </c>
      <c r="B551" s="83" t="s">
        <v>367</v>
      </c>
      <c r="C551" s="83" t="s">
        <v>368</v>
      </c>
      <c r="D551" s="83">
        <v>123456</v>
      </c>
      <c r="E551" s="83" t="s">
        <v>370</v>
      </c>
      <c r="F551" s="83">
        <v>3</v>
      </c>
      <c r="G551" s="83">
        <v>8</v>
      </c>
      <c r="H551" s="83">
        <v>300</v>
      </c>
      <c r="I551" s="83" t="s">
        <v>406</v>
      </c>
      <c r="J551" s="83" t="s">
        <v>406</v>
      </c>
      <c r="K551" s="83" t="s">
        <v>406</v>
      </c>
      <c r="L551" s="83" t="s">
        <v>406</v>
      </c>
      <c r="M551" s="83" t="s">
        <v>406</v>
      </c>
      <c r="N551" s="83" t="s">
        <v>406</v>
      </c>
      <c r="O551" s="83" t="s">
        <v>406</v>
      </c>
      <c r="P551" s="83" t="s">
        <v>406</v>
      </c>
      <c r="Q551" s="83" t="s">
        <v>406</v>
      </c>
      <c r="R551" s="83" t="s">
        <v>406</v>
      </c>
      <c r="S551" s="83" t="s">
        <v>406</v>
      </c>
      <c r="T551" s="83" t="s">
        <v>406</v>
      </c>
      <c r="U551" s="3"/>
      <c r="V551" s="3"/>
    </row>
    <row r="552" spans="1:22">
      <c r="A552" s="83" t="s">
        <v>369</v>
      </c>
      <c r="B552" s="83" t="s">
        <v>367</v>
      </c>
      <c r="C552" s="83" t="s">
        <v>368</v>
      </c>
      <c r="D552" s="83">
        <v>123456</v>
      </c>
      <c r="E552" s="83" t="s">
        <v>370</v>
      </c>
      <c r="F552" s="83">
        <v>3</v>
      </c>
      <c r="G552" s="83">
        <v>8</v>
      </c>
      <c r="H552" s="83">
        <v>300</v>
      </c>
      <c r="I552" s="83" t="s">
        <v>406</v>
      </c>
      <c r="J552" s="83" t="s">
        <v>406</v>
      </c>
      <c r="K552" s="83" t="s">
        <v>406</v>
      </c>
      <c r="L552" s="83" t="s">
        <v>406</v>
      </c>
      <c r="M552" s="83" t="s">
        <v>406</v>
      </c>
      <c r="N552" s="83" t="s">
        <v>406</v>
      </c>
      <c r="O552" s="83" t="s">
        <v>406</v>
      </c>
      <c r="P552" s="83" t="s">
        <v>406</v>
      </c>
      <c r="Q552" s="83" t="s">
        <v>406</v>
      </c>
      <c r="R552" s="83" t="s">
        <v>406</v>
      </c>
      <c r="S552" s="83" t="s">
        <v>406</v>
      </c>
      <c r="T552" s="83" t="s">
        <v>406</v>
      </c>
      <c r="U552" s="3"/>
      <c r="V552" s="3"/>
    </row>
    <row r="553" spans="1:22">
      <c r="A553" s="83" t="s">
        <v>369</v>
      </c>
      <c r="B553" s="83" t="s">
        <v>367</v>
      </c>
      <c r="C553" s="83" t="s">
        <v>368</v>
      </c>
      <c r="D553" s="83">
        <v>123456</v>
      </c>
      <c r="E553" s="83" t="s">
        <v>370</v>
      </c>
      <c r="F553" s="83">
        <v>3</v>
      </c>
      <c r="G553" s="83">
        <v>8</v>
      </c>
      <c r="H553" s="83">
        <v>300</v>
      </c>
      <c r="I553" s="83" t="s">
        <v>406</v>
      </c>
      <c r="J553" s="83" t="s">
        <v>406</v>
      </c>
      <c r="K553" s="83" t="s">
        <v>406</v>
      </c>
      <c r="L553" s="83" t="s">
        <v>406</v>
      </c>
      <c r="M553" s="83" t="s">
        <v>406</v>
      </c>
      <c r="N553" s="83" t="s">
        <v>406</v>
      </c>
      <c r="O553" s="83" t="s">
        <v>406</v>
      </c>
      <c r="P553" s="83" t="s">
        <v>406</v>
      </c>
      <c r="Q553" s="83" t="s">
        <v>406</v>
      </c>
      <c r="R553" s="83" t="s">
        <v>406</v>
      </c>
      <c r="S553" s="83" t="s">
        <v>406</v>
      </c>
      <c r="T553" s="83" t="s">
        <v>406</v>
      </c>
      <c r="U553" s="3"/>
      <c r="V553" s="3"/>
    </row>
    <row r="554" spans="1:22">
      <c r="A554" s="83" t="s">
        <v>369</v>
      </c>
      <c r="B554" s="83" t="s">
        <v>367</v>
      </c>
      <c r="C554" s="83" t="s">
        <v>368</v>
      </c>
      <c r="D554" s="83">
        <v>123456</v>
      </c>
      <c r="E554" s="83" t="s">
        <v>370</v>
      </c>
      <c r="F554" s="83">
        <v>3</v>
      </c>
      <c r="G554" s="83">
        <v>8</v>
      </c>
      <c r="H554" s="83">
        <v>300</v>
      </c>
      <c r="I554" s="83" t="s">
        <v>406</v>
      </c>
      <c r="J554" s="83" t="s">
        <v>406</v>
      </c>
      <c r="K554" s="83" t="s">
        <v>406</v>
      </c>
      <c r="L554" s="83" t="s">
        <v>406</v>
      </c>
      <c r="M554" s="83" t="s">
        <v>406</v>
      </c>
      <c r="N554" s="83" t="s">
        <v>406</v>
      </c>
      <c r="O554" s="83" t="s">
        <v>406</v>
      </c>
      <c r="P554" s="83" t="s">
        <v>406</v>
      </c>
      <c r="Q554" s="83" t="s">
        <v>406</v>
      </c>
      <c r="R554" s="83" t="s">
        <v>406</v>
      </c>
      <c r="S554" s="83" t="s">
        <v>406</v>
      </c>
      <c r="T554" s="83" t="s">
        <v>406</v>
      </c>
      <c r="U554" s="3"/>
      <c r="V554" s="3"/>
    </row>
    <row r="555" spans="1:22">
      <c r="A555" s="83" t="s">
        <v>369</v>
      </c>
      <c r="B555" s="83" t="s">
        <v>367</v>
      </c>
      <c r="C555" s="83" t="s">
        <v>368</v>
      </c>
      <c r="D555" s="83">
        <v>123456</v>
      </c>
      <c r="E555" s="83" t="s">
        <v>370</v>
      </c>
      <c r="F555" s="83">
        <v>3</v>
      </c>
      <c r="G555" s="83">
        <v>8</v>
      </c>
      <c r="H555" s="83">
        <v>300</v>
      </c>
      <c r="I555" s="83" t="s">
        <v>406</v>
      </c>
      <c r="J555" s="83" t="s">
        <v>406</v>
      </c>
      <c r="K555" s="83" t="s">
        <v>406</v>
      </c>
      <c r="L555" s="83" t="s">
        <v>406</v>
      </c>
      <c r="M555" s="83" t="s">
        <v>406</v>
      </c>
      <c r="N555" s="83" t="s">
        <v>406</v>
      </c>
      <c r="O555" s="83" t="s">
        <v>406</v>
      </c>
      <c r="P555" s="83" t="s">
        <v>406</v>
      </c>
      <c r="Q555" s="83" t="s">
        <v>406</v>
      </c>
      <c r="R555" s="83" t="s">
        <v>406</v>
      </c>
      <c r="S555" s="83" t="s">
        <v>406</v>
      </c>
      <c r="T555" s="83" t="s">
        <v>406</v>
      </c>
      <c r="U555" s="3"/>
      <c r="V555" s="3"/>
    </row>
    <row r="556" spans="1:22">
      <c r="A556" s="83" t="s">
        <v>369</v>
      </c>
      <c r="B556" s="83" t="s">
        <v>367</v>
      </c>
      <c r="C556" s="83" t="s">
        <v>368</v>
      </c>
      <c r="D556" s="83">
        <v>123456</v>
      </c>
      <c r="E556" s="83" t="s">
        <v>370</v>
      </c>
      <c r="F556" s="83">
        <v>3</v>
      </c>
      <c r="G556" s="83">
        <v>8</v>
      </c>
      <c r="H556" s="83">
        <v>300</v>
      </c>
      <c r="I556" s="83" t="s">
        <v>406</v>
      </c>
      <c r="J556" s="83" t="s">
        <v>406</v>
      </c>
      <c r="K556" s="83" t="s">
        <v>406</v>
      </c>
      <c r="L556" s="83" t="s">
        <v>406</v>
      </c>
      <c r="M556" s="83" t="s">
        <v>406</v>
      </c>
      <c r="N556" s="83" t="s">
        <v>406</v>
      </c>
      <c r="O556" s="83" t="s">
        <v>406</v>
      </c>
      <c r="P556" s="83" t="s">
        <v>406</v>
      </c>
      <c r="Q556" s="83" t="s">
        <v>406</v>
      </c>
      <c r="R556" s="83" t="s">
        <v>406</v>
      </c>
      <c r="S556" s="83" t="s">
        <v>406</v>
      </c>
      <c r="T556" s="83" t="s">
        <v>406</v>
      </c>
      <c r="U556" s="3"/>
      <c r="V556" s="3"/>
    </row>
    <row r="557" spans="1:22">
      <c r="A557" s="83" t="s">
        <v>369</v>
      </c>
      <c r="B557" s="83" t="s">
        <v>367</v>
      </c>
      <c r="C557" s="83" t="s">
        <v>368</v>
      </c>
      <c r="D557" s="83">
        <v>123456</v>
      </c>
      <c r="E557" s="83" t="s">
        <v>370</v>
      </c>
      <c r="F557" s="83">
        <v>3</v>
      </c>
      <c r="G557" s="83">
        <v>8</v>
      </c>
      <c r="H557" s="83">
        <v>300</v>
      </c>
      <c r="I557" s="83" t="s">
        <v>406</v>
      </c>
      <c r="J557" s="83" t="s">
        <v>406</v>
      </c>
      <c r="K557" s="83" t="s">
        <v>406</v>
      </c>
      <c r="L557" s="83" t="s">
        <v>406</v>
      </c>
      <c r="M557" s="83" t="s">
        <v>406</v>
      </c>
      <c r="N557" s="83" t="s">
        <v>406</v>
      </c>
      <c r="O557" s="83" t="s">
        <v>406</v>
      </c>
      <c r="P557" s="83" t="s">
        <v>406</v>
      </c>
      <c r="Q557" s="83" t="s">
        <v>406</v>
      </c>
      <c r="R557" s="83" t="s">
        <v>406</v>
      </c>
      <c r="S557" s="83" t="s">
        <v>406</v>
      </c>
      <c r="T557" s="83" t="s">
        <v>406</v>
      </c>
      <c r="U557" s="3"/>
      <c r="V557" s="3"/>
    </row>
    <row r="558" spans="1:22">
      <c r="A558" s="83" t="s">
        <v>369</v>
      </c>
      <c r="B558" s="83" t="s">
        <v>367</v>
      </c>
      <c r="C558" s="83" t="s">
        <v>368</v>
      </c>
      <c r="D558" s="83">
        <v>123456</v>
      </c>
      <c r="E558" s="83" t="s">
        <v>370</v>
      </c>
      <c r="F558" s="83">
        <v>3</v>
      </c>
      <c r="G558" s="83">
        <v>8</v>
      </c>
      <c r="H558" s="83">
        <v>300</v>
      </c>
      <c r="I558" s="83" t="s">
        <v>406</v>
      </c>
      <c r="J558" s="83" t="s">
        <v>406</v>
      </c>
      <c r="K558" s="83" t="s">
        <v>406</v>
      </c>
      <c r="L558" s="83" t="s">
        <v>406</v>
      </c>
      <c r="M558" s="83" t="s">
        <v>406</v>
      </c>
      <c r="N558" s="83" t="s">
        <v>406</v>
      </c>
      <c r="O558" s="83" t="s">
        <v>406</v>
      </c>
      <c r="P558" s="83" t="s">
        <v>406</v>
      </c>
      <c r="Q558" s="83" t="s">
        <v>406</v>
      </c>
      <c r="R558" s="83" t="s">
        <v>406</v>
      </c>
      <c r="S558" s="83" t="s">
        <v>406</v>
      </c>
      <c r="T558" s="83" t="s">
        <v>406</v>
      </c>
      <c r="U558" s="3"/>
      <c r="V558" s="3"/>
    </row>
    <row r="559" spans="1:22">
      <c r="A559" s="83" t="s">
        <v>369</v>
      </c>
      <c r="B559" s="83" t="s">
        <v>367</v>
      </c>
      <c r="C559" s="83" t="s">
        <v>368</v>
      </c>
      <c r="D559" s="83">
        <v>123456</v>
      </c>
      <c r="E559" s="83" t="s">
        <v>370</v>
      </c>
      <c r="F559" s="83">
        <v>3</v>
      </c>
      <c r="G559" s="83">
        <v>8</v>
      </c>
      <c r="H559" s="83">
        <v>300</v>
      </c>
      <c r="I559" s="83" t="s">
        <v>406</v>
      </c>
      <c r="J559" s="83" t="s">
        <v>406</v>
      </c>
      <c r="K559" s="83" t="s">
        <v>406</v>
      </c>
      <c r="L559" s="83" t="s">
        <v>406</v>
      </c>
      <c r="M559" s="83" t="s">
        <v>406</v>
      </c>
      <c r="N559" s="83" t="s">
        <v>406</v>
      </c>
      <c r="O559" s="83" t="s">
        <v>406</v>
      </c>
      <c r="P559" s="83" t="s">
        <v>406</v>
      </c>
      <c r="Q559" s="83" t="s">
        <v>406</v>
      </c>
      <c r="R559" s="83" t="s">
        <v>406</v>
      </c>
      <c r="S559" s="83" t="s">
        <v>406</v>
      </c>
      <c r="T559" s="83" t="s">
        <v>406</v>
      </c>
      <c r="U559" s="3"/>
      <c r="V559" s="3"/>
    </row>
    <row r="560" spans="1:22">
      <c r="A560" s="83" t="s">
        <v>369</v>
      </c>
      <c r="B560" s="83" t="s">
        <v>367</v>
      </c>
      <c r="C560" s="83" t="s">
        <v>368</v>
      </c>
      <c r="D560" s="83">
        <v>123456</v>
      </c>
      <c r="E560" s="83" t="s">
        <v>370</v>
      </c>
      <c r="F560" s="83">
        <v>3</v>
      </c>
      <c r="G560" s="83">
        <v>8</v>
      </c>
      <c r="H560" s="83">
        <v>300</v>
      </c>
      <c r="I560" s="83" t="s">
        <v>406</v>
      </c>
      <c r="J560" s="83" t="s">
        <v>406</v>
      </c>
      <c r="K560" s="83" t="s">
        <v>406</v>
      </c>
      <c r="L560" s="83" t="s">
        <v>406</v>
      </c>
      <c r="M560" s="83" t="s">
        <v>406</v>
      </c>
      <c r="N560" s="83" t="s">
        <v>406</v>
      </c>
      <c r="O560" s="83" t="s">
        <v>406</v>
      </c>
      <c r="P560" s="83" t="s">
        <v>406</v>
      </c>
      <c r="Q560" s="83" t="s">
        <v>406</v>
      </c>
      <c r="R560" s="83" t="s">
        <v>406</v>
      </c>
      <c r="S560" s="83" t="s">
        <v>406</v>
      </c>
      <c r="T560" s="83" t="s">
        <v>406</v>
      </c>
      <c r="U560" s="3"/>
      <c r="V560" s="3"/>
    </row>
    <row r="561" spans="1:22">
      <c r="A561" s="83" t="s">
        <v>369</v>
      </c>
      <c r="B561" s="83" t="s">
        <v>367</v>
      </c>
      <c r="C561" s="83" t="s">
        <v>368</v>
      </c>
      <c r="D561" s="83">
        <v>123456</v>
      </c>
      <c r="E561" s="83" t="s">
        <v>370</v>
      </c>
      <c r="F561" s="83">
        <v>3</v>
      </c>
      <c r="G561" s="83">
        <v>8</v>
      </c>
      <c r="H561" s="83">
        <v>300</v>
      </c>
      <c r="I561" s="83" t="s">
        <v>406</v>
      </c>
      <c r="J561" s="83" t="s">
        <v>406</v>
      </c>
      <c r="K561" s="83" t="s">
        <v>406</v>
      </c>
      <c r="L561" s="83" t="s">
        <v>406</v>
      </c>
      <c r="M561" s="83" t="s">
        <v>406</v>
      </c>
      <c r="N561" s="83" t="s">
        <v>406</v>
      </c>
      <c r="O561" s="83" t="s">
        <v>406</v>
      </c>
      <c r="P561" s="83" t="s">
        <v>406</v>
      </c>
      <c r="Q561" s="83" t="s">
        <v>406</v>
      </c>
      <c r="R561" s="83" t="s">
        <v>406</v>
      </c>
      <c r="S561" s="83" t="s">
        <v>406</v>
      </c>
      <c r="T561" s="83" t="s">
        <v>406</v>
      </c>
      <c r="U561" s="3"/>
      <c r="V561" s="3"/>
    </row>
    <row r="562" spans="1:22">
      <c r="A562" s="83" t="s">
        <v>369</v>
      </c>
      <c r="B562" s="83" t="s">
        <v>367</v>
      </c>
      <c r="C562" s="83" t="s">
        <v>368</v>
      </c>
      <c r="D562" s="83">
        <v>123456</v>
      </c>
      <c r="E562" s="83" t="s">
        <v>370</v>
      </c>
      <c r="F562" s="83">
        <v>3</v>
      </c>
      <c r="G562" s="83">
        <v>8</v>
      </c>
      <c r="H562" s="83">
        <v>300</v>
      </c>
      <c r="I562" s="83" t="s">
        <v>406</v>
      </c>
      <c r="J562" s="83" t="s">
        <v>406</v>
      </c>
      <c r="K562" s="83" t="s">
        <v>406</v>
      </c>
      <c r="L562" s="83" t="s">
        <v>406</v>
      </c>
      <c r="M562" s="83" t="s">
        <v>406</v>
      </c>
      <c r="N562" s="83" t="s">
        <v>406</v>
      </c>
      <c r="O562" s="83" t="s">
        <v>406</v>
      </c>
      <c r="P562" s="83" t="s">
        <v>406</v>
      </c>
      <c r="Q562" s="83" t="s">
        <v>406</v>
      </c>
      <c r="R562" s="83" t="s">
        <v>406</v>
      </c>
      <c r="S562" s="83" t="s">
        <v>406</v>
      </c>
      <c r="T562" s="83" t="s">
        <v>406</v>
      </c>
      <c r="U562" s="3"/>
      <c r="V562" s="3"/>
    </row>
    <row r="563" spans="1:22">
      <c r="A563" s="83" t="s">
        <v>369</v>
      </c>
      <c r="B563" s="83" t="s">
        <v>367</v>
      </c>
      <c r="C563" s="83" t="s">
        <v>368</v>
      </c>
      <c r="D563" s="83">
        <v>123456</v>
      </c>
      <c r="E563" s="83" t="s">
        <v>370</v>
      </c>
      <c r="F563" s="83">
        <v>3</v>
      </c>
      <c r="G563" s="83">
        <v>8</v>
      </c>
      <c r="H563" s="83">
        <v>300</v>
      </c>
      <c r="I563" s="83" t="s">
        <v>406</v>
      </c>
      <c r="J563" s="83" t="s">
        <v>406</v>
      </c>
      <c r="K563" s="83" t="s">
        <v>406</v>
      </c>
      <c r="L563" s="83" t="s">
        <v>406</v>
      </c>
      <c r="M563" s="83" t="s">
        <v>406</v>
      </c>
      <c r="N563" s="83" t="s">
        <v>406</v>
      </c>
      <c r="O563" s="83" t="s">
        <v>406</v>
      </c>
      <c r="P563" s="83" t="s">
        <v>406</v>
      </c>
      <c r="Q563" s="83" t="s">
        <v>406</v>
      </c>
      <c r="R563" s="83" t="s">
        <v>406</v>
      </c>
      <c r="S563" s="83" t="s">
        <v>406</v>
      </c>
      <c r="T563" s="83" t="s">
        <v>406</v>
      </c>
      <c r="U563" s="3"/>
      <c r="V563" s="3"/>
    </row>
    <row r="564" spans="1:22">
      <c r="A564" s="83" t="s">
        <v>369</v>
      </c>
      <c r="B564" s="83" t="s">
        <v>367</v>
      </c>
      <c r="C564" s="83" t="s">
        <v>368</v>
      </c>
      <c r="D564" s="83">
        <v>123456</v>
      </c>
      <c r="E564" s="83" t="s">
        <v>370</v>
      </c>
      <c r="F564" s="83">
        <v>3</v>
      </c>
      <c r="G564" s="83">
        <v>8</v>
      </c>
      <c r="H564" s="83">
        <v>300</v>
      </c>
      <c r="I564" s="83" t="s">
        <v>406</v>
      </c>
      <c r="J564" s="83" t="s">
        <v>406</v>
      </c>
      <c r="K564" s="83" t="s">
        <v>406</v>
      </c>
      <c r="L564" s="83" t="s">
        <v>406</v>
      </c>
      <c r="M564" s="83" t="s">
        <v>406</v>
      </c>
      <c r="N564" s="83" t="s">
        <v>406</v>
      </c>
      <c r="O564" s="83" t="s">
        <v>406</v>
      </c>
      <c r="P564" s="83" t="s">
        <v>406</v>
      </c>
      <c r="Q564" s="83" t="s">
        <v>406</v>
      </c>
      <c r="R564" s="83" t="s">
        <v>406</v>
      </c>
      <c r="S564" s="83" t="s">
        <v>406</v>
      </c>
      <c r="T564" s="83" t="s">
        <v>406</v>
      </c>
      <c r="U564" s="3"/>
      <c r="V564" s="3"/>
    </row>
    <row r="565" spans="1:22">
      <c r="A565" s="83" t="s">
        <v>369</v>
      </c>
      <c r="B565" s="83" t="s">
        <v>367</v>
      </c>
      <c r="C565" s="83" t="s">
        <v>368</v>
      </c>
      <c r="D565" s="83">
        <v>123456</v>
      </c>
      <c r="E565" s="83" t="s">
        <v>370</v>
      </c>
      <c r="F565" s="83">
        <v>3</v>
      </c>
      <c r="G565" s="83">
        <v>8</v>
      </c>
      <c r="H565" s="83">
        <v>300</v>
      </c>
      <c r="I565" s="83" t="s">
        <v>406</v>
      </c>
      <c r="J565" s="83" t="s">
        <v>406</v>
      </c>
      <c r="K565" s="83" t="s">
        <v>406</v>
      </c>
      <c r="L565" s="83" t="s">
        <v>406</v>
      </c>
      <c r="M565" s="83" t="s">
        <v>406</v>
      </c>
      <c r="N565" s="83" t="s">
        <v>406</v>
      </c>
      <c r="O565" s="83" t="s">
        <v>406</v>
      </c>
      <c r="P565" s="83" t="s">
        <v>406</v>
      </c>
      <c r="Q565" s="83" t="s">
        <v>406</v>
      </c>
      <c r="R565" s="83" t="s">
        <v>406</v>
      </c>
      <c r="S565" s="83" t="s">
        <v>406</v>
      </c>
      <c r="T565" s="83" t="s">
        <v>406</v>
      </c>
      <c r="U565" s="3"/>
      <c r="V565" s="3"/>
    </row>
    <row r="566" spans="1:22">
      <c r="A566" s="83" t="s">
        <v>369</v>
      </c>
      <c r="B566" s="83" t="s">
        <v>367</v>
      </c>
      <c r="C566" s="83" t="s">
        <v>368</v>
      </c>
      <c r="D566" s="83">
        <v>123456</v>
      </c>
      <c r="E566" s="83" t="s">
        <v>370</v>
      </c>
      <c r="F566" s="83">
        <v>3</v>
      </c>
      <c r="G566" s="83">
        <v>8</v>
      </c>
      <c r="H566" s="83">
        <v>300</v>
      </c>
      <c r="I566" s="83" t="s">
        <v>406</v>
      </c>
      <c r="J566" s="83" t="s">
        <v>406</v>
      </c>
      <c r="K566" s="83" t="s">
        <v>406</v>
      </c>
      <c r="L566" s="83" t="s">
        <v>406</v>
      </c>
      <c r="M566" s="83" t="s">
        <v>406</v>
      </c>
      <c r="N566" s="83" t="s">
        <v>406</v>
      </c>
      <c r="O566" s="83" t="s">
        <v>406</v>
      </c>
      <c r="P566" s="83" t="s">
        <v>406</v>
      </c>
      <c r="Q566" s="83" t="s">
        <v>406</v>
      </c>
      <c r="R566" s="83" t="s">
        <v>406</v>
      </c>
      <c r="S566" s="83" t="s">
        <v>406</v>
      </c>
      <c r="T566" s="83" t="s">
        <v>406</v>
      </c>
      <c r="U566" s="3"/>
      <c r="V566" s="3"/>
    </row>
    <row r="567" spans="1:22">
      <c r="A567" s="83" t="s">
        <v>369</v>
      </c>
      <c r="B567" s="83" t="s">
        <v>367</v>
      </c>
      <c r="C567" s="83" t="s">
        <v>368</v>
      </c>
      <c r="D567" s="83">
        <v>123456</v>
      </c>
      <c r="E567" s="83" t="s">
        <v>370</v>
      </c>
      <c r="F567" s="83">
        <v>3</v>
      </c>
      <c r="G567" s="83">
        <v>8</v>
      </c>
      <c r="H567" s="83">
        <v>300</v>
      </c>
      <c r="I567" s="83" t="s">
        <v>406</v>
      </c>
      <c r="J567" s="83" t="s">
        <v>406</v>
      </c>
      <c r="K567" s="83" t="s">
        <v>406</v>
      </c>
      <c r="L567" s="83" t="s">
        <v>406</v>
      </c>
      <c r="M567" s="83" t="s">
        <v>406</v>
      </c>
      <c r="N567" s="83" t="s">
        <v>406</v>
      </c>
      <c r="O567" s="83" t="s">
        <v>406</v>
      </c>
      <c r="P567" s="83" t="s">
        <v>406</v>
      </c>
      <c r="Q567" s="83" t="s">
        <v>406</v>
      </c>
      <c r="R567" s="83" t="s">
        <v>406</v>
      </c>
      <c r="S567" s="83" t="s">
        <v>406</v>
      </c>
      <c r="T567" s="83" t="s">
        <v>406</v>
      </c>
      <c r="U567" s="3"/>
      <c r="V567" s="3"/>
    </row>
    <row r="568" spans="1:22">
      <c r="A568" s="83" t="s">
        <v>369</v>
      </c>
      <c r="B568" s="83" t="s">
        <v>367</v>
      </c>
      <c r="C568" s="83" t="s">
        <v>368</v>
      </c>
      <c r="D568" s="83">
        <v>123456</v>
      </c>
      <c r="E568" s="83" t="s">
        <v>370</v>
      </c>
      <c r="F568" s="83">
        <v>3</v>
      </c>
      <c r="G568" s="83">
        <v>8</v>
      </c>
      <c r="H568" s="83">
        <v>300</v>
      </c>
      <c r="I568" s="83" t="s">
        <v>406</v>
      </c>
      <c r="J568" s="83" t="s">
        <v>406</v>
      </c>
      <c r="K568" s="83" t="s">
        <v>406</v>
      </c>
      <c r="L568" s="83" t="s">
        <v>406</v>
      </c>
      <c r="M568" s="83" t="s">
        <v>406</v>
      </c>
      <c r="N568" s="83" t="s">
        <v>406</v>
      </c>
      <c r="O568" s="83" t="s">
        <v>406</v>
      </c>
      <c r="P568" s="83" t="s">
        <v>406</v>
      </c>
      <c r="Q568" s="83" t="s">
        <v>406</v>
      </c>
      <c r="R568" s="83" t="s">
        <v>406</v>
      </c>
      <c r="S568" s="83" t="s">
        <v>406</v>
      </c>
      <c r="T568" s="83" t="s">
        <v>406</v>
      </c>
      <c r="U568" s="3"/>
      <c r="V568" s="3"/>
    </row>
    <row r="569" spans="1:22">
      <c r="A569" s="83" t="s">
        <v>369</v>
      </c>
      <c r="B569" s="83" t="s">
        <v>367</v>
      </c>
      <c r="C569" s="83" t="s">
        <v>368</v>
      </c>
      <c r="D569" s="83">
        <v>123456</v>
      </c>
      <c r="E569" s="83" t="s">
        <v>370</v>
      </c>
      <c r="F569" s="83">
        <v>3</v>
      </c>
      <c r="G569" s="83">
        <v>8</v>
      </c>
      <c r="H569" s="83">
        <v>300</v>
      </c>
      <c r="I569" s="83" t="s">
        <v>406</v>
      </c>
      <c r="J569" s="83" t="s">
        <v>406</v>
      </c>
      <c r="K569" s="83" t="s">
        <v>406</v>
      </c>
      <c r="L569" s="83" t="s">
        <v>406</v>
      </c>
      <c r="M569" s="83" t="s">
        <v>406</v>
      </c>
      <c r="N569" s="83" t="s">
        <v>406</v>
      </c>
      <c r="O569" s="83" t="s">
        <v>406</v>
      </c>
      <c r="P569" s="83" t="s">
        <v>406</v>
      </c>
      <c r="Q569" s="83" t="s">
        <v>406</v>
      </c>
      <c r="R569" s="83" t="s">
        <v>406</v>
      </c>
      <c r="S569" s="83" t="s">
        <v>406</v>
      </c>
      <c r="T569" s="83" t="s">
        <v>406</v>
      </c>
      <c r="U569" s="3"/>
      <c r="V569" s="3"/>
    </row>
    <row r="570" spans="1:22">
      <c r="A570" s="83" t="s">
        <v>369</v>
      </c>
      <c r="B570" s="83" t="s">
        <v>367</v>
      </c>
      <c r="C570" s="83" t="s">
        <v>368</v>
      </c>
      <c r="D570" s="83">
        <v>123456</v>
      </c>
      <c r="E570" s="83" t="s">
        <v>370</v>
      </c>
      <c r="F570" s="83">
        <v>3</v>
      </c>
      <c r="G570" s="83">
        <v>8</v>
      </c>
      <c r="H570" s="83">
        <v>300</v>
      </c>
      <c r="I570" s="83" t="s">
        <v>406</v>
      </c>
      <c r="J570" s="83" t="s">
        <v>406</v>
      </c>
      <c r="K570" s="83" t="s">
        <v>406</v>
      </c>
      <c r="L570" s="83" t="s">
        <v>406</v>
      </c>
      <c r="M570" s="83" t="s">
        <v>406</v>
      </c>
      <c r="N570" s="83" t="s">
        <v>406</v>
      </c>
      <c r="O570" s="83" t="s">
        <v>406</v>
      </c>
      <c r="P570" s="83" t="s">
        <v>406</v>
      </c>
      <c r="Q570" s="83" t="s">
        <v>406</v>
      </c>
      <c r="R570" s="83" t="s">
        <v>406</v>
      </c>
      <c r="S570" s="83" t="s">
        <v>406</v>
      </c>
      <c r="T570" s="83" t="s">
        <v>406</v>
      </c>
      <c r="U570" s="3"/>
      <c r="V570" s="3"/>
    </row>
    <row r="571" spans="1:22">
      <c r="A571" s="83" t="s">
        <v>369</v>
      </c>
      <c r="B571" s="83" t="s">
        <v>367</v>
      </c>
      <c r="C571" s="83" t="s">
        <v>368</v>
      </c>
      <c r="D571" s="83">
        <v>123456</v>
      </c>
      <c r="E571" s="83" t="s">
        <v>370</v>
      </c>
      <c r="F571" s="83">
        <v>3</v>
      </c>
      <c r="G571" s="83">
        <v>8</v>
      </c>
      <c r="H571" s="83">
        <v>300</v>
      </c>
      <c r="I571" s="83" t="s">
        <v>406</v>
      </c>
      <c r="J571" s="83" t="s">
        <v>406</v>
      </c>
      <c r="K571" s="83" t="s">
        <v>406</v>
      </c>
      <c r="L571" s="83" t="s">
        <v>406</v>
      </c>
      <c r="M571" s="83" t="s">
        <v>406</v>
      </c>
      <c r="N571" s="83" t="s">
        <v>406</v>
      </c>
      <c r="O571" s="83" t="s">
        <v>406</v>
      </c>
      <c r="P571" s="83" t="s">
        <v>406</v>
      </c>
      <c r="Q571" s="83" t="s">
        <v>406</v>
      </c>
      <c r="R571" s="83" t="s">
        <v>406</v>
      </c>
      <c r="S571" s="83" t="s">
        <v>406</v>
      </c>
      <c r="T571" s="83" t="s">
        <v>406</v>
      </c>
      <c r="U571" s="3"/>
      <c r="V571" s="3"/>
    </row>
    <row r="572" spans="1:22">
      <c r="A572" s="83" t="s">
        <v>369</v>
      </c>
      <c r="B572" s="83" t="s">
        <v>367</v>
      </c>
      <c r="C572" s="83" t="s">
        <v>368</v>
      </c>
      <c r="D572" s="83">
        <v>123456</v>
      </c>
      <c r="E572" s="83" t="s">
        <v>370</v>
      </c>
      <c r="F572" s="83">
        <v>3</v>
      </c>
      <c r="G572" s="83">
        <v>8</v>
      </c>
      <c r="H572" s="83">
        <v>300</v>
      </c>
      <c r="I572" s="83" t="s">
        <v>406</v>
      </c>
      <c r="J572" s="83" t="s">
        <v>406</v>
      </c>
      <c r="K572" s="83" t="s">
        <v>406</v>
      </c>
      <c r="L572" s="83" t="s">
        <v>406</v>
      </c>
      <c r="M572" s="83" t="s">
        <v>406</v>
      </c>
      <c r="N572" s="83" t="s">
        <v>406</v>
      </c>
      <c r="O572" s="83" t="s">
        <v>406</v>
      </c>
      <c r="P572" s="83" t="s">
        <v>406</v>
      </c>
      <c r="Q572" s="83" t="s">
        <v>406</v>
      </c>
      <c r="R572" s="83" t="s">
        <v>406</v>
      </c>
      <c r="S572" s="83" t="s">
        <v>406</v>
      </c>
      <c r="T572" s="83" t="s">
        <v>406</v>
      </c>
      <c r="U572" s="3"/>
      <c r="V572" s="3"/>
    </row>
    <row r="573" spans="1:22">
      <c r="A573" s="83" t="s">
        <v>369</v>
      </c>
      <c r="B573" s="83" t="s">
        <v>367</v>
      </c>
      <c r="C573" s="83" t="s">
        <v>368</v>
      </c>
      <c r="D573" s="83">
        <v>123456</v>
      </c>
      <c r="E573" s="83" t="s">
        <v>370</v>
      </c>
      <c r="F573" s="83">
        <v>3</v>
      </c>
      <c r="G573" s="83">
        <v>8</v>
      </c>
      <c r="H573" s="83">
        <v>300</v>
      </c>
      <c r="I573" s="83" t="s">
        <v>406</v>
      </c>
      <c r="J573" s="83" t="s">
        <v>406</v>
      </c>
      <c r="K573" s="83" t="s">
        <v>406</v>
      </c>
      <c r="L573" s="83" t="s">
        <v>406</v>
      </c>
      <c r="M573" s="83" t="s">
        <v>406</v>
      </c>
      <c r="N573" s="83" t="s">
        <v>406</v>
      </c>
      <c r="O573" s="83" t="s">
        <v>406</v>
      </c>
      <c r="P573" s="83" t="s">
        <v>406</v>
      </c>
      <c r="Q573" s="83" t="s">
        <v>406</v>
      </c>
      <c r="R573" s="83" t="s">
        <v>406</v>
      </c>
      <c r="S573" s="83" t="s">
        <v>406</v>
      </c>
      <c r="T573" s="83" t="s">
        <v>406</v>
      </c>
      <c r="U573" s="3"/>
      <c r="V573" s="3"/>
    </row>
    <row r="574" spans="1:22">
      <c r="A574" s="83" t="s">
        <v>369</v>
      </c>
      <c r="B574" s="83" t="s">
        <v>367</v>
      </c>
      <c r="C574" s="83" t="s">
        <v>368</v>
      </c>
      <c r="D574" s="83">
        <v>123456</v>
      </c>
      <c r="E574" s="83" t="s">
        <v>370</v>
      </c>
      <c r="F574" s="83">
        <v>3</v>
      </c>
      <c r="G574" s="83">
        <v>8</v>
      </c>
      <c r="H574" s="83">
        <v>300</v>
      </c>
      <c r="I574" s="83" t="s">
        <v>406</v>
      </c>
      <c r="J574" s="83" t="s">
        <v>406</v>
      </c>
      <c r="K574" s="83" t="s">
        <v>406</v>
      </c>
      <c r="L574" s="83" t="s">
        <v>406</v>
      </c>
      <c r="M574" s="83" t="s">
        <v>406</v>
      </c>
      <c r="N574" s="83" t="s">
        <v>406</v>
      </c>
      <c r="O574" s="83" t="s">
        <v>406</v>
      </c>
      <c r="P574" s="83" t="s">
        <v>406</v>
      </c>
      <c r="Q574" s="83" t="s">
        <v>406</v>
      </c>
      <c r="R574" s="83" t="s">
        <v>406</v>
      </c>
      <c r="S574" s="83" t="s">
        <v>406</v>
      </c>
      <c r="T574" s="83" t="s">
        <v>406</v>
      </c>
      <c r="U574" s="3"/>
      <c r="V574" s="3"/>
    </row>
    <row r="575" spans="1:22">
      <c r="A575" s="83" t="s">
        <v>369</v>
      </c>
      <c r="B575" s="83" t="s">
        <v>367</v>
      </c>
      <c r="C575" s="83" t="s">
        <v>368</v>
      </c>
      <c r="D575" s="83">
        <v>123456</v>
      </c>
      <c r="E575" s="83" t="s">
        <v>370</v>
      </c>
      <c r="F575" s="83">
        <v>3</v>
      </c>
      <c r="G575" s="83">
        <v>8</v>
      </c>
      <c r="H575" s="83">
        <v>300</v>
      </c>
      <c r="I575" s="83" t="s">
        <v>406</v>
      </c>
      <c r="J575" s="83" t="s">
        <v>406</v>
      </c>
      <c r="K575" s="83" t="s">
        <v>406</v>
      </c>
      <c r="L575" s="83" t="s">
        <v>406</v>
      </c>
      <c r="M575" s="83" t="s">
        <v>406</v>
      </c>
      <c r="N575" s="83" t="s">
        <v>406</v>
      </c>
      <c r="O575" s="83" t="s">
        <v>406</v>
      </c>
      <c r="P575" s="83" t="s">
        <v>406</v>
      </c>
      <c r="Q575" s="83" t="s">
        <v>406</v>
      </c>
      <c r="R575" s="83" t="s">
        <v>406</v>
      </c>
      <c r="S575" s="83" t="s">
        <v>406</v>
      </c>
      <c r="T575" s="83" t="s">
        <v>406</v>
      </c>
      <c r="U575" s="3"/>
      <c r="V575" s="3"/>
    </row>
    <row r="576" spans="1:22">
      <c r="A576" s="83" t="s">
        <v>369</v>
      </c>
      <c r="B576" s="83" t="s">
        <v>367</v>
      </c>
      <c r="C576" s="83" t="s">
        <v>368</v>
      </c>
      <c r="D576" s="83">
        <v>123456</v>
      </c>
      <c r="E576" s="83" t="s">
        <v>370</v>
      </c>
      <c r="F576" s="83">
        <v>3</v>
      </c>
      <c r="G576" s="83">
        <v>8</v>
      </c>
      <c r="H576" s="83">
        <v>300</v>
      </c>
      <c r="I576" s="83" t="s">
        <v>406</v>
      </c>
      <c r="J576" s="83" t="s">
        <v>406</v>
      </c>
      <c r="K576" s="83" t="s">
        <v>406</v>
      </c>
      <c r="L576" s="83" t="s">
        <v>406</v>
      </c>
      <c r="M576" s="83" t="s">
        <v>406</v>
      </c>
      <c r="N576" s="83" t="s">
        <v>406</v>
      </c>
      <c r="O576" s="83" t="s">
        <v>406</v>
      </c>
      <c r="P576" s="83" t="s">
        <v>406</v>
      </c>
      <c r="Q576" s="83" t="s">
        <v>406</v>
      </c>
      <c r="R576" s="83" t="s">
        <v>406</v>
      </c>
      <c r="S576" s="83" t="s">
        <v>406</v>
      </c>
      <c r="T576" s="83" t="s">
        <v>406</v>
      </c>
      <c r="U576" s="3"/>
      <c r="V576" s="3"/>
    </row>
    <row r="577" spans="1:22">
      <c r="A577" s="83" t="s">
        <v>369</v>
      </c>
      <c r="B577" s="83" t="s">
        <v>367</v>
      </c>
      <c r="C577" s="83" t="s">
        <v>368</v>
      </c>
      <c r="D577" s="83">
        <v>123456</v>
      </c>
      <c r="E577" s="83" t="s">
        <v>370</v>
      </c>
      <c r="F577" s="83">
        <v>3</v>
      </c>
      <c r="G577" s="83">
        <v>8</v>
      </c>
      <c r="H577" s="83">
        <v>300</v>
      </c>
      <c r="I577" s="83" t="s">
        <v>406</v>
      </c>
      <c r="J577" s="83" t="s">
        <v>406</v>
      </c>
      <c r="K577" s="83" t="s">
        <v>406</v>
      </c>
      <c r="L577" s="83" t="s">
        <v>406</v>
      </c>
      <c r="M577" s="83" t="s">
        <v>406</v>
      </c>
      <c r="N577" s="83" t="s">
        <v>406</v>
      </c>
      <c r="O577" s="83" t="s">
        <v>406</v>
      </c>
      <c r="P577" s="83" t="s">
        <v>406</v>
      </c>
      <c r="Q577" s="83" t="s">
        <v>406</v>
      </c>
      <c r="R577" s="83" t="s">
        <v>406</v>
      </c>
      <c r="S577" s="83" t="s">
        <v>406</v>
      </c>
      <c r="T577" s="83" t="s">
        <v>406</v>
      </c>
      <c r="U577" s="3"/>
      <c r="V577" s="3"/>
    </row>
    <row r="578" spans="1:22">
      <c r="A578" s="83" t="s">
        <v>369</v>
      </c>
      <c r="B578" s="83" t="s">
        <v>367</v>
      </c>
      <c r="C578" s="83" t="s">
        <v>368</v>
      </c>
      <c r="D578" s="83">
        <v>123456</v>
      </c>
      <c r="E578" s="83" t="s">
        <v>370</v>
      </c>
      <c r="F578" s="83">
        <v>3</v>
      </c>
      <c r="G578" s="83">
        <v>8</v>
      </c>
      <c r="H578" s="83">
        <v>300</v>
      </c>
      <c r="I578" s="83" t="s">
        <v>406</v>
      </c>
      <c r="J578" s="83" t="s">
        <v>406</v>
      </c>
      <c r="K578" s="83" t="s">
        <v>406</v>
      </c>
      <c r="L578" s="83" t="s">
        <v>406</v>
      </c>
      <c r="M578" s="83" t="s">
        <v>406</v>
      </c>
      <c r="N578" s="83" t="s">
        <v>406</v>
      </c>
      <c r="O578" s="83" t="s">
        <v>406</v>
      </c>
      <c r="P578" s="83" t="s">
        <v>406</v>
      </c>
      <c r="Q578" s="83" t="s">
        <v>406</v>
      </c>
      <c r="R578" s="83" t="s">
        <v>406</v>
      </c>
      <c r="S578" s="83" t="s">
        <v>406</v>
      </c>
      <c r="T578" s="83" t="s">
        <v>406</v>
      </c>
      <c r="U578" s="3"/>
      <c r="V578" s="3"/>
    </row>
    <row r="579" spans="1:22">
      <c r="A579" s="83" t="s">
        <v>369</v>
      </c>
      <c r="B579" s="83" t="s">
        <v>367</v>
      </c>
      <c r="C579" s="83" t="s">
        <v>368</v>
      </c>
      <c r="D579" s="83">
        <v>123456</v>
      </c>
      <c r="E579" s="83" t="s">
        <v>370</v>
      </c>
      <c r="F579" s="83">
        <v>3</v>
      </c>
      <c r="G579" s="83">
        <v>8</v>
      </c>
      <c r="H579" s="83">
        <v>300</v>
      </c>
      <c r="I579" s="83" t="s">
        <v>406</v>
      </c>
      <c r="J579" s="83" t="s">
        <v>406</v>
      </c>
      <c r="K579" s="83" t="s">
        <v>406</v>
      </c>
      <c r="L579" s="83" t="s">
        <v>406</v>
      </c>
      <c r="M579" s="83" t="s">
        <v>406</v>
      </c>
      <c r="N579" s="83" t="s">
        <v>406</v>
      </c>
      <c r="O579" s="83" t="s">
        <v>406</v>
      </c>
      <c r="P579" s="83" t="s">
        <v>406</v>
      </c>
      <c r="Q579" s="83" t="s">
        <v>406</v>
      </c>
      <c r="R579" s="83" t="s">
        <v>406</v>
      </c>
      <c r="S579" s="83" t="s">
        <v>406</v>
      </c>
      <c r="T579" s="83" t="s">
        <v>406</v>
      </c>
      <c r="U579" s="3"/>
      <c r="V579" s="3"/>
    </row>
    <row r="580" spans="1:22">
      <c r="A580" s="83" t="s">
        <v>369</v>
      </c>
      <c r="B580" s="83" t="s">
        <v>367</v>
      </c>
      <c r="C580" s="83" t="s">
        <v>368</v>
      </c>
      <c r="D580" s="83">
        <v>123456</v>
      </c>
      <c r="E580" s="83" t="s">
        <v>370</v>
      </c>
      <c r="F580" s="83">
        <v>3</v>
      </c>
      <c r="G580" s="83">
        <v>8</v>
      </c>
      <c r="H580" s="83">
        <v>300</v>
      </c>
      <c r="I580" s="83" t="s">
        <v>406</v>
      </c>
      <c r="J580" s="83" t="s">
        <v>406</v>
      </c>
      <c r="K580" s="83" t="s">
        <v>406</v>
      </c>
      <c r="L580" s="83" t="s">
        <v>406</v>
      </c>
      <c r="M580" s="83" t="s">
        <v>406</v>
      </c>
      <c r="N580" s="83" t="s">
        <v>406</v>
      </c>
      <c r="O580" s="83" t="s">
        <v>406</v>
      </c>
      <c r="P580" s="83" t="s">
        <v>406</v>
      </c>
      <c r="Q580" s="83" t="s">
        <v>406</v>
      </c>
      <c r="R580" s="83" t="s">
        <v>406</v>
      </c>
      <c r="S580" s="83" t="s">
        <v>406</v>
      </c>
      <c r="T580" s="83" t="s">
        <v>406</v>
      </c>
      <c r="U580" s="3"/>
      <c r="V580" s="3"/>
    </row>
    <row r="581" spans="1:22">
      <c r="A581" s="83" t="s">
        <v>369</v>
      </c>
      <c r="B581" s="83" t="s">
        <v>367</v>
      </c>
      <c r="C581" s="83" t="s">
        <v>368</v>
      </c>
      <c r="D581" s="83">
        <v>123456</v>
      </c>
      <c r="E581" s="83" t="s">
        <v>370</v>
      </c>
      <c r="F581" s="83">
        <v>3</v>
      </c>
      <c r="G581" s="83">
        <v>8</v>
      </c>
      <c r="H581" s="83">
        <v>300</v>
      </c>
      <c r="I581" s="83" t="s">
        <v>406</v>
      </c>
      <c r="J581" s="83" t="s">
        <v>406</v>
      </c>
      <c r="K581" s="83" t="s">
        <v>406</v>
      </c>
      <c r="L581" s="83" t="s">
        <v>406</v>
      </c>
      <c r="M581" s="83" t="s">
        <v>406</v>
      </c>
      <c r="N581" s="83" t="s">
        <v>406</v>
      </c>
      <c r="O581" s="83" t="s">
        <v>406</v>
      </c>
      <c r="P581" s="83" t="s">
        <v>406</v>
      </c>
      <c r="Q581" s="83" t="s">
        <v>406</v>
      </c>
      <c r="R581" s="83" t="s">
        <v>406</v>
      </c>
      <c r="S581" s="83" t="s">
        <v>406</v>
      </c>
      <c r="T581" s="83" t="s">
        <v>406</v>
      </c>
      <c r="U581" s="3"/>
      <c r="V581" s="3"/>
    </row>
    <row r="582" spans="1:22">
      <c r="A582" s="83" t="s">
        <v>369</v>
      </c>
      <c r="B582" s="83" t="s">
        <v>367</v>
      </c>
      <c r="C582" s="83" t="s">
        <v>368</v>
      </c>
      <c r="D582" s="83">
        <v>123456</v>
      </c>
      <c r="E582" s="83" t="s">
        <v>370</v>
      </c>
      <c r="F582" s="83">
        <v>3</v>
      </c>
      <c r="G582" s="83">
        <v>8</v>
      </c>
      <c r="H582" s="83">
        <v>300</v>
      </c>
      <c r="I582" s="83" t="s">
        <v>406</v>
      </c>
      <c r="J582" s="83" t="s">
        <v>406</v>
      </c>
      <c r="K582" s="83" t="s">
        <v>406</v>
      </c>
      <c r="L582" s="83" t="s">
        <v>406</v>
      </c>
      <c r="M582" s="83" t="s">
        <v>406</v>
      </c>
      <c r="N582" s="83" t="s">
        <v>406</v>
      </c>
      <c r="O582" s="83" t="s">
        <v>406</v>
      </c>
      <c r="P582" s="83" t="s">
        <v>406</v>
      </c>
      <c r="Q582" s="83" t="s">
        <v>406</v>
      </c>
      <c r="R582" s="83" t="s">
        <v>406</v>
      </c>
      <c r="S582" s="83" t="s">
        <v>406</v>
      </c>
      <c r="T582" s="83" t="s">
        <v>406</v>
      </c>
      <c r="U582" s="3"/>
      <c r="V582" s="3"/>
    </row>
    <row r="583" spans="1:22">
      <c r="A583" s="83" t="s">
        <v>369</v>
      </c>
      <c r="B583" s="83" t="s">
        <v>367</v>
      </c>
      <c r="C583" s="83" t="s">
        <v>368</v>
      </c>
      <c r="D583" s="83">
        <v>123456</v>
      </c>
      <c r="E583" s="83" t="s">
        <v>370</v>
      </c>
      <c r="F583" s="83">
        <v>3</v>
      </c>
      <c r="G583" s="83">
        <v>8</v>
      </c>
      <c r="H583" s="83">
        <v>300</v>
      </c>
      <c r="I583" s="83" t="s">
        <v>406</v>
      </c>
      <c r="J583" s="83" t="s">
        <v>406</v>
      </c>
      <c r="K583" s="83" t="s">
        <v>406</v>
      </c>
      <c r="L583" s="83" t="s">
        <v>406</v>
      </c>
      <c r="M583" s="83" t="s">
        <v>406</v>
      </c>
      <c r="N583" s="83" t="s">
        <v>406</v>
      </c>
      <c r="O583" s="83" t="s">
        <v>406</v>
      </c>
      <c r="P583" s="83" t="s">
        <v>406</v>
      </c>
      <c r="Q583" s="83" t="s">
        <v>406</v>
      </c>
      <c r="R583" s="83" t="s">
        <v>406</v>
      </c>
      <c r="S583" s="83" t="s">
        <v>406</v>
      </c>
      <c r="T583" s="83" t="s">
        <v>406</v>
      </c>
      <c r="U583" s="3"/>
      <c r="V583" s="3"/>
    </row>
    <row r="584" spans="1:22">
      <c r="A584" s="83" t="s">
        <v>369</v>
      </c>
      <c r="B584" s="83" t="s">
        <v>367</v>
      </c>
      <c r="C584" s="83" t="s">
        <v>368</v>
      </c>
      <c r="D584" s="83">
        <v>123456</v>
      </c>
      <c r="E584" s="83" t="s">
        <v>370</v>
      </c>
      <c r="F584" s="83">
        <v>3</v>
      </c>
      <c r="G584" s="83">
        <v>8</v>
      </c>
      <c r="H584" s="83">
        <v>300</v>
      </c>
      <c r="I584" s="83" t="s">
        <v>406</v>
      </c>
      <c r="J584" s="83" t="s">
        <v>406</v>
      </c>
      <c r="K584" s="83" t="s">
        <v>406</v>
      </c>
      <c r="L584" s="83" t="s">
        <v>406</v>
      </c>
      <c r="M584" s="83" t="s">
        <v>406</v>
      </c>
      <c r="N584" s="83" t="s">
        <v>406</v>
      </c>
      <c r="O584" s="83" t="s">
        <v>406</v>
      </c>
      <c r="P584" s="83" t="s">
        <v>406</v>
      </c>
      <c r="Q584" s="83" t="s">
        <v>406</v>
      </c>
      <c r="R584" s="83" t="s">
        <v>406</v>
      </c>
      <c r="S584" s="83" t="s">
        <v>406</v>
      </c>
      <c r="T584" s="83" t="s">
        <v>406</v>
      </c>
      <c r="U584" s="3"/>
      <c r="V584" s="3"/>
    </row>
    <row r="585" spans="1:22">
      <c r="A585" s="83" t="s">
        <v>369</v>
      </c>
      <c r="B585" s="83" t="s">
        <v>367</v>
      </c>
      <c r="C585" s="83" t="s">
        <v>368</v>
      </c>
      <c r="D585" s="83">
        <v>123456</v>
      </c>
      <c r="E585" s="83" t="s">
        <v>370</v>
      </c>
      <c r="F585" s="83">
        <v>3</v>
      </c>
      <c r="G585" s="83">
        <v>8</v>
      </c>
      <c r="H585" s="83">
        <v>300</v>
      </c>
      <c r="I585" s="83" t="s">
        <v>406</v>
      </c>
      <c r="J585" s="83" t="s">
        <v>406</v>
      </c>
      <c r="K585" s="83" t="s">
        <v>406</v>
      </c>
      <c r="L585" s="83" t="s">
        <v>406</v>
      </c>
      <c r="M585" s="83" t="s">
        <v>406</v>
      </c>
      <c r="N585" s="83" t="s">
        <v>406</v>
      </c>
      <c r="O585" s="83" t="s">
        <v>406</v>
      </c>
      <c r="P585" s="83" t="s">
        <v>406</v>
      </c>
      <c r="Q585" s="83" t="s">
        <v>406</v>
      </c>
      <c r="R585" s="83" t="s">
        <v>406</v>
      </c>
      <c r="S585" s="83" t="s">
        <v>406</v>
      </c>
      <c r="T585" s="83" t="s">
        <v>406</v>
      </c>
      <c r="U585" s="3"/>
      <c r="V585" s="3"/>
    </row>
    <row r="586" spans="1:22">
      <c r="A586" s="83" t="s">
        <v>369</v>
      </c>
      <c r="B586" s="83" t="s">
        <v>367</v>
      </c>
      <c r="C586" s="83" t="s">
        <v>368</v>
      </c>
      <c r="D586" s="83">
        <v>123456</v>
      </c>
      <c r="E586" s="83" t="s">
        <v>370</v>
      </c>
      <c r="F586" s="83">
        <v>3</v>
      </c>
      <c r="G586" s="83">
        <v>8</v>
      </c>
      <c r="H586" s="83">
        <v>300</v>
      </c>
      <c r="I586" s="83" t="s">
        <v>406</v>
      </c>
      <c r="J586" s="83" t="s">
        <v>406</v>
      </c>
      <c r="K586" s="83" t="s">
        <v>406</v>
      </c>
      <c r="L586" s="83" t="s">
        <v>406</v>
      </c>
      <c r="M586" s="83" t="s">
        <v>406</v>
      </c>
      <c r="N586" s="83" t="s">
        <v>406</v>
      </c>
      <c r="O586" s="83" t="s">
        <v>406</v>
      </c>
      <c r="P586" s="83" t="s">
        <v>406</v>
      </c>
      <c r="Q586" s="83" t="s">
        <v>406</v>
      </c>
      <c r="R586" s="83" t="s">
        <v>406</v>
      </c>
      <c r="S586" s="83" t="s">
        <v>406</v>
      </c>
      <c r="T586" s="83" t="s">
        <v>406</v>
      </c>
      <c r="U586" s="3"/>
      <c r="V586" s="3"/>
    </row>
    <row r="587" spans="1:22">
      <c r="A587" s="83" t="s">
        <v>369</v>
      </c>
      <c r="B587" s="83" t="s">
        <v>367</v>
      </c>
      <c r="C587" s="83" t="s">
        <v>368</v>
      </c>
      <c r="D587" s="83">
        <v>123456</v>
      </c>
      <c r="E587" s="83" t="s">
        <v>370</v>
      </c>
      <c r="F587" s="83">
        <v>3</v>
      </c>
      <c r="G587" s="83">
        <v>8</v>
      </c>
      <c r="H587" s="83">
        <v>300</v>
      </c>
      <c r="I587" s="83" t="s">
        <v>406</v>
      </c>
      <c r="J587" s="83" t="s">
        <v>406</v>
      </c>
      <c r="K587" s="83" t="s">
        <v>406</v>
      </c>
      <c r="L587" s="83" t="s">
        <v>406</v>
      </c>
      <c r="M587" s="83" t="s">
        <v>406</v>
      </c>
      <c r="N587" s="83" t="s">
        <v>406</v>
      </c>
      <c r="O587" s="83" t="s">
        <v>406</v>
      </c>
      <c r="P587" s="83" t="s">
        <v>406</v>
      </c>
      <c r="Q587" s="83" t="s">
        <v>406</v>
      </c>
      <c r="R587" s="83" t="s">
        <v>406</v>
      </c>
      <c r="S587" s="83" t="s">
        <v>406</v>
      </c>
      <c r="T587" s="83" t="s">
        <v>406</v>
      </c>
      <c r="U587" s="3"/>
      <c r="V587" s="3"/>
    </row>
    <row r="588" spans="1:22">
      <c r="A588" s="83" t="s">
        <v>369</v>
      </c>
      <c r="B588" s="83" t="s">
        <v>367</v>
      </c>
      <c r="C588" s="83" t="s">
        <v>368</v>
      </c>
      <c r="D588" s="83">
        <v>123456</v>
      </c>
      <c r="E588" s="83" t="s">
        <v>370</v>
      </c>
      <c r="F588" s="83">
        <v>3</v>
      </c>
      <c r="G588" s="83">
        <v>8</v>
      </c>
      <c r="H588" s="83">
        <v>300</v>
      </c>
      <c r="I588" s="83" t="s">
        <v>406</v>
      </c>
      <c r="J588" s="83" t="s">
        <v>406</v>
      </c>
      <c r="K588" s="83" t="s">
        <v>406</v>
      </c>
      <c r="L588" s="83" t="s">
        <v>406</v>
      </c>
      <c r="M588" s="83" t="s">
        <v>406</v>
      </c>
      <c r="N588" s="83" t="s">
        <v>406</v>
      </c>
      <c r="O588" s="83" t="s">
        <v>406</v>
      </c>
      <c r="P588" s="83" t="s">
        <v>406</v>
      </c>
      <c r="Q588" s="83" t="s">
        <v>406</v>
      </c>
      <c r="R588" s="83" t="s">
        <v>406</v>
      </c>
      <c r="S588" s="83" t="s">
        <v>406</v>
      </c>
      <c r="T588" s="83" t="s">
        <v>406</v>
      </c>
      <c r="U588" s="3"/>
      <c r="V588" s="3"/>
    </row>
    <row r="589" spans="1:22">
      <c r="A589" s="83" t="s">
        <v>369</v>
      </c>
      <c r="B589" s="83" t="s">
        <v>367</v>
      </c>
      <c r="C589" s="83" t="s">
        <v>368</v>
      </c>
      <c r="D589" s="83">
        <v>123456</v>
      </c>
      <c r="E589" s="83" t="s">
        <v>370</v>
      </c>
      <c r="F589" s="83">
        <v>3</v>
      </c>
      <c r="G589" s="83">
        <v>8</v>
      </c>
      <c r="H589" s="83">
        <v>300</v>
      </c>
      <c r="I589" s="83" t="s">
        <v>406</v>
      </c>
      <c r="J589" s="83" t="s">
        <v>406</v>
      </c>
      <c r="K589" s="83" t="s">
        <v>406</v>
      </c>
      <c r="L589" s="83" t="s">
        <v>406</v>
      </c>
      <c r="M589" s="83" t="s">
        <v>406</v>
      </c>
      <c r="N589" s="83" t="s">
        <v>406</v>
      </c>
      <c r="O589" s="83" t="s">
        <v>406</v>
      </c>
      <c r="P589" s="83" t="s">
        <v>406</v>
      </c>
      <c r="Q589" s="83" t="s">
        <v>406</v>
      </c>
      <c r="R589" s="83" t="s">
        <v>406</v>
      </c>
      <c r="S589" s="83" t="s">
        <v>406</v>
      </c>
      <c r="T589" s="83" t="s">
        <v>406</v>
      </c>
      <c r="U589" s="3"/>
      <c r="V589" s="3"/>
    </row>
    <row r="590" spans="1:22">
      <c r="A590" s="83" t="s">
        <v>369</v>
      </c>
      <c r="B590" s="83" t="s">
        <v>367</v>
      </c>
      <c r="C590" s="83" t="s">
        <v>368</v>
      </c>
      <c r="D590" s="83">
        <v>123456</v>
      </c>
      <c r="E590" s="83" t="s">
        <v>370</v>
      </c>
      <c r="F590" s="83">
        <v>3</v>
      </c>
      <c r="G590" s="83">
        <v>8</v>
      </c>
      <c r="H590" s="83">
        <v>300</v>
      </c>
      <c r="I590" s="83" t="s">
        <v>406</v>
      </c>
      <c r="J590" s="83" t="s">
        <v>406</v>
      </c>
      <c r="K590" s="83" t="s">
        <v>406</v>
      </c>
      <c r="L590" s="83" t="s">
        <v>406</v>
      </c>
      <c r="M590" s="83" t="s">
        <v>406</v>
      </c>
      <c r="N590" s="83" t="s">
        <v>406</v>
      </c>
      <c r="O590" s="83" t="s">
        <v>406</v>
      </c>
      <c r="P590" s="83" t="s">
        <v>406</v>
      </c>
      <c r="Q590" s="83" t="s">
        <v>406</v>
      </c>
      <c r="R590" s="83" t="s">
        <v>406</v>
      </c>
      <c r="S590" s="83" t="s">
        <v>406</v>
      </c>
      <c r="T590" s="83" t="s">
        <v>406</v>
      </c>
      <c r="U590" s="3"/>
      <c r="V590" s="3"/>
    </row>
    <row r="591" spans="1:22">
      <c r="A591" s="83" t="s">
        <v>369</v>
      </c>
      <c r="B591" s="83" t="s">
        <v>367</v>
      </c>
      <c r="C591" s="83" t="s">
        <v>368</v>
      </c>
      <c r="D591" s="83">
        <v>123456</v>
      </c>
      <c r="E591" s="83" t="s">
        <v>370</v>
      </c>
      <c r="F591" s="83">
        <v>3</v>
      </c>
      <c r="G591" s="83">
        <v>8</v>
      </c>
      <c r="H591" s="83">
        <v>300</v>
      </c>
      <c r="I591" s="83" t="s">
        <v>406</v>
      </c>
      <c r="J591" s="83" t="s">
        <v>406</v>
      </c>
      <c r="K591" s="83" t="s">
        <v>406</v>
      </c>
      <c r="L591" s="83" t="s">
        <v>406</v>
      </c>
      <c r="M591" s="83" t="s">
        <v>406</v>
      </c>
      <c r="N591" s="83" t="s">
        <v>406</v>
      </c>
      <c r="O591" s="83" t="s">
        <v>406</v>
      </c>
      <c r="P591" s="83" t="s">
        <v>406</v>
      </c>
      <c r="Q591" s="83" t="s">
        <v>406</v>
      </c>
      <c r="R591" s="83" t="s">
        <v>406</v>
      </c>
      <c r="S591" s="83" t="s">
        <v>406</v>
      </c>
      <c r="T591" s="83" t="s">
        <v>406</v>
      </c>
      <c r="U591" s="3"/>
      <c r="V591" s="3"/>
    </row>
    <row r="592" spans="1:22">
      <c r="A592" s="83" t="s">
        <v>369</v>
      </c>
      <c r="B592" s="83" t="s">
        <v>367</v>
      </c>
      <c r="C592" s="83" t="s">
        <v>368</v>
      </c>
      <c r="D592" s="83">
        <v>123456</v>
      </c>
      <c r="E592" s="83" t="s">
        <v>370</v>
      </c>
      <c r="F592" s="83">
        <v>3</v>
      </c>
      <c r="G592" s="83">
        <v>8</v>
      </c>
      <c r="H592" s="83">
        <v>300</v>
      </c>
      <c r="I592" s="83" t="s">
        <v>406</v>
      </c>
      <c r="J592" s="83" t="s">
        <v>406</v>
      </c>
      <c r="K592" s="83" t="s">
        <v>406</v>
      </c>
      <c r="L592" s="83" t="s">
        <v>406</v>
      </c>
      <c r="M592" s="83" t="s">
        <v>406</v>
      </c>
      <c r="N592" s="83" t="s">
        <v>406</v>
      </c>
      <c r="O592" s="83" t="s">
        <v>406</v>
      </c>
      <c r="P592" s="83" t="s">
        <v>406</v>
      </c>
      <c r="Q592" s="83" t="s">
        <v>406</v>
      </c>
      <c r="R592" s="83" t="s">
        <v>406</v>
      </c>
      <c r="S592" s="83" t="s">
        <v>406</v>
      </c>
      <c r="T592" s="83" t="s">
        <v>406</v>
      </c>
      <c r="U592" s="3"/>
      <c r="V592" s="3"/>
    </row>
    <row r="593" spans="1:22">
      <c r="A593" s="83" t="s">
        <v>369</v>
      </c>
      <c r="B593" s="83" t="s">
        <v>367</v>
      </c>
      <c r="C593" s="83" t="s">
        <v>368</v>
      </c>
      <c r="D593" s="83">
        <v>123456</v>
      </c>
      <c r="E593" s="83" t="s">
        <v>370</v>
      </c>
      <c r="F593" s="83">
        <v>3</v>
      </c>
      <c r="G593" s="83">
        <v>8</v>
      </c>
      <c r="H593" s="83">
        <v>300</v>
      </c>
      <c r="I593" s="83" t="s">
        <v>406</v>
      </c>
      <c r="J593" s="83" t="s">
        <v>406</v>
      </c>
      <c r="K593" s="83" t="s">
        <v>406</v>
      </c>
      <c r="L593" s="83" t="s">
        <v>406</v>
      </c>
      <c r="M593" s="83" t="s">
        <v>406</v>
      </c>
      <c r="N593" s="83" t="s">
        <v>406</v>
      </c>
      <c r="O593" s="83" t="s">
        <v>406</v>
      </c>
      <c r="P593" s="83" t="s">
        <v>406</v>
      </c>
      <c r="Q593" s="83" t="s">
        <v>406</v>
      </c>
      <c r="R593" s="83" t="s">
        <v>406</v>
      </c>
      <c r="S593" s="83" t="s">
        <v>406</v>
      </c>
      <c r="T593" s="83" t="s">
        <v>406</v>
      </c>
      <c r="U593" s="3"/>
      <c r="V593" s="3"/>
    </row>
    <row r="594" spans="1:22">
      <c r="A594" s="83" t="s">
        <v>369</v>
      </c>
      <c r="B594" s="83" t="s">
        <v>367</v>
      </c>
      <c r="C594" s="83" t="s">
        <v>368</v>
      </c>
      <c r="D594" s="83">
        <v>123456</v>
      </c>
      <c r="E594" s="83" t="s">
        <v>370</v>
      </c>
      <c r="F594" s="83">
        <v>3</v>
      </c>
      <c r="G594" s="83">
        <v>8</v>
      </c>
      <c r="H594" s="83">
        <v>300</v>
      </c>
      <c r="I594" s="83" t="s">
        <v>406</v>
      </c>
      <c r="J594" s="83" t="s">
        <v>406</v>
      </c>
      <c r="K594" s="83" t="s">
        <v>406</v>
      </c>
      <c r="L594" s="83" t="s">
        <v>406</v>
      </c>
      <c r="M594" s="83" t="s">
        <v>406</v>
      </c>
      <c r="N594" s="83" t="s">
        <v>406</v>
      </c>
      <c r="O594" s="83" t="s">
        <v>406</v>
      </c>
      <c r="P594" s="83" t="s">
        <v>406</v>
      </c>
      <c r="Q594" s="83" t="s">
        <v>406</v>
      </c>
      <c r="R594" s="83" t="s">
        <v>406</v>
      </c>
      <c r="S594" s="83" t="s">
        <v>406</v>
      </c>
      <c r="T594" s="83" t="s">
        <v>406</v>
      </c>
      <c r="U594" s="3"/>
      <c r="V594" s="3"/>
    </row>
    <row r="595" spans="1:22">
      <c r="A595" s="83" t="s">
        <v>369</v>
      </c>
      <c r="B595" s="83" t="s">
        <v>367</v>
      </c>
      <c r="C595" s="83" t="s">
        <v>368</v>
      </c>
      <c r="D595" s="83">
        <v>123456</v>
      </c>
      <c r="E595" s="83" t="s">
        <v>370</v>
      </c>
      <c r="F595" s="83">
        <v>3</v>
      </c>
      <c r="G595" s="83">
        <v>8</v>
      </c>
      <c r="H595" s="83">
        <v>300</v>
      </c>
      <c r="I595" s="83" t="s">
        <v>406</v>
      </c>
      <c r="J595" s="83" t="s">
        <v>406</v>
      </c>
      <c r="K595" s="83" t="s">
        <v>406</v>
      </c>
      <c r="L595" s="83" t="s">
        <v>406</v>
      </c>
      <c r="M595" s="83" t="s">
        <v>406</v>
      </c>
      <c r="N595" s="83" t="s">
        <v>406</v>
      </c>
      <c r="O595" s="83" t="s">
        <v>406</v>
      </c>
      <c r="P595" s="83" t="s">
        <v>406</v>
      </c>
      <c r="Q595" s="83" t="s">
        <v>406</v>
      </c>
      <c r="R595" s="83" t="s">
        <v>406</v>
      </c>
      <c r="S595" s="83" t="s">
        <v>406</v>
      </c>
      <c r="T595" s="83" t="s">
        <v>406</v>
      </c>
      <c r="U595" s="3"/>
      <c r="V595" s="3"/>
    </row>
    <row r="596" spans="1:22">
      <c r="A596" s="83" t="s">
        <v>369</v>
      </c>
      <c r="B596" s="83" t="s">
        <v>367</v>
      </c>
      <c r="C596" s="83" t="s">
        <v>368</v>
      </c>
      <c r="D596" s="83">
        <v>123456</v>
      </c>
      <c r="E596" s="83" t="s">
        <v>370</v>
      </c>
      <c r="F596" s="83">
        <v>3</v>
      </c>
      <c r="G596" s="83">
        <v>8</v>
      </c>
      <c r="H596" s="83">
        <v>300</v>
      </c>
      <c r="I596" s="83" t="s">
        <v>406</v>
      </c>
      <c r="J596" s="83" t="s">
        <v>406</v>
      </c>
      <c r="K596" s="83" t="s">
        <v>406</v>
      </c>
      <c r="L596" s="83" t="s">
        <v>406</v>
      </c>
      <c r="M596" s="83" t="s">
        <v>406</v>
      </c>
      <c r="N596" s="83" t="s">
        <v>406</v>
      </c>
      <c r="O596" s="83" t="s">
        <v>406</v>
      </c>
      <c r="P596" s="83" t="s">
        <v>406</v>
      </c>
      <c r="Q596" s="83" t="s">
        <v>406</v>
      </c>
      <c r="R596" s="83" t="s">
        <v>406</v>
      </c>
      <c r="S596" s="83" t="s">
        <v>406</v>
      </c>
      <c r="T596" s="83" t="s">
        <v>406</v>
      </c>
      <c r="U596" s="3"/>
      <c r="V596" s="3"/>
    </row>
    <row r="597" spans="1:22">
      <c r="A597" s="83" t="s">
        <v>369</v>
      </c>
      <c r="B597" s="83" t="s">
        <v>367</v>
      </c>
      <c r="C597" s="83" t="s">
        <v>368</v>
      </c>
      <c r="D597" s="83">
        <v>123456</v>
      </c>
      <c r="E597" s="83" t="s">
        <v>370</v>
      </c>
      <c r="F597" s="83">
        <v>3</v>
      </c>
      <c r="G597" s="83">
        <v>8</v>
      </c>
      <c r="H597" s="83">
        <v>300</v>
      </c>
      <c r="I597" s="83" t="s">
        <v>406</v>
      </c>
      <c r="J597" s="83" t="s">
        <v>406</v>
      </c>
      <c r="K597" s="83" t="s">
        <v>406</v>
      </c>
      <c r="L597" s="83" t="s">
        <v>406</v>
      </c>
      <c r="M597" s="83" t="s">
        <v>406</v>
      </c>
      <c r="N597" s="83" t="s">
        <v>406</v>
      </c>
      <c r="O597" s="83" t="s">
        <v>406</v>
      </c>
      <c r="P597" s="83" t="s">
        <v>406</v>
      </c>
      <c r="Q597" s="83" t="s">
        <v>406</v>
      </c>
      <c r="R597" s="83" t="s">
        <v>406</v>
      </c>
      <c r="S597" s="83" t="s">
        <v>406</v>
      </c>
      <c r="T597" s="83" t="s">
        <v>406</v>
      </c>
      <c r="U597" s="3"/>
      <c r="V597" s="3"/>
    </row>
    <row r="598" spans="1:22">
      <c r="A598" s="83" t="s">
        <v>369</v>
      </c>
      <c r="B598" s="83" t="s">
        <v>367</v>
      </c>
      <c r="C598" s="83" t="s">
        <v>368</v>
      </c>
      <c r="D598" s="83">
        <v>123456</v>
      </c>
      <c r="E598" s="83" t="s">
        <v>370</v>
      </c>
      <c r="F598" s="83">
        <v>3</v>
      </c>
      <c r="G598" s="83">
        <v>8</v>
      </c>
      <c r="H598" s="83">
        <v>300</v>
      </c>
      <c r="I598" s="83" t="s">
        <v>406</v>
      </c>
      <c r="J598" s="83" t="s">
        <v>406</v>
      </c>
      <c r="K598" s="83" t="s">
        <v>406</v>
      </c>
      <c r="L598" s="83" t="s">
        <v>406</v>
      </c>
      <c r="M598" s="83" t="s">
        <v>406</v>
      </c>
      <c r="N598" s="83" t="s">
        <v>406</v>
      </c>
      <c r="O598" s="83" t="s">
        <v>406</v>
      </c>
      <c r="P598" s="83" t="s">
        <v>406</v>
      </c>
      <c r="Q598" s="83" t="s">
        <v>406</v>
      </c>
      <c r="R598" s="83" t="s">
        <v>406</v>
      </c>
      <c r="S598" s="83" t="s">
        <v>406</v>
      </c>
      <c r="T598" s="83" t="s">
        <v>406</v>
      </c>
      <c r="U598" s="3"/>
      <c r="V598" s="3"/>
    </row>
    <row r="599" spans="1:22">
      <c r="A599" s="83" t="s">
        <v>369</v>
      </c>
      <c r="B599" s="83" t="s">
        <v>367</v>
      </c>
      <c r="C599" s="83" t="s">
        <v>368</v>
      </c>
      <c r="D599" s="83">
        <v>123456</v>
      </c>
      <c r="E599" s="83" t="s">
        <v>370</v>
      </c>
      <c r="F599" s="83">
        <v>3</v>
      </c>
      <c r="G599" s="83">
        <v>8</v>
      </c>
      <c r="H599" s="83">
        <v>300</v>
      </c>
      <c r="I599" s="83" t="s">
        <v>406</v>
      </c>
      <c r="J599" s="83" t="s">
        <v>406</v>
      </c>
      <c r="K599" s="83" t="s">
        <v>406</v>
      </c>
      <c r="L599" s="83" t="s">
        <v>406</v>
      </c>
      <c r="M599" s="83" t="s">
        <v>406</v>
      </c>
      <c r="N599" s="83" t="s">
        <v>406</v>
      </c>
      <c r="O599" s="83" t="s">
        <v>406</v>
      </c>
      <c r="P599" s="83" t="s">
        <v>406</v>
      </c>
      <c r="Q599" s="83" t="s">
        <v>406</v>
      </c>
      <c r="R599" s="83" t="s">
        <v>406</v>
      </c>
      <c r="S599" s="83" t="s">
        <v>406</v>
      </c>
      <c r="T599" s="83" t="s">
        <v>406</v>
      </c>
      <c r="U599" s="3"/>
      <c r="V599" s="3"/>
    </row>
    <row r="600" spans="1:22">
      <c r="A600" s="83" t="s">
        <v>369</v>
      </c>
      <c r="B600" s="83" t="s">
        <v>367</v>
      </c>
      <c r="C600" s="83" t="s">
        <v>368</v>
      </c>
      <c r="D600" s="83">
        <v>123456</v>
      </c>
      <c r="E600" s="83" t="s">
        <v>370</v>
      </c>
      <c r="F600" s="83">
        <v>3</v>
      </c>
      <c r="G600" s="83">
        <v>8</v>
      </c>
      <c r="H600" s="83">
        <v>300</v>
      </c>
      <c r="I600" s="83" t="s">
        <v>406</v>
      </c>
      <c r="J600" s="83" t="s">
        <v>406</v>
      </c>
      <c r="K600" s="83" t="s">
        <v>406</v>
      </c>
      <c r="L600" s="83" t="s">
        <v>406</v>
      </c>
      <c r="M600" s="83" t="s">
        <v>406</v>
      </c>
      <c r="N600" s="83" t="s">
        <v>406</v>
      </c>
      <c r="O600" s="83" t="s">
        <v>406</v>
      </c>
      <c r="P600" s="83" t="s">
        <v>406</v>
      </c>
      <c r="Q600" s="83" t="s">
        <v>406</v>
      </c>
      <c r="R600" s="83" t="s">
        <v>406</v>
      </c>
      <c r="S600" s="83" t="s">
        <v>406</v>
      </c>
      <c r="T600" s="83" t="s">
        <v>406</v>
      </c>
      <c r="U600" s="3"/>
      <c r="V600" s="3"/>
    </row>
    <row r="601" spans="1:22">
      <c r="A601" s="83" t="s">
        <v>369</v>
      </c>
      <c r="B601" s="83" t="s">
        <v>367</v>
      </c>
      <c r="C601" s="83" t="s">
        <v>368</v>
      </c>
      <c r="D601" s="83">
        <v>123456</v>
      </c>
      <c r="E601" s="83" t="s">
        <v>370</v>
      </c>
      <c r="F601" s="83">
        <v>3</v>
      </c>
      <c r="G601" s="83">
        <v>8</v>
      </c>
      <c r="H601" s="83">
        <v>300</v>
      </c>
      <c r="I601" s="83" t="s">
        <v>406</v>
      </c>
      <c r="J601" s="83" t="s">
        <v>406</v>
      </c>
      <c r="K601" s="83" t="s">
        <v>406</v>
      </c>
      <c r="L601" s="83" t="s">
        <v>406</v>
      </c>
      <c r="M601" s="83" t="s">
        <v>406</v>
      </c>
      <c r="N601" s="83" t="s">
        <v>406</v>
      </c>
      <c r="O601" s="83" t="s">
        <v>406</v>
      </c>
      <c r="P601" s="83" t="s">
        <v>406</v>
      </c>
      <c r="Q601" s="83" t="s">
        <v>406</v>
      </c>
      <c r="R601" s="83" t="s">
        <v>406</v>
      </c>
      <c r="S601" s="83" t="s">
        <v>406</v>
      </c>
      <c r="T601" s="83" t="s">
        <v>406</v>
      </c>
      <c r="U601" s="3"/>
      <c r="V601" s="3"/>
    </row>
    <row r="602" spans="1:22">
      <c r="A602" s="83" t="s">
        <v>369</v>
      </c>
      <c r="B602" s="83" t="s">
        <v>367</v>
      </c>
      <c r="C602" s="83" t="s">
        <v>368</v>
      </c>
      <c r="D602" s="83">
        <v>123456</v>
      </c>
      <c r="E602" s="83" t="s">
        <v>370</v>
      </c>
      <c r="F602" s="83">
        <v>3</v>
      </c>
      <c r="G602" s="83">
        <v>8</v>
      </c>
      <c r="H602" s="83">
        <v>300</v>
      </c>
      <c r="I602" s="83" t="s">
        <v>406</v>
      </c>
      <c r="J602" s="83" t="s">
        <v>406</v>
      </c>
      <c r="K602" s="83" t="s">
        <v>406</v>
      </c>
      <c r="L602" s="83" t="s">
        <v>406</v>
      </c>
      <c r="M602" s="83" t="s">
        <v>406</v>
      </c>
      <c r="N602" s="83" t="s">
        <v>406</v>
      </c>
      <c r="O602" s="83" t="s">
        <v>406</v>
      </c>
      <c r="P602" s="83" t="s">
        <v>406</v>
      </c>
      <c r="Q602" s="83" t="s">
        <v>406</v>
      </c>
      <c r="R602" s="83" t="s">
        <v>406</v>
      </c>
      <c r="S602" s="83" t="s">
        <v>406</v>
      </c>
      <c r="T602" s="83" t="s">
        <v>406</v>
      </c>
      <c r="U602" s="3"/>
      <c r="V602" s="3"/>
    </row>
    <row r="603" spans="1:22">
      <c r="A603" s="83" t="s">
        <v>369</v>
      </c>
      <c r="B603" s="83" t="s">
        <v>367</v>
      </c>
      <c r="C603" s="83" t="s">
        <v>368</v>
      </c>
      <c r="D603" s="83">
        <v>123456</v>
      </c>
      <c r="E603" s="83" t="s">
        <v>370</v>
      </c>
      <c r="F603" s="83">
        <v>3</v>
      </c>
      <c r="G603" s="83">
        <v>8</v>
      </c>
      <c r="H603" s="83">
        <v>300</v>
      </c>
      <c r="I603" s="83" t="s">
        <v>406</v>
      </c>
      <c r="J603" s="83" t="s">
        <v>406</v>
      </c>
      <c r="K603" s="83" t="s">
        <v>406</v>
      </c>
      <c r="L603" s="83" t="s">
        <v>406</v>
      </c>
      <c r="M603" s="83" t="s">
        <v>406</v>
      </c>
      <c r="N603" s="83" t="s">
        <v>406</v>
      </c>
      <c r="O603" s="83" t="s">
        <v>406</v>
      </c>
      <c r="P603" s="83" t="s">
        <v>406</v>
      </c>
      <c r="Q603" s="83" t="s">
        <v>406</v>
      </c>
      <c r="R603" s="83" t="s">
        <v>406</v>
      </c>
      <c r="S603" s="83" t="s">
        <v>406</v>
      </c>
      <c r="T603" s="83" t="s">
        <v>406</v>
      </c>
      <c r="U603" s="3"/>
      <c r="V603" s="3"/>
    </row>
    <row r="604" spans="1:22">
      <c r="A604" s="83" t="s">
        <v>369</v>
      </c>
      <c r="B604" s="83" t="s">
        <v>367</v>
      </c>
      <c r="C604" s="83" t="s">
        <v>368</v>
      </c>
      <c r="D604" s="83">
        <v>123456</v>
      </c>
      <c r="E604" s="83" t="s">
        <v>370</v>
      </c>
      <c r="F604" s="83">
        <v>3</v>
      </c>
      <c r="G604" s="83">
        <v>8</v>
      </c>
      <c r="H604" s="83">
        <v>300</v>
      </c>
      <c r="I604" s="83" t="s">
        <v>406</v>
      </c>
      <c r="J604" s="83" t="s">
        <v>406</v>
      </c>
      <c r="K604" s="83" t="s">
        <v>406</v>
      </c>
      <c r="L604" s="83" t="s">
        <v>406</v>
      </c>
      <c r="M604" s="83" t="s">
        <v>406</v>
      </c>
      <c r="N604" s="83" t="s">
        <v>406</v>
      </c>
      <c r="O604" s="83" t="s">
        <v>406</v>
      </c>
      <c r="P604" s="83" t="s">
        <v>406</v>
      </c>
      <c r="Q604" s="83" t="s">
        <v>406</v>
      </c>
      <c r="R604" s="83" t="s">
        <v>406</v>
      </c>
      <c r="S604" s="83" t="s">
        <v>406</v>
      </c>
      <c r="T604" s="83" t="s">
        <v>406</v>
      </c>
      <c r="U604" s="3"/>
      <c r="V604" s="3"/>
    </row>
    <row r="605" spans="1:22">
      <c r="A605" s="83" t="s">
        <v>369</v>
      </c>
      <c r="B605" s="83" t="s">
        <v>367</v>
      </c>
      <c r="C605" s="83" t="s">
        <v>368</v>
      </c>
      <c r="D605" s="83">
        <v>123456</v>
      </c>
      <c r="E605" s="83" t="s">
        <v>370</v>
      </c>
      <c r="F605" s="83">
        <v>3</v>
      </c>
      <c r="G605" s="83">
        <v>8</v>
      </c>
      <c r="H605" s="83">
        <v>300</v>
      </c>
      <c r="I605" s="83" t="s">
        <v>406</v>
      </c>
      <c r="J605" s="83" t="s">
        <v>406</v>
      </c>
      <c r="K605" s="83" t="s">
        <v>406</v>
      </c>
      <c r="L605" s="83" t="s">
        <v>406</v>
      </c>
      <c r="M605" s="83" t="s">
        <v>406</v>
      </c>
      <c r="N605" s="83" t="s">
        <v>406</v>
      </c>
      <c r="O605" s="83" t="s">
        <v>406</v>
      </c>
      <c r="P605" s="83" t="s">
        <v>406</v>
      </c>
      <c r="Q605" s="83" t="s">
        <v>406</v>
      </c>
      <c r="R605" s="83" t="s">
        <v>406</v>
      </c>
      <c r="S605" s="83" t="s">
        <v>406</v>
      </c>
      <c r="T605" s="83" t="s">
        <v>406</v>
      </c>
      <c r="U605" s="3"/>
      <c r="V605" s="3"/>
    </row>
    <row r="606" spans="1:22">
      <c r="A606" s="83" t="s">
        <v>369</v>
      </c>
      <c r="B606" s="83" t="s">
        <v>367</v>
      </c>
      <c r="C606" s="83" t="s">
        <v>368</v>
      </c>
      <c r="D606" s="83">
        <v>123456</v>
      </c>
      <c r="E606" s="83" t="s">
        <v>370</v>
      </c>
      <c r="F606" s="83">
        <v>3</v>
      </c>
      <c r="G606" s="83">
        <v>8</v>
      </c>
      <c r="H606" s="83">
        <v>300</v>
      </c>
      <c r="I606" s="83" t="s">
        <v>406</v>
      </c>
      <c r="J606" s="83" t="s">
        <v>406</v>
      </c>
      <c r="K606" s="83" t="s">
        <v>406</v>
      </c>
      <c r="L606" s="83" t="s">
        <v>406</v>
      </c>
      <c r="M606" s="83" t="s">
        <v>406</v>
      </c>
      <c r="N606" s="83" t="s">
        <v>406</v>
      </c>
      <c r="O606" s="83" t="s">
        <v>406</v>
      </c>
      <c r="P606" s="83" t="s">
        <v>406</v>
      </c>
      <c r="Q606" s="83" t="s">
        <v>406</v>
      </c>
      <c r="R606" s="83" t="s">
        <v>406</v>
      </c>
      <c r="S606" s="83" t="s">
        <v>406</v>
      </c>
      <c r="T606" s="83" t="s">
        <v>406</v>
      </c>
      <c r="U606" s="3"/>
      <c r="V606" s="3"/>
    </row>
    <row r="607" spans="1:22">
      <c r="A607" s="83" t="s">
        <v>369</v>
      </c>
      <c r="B607" s="83" t="s">
        <v>367</v>
      </c>
      <c r="C607" s="83" t="s">
        <v>368</v>
      </c>
      <c r="D607" s="83">
        <v>123456</v>
      </c>
      <c r="E607" s="83" t="s">
        <v>370</v>
      </c>
      <c r="F607" s="83">
        <v>3</v>
      </c>
      <c r="G607" s="83">
        <v>8</v>
      </c>
      <c r="H607" s="83">
        <v>300</v>
      </c>
      <c r="I607" s="83" t="s">
        <v>406</v>
      </c>
      <c r="J607" s="83" t="s">
        <v>406</v>
      </c>
      <c r="K607" s="83" t="s">
        <v>406</v>
      </c>
      <c r="L607" s="83" t="s">
        <v>406</v>
      </c>
      <c r="M607" s="83" t="s">
        <v>406</v>
      </c>
      <c r="N607" s="83" t="s">
        <v>406</v>
      </c>
      <c r="O607" s="83" t="s">
        <v>406</v>
      </c>
      <c r="P607" s="83" t="s">
        <v>406</v>
      </c>
      <c r="Q607" s="83" t="s">
        <v>406</v>
      </c>
      <c r="R607" s="83" t="s">
        <v>406</v>
      </c>
      <c r="S607" s="83" t="s">
        <v>406</v>
      </c>
      <c r="T607" s="83" t="s">
        <v>406</v>
      </c>
      <c r="U607" s="3"/>
      <c r="V607" s="3"/>
    </row>
    <row r="608" spans="1:22">
      <c r="A608" s="83" t="s">
        <v>369</v>
      </c>
      <c r="B608" s="83" t="s">
        <v>367</v>
      </c>
      <c r="C608" s="83" t="s">
        <v>368</v>
      </c>
      <c r="D608" s="83">
        <v>123456</v>
      </c>
      <c r="E608" s="83" t="s">
        <v>370</v>
      </c>
      <c r="F608" s="83">
        <v>3</v>
      </c>
      <c r="G608" s="83">
        <v>8</v>
      </c>
      <c r="H608" s="83">
        <v>300</v>
      </c>
      <c r="I608" s="83" t="s">
        <v>406</v>
      </c>
      <c r="J608" s="83" t="s">
        <v>406</v>
      </c>
      <c r="K608" s="83" t="s">
        <v>406</v>
      </c>
      <c r="L608" s="83" t="s">
        <v>406</v>
      </c>
      <c r="M608" s="83" t="s">
        <v>406</v>
      </c>
      <c r="N608" s="83" t="s">
        <v>406</v>
      </c>
      <c r="O608" s="83" t="s">
        <v>406</v>
      </c>
      <c r="P608" s="83" t="s">
        <v>406</v>
      </c>
      <c r="Q608" s="83" t="s">
        <v>406</v>
      </c>
      <c r="R608" s="83" t="s">
        <v>406</v>
      </c>
      <c r="S608" s="83" t="s">
        <v>406</v>
      </c>
      <c r="T608" s="83" t="s">
        <v>406</v>
      </c>
      <c r="U608" s="3"/>
      <c r="V608" s="3"/>
    </row>
    <row r="609" spans="1:22">
      <c r="A609" s="83" t="s">
        <v>369</v>
      </c>
      <c r="B609" s="83" t="s">
        <v>367</v>
      </c>
      <c r="C609" s="83" t="s">
        <v>368</v>
      </c>
      <c r="D609" s="83">
        <v>123456</v>
      </c>
      <c r="E609" s="83" t="s">
        <v>370</v>
      </c>
      <c r="F609" s="83">
        <v>3</v>
      </c>
      <c r="G609" s="83">
        <v>8</v>
      </c>
      <c r="H609" s="83">
        <v>300</v>
      </c>
      <c r="I609" s="83" t="s">
        <v>406</v>
      </c>
      <c r="J609" s="83" t="s">
        <v>406</v>
      </c>
      <c r="K609" s="83" t="s">
        <v>406</v>
      </c>
      <c r="L609" s="83" t="s">
        <v>406</v>
      </c>
      <c r="M609" s="83" t="s">
        <v>406</v>
      </c>
      <c r="N609" s="83" t="s">
        <v>406</v>
      </c>
      <c r="O609" s="83" t="s">
        <v>406</v>
      </c>
      <c r="P609" s="83" t="s">
        <v>406</v>
      </c>
      <c r="Q609" s="83" t="s">
        <v>406</v>
      </c>
      <c r="R609" s="83" t="s">
        <v>406</v>
      </c>
      <c r="S609" s="83" t="s">
        <v>406</v>
      </c>
      <c r="T609" s="83" t="s">
        <v>406</v>
      </c>
      <c r="U609" s="3"/>
      <c r="V609" s="3"/>
    </row>
    <row r="610" spans="1:22">
      <c r="A610" s="83" t="s">
        <v>369</v>
      </c>
      <c r="B610" s="83" t="s">
        <v>367</v>
      </c>
      <c r="C610" s="83" t="s">
        <v>368</v>
      </c>
      <c r="D610" s="83">
        <v>123456</v>
      </c>
      <c r="E610" s="83" t="s">
        <v>370</v>
      </c>
      <c r="F610" s="83">
        <v>3</v>
      </c>
      <c r="G610" s="83">
        <v>8</v>
      </c>
      <c r="H610" s="83">
        <v>300</v>
      </c>
      <c r="I610" s="83" t="s">
        <v>406</v>
      </c>
      <c r="J610" s="83" t="s">
        <v>406</v>
      </c>
      <c r="K610" s="83" t="s">
        <v>406</v>
      </c>
      <c r="L610" s="83" t="s">
        <v>406</v>
      </c>
      <c r="M610" s="83" t="s">
        <v>406</v>
      </c>
      <c r="N610" s="83" t="s">
        <v>406</v>
      </c>
      <c r="O610" s="83" t="s">
        <v>406</v>
      </c>
      <c r="P610" s="83" t="s">
        <v>406</v>
      </c>
      <c r="Q610" s="83" t="s">
        <v>406</v>
      </c>
      <c r="R610" s="83" t="s">
        <v>406</v>
      </c>
      <c r="S610" s="83" t="s">
        <v>406</v>
      </c>
      <c r="T610" s="83" t="s">
        <v>406</v>
      </c>
      <c r="U610" s="3"/>
      <c r="V610" s="3"/>
    </row>
    <row r="611" spans="1:22">
      <c r="A611" s="83" t="s">
        <v>369</v>
      </c>
      <c r="B611" s="83" t="s">
        <v>367</v>
      </c>
      <c r="C611" s="83" t="s">
        <v>368</v>
      </c>
      <c r="D611" s="83">
        <v>123456</v>
      </c>
      <c r="E611" s="83" t="s">
        <v>370</v>
      </c>
      <c r="F611" s="83">
        <v>3</v>
      </c>
      <c r="G611" s="83">
        <v>8</v>
      </c>
      <c r="H611" s="83">
        <v>300</v>
      </c>
      <c r="I611" s="83" t="s">
        <v>406</v>
      </c>
      <c r="J611" s="83" t="s">
        <v>406</v>
      </c>
      <c r="K611" s="83" t="s">
        <v>406</v>
      </c>
      <c r="L611" s="83" t="s">
        <v>406</v>
      </c>
      <c r="M611" s="83" t="s">
        <v>406</v>
      </c>
      <c r="N611" s="83" t="s">
        <v>406</v>
      </c>
      <c r="O611" s="83" t="s">
        <v>406</v>
      </c>
      <c r="P611" s="83" t="s">
        <v>406</v>
      </c>
      <c r="Q611" s="83" t="s">
        <v>406</v>
      </c>
      <c r="R611" s="83" t="s">
        <v>406</v>
      </c>
      <c r="S611" s="83" t="s">
        <v>406</v>
      </c>
      <c r="T611" s="83" t="s">
        <v>406</v>
      </c>
      <c r="U611" s="3"/>
      <c r="V611" s="3"/>
    </row>
    <row r="612" spans="1:22">
      <c r="A612" s="83" t="s">
        <v>369</v>
      </c>
      <c r="B612" s="83" t="s">
        <v>367</v>
      </c>
      <c r="C612" s="83" t="s">
        <v>368</v>
      </c>
      <c r="D612" s="83">
        <v>123456</v>
      </c>
      <c r="E612" s="83" t="s">
        <v>370</v>
      </c>
      <c r="F612" s="83">
        <v>3</v>
      </c>
      <c r="G612" s="83">
        <v>8</v>
      </c>
      <c r="H612" s="83">
        <v>300</v>
      </c>
      <c r="I612" s="83" t="s">
        <v>406</v>
      </c>
      <c r="J612" s="83" t="s">
        <v>406</v>
      </c>
      <c r="K612" s="83" t="s">
        <v>406</v>
      </c>
      <c r="L612" s="83" t="s">
        <v>406</v>
      </c>
      <c r="M612" s="83" t="s">
        <v>406</v>
      </c>
      <c r="N612" s="83" t="s">
        <v>406</v>
      </c>
      <c r="O612" s="83" t="s">
        <v>406</v>
      </c>
      <c r="P612" s="83" t="s">
        <v>406</v>
      </c>
      <c r="Q612" s="83" t="s">
        <v>406</v>
      </c>
      <c r="R612" s="83" t="s">
        <v>406</v>
      </c>
      <c r="S612" s="83" t="s">
        <v>406</v>
      </c>
      <c r="T612" s="83" t="s">
        <v>406</v>
      </c>
      <c r="U612" s="3"/>
      <c r="V612" s="3"/>
    </row>
    <row r="613" spans="1:22">
      <c r="A613" s="83" t="s">
        <v>369</v>
      </c>
      <c r="B613" s="83" t="s">
        <v>367</v>
      </c>
      <c r="C613" s="83" t="s">
        <v>368</v>
      </c>
      <c r="D613" s="83">
        <v>123456</v>
      </c>
      <c r="E613" s="83" t="s">
        <v>370</v>
      </c>
      <c r="F613" s="83">
        <v>3</v>
      </c>
      <c r="G613" s="83">
        <v>8</v>
      </c>
      <c r="H613" s="83">
        <v>300</v>
      </c>
      <c r="I613" s="83" t="s">
        <v>406</v>
      </c>
      <c r="J613" s="83" t="s">
        <v>406</v>
      </c>
      <c r="K613" s="83" t="s">
        <v>406</v>
      </c>
      <c r="L613" s="83" t="s">
        <v>406</v>
      </c>
      <c r="M613" s="83" t="s">
        <v>406</v>
      </c>
      <c r="N613" s="83" t="s">
        <v>406</v>
      </c>
      <c r="O613" s="83" t="s">
        <v>406</v>
      </c>
      <c r="P613" s="83" t="s">
        <v>406</v>
      </c>
      <c r="Q613" s="83" t="s">
        <v>406</v>
      </c>
      <c r="R613" s="83" t="s">
        <v>406</v>
      </c>
      <c r="S613" s="83" t="s">
        <v>406</v>
      </c>
      <c r="T613" s="83" t="s">
        <v>406</v>
      </c>
      <c r="U613" s="3"/>
      <c r="V613" s="3"/>
    </row>
    <row r="614" spans="1:22">
      <c r="A614" s="83" t="s">
        <v>369</v>
      </c>
      <c r="B614" s="83" t="s">
        <v>367</v>
      </c>
      <c r="C614" s="83" t="s">
        <v>368</v>
      </c>
      <c r="D614" s="83">
        <v>123456</v>
      </c>
      <c r="E614" s="83" t="s">
        <v>370</v>
      </c>
      <c r="F614" s="83">
        <v>3</v>
      </c>
      <c r="G614" s="83">
        <v>8</v>
      </c>
      <c r="H614" s="83">
        <v>300</v>
      </c>
      <c r="I614" s="83" t="s">
        <v>406</v>
      </c>
      <c r="J614" s="83" t="s">
        <v>406</v>
      </c>
      <c r="K614" s="83" t="s">
        <v>406</v>
      </c>
      <c r="L614" s="83" t="s">
        <v>406</v>
      </c>
      <c r="M614" s="83" t="s">
        <v>406</v>
      </c>
      <c r="N614" s="83" t="s">
        <v>406</v>
      </c>
      <c r="O614" s="83" t="s">
        <v>406</v>
      </c>
      <c r="P614" s="83" t="s">
        <v>406</v>
      </c>
      <c r="Q614" s="83" t="s">
        <v>406</v>
      </c>
      <c r="R614" s="83" t="s">
        <v>406</v>
      </c>
      <c r="S614" s="83" t="s">
        <v>406</v>
      </c>
      <c r="T614" s="83" t="s">
        <v>406</v>
      </c>
      <c r="U614" s="3"/>
      <c r="V614" s="3"/>
    </row>
    <row r="615" spans="1:22">
      <c r="A615" s="83" t="s">
        <v>369</v>
      </c>
      <c r="B615" s="83" t="s">
        <v>367</v>
      </c>
      <c r="C615" s="83" t="s">
        <v>368</v>
      </c>
      <c r="D615" s="83">
        <v>123456</v>
      </c>
      <c r="E615" s="83" t="s">
        <v>370</v>
      </c>
      <c r="F615" s="83">
        <v>3</v>
      </c>
      <c r="G615" s="83">
        <v>8</v>
      </c>
      <c r="H615" s="83">
        <v>300</v>
      </c>
      <c r="I615" s="83" t="s">
        <v>406</v>
      </c>
      <c r="J615" s="83" t="s">
        <v>406</v>
      </c>
      <c r="K615" s="83" t="s">
        <v>406</v>
      </c>
      <c r="L615" s="83" t="s">
        <v>406</v>
      </c>
      <c r="M615" s="83" t="s">
        <v>406</v>
      </c>
      <c r="N615" s="83" t="s">
        <v>406</v>
      </c>
      <c r="O615" s="83" t="s">
        <v>406</v>
      </c>
      <c r="P615" s="83" t="s">
        <v>406</v>
      </c>
      <c r="Q615" s="83" t="s">
        <v>406</v>
      </c>
      <c r="R615" s="83" t="s">
        <v>406</v>
      </c>
      <c r="S615" s="83" t="s">
        <v>406</v>
      </c>
      <c r="T615" s="83" t="s">
        <v>406</v>
      </c>
      <c r="U615" s="3"/>
      <c r="V615" s="3"/>
    </row>
    <row r="616" spans="1:22">
      <c r="A616" s="83" t="s">
        <v>369</v>
      </c>
      <c r="B616" s="83" t="s">
        <v>367</v>
      </c>
      <c r="C616" s="83" t="s">
        <v>368</v>
      </c>
      <c r="D616" s="83">
        <v>123456</v>
      </c>
      <c r="E616" s="83" t="s">
        <v>370</v>
      </c>
      <c r="F616" s="83">
        <v>3</v>
      </c>
      <c r="G616" s="83">
        <v>8</v>
      </c>
      <c r="H616" s="83">
        <v>300</v>
      </c>
      <c r="I616" s="83" t="s">
        <v>406</v>
      </c>
      <c r="J616" s="83" t="s">
        <v>406</v>
      </c>
      <c r="K616" s="83" t="s">
        <v>406</v>
      </c>
      <c r="L616" s="83" t="s">
        <v>406</v>
      </c>
      <c r="M616" s="83" t="s">
        <v>406</v>
      </c>
      <c r="N616" s="83" t="s">
        <v>406</v>
      </c>
      <c r="O616" s="83" t="s">
        <v>406</v>
      </c>
      <c r="P616" s="83" t="s">
        <v>406</v>
      </c>
      <c r="Q616" s="83" t="s">
        <v>406</v>
      </c>
      <c r="R616" s="83" t="s">
        <v>406</v>
      </c>
      <c r="S616" s="83" t="s">
        <v>406</v>
      </c>
      <c r="T616" s="83" t="s">
        <v>406</v>
      </c>
      <c r="U616" s="3"/>
      <c r="V616" s="3"/>
    </row>
    <row r="617" spans="1:22">
      <c r="A617" s="83" t="s">
        <v>369</v>
      </c>
      <c r="B617" s="83" t="s">
        <v>367</v>
      </c>
      <c r="C617" s="83" t="s">
        <v>368</v>
      </c>
      <c r="D617" s="83">
        <v>123456</v>
      </c>
      <c r="E617" s="83" t="s">
        <v>370</v>
      </c>
      <c r="F617" s="83">
        <v>3</v>
      </c>
      <c r="G617" s="83">
        <v>8</v>
      </c>
      <c r="H617" s="83">
        <v>300</v>
      </c>
      <c r="I617" s="83" t="s">
        <v>406</v>
      </c>
      <c r="J617" s="83" t="s">
        <v>406</v>
      </c>
      <c r="K617" s="83" t="s">
        <v>406</v>
      </c>
      <c r="L617" s="83" t="s">
        <v>406</v>
      </c>
      <c r="M617" s="83" t="s">
        <v>406</v>
      </c>
      <c r="N617" s="83" t="s">
        <v>406</v>
      </c>
      <c r="O617" s="83" t="s">
        <v>406</v>
      </c>
      <c r="P617" s="83" t="s">
        <v>406</v>
      </c>
      <c r="Q617" s="83" t="s">
        <v>406</v>
      </c>
      <c r="R617" s="83" t="s">
        <v>406</v>
      </c>
      <c r="S617" s="83" t="s">
        <v>406</v>
      </c>
      <c r="T617" s="83" t="s">
        <v>406</v>
      </c>
      <c r="U617" s="3"/>
      <c r="V617" s="3"/>
    </row>
    <row r="618" spans="1:22">
      <c r="A618" s="83" t="s">
        <v>369</v>
      </c>
      <c r="B618" s="83" t="s">
        <v>367</v>
      </c>
      <c r="C618" s="83" t="s">
        <v>368</v>
      </c>
      <c r="D618" s="83">
        <v>123456</v>
      </c>
      <c r="E618" s="83" t="s">
        <v>370</v>
      </c>
      <c r="F618" s="83">
        <v>3</v>
      </c>
      <c r="G618" s="83">
        <v>8</v>
      </c>
      <c r="H618" s="83">
        <v>300</v>
      </c>
      <c r="I618" s="83" t="s">
        <v>406</v>
      </c>
      <c r="J618" s="83" t="s">
        <v>406</v>
      </c>
      <c r="K618" s="83" t="s">
        <v>406</v>
      </c>
      <c r="L618" s="83" t="s">
        <v>406</v>
      </c>
      <c r="M618" s="83" t="s">
        <v>406</v>
      </c>
      <c r="N618" s="83" t="s">
        <v>406</v>
      </c>
      <c r="O618" s="83" t="s">
        <v>406</v>
      </c>
      <c r="P618" s="83" t="s">
        <v>406</v>
      </c>
      <c r="Q618" s="83" t="s">
        <v>406</v>
      </c>
      <c r="R618" s="83" t="s">
        <v>406</v>
      </c>
      <c r="S618" s="83" t="s">
        <v>406</v>
      </c>
      <c r="T618" s="83" t="s">
        <v>406</v>
      </c>
      <c r="U618" s="3"/>
      <c r="V618" s="3"/>
    </row>
    <row r="619" spans="1:22">
      <c r="A619" s="83" t="s">
        <v>369</v>
      </c>
      <c r="B619" s="83" t="s">
        <v>367</v>
      </c>
      <c r="C619" s="83" t="s">
        <v>368</v>
      </c>
      <c r="D619" s="83">
        <v>123456</v>
      </c>
      <c r="E619" s="83" t="s">
        <v>370</v>
      </c>
      <c r="F619" s="83">
        <v>3</v>
      </c>
      <c r="G619" s="83">
        <v>8</v>
      </c>
      <c r="H619" s="83">
        <v>300</v>
      </c>
      <c r="I619" s="83" t="s">
        <v>406</v>
      </c>
      <c r="J619" s="83" t="s">
        <v>406</v>
      </c>
      <c r="K619" s="83" t="s">
        <v>406</v>
      </c>
      <c r="L619" s="83" t="s">
        <v>406</v>
      </c>
      <c r="M619" s="83" t="s">
        <v>406</v>
      </c>
      <c r="N619" s="83" t="s">
        <v>406</v>
      </c>
      <c r="O619" s="83" t="s">
        <v>406</v>
      </c>
      <c r="P619" s="83" t="s">
        <v>406</v>
      </c>
      <c r="Q619" s="83" t="s">
        <v>406</v>
      </c>
      <c r="R619" s="83" t="s">
        <v>406</v>
      </c>
      <c r="S619" s="83" t="s">
        <v>406</v>
      </c>
      <c r="T619" s="83" t="s">
        <v>406</v>
      </c>
      <c r="U619" s="3"/>
      <c r="V619" s="3"/>
    </row>
    <row r="620" spans="1:22">
      <c r="A620" s="83" t="s">
        <v>369</v>
      </c>
      <c r="B620" s="83" t="s">
        <v>367</v>
      </c>
      <c r="C620" s="83" t="s">
        <v>368</v>
      </c>
      <c r="D620" s="83">
        <v>123456</v>
      </c>
      <c r="E620" s="83" t="s">
        <v>370</v>
      </c>
      <c r="F620" s="83">
        <v>3</v>
      </c>
      <c r="G620" s="83">
        <v>8</v>
      </c>
      <c r="H620" s="83">
        <v>300</v>
      </c>
      <c r="I620" s="83" t="s">
        <v>406</v>
      </c>
      <c r="J620" s="83" t="s">
        <v>406</v>
      </c>
      <c r="K620" s="83" t="s">
        <v>406</v>
      </c>
      <c r="L620" s="83" t="s">
        <v>406</v>
      </c>
      <c r="M620" s="83" t="s">
        <v>406</v>
      </c>
      <c r="N620" s="83" t="s">
        <v>406</v>
      </c>
      <c r="O620" s="83" t="s">
        <v>406</v>
      </c>
      <c r="P620" s="83" t="s">
        <v>406</v>
      </c>
      <c r="Q620" s="83" t="s">
        <v>406</v>
      </c>
      <c r="R620" s="83" t="s">
        <v>406</v>
      </c>
      <c r="S620" s="83" t="s">
        <v>406</v>
      </c>
      <c r="T620" s="83" t="s">
        <v>406</v>
      </c>
      <c r="U620" s="3"/>
      <c r="V620" s="3"/>
    </row>
    <row r="621" spans="1:22">
      <c r="A621" s="83" t="s">
        <v>369</v>
      </c>
      <c r="B621" s="83" t="s">
        <v>367</v>
      </c>
      <c r="C621" s="83" t="s">
        <v>368</v>
      </c>
      <c r="D621" s="83">
        <v>123456</v>
      </c>
      <c r="E621" s="83" t="s">
        <v>370</v>
      </c>
      <c r="F621" s="83">
        <v>3</v>
      </c>
      <c r="G621" s="83">
        <v>8</v>
      </c>
      <c r="H621" s="83">
        <v>300</v>
      </c>
      <c r="I621" s="83" t="s">
        <v>406</v>
      </c>
      <c r="J621" s="83" t="s">
        <v>406</v>
      </c>
      <c r="K621" s="83" t="s">
        <v>406</v>
      </c>
      <c r="L621" s="83" t="s">
        <v>406</v>
      </c>
      <c r="M621" s="83" t="s">
        <v>406</v>
      </c>
      <c r="N621" s="83" t="s">
        <v>406</v>
      </c>
      <c r="O621" s="83" t="s">
        <v>406</v>
      </c>
      <c r="P621" s="83" t="s">
        <v>406</v>
      </c>
      <c r="Q621" s="83" t="s">
        <v>406</v>
      </c>
      <c r="R621" s="83" t="s">
        <v>406</v>
      </c>
      <c r="S621" s="83" t="s">
        <v>406</v>
      </c>
      <c r="T621" s="83" t="s">
        <v>406</v>
      </c>
      <c r="U621" s="3"/>
      <c r="V621" s="3"/>
    </row>
    <row r="622" spans="1:22">
      <c r="A622" s="83" t="s">
        <v>369</v>
      </c>
      <c r="B622" s="83" t="s">
        <v>367</v>
      </c>
      <c r="C622" s="83" t="s">
        <v>368</v>
      </c>
      <c r="D622" s="83">
        <v>123456</v>
      </c>
      <c r="E622" s="83" t="s">
        <v>370</v>
      </c>
      <c r="F622" s="83">
        <v>3</v>
      </c>
      <c r="G622" s="83">
        <v>8</v>
      </c>
      <c r="H622" s="83">
        <v>300</v>
      </c>
      <c r="I622" s="83" t="s">
        <v>406</v>
      </c>
      <c r="J622" s="83" t="s">
        <v>406</v>
      </c>
      <c r="K622" s="83" t="s">
        <v>406</v>
      </c>
      <c r="L622" s="83" t="s">
        <v>406</v>
      </c>
      <c r="M622" s="83" t="s">
        <v>406</v>
      </c>
      <c r="N622" s="83" t="s">
        <v>406</v>
      </c>
      <c r="O622" s="83" t="s">
        <v>406</v>
      </c>
      <c r="P622" s="83" t="s">
        <v>406</v>
      </c>
      <c r="Q622" s="83" t="s">
        <v>406</v>
      </c>
      <c r="R622" s="83" t="s">
        <v>406</v>
      </c>
      <c r="S622" s="83" t="s">
        <v>406</v>
      </c>
      <c r="T622" s="83" t="s">
        <v>406</v>
      </c>
      <c r="U622" s="3"/>
      <c r="V622" s="3"/>
    </row>
    <row r="623" spans="1:22">
      <c r="A623" s="83" t="s">
        <v>369</v>
      </c>
      <c r="B623" s="83" t="s">
        <v>367</v>
      </c>
      <c r="C623" s="83" t="s">
        <v>368</v>
      </c>
      <c r="D623" s="83">
        <v>123456</v>
      </c>
      <c r="E623" s="83" t="s">
        <v>370</v>
      </c>
      <c r="F623" s="83">
        <v>3</v>
      </c>
      <c r="G623" s="83">
        <v>8</v>
      </c>
      <c r="H623" s="83">
        <v>300</v>
      </c>
      <c r="I623" s="83" t="s">
        <v>406</v>
      </c>
      <c r="J623" s="83" t="s">
        <v>406</v>
      </c>
      <c r="K623" s="83" t="s">
        <v>406</v>
      </c>
      <c r="L623" s="83" t="s">
        <v>406</v>
      </c>
      <c r="M623" s="83" t="s">
        <v>406</v>
      </c>
      <c r="N623" s="83" t="s">
        <v>406</v>
      </c>
      <c r="O623" s="83" t="s">
        <v>406</v>
      </c>
      <c r="P623" s="83" t="s">
        <v>406</v>
      </c>
      <c r="Q623" s="83" t="s">
        <v>406</v>
      </c>
      <c r="R623" s="83" t="s">
        <v>406</v>
      </c>
      <c r="S623" s="83" t="s">
        <v>406</v>
      </c>
      <c r="T623" s="83" t="s">
        <v>406</v>
      </c>
      <c r="U623" s="3"/>
      <c r="V623" s="3"/>
    </row>
    <row r="624" spans="1:22">
      <c r="A624" s="83" t="s">
        <v>369</v>
      </c>
      <c r="B624" s="83" t="s">
        <v>367</v>
      </c>
      <c r="C624" s="83" t="s">
        <v>368</v>
      </c>
      <c r="D624" s="83">
        <v>123456</v>
      </c>
      <c r="E624" s="83" t="s">
        <v>370</v>
      </c>
      <c r="F624" s="83">
        <v>3</v>
      </c>
      <c r="G624" s="83">
        <v>8</v>
      </c>
      <c r="H624" s="83">
        <v>300</v>
      </c>
      <c r="I624" s="83" t="s">
        <v>406</v>
      </c>
      <c r="J624" s="83" t="s">
        <v>406</v>
      </c>
      <c r="K624" s="83" t="s">
        <v>406</v>
      </c>
      <c r="L624" s="83" t="s">
        <v>406</v>
      </c>
      <c r="M624" s="83" t="s">
        <v>406</v>
      </c>
      <c r="N624" s="83" t="s">
        <v>406</v>
      </c>
      <c r="O624" s="83" t="s">
        <v>406</v>
      </c>
      <c r="P624" s="83" t="s">
        <v>406</v>
      </c>
      <c r="Q624" s="83" t="s">
        <v>406</v>
      </c>
      <c r="R624" s="83" t="s">
        <v>406</v>
      </c>
      <c r="S624" s="83" t="s">
        <v>406</v>
      </c>
      <c r="T624" s="83" t="s">
        <v>406</v>
      </c>
      <c r="U624" s="3"/>
      <c r="V624" s="3"/>
    </row>
    <row r="625" spans="1:22">
      <c r="A625" s="83" t="s">
        <v>369</v>
      </c>
      <c r="B625" s="83" t="s">
        <v>367</v>
      </c>
      <c r="C625" s="83" t="s">
        <v>368</v>
      </c>
      <c r="D625" s="83">
        <v>123456</v>
      </c>
      <c r="E625" s="83" t="s">
        <v>370</v>
      </c>
      <c r="F625" s="83">
        <v>3</v>
      </c>
      <c r="G625" s="83">
        <v>8</v>
      </c>
      <c r="H625" s="83">
        <v>300</v>
      </c>
      <c r="I625" s="83" t="s">
        <v>406</v>
      </c>
      <c r="J625" s="83" t="s">
        <v>406</v>
      </c>
      <c r="K625" s="83" t="s">
        <v>406</v>
      </c>
      <c r="L625" s="83" t="s">
        <v>406</v>
      </c>
      <c r="M625" s="83" t="s">
        <v>406</v>
      </c>
      <c r="N625" s="83" t="s">
        <v>406</v>
      </c>
      <c r="O625" s="83" t="s">
        <v>406</v>
      </c>
      <c r="P625" s="83" t="s">
        <v>406</v>
      </c>
      <c r="Q625" s="83" t="s">
        <v>406</v>
      </c>
      <c r="R625" s="83" t="s">
        <v>406</v>
      </c>
      <c r="S625" s="83" t="s">
        <v>406</v>
      </c>
      <c r="T625" s="83" t="s">
        <v>406</v>
      </c>
      <c r="U625" s="3"/>
      <c r="V625" s="3"/>
    </row>
    <row r="626" spans="1:22">
      <c r="A626" s="83" t="s">
        <v>369</v>
      </c>
      <c r="B626" s="83" t="s">
        <v>367</v>
      </c>
      <c r="C626" s="83" t="s">
        <v>368</v>
      </c>
      <c r="D626" s="83">
        <v>123456</v>
      </c>
      <c r="E626" s="83" t="s">
        <v>370</v>
      </c>
      <c r="F626" s="83">
        <v>3</v>
      </c>
      <c r="G626" s="83">
        <v>8</v>
      </c>
      <c r="H626" s="83">
        <v>300</v>
      </c>
      <c r="I626" s="83" t="s">
        <v>406</v>
      </c>
      <c r="J626" s="83" t="s">
        <v>406</v>
      </c>
      <c r="K626" s="83" t="s">
        <v>406</v>
      </c>
      <c r="L626" s="83" t="s">
        <v>406</v>
      </c>
      <c r="M626" s="83" t="s">
        <v>406</v>
      </c>
      <c r="N626" s="83" t="s">
        <v>406</v>
      </c>
      <c r="O626" s="83" t="s">
        <v>406</v>
      </c>
      <c r="P626" s="83" t="s">
        <v>406</v>
      </c>
      <c r="Q626" s="83" t="s">
        <v>406</v>
      </c>
      <c r="R626" s="83" t="s">
        <v>406</v>
      </c>
      <c r="S626" s="83" t="s">
        <v>406</v>
      </c>
      <c r="T626" s="83" t="s">
        <v>406</v>
      </c>
      <c r="U626" s="3"/>
      <c r="V626" s="3"/>
    </row>
    <row r="627" spans="1:22">
      <c r="A627" s="83" t="s">
        <v>369</v>
      </c>
      <c r="B627" s="83" t="s">
        <v>367</v>
      </c>
      <c r="C627" s="83" t="s">
        <v>368</v>
      </c>
      <c r="D627" s="83">
        <v>123456</v>
      </c>
      <c r="E627" s="83" t="s">
        <v>370</v>
      </c>
      <c r="F627" s="83">
        <v>3</v>
      </c>
      <c r="G627" s="83">
        <v>8</v>
      </c>
      <c r="H627" s="83">
        <v>300</v>
      </c>
      <c r="I627" s="83" t="s">
        <v>406</v>
      </c>
      <c r="J627" s="83" t="s">
        <v>406</v>
      </c>
      <c r="K627" s="83" t="s">
        <v>406</v>
      </c>
      <c r="L627" s="83" t="s">
        <v>406</v>
      </c>
      <c r="M627" s="83" t="s">
        <v>406</v>
      </c>
      <c r="N627" s="83" t="s">
        <v>406</v>
      </c>
      <c r="O627" s="83" t="s">
        <v>406</v>
      </c>
      <c r="P627" s="83" t="s">
        <v>406</v>
      </c>
      <c r="Q627" s="83" t="s">
        <v>406</v>
      </c>
      <c r="R627" s="83" t="s">
        <v>406</v>
      </c>
      <c r="S627" s="83" t="s">
        <v>406</v>
      </c>
      <c r="T627" s="83" t="s">
        <v>406</v>
      </c>
      <c r="U627" s="3"/>
      <c r="V627" s="3"/>
    </row>
    <row r="628" spans="1:22">
      <c r="A628" s="83" t="s">
        <v>369</v>
      </c>
      <c r="B628" s="83" t="s">
        <v>367</v>
      </c>
      <c r="C628" s="83" t="s">
        <v>368</v>
      </c>
      <c r="D628" s="83">
        <v>123456</v>
      </c>
      <c r="E628" s="83" t="s">
        <v>370</v>
      </c>
      <c r="F628" s="83">
        <v>3</v>
      </c>
      <c r="G628" s="83">
        <v>8</v>
      </c>
      <c r="H628" s="83">
        <v>300</v>
      </c>
      <c r="I628" s="83" t="s">
        <v>406</v>
      </c>
      <c r="J628" s="83" t="s">
        <v>406</v>
      </c>
      <c r="K628" s="83" t="s">
        <v>406</v>
      </c>
      <c r="L628" s="83" t="s">
        <v>406</v>
      </c>
      <c r="M628" s="83" t="s">
        <v>406</v>
      </c>
      <c r="N628" s="83" t="s">
        <v>406</v>
      </c>
      <c r="O628" s="83" t="s">
        <v>406</v>
      </c>
      <c r="P628" s="83" t="s">
        <v>406</v>
      </c>
      <c r="Q628" s="83" t="s">
        <v>406</v>
      </c>
      <c r="R628" s="83" t="s">
        <v>406</v>
      </c>
      <c r="S628" s="83" t="s">
        <v>406</v>
      </c>
      <c r="T628" s="83" t="s">
        <v>406</v>
      </c>
      <c r="U628" s="3"/>
      <c r="V628" s="3"/>
    </row>
    <row r="629" spans="1:22">
      <c r="A629" s="83" t="s">
        <v>369</v>
      </c>
      <c r="B629" s="83" t="s">
        <v>367</v>
      </c>
      <c r="C629" s="83" t="s">
        <v>368</v>
      </c>
      <c r="D629" s="83">
        <v>123456</v>
      </c>
      <c r="E629" s="83" t="s">
        <v>370</v>
      </c>
      <c r="F629" s="83">
        <v>3</v>
      </c>
      <c r="G629" s="83">
        <v>8</v>
      </c>
      <c r="H629" s="83">
        <v>300</v>
      </c>
      <c r="I629" s="83" t="s">
        <v>406</v>
      </c>
      <c r="J629" s="83" t="s">
        <v>406</v>
      </c>
      <c r="K629" s="83" t="s">
        <v>406</v>
      </c>
      <c r="L629" s="83" t="s">
        <v>406</v>
      </c>
      <c r="M629" s="83" t="s">
        <v>406</v>
      </c>
      <c r="N629" s="83" t="s">
        <v>406</v>
      </c>
      <c r="O629" s="83" t="s">
        <v>406</v>
      </c>
      <c r="P629" s="83" t="s">
        <v>406</v>
      </c>
      <c r="Q629" s="83" t="s">
        <v>406</v>
      </c>
      <c r="R629" s="83" t="s">
        <v>406</v>
      </c>
      <c r="S629" s="83" t="s">
        <v>406</v>
      </c>
      <c r="T629" s="83" t="s">
        <v>406</v>
      </c>
      <c r="U629" s="3"/>
      <c r="V629" s="3"/>
    </row>
    <row r="630" spans="1:22">
      <c r="A630" s="83" t="s">
        <v>369</v>
      </c>
      <c r="B630" s="83" t="s">
        <v>367</v>
      </c>
      <c r="C630" s="83" t="s">
        <v>368</v>
      </c>
      <c r="D630" s="83">
        <v>123456</v>
      </c>
      <c r="E630" s="83" t="s">
        <v>370</v>
      </c>
      <c r="F630" s="83">
        <v>3</v>
      </c>
      <c r="G630" s="83">
        <v>8</v>
      </c>
      <c r="H630" s="83">
        <v>300</v>
      </c>
      <c r="I630" s="83" t="s">
        <v>406</v>
      </c>
      <c r="J630" s="83" t="s">
        <v>406</v>
      </c>
      <c r="K630" s="83" t="s">
        <v>406</v>
      </c>
      <c r="L630" s="83" t="s">
        <v>406</v>
      </c>
      <c r="M630" s="83" t="s">
        <v>406</v>
      </c>
      <c r="N630" s="83" t="s">
        <v>406</v>
      </c>
      <c r="O630" s="83" t="s">
        <v>406</v>
      </c>
      <c r="P630" s="83" t="s">
        <v>406</v>
      </c>
      <c r="Q630" s="83" t="s">
        <v>406</v>
      </c>
      <c r="R630" s="83" t="s">
        <v>406</v>
      </c>
      <c r="S630" s="83" t="s">
        <v>406</v>
      </c>
      <c r="T630" s="83" t="s">
        <v>406</v>
      </c>
      <c r="U630" s="3"/>
      <c r="V630" s="3"/>
    </row>
    <row r="631" spans="1:22">
      <c r="A631" s="83" t="s">
        <v>369</v>
      </c>
      <c r="B631" s="83" t="s">
        <v>367</v>
      </c>
      <c r="C631" s="83" t="s">
        <v>368</v>
      </c>
      <c r="D631" s="83">
        <v>123456</v>
      </c>
      <c r="E631" s="83" t="s">
        <v>370</v>
      </c>
      <c r="F631" s="83">
        <v>3</v>
      </c>
      <c r="G631" s="83">
        <v>8</v>
      </c>
      <c r="H631" s="83">
        <v>300</v>
      </c>
      <c r="I631" s="83" t="s">
        <v>406</v>
      </c>
      <c r="J631" s="83" t="s">
        <v>406</v>
      </c>
      <c r="K631" s="83" t="s">
        <v>406</v>
      </c>
      <c r="L631" s="83" t="s">
        <v>406</v>
      </c>
      <c r="M631" s="83" t="s">
        <v>406</v>
      </c>
      <c r="N631" s="83" t="s">
        <v>406</v>
      </c>
      <c r="O631" s="83" t="s">
        <v>406</v>
      </c>
      <c r="P631" s="83" t="s">
        <v>406</v>
      </c>
      <c r="Q631" s="83" t="s">
        <v>406</v>
      </c>
      <c r="R631" s="83" t="s">
        <v>406</v>
      </c>
      <c r="S631" s="83" t="s">
        <v>406</v>
      </c>
      <c r="T631" s="83" t="s">
        <v>406</v>
      </c>
      <c r="U631" s="3"/>
      <c r="V631" s="3"/>
    </row>
    <row r="632" spans="1:22">
      <c r="A632" s="83" t="s">
        <v>369</v>
      </c>
      <c r="B632" s="83" t="s">
        <v>367</v>
      </c>
      <c r="C632" s="83" t="s">
        <v>368</v>
      </c>
      <c r="D632" s="83">
        <v>123456</v>
      </c>
      <c r="E632" s="83" t="s">
        <v>370</v>
      </c>
      <c r="F632" s="83">
        <v>3</v>
      </c>
      <c r="G632" s="83">
        <v>8</v>
      </c>
      <c r="H632" s="83">
        <v>300</v>
      </c>
      <c r="I632" s="83" t="s">
        <v>406</v>
      </c>
      <c r="J632" s="83" t="s">
        <v>406</v>
      </c>
      <c r="K632" s="83" t="s">
        <v>406</v>
      </c>
      <c r="L632" s="83" t="s">
        <v>406</v>
      </c>
      <c r="M632" s="83" t="s">
        <v>406</v>
      </c>
      <c r="N632" s="83" t="s">
        <v>406</v>
      </c>
      <c r="O632" s="83" t="s">
        <v>406</v>
      </c>
      <c r="P632" s="83" t="s">
        <v>406</v>
      </c>
      <c r="Q632" s="83" t="s">
        <v>406</v>
      </c>
      <c r="R632" s="83" t="s">
        <v>406</v>
      </c>
      <c r="S632" s="83" t="s">
        <v>406</v>
      </c>
      <c r="T632" s="83" t="s">
        <v>406</v>
      </c>
      <c r="U632" s="3"/>
      <c r="V632" s="3"/>
    </row>
    <row r="633" spans="1:22">
      <c r="A633" s="83" t="s">
        <v>369</v>
      </c>
      <c r="B633" s="83" t="s">
        <v>367</v>
      </c>
      <c r="C633" s="83" t="s">
        <v>368</v>
      </c>
      <c r="D633" s="83">
        <v>123456</v>
      </c>
      <c r="E633" s="83" t="s">
        <v>370</v>
      </c>
      <c r="F633" s="83">
        <v>3</v>
      </c>
      <c r="G633" s="83">
        <v>8</v>
      </c>
      <c r="H633" s="83">
        <v>300</v>
      </c>
      <c r="I633" s="83" t="s">
        <v>406</v>
      </c>
      <c r="J633" s="83" t="s">
        <v>406</v>
      </c>
      <c r="K633" s="83" t="s">
        <v>406</v>
      </c>
      <c r="L633" s="83" t="s">
        <v>406</v>
      </c>
      <c r="M633" s="83" t="s">
        <v>406</v>
      </c>
      <c r="N633" s="83" t="s">
        <v>406</v>
      </c>
      <c r="O633" s="83" t="s">
        <v>406</v>
      </c>
      <c r="P633" s="83" t="s">
        <v>406</v>
      </c>
      <c r="Q633" s="83" t="s">
        <v>406</v>
      </c>
      <c r="R633" s="83" t="s">
        <v>406</v>
      </c>
      <c r="S633" s="83" t="s">
        <v>406</v>
      </c>
      <c r="T633" s="83" t="s">
        <v>406</v>
      </c>
      <c r="U633" s="3"/>
      <c r="V633" s="3"/>
    </row>
    <row r="634" spans="1:22">
      <c r="A634" s="83" t="s">
        <v>369</v>
      </c>
      <c r="B634" s="83" t="s">
        <v>367</v>
      </c>
      <c r="C634" s="83" t="s">
        <v>368</v>
      </c>
      <c r="D634" s="83">
        <v>123456</v>
      </c>
      <c r="E634" s="83" t="s">
        <v>370</v>
      </c>
      <c r="F634" s="83">
        <v>3</v>
      </c>
      <c r="G634" s="83">
        <v>8</v>
      </c>
      <c r="H634" s="83">
        <v>300</v>
      </c>
      <c r="I634" s="83" t="s">
        <v>406</v>
      </c>
      <c r="J634" s="83" t="s">
        <v>406</v>
      </c>
      <c r="K634" s="83" t="s">
        <v>406</v>
      </c>
      <c r="L634" s="83" t="s">
        <v>406</v>
      </c>
      <c r="M634" s="83" t="s">
        <v>406</v>
      </c>
      <c r="N634" s="83" t="s">
        <v>406</v>
      </c>
      <c r="O634" s="83" t="s">
        <v>406</v>
      </c>
      <c r="P634" s="83" t="s">
        <v>406</v>
      </c>
      <c r="Q634" s="83" t="s">
        <v>406</v>
      </c>
      <c r="R634" s="83" t="s">
        <v>406</v>
      </c>
      <c r="S634" s="83" t="s">
        <v>406</v>
      </c>
      <c r="T634" s="83" t="s">
        <v>406</v>
      </c>
      <c r="U634" s="3"/>
      <c r="V634" s="3"/>
    </row>
    <row r="635" spans="1:22">
      <c r="A635" s="83" t="s">
        <v>369</v>
      </c>
      <c r="B635" s="83" t="s">
        <v>367</v>
      </c>
      <c r="C635" s="83" t="s">
        <v>368</v>
      </c>
      <c r="D635" s="83">
        <v>123456</v>
      </c>
      <c r="E635" s="83" t="s">
        <v>370</v>
      </c>
      <c r="F635" s="83">
        <v>3</v>
      </c>
      <c r="G635" s="83">
        <v>8</v>
      </c>
      <c r="H635" s="83">
        <v>300</v>
      </c>
      <c r="I635" s="83" t="s">
        <v>406</v>
      </c>
      <c r="J635" s="83" t="s">
        <v>406</v>
      </c>
      <c r="K635" s="83" t="s">
        <v>406</v>
      </c>
      <c r="L635" s="83" t="s">
        <v>406</v>
      </c>
      <c r="M635" s="83" t="s">
        <v>406</v>
      </c>
      <c r="N635" s="83" t="s">
        <v>406</v>
      </c>
      <c r="O635" s="83" t="s">
        <v>406</v>
      </c>
      <c r="P635" s="83" t="s">
        <v>406</v>
      </c>
      <c r="Q635" s="83" t="s">
        <v>406</v>
      </c>
      <c r="R635" s="83" t="s">
        <v>406</v>
      </c>
      <c r="S635" s="83" t="s">
        <v>406</v>
      </c>
      <c r="T635" s="83" t="s">
        <v>406</v>
      </c>
      <c r="U635" s="3"/>
      <c r="V635" s="3"/>
    </row>
    <row r="636" spans="1:22">
      <c r="A636" s="83" t="s">
        <v>369</v>
      </c>
      <c r="B636" s="83" t="s">
        <v>367</v>
      </c>
      <c r="C636" s="83" t="s">
        <v>368</v>
      </c>
      <c r="D636" s="83">
        <v>123456</v>
      </c>
      <c r="E636" s="83" t="s">
        <v>370</v>
      </c>
      <c r="F636" s="83">
        <v>3</v>
      </c>
      <c r="G636" s="83">
        <v>8</v>
      </c>
      <c r="H636" s="83">
        <v>300</v>
      </c>
      <c r="I636" s="83" t="s">
        <v>406</v>
      </c>
      <c r="J636" s="83" t="s">
        <v>406</v>
      </c>
      <c r="K636" s="83" t="s">
        <v>406</v>
      </c>
      <c r="L636" s="83" t="s">
        <v>406</v>
      </c>
      <c r="M636" s="83" t="s">
        <v>406</v>
      </c>
      <c r="N636" s="83" t="s">
        <v>406</v>
      </c>
      <c r="O636" s="83" t="s">
        <v>406</v>
      </c>
      <c r="P636" s="83" t="s">
        <v>406</v>
      </c>
      <c r="Q636" s="83" t="s">
        <v>406</v>
      </c>
      <c r="R636" s="83" t="s">
        <v>406</v>
      </c>
      <c r="S636" s="83" t="s">
        <v>406</v>
      </c>
      <c r="T636" s="83" t="s">
        <v>406</v>
      </c>
      <c r="U636" s="3"/>
      <c r="V636" s="3"/>
    </row>
    <row r="637" spans="1:22">
      <c r="A637" s="83" t="s">
        <v>369</v>
      </c>
      <c r="B637" s="83" t="s">
        <v>367</v>
      </c>
      <c r="C637" s="83" t="s">
        <v>368</v>
      </c>
      <c r="D637" s="83">
        <v>123456</v>
      </c>
      <c r="E637" s="83" t="s">
        <v>370</v>
      </c>
      <c r="F637" s="83">
        <v>3</v>
      </c>
      <c r="G637" s="83">
        <v>8</v>
      </c>
      <c r="H637" s="83">
        <v>300</v>
      </c>
      <c r="I637" s="83" t="s">
        <v>406</v>
      </c>
      <c r="J637" s="83" t="s">
        <v>406</v>
      </c>
      <c r="K637" s="83" t="s">
        <v>406</v>
      </c>
      <c r="L637" s="83" t="s">
        <v>406</v>
      </c>
      <c r="M637" s="83" t="s">
        <v>406</v>
      </c>
      <c r="N637" s="83" t="s">
        <v>406</v>
      </c>
      <c r="O637" s="83" t="s">
        <v>406</v>
      </c>
      <c r="P637" s="83" t="s">
        <v>406</v>
      </c>
      <c r="Q637" s="83" t="s">
        <v>406</v>
      </c>
      <c r="R637" s="83" t="s">
        <v>406</v>
      </c>
      <c r="S637" s="83" t="s">
        <v>406</v>
      </c>
      <c r="T637" s="83" t="s">
        <v>406</v>
      </c>
      <c r="U637" s="3"/>
      <c r="V637" s="3"/>
    </row>
    <row r="638" spans="1:22">
      <c r="A638" s="83" t="s">
        <v>369</v>
      </c>
      <c r="B638" s="83" t="s">
        <v>367</v>
      </c>
      <c r="C638" s="83" t="s">
        <v>368</v>
      </c>
      <c r="D638" s="83">
        <v>123456</v>
      </c>
      <c r="E638" s="83" t="s">
        <v>370</v>
      </c>
      <c r="F638" s="83">
        <v>3</v>
      </c>
      <c r="G638" s="83">
        <v>8</v>
      </c>
      <c r="H638" s="83">
        <v>300</v>
      </c>
      <c r="I638" s="83" t="s">
        <v>406</v>
      </c>
      <c r="J638" s="83" t="s">
        <v>406</v>
      </c>
      <c r="K638" s="83" t="s">
        <v>406</v>
      </c>
      <c r="L638" s="83" t="s">
        <v>406</v>
      </c>
      <c r="M638" s="83" t="s">
        <v>406</v>
      </c>
      <c r="N638" s="83" t="s">
        <v>406</v>
      </c>
      <c r="O638" s="83" t="s">
        <v>406</v>
      </c>
      <c r="P638" s="83" t="s">
        <v>406</v>
      </c>
      <c r="Q638" s="83" t="s">
        <v>406</v>
      </c>
      <c r="R638" s="83" t="s">
        <v>406</v>
      </c>
      <c r="S638" s="83" t="s">
        <v>406</v>
      </c>
      <c r="T638" s="83" t="s">
        <v>406</v>
      </c>
      <c r="U638" s="3"/>
      <c r="V638" s="3"/>
    </row>
    <row r="639" spans="1:22">
      <c r="A639" s="83" t="s">
        <v>369</v>
      </c>
      <c r="B639" s="83" t="s">
        <v>367</v>
      </c>
      <c r="C639" s="83" t="s">
        <v>368</v>
      </c>
      <c r="D639" s="83">
        <v>123456</v>
      </c>
      <c r="E639" s="83" t="s">
        <v>370</v>
      </c>
      <c r="F639" s="83">
        <v>3</v>
      </c>
      <c r="G639" s="83">
        <v>8</v>
      </c>
      <c r="H639" s="83">
        <v>300</v>
      </c>
      <c r="I639" s="83" t="s">
        <v>406</v>
      </c>
      <c r="J639" s="83" t="s">
        <v>406</v>
      </c>
      <c r="K639" s="83" t="s">
        <v>406</v>
      </c>
      <c r="L639" s="83" t="s">
        <v>406</v>
      </c>
      <c r="M639" s="83" t="s">
        <v>406</v>
      </c>
      <c r="N639" s="83" t="s">
        <v>406</v>
      </c>
      <c r="O639" s="83" t="s">
        <v>406</v>
      </c>
      <c r="P639" s="83" t="s">
        <v>406</v>
      </c>
      <c r="Q639" s="83" t="s">
        <v>406</v>
      </c>
      <c r="R639" s="83" t="s">
        <v>406</v>
      </c>
      <c r="S639" s="83" t="s">
        <v>406</v>
      </c>
      <c r="T639" s="83" t="s">
        <v>406</v>
      </c>
      <c r="U639" s="3"/>
      <c r="V639" s="3"/>
    </row>
    <row r="640" spans="1:22">
      <c r="A640" s="83" t="s">
        <v>369</v>
      </c>
      <c r="B640" s="83" t="s">
        <v>367</v>
      </c>
      <c r="C640" s="83" t="s">
        <v>368</v>
      </c>
      <c r="D640" s="83">
        <v>123456</v>
      </c>
      <c r="E640" s="83" t="s">
        <v>370</v>
      </c>
      <c r="F640" s="83">
        <v>3</v>
      </c>
      <c r="G640" s="83">
        <v>8</v>
      </c>
      <c r="H640" s="83">
        <v>300</v>
      </c>
      <c r="I640" s="83" t="s">
        <v>406</v>
      </c>
      <c r="J640" s="83" t="s">
        <v>406</v>
      </c>
      <c r="K640" s="83" t="s">
        <v>406</v>
      </c>
      <c r="L640" s="83" t="s">
        <v>406</v>
      </c>
      <c r="M640" s="83" t="s">
        <v>406</v>
      </c>
      <c r="N640" s="83" t="s">
        <v>406</v>
      </c>
      <c r="O640" s="83" t="s">
        <v>406</v>
      </c>
      <c r="P640" s="83" t="s">
        <v>406</v>
      </c>
      <c r="Q640" s="83" t="s">
        <v>406</v>
      </c>
      <c r="R640" s="83" t="s">
        <v>406</v>
      </c>
      <c r="S640" s="83" t="s">
        <v>406</v>
      </c>
      <c r="T640" s="83" t="s">
        <v>406</v>
      </c>
      <c r="U640" s="3"/>
      <c r="V640" s="3"/>
    </row>
    <row r="641" spans="1:22">
      <c r="A641" s="83" t="s">
        <v>369</v>
      </c>
      <c r="B641" s="83" t="s">
        <v>367</v>
      </c>
      <c r="C641" s="83" t="s">
        <v>368</v>
      </c>
      <c r="D641" s="83">
        <v>123456</v>
      </c>
      <c r="E641" s="83" t="s">
        <v>370</v>
      </c>
      <c r="F641" s="83">
        <v>3</v>
      </c>
      <c r="G641" s="83">
        <v>8</v>
      </c>
      <c r="H641" s="83">
        <v>300</v>
      </c>
      <c r="I641" s="83" t="s">
        <v>406</v>
      </c>
      <c r="J641" s="83" t="s">
        <v>406</v>
      </c>
      <c r="K641" s="83" t="s">
        <v>406</v>
      </c>
      <c r="L641" s="83" t="s">
        <v>406</v>
      </c>
      <c r="M641" s="83" t="s">
        <v>406</v>
      </c>
      <c r="N641" s="83" t="s">
        <v>406</v>
      </c>
      <c r="O641" s="83" t="s">
        <v>406</v>
      </c>
      <c r="P641" s="83" t="s">
        <v>406</v>
      </c>
      <c r="Q641" s="83" t="s">
        <v>406</v>
      </c>
      <c r="R641" s="83" t="s">
        <v>406</v>
      </c>
      <c r="S641" s="83" t="s">
        <v>406</v>
      </c>
      <c r="T641" s="83" t="s">
        <v>406</v>
      </c>
      <c r="U641" s="3"/>
      <c r="V641" s="3"/>
    </row>
    <row r="642" spans="1:22">
      <c r="A642" s="83" t="s">
        <v>369</v>
      </c>
      <c r="B642" s="83" t="s">
        <v>367</v>
      </c>
      <c r="C642" s="83" t="s">
        <v>368</v>
      </c>
      <c r="D642" s="83">
        <v>123456</v>
      </c>
      <c r="E642" s="83" t="s">
        <v>370</v>
      </c>
      <c r="F642" s="83">
        <v>3</v>
      </c>
      <c r="G642" s="83">
        <v>8</v>
      </c>
      <c r="H642" s="83">
        <v>300</v>
      </c>
      <c r="I642" s="83" t="s">
        <v>406</v>
      </c>
      <c r="J642" s="83" t="s">
        <v>406</v>
      </c>
      <c r="K642" s="83" t="s">
        <v>406</v>
      </c>
      <c r="L642" s="83" t="s">
        <v>406</v>
      </c>
      <c r="M642" s="83" t="s">
        <v>406</v>
      </c>
      <c r="N642" s="83" t="s">
        <v>406</v>
      </c>
      <c r="O642" s="83" t="s">
        <v>406</v>
      </c>
      <c r="P642" s="83" t="s">
        <v>406</v>
      </c>
      <c r="Q642" s="83" t="s">
        <v>406</v>
      </c>
      <c r="R642" s="83" t="s">
        <v>406</v>
      </c>
      <c r="S642" s="83" t="s">
        <v>406</v>
      </c>
      <c r="T642" s="83" t="s">
        <v>406</v>
      </c>
      <c r="U642" s="3"/>
      <c r="V642" s="3"/>
    </row>
    <row r="643" spans="1:22">
      <c r="A643" s="83" t="s">
        <v>369</v>
      </c>
      <c r="B643" s="83" t="s">
        <v>367</v>
      </c>
      <c r="C643" s="83" t="s">
        <v>368</v>
      </c>
      <c r="D643" s="83">
        <v>123456</v>
      </c>
      <c r="E643" s="83" t="s">
        <v>370</v>
      </c>
      <c r="F643" s="83">
        <v>3</v>
      </c>
      <c r="G643" s="83">
        <v>8</v>
      </c>
      <c r="H643" s="83">
        <v>300</v>
      </c>
      <c r="I643" s="83" t="s">
        <v>406</v>
      </c>
      <c r="J643" s="83" t="s">
        <v>406</v>
      </c>
      <c r="K643" s="83" t="s">
        <v>406</v>
      </c>
      <c r="L643" s="83" t="s">
        <v>406</v>
      </c>
      <c r="M643" s="83" t="s">
        <v>406</v>
      </c>
      <c r="N643" s="83" t="s">
        <v>406</v>
      </c>
      <c r="O643" s="83" t="s">
        <v>406</v>
      </c>
      <c r="P643" s="83" t="s">
        <v>406</v>
      </c>
      <c r="Q643" s="83" t="s">
        <v>406</v>
      </c>
      <c r="R643" s="83" t="s">
        <v>406</v>
      </c>
      <c r="S643" s="83" t="s">
        <v>406</v>
      </c>
      <c r="T643" s="83" t="s">
        <v>406</v>
      </c>
      <c r="U643" s="3"/>
      <c r="V643" s="3"/>
    </row>
    <row r="644" spans="1:22">
      <c r="A644" s="83" t="s">
        <v>369</v>
      </c>
      <c r="B644" s="83" t="s">
        <v>367</v>
      </c>
      <c r="C644" s="83" t="s">
        <v>368</v>
      </c>
      <c r="D644" s="83">
        <v>123456</v>
      </c>
      <c r="E644" s="83" t="s">
        <v>370</v>
      </c>
      <c r="F644" s="83">
        <v>3</v>
      </c>
      <c r="G644" s="83">
        <v>8</v>
      </c>
      <c r="H644" s="83">
        <v>300</v>
      </c>
      <c r="I644" s="83" t="s">
        <v>406</v>
      </c>
      <c r="J644" s="83" t="s">
        <v>406</v>
      </c>
      <c r="K644" s="83" t="s">
        <v>406</v>
      </c>
      <c r="L644" s="83" t="s">
        <v>406</v>
      </c>
      <c r="M644" s="83" t="s">
        <v>406</v>
      </c>
      <c r="N644" s="83" t="s">
        <v>406</v>
      </c>
      <c r="O644" s="83" t="s">
        <v>406</v>
      </c>
      <c r="P644" s="83" t="s">
        <v>406</v>
      </c>
      <c r="Q644" s="83" t="s">
        <v>406</v>
      </c>
      <c r="R644" s="83" t="s">
        <v>406</v>
      </c>
      <c r="S644" s="83" t="s">
        <v>406</v>
      </c>
      <c r="T644" s="83" t="s">
        <v>406</v>
      </c>
      <c r="U644" s="3"/>
      <c r="V644" s="3"/>
    </row>
    <row r="645" spans="1:22">
      <c r="A645" s="83" t="s">
        <v>369</v>
      </c>
      <c r="B645" s="83" t="s">
        <v>367</v>
      </c>
      <c r="C645" s="83" t="s">
        <v>368</v>
      </c>
      <c r="D645" s="83">
        <v>123456</v>
      </c>
      <c r="E645" s="83" t="s">
        <v>370</v>
      </c>
      <c r="F645" s="83">
        <v>3</v>
      </c>
      <c r="G645" s="83">
        <v>8</v>
      </c>
      <c r="H645" s="83">
        <v>300</v>
      </c>
      <c r="I645" s="83" t="s">
        <v>406</v>
      </c>
      <c r="J645" s="83" t="s">
        <v>406</v>
      </c>
      <c r="K645" s="83" t="s">
        <v>406</v>
      </c>
      <c r="L645" s="83" t="s">
        <v>406</v>
      </c>
      <c r="M645" s="83" t="s">
        <v>406</v>
      </c>
      <c r="N645" s="83" t="s">
        <v>406</v>
      </c>
      <c r="O645" s="83" t="s">
        <v>406</v>
      </c>
      <c r="P645" s="83" t="s">
        <v>406</v>
      </c>
      <c r="Q645" s="83" t="s">
        <v>406</v>
      </c>
      <c r="R645" s="83" t="s">
        <v>406</v>
      </c>
      <c r="S645" s="83" t="s">
        <v>406</v>
      </c>
      <c r="T645" s="83" t="s">
        <v>406</v>
      </c>
      <c r="U645" s="3"/>
      <c r="V645" s="3"/>
    </row>
    <row r="646" spans="1:22">
      <c r="A646" s="83" t="s">
        <v>369</v>
      </c>
      <c r="B646" s="83" t="s">
        <v>367</v>
      </c>
      <c r="C646" s="83" t="s">
        <v>368</v>
      </c>
      <c r="D646" s="83">
        <v>123456</v>
      </c>
      <c r="E646" s="83" t="s">
        <v>370</v>
      </c>
      <c r="F646" s="83">
        <v>3</v>
      </c>
      <c r="G646" s="83">
        <v>8</v>
      </c>
      <c r="H646" s="83">
        <v>300</v>
      </c>
      <c r="I646" s="83" t="s">
        <v>406</v>
      </c>
      <c r="J646" s="83" t="s">
        <v>406</v>
      </c>
      <c r="K646" s="83" t="s">
        <v>406</v>
      </c>
      <c r="L646" s="83" t="s">
        <v>406</v>
      </c>
      <c r="M646" s="83" t="s">
        <v>406</v>
      </c>
      <c r="N646" s="83" t="s">
        <v>406</v>
      </c>
      <c r="O646" s="83" t="s">
        <v>406</v>
      </c>
      <c r="P646" s="83" t="s">
        <v>406</v>
      </c>
      <c r="Q646" s="83" t="s">
        <v>406</v>
      </c>
      <c r="R646" s="83" t="s">
        <v>406</v>
      </c>
      <c r="S646" s="83" t="s">
        <v>406</v>
      </c>
      <c r="T646" s="83" t="s">
        <v>406</v>
      </c>
      <c r="U646" s="3"/>
      <c r="V646" s="3"/>
    </row>
    <row r="647" spans="1:22">
      <c r="A647" s="83" t="s">
        <v>369</v>
      </c>
      <c r="B647" s="83" t="s">
        <v>367</v>
      </c>
      <c r="C647" s="83" t="s">
        <v>368</v>
      </c>
      <c r="D647" s="83">
        <v>123456</v>
      </c>
      <c r="E647" s="83" t="s">
        <v>370</v>
      </c>
      <c r="F647" s="83">
        <v>3</v>
      </c>
      <c r="G647" s="83">
        <v>8</v>
      </c>
      <c r="H647" s="83">
        <v>300</v>
      </c>
      <c r="I647" s="83" t="s">
        <v>406</v>
      </c>
      <c r="J647" s="83" t="s">
        <v>406</v>
      </c>
      <c r="K647" s="83" t="s">
        <v>406</v>
      </c>
      <c r="L647" s="83" t="s">
        <v>406</v>
      </c>
      <c r="M647" s="83" t="s">
        <v>406</v>
      </c>
      <c r="N647" s="83" t="s">
        <v>406</v>
      </c>
      <c r="O647" s="83" t="s">
        <v>406</v>
      </c>
      <c r="P647" s="83" t="s">
        <v>406</v>
      </c>
      <c r="Q647" s="83" t="s">
        <v>406</v>
      </c>
      <c r="R647" s="83" t="s">
        <v>406</v>
      </c>
      <c r="S647" s="83" t="s">
        <v>406</v>
      </c>
      <c r="T647" s="83" t="s">
        <v>406</v>
      </c>
      <c r="U647" s="3"/>
      <c r="V647" s="3"/>
    </row>
    <row r="648" spans="1:22">
      <c r="A648" s="83" t="s">
        <v>369</v>
      </c>
      <c r="B648" s="83" t="s">
        <v>367</v>
      </c>
      <c r="C648" s="83" t="s">
        <v>368</v>
      </c>
      <c r="D648" s="83">
        <v>123456</v>
      </c>
      <c r="E648" s="83" t="s">
        <v>370</v>
      </c>
      <c r="F648" s="83">
        <v>3</v>
      </c>
      <c r="G648" s="83">
        <v>8</v>
      </c>
      <c r="H648" s="83">
        <v>300</v>
      </c>
      <c r="I648" s="83" t="s">
        <v>406</v>
      </c>
      <c r="J648" s="83" t="s">
        <v>406</v>
      </c>
      <c r="K648" s="83" t="s">
        <v>406</v>
      </c>
      <c r="L648" s="83" t="s">
        <v>406</v>
      </c>
      <c r="M648" s="83" t="s">
        <v>406</v>
      </c>
      <c r="N648" s="83" t="s">
        <v>406</v>
      </c>
      <c r="O648" s="83" t="s">
        <v>406</v>
      </c>
      <c r="P648" s="83" t="s">
        <v>406</v>
      </c>
      <c r="Q648" s="83" t="s">
        <v>406</v>
      </c>
      <c r="R648" s="83" t="s">
        <v>406</v>
      </c>
      <c r="S648" s="83" t="s">
        <v>406</v>
      </c>
      <c r="T648" s="83" t="s">
        <v>406</v>
      </c>
      <c r="U648" s="3"/>
      <c r="V648" s="3"/>
    </row>
    <row r="649" spans="1:22">
      <c r="A649" s="83" t="s">
        <v>369</v>
      </c>
      <c r="B649" s="83" t="s">
        <v>367</v>
      </c>
      <c r="C649" s="83" t="s">
        <v>368</v>
      </c>
      <c r="D649" s="83">
        <v>123456</v>
      </c>
      <c r="E649" s="83" t="s">
        <v>370</v>
      </c>
      <c r="F649" s="83">
        <v>3</v>
      </c>
      <c r="G649" s="83">
        <v>8</v>
      </c>
      <c r="H649" s="83">
        <v>300</v>
      </c>
      <c r="I649" s="83" t="s">
        <v>406</v>
      </c>
      <c r="J649" s="83" t="s">
        <v>406</v>
      </c>
      <c r="K649" s="83" t="s">
        <v>406</v>
      </c>
      <c r="L649" s="83" t="s">
        <v>406</v>
      </c>
      <c r="M649" s="83" t="s">
        <v>406</v>
      </c>
      <c r="N649" s="83" t="s">
        <v>406</v>
      </c>
      <c r="O649" s="83" t="s">
        <v>406</v>
      </c>
      <c r="P649" s="83" t="s">
        <v>406</v>
      </c>
      <c r="Q649" s="83" t="s">
        <v>406</v>
      </c>
      <c r="R649" s="83" t="s">
        <v>406</v>
      </c>
      <c r="S649" s="83" t="s">
        <v>406</v>
      </c>
      <c r="T649" s="83" t="s">
        <v>406</v>
      </c>
      <c r="U649" s="3"/>
      <c r="V649" s="3"/>
    </row>
    <row r="650" spans="1:22">
      <c r="A650" s="83" t="s">
        <v>369</v>
      </c>
      <c r="B650" s="83" t="s">
        <v>367</v>
      </c>
      <c r="C650" s="83" t="s">
        <v>368</v>
      </c>
      <c r="D650" s="83">
        <v>123456</v>
      </c>
      <c r="E650" s="83" t="s">
        <v>370</v>
      </c>
      <c r="F650" s="83">
        <v>3</v>
      </c>
      <c r="G650" s="83">
        <v>8</v>
      </c>
      <c r="H650" s="83">
        <v>300</v>
      </c>
      <c r="I650" s="83" t="s">
        <v>406</v>
      </c>
      <c r="J650" s="83" t="s">
        <v>406</v>
      </c>
      <c r="K650" s="83" t="s">
        <v>406</v>
      </c>
      <c r="L650" s="83" t="s">
        <v>406</v>
      </c>
      <c r="M650" s="83" t="s">
        <v>406</v>
      </c>
      <c r="N650" s="83" t="s">
        <v>406</v>
      </c>
      <c r="O650" s="83" t="s">
        <v>406</v>
      </c>
      <c r="P650" s="83" t="s">
        <v>406</v>
      </c>
      <c r="Q650" s="83" t="s">
        <v>406</v>
      </c>
      <c r="R650" s="83" t="s">
        <v>406</v>
      </c>
      <c r="S650" s="83" t="s">
        <v>406</v>
      </c>
      <c r="T650" s="83" t="s">
        <v>406</v>
      </c>
      <c r="U650" s="3"/>
      <c r="V650" s="3"/>
    </row>
    <row r="651" spans="1:22">
      <c r="A651" s="83" t="s">
        <v>369</v>
      </c>
      <c r="B651" s="83" t="s">
        <v>367</v>
      </c>
      <c r="C651" s="83" t="s">
        <v>368</v>
      </c>
      <c r="D651" s="83">
        <v>123456</v>
      </c>
      <c r="E651" s="83" t="s">
        <v>370</v>
      </c>
      <c r="F651" s="83">
        <v>3</v>
      </c>
      <c r="G651" s="83">
        <v>8</v>
      </c>
      <c r="H651" s="83">
        <v>300</v>
      </c>
      <c r="I651" s="83" t="s">
        <v>406</v>
      </c>
      <c r="J651" s="83" t="s">
        <v>406</v>
      </c>
      <c r="K651" s="83" t="s">
        <v>406</v>
      </c>
      <c r="L651" s="83" t="s">
        <v>406</v>
      </c>
      <c r="M651" s="83" t="s">
        <v>406</v>
      </c>
      <c r="N651" s="83" t="s">
        <v>406</v>
      </c>
      <c r="O651" s="83" t="s">
        <v>406</v>
      </c>
      <c r="P651" s="83" t="s">
        <v>406</v>
      </c>
      <c r="Q651" s="83" t="s">
        <v>406</v>
      </c>
      <c r="R651" s="83" t="s">
        <v>406</v>
      </c>
      <c r="S651" s="83" t="s">
        <v>406</v>
      </c>
      <c r="T651" s="83" t="s">
        <v>406</v>
      </c>
      <c r="U651" s="3"/>
      <c r="V651" s="3"/>
    </row>
    <row r="652" spans="1:22">
      <c r="A652" s="83" t="s">
        <v>369</v>
      </c>
      <c r="B652" s="83" t="s">
        <v>367</v>
      </c>
      <c r="C652" s="83" t="s">
        <v>368</v>
      </c>
      <c r="D652" s="83">
        <v>123456</v>
      </c>
      <c r="E652" s="83" t="s">
        <v>370</v>
      </c>
      <c r="F652" s="83">
        <v>3</v>
      </c>
      <c r="G652" s="83">
        <v>8</v>
      </c>
      <c r="H652" s="83">
        <v>300</v>
      </c>
      <c r="I652" s="83" t="s">
        <v>406</v>
      </c>
      <c r="J652" s="83" t="s">
        <v>406</v>
      </c>
      <c r="K652" s="83" t="s">
        <v>406</v>
      </c>
      <c r="L652" s="83" t="s">
        <v>406</v>
      </c>
      <c r="M652" s="83" t="s">
        <v>406</v>
      </c>
      <c r="N652" s="83" t="s">
        <v>406</v>
      </c>
      <c r="O652" s="83" t="s">
        <v>406</v>
      </c>
      <c r="P652" s="83" t="s">
        <v>406</v>
      </c>
      <c r="Q652" s="83" t="s">
        <v>406</v>
      </c>
      <c r="R652" s="83" t="s">
        <v>406</v>
      </c>
      <c r="S652" s="83" t="s">
        <v>406</v>
      </c>
      <c r="T652" s="83" t="s">
        <v>406</v>
      </c>
      <c r="U652" s="3"/>
      <c r="V652" s="3"/>
    </row>
    <row r="653" spans="1:22">
      <c r="A653" s="83" t="s">
        <v>369</v>
      </c>
      <c r="B653" s="83" t="s">
        <v>367</v>
      </c>
      <c r="C653" s="83" t="s">
        <v>368</v>
      </c>
      <c r="D653" s="83">
        <v>123456</v>
      </c>
      <c r="E653" s="83" t="s">
        <v>370</v>
      </c>
      <c r="F653" s="83">
        <v>3</v>
      </c>
      <c r="G653" s="83">
        <v>8</v>
      </c>
      <c r="H653" s="83">
        <v>300</v>
      </c>
      <c r="I653" s="83" t="s">
        <v>406</v>
      </c>
      <c r="J653" s="83" t="s">
        <v>406</v>
      </c>
      <c r="K653" s="83" t="s">
        <v>406</v>
      </c>
      <c r="L653" s="83" t="s">
        <v>406</v>
      </c>
      <c r="M653" s="83" t="s">
        <v>406</v>
      </c>
      <c r="N653" s="83" t="s">
        <v>406</v>
      </c>
      <c r="O653" s="83" t="s">
        <v>406</v>
      </c>
      <c r="P653" s="83" t="s">
        <v>406</v>
      </c>
      <c r="Q653" s="83" t="s">
        <v>406</v>
      </c>
      <c r="R653" s="83" t="s">
        <v>406</v>
      </c>
      <c r="S653" s="83" t="s">
        <v>406</v>
      </c>
      <c r="T653" s="83" t="s">
        <v>406</v>
      </c>
      <c r="U653" s="3"/>
      <c r="V653" s="3"/>
    </row>
    <row r="654" spans="1:22">
      <c r="A654" s="83" t="s">
        <v>369</v>
      </c>
      <c r="B654" s="83" t="s">
        <v>367</v>
      </c>
      <c r="C654" s="83" t="s">
        <v>368</v>
      </c>
      <c r="D654" s="83">
        <v>123456</v>
      </c>
      <c r="E654" s="83" t="s">
        <v>370</v>
      </c>
      <c r="F654" s="83">
        <v>3</v>
      </c>
      <c r="G654" s="83">
        <v>8</v>
      </c>
      <c r="H654" s="83">
        <v>300</v>
      </c>
      <c r="I654" s="83" t="s">
        <v>406</v>
      </c>
      <c r="J654" s="83" t="s">
        <v>406</v>
      </c>
      <c r="K654" s="83" t="s">
        <v>406</v>
      </c>
      <c r="L654" s="83" t="s">
        <v>406</v>
      </c>
      <c r="M654" s="83" t="s">
        <v>406</v>
      </c>
      <c r="N654" s="83" t="s">
        <v>406</v>
      </c>
      <c r="O654" s="83" t="s">
        <v>406</v>
      </c>
      <c r="P654" s="83" t="s">
        <v>406</v>
      </c>
      <c r="Q654" s="83" t="s">
        <v>406</v>
      </c>
      <c r="R654" s="83" t="s">
        <v>406</v>
      </c>
      <c r="S654" s="83" t="s">
        <v>406</v>
      </c>
      <c r="T654" s="83" t="s">
        <v>406</v>
      </c>
      <c r="U654" s="3"/>
      <c r="V654" s="3"/>
    </row>
    <row r="655" spans="1:22">
      <c r="A655" s="83" t="s">
        <v>369</v>
      </c>
      <c r="B655" s="83" t="s">
        <v>367</v>
      </c>
      <c r="C655" s="83" t="s">
        <v>368</v>
      </c>
      <c r="D655" s="83">
        <v>123456</v>
      </c>
      <c r="E655" s="83" t="s">
        <v>370</v>
      </c>
      <c r="F655" s="83">
        <v>3</v>
      </c>
      <c r="G655" s="83">
        <v>8</v>
      </c>
      <c r="H655" s="83">
        <v>300</v>
      </c>
      <c r="I655" s="83" t="s">
        <v>406</v>
      </c>
      <c r="J655" s="83" t="s">
        <v>406</v>
      </c>
      <c r="K655" s="83" t="s">
        <v>406</v>
      </c>
      <c r="L655" s="83" t="s">
        <v>406</v>
      </c>
      <c r="M655" s="83" t="s">
        <v>406</v>
      </c>
      <c r="N655" s="83" t="s">
        <v>406</v>
      </c>
      <c r="O655" s="83" t="s">
        <v>406</v>
      </c>
      <c r="P655" s="83" t="s">
        <v>406</v>
      </c>
      <c r="Q655" s="83" t="s">
        <v>406</v>
      </c>
      <c r="R655" s="83" t="s">
        <v>406</v>
      </c>
      <c r="S655" s="83" t="s">
        <v>406</v>
      </c>
      <c r="T655" s="83" t="s">
        <v>406</v>
      </c>
      <c r="U655" s="3"/>
      <c r="V655" s="3"/>
    </row>
    <row r="656" spans="1:22">
      <c r="A656" s="83" t="s">
        <v>369</v>
      </c>
      <c r="B656" s="83" t="s">
        <v>367</v>
      </c>
      <c r="C656" s="83" t="s">
        <v>368</v>
      </c>
      <c r="D656" s="83">
        <v>123456</v>
      </c>
      <c r="E656" s="83" t="s">
        <v>370</v>
      </c>
      <c r="F656" s="83">
        <v>3</v>
      </c>
      <c r="G656" s="83">
        <v>8</v>
      </c>
      <c r="H656" s="83">
        <v>300</v>
      </c>
      <c r="I656" s="83" t="s">
        <v>406</v>
      </c>
      <c r="J656" s="83" t="s">
        <v>406</v>
      </c>
      <c r="K656" s="83" t="s">
        <v>406</v>
      </c>
      <c r="L656" s="83" t="s">
        <v>406</v>
      </c>
      <c r="M656" s="83" t="s">
        <v>406</v>
      </c>
      <c r="N656" s="83" t="s">
        <v>406</v>
      </c>
      <c r="O656" s="83" t="s">
        <v>406</v>
      </c>
      <c r="P656" s="83" t="s">
        <v>406</v>
      </c>
      <c r="Q656" s="83" t="s">
        <v>406</v>
      </c>
      <c r="R656" s="83" t="s">
        <v>406</v>
      </c>
      <c r="S656" s="83" t="s">
        <v>406</v>
      </c>
      <c r="T656" s="83" t="s">
        <v>406</v>
      </c>
      <c r="U656" s="3"/>
      <c r="V656" s="3"/>
    </row>
    <row r="657" spans="1:22">
      <c r="A657" s="83" t="s">
        <v>369</v>
      </c>
      <c r="B657" s="83" t="s">
        <v>367</v>
      </c>
      <c r="C657" s="83" t="s">
        <v>368</v>
      </c>
      <c r="D657" s="83">
        <v>123456</v>
      </c>
      <c r="E657" s="83" t="s">
        <v>370</v>
      </c>
      <c r="F657" s="83">
        <v>3</v>
      </c>
      <c r="G657" s="83">
        <v>8</v>
      </c>
      <c r="H657" s="83">
        <v>300</v>
      </c>
      <c r="I657" s="83" t="s">
        <v>406</v>
      </c>
      <c r="J657" s="83" t="s">
        <v>406</v>
      </c>
      <c r="K657" s="83" t="s">
        <v>406</v>
      </c>
      <c r="L657" s="83" t="s">
        <v>406</v>
      </c>
      <c r="M657" s="83" t="s">
        <v>406</v>
      </c>
      <c r="N657" s="83" t="s">
        <v>406</v>
      </c>
      <c r="O657" s="83" t="s">
        <v>406</v>
      </c>
      <c r="P657" s="83" t="s">
        <v>406</v>
      </c>
      <c r="Q657" s="83" t="s">
        <v>406</v>
      </c>
      <c r="R657" s="83" t="s">
        <v>406</v>
      </c>
      <c r="S657" s="83" t="s">
        <v>406</v>
      </c>
      <c r="T657" s="83" t="s">
        <v>406</v>
      </c>
      <c r="U657" s="3"/>
      <c r="V657" s="3"/>
    </row>
    <row r="658" spans="1:22">
      <c r="A658" s="83" t="s">
        <v>369</v>
      </c>
      <c r="B658" s="83" t="s">
        <v>367</v>
      </c>
      <c r="C658" s="83" t="s">
        <v>368</v>
      </c>
      <c r="D658" s="83">
        <v>123456</v>
      </c>
      <c r="E658" s="83" t="s">
        <v>370</v>
      </c>
      <c r="F658" s="83">
        <v>3</v>
      </c>
      <c r="G658" s="83">
        <v>8</v>
      </c>
      <c r="H658" s="83">
        <v>300</v>
      </c>
      <c r="I658" s="83" t="s">
        <v>406</v>
      </c>
      <c r="J658" s="83" t="s">
        <v>406</v>
      </c>
      <c r="K658" s="83" t="s">
        <v>406</v>
      </c>
      <c r="L658" s="83" t="s">
        <v>406</v>
      </c>
      <c r="M658" s="83" t="s">
        <v>406</v>
      </c>
      <c r="N658" s="83" t="s">
        <v>406</v>
      </c>
      <c r="O658" s="83" t="s">
        <v>406</v>
      </c>
      <c r="P658" s="83" t="s">
        <v>406</v>
      </c>
      <c r="Q658" s="83" t="s">
        <v>406</v>
      </c>
      <c r="R658" s="83" t="s">
        <v>406</v>
      </c>
      <c r="S658" s="83" t="s">
        <v>406</v>
      </c>
      <c r="T658" s="83" t="s">
        <v>406</v>
      </c>
      <c r="U658" s="3"/>
      <c r="V658" s="3"/>
    </row>
    <row r="659" spans="1:22">
      <c r="A659" s="83" t="s">
        <v>369</v>
      </c>
      <c r="B659" s="83" t="s">
        <v>367</v>
      </c>
      <c r="C659" s="83" t="s">
        <v>368</v>
      </c>
      <c r="D659" s="83">
        <v>123456</v>
      </c>
      <c r="E659" s="83" t="s">
        <v>370</v>
      </c>
      <c r="F659" s="83">
        <v>3</v>
      </c>
      <c r="G659" s="83">
        <v>8</v>
      </c>
      <c r="H659" s="83">
        <v>300</v>
      </c>
      <c r="I659" s="83" t="s">
        <v>406</v>
      </c>
      <c r="J659" s="83" t="s">
        <v>406</v>
      </c>
      <c r="K659" s="83" t="s">
        <v>406</v>
      </c>
      <c r="L659" s="83" t="s">
        <v>406</v>
      </c>
      <c r="M659" s="83" t="s">
        <v>406</v>
      </c>
      <c r="N659" s="83" t="s">
        <v>406</v>
      </c>
      <c r="O659" s="83" t="s">
        <v>406</v>
      </c>
      <c r="P659" s="83" t="s">
        <v>406</v>
      </c>
      <c r="Q659" s="83" t="s">
        <v>406</v>
      </c>
      <c r="R659" s="83" t="s">
        <v>406</v>
      </c>
      <c r="S659" s="83" t="s">
        <v>406</v>
      </c>
      <c r="T659" s="83" t="s">
        <v>406</v>
      </c>
      <c r="U659" s="3"/>
      <c r="V659" s="3"/>
    </row>
    <row r="660" spans="1:22">
      <c r="A660" s="83" t="s">
        <v>369</v>
      </c>
      <c r="B660" s="83" t="s">
        <v>367</v>
      </c>
      <c r="C660" s="83" t="s">
        <v>368</v>
      </c>
      <c r="D660" s="83">
        <v>123456</v>
      </c>
      <c r="E660" s="83" t="s">
        <v>370</v>
      </c>
      <c r="F660" s="83">
        <v>3</v>
      </c>
      <c r="G660" s="83">
        <v>8</v>
      </c>
      <c r="H660" s="83">
        <v>300</v>
      </c>
      <c r="I660" s="83" t="s">
        <v>406</v>
      </c>
      <c r="J660" s="83" t="s">
        <v>406</v>
      </c>
      <c r="K660" s="83" t="s">
        <v>406</v>
      </c>
      <c r="L660" s="83" t="s">
        <v>406</v>
      </c>
      <c r="M660" s="83" t="s">
        <v>406</v>
      </c>
      <c r="N660" s="83" t="s">
        <v>406</v>
      </c>
      <c r="O660" s="83" t="s">
        <v>406</v>
      </c>
      <c r="P660" s="83" t="s">
        <v>406</v>
      </c>
      <c r="Q660" s="83" t="s">
        <v>406</v>
      </c>
      <c r="R660" s="83" t="s">
        <v>406</v>
      </c>
      <c r="S660" s="83" t="s">
        <v>406</v>
      </c>
      <c r="T660" s="83" t="s">
        <v>406</v>
      </c>
      <c r="U660" s="3"/>
      <c r="V660" s="3"/>
    </row>
    <row r="661" spans="1:22">
      <c r="A661" s="83" t="s">
        <v>369</v>
      </c>
      <c r="B661" s="83" t="s">
        <v>367</v>
      </c>
      <c r="C661" s="83" t="s">
        <v>368</v>
      </c>
      <c r="D661" s="83">
        <v>123456</v>
      </c>
      <c r="E661" s="83" t="s">
        <v>370</v>
      </c>
      <c r="F661" s="83">
        <v>3</v>
      </c>
      <c r="G661" s="83">
        <v>8</v>
      </c>
      <c r="H661" s="83">
        <v>300</v>
      </c>
      <c r="I661" s="83" t="s">
        <v>406</v>
      </c>
      <c r="J661" s="83" t="s">
        <v>406</v>
      </c>
      <c r="K661" s="83" t="s">
        <v>406</v>
      </c>
      <c r="L661" s="83" t="s">
        <v>406</v>
      </c>
      <c r="M661" s="83" t="s">
        <v>406</v>
      </c>
      <c r="N661" s="83" t="s">
        <v>406</v>
      </c>
      <c r="O661" s="83" t="s">
        <v>406</v>
      </c>
      <c r="P661" s="83" t="s">
        <v>406</v>
      </c>
      <c r="Q661" s="83" t="s">
        <v>406</v>
      </c>
      <c r="R661" s="83" t="s">
        <v>406</v>
      </c>
      <c r="S661" s="83" t="s">
        <v>406</v>
      </c>
      <c r="T661" s="83" t="s">
        <v>406</v>
      </c>
      <c r="U661" s="3"/>
      <c r="V661" s="3"/>
    </row>
    <row r="662" spans="1:22">
      <c r="A662" s="83" t="s">
        <v>369</v>
      </c>
      <c r="B662" s="83" t="s">
        <v>367</v>
      </c>
      <c r="C662" s="83" t="s">
        <v>368</v>
      </c>
      <c r="D662" s="83">
        <v>123456</v>
      </c>
      <c r="E662" s="83" t="s">
        <v>370</v>
      </c>
      <c r="F662" s="83">
        <v>3</v>
      </c>
      <c r="G662" s="83">
        <v>8</v>
      </c>
      <c r="H662" s="83">
        <v>300</v>
      </c>
      <c r="I662" s="83" t="s">
        <v>406</v>
      </c>
      <c r="J662" s="83" t="s">
        <v>406</v>
      </c>
      <c r="K662" s="83" t="s">
        <v>406</v>
      </c>
      <c r="L662" s="83" t="s">
        <v>406</v>
      </c>
      <c r="M662" s="83" t="s">
        <v>406</v>
      </c>
      <c r="N662" s="83" t="s">
        <v>406</v>
      </c>
      <c r="O662" s="83" t="s">
        <v>406</v>
      </c>
      <c r="P662" s="83" t="s">
        <v>406</v>
      </c>
      <c r="Q662" s="83" t="s">
        <v>406</v>
      </c>
      <c r="R662" s="83" t="s">
        <v>406</v>
      </c>
      <c r="S662" s="83" t="s">
        <v>406</v>
      </c>
      <c r="T662" s="83" t="s">
        <v>406</v>
      </c>
      <c r="U662" s="3"/>
      <c r="V662" s="3"/>
    </row>
    <row r="663" spans="1:22">
      <c r="A663" s="83" t="s">
        <v>369</v>
      </c>
      <c r="B663" s="83" t="s">
        <v>367</v>
      </c>
      <c r="C663" s="83" t="s">
        <v>368</v>
      </c>
      <c r="D663" s="83">
        <v>123456</v>
      </c>
      <c r="E663" s="83" t="s">
        <v>370</v>
      </c>
      <c r="F663" s="83">
        <v>3</v>
      </c>
      <c r="G663" s="83">
        <v>8</v>
      </c>
      <c r="H663" s="83">
        <v>300</v>
      </c>
      <c r="I663" s="83" t="s">
        <v>406</v>
      </c>
      <c r="J663" s="83" t="s">
        <v>406</v>
      </c>
      <c r="K663" s="83" t="s">
        <v>406</v>
      </c>
      <c r="L663" s="83" t="s">
        <v>406</v>
      </c>
      <c r="M663" s="83" t="s">
        <v>406</v>
      </c>
      <c r="N663" s="83" t="s">
        <v>406</v>
      </c>
      <c r="O663" s="83" t="s">
        <v>406</v>
      </c>
      <c r="P663" s="83" t="s">
        <v>406</v>
      </c>
      <c r="Q663" s="83" t="s">
        <v>406</v>
      </c>
      <c r="R663" s="83" t="s">
        <v>406</v>
      </c>
      <c r="S663" s="83" t="s">
        <v>406</v>
      </c>
      <c r="T663" s="83" t="s">
        <v>406</v>
      </c>
      <c r="U663" s="3"/>
      <c r="V663" s="3"/>
    </row>
    <row r="664" spans="1:22">
      <c r="A664" s="83" t="s">
        <v>369</v>
      </c>
      <c r="B664" s="83" t="s">
        <v>367</v>
      </c>
      <c r="C664" s="83" t="s">
        <v>368</v>
      </c>
      <c r="D664" s="83">
        <v>123456</v>
      </c>
      <c r="E664" s="83" t="s">
        <v>370</v>
      </c>
      <c r="F664" s="83">
        <v>3</v>
      </c>
      <c r="G664" s="83">
        <v>8</v>
      </c>
      <c r="H664" s="83">
        <v>300</v>
      </c>
      <c r="I664" s="83" t="s">
        <v>406</v>
      </c>
      <c r="J664" s="83" t="s">
        <v>406</v>
      </c>
      <c r="K664" s="83" t="s">
        <v>406</v>
      </c>
      <c r="L664" s="83" t="s">
        <v>406</v>
      </c>
      <c r="M664" s="83" t="s">
        <v>406</v>
      </c>
      <c r="N664" s="83" t="s">
        <v>406</v>
      </c>
      <c r="O664" s="83" t="s">
        <v>406</v>
      </c>
      <c r="P664" s="83" t="s">
        <v>406</v>
      </c>
      <c r="Q664" s="83" t="s">
        <v>406</v>
      </c>
      <c r="R664" s="83" t="s">
        <v>406</v>
      </c>
      <c r="S664" s="83" t="s">
        <v>406</v>
      </c>
      <c r="T664" s="83" t="s">
        <v>406</v>
      </c>
      <c r="U664" s="3"/>
      <c r="V664" s="3"/>
    </row>
    <row r="665" spans="1:22">
      <c r="A665" s="83" t="s">
        <v>369</v>
      </c>
      <c r="B665" s="83" t="s">
        <v>367</v>
      </c>
      <c r="C665" s="83" t="s">
        <v>368</v>
      </c>
      <c r="D665" s="83">
        <v>123456</v>
      </c>
      <c r="E665" s="83" t="s">
        <v>370</v>
      </c>
      <c r="F665" s="83">
        <v>3</v>
      </c>
      <c r="G665" s="83">
        <v>8</v>
      </c>
      <c r="H665" s="83">
        <v>300</v>
      </c>
      <c r="I665" s="83" t="s">
        <v>406</v>
      </c>
      <c r="J665" s="83" t="s">
        <v>406</v>
      </c>
      <c r="K665" s="83" t="s">
        <v>406</v>
      </c>
      <c r="L665" s="83" t="s">
        <v>406</v>
      </c>
      <c r="M665" s="83" t="s">
        <v>406</v>
      </c>
      <c r="N665" s="83" t="s">
        <v>406</v>
      </c>
      <c r="O665" s="83" t="s">
        <v>406</v>
      </c>
      <c r="P665" s="83" t="s">
        <v>406</v>
      </c>
      <c r="Q665" s="83" t="s">
        <v>406</v>
      </c>
      <c r="R665" s="83" t="s">
        <v>406</v>
      </c>
      <c r="S665" s="83" t="s">
        <v>406</v>
      </c>
      <c r="T665" s="83" t="s">
        <v>406</v>
      </c>
      <c r="U665" s="3"/>
      <c r="V665" s="3"/>
    </row>
    <row r="666" spans="1:22">
      <c r="A666" s="83" t="s">
        <v>369</v>
      </c>
      <c r="B666" s="83" t="s">
        <v>367</v>
      </c>
      <c r="C666" s="83" t="s">
        <v>368</v>
      </c>
      <c r="D666" s="83">
        <v>123456</v>
      </c>
      <c r="E666" s="83" t="s">
        <v>370</v>
      </c>
      <c r="F666" s="83">
        <v>3</v>
      </c>
      <c r="G666" s="83">
        <v>8</v>
      </c>
      <c r="H666" s="83">
        <v>300</v>
      </c>
      <c r="I666" s="83" t="s">
        <v>406</v>
      </c>
      <c r="J666" s="83" t="s">
        <v>406</v>
      </c>
      <c r="K666" s="83" t="s">
        <v>406</v>
      </c>
      <c r="L666" s="83" t="s">
        <v>406</v>
      </c>
      <c r="M666" s="83" t="s">
        <v>406</v>
      </c>
      <c r="N666" s="83" t="s">
        <v>406</v>
      </c>
      <c r="O666" s="83" t="s">
        <v>406</v>
      </c>
      <c r="P666" s="83" t="s">
        <v>406</v>
      </c>
      <c r="Q666" s="83" t="s">
        <v>406</v>
      </c>
      <c r="R666" s="83" t="s">
        <v>406</v>
      </c>
      <c r="S666" s="83" t="s">
        <v>406</v>
      </c>
      <c r="T666" s="83" t="s">
        <v>406</v>
      </c>
      <c r="U666" s="3"/>
      <c r="V666" s="3"/>
    </row>
    <row r="667" spans="1:22">
      <c r="A667" s="83" t="s">
        <v>369</v>
      </c>
      <c r="B667" s="83" t="s">
        <v>367</v>
      </c>
      <c r="C667" s="83" t="s">
        <v>368</v>
      </c>
      <c r="D667" s="83">
        <v>123456</v>
      </c>
      <c r="E667" s="83" t="s">
        <v>370</v>
      </c>
      <c r="F667" s="83">
        <v>3</v>
      </c>
      <c r="G667" s="83">
        <v>8</v>
      </c>
      <c r="H667" s="83">
        <v>300</v>
      </c>
      <c r="I667" s="83" t="s">
        <v>406</v>
      </c>
      <c r="J667" s="83" t="s">
        <v>406</v>
      </c>
      <c r="K667" s="83" t="s">
        <v>406</v>
      </c>
      <c r="L667" s="83" t="s">
        <v>406</v>
      </c>
      <c r="M667" s="83" t="s">
        <v>406</v>
      </c>
      <c r="N667" s="83" t="s">
        <v>406</v>
      </c>
      <c r="O667" s="83" t="s">
        <v>406</v>
      </c>
      <c r="P667" s="83" t="s">
        <v>406</v>
      </c>
      <c r="Q667" s="83" t="s">
        <v>406</v>
      </c>
      <c r="R667" s="83" t="s">
        <v>406</v>
      </c>
      <c r="S667" s="83" t="s">
        <v>406</v>
      </c>
      <c r="T667" s="83" t="s">
        <v>406</v>
      </c>
      <c r="U667" s="3"/>
      <c r="V667" s="3"/>
    </row>
    <row r="668" spans="1:22">
      <c r="A668" s="83" t="s">
        <v>369</v>
      </c>
      <c r="B668" s="83" t="s">
        <v>367</v>
      </c>
      <c r="C668" s="83" t="s">
        <v>368</v>
      </c>
      <c r="D668" s="83">
        <v>123456</v>
      </c>
      <c r="E668" s="83" t="s">
        <v>370</v>
      </c>
      <c r="F668" s="83">
        <v>3</v>
      </c>
      <c r="G668" s="83">
        <v>8</v>
      </c>
      <c r="H668" s="83">
        <v>300</v>
      </c>
      <c r="I668" s="83" t="s">
        <v>406</v>
      </c>
      <c r="J668" s="83" t="s">
        <v>406</v>
      </c>
      <c r="K668" s="83" t="s">
        <v>406</v>
      </c>
      <c r="L668" s="83" t="s">
        <v>406</v>
      </c>
      <c r="M668" s="83" t="s">
        <v>406</v>
      </c>
      <c r="N668" s="83" t="s">
        <v>406</v>
      </c>
      <c r="O668" s="83" t="s">
        <v>406</v>
      </c>
      <c r="P668" s="83" t="s">
        <v>406</v>
      </c>
      <c r="Q668" s="83" t="s">
        <v>406</v>
      </c>
      <c r="R668" s="83" t="s">
        <v>406</v>
      </c>
      <c r="S668" s="83" t="s">
        <v>406</v>
      </c>
      <c r="T668" s="83" t="s">
        <v>406</v>
      </c>
      <c r="U668" s="3"/>
      <c r="V668" s="3"/>
    </row>
    <row r="669" spans="1:22">
      <c r="A669" s="83" t="s">
        <v>369</v>
      </c>
      <c r="B669" s="83" t="s">
        <v>367</v>
      </c>
      <c r="C669" s="83" t="s">
        <v>368</v>
      </c>
      <c r="D669" s="83">
        <v>123456</v>
      </c>
      <c r="E669" s="83" t="s">
        <v>370</v>
      </c>
      <c r="F669" s="83">
        <v>3</v>
      </c>
      <c r="G669" s="83">
        <v>8</v>
      </c>
      <c r="H669" s="83">
        <v>300</v>
      </c>
      <c r="I669" s="83" t="s">
        <v>406</v>
      </c>
      <c r="J669" s="83" t="s">
        <v>406</v>
      </c>
      <c r="K669" s="83" t="s">
        <v>406</v>
      </c>
      <c r="L669" s="83" t="s">
        <v>406</v>
      </c>
      <c r="M669" s="83" t="s">
        <v>406</v>
      </c>
      <c r="N669" s="83" t="s">
        <v>406</v>
      </c>
      <c r="O669" s="83" t="s">
        <v>406</v>
      </c>
      <c r="P669" s="83" t="s">
        <v>406</v>
      </c>
      <c r="Q669" s="83" t="s">
        <v>406</v>
      </c>
      <c r="R669" s="83" t="s">
        <v>406</v>
      </c>
      <c r="S669" s="83" t="s">
        <v>406</v>
      </c>
      <c r="T669" s="83" t="s">
        <v>406</v>
      </c>
      <c r="U669" s="3"/>
      <c r="V669" s="3"/>
    </row>
    <row r="670" spans="1:22">
      <c r="A670" s="83" t="s">
        <v>369</v>
      </c>
      <c r="B670" s="83" t="s">
        <v>367</v>
      </c>
      <c r="C670" s="83" t="s">
        <v>368</v>
      </c>
      <c r="D670" s="83">
        <v>123456</v>
      </c>
      <c r="E670" s="83" t="s">
        <v>370</v>
      </c>
      <c r="F670" s="83">
        <v>3</v>
      </c>
      <c r="G670" s="83">
        <v>8</v>
      </c>
      <c r="H670" s="83">
        <v>300</v>
      </c>
      <c r="I670" s="83" t="s">
        <v>406</v>
      </c>
      <c r="J670" s="83" t="s">
        <v>406</v>
      </c>
      <c r="K670" s="83" t="s">
        <v>406</v>
      </c>
      <c r="L670" s="83" t="s">
        <v>406</v>
      </c>
      <c r="M670" s="83" t="s">
        <v>406</v>
      </c>
      <c r="N670" s="83" t="s">
        <v>406</v>
      </c>
      <c r="O670" s="83" t="s">
        <v>406</v>
      </c>
      <c r="P670" s="83" t="s">
        <v>406</v>
      </c>
      <c r="Q670" s="83" t="s">
        <v>406</v>
      </c>
      <c r="R670" s="83" t="s">
        <v>406</v>
      </c>
      <c r="S670" s="83" t="s">
        <v>406</v>
      </c>
      <c r="T670" s="83" t="s">
        <v>406</v>
      </c>
      <c r="U670" s="3"/>
      <c r="V670" s="3"/>
    </row>
    <row r="671" spans="1:22">
      <c r="A671" s="83" t="s">
        <v>369</v>
      </c>
      <c r="B671" s="83" t="s">
        <v>367</v>
      </c>
      <c r="C671" s="83" t="s">
        <v>368</v>
      </c>
      <c r="D671" s="83">
        <v>123456</v>
      </c>
      <c r="E671" s="83" t="s">
        <v>370</v>
      </c>
      <c r="F671" s="83">
        <v>3</v>
      </c>
      <c r="G671" s="83">
        <v>8</v>
      </c>
      <c r="H671" s="83">
        <v>300</v>
      </c>
      <c r="I671" s="83" t="s">
        <v>406</v>
      </c>
      <c r="J671" s="83" t="s">
        <v>406</v>
      </c>
      <c r="K671" s="83" t="s">
        <v>406</v>
      </c>
      <c r="L671" s="83" t="s">
        <v>406</v>
      </c>
      <c r="M671" s="83" t="s">
        <v>406</v>
      </c>
      <c r="N671" s="83" t="s">
        <v>406</v>
      </c>
      <c r="O671" s="83" t="s">
        <v>406</v>
      </c>
      <c r="P671" s="83" t="s">
        <v>406</v>
      </c>
      <c r="Q671" s="83" t="s">
        <v>406</v>
      </c>
      <c r="R671" s="83" t="s">
        <v>406</v>
      </c>
      <c r="S671" s="83" t="s">
        <v>406</v>
      </c>
      <c r="T671" s="83" t="s">
        <v>406</v>
      </c>
      <c r="U671" s="3"/>
      <c r="V671" s="3"/>
    </row>
    <row r="672" spans="1:22">
      <c r="A672" s="83" t="s">
        <v>369</v>
      </c>
      <c r="B672" s="83" t="s">
        <v>367</v>
      </c>
      <c r="C672" s="83" t="s">
        <v>368</v>
      </c>
      <c r="D672" s="83">
        <v>123456</v>
      </c>
      <c r="E672" s="83" t="s">
        <v>370</v>
      </c>
      <c r="F672" s="83">
        <v>3</v>
      </c>
      <c r="G672" s="83">
        <v>8</v>
      </c>
      <c r="H672" s="83">
        <v>300</v>
      </c>
      <c r="I672" s="83" t="s">
        <v>406</v>
      </c>
      <c r="J672" s="83" t="s">
        <v>406</v>
      </c>
      <c r="K672" s="83" t="s">
        <v>406</v>
      </c>
      <c r="L672" s="83" t="s">
        <v>406</v>
      </c>
      <c r="M672" s="83" t="s">
        <v>406</v>
      </c>
      <c r="N672" s="83" t="s">
        <v>406</v>
      </c>
      <c r="O672" s="83" t="s">
        <v>406</v>
      </c>
      <c r="P672" s="83" t="s">
        <v>406</v>
      </c>
      <c r="Q672" s="83" t="s">
        <v>406</v>
      </c>
      <c r="R672" s="83" t="s">
        <v>406</v>
      </c>
      <c r="S672" s="83" t="s">
        <v>406</v>
      </c>
      <c r="T672" s="83" t="s">
        <v>406</v>
      </c>
      <c r="U672" s="3"/>
      <c r="V672" s="3"/>
    </row>
    <row r="673" spans="1:22">
      <c r="A673" s="83" t="s">
        <v>369</v>
      </c>
      <c r="B673" s="83" t="s">
        <v>367</v>
      </c>
      <c r="C673" s="83" t="s">
        <v>368</v>
      </c>
      <c r="D673" s="83">
        <v>123456</v>
      </c>
      <c r="E673" s="83" t="s">
        <v>370</v>
      </c>
      <c r="F673" s="83">
        <v>3</v>
      </c>
      <c r="G673" s="83">
        <v>8</v>
      </c>
      <c r="H673" s="83">
        <v>300</v>
      </c>
      <c r="I673" s="83" t="s">
        <v>406</v>
      </c>
      <c r="J673" s="83" t="s">
        <v>406</v>
      </c>
      <c r="K673" s="83" t="s">
        <v>406</v>
      </c>
      <c r="L673" s="83" t="s">
        <v>406</v>
      </c>
      <c r="M673" s="83" t="s">
        <v>406</v>
      </c>
      <c r="N673" s="83" t="s">
        <v>406</v>
      </c>
      <c r="O673" s="83" t="s">
        <v>406</v>
      </c>
      <c r="P673" s="83" t="s">
        <v>406</v>
      </c>
      <c r="Q673" s="83" t="s">
        <v>406</v>
      </c>
      <c r="R673" s="83" t="s">
        <v>406</v>
      </c>
      <c r="S673" s="83" t="s">
        <v>406</v>
      </c>
      <c r="T673" s="83" t="s">
        <v>406</v>
      </c>
      <c r="U673" s="3"/>
      <c r="V673" s="3"/>
    </row>
    <row r="674" spans="1:22">
      <c r="A674" s="83" t="s">
        <v>369</v>
      </c>
      <c r="B674" s="83" t="s">
        <v>367</v>
      </c>
      <c r="C674" s="83" t="s">
        <v>368</v>
      </c>
      <c r="D674" s="83">
        <v>123456</v>
      </c>
      <c r="E674" s="83" t="s">
        <v>370</v>
      </c>
      <c r="F674" s="83">
        <v>3</v>
      </c>
      <c r="G674" s="83">
        <v>8</v>
      </c>
      <c r="H674" s="83">
        <v>300</v>
      </c>
      <c r="I674" s="83" t="s">
        <v>406</v>
      </c>
      <c r="J674" s="83" t="s">
        <v>406</v>
      </c>
      <c r="K674" s="83" t="s">
        <v>406</v>
      </c>
      <c r="L674" s="83" t="s">
        <v>406</v>
      </c>
      <c r="M674" s="83" t="s">
        <v>406</v>
      </c>
      <c r="N674" s="83" t="s">
        <v>406</v>
      </c>
      <c r="O674" s="83" t="s">
        <v>406</v>
      </c>
      <c r="P674" s="83" t="s">
        <v>406</v>
      </c>
      <c r="Q674" s="83" t="s">
        <v>406</v>
      </c>
      <c r="R674" s="83" t="s">
        <v>406</v>
      </c>
      <c r="S674" s="83" t="s">
        <v>406</v>
      </c>
      <c r="T674" s="83" t="s">
        <v>406</v>
      </c>
      <c r="U674" s="3"/>
      <c r="V674" s="3"/>
    </row>
    <row r="675" spans="1:22">
      <c r="A675" s="83" t="s">
        <v>369</v>
      </c>
      <c r="B675" s="83" t="s">
        <v>367</v>
      </c>
      <c r="C675" s="83" t="s">
        <v>368</v>
      </c>
      <c r="D675" s="83">
        <v>123456</v>
      </c>
      <c r="E675" s="83" t="s">
        <v>370</v>
      </c>
      <c r="F675" s="83">
        <v>3</v>
      </c>
      <c r="G675" s="83">
        <v>8</v>
      </c>
      <c r="H675" s="83">
        <v>300</v>
      </c>
      <c r="I675" s="83" t="s">
        <v>406</v>
      </c>
      <c r="J675" s="83" t="s">
        <v>406</v>
      </c>
      <c r="K675" s="83" t="s">
        <v>406</v>
      </c>
      <c r="L675" s="83" t="s">
        <v>406</v>
      </c>
      <c r="M675" s="83" t="s">
        <v>406</v>
      </c>
      <c r="N675" s="83" t="s">
        <v>406</v>
      </c>
      <c r="O675" s="83" t="s">
        <v>406</v>
      </c>
      <c r="P675" s="83" t="s">
        <v>406</v>
      </c>
      <c r="Q675" s="83" t="s">
        <v>406</v>
      </c>
      <c r="R675" s="83" t="s">
        <v>406</v>
      </c>
      <c r="S675" s="83" t="s">
        <v>406</v>
      </c>
      <c r="T675" s="83" t="s">
        <v>406</v>
      </c>
      <c r="U675" s="3"/>
      <c r="V675" s="3"/>
    </row>
    <row r="676" spans="1:22">
      <c r="A676" s="83" t="s">
        <v>369</v>
      </c>
      <c r="B676" s="83" t="s">
        <v>367</v>
      </c>
      <c r="C676" s="83" t="s">
        <v>368</v>
      </c>
      <c r="D676" s="83">
        <v>123456</v>
      </c>
      <c r="E676" s="83" t="s">
        <v>370</v>
      </c>
      <c r="F676" s="83">
        <v>3</v>
      </c>
      <c r="G676" s="83">
        <v>8</v>
      </c>
      <c r="H676" s="83">
        <v>300</v>
      </c>
      <c r="I676" s="83" t="s">
        <v>406</v>
      </c>
      <c r="J676" s="83" t="s">
        <v>406</v>
      </c>
      <c r="K676" s="83" t="s">
        <v>406</v>
      </c>
      <c r="L676" s="83" t="s">
        <v>406</v>
      </c>
      <c r="M676" s="83" t="s">
        <v>406</v>
      </c>
      <c r="N676" s="83" t="s">
        <v>406</v>
      </c>
      <c r="O676" s="83" t="s">
        <v>406</v>
      </c>
      <c r="P676" s="83" t="s">
        <v>406</v>
      </c>
      <c r="Q676" s="83" t="s">
        <v>406</v>
      </c>
      <c r="R676" s="83" t="s">
        <v>406</v>
      </c>
      <c r="S676" s="83" t="s">
        <v>406</v>
      </c>
      <c r="T676" s="83" t="s">
        <v>406</v>
      </c>
      <c r="U676" s="3"/>
      <c r="V676" s="3"/>
    </row>
    <row r="677" spans="1:22">
      <c r="A677" s="83" t="s">
        <v>369</v>
      </c>
      <c r="B677" s="83" t="s">
        <v>367</v>
      </c>
      <c r="C677" s="83" t="s">
        <v>368</v>
      </c>
      <c r="D677" s="83">
        <v>123456</v>
      </c>
      <c r="E677" s="83" t="s">
        <v>370</v>
      </c>
      <c r="F677" s="83">
        <v>3</v>
      </c>
      <c r="G677" s="83">
        <v>8</v>
      </c>
      <c r="H677" s="83">
        <v>300</v>
      </c>
      <c r="I677" s="83" t="s">
        <v>406</v>
      </c>
      <c r="J677" s="83" t="s">
        <v>406</v>
      </c>
      <c r="K677" s="83" t="s">
        <v>406</v>
      </c>
      <c r="L677" s="83" t="s">
        <v>406</v>
      </c>
      <c r="M677" s="83" t="s">
        <v>406</v>
      </c>
      <c r="N677" s="83" t="s">
        <v>406</v>
      </c>
      <c r="O677" s="83" t="s">
        <v>406</v>
      </c>
      <c r="P677" s="83" t="s">
        <v>406</v>
      </c>
      <c r="Q677" s="83" t="s">
        <v>406</v>
      </c>
      <c r="R677" s="83" t="s">
        <v>406</v>
      </c>
      <c r="S677" s="83" t="s">
        <v>406</v>
      </c>
      <c r="T677" s="83" t="s">
        <v>406</v>
      </c>
      <c r="U677" s="3"/>
      <c r="V677" s="3"/>
    </row>
    <row r="678" spans="1:22">
      <c r="A678" s="83" t="s">
        <v>369</v>
      </c>
      <c r="B678" s="83" t="s">
        <v>367</v>
      </c>
      <c r="C678" s="83" t="s">
        <v>368</v>
      </c>
      <c r="D678" s="83">
        <v>123456</v>
      </c>
      <c r="E678" s="83" t="s">
        <v>370</v>
      </c>
      <c r="F678" s="83">
        <v>3</v>
      </c>
      <c r="G678" s="83">
        <v>8</v>
      </c>
      <c r="H678" s="83">
        <v>300</v>
      </c>
      <c r="I678" s="83" t="s">
        <v>406</v>
      </c>
      <c r="J678" s="83" t="s">
        <v>406</v>
      </c>
      <c r="K678" s="83" t="s">
        <v>406</v>
      </c>
      <c r="L678" s="83" t="s">
        <v>406</v>
      </c>
      <c r="M678" s="83" t="s">
        <v>406</v>
      </c>
      <c r="N678" s="83" t="s">
        <v>406</v>
      </c>
      <c r="O678" s="83" t="s">
        <v>406</v>
      </c>
      <c r="P678" s="83" t="s">
        <v>406</v>
      </c>
      <c r="Q678" s="83" t="s">
        <v>406</v>
      </c>
      <c r="R678" s="83" t="s">
        <v>406</v>
      </c>
      <c r="S678" s="83" t="s">
        <v>406</v>
      </c>
      <c r="T678" s="83" t="s">
        <v>406</v>
      </c>
      <c r="U678" s="3"/>
      <c r="V678" s="3"/>
    </row>
    <row r="679" spans="1:22">
      <c r="A679" s="83" t="s">
        <v>369</v>
      </c>
      <c r="B679" s="83" t="s">
        <v>367</v>
      </c>
      <c r="C679" s="83" t="s">
        <v>368</v>
      </c>
      <c r="D679" s="83">
        <v>123456</v>
      </c>
      <c r="E679" s="83" t="s">
        <v>370</v>
      </c>
      <c r="F679" s="83">
        <v>3</v>
      </c>
      <c r="G679" s="83">
        <v>8</v>
      </c>
      <c r="H679" s="83">
        <v>300</v>
      </c>
      <c r="I679" s="83" t="s">
        <v>406</v>
      </c>
      <c r="J679" s="83" t="s">
        <v>406</v>
      </c>
      <c r="K679" s="83" t="s">
        <v>406</v>
      </c>
      <c r="L679" s="83" t="s">
        <v>406</v>
      </c>
      <c r="M679" s="83" t="s">
        <v>406</v>
      </c>
      <c r="N679" s="83" t="s">
        <v>406</v>
      </c>
      <c r="O679" s="83" t="s">
        <v>406</v>
      </c>
      <c r="P679" s="83" t="s">
        <v>406</v>
      </c>
      <c r="Q679" s="83" t="s">
        <v>406</v>
      </c>
      <c r="R679" s="83" t="s">
        <v>406</v>
      </c>
      <c r="S679" s="83" t="s">
        <v>406</v>
      </c>
      <c r="T679" s="83" t="s">
        <v>406</v>
      </c>
      <c r="U679" s="3"/>
      <c r="V679" s="3"/>
    </row>
    <row r="680" spans="1:22">
      <c r="A680" s="83" t="s">
        <v>369</v>
      </c>
      <c r="B680" s="83" t="s">
        <v>367</v>
      </c>
      <c r="C680" s="83" t="s">
        <v>368</v>
      </c>
      <c r="D680" s="83">
        <v>123456</v>
      </c>
      <c r="E680" s="83" t="s">
        <v>370</v>
      </c>
      <c r="F680" s="83">
        <v>3</v>
      </c>
      <c r="G680" s="83">
        <v>8</v>
      </c>
      <c r="H680" s="83">
        <v>300</v>
      </c>
      <c r="I680" s="83" t="s">
        <v>406</v>
      </c>
      <c r="J680" s="83" t="s">
        <v>406</v>
      </c>
      <c r="K680" s="83" t="s">
        <v>406</v>
      </c>
      <c r="L680" s="83" t="s">
        <v>406</v>
      </c>
      <c r="M680" s="83" t="s">
        <v>406</v>
      </c>
      <c r="N680" s="83" t="s">
        <v>406</v>
      </c>
      <c r="O680" s="83" t="s">
        <v>406</v>
      </c>
      <c r="P680" s="83" t="s">
        <v>406</v>
      </c>
      <c r="Q680" s="83" t="s">
        <v>406</v>
      </c>
      <c r="R680" s="83" t="s">
        <v>406</v>
      </c>
      <c r="S680" s="83" t="s">
        <v>406</v>
      </c>
      <c r="T680" s="83" t="s">
        <v>406</v>
      </c>
      <c r="U680" s="3"/>
      <c r="V680" s="3"/>
    </row>
    <row r="681" spans="1:22">
      <c r="A681" s="83" t="s">
        <v>369</v>
      </c>
      <c r="B681" s="83" t="s">
        <v>367</v>
      </c>
      <c r="C681" s="83" t="s">
        <v>368</v>
      </c>
      <c r="D681" s="83">
        <v>123456</v>
      </c>
      <c r="E681" s="83" t="s">
        <v>370</v>
      </c>
      <c r="F681" s="83">
        <v>3</v>
      </c>
      <c r="G681" s="83">
        <v>8</v>
      </c>
      <c r="H681" s="83">
        <v>300</v>
      </c>
      <c r="I681" s="83" t="s">
        <v>406</v>
      </c>
      <c r="J681" s="83" t="s">
        <v>406</v>
      </c>
      <c r="K681" s="83" t="s">
        <v>406</v>
      </c>
      <c r="L681" s="83" t="s">
        <v>406</v>
      </c>
      <c r="M681" s="83" t="s">
        <v>406</v>
      </c>
      <c r="N681" s="83" t="s">
        <v>406</v>
      </c>
      <c r="O681" s="83" t="s">
        <v>406</v>
      </c>
      <c r="P681" s="83" t="s">
        <v>406</v>
      </c>
      <c r="Q681" s="83" t="s">
        <v>406</v>
      </c>
      <c r="R681" s="83" t="s">
        <v>406</v>
      </c>
      <c r="S681" s="83" t="s">
        <v>406</v>
      </c>
      <c r="T681" s="83" t="s">
        <v>406</v>
      </c>
      <c r="U681" s="3"/>
      <c r="V681" s="3"/>
    </row>
    <row r="682" spans="1:22">
      <c r="A682" s="83" t="s">
        <v>369</v>
      </c>
      <c r="B682" s="83" t="s">
        <v>367</v>
      </c>
      <c r="C682" s="83" t="s">
        <v>368</v>
      </c>
      <c r="D682" s="83">
        <v>123456</v>
      </c>
      <c r="E682" s="83" t="s">
        <v>370</v>
      </c>
      <c r="F682" s="83">
        <v>3</v>
      </c>
      <c r="G682" s="83">
        <v>8</v>
      </c>
      <c r="H682" s="83">
        <v>300</v>
      </c>
      <c r="I682" s="83" t="s">
        <v>406</v>
      </c>
      <c r="J682" s="83" t="s">
        <v>406</v>
      </c>
      <c r="K682" s="83" t="s">
        <v>406</v>
      </c>
      <c r="L682" s="83" t="s">
        <v>406</v>
      </c>
      <c r="M682" s="83" t="s">
        <v>406</v>
      </c>
      <c r="N682" s="83" t="s">
        <v>406</v>
      </c>
      <c r="O682" s="83" t="s">
        <v>406</v>
      </c>
      <c r="P682" s="83" t="s">
        <v>406</v>
      </c>
      <c r="Q682" s="83" t="s">
        <v>406</v>
      </c>
      <c r="R682" s="83" t="s">
        <v>406</v>
      </c>
      <c r="S682" s="83" t="s">
        <v>406</v>
      </c>
      <c r="T682" s="83" t="s">
        <v>406</v>
      </c>
      <c r="U682" s="3"/>
      <c r="V682" s="3"/>
    </row>
    <row r="683" spans="1:22">
      <c r="A683" s="83" t="s">
        <v>369</v>
      </c>
      <c r="B683" s="83" t="s">
        <v>367</v>
      </c>
      <c r="C683" s="83" t="s">
        <v>368</v>
      </c>
      <c r="D683" s="83">
        <v>123456</v>
      </c>
      <c r="E683" s="83" t="s">
        <v>370</v>
      </c>
      <c r="F683" s="83">
        <v>3</v>
      </c>
      <c r="G683" s="83">
        <v>8</v>
      </c>
      <c r="H683" s="83">
        <v>300</v>
      </c>
      <c r="I683" s="83" t="s">
        <v>406</v>
      </c>
      <c r="J683" s="83" t="s">
        <v>406</v>
      </c>
      <c r="K683" s="83" t="s">
        <v>406</v>
      </c>
      <c r="L683" s="83" t="s">
        <v>406</v>
      </c>
      <c r="M683" s="83" t="s">
        <v>406</v>
      </c>
      <c r="N683" s="83" t="s">
        <v>406</v>
      </c>
      <c r="O683" s="83" t="s">
        <v>406</v>
      </c>
      <c r="P683" s="83" t="s">
        <v>406</v>
      </c>
      <c r="Q683" s="83" t="s">
        <v>406</v>
      </c>
      <c r="R683" s="83" t="s">
        <v>406</v>
      </c>
      <c r="S683" s="83" t="s">
        <v>406</v>
      </c>
      <c r="T683" s="83" t="s">
        <v>406</v>
      </c>
      <c r="U683" s="3"/>
      <c r="V683" s="3"/>
    </row>
    <row r="684" spans="1:22">
      <c r="A684" s="83" t="s">
        <v>369</v>
      </c>
      <c r="B684" s="83" t="s">
        <v>367</v>
      </c>
      <c r="C684" s="83" t="s">
        <v>368</v>
      </c>
      <c r="D684" s="83">
        <v>123456</v>
      </c>
      <c r="E684" s="83" t="s">
        <v>370</v>
      </c>
      <c r="F684" s="83">
        <v>3</v>
      </c>
      <c r="G684" s="83">
        <v>8</v>
      </c>
      <c r="H684" s="83">
        <v>300</v>
      </c>
      <c r="I684" s="83" t="s">
        <v>406</v>
      </c>
      <c r="J684" s="83" t="s">
        <v>406</v>
      </c>
      <c r="K684" s="83" t="s">
        <v>406</v>
      </c>
      <c r="L684" s="83" t="s">
        <v>406</v>
      </c>
      <c r="M684" s="83" t="s">
        <v>406</v>
      </c>
      <c r="N684" s="83" t="s">
        <v>406</v>
      </c>
      <c r="O684" s="83" t="s">
        <v>406</v>
      </c>
      <c r="P684" s="83" t="s">
        <v>406</v>
      </c>
      <c r="Q684" s="83" t="s">
        <v>406</v>
      </c>
      <c r="R684" s="83" t="s">
        <v>406</v>
      </c>
      <c r="S684" s="83" t="s">
        <v>406</v>
      </c>
      <c r="T684" s="83" t="s">
        <v>406</v>
      </c>
      <c r="U684" s="3"/>
      <c r="V684" s="3"/>
    </row>
    <row r="685" spans="1:22">
      <c r="A685" s="83" t="s">
        <v>369</v>
      </c>
      <c r="B685" s="83" t="s">
        <v>367</v>
      </c>
      <c r="C685" s="83" t="s">
        <v>368</v>
      </c>
      <c r="D685" s="83">
        <v>123456</v>
      </c>
      <c r="E685" s="83" t="s">
        <v>370</v>
      </c>
      <c r="F685" s="83">
        <v>3</v>
      </c>
      <c r="G685" s="83">
        <v>8</v>
      </c>
      <c r="H685" s="83">
        <v>300</v>
      </c>
      <c r="I685" s="83" t="s">
        <v>406</v>
      </c>
      <c r="J685" s="83" t="s">
        <v>406</v>
      </c>
      <c r="K685" s="83" t="s">
        <v>406</v>
      </c>
      <c r="L685" s="83" t="s">
        <v>406</v>
      </c>
      <c r="M685" s="83" t="s">
        <v>406</v>
      </c>
      <c r="N685" s="83" t="s">
        <v>406</v>
      </c>
      <c r="O685" s="83" t="s">
        <v>406</v>
      </c>
      <c r="P685" s="83" t="s">
        <v>406</v>
      </c>
      <c r="Q685" s="83" t="s">
        <v>406</v>
      </c>
      <c r="R685" s="83" t="s">
        <v>406</v>
      </c>
      <c r="S685" s="83" t="s">
        <v>406</v>
      </c>
      <c r="T685" s="83" t="s">
        <v>406</v>
      </c>
      <c r="U685" s="3"/>
      <c r="V685" s="3"/>
    </row>
    <row r="686" spans="1:22">
      <c r="A686" s="83" t="s">
        <v>369</v>
      </c>
      <c r="B686" s="83" t="s">
        <v>367</v>
      </c>
      <c r="C686" s="83" t="s">
        <v>368</v>
      </c>
      <c r="D686" s="83">
        <v>123456</v>
      </c>
      <c r="E686" s="83" t="s">
        <v>370</v>
      </c>
      <c r="F686" s="83">
        <v>3</v>
      </c>
      <c r="G686" s="83">
        <v>8</v>
      </c>
      <c r="H686" s="83">
        <v>300</v>
      </c>
      <c r="I686" s="83" t="s">
        <v>406</v>
      </c>
      <c r="J686" s="83" t="s">
        <v>406</v>
      </c>
      <c r="K686" s="83" t="s">
        <v>406</v>
      </c>
      <c r="L686" s="83" t="s">
        <v>406</v>
      </c>
      <c r="M686" s="83" t="s">
        <v>406</v>
      </c>
      <c r="N686" s="83" t="s">
        <v>406</v>
      </c>
      <c r="O686" s="83" t="s">
        <v>406</v>
      </c>
      <c r="P686" s="83" t="s">
        <v>406</v>
      </c>
      <c r="Q686" s="83" t="s">
        <v>406</v>
      </c>
      <c r="R686" s="83" t="s">
        <v>406</v>
      </c>
      <c r="S686" s="83" t="s">
        <v>406</v>
      </c>
      <c r="T686" s="83" t="s">
        <v>406</v>
      </c>
      <c r="U686" s="3"/>
      <c r="V686" s="3"/>
    </row>
    <row r="687" spans="1:22">
      <c r="A687" s="83" t="s">
        <v>369</v>
      </c>
      <c r="B687" s="83" t="s">
        <v>367</v>
      </c>
      <c r="C687" s="83" t="s">
        <v>368</v>
      </c>
      <c r="D687" s="83">
        <v>123456</v>
      </c>
      <c r="E687" s="83" t="s">
        <v>370</v>
      </c>
      <c r="F687" s="83">
        <v>3</v>
      </c>
      <c r="G687" s="83">
        <v>8</v>
      </c>
      <c r="H687" s="83">
        <v>300</v>
      </c>
      <c r="I687" s="83" t="s">
        <v>406</v>
      </c>
      <c r="J687" s="83" t="s">
        <v>406</v>
      </c>
      <c r="K687" s="83" t="s">
        <v>406</v>
      </c>
      <c r="L687" s="83" t="s">
        <v>406</v>
      </c>
      <c r="M687" s="83" t="s">
        <v>406</v>
      </c>
      <c r="N687" s="83" t="s">
        <v>406</v>
      </c>
      <c r="O687" s="83" t="s">
        <v>406</v>
      </c>
      <c r="P687" s="83" t="s">
        <v>406</v>
      </c>
      <c r="Q687" s="83" t="s">
        <v>406</v>
      </c>
      <c r="R687" s="83" t="s">
        <v>406</v>
      </c>
      <c r="S687" s="83" t="s">
        <v>406</v>
      </c>
      <c r="T687" s="83" t="s">
        <v>406</v>
      </c>
      <c r="U687" s="3"/>
      <c r="V687" s="3"/>
    </row>
    <row r="688" spans="1:22">
      <c r="A688" s="83" t="s">
        <v>369</v>
      </c>
      <c r="B688" s="83" t="s">
        <v>367</v>
      </c>
      <c r="C688" s="83" t="s">
        <v>368</v>
      </c>
      <c r="D688" s="83">
        <v>123456</v>
      </c>
      <c r="E688" s="83" t="s">
        <v>370</v>
      </c>
      <c r="F688" s="83">
        <v>3</v>
      </c>
      <c r="G688" s="83">
        <v>8</v>
      </c>
      <c r="H688" s="83">
        <v>300</v>
      </c>
      <c r="I688" s="83" t="s">
        <v>406</v>
      </c>
      <c r="J688" s="83" t="s">
        <v>406</v>
      </c>
      <c r="K688" s="83" t="s">
        <v>406</v>
      </c>
      <c r="L688" s="83" t="s">
        <v>406</v>
      </c>
      <c r="M688" s="83" t="s">
        <v>406</v>
      </c>
      <c r="N688" s="83" t="s">
        <v>406</v>
      </c>
      <c r="O688" s="83" t="s">
        <v>406</v>
      </c>
      <c r="P688" s="83" t="s">
        <v>406</v>
      </c>
      <c r="Q688" s="83" t="s">
        <v>406</v>
      </c>
      <c r="R688" s="83" t="s">
        <v>406</v>
      </c>
      <c r="S688" s="83" t="s">
        <v>406</v>
      </c>
      <c r="T688" s="83" t="s">
        <v>406</v>
      </c>
      <c r="U688" s="3"/>
      <c r="V688" s="3"/>
    </row>
    <row r="689" spans="1:22">
      <c r="A689" s="83" t="s">
        <v>369</v>
      </c>
      <c r="B689" s="83" t="s">
        <v>367</v>
      </c>
      <c r="C689" s="83" t="s">
        <v>368</v>
      </c>
      <c r="D689" s="83">
        <v>123456</v>
      </c>
      <c r="E689" s="83" t="s">
        <v>370</v>
      </c>
      <c r="F689" s="83">
        <v>3</v>
      </c>
      <c r="G689" s="83">
        <v>8</v>
      </c>
      <c r="H689" s="83">
        <v>300</v>
      </c>
      <c r="I689" s="83" t="s">
        <v>406</v>
      </c>
      <c r="J689" s="83" t="s">
        <v>406</v>
      </c>
      <c r="K689" s="83" t="s">
        <v>406</v>
      </c>
      <c r="L689" s="83" t="s">
        <v>406</v>
      </c>
      <c r="M689" s="83" t="s">
        <v>406</v>
      </c>
      <c r="N689" s="83" t="s">
        <v>406</v>
      </c>
      <c r="O689" s="83" t="s">
        <v>406</v>
      </c>
      <c r="P689" s="83" t="s">
        <v>406</v>
      </c>
      <c r="Q689" s="83" t="s">
        <v>406</v>
      </c>
      <c r="R689" s="83" t="s">
        <v>406</v>
      </c>
      <c r="S689" s="83" t="s">
        <v>406</v>
      </c>
      <c r="T689" s="83" t="s">
        <v>406</v>
      </c>
      <c r="U689" s="3"/>
      <c r="V689" s="3"/>
    </row>
    <row r="690" spans="1:22">
      <c r="A690" s="83" t="s">
        <v>369</v>
      </c>
      <c r="B690" s="83" t="s">
        <v>367</v>
      </c>
      <c r="C690" s="83" t="s">
        <v>368</v>
      </c>
      <c r="D690" s="83">
        <v>123456</v>
      </c>
      <c r="E690" s="83" t="s">
        <v>370</v>
      </c>
      <c r="F690" s="83">
        <v>3</v>
      </c>
      <c r="G690" s="83">
        <v>8</v>
      </c>
      <c r="H690" s="83">
        <v>300</v>
      </c>
      <c r="I690" s="83" t="s">
        <v>406</v>
      </c>
      <c r="J690" s="83" t="s">
        <v>406</v>
      </c>
      <c r="K690" s="83" t="s">
        <v>406</v>
      </c>
      <c r="L690" s="83" t="s">
        <v>406</v>
      </c>
      <c r="M690" s="83" t="s">
        <v>406</v>
      </c>
      <c r="N690" s="83" t="s">
        <v>406</v>
      </c>
      <c r="O690" s="83" t="s">
        <v>406</v>
      </c>
      <c r="P690" s="83" t="s">
        <v>406</v>
      </c>
      <c r="Q690" s="83" t="s">
        <v>406</v>
      </c>
      <c r="R690" s="83" t="s">
        <v>406</v>
      </c>
      <c r="S690" s="83" t="s">
        <v>406</v>
      </c>
      <c r="T690" s="83" t="s">
        <v>406</v>
      </c>
      <c r="U690" s="3"/>
      <c r="V690" s="3"/>
    </row>
    <row r="691" spans="1:22">
      <c r="A691" s="83" t="s">
        <v>369</v>
      </c>
      <c r="B691" s="83" t="s">
        <v>367</v>
      </c>
      <c r="C691" s="83" t="s">
        <v>368</v>
      </c>
      <c r="D691" s="83">
        <v>123456</v>
      </c>
      <c r="E691" s="83" t="s">
        <v>370</v>
      </c>
      <c r="F691" s="83">
        <v>3</v>
      </c>
      <c r="G691" s="83">
        <v>8</v>
      </c>
      <c r="H691" s="83">
        <v>300</v>
      </c>
      <c r="I691" s="83" t="s">
        <v>406</v>
      </c>
      <c r="J691" s="83" t="s">
        <v>406</v>
      </c>
      <c r="K691" s="83" t="s">
        <v>406</v>
      </c>
      <c r="L691" s="83" t="s">
        <v>406</v>
      </c>
      <c r="M691" s="83" t="s">
        <v>406</v>
      </c>
      <c r="N691" s="83" t="s">
        <v>406</v>
      </c>
      <c r="O691" s="83" t="s">
        <v>406</v>
      </c>
      <c r="P691" s="83" t="s">
        <v>406</v>
      </c>
      <c r="Q691" s="83" t="s">
        <v>406</v>
      </c>
      <c r="R691" s="83" t="s">
        <v>406</v>
      </c>
      <c r="S691" s="83" t="s">
        <v>406</v>
      </c>
      <c r="T691" s="83" t="s">
        <v>406</v>
      </c>
      <c r="U691" s="3"/>
      <c r="V691" s="3"/>
    </row>
    <row r="692" spans="1:22">
      <c r="A692" s="83" t="s">
        <v>369</v>
      </c>
      <c r="B692" s="83" t="s">
        <v>367</v>
      </c>
      <c r="C692" s="83" t="s">
        <v>368</v>
      </c>
      <c r="D692" s="83">
        <v>123456</v>
      </c>
      <c r="E692" s="83" t="s">
        <v>370</v>
      </c>
      <c r="F692" s="83">
        <v>3</v>
      </c>
      <c r="G692" s="83">
        <v>8</v>
      </c>
      <c r="H692" s="83">
        <v>300</v>
      </c>
      <c r="I692" s="83" t="s">
        <v>406</v>
      </c>
      <c r="J692" s="83" t="s">
        <v>406</v>
      </c>
      <c r="K692" s="83" t="s">
        <v>406</v>
      </c>
      <c r="L692" s="83" t="s">
        <v>406</v>
      </c>
      <c r="M692" s="83" t="s">
        <v>406</v>
      </c>
      <c r="N692" s="83" t="s">
        <v>406</v>
      </c>
      <c r="O692" s="83" t="s">
        <v>406</v>
      </c>
      <c r="P692" s="83" t="s">
        <v>406</v>
      </c>
      <c r="Q692" s="83" t="s">
        <v>406</v>
      </c>
      <c r="R692" s="83" t="s">
        <v>406</v>
      </c>
      <c r="S692" s="83" t="s">
        <v>406</v>
      </c>
      <c r="T692" s="83" t="s">
        <v>406</v>
      </c>
      <c r="U692" s="3"/>
      <c r="V692" s="3"/>
    </row>
    <row r="693" spans="1:22">
      <c r="A693" s="83" t="s">
        <v>369</v>
      </c>
      <c r="B693" s="83" t="s">
        <v>367</v>
      </c>
      <c r="C693" s="83" t="s">
        <v>368</v>
      </c>
      <c r="D693" s="83">
        <v>123456</v>
      </c>
      <c r="E693" s="83" t="s">
        <v>370</v>
      </c>
      <c r="F693" s="83">
        <v>3</v>
      </c>
      <c r="G693" s="83">
        <v>8</v>
      </c>
      <c r="H693" s="83">
        <v>300</v>
      </c>
      <c r="I693" s="83" t="s">
        <v>406</v>
      </c>
      <c r="J693" s="83" t="s">
        <v>406</v>
      </c>
      <c r="K693" s="83" t="s">
        <v>406</v>
      </c>
      <c r="L693" s="83" t="s">
        <v>406</v>
      </c>
      <c r="M693" s="83" t="s">
        <v>406</v>
      </c>
      <c r="N693" s="83" t="s">
        <v>406</v>
      </c>
      <c r="O693" s="83" t="s">
        <v>406</v>
      </c>
      <c r="P693" s="83" t="s">
        <v>406</v>
      </c>
      <c r="Q693" s="83" t="s">
        <v>406</v>
      </c>
      <c r="R693" s="83" t="s">
        <v>406</v>
      </c>
      <c r="S693" s="83" t="s">
        <v>406</v>
      </c>
      <c r="T693" s="83" t="s">
        <v>406</v>
      </c>
      <c r="U693" s="3"/>
      <c r="V693" s="3"/>
    </row>
    <row r="694" spans="1:22">
      <c r="A694" s="83" t="s">
        <v>369</v>
      </c>
      <c r="B694" s="83" t="s">
        <v>367</v>
      </c>
      <c r="C694" s="83" t="s">
        <v>368</v>
      </c>
      <c r="D694" s="83">
        <v>123456</v>
      </c>
      <c r="E694" s="83" t="s">
        <v>370</v>
      </c>
      <c r="F694" s="83">
        <v>3</v>
      </c>
      <c r="G694" s="83">
        <v>8</v>
      </c>
      <c r="H694" s="83">
        <v>300</v>
      </c>
      <c r="I694" s="83" t="s">
        <v>406</v>
      </c>
      <c r="J694" s="83" t="s">
        <v>406</v>
      </c>
      <c r="K694" s="83" t="s">
        <v>406</v>
      </c>
      <c r="L694" s="83" t="s">
        <v>406</v>
      </c>
      <c r="M694" s="83" t="s">
        <v>406</v>
      </c>
      <c r="N694" s="83" t="s">
        <v>406</v>
      </c>
      <c r="O694" s="83" t="s">
        <v>406</v>
      </c>
      <c r="P694" s="83" t="s">
        <v>406</v>
      </c>
      <c r="Q694" s="83" t="s">
        <v>406</v>
      </c>
      <c r="R694" s="83" t="s">
        <v>406</v>
      </c>
      <c r="S694" s="83" t="s">
        <v>406</v>
      </c>
      <c r="T694" s="83" t="s">
        <v>406</v>
      </c>
      <c r="U694" s="3"/>
      <c r="V694" s="3"/>
    </row>
    <row r="695" spans="1:22">
      <c r="A695" s="83" t="s">
        <v>369</v>
      </c>
      <c r="B695" s="83" t="s">
        <v>367</v>
      </c>
      <c r="C695" s="83" t="s">
        <v>368</v>
      </c>
      <c r="D695" s="83">
        <v>123456</v>
      </c>
      <c r="E695" s="83" t="s">
        <v>370</v>
      </c>
      <c r="F695" s="83">
        <v>3</v>
      </c>
      <c r="G695" s="83">
        <v>8</v>
      </c>
      <c r="H695" s="83">
        <v>300</v>
      </c>
      <c r="I695" s="83" t="s">
        <v>406</v>
      </c>
      <c r="J695" s="83" t="s">
        <v>406</v>
      </c>
      <c r="K695" s="83" t="s">
        <v>406</v>
      </c>
      <c r="L695" s="83" t="s">
        <v>406</v>
      </c>
      <c r="M695" s="83" t="s">
        <v>406</v>
      </c>
      <c r="N695" s="83" t="s">
        <v>406</v>
      </c>
      <c r="O695" s="83" t="s">
        <v>406</v>
      </c>
      <c r="P695" s="83" t="s">
        <v>406</v>
      </c>
      <c r="Q695" s="83" t="s">
        <v>406</v>
      </c>
      <c r="R695" s="83" t="s">
        <v>406</v>
      </c>
      <c r="S695" s="83" t="s">
        <v>406</v>
      </c>
      <c r="T695" s="83" t="s">
        <v>406</v>
      </c>
      <c r="U695" s="3"/>
      <c r="V695" s="3"/>
    </row>
    <row r="696" spans="1:22">
      <c r="A696" s="83" t="s">
        <v>369</v>
      </c>
      <c r="B696" s="83" t="s">
        <v>367</v>
      </c>
      <c r="C696" s="83" t="s">
        <v>368</v>
      </c>
      <c r="D696" s="83">
        <v>123456</v>
      </c>
      <c r="E696" s="83" t="s">
        <v>370</v>
      </c>
      <c r="F696" s="83">
        <v>3</v>
      </c>
      <c r="G696" s="83">
        <v>8</v>
      </c>
      <c r="H696" s="83">
        <v>300</v>
      </c>
      <c r="I696" s="83" t="s">
        <v>406</v>
      </c>
      <c r="J696" s="83" t="s">
        <v>406</v>
      </c>
      <c r="K696" s="83" t="s">
        <v>406</v>
      </c>
      <c r="L696" s="83" t="s">
        <v>406</v>
      </c>
      <c r="M696" s="83" t="s">
        <v>406</v>
      </c>
      <c r="N696" s="83" t="s">
        <v>406</v>
      </c>
      <c r="O696" s="83" t="s">
        <v>406</v>
      </c>
      <c r="P696" s="83" t="s">
        <v>406</v>
      </c>
      <c r="Q696" s="83" t="s">
        <v>406</v>
      </c>
      <c r="R696" s="83" t="s">
        <v>406</v>
      </c>
      <c r="S696" s="83" t="s">
        <v>406</v>
      </c>
      <c r="T696" s="83" t="s">
        <v>406</v>
      </c>
      <c r="U696" s="3"/>
      <c r="V696" s="3"/>
    </row>
    <row r="697" spans="1:22">
      <c r="A697" s="83" t="s">
        <v>369</v>
      </c>
      <c r="B697" s="83" t="s">
        <v>367</v>
      </c>
      <c r="C697" s="83" t="s">
        <v>368</v>
      </c>
      <c r="D697" s="83">
        <v>123456</v>
      </c>
      <c r="E697" s="83" t="s">
        <v>370</v>
      </c>
      <c r="F697" s="83">
        <v>3</v>
      </c>
      <c r="G697" s="83">
        <v>8</v>
      </c>
      <c r="H697" s="83">
        <v>300</v>
      </c>
      <c r="I697" s="83" t="s">
        <v>406</v>
      </c>
      <c r="J697" s="83" t="s">
        <v>406</v>
      </c>
      <c r="K697" s="83" t="s">
        <v>406</v>
      </c>
      <c r="L697" s="83" t="s">
        <v>406</v>
      </c>
      <c r="M697" s="83" t="s">
        <v>406</v>
      </c>
      <c r="N697" s="83" t="s">
        <v>406</v>
      </c>
      <c r="O697" s="83" t="s">
        <v>406</v>
      </c>
      <c r="P697" s="83" t="s">
        <v>406</v>
      </c>
      <c r="Q697" s="83" t="s">
        <v>406</v>
      </c>
      <c r="R697" s="83" t="s">
        <v>406</v>
      </c>
      <c r="S697" s="83" t="s">
        <v>406</v>
      </c>
      <c r="T697" s="83" t="s">
        <v>406</v>
      </c>
      <c r="U697" s="3"/>
      <c r="V697" s="3"/>
    </row>
    <row r="698" spans="1:22">
      <c r="A698" s="83" t="s">
        <v>369</v>
      </c>
      <c r="B698" s="83" t="s">
        <v>367</v>
      </c>
      <c r="C698" s="83" t="s">
        <v>368</v>
      </c>
      <c r="D698" s="83">
        <v>123456</v>
      </c>
      <c r="E698" s="83" t="s">
        <v>370</v>
      </c>
      <c r="F698" s="83">
        <v>3</v>
      </c>
      <c r="G698" s="83">
        <v>8</v>
      </c>
      <c r="H698" s="83">
        <v>300</v>
      </c>
      <c r="I698" s="83" t="s">
        <v>406</v>
      </c>
      <c r="J698" s="83" t="s">
        <v>406</v>
      </c>
      <c r="K698" s="83" t="s">
        <v>406</v>
      </c>
      <c r="L698" s="83" t="s">
        <v>406</v>
      </c>
      <c r="M698" s="83" t="s">
        <v>406</v>
      </c>
      <c r="N698" s="83" t="s">
        <v>406</v>
      </c>
      <c r="O698" s="83" t="s">
        <v>406</v>
      </c>
      <c r="P698" s="83" t="s">
        <v>406</v>
      </c>
      <c r="Q698" s="83" t="s">
        <v>406</v>
      </c>
      <c r="R698" s="83" t="s">
        <v>406</v>
      </c>
      <c r="S698" s="83" t="s">
        <v>406</v>
      </c>
      <c r="T698" s="83" t="s">
        <v>406</v>
      </c>
      <c r="U698" s="3"/>
      <c r="V698" s="3"/>
    </row>
    <row r="699" spans="1:22">
      <c r="A699" s="83" t="s">
        <v>369</v>
      </c>
      <c r="B699" s="83" t="s">
        <v>367</v>
      </c>
      <c r="C699" s="83" t="s">
        <v>368</v>
      </c>
      <c r="D699" s="83">
        <v>123456</v>
      </c>
      <c r="E699" s="83" t="s">
        <v>370</v>
      </c>
      <c r="F699" s="83">
        <v>3</v>
      </c>
      <c r="G699" s="83">
        <v>8</v>
      </c>
      <c r="H699" s="83">
        <v>300</v>
      </c>
      <c r="I699" s="83" t="s">
        <v>406</v>
      </c>
      <c r="J699" s="83" t="s">
        <v>406</v>
      </c>
      <c r="K699" s="83" t="s">
        <v>406</v>
      </c>
      <c r="L699" s="83" t="s">
        <v>406</v>
      </c>
      <c r="M699" s="83" t="s">
        <v>406</v>
      </c>
      <c r="N699" s="83" t="s">
        <v>406</v>
      </c>
      <c r="O699" s="83" t="s">
        <v>406</v>
      </c>
      <c r="P699" s="83" t="s">
        <v>406</v>
      </c>
      <c r="Q699" s="83" t="s">
        <v>406</v>
      </c>
      <c r="R699" s="83" t="s">
        <v>406</v>
      </c>
      <c r="S699" s="83" t="s">
        <v>406</v>
      </c>
      <c r="T699" s="83" t="s">
        <v>406</v>
      </c>
      <c r="U699" s="3"/>
      <c r="V699" s="3"/>
    </row>
    <row r="700" spans="1:22">
      <c r="A700" s="83" t="s">
        <v>369</v>
      </c>
      <c r="B700" s="83" t="s">
        <v>367</v>
      </c>
      <c r="C700" s="83" t="s">
        <v>368</v>
      </c>
      <c r="D700" s="83">
        <v>123456</v>
      </c>
      <c r="E700" s="83" t="s">
        <v>370</v>
      </c>
      <c r="F700" s="83">
        <v>3</v>
      </c>
      <c r="G700" s="83">
        <v>8</v>
      </c>
      <c r="H700" s="83">
        <v>300</v>
      </c>
      <c r="I700" s="83" t="s">
        <v>406</v>
      </c>
      <c r="J700" s="83" t="s">
        <v>406</v>
      </c>
      <c r="K700" s="83" t="s">
        <v>406</v>
      </c>
      <c r="L700" s="83" t="s">
        <v>406</v>
      </c>
      <c r="M700" s="83" t="s">
        <v>406</v>
      </c>
      <c r="N700" s="83" t="s">
        <v>406</v>
      </c>
      <c r="O700" s="83" t="s">
        <v>406</v>
      </c>
      <c r="P700" s="83" t="s">
        <v>406</v>
      </c>
      <c r="Q700" s="83" t="s">
        <v>406</v>
      </c>
      <c r="R700" s="83" t="s">
        <v>406</v>
      </c>
      <c r="S700" s="83" t="s">
        <v>406</v>
      </c>
      <c r="T700" s="83" t="s">
        <v>406</v>
      </c>
      <c r="U700" s="3"/>
      <c r="V700" s="3"/>
    </row>
    <row r="701" spans="1:22">
      <c r="A701" s="83" t="s">
        <v>369</v>
      </c>
      <c r="B701" s="83" t="s">
        <v>367</v>
      </c>
      <c r="C701" s="83" t="s">
        <v>368</v>
      </c>
      <c r="D701" s="83">
        <v>123456</v>
      </c>
      <c r="E701" s="83" t="s">
        <v>370</v>
      </c>
      <c r="F701" s="83">
        <v>3</v>
      </c>
      <c r="G701" s="83">
        <v>8</v>
      </c>
      <c r="H701" s="83">
        <v>300</v>
      </c>
      <c r="I701" s="83" t="s">
        <v>406</v>
      </c>
      <c r="J701" s="83" t="s">
        <v>406</v>
      </c>
      <c r="K701" s="83" t="s">
        <v>406</v>
      </c>
      <c r="L701" s="83" t="s">
        <v>406</v>
      </c>
      <c r="M701" s="83" t="s">
        <v>406</v>
      </c>
      <c r="N701" s="83" t="s">
        <v>406</v>
      </c>
      <c r="O701" s="83" t="s">
        <v>406</v>
      </c>
      <c r="P701" s="83" t="s">
        <v>406</v>
      </c>
      <c r="Q701" s="83" t="s">
        <v>406</v>
      </c>
      <c r="R701" s="83" t="s">
        <v>406</v>
      </c>
      <c r="S701" s="83" t="s">
        <v>406</v>
      </c>
      <c r="T701" s="83" t="s">
        <v>406</v>
      </c>
      <c r="U701" s="3"/>
      <c r="V701" s="3"/>
    </row>
    <row r="702" spans="1:22">
      <c r="A702" s="83" t="s">
        <v>369</v>
      </c>
      <c r="B702" s="83" t="s">
        <v>367</v>
      </c>
      <c r="C702" s="83" t="s">
        <v>368</v>
      </c>
      <c r="D702" s="83">
        <v>123456</v>
      </c>
      <c r="E702" s="83" t="s">
        <v>370</v>
      </c>
      <c r="F702" s="83">
        <v>3</v>
      </c>
      <c r="G702" s="83">
        <v>8</v>
      </c>
      <c r="H702" s="83">
        <v>300</v>
      </c>
      <c r="I702" s="83" t="s">
        <v>406</v>
      </c>
      <c r="J702" s="83" t="s">
        <v>406</v>
      </c>
      <c r="K702" s="83" t="s">
        <v>406</v>
      </c>
      <c r="L702" s="83" t="s">
        <v>406</v>
      </c>
      <c r="M702" s="83" t="s">
        <v>406</v>
      </c>
      <c r="N702" s="83" t="s">
        <v>406</v>
      </c>
      <c r="O702" s="83" t="s">
        <v>406</v>
      </c>
      <c r="P702" s="83" t="s">
        <v>406</v>
      </c>
      <c r="Q702" s="83" t="s">
        <v>406</v>
      </c>
      <c r="R702" s="83" t="s">
        <v>406</v>
      </c>
      <c r="S702" s="83" t="s">
        <v>406</v>
      </c>
      <c r="T702" s="83" t="s">
        <v>406</v>
      </c>
      <c r="U702" s="3"/>
      <c r="V702" s="3"/>
    </row>
    <row r="703" spans="1:22">
      <c r="A703" s="83" t="s">
        <v>369</v>
      </c>
      <c r="B703" s="83" t="s">
        <v>367</v>
      </c>
      <c r="C703" s="83" t="s">
        <v>368</v>
      </c>
      <c r="D703" s="83">
        <v>123456</v>
      </c>
      <c r="E703" s="83" t="s">
        <v>370</v>
      </c>
      <c r="F703" s="83">
        <v>3</v>
      </c>
      <c r="G703" s="83">
        <v>8</v>
      </c>
      <c r="H703" s="83">
        <v>300</v>
      </c>
      <c r="I703" s="83" t="s">
        <v>406</v>
      </c>
      <c r="J703" s="83" t="s">
        <v>406</v>
      </c>
      <c r="K703" s="83" t="s">
        <v>406</v>
      </c>
      <c r="L703" s="83" t="s">
        <v>406</v>
      </c>
      <c r="M703" s="83" t="s">
        <v>406</v>
      </c>
      <c r="N703" s="83" t="s">
        <v>406</v>
      </c>
      <c r="O703" s="83" t="s">
        <v>406</v>
      </c>
      <c r="P703" s="83" t="s">
        <v>406</v>
      </c>
      <c r="Q703" s="83" t="s">
        <v>406</v>
      </c>
      <c r="R703" s="83" t="s">
        <v>406</v>
      </c>
      <c r="S703" s="83" t="s">
        <v>406</v>
      </c>
      <c r="T703" s="83" t="s">
        <v>406</v>
      </c>
      <c r="U703" s="3"/>
      <c r="V703" s="3"/>
    </row>
    <row r="704" spans="1:22">
      <c r="A704" s="83" t="s">
        <v>369</v>
      </c>
      <c r="B704" s="83" t="s">
        <v>367</v>
      </c>
      <c r="C704" s="83" t="s">
        <v>368</v>
      </c>
      <c r="D704" s="83">
        <v>123456</v>
      </c>
      <c r="E704" s="83" t="s">
        <v>370</v>
      </c>
      <c r="F704" s="83">
        <v>3</v>
      </c>
      <c r="G704" s="83">
        <v>8</v>
      </c>
      <c r="H704" s="83">
        <v>300</v>
      </c>
      <c r="I704" s="83" t="s">
        <v>406</v>
      </c>
      <c r="J704" s="83" t="s">
        <v>406</v>
      </c>
      <c r="K704" s="83" t="s">
        <v>406</v>
      </c>
      <c r="L704" s="83" t="s">
        <v>406</v>
      </c>
      <c r="M704" s="83" t="s">
        <v>406</v>
      </c>
      <c r="N704" s="83" t="s">
        <v>406</v>
      </c>
      <c r="O704" s="83" t="s">
        <v>406</v>
      </c>
      <c r="P704" s="83" t="s">
        <v>406</v>
      </c>
      <c r="Q704" s="83" t="s">
        <v>406</v>
      </c>
      <c r="R704" s="83" t="s">
        <v>406</v>
      </c>
      <c r="S704" s="83" t="s">
        <v>406</v>
      </c>
      <c r="T704" s="83" t="s">
        <v>406</v>
      </c>
      <c r="U704" s="3"/>
      <c r="V704" s="3"/>
    </row>
    <row r="705" spans="1:20">
      <c r="A705" s="83" t="s">
        <v>369</v>
      </c>
      <c r="B705" s="83" t="s">
        <v>367</v>
      </c>
      <c r="C705" s="83" t="s">
        <v>368</v>
      </c>
      <c r="D705" s="83">
        <v>123456</v>
      </c>
      <c r="E705" s="83" t="s">
        <v>370</v>
      </c>
      <c r="F705" s="83">
        <v>3</v>
      </c>
      <c r="G705" s="83">
        <v>8</v>
      </c>
      <c r="H705" s="83">
        <v>300</v>
      </c>
      <c r="I705" s="83" t="s">
        <v>406</v>
      </c>
      <c r="J705" s="83" t="s">
        <v>406</v>
      </c>
      <c r="K705" s="83" t="s">
        <v>406</v>
      </c>
      <c r="L705" s="83" t="s">
        <v>406</v>
      </c>
      <c r="M705" s="83" t="s">
        <v>406</v>
      </c>
      <c r="N705" s="83" t="s">
        <v>406</v>
      </c>
      <c r="O705" s="83" t="s">
        <v>406</v>
      </c>
      <c r="P705" s="83" t="s">
        <v>406</v>
      </c>
      <c r="Q705" s="83" t="s">
        <v>406</v>
      </c>
      <c r="R705" s="83" t="s">
        <v>406</v>
      </c>
      <c r="S705" s="83" t="s">
        <v>406</v>
      </c>
      <c r="T705" s="83" t="s">
        <v>406</v>
      </c>
    </row>
    <row r="706" spans="1:20">
      <c r="A706" s="83" t="s">
        <v>369</v>
      </c>
      <c r="B706" s="83" t="s">
        <v>367</v>
      </c>
      <c r="C706" s="83" t="s">
        <v>368</v>
      </c>
      <c r="D706" s="83">
        <v>123456</v>
      </c>
      <c r="E706" s="83" t="s">
        <v>370</v>
      </c>
      <c r="F706" s="83">
        <v>3</v>
      </c>
      <c r="G706" s="83">
        <v>8</v>
      </c>
      <c r="H706" s="83">
        <v>300</v>
      </c>
      <c r="I706" s="83" t="s">
        <v>406</v>
      </c>
      <c r="J706" s="83" t="s">
        <v>406</v>
      </c>
      <c r="K706" s="83" t="s">
        <v>406</v>
      </c>
      <c r="L706" s="83" t="s">
        <v>406</v>
      </c>
      <c r="M706" s="83" t="s">
        <v>406</v>
      </c>
      <c r="N706" s="83" t="s">
        <v>406</v>
      </c>
      <c r="O706" s="83" t="s">
        <v>406</v>
      </c>
      <c r="P706" s="83" t="s">
        <v>406</v>
      </c>
      <c r="Q706" s="83" t="s">
        <v>406</v>
      </c>
      <c r="R706" s="83" t="s">
        <v>406</v>
      </c>
      <c r="S706" s="83" t="s">
        <v>406</v>
      </c>
      <c r="T706" s="83" t="s">
        <v>406</v>
      </c>
    </row>
    <row r="707" spans="1:20">
      <c r="A707" s="83" t="s">
        <v>369</v>
      </c>
      <c r="B707" s="83" t="s">
        <v>367</v>
      </c>
      <c r="C707" s="83" t="s">
        <v>368</v>
      </c>
      <c r="D707" s="83">
        <v>123456</v>
      </c>
      <c r="E707" s="83" t="s">
        <v>370</v>
      </c>
      <c r="F707" s="83">
        <v>3</v>
      </c>
      <c r="G707" s="83">
        <v>8</v>
      </c>
      <c r="H707" s="83">
        <v>300</v>
      </c>
      <c r="I707" s="83" t="s">
        <v>406</v>
      </c>
      <c r="J707" s="83" t="s">
        <v>406</v>
      </c>
      <c r="K707" s="83" t="s">
        <v>406</v>
      </c>
      <c r="L707" s="83" t="s">
        <v>406</v>
      </c>
      <c r="M707" s="83" t="s">
        <v>406</v>
      </c>
      <c r="N707" s="83" t="s">
        <v>406</v>
      </c>
      <c r="O707" s="83" t="s">
        <v>406</v>
      </c>
      <c r="P707" s="83" t="s">
        <v>406</v>
      </c>
      <c r="Q707" s="83" t="s">
        <v>406</v>
      </c>
      <c r="R707" s="83" t="s">
        <v>406</v>
      </c>
      <c r="S707" s="83" t="s">
        <v>406</v>
      </c>
      <c r="T707" s="83" t="s">
        <v>406</v>
      </c>
    </row>
    <row r="708" spans="1:20">
      <c r="A708" s="83" t="s">
        <v>369</v>
      </c>
      <c r="B708" s="83" t="s">
        <v>367</v>
      </c>
      <c r="C708" s="83" t="s">
        <v>368</v>
      </c>
      <c r="D708" s="83">
        <v>123456</v>
      </c>
      <c r="E708" s="83" t="s">
        <v>370</v>
      </c>
      <c r="F708" s="83">
        <v>3</v>
      </c>
      <c r="G708" s="83">
        <v>8</v>
      </c>
      <c r="H708" s="83">
        <v>300</v>
      </c>
      <c r="I708" s="83" t="s">
        <v>406</v>
      </c>
      <c r="J708" s="83" t="s">
        <v>406</v>
      </c>
      <c r="K708" s="83" t="s">
        <v>406</v>
      </c>
      <c r="L708" s="83" t="s">
        <v>406</v>
      </c>
      <c r="M708" s="83" t="s">
        <v>406</v>
      </c>
      <c r="N708" s="83" t="s">
        <v>406</v>
      </c>
      <c r="O708" s="83" t="s">
        <v>406</v>
      </c>
      <c r="P708" s="83" t="s">
        <v>406</v>
      </c>
      <c r="Q708" s="83" t="s">
        <v>406</v>
      </c>
      <c r="R708" s="83" t="s">
        <v>406</v>
      </c>
      <c r="S708" s="83" t="s">
        <v>406</v>
      </c>
      <c r="T708" s="83" t="s">
        <v>406</v>
      </c>
    </row>
    <row r="709" spans="1:20">
      <c r="A709" s="83" t="s">
        <v>369</v>
      </c>
      <c r="B709" s="83" t="s">
        <v>367</v>
      </c>
      <c r="C709" s="83" t="s">
        <v>368</v>
      </c>
      <c r="D709" s="83">
        <v>123456</v>
      </c>
      <c r="E709" s="83" t="s">
        <v>370</v>
      </c>
      <c r="F709" s="83">
        <v>3</v>
      </c>
      <c r="G709" s="83">
        <v>8</v>
      </c>
      <c r="H709" s="83">
        <v>300</v>
      </c>
      <c r="I709" s="83" t="s">
        <v>406</v>
      </c>
      <c r="J709" s="83" t="s">
        <v>406</v>
      </c>
      <c r="K709" s="83" t="s">
        <v>406</v>
      </c>
      <c r="L709" s="83" t="s">
        <v>406</v>
      </c>
      <c r="M709" s="83" t="s">
        <v>406</v>
      </c>
      <c r="N709" s="83" t="s">
        <v>406</v>
      </c>
      <c r="O709" s="83" t="s">
        <v>406</v>
      </c>
      <c r="P709" s="83" t="s">
        <v>406</v>
      </c>
      <c r="Q709" s="83" t="s">
        <v>406</v>
      </c>
      <c r="R709" s="83" t="s">
        <v>406</v>
      </c>
      <c r="S709" s="83" t="s">
        <v>406</v>
      </c>
      <c r="T709" s="83" t="s">
        <v>406</v>
      </c>
    </row>
    <row r="710" spans="1:20">
      <c r="A710" s="83" t="s">
        <v>369</v>
      </c>
      <c r="B710" s="83" t="s">
        <v>367</v>
      </c>
      <c r="C710" s="83" t="s">
        <v>368</v>
      </c>
      <c r="D710" s="83">
        <v>123456</v>
      </c>
      <c r="E710" s="83" t="s">
        <v>370</v>
      </c>
      <c r="F710" s="83">
        <v>3</v>
      </c>
      <c r="G710" s="83">
        <v>8</v>
      </c>
      <c r="H710" s="83">
        <v>300</v>
      </c>
      <c r="I710" s="83" t="s">
        <v>406</v>
      </c>
      <c r="J710" s="83" t="s">
        <v>406</v>
      </c>
      <c r="K710" s="83" t="s">
        <v>406</v>
      </c>
      <c r="L710" s="83" t="s">
        <v>406</v>
      </c>
      <c r="M710" s="83" t="s">
        <v>406</v>
      </c>
      <c r="N710" s="83" t="s">
        <v>406</v>
      </c>
      <c r="O710" s="83" t="s">
        <v>406</v>
      </c>
      <c r="P710" s="83" t="s">
        <v>406</v>
      </c>
      <c r="Q710" s="83" t="s">
        <v>406</v>
      </c>
      <c r="R710" s="83" t="s">
        <v>406</v>
      </c>
      <c r="S710" s="83" t="s">
        <v>406</v>
      </c>
      <c r="T710" s="83" t="s">
        <v>406</v>
      </c>
    </row>
    <row r="711" spans="1:20">
      <c r="A711" s="83" t="s">
        <v>369</v>
      </c>
      <c r="B711" s="83" t="s">
        <v>367</v>
      </c>
      <c r="C711" s="83" t="s">
        <v>368</v>
      </c>
      <c r="D711" s="83">
        <v>123456</v>
      </c>
      <c r="E711" s="83" t="s">
        <v>370</v>
      </c>
      <c r="F711" s="83">
        <v>3</v>
      </c>
      <c r="G711" s="83">
        <v>8</v>
      </c>
      <c r="H711" s="83">
        <v>300</v>
      </c>
      <c r="I711" s="83" t="s">
        <v>406</v>
      </c>
      <c r="J711" s="83" t="s">
        <v>406</v>
      </c>
      <c r="K711" s="83" t="s">
        <v>406</v>
      </c>
      <c r="L711" s="83" t="s">
        <v>406</v>
      </c>
      <c r="M711" s="83" t="s">
        <v>406</v>
      </c>
      <c r="N711" s="83" t="s">
        <v>406</v>
      </c>
      <c r="O711" s="83" t="s">
        <v>406</v>
      </c>
      <c r="P711" s="83" t="s">
        <v>406</v>
      </c>
      <c r="Q711" s="83" t="s">
        <v>406</v>
      </c>
      <c r="R711" s="83" t="s">
        <v>406</v>
      </c>
      <c r="S711" s="83" t="s">
        <v>406</v>
      </c>
      <c r="T711" s="83" t="s">
        <v>406</v>
      </c>
    </row>
    <row r="712" spans="1:20">
      <c r="A712" s="83" t="s">
        <v>369</v>
      </c>
      <c r="B712" s="83" t="s">
        <v>367</v>
      </c>
      <c r="C712" s="83" t="s">
        <v>368</v>
      </c>
      <c r="D712" s="83">
        <v>123456</v>
      </c>
      <c r="E712" s="83" t="s">
        <v>370</v>
      </c>
      <c r="F712" s="83">
        <v>3</v>
      </c>
      <c r="G712" s="83">
        <v>8</v>
      </c>
      <c r="H712" s="83">
        <v>300</v>
      </c>
      <c r="I712" s="83" t="s">
        <v>406</v>
      </c>
      <c r="J712" s="83" t="s">
        <v>406</v>
      </c>
      <c r="K712" s="83" t="s">
        <v>406</v>
      </c>
      <c r="L712" s="83" t="s">
        <v>406</v>
      </c>
      <c r="M712" s="83" t="s">
        <v>406</v>
      </c>
      <c r="N712" s="83" t="s">
        <v>406</v>
      </c>
      <c r="O712" s="83" t="s">
        <v>406</v>
      </c>
      <c r="P712" s="83" t="s">
        <v>406</v>
      </c>
      <c r="Q712" s="83" t="s">
        <v>406</v>
      </c>
      <c r="R712" s="83" t="s">
        <v>406</v>
      </c>
      <c r="S712" s="83" t="s">
        <v>406</v>
      </c>
      <c r="T712" s="83" t="s">
        <v>406</v>
      </c>
    </row>
    <row r="713" spans="1:20">
      <c r="A713" s="83" t="s">
        <v>369</v>
      </c>
      <c r="B713" s="83" t="s">
        <v>367</v>
      </c>
      <c r="C713" s="83" t="s">
        <v>368</v>
      </c>
      <c r="D713" s="83">
        <v>123456</v>
      </c>
      <c r="E713" s="83" t="s">
        <v>370</v>
      </c>
      <c r="F713" s="83">
        <v>3</v>
      </c>
      <c r="G713" s="83">
        <v>8</v>
      </c>
      <c r="H713" s="83">
        <v>300</v>
      </c>
      <c r="I713" s="83" t="s">
        <v>406</v>
      </c>
      <c r="J713" s="83" t="s">
        <v>406</v>
      </c>
      <c r="K713" s="83" t="s">
        <v>406</v>
      </c>
      <c r="L713" s="83" t="s">
        <v>406</v>
      </c>
      <c r="M713" s="83" t="s">
        <v>406</v>
      </c>
      <c r="N713" s="83" t="s">
        <v>406</v>
      </c>
      <c r="O713" s="83" t="s">
        <v>406</v>
      </c>
      <c r="P713" s="83" t="s">
        <v>406</v>
      </c>
      <c r="Q713" s="83" t="s">
        <v>406</v>
      </c>
      <c r="R713" s="83" t="s">
        <v>406</v>
      </c>
      <c r="S713" s="83" t="s">
        <v>406</v>
      </c>
      <c r="T713" s="83" t="s">
        <v>406</v>
      </c>
    </row>
    <row r="714" spans="1:20">
      <c r="A714" s="83" t="s">
        <v>369</v>
      </c>
      <c r="B714" s="83" t="s">
        <v>367</v>
      </c>
      <c r="C714" s="83" t="s">
        <v>368</v>
      </c>
      <c r="D714" s="83">
        <v>123456</v>
      </c>
      <c r="E714" s="83" t="s">
        <v>370</v>
      </c>
      <c r="F714" s="83">
        <v>3</v>
      </c>
      <c r="G714" s="83">
        <v>8</v>
      </c>
      <c r="H714" s="83">
        <v>300</v>
      </c>
      <c r="I714" s="83" t="s">
        <v>406</v>
      </c>
      <c r="J714" s="83" t="s">
        <v>406</v>
      </c>
      <c r="K714" s="83" t="s">
        <v>406</v>
      </c>
      <c r="L714" s="83" t="s">
        <v>406</v>
      </c>
      <c r="M714" s="83" t="s">
        <v>406</v>
      </c>
      <c r="N714" s="83" t="s">
        <v>406</v>
      </c>
      <c r="O714" s="83" t="s">
        <v>406</v>
      </c>
      <c r="P714" s="83" t="s">
        <v>406</v>
      </c>
      <c r="Q714" s="83" t="s">
        <v>406</v>
      </c>
      <c r="R714" s="83" t="s">
        <v>406</v>
      </c>
      <c r="S714" s="83" t="s">
        <v>406</v>
      </c>
      <c r="T714" s="83" t="s">
        <v>406</v>
      </c>
    </row>
    <row r="715" spans="1:20">
      <c r="A715" s="83" t="s">
        <v>369</v>
      </c>
      <c r="B715" s="83" t="s">
        <v>367</v>
      </c>
      <c r="C715" s="83" t="s">
        <v>368</v>
      </c>
      <c r="D715" s="83">
        <v>123456</v>
      </c>
      <c r="E715" s="83" t="s">
        <v>370</v>
      </c>
      <c r="F715" s="83">
        <v>3</v>
      </c>
      <c r="G715" s="83">
        <v>8</v>
      </c>
      <c r="H715" s="83">
        <v>300</v>
      </c>
      <c r="I715" s="83" t="s">
        <v>406</v>
      </c>
      <c r="J715" s="83" t="s">
        <v>406</v>
      </c>
      <c r="K715" s="83" t="s">
        <v>406</v>
      </c>
      <c r="L715" s="83" t="s">
        <v>406</v>
      </c>
      <c r="M715" s="83" t="s">
        <v>406</v>
      </c>
      <c r="N715" s="83" t="s">
        <v>406</v>
      </c>
      <c r="O715" s="83" t="s">
        <v>406</v>
      </c>
      <c r="P715" s="83" t="s">
        <v>406</v>
      </c>
      <c r="Q715" s="83" t="s">
        <v>406</v>
      </c>
      <c r="R715" s="83" t="s">
        <v>406</v>
      </c>
      <c r="S715" s="83" t="s">
        <v>406</v>
      </c>
      <c r="T715" s="83" t="s">
        <v>406</v>
      </c>
    </row>
    <row r="716" spans="1:20">
      <c r="A716" s="83" t="s">
        <v>369</v>
      </c>
      <c r="B716" s="83" t="s">
        <v>367</v>
      </c>
      <c r="C716" s="83" t="s">
        <v>368</v>
      </c>
      <c r="D716" s="83">
        <v>123456</v>
      </c>
      <c r="E716" s="83" t="s">
        <v>370</v>
      </c>
      <c r="F716" s="83">
        <v>3</v>
      </c>
      <c r="G716" s="83">
        <v>8</v>
      </c>
      <c r="H716" s="83">
        <v>300</v>
      </c>
      <c r="I716" s="83" t="s">
        <v>406</v>
      </c>
      <c r="J716" s="83" t="s">
        <v>406</v>
      </c>
      <c r="K716" s="83" t="s">
        <v>406</v>
      </c>
      <c r="L716" s="83" t="s">
        <v>406</v>
      </c>
      <c r="M716" s="83" t="s">
        <v>406</v>
      </c>
      <c r="N716" s="83" t="s">
        <v>406</v>
      </c>
      <c r="O716" s="83" t="s">
        <v>406</v>
      </c>
      <c r="P716" s="83" t="s">
        <v>406</v>
      </c>
      <c r="Q716" s="83" t="s">
        <v>406</v>
      </c>
      <c r="R716" s="83" t="s">
        <v>406</v>
      </c>
      <c r="S716" s="83" t="s">
        <v>406</v>
      </c>
      <c r="T716" s="83" t="s">
        <v>406</v>
      </c>
    </row>
    <row r="717" spans="1:20">
      <c r="A717" s="83" t="s">
        <v>369</v>
      </c>
      <c r="B717" s="83" t="s">
        <v>367</v>
      </c>
      <c r="C717" s="83" t="s">
        <v>368</v>
      </c>
      <c r="D717" s="83">
        <v>123456</v>
      </c>
      <c r="E717" s="83" t="s">
        <v>370</v>
      </c>
      <c r="F717" s="83">
        <v>3</v>
      </c>
      <c r="G717" s="83">
        <v>8</v>
      </c>
      <c r="H717" s="83">
        <v>300</v>
      </c>
      <c r="I717" s="83" t="s">
        <v>406</v>
      </c>
      <c r="J717" s="83" t="s">
        <v>406</v>
      </c>
      <c r="K717" s="83" t="s">
        <v>406</v>
      </c>
      <c r="L717" s="83" t="s">
        <v>406</v>
      </c>
      <c r="M717" s="83" t="s">
        <v>406</v>
      </c>
      <c r="N717" s="83" t="s">
        <v>406</v>
      </c>
      <c r="O717" s="83" t="s">
        <v>406</v>
      </c>
      <c r="P717" s="83" t="s">
        <v>406</v>
      </c>
      <c r="Q717" s="83" t="s">
        <v>406</v>
      </c>
      <c r="R717" s="83" t="s">
        <v>406</v>
      </c>
      <c r="S717" s="83" t="s">
        <v>406</v>
      </c>
      <c r="T717" s="83" t="s">
        <v>406</v>
      </c>
    </row>
    <row r="718" spans="1:20">
      <c r="A718" s="83" t="s">
        <v>369</v>
      </c>
      <c r="B718" s="83" t="s">
        <v>367</v>
      </c>
      <c r="C718" s="83" t="s">
        <v>368</v>
      </c>
      <c r="D718" s="83">
        <v>123456</v>
      </c>
      <c r="E718" s="83" t="s">
        <v>370</v>
      </c>
      <c r="F718" s="83">
        <v>3</v>
      </c>
      <c r="G718" s="83">
        <v>8</v>
      </c>
      <c r="H718" s="83">
        <v>300</v>
      </c>
      <c r="I718" s="83" t="s">
        <v>406</v>
      </c>
      <c r="J718" s="83" t="s">
        <v>406</v>
      </c>
      <c r="K718" s="83" t="s">
        <v>406</v>
      </c>
      <c r="L718" s="83" t="s">
        <v>406</v>
      </c>
      <c r="M718" s="83" t="s">
        <v>406</v>
      </c>
      <c r="N718" s="83" t="s">
        <v>406</v>
      </c>
      <c r="O718" s="83" t="s">
        <v>406</v>
      </c>
      <c r="P718" s="83" t="s">
        <v>406</v>
      </c>
      <c r="Q718" s="83" t="s">
        <v>406</v>
      </c>
      <c r="R718" s="83" t="s">
        <v>406</v>
      </c>
      <c r="S718" s="83" t="s">
        <v>406</v>
      </c>
      <c r="T718" s="83" t="s">
        <v>406</v>
      </c>
    </row>
    <row r="719" spans="1:20">
      <c r="A719" s="83" t="s">
        <v>369</v>
      </c>
      <c r="B719" s="83" t="s">
        <v>367</v>
      </c>
      <c r="C719" s="83" t="s">
        <v>368</v>
      </c>
      <c r="D719" s="83">
        <v>123456</v>
      </c>
      <c r="E719" s="83" t="s">
        <v>370</v>
      </c>
      <c r="F719" s="83">
        <v>3</v>
      </c>
      <c r="G719" s="83">
        <v>8</v>
      </c>
      <c r="H719" s="83">
        <v>300</v>
      </c>
      <c r="I719" s="83" t="s">
        <v>406</v>
      </c>
      <c r="J719" s="83" t="s">
        <v>406</v>
      </c>
      <c r="K719" s="83" t="s">
        <v>406</v>
      </c>
      <c r="L719" s="83" t="s">
        <v>406</v>
      </c>
      <c r="M719" s="83" t="s">
        <v>406</v>
      </c>
      <c r="N719" s="83" t="s">
        <v>406</v>
      </c>
      <c r="O719" s="83" t="s">
        <v>406</v>
      </c>
      <c r="P719" s="83" t="s">
        <v>406</v>
      </c>
      <c r="Q719" s="83" t="s">
        <v>406</v>
      </c>
      <c r="R719" s="83" t="s">
        <v>406</v>
      </c>
      <c r="S719" s="83" t="s">
        <v>406</v>
      </c>
      <c r="T719" s="83" t="s">
        <v>406</v>
      </c>
    </row>
    <row r="720" spans="1:20">
      <c r="A720" s="83" t="s">
        <v>369</v>
      </c>
      <c r="B720" s="83" t="s">
        <v>367</v>
      </c>
      <c r="C720" s="83" t="s">
        <v>368</v>
      </c>
      <c r="D720" s="83">
        <v>123456</v>
      </c>
      <c r="E720" s="83" t="s">
        <v>370</v>
      </c>
      <c r="F720" s="83">
        <v>3</v>
      </c>
      <c r="G720" s="83">
        <v>8</v>
      </c>
      <c r="H720" s="83">
        <v>300</v>
      </c>
      <c r="I720" s="83" t="s">
        <v>406</v>
      </c>
      <c r="J720" s="83" t="s">
        <v>406</v>
      </c>
      <c r="K720" s="83" t="s">
        <v>406</v>
      </c>
      <c r="L720" s="83" t="s">
        <v>406</v>
      </c>
      <c r="M720" s="83" t="s">
        <v>406</v>
      </c>
      <c r="N720" s="83" t="s">
        <v>406</v>
      </c>
      <c r="O720" s="83" t="s">
        <v>406</v>
      </c>
      <c r="P720" s="83" t="s">
        <v>406</v>
      </c>
      <c r="Q720" s="83" t="s">
        <v>406</v>
      </c>
      <c r="R720" s="83" t="s">
        <v>406</v>
      </c>
      <c r="S720" s="83" t="s">
        <v>406</v>
      </c>
      <c r="T720" s="83" t="s">
        <v>406</v>
      </c>
    </row>
    <row r="721" spans="1:20">
      <c r="A721" s="83" t="s">
        <v>369</v>
      </c>
      <c r="B721" s="83" t="s">
        <v>367</v>
      </c>
      <c r="C721" s="83" t="s">
        <v>368</v>
      </c>
      <c r="D721" s="83">
        <v>123456</v>
      </c>
      <c r="E721" s="83" t="s">
        <v>370</v>
      </c>
      <c r="F721" s="83">
        <v>3</v>
      </c>
      <c r="G721" s="83">
        <v>8</v>
      </c>
      <c r="H721" s="83">
        <v>300</v>
      </c>
      <c r="I721" s="83" t="s">
        <v>406</v>
      </c>
      <c r="J721" s="83" t="s">
        <v>406</v>
      </c>
      <c r="K721" s="83" t="s">
        <v>406</v>
      </c>
      <c r="L721" s="83" t="s">
        <v>406</v>
      </c>
      <c r="M721" s="83" t="s">
        <v>406</v>
      </c>
      <c r="N721" s="83" t="s">
        <v>406</v>
      </c>
      <c r="O721" s="83" t="s">
        <v>406</v>
      </c>
      <c r="P721" s="83" t="s">
        <v>406</v>
      </c>
      <c r="Q721" s="83" t="s">
        <v>406</v>
      </c>
      <c r="R721" s="83" t="s">
        <v>406</v>
      </c>
      <c r="S721" s="83" t="s">
        <v>406</v>
      </c>
      <c r="T721" s="83" t="s">
        <v>406</v>
      </c>
    </row>
    <row r="722" spans="1:20">
      <c r="A722" s="83" t="s">
        <v>369</v>
      </c>
      <c r="B722" s="83" t="s">
        <v>367</v>
      </c>
      <c r="C722" s="83" t="s">
        <v>368</v>
      </c>
      <c r="D722" s="83">
        <v>123456</v>
      </c>
      <c r="E722" s="83" t="s">
        <v>370</v>
      </c>
      <c r="F722" s="83">
        <v>3</v>
      </c>
      <c r="G722" s="83">
        <v>8</v>
      </c>
      <c r="H722" s="83">
        <v>300</v>
      </c>
      <c r="I722" s="83" t="s">
        <v>406</v>
      </c>
      <c r="J722" s="83" t="s">
        <v>406</v>
      </c>
      <c r="K722" s="83" t="s">
        <v>406</v>
      </c>
      <c r="L722" s="83" t="s">
        <v>406</v>
      </c>
      <c r="M722" s="83" t="s">
        <v>406</v>
      </c>
      <c r="N722" s="83" t="s">
        <v>406</v>
      </c>
      <c r="O722" s="83" t="s">
        <v>406</v>
      </c>
      <c r="P722" s="83" t="s">
        <v>406</v>
      </c>
      <c r="Q722" s="83" t="s">
        <v>406</v>
      </c>
      <c r="R722" s="83" t="s">
        <v>406</v>
      </c>
      <c r="S722" s="83" t="s">
        <v>406</v>
      </c>
      <c r="T722" s="83" t="s">
        <v>406</v>
      </c>
    </row>
    <row r="723" spans="1:20">
      <c r="A723" s="83" t="s">
        <v>369</v>
      </c>
      <c r="B723" s="83" t="s">
        <v>367</v>
      </c>
      <c r="C723" s="83" t="s">
        <v>368</v>
      </c>
      <c r="D723" s="83">
        <v>123456</v>
      </c>
      <c r="E723" s="83" t="s">
        <v>370</v>
      </c>
      <c r="F723" s="83">
        <v>3</v>
      </c>
      <c r="G723" s="83">
        <v>8</v>
      </c>
      <c r="H723" s="83">
        <v>300</v>
      </c>
      <c r="I723" s="83" t="s">
        <v>406</v>
      </c>
      <c r="J723" s="83" t="s">
        <v>406</v>
      </c>
      <c r="K723" s="83" t="s">
        <v>406</v>
      </c>
      <c r="L723" s="83" t="s">
        <v>406</v>
      </c>
      <c r="M723" s="83" t="s">
        <v>406</v>
      </c>
      <c r="N723" s="83" t="s">
        <v>406</v>
      </c>
      <c r="O723" s="83" t="s">
        <v>406</v>
      </c>
      <c r="P723" s="83" t="s">
        <v>406</v>
      </c>
      <c r="Q723" s="83" t="s">
        <v>406</v>
      </c>
      <c r="R723" s="83" t="s">
        <v>406</v>
      </c>
      <c r="S723" s="83" t="s">
        <v>406</v>
      </c>
      <c r="T723" s="83" t="s">
        <v>406</v>
      </c>
    </row>
    <row r="724" spans="1:20">
      <c r="A724" s="83" t="s">
        <v>369</v>
      </c>
      <c r="B724" s="83" t="s">
        <v>367</v>
      </c>
      <c r="C724" s="83" t="s">
        <v>368</v>
      </c>
      <c r="D724" s="83">
        <v>123456</v>
      </c>
      <c r="E724" s="83" t="s">
        <v>370</v>
      </c>
      <c r="F724" s="83">
        <v>3</v>
      </c>
      <c r="G724" s="83">
        <v>8</v>
      </c>
      <c r="H724" s="83">
        <v>300</v>
      </c>
      <c r="I724" s="83" t="s">
        <v>406</v>
      </c>
      <c r="J724" s="83" t="s">
        <v>406</v>
      </c>
      <c r="K724" s="83" t="s">
        <v>406</v>
      </c>
      <c r="L724" s="83" t="s">
        <v>406</v>
      </c>
      <c r="M724" s="83" t="s">
        <v>406</v>
      </c>
      <c r="N724" s="83" t="s">
        <v>406</v>
      </c>
      <c r="O724" s="83" t="s">
        <v>406</v>
      </c>
      <c r="P724" s="83" t="s">
        <v>406</v>
      </c>
      <c r="Q724" s="83" t="s">
        <v>406</v>
      </c>
      <c r="R724" s="83" t="s">
        <v>406</v>
      </c>
      <c r="S724" s="83" t="s">
        <v>406</v>
      </c>
      <c r="T724" s="83" t="s">
        <v>406</v>
      </c>
    </row>
    <row r="725" spans="1:20">
      <c r="A725" s="83" t="s">
        <v>369</v>
      </c>
      <c r="B725" s="83" t="s">
        <v>367</v>
      </c>
      <c r="C725" s="83" t="s">
        <v>368</v>
      </c>
      <c r="D725" s="83">
        <v>123456</v>
      </c>
      <c r="E725" s="83" t="s">
        <v>370</v>
      </c>
      <c r="F725" s="83">
        <v>3</v>
      </c>
      <c r="G725" s="83">
        <v>8</v>
      </c>
      <c r="H725" s="83">
        <v>300</v>
      </c>
      <c r="I725" s="83" t="s">
        <v>406</v>
      </c>
      <c r="J725" s="83" t="s">
        <v>406</v>
      </c>
      <c r="K725" s="83" t="s">
        <v>406</v>
      </c>
      <c r="L725" s="83" t="s">
        <v>406</v>
      </c>
      <c r="M725" s="83" t="s">
        <v>406</v>
      </c>
      <c r="N725" s="83" t="s">
        <v>406</v>
      </c>
      <c r="O725" s="83" t="s">
        <v>406</v>
      </c>
      <c r="P725" s="83" t="s">
        <v>406</v>
      </c>
      <c r="Q725" s="83" t="s">
        <v>406</v>
      </c>
      <c r="R725" s="83" t="s">
        <v>406</v>
      </c>
      <c r="S725" s="83" t="s">
        <v>406</v>
      </c>
      <c r="T725" s="83" t="s">
        <v>406</v>
      </c>
    </row>
    <row r="726" spans="1:20">
      <c r="A726" s="83" t="s">
        <v>369</v>
      </c>
      <c r="B726" s="83" t="s">
        <v>367</v>
      </c>
      <c r="C726" s="83" t="s">
        <v>368</v>
      </c>
      <c r="D726" s="83">
        <v>123456</v>
      </c>
      <c r="E726" s="83" t="s">
        <v>370</v>
      </c>
      <c r="F726" s="83">
        <v>3</v>
      </c>
      <c r="G726" s="83">
        <v>8</v>
      </c>
      <c r="H726" s="83">
        <v>300</v>
      </c>
      <c r="I726" s="83" t="s">
        <v>406</v>
      </c>
      <c r="J726" s="83" t="s">
        <v>406</v>
      </c>
      <c r="K726" s="83" t="s">
        <v>406</v>
      </c>
      <c r="L726" s="83" t="s">
        <v>406</v>
      </c>
      <c r="M726" s="83" t="s">
        <v>406</v>
      </c>
      <c r="N726" s="83" t="s">
        <v>406</v>
      </c>
      <c r="O726" s="83" t="s">
        <v>406</v>
      </c>
      <c r="P726" s="83" t="s">
        <v>406</v>
      </c>
      <c r="Q726" s="83" t="s">
        <v>406</v>
      </c>
      <c r="R726" s="83" t="s">
        <v>406</v>
      </c>
      <c r="S726" s="83" t="s">
        <v>406</v>
      </c>
      <c r="T726" s="83" t="s">
        <v>406</v>
      </c>
    </row>
    <row r="727" spans="1:20">
      <c r="A727" s="83" t="s">
        <v>369</v>
      </c>
      <c r="B727" s="83" t="s">
        <v>367</v>
      </c>
      <c r="C727" s="83" t="s">
        <v>368</v>
      </c>
      <c r="D727" s="83">
        <v>123456</v>
      </c>
      <c r="E727" s="83" t="s">
        <v>370</v>
      </c>
      <c r="F727" s="83">
        <v>3</v>
      </c>
      <c r="G727" s="83">
        <v>8</v>
      </c>
      <c r="H727" s="83">
        <v>300</v>
      </c>
      <c r="I727" s="83" t="s">
        <v>406</v>
      </c>
      <c r="J727" s="83" t="s">
        <v>406</v>
      </c>
      <c r="K727" s="83" t="s">
        <v>406</v>
      </c>
      <c r="L727" s="83" t="s">
        <v>406</v>
      </c>
      <c r="M727" s="83" t="s">
        <v>406</v>
      </c>
      <c r="N727" s="83" t="s">
        <v>406</v>
      </c>
      <c r="O727" s="83" t="s">
        <v>406</v>
      </c>
      <c r="P727" s="83" t="s">
        <v>406</v>
      </c>
      <c r="Q727" s="83" t="s">
        <v>406</v>
      </c>
      <c r="R727" s="83" t="s">
        <v>406</v>
      </c>
      <c r="S727" s="83" t="s">
        <v>406</v>
      </c>
      <c r="T727" s="83" t="s">
        <v>406</v>
      </c>
    </row>
    <row r="728" spans="1:20">
      <c r="A728" s="83" t="s">
        <v>369</v>
      </c>
      <c r="B728" s="83" t="s">
        <v>367</v>
      </c>
      <c r="C728" s="83" t="s">
        <v>368</v>
      </c>
      <c r="D728" s="83">
        <v>123456</v>
      </c>
      <c r="E728" s="83" t="s">
        <v>370</v>
      </c>
      <c r="F728" s="83">
        <v>3</v>
      </c>
      <c r="G728" s="83">
        <v>8</v>
      </c>
      <c r="H728" s="83">
        <v>300</v>
      </c>
      <c r="I728" s="83" t="s">
        <v>406</v>
      </c>
      <c r="J728" s="83" t="s">
        <v>406</v>
      </c>
      <c r="K728" s="83" t="s">
        <v>406</v>
      </c>
      <c r="L728" s="83" t="s">
        <v>406</v>
      </c>
      <c r="M728" s="83" t="s">
        <v>406</v>
      </c>
      <c r="N728" s="83" t="s">
        <v>406</v>
      </c>
      <c r="O728" s="83" t="s">
        <v>406</v>
      </c>
      <c r="P728" s="83" t="s">
        <v>406</v>
      </c>
      <c r="Q728" s="83" t="s">
        <v>406</v>
      </c>
      <c r="R728" s="83" t="s">
        <v>406</v>
      </c>
      <c r="S728" s="83" t="s">
        <v>406</v>
      </c>
      <c r="T728" s="83" t="s">
        <v>406</v>
      </c>
    </row>
    <row r="729" spans="1:20">
      <c r="A729" s="83" t="s">
        <v>369</v>
      </c>
      <c r="B729" s="83" t="s">
        <v>367</v>
      </c>
      <c r="C729" s="83" t="s">
        <v>368</v>
      </c>
      <c r="D729" s="83">
        <v>123456</v>
      </c>
      <c r="E729" s="83" t="s">
        <v>370</v>
      </c>
      <c r="F729" s="83">
        <v>3</v>
      </c>
      <c r="G729" s="83">
        <v>8</v>
      </c>
      <c r="H729" s="83">
        <v>300</v>
      </c>
      <c r="I729" s="83" t="s">
        <v>406</v>
      </c>
      <c r="J729" s="83" t="s">
        <v>406</v>
      </c>
      <c r="K729" s="83" t="s">
        <v>406</v>
      </c>
      <c r="L729" s="83" t="s">
        <v>406</v>
      </c>
      <c r="M729" s="83" t="s">
        <v>406</v>
      </c>
      <c r="N729" s="83" t="s">
        <v>406</v>
      </c>
      <c r="O729" s="83" t="s">
        <v>406</v>
      </c>
      <c r="P729" s="83" t="s">
        <v>406</v>
      </c>
      <c r="Q729" s="83" t="s">
        <v>406</v>
      </c>
      <c r="R729" s="83" t="s">
        <v>406</v>
      </c>
      <c r="S729" s="83" t="s">
        <v>406</v>
      </c>
      <c r="T729" s="83" t="s">
        <v>406</v>
      </c>
    </row>
    <row r="730" spans="1:20">
      <c r="A730" s="83" t="s">
        <v>369</v>
      </c>
      <c r="B730" s="83" t="s">
        <v>367</v>
      </c>
      <c r="C730" s="83" t="s">
        <v>368</v>
      </c>
      <c r="D730" s="83">
        <v>123456</v>
      </c>
      <c r="E730" s="83" t="s">
        <v>370</v>
      </c>
      <c r="F730" s="83">
        <v>3</v>
      </c>
      <c r="G730" s="83">
        <v>8</v>
      </c>
      <c r="H730" s="83">
        <v>300</v>
      </c>
      <c r="I730" s="83" t="s">
        <v>406</v>
      </c>
      <c r="J730" s="83" t="s">
        <v>406</v>
      </c>
      <c r="K730" s="83" t="s">
        <v>406</v>
      </c>
      <c r="L730" s="83" t="s">
        <v>406</v>
      </c>
      <c r="M730" s="83" t="s">
        <v>406</v>
      </c>
      <c r="N730" s="83" t="s">
        <v>406</v>
      </c>
      <c r="O730" s="83" t="s">
        <v>406</v>
      </c>
      <c r="P730" s="83" t="s">
        <v>406</v>
      </c>
      <c r="Q730" s="83" t="s">
        <v>406</v>
      </c>
      <c r="R730" s="83" t="s">
        <v>406</v>
      </c>
      <c r="S730" s="83" t="s">
        <v>406</v>
      </c>
      <c r="T730" s="83" t="s">
        <v>406</v>
      </c>
    </row>
    <row r="731" spans="1:20">
      <c r="A731" s="83" t="s">
        <v>369</v>
      </c>
      <c r="B731" s="83" t="s">
        <v>367</v>
      </c>
      <c r="C731" s="83" t="s">
        <v>368</v>
      </c>
      <c r="D731" s="83">
        <v>123456</v>
      </c>
      <c r="E731" s="83" t="s">
        <v>370</v>
      </c>
      <c r="F731" s="83">
        <v>3</v>
      </c>
      <c r="G731" s="83">
        <v>8</v>
      </c>
      <c r="H731" s="83">
        <v>300</v>
      </c>
      <c r="I731" s="83" t="s">
        <v>406</v>
      </c>
      <c r="J731" s="83" t="s">
        <v>406</v>
      </c>
      <c r="K731" s="83" t="s">
        <v>406</v>
      </c>
      <c r="L731" s="83" t="s">
        <v>406</v>
      </c>
      <c r="M731" s="83" t="s">
        <v>406</v>
      </c>
      <c r="N731" s="83" t="s">
        <v>406</v>
      </c>
      <c r="O731" s="83" t="s">
        <v>406</v>
      </c>
      <c r="P731" s="83" t="s">
        <v>406</v>
      </c>
      <c r="Q731" s="83" t="s">
        <v>406</v>
      </c>
      <c r="R731" s="83" t="s">
        <v>406</v>
      </c>
      <c r="S731" s="83" t="s">
        <v>406</v>
      </c>
      <c r="T731" s="83" t="s">
        <v>406</v>
      </c>
    </row>
    <row r="732" spans="1:20">
      <c r="A732" s="83" t="s">
        <v>369</v>
      </c>
      <c r="B732" s="83" t="s">
        <v>367</v>
      </c>
      <c r="C732" s="83" t="s">
        <v>368</v>
      </c>
      <c r="D732" s="83">
        <v>123456</v>
      </c>
      <c r="E732" s="83" t="s">
        <v>370</v>
      </c>
      <c r="F732" s="83">
        <v>3</v>
      </c>
      <c r="G732" s="83">
        <v>8</v>
      </c>
      <c r="H732" s="83">
        <v>300</v>
      </c>
      <c r="I732" s="83" t="s">
        <v>406</v>
      </c>
      <c r="J732" s="83" t="s">
        <v>406</v>
      </c>
      <c r="K732" s="83" t="s">
        <v>406</v>
      </c>
      <c r="L732" s="83" t="s">
        <v>406</v>
      </c>
      <c r="M732" s="83" t="s">
        <v>406</v>
      </c>
      <c r="N732" s="83" t="s">
        <v>406</v>
      </c>
      <c r="O732" s="83" t="s">
        <v>406</v>
      </c>
      <c r="P732" s="83" t="s">
        <v>406</v>
      </c>
      <c r="Q732" s="83" t="s">
        <v>406</v>
      </c>
      <c r="R732" s="83" t="s">
        <v>406</v>
      </c>
      <c r="S732" s="83" t="s">
        <v>406</v>
      </c>
      <c r="T732" s="83" t="s">
        <v>406</v>
      </c>
    </row>
    <row r="733" spans="1:20">
      <c r="A733" s="83" t="s">
        <v>369</v>
      </c>
      <c r="B733" s="83" t="s">
        <v>367</v>
      </c>
      <c r="C733" s="83" t="s">
        <v>368</v>
      </c>
      <c r="D733" s="83">
        <v>123456</v>
      </c>
      <c r="E733" s="83" t="s">
        <v>370</v>
      </c>
      <c r="F733" s="83">
        <v>3</v>
      </c>
      <c r="G733" s="83">
        <v>8</v>
      </c>
      <c r="H733" s="83">
        <v>300</v>
      </c>
      <c r="I733" s="83" t="s">
        <v>406</v>
      </c>
      <c r="J733" s="83" t="s">
        <v>406</v>
      </c>
      <c r="K733" s="83" t="s">
        <v>406</v>
      </c>
      <c r="L733" s="83" t="s">
        <v>406</v>
      </c>
      <c r="M733" s="83" t="s">
        <v>406</v>
      </c>
      <c r="N733" s="83" t="s">
        <v>406</v>
      </c>
      <c r="O733" s="83" t="s">
        <v>406</v>
      </c>
      <c r="P733" s="83" t="s">
        <v>406</v>
      </c>
      <c r="Q733" s="83" t="s">
        <v>406</v>
      </c>
      <c r="R733" s="83" t="s">
        <v>406</v>
      </c>
      <c r="S733" s="83" t="s">
        <v>406</v>
      </c>
      <c r="T733" s="83" t="s">
        <v>406</v>
      </c>
    </row>
    <row r="734" spans="1:20">
      <c r="A734" s="83" t="s">
        <v>369</v>
      </c>
      <c r="B734" s="83" t="s">
        <v>367</v>
      </c>
      <c r="C734" s="83" t="s">
        <v>368</v>
      </c>
      <c r="D734" s="83">
        <v>123456</v>
      </c>
      <c r="E734" s="83" t="s">
        <v>370</v>
      </c>
      <c r="F734" s="83">
        <v>3</v>
      </c>
      <c r="G734" s="83">
        <v>8</v>
      </c>
      <c r="H734" s="83">
        <v>300</v>
      </c>
      <c r="I734" s="83" t="s">
        <v>406</v>
      </c>
      <c r="J734" s="83" t="s">
        <v>406</v>
      </c>
      <c r="K734" s="83" t="s">
        <v>406</v>
      </c>
      <c r="L734" s="83" t="s">
        <v>406</v>
      </c>
      <c r="M734" s="83" t="s">
        <v>406</v>
      </c>
      <c r="N734" s="83" t="s">
        <v>406</v>
      </c>
      <c r="O734" s="83" t="s">
        <v>406</v>
      </c>
      <c r="P734" s="83" t="s">
        <v>406</v>
      </c>
      <c r="Q734" s="83" t="s">
        <v>406</v>
      </c>
      <c r="R734" s="83" t="s">
        <v>406</v>
      </c>
      <c r="S734" s="83" t="s">
        <v>406</v>
      </c>
      <c r="T734" s="83" t="s">
        <v>406</v>
      </c>
    </row>
    <row r="735" spans="1:20">
      <c r="A735" s="83" t="s">
        <v>369</v>
      </c>
      <c r="B735" s="83" t="s">
        <v>367</v>
      </c>
      <c r="C735" s="83" t="s">
        <v>368</v>
      </c>
      <c r="D735" s="83">
        <v>123456</v>
      </c>
      <c r="E735" s="83" t="s">
        <v>370</v>
      </c>
      <c r="F735" s="83">
        <v>3</v>
      </c>
      <c r="G735" s="83">
        <v>8</v>
      </c>
      <c r="H735" s="83">
        <v>300</v>
      </c>
      <c r="I735" s="83" t="s">
        <v>406</v>
      </c>
      <c r="J735" s="83" t="s">
        <v>406</v>
      </c>
      <c r="K735" s="83" t="s">
        <v>406</v>
      </c>
      <c r="L735" s="83" t="s">
        <v>406</v>
      </c>
      <c r="M735" s="83" t="s">
        <v>406</v>
      </c>
      <c r="N735" s="83" t="s">
        <v>406</v>
      </c>
      <c r="O735" s="83" t="s">
        <v>406</v>
      </c>
      <c r="P735" s="83" t="s">
        <v>406</v>
      </c>
      <c r="Q735" s="83" t="s">
        <v>406</v>
      </c>
      <c r="R735" s="83" t="s">
        <v>406</v>
      </c>
      <c r="S735" s="83" t="s">
        <v>406</v>
      </c>
      <c r="T735" s="83" t="s">
        <v>406</v>
      </c>
    </row>
    <row r="736" spans="1:20">
      <c r="A736" s="83" t="s">
        <v>369</v>
      </c>
      <c r="B736" s="83" t="s">
        <v>367</v>
      </c>
      <c r="C736" s="83" t="s">
        <v>368</v>
      </c>
      <c r="D736" s="83">
        <v>123456</v>
      </c>
      <c r="E736" s="83" t="s">
        <v>370</v>
      </c>
      <c r="F736" s="83">
        <v>3</v>
      </c>
      <c r="G736" s="83">
        <v>8</v>
      </c>
      <c r="H736" s="83">
        <v>300</v>
      </c>
      <c r="I736" s="83" t="s">
        <v>406</v>
      </c>
      <c r="J736" s="83" t="s">
        <v>406</v>
      </c>
      <c r="K736" s="83" t="s">
        <v>406</v>
      </c>
      <c r="L736" s="83" t="s">
        <v>406</v>
      </c>
      <c r="M736" s="83" t="s">
        <v>406</v>
      </c>
      <c r="N736" s="83" t="s">
        <v>406</v>
      </c>
      <c r="O736" s="83" t="s">
        <v>406</v>
      </c>
      <c r="P736" s="83" t="s">
        <v>406</v>
      </c>
      <c r="Q736" s="83" t="s">
        <v>406</v>
      </c>
      <c r="R736" s="83" t="s">
        <v>406</v>
      </c>
      <c r="S736" s="83" t="s">
        <v>406</v>
      </c>
      <c r="T736" s="83" t="s">
        <v>406</v>
      </c>
    </row>
    <row r="737" spans="1:20">
      <c r="A737" s="83" t="s">
        <v>369</v>
      </c>
      <c r="B737" s="83" t="s">
        <v>367</v>
      </c>
      <c r="C737" s="83" t="s">
        <v>368</v>
      </c>
      <c r="D737" s="83">
        <v>123456</v>
      </c>
      <c r="E737" s="83" t="s">
        <v>370</v>
      </c>
      <c r="F737" s="83">
        <v>3</v>
      </c>
      <c r="G737" s="83">
        <v>8</v>
      </c>
      <c r="H737" s="83">
        <v>300</v>
      </c>
      <c r="I737" s="83" t="s">
        <v>406</v>
      </c>
      <c r="J737" s="83" t="s">
        <v>406</v>
      </c>
      <c r="K737" s="83" t="s">
        <v>406</v>
      </c>
      <c r="L737" s="83" t="s">
        <v>406</v>
      </c>
      <c r="M737" s="83" t="s">
        <v>406</v>
      </c>
      <c r="N737" s="83" t="s">
        <v>406</v>
      </c>
      <c r="O737" s="83" t="s">
        <v>406</v>
      </c>
      <c r="P737" s="83" t="s">
        <v>406</v>
      </c>
      <c r="Q737" s="83" t="s">
        <v>406</v>
      </c>
      <c r="R737" s="83" t="s">
        <v>406</v>
      </c>
      <c r="S737" s="83" t="s">
        <v>406</v>
      </c>
      <c r="T737" s="83" t="s">
        <v>406</v>
      </c>
    </row>
    <row r="738" spans="1:20">
      <c r="A738" s="83" t="s">
        <v>369</v>
      </c>
      <c r="B738" s="83" t="s">
        <v>367</v>
      </c>
      <c r="C738" s="83" t="s">
        <v>368</v>
      </c>
      <c r="D738" s="83">
        <v>123456</v>
      </c>
      <c r="E738" s="83" t="s">
        <v>370</v>
      </c>
      <c r="F738" s="83">
        <v>3</v>
      </c>
      <c r="G738" s="83">
        <v>8</v>
      </c>
      <c r="H738" s="83">
        <v>300</v>
      </c>
      <c r="I738" s="83" t="s">
        <v>406</v>
      </c>
      <c r="J738" s="83" t="s">
        <v>406</v>
      </c>
      <c r="K738" s="83" t="s">
        <v>406</v>
      </c>
      <c r="L738" s="83" t="s">
        <v>406</v>
      </c>
      <c r="M738" s="83" t="s">
        <v>406</v>
      </c>
      <c r="N738" s="83" t="s">
        <v>406</v>
      </c>
      <c r="O738" s="83" t="s">
        <v>406</v>
      </c>
      <c r="P738" s="83" t="s">
        <v>406</v>
      </c>
      <c r="Q738" s="83" t="s">
        <v>406</v>
      </c>
      <c r="R738" s="83" t="s">
        <v>406</v>
      </c>
      <c r="S738" s="83" t="s">
        <v>406</v>
      </c>
      <c r="T738" s="83" t="s">
        <v>406</v>
      </c>
    </row>
    <row r="739" spans="1:20">
      <c r="A739" s="83" t="s">
        <v>369</v>
      </c>
      <c r="B739" s="83" t="s">
        <v>367</v>
      </c>
      <c r="C739" s="83" t="s">
        <v>368</v>
      </c>
      <c r="D739" s="83">
        <v>123456</v>
      </c>
      <c r="E739" s="83" t="s">
        <v>370</v>
      </c>
      <c r="F739" s="83">
        <v>3</v>
      </c>
      <c r="G739" s="83">
        <v>8</v>
      </c>
      <c r="H739" s="83">
        <v>300</v>
      </c>
      <c r="I739" s="83" t="s">
        <v>406</v>
      </c>
      <c r="J739" s="83" t="s">
        <v>406</v>
      </c>
      <c r="K739" s="83" t="s">
        <v>406</v>
      </c>
      <c r="L739" s="83" t="s">
        <v>406</v>
      </c>
      <c r="M739" s="83" t="s">
        <v>406</v>
      </c>
      <c r="N739" s="83" t="s">
        <v>406</v>
      </c>
      <c r="O739" s="83" t="s">
        <v>406</v>
      </c>
      <c r="P739" s="83" t="s">
        <v>406</v>
      </c>
      <c r="Q739" s="83" t="s">
        <v>406</v>
      </c>
      <c r="R739" s="83" t="s">
        <v>406</v>
      </c>
      <c r="S739" s="83" t="s">
        <v>406</v>
      </c>
      <c r="T739" s="83" t="s">
        <v>406</v>
      </c>
    </row>
    <row r="740" spans="1:20">
      <c r="A740" s="83" t="s">
        <v>369</v>
      </c>
      <c r="B740" s="83" t="s">
        <v>367</v>
      </c>
      <c r="C740" s="83" t="s">
        <v>368</v>
      </c>
      <c r="D740" s="83">
        <v>123456</v>
      </c>
      <c r="E740" s="83" t="s">
        <v>370</v>
      </c>
      <c r="F740" s="83">
        <v>3</v>
      </c>
      <c r="G740" s="83">
        <v>8</v>
      </c>
      <c r="H740" s="83">
        <v>300</v>
      </c>
      <c r="I740" s="83" t="s">
        <v>406</v>
      </c>
      <c r="J740" s="83" t="s">
        <v>406</v>
      </c>
      <c r="K740" s="83" t="s">
        <v>406</v>
      </c>
      <c r="L740" s="83" t="s">
        <v>406</v>
      </c>
      <c r="M740" s="83" t="s">
        <v>406</v>
      </c>
      <c r="N740" s="83" t="s">
        <v>406</v>
      </c>
      <c r="O740" s="83" t="s">
        <v>406</v>
      </c>
      <c r="P740" s="83" t="s">
        <v>406</v>
      </c>
      <c r="Q740" s="83" t="s">
        <v>406</v>
      </c>
      <c r="R740" s="83" t="s">
        <v>406</v>
      </c>
      <c r="S740" s="83" t="s">
        <v>406</v>
      </c>
      <c r="T740" s="83" t="s">
        <v>406</v>
      </c>
    </row>
    <row r="741" spans="1:20">
      <c r="A741" s="83" t="s">
        <v>369</v>
      </c>
      <c r="B741" s="83" t="s">
        <v>367</v>
      </c>
      <c r="C741" s="83" t="s">
        <v>368</v>
      </c>
      <c r="D741" s="83">
        <v>123456</v>
      </c>
      <c r="E741" s="83" t="s">
        <v>370</v>
      </c>
      <c r="F741" s="83">
        <v>3</v>
      </c>
      <c r="G741" s="83">
        <v>8</v>
      </c>
      <c r="H741" s="83">
        <v>300</v>
      </c>
      <c r="I741" s="83" t="s">
        <v>406</v>
      </c>
      <c r="J741" s="83" t="s">
        <v>406</v>
      </c>
      <c r="K741" s="83" t="s">
        <v>406</v>
      </c>
      <c r="L741" s="83" t="s">
        <v>406</v>
      </c>
      <c r="M741" s="83" t="s">
        <v>406</v>
      </c>
      <c r="N741" s="83" t="s">
        <v>406</v>
      </c>
      <c r="O741" s="83" t="s">
        <v>406</v>
      </c>
      <c r="P741" s="83" t="s">
        <v>406</v>
      </c>
      <c r="Q741" s="83" t="s">
        <v>406</v>
      </c>
      <c r="R741" s="83" t="s">
        <v>406</v>
      </c>
      <c r="S741" s="83" t="s">
        <v>406</v>
      </c>
      <c r="T741" s="83" t="s">
        <v>406</v>
      </c>
    </row>
    <row r="742" spans="1:20">
      <c r="A742" s="83" t="s">
        <v>369</v>
      </c>
      <c r="B742" s="83" t="s">
        <v>367</v>
      </c>
      <c r="C742" s="83" t="s">
        <v>368</v>
      </c>
      <c r="D742" s="83">
        <v>123456</v>
      </c>
      <c r="E742" s="83" t="s">
        <v>370</v>
      </c>
      <c r="F742" s="83">
        <v>3</v>
      </c>
      <c r="G742" s="83">
        <v>8</v>
      </c>
      <c r="H742" s="83">
        <v>300</v>
      </c>
      <c r="I742" s="83" t="s">
        <v>406</v>
      </c>
      <c r="J742" s="83" t="s">
        <v>406</v>
      </c>
      <c r="K742" s="83" t="s">
        <v>406</v>
      </c>
      <c r="L742" s="83" t="s">
        <v>406</v>
      </c>
      <c r="M742" s="83" t="s">
        <v>406</v>
      </c>
      <c r="N742" s="83" t="s">
        <v>406</v>
      </c>
      <c r="O742" s="83" t="s">
        <v>406</v>
      </c>
      <c r="P742" s="83" t="s">
        <v>406</v>
      </c>
      <c r="Q742" s="83" t="s">
        <v>406</v>
      </c>
      <c r="R742" s="83" t="s">
        <v>406</v>
      </c>
      <c r="S742" s="83" t="s">
        <v>406</v>
      </c>
      <c r="T742" s="83" t="s">
        <v>406</v>
      </c>
    </row>
    <row r="743" spans="1:20">
      <c r="A743" s="83" t="s">
        <v>369</v>
      </c>
      <c r="B743" s="83" t="s">
        <v>367</v>
      </c>
      <c r="C743" s="83" t="s">
        <v>368</v>
      </c>
      <c r="D743" s="83">
        <v>123456</v>
      </c>
      <c r="E743" s="83" t="s">
        <v>370</v>
      </c>
      <c r="F743" s="83">
        <v>3</v>
      </c>
      <c r="G743" s="83">
        <v>8</v>
      </c>
      <c r="H743" s="83">
        <v>300</v>
      </c>
      <c r="I743" s="83" t="s">
        <v>406</v>
      </c>
      <c r="J743" s="83" t="s">
        <v>406</v>
      </c>
      <c r="K743" s="83" t="s">
        <v>406</v>
      </c>
      <c r="L743" s="83" t="s">
        <v>406</v>
      </c>
      <c r="M743" s="83" t="s">
        <v>406</v>
      </c>
      <c r="N743" s="83" t="s">
        <v>406</v>
      </c>
      <c r="O743" s="83" t="s">
        <v>406</v>
      </c>
      <c r="P743" s="83" t="s">
        <v>406</v>
      </c>
      <c r="Q743" s="83" t="s">
        <v>406</v>
      </c>
      <c r="R743" s="83" t="s">
        <v>406</v>
      </c>
      <c r="S743" s="83" t="s">
        <v>406</v>
      </c>
      <c r="T743" s="83" t="s">
        <v>406</v>
      </c>
    </row>
    <row r="744" spans="1:20">
      <c r="A744" s="83" t="s">
        <v>369</v>
      </c>
      <c r="B744" s="83" t="s">
        <v>367</v>
      </c>
      <c r="C744" s="83" t="s">
        <v>368</v>
      </c>
      <c r="D744" s="83">
        <v>123456</v>
      </c>
      <c r="E744" s="83" t="s">
        <v>370</v>
      </c>
      <c r="F744" s="83">
        <v>3</v>
      </c>
      <c r="G744" s="83">
        <v>8</v>
      </c>
      <c r="H744" s="83">
        <v>300</v>
      </c>
      <c r="I744" s="83" t="s">
        <v>406</v>
      </c>
      <c r="J744" s="83" t="s">
        <v>406</v>
      </c>
      <c r="K744" s="83" t="s">
        <v>406</v>
      </c>
      <c r="L744" s="83" t="s">
        <v>406</v>
      </c>
      <c r="M744" s="83" t="s">
        <v>406</v>
      </c>
      <c r="N744" s="83" t="s">
        <v>406</v>
      </c>
      <c r="O744" s="83" t="s">
        <v>406</v>
      </c>
      <c r="P744" s="83" t="s">
        <v>406</v>
      </c>
      <c r="Q744" s="83" t="s">
        <v>406</v>
      </c>
      <c r="R744" s="83" t="s">
        <v>406</v>
      </c>
      <c r="S744" s="83" t="s">
        <v>406</v>
      </c>
      <c r="T744" s="83" t="s">
        <v>406</v>
      </c>
    </row>
    <row r="745" spans="1:20">
      <c r="A745" s="83" t="s">
        <v>369</v>
      </c>
      <c r="B745" s="83" t="s">
        <v>367</v>
      </c>
      <c r="C745" s="83" t="s">
        <v>368</v>
      </c>
      <c r="D745" s="83">
        <v>123456</v>
      </c>
      <c r="E745" s="83" t="s">
        <v>370</v>
      </c>
      <c r="F745" s="83">
        <v>3</v>
      </c>
      <c r="G745" s="83">
        <v>8</v>
      </c>
      <c r="H745" s="83">
        <v>300</v>
      </c>
      <c r="I745" s="83" t="s">
        <v>406</v>
      </c>
      <c r="J745" s="83" t="s">
        <v>406</v>
      </c>
      <c r="K745" s="83" t="s">
        <v>406</v>
      </c>
      <c r="L745" s="83" t="s">
        <v>406</v>
      </c>
      <c r="M745" s="83" t="s">
        <v>406</v>
      </c>
      <c r="N745" s="83" t="s">
        <v>406</v>
      </c>
      <c r="O745" s="83" t="s">
        <v>406</v>
      </c>
      <c r="P745" s="83" t="s">
        <v>406</v>
      </c>
      <c r="Q745" s="83" t="s">
        <v>406</v>
      </c>
      <c r="R745" s="83" t="s">
        <v>406</v>
      </c>
      <c r="S745" s="83" t="s">
        <v>406</v>
      </c>
      <c r="T745" s="83" t="s">
        <v>406</v>
      </c>
    </row>
    <row r="746" spans="1:20">
      <c r="A746" s="83" t="s">
        <v>369</v>
      </c>
      <c r="B746" s="83" t="s">
        <v>367</v>
      </c>
      <c r="C746" s="83" t="s">
        <v>368</v>
      </c>
      <c r="D746" s="83">
        <v>123456</v>
      </c>
      <c r="E746" s="83" t="s">
        <v>370</v>
      </c>
      <c r="F746" s="83">
        <v>3</v>
      </c>
      <c r="G746" s="83">
        <v>8</v>
      </c>
      <c r="H746" s="83">
        <v>300</v>
      </c>
      <c r="I746" s="83" t="s">
        <v>406</v>
      </c>
      <c r="J746" s="83" t="s">
        <v>406</v>
      </c>
      <c r="K746" s="83" t="s">
        <v>406</v>
      </c>
      <c r="L746" s="83" t="s">
        <v>406</v>
      </c>
      <c r="M746" s="83" t="s">
        <v>406</v>
      </c>
      <c r="N746" s="83" t="s">
        <v>406</v>
      </c>
      <c r="O746" s="83" t="s">
        <v>406</v>
      </c>
      <c r="P746" s="83" t="s">
        <v>406</v>
      </c>
      <c r="Q746" s="83" t="s">
        <v>406</v>
      </c>
      <c r="R746" s="83" t="s">
        <v>406</v>
      </c>
      <c r="S746" s="83" t="s">
        <v>406</v>
      </c>
      <c r="T746" s="83" t="s">
        <v>406</v>
      </c>
    </row>
    <row r="747" spans="1:20">
      <c r="A747" s="83" t="s">
        <v>369</v>
      </c>
      <c r="B747" s="83" t="s">
        <v>367</v>
      </c>
      <c r="C747" s="83" t="s">
        <v>368</v>
      </c>
      <c r="D747" s="83">
        <v>123456</v>
      </c>
      <c r="E747" s="83" t="s">
        <v>370</v>
      </c>
      <c r="F747" s="83">
        <v>3</v>
      </c>
      <c r="G747" s="83">
        <v>8</v>
      </c>
      <c r="H747" s="83">
        <v>300</v>
      </c>
      <c r="I747" s="83" t="s">
        <v>406</v>
      </c>
      <c r="J747" s="83" t="s">
        <v>406</v>
      </c>
      <c r="K747" s="83" t="s">
        <v>406</v>
      </c>
      <c r="L747" s="83" t="s">
        <v>406</v>
      </c>
      <c r="M747" s="83" t="s">
        <v>406</v>
      </c>
      <c r="N747" s="83" t="s">
        <v>406</v>
      </c>
      <c r="O747" s="83" t="s">
        <v>406</v>
      </c>
      <c r="P747" s="83" t="s">
        <v>406</v>
      </c>
      <c r="Q747" s="83" t="s">
        <v>406</v>
      </c>
      <c r="R747" s="83" t="s">
        <v>406</v>
      </c>
      <c r="S747" s="83" t="s">
        <v>406</v>
      </c>
      <c r="T747" s="83" t="s">
        <v>406</v>
      </c>
    </row>
    <row r="748" spans="1:20">
      <c r="A748" s="83" t="s">
        <v>369</v>
      </c>
      <c r="B748" s="83" t="s">
        <v>367</v>
      </c>
      <c r="C748" s="83" t="s">
        <v>368</v>
      </c>
      <c r="D748" s="83">
        <v>123456</v>
      </c>
      <c r="E748" s="83" t="s">
        <v>370</v>
      </c>
      <c r="F748" s="83">
        <v>3</v>
      </c>
      <c r="G748" s="83">
        <v>8</v>
      </c>
      <c r="H748" s="83">
        <v>300</v>
      </c>
      <c r="I748" s="83" t="s">
        <v>406</v>
      </c>
      <c r="J748" s="83" t="s">
        <v>406</v>
      </c>
      <c r="K748" s="83" t="s">
        <v>406</v>
      </c>
      <c r="L748" s="83" t="s">
        <v>406</v>
      </c>
      <c r="M748" s="83" t="s">
        <v>406</v>
      </c>
      <c r="N748" s="83" t="s">
        <v>406</v>
      </c>
      <c r="O748" s="83" t="s">
        <v>406</v>
      </c>
      <c r="P748" s="83" t="s">
        <v>406</v>
      </c>
      <c r="Q748" s="83" t="s">
        <v>406</v>
      </c>
      <c r="R748" s="83" t="s">
        <v>406</v>
      </c>
      <c r="S748" s="83" t="s">
        <v>406</v>
      </c>
      <c r="T748" s="83" t="s">
        <v>406</v>
      </c>
    </row>
    <row r="749" spans="1:20">
      <c r="A749" s="83" t="s">
        <v>369</v>
      </c>
      <c r="B749" s="83" t="s">
        <v>367</v>
      </c>
      <c r="C749" s="83" t="s">
        <v>368</v>
      </c>
      <c r="D749" s="83">
        <v>123456</v>
      </c>
      <c r="E749" s="83" t="s">
        <v>370</v>
      </c>
      <c r="F749" s="83">
        <v>3</v>
      </c>
      <c r="G749" s="83">
        <v>8</v>
      </c>
      <c r="H749" s="83">
        <v>300</v>
      </c>
      <c r="I749" s="83" t="s">
        <v>406</v>
      </c>
      <c r="J749" s="83" t="s">
        <v>406</v>
      </c>
      <c r="K749" s="83" t="s">
        <v>406</v>
      </c>
      <c r="L749" s="83" t="s">
        <v>406</v>
      </c>
      <c r="M749" s="83" t="s">
        <v>406</v>
      </c>
      <c r="N749" s="83" t="s">
        <v>406</v>
      </c>
      <c r="O749" s="83" t="s">
        <v>406</v>
      </c>
      <c r="P749" s="83" t="s">
        <v>406</v>
      </c>
      <c r="Q749" s="83" t="s">
        <v>406</v>
      </c>
      <c r="R749" s="83" t="s">
        <v>406</v>
      </c>
      <c r="S749" s="83" t="s">
        <v>406</v>
      </c>
      <c r="T749" s="83" t="s">
        <v>406</v>
      </c>
    </row>
    <row r="750" spans="1:20">
      <c r="A750" s="83" t="s">
        <v>369</v>
      </c>
      <c r="B750" s="83" t="s">
        <v>367</v>
      </c>
      <c r="C750" s="83" t="s">
        <v>368</v>
      </c>
      <c r="D750" s="83">
        <v>123456</v>
      </c>
      <c r="E750" s="83" t="s">
        <v>370</v>
      </c>
      <c r="F750" s="83">
        <v>3</v>
      </c>
      <c r="G750" s="83">
        <v>8</v>
      </c>
      <c r="H750" s="83">
        <v>300</v>
      </c>
      <c r="I750" s="83" t="s">
        <v>406</v>
      </c>
      <c r="J750" s="83" t="s">
        <v>406</v>
      </c>
      <c r="K750" s="83" t="s">
        <v>406</v>
      </c>
      <c r="L750" s="83" t="s">
        <v>406</v>
      </c>
      <c r="M750" s="83" t="s">
        <v>406</v>
      </c>
      <c r="N750" s="83" t="s">
        <v>406</v>
      </c>
      <c r="O750" s="83" t="s">
        <v>406</v>
      </c>
      <c r="P750" s="83" t="s">
        <v>406</v>
      </c>
      <c r="Q750" s="83" t="s">
        <v>406</v>
      </c>
      <c r="R750" s="83" t="s">
        <v>406</v>
      </c>
      <c r="S750" s="83" t="s">
        <v>406</v>
      </c>
      <c r="T750" s="83" t="s">
        <v>406</v>
      </c>
    </row>
    <row r="751" spans="1:20">
      <c r="A751" s="83" t="s">
        <v>369</v>
      </c>
      <c r="B751" s="83" t="s">
        <v>367</v>
      </c>
      <c r="C751" s="83" t="s">
        <v>368</v>
      </c>
      <c r="D751" s="83">
        <v>123456</v>
      </c>
      <c r="E751" s="83" t="s">
        <v>370</v>
      </c>
      <c r="F751" s="83">
        <v>3</v>
      </c>
      <c r="G751" s="83">
        <v>8</v>
      </c>
      <c r="H751" s="83">
        <v>300</v>
      </c>
      <c r="I751" s="83" t="s">
        <v>406</v>
      </c>
      <c r="J751" s="83" t="s">
        <v>406</v>
      </c>
      <c r="K751" s="83" t="s">
        <v>406</v>
      </c>
      <c r="L751" s="83" t="s">
        <v>406</v>
      </c>
      <c r="M751" s="83" t="s">
        <v>406</v>
      </c>
      <c r="N751" s="83" t="s">
        <v>406</v>
      </c>
      <c r="O751" s="83" t="s">
        <v>406</v>
      </c>
      <c r="P751" s="83" t="s">
        <v>406</v>
      </c>
      <c r="Q751" s="83" t="s">
        <v>406</v>
      </c>
      <c r="R751" s="83" t="s">
        <v>406</v>
      </c>
      <c r="S751" s="83" t="s">
        <v>406</v>
      </c>
      <c r="T751" s="83" t="s">
        <v>406</v>
      </c>
    </row>
    <row r="752" spans="1:20">
      <c r="A752" s="83" t="s">
        <v>369</v>
      </c>
      <c r="B752" s="83" t="s">
        <v>367</v>
      </c>
      <c r="C752" s="83" t="s">
        <v>368</v>
      </c>
      <c r="D752" s="83">
        <v>123456</v>
      </c>
      <c r="E752" s="83" t="s">
        <v>370</v>
      </c>
      <c r="F752" s="83">
        <v>3</v>
      </c>
      <c r="G752" s="83">
        <v>8</v>
      </c>
      <c r="H752" s="83">
        <v>300</v>
      </c>
      <c r="I752" s="83" t="s">
        <v>406</v>
      </c>
      <c r="J752" s="83" t="s">
        <v>406</v>
      </c>
      <c r="K752" s="83" t="s">
        <v>406</v>
      </c>
      <c r="L752" s="83" t="s">
        <v>406</v>
      </c>
      <c r="M752" s="83" t="s">
        <v>406</v>
      </c>
      <c r="N752" s="83" t="s">
        <v>406</v>
      </c>
      <c r="O752" s="83" t="s">
        <v>406</v>
      </c>
      <c r="P752" s="83" t="s">
        <v>406</v>
      </c>
      <c r="Q752" s="83" t="s">
        <v>406</v>
      </c>
      <c r="R752" s="83" t="s">
        <v>406</v>
      </c>
      <c r="S752" s="83" t="s">
        <v>406</v>
      </c>
      <c r="T752" s="83" t="s">
        <v>406</v>
      </c>
    </row>
    <row r="753" spans="1:20">
      <c r="A753" s="83" t="s">
        <v>369</v>
      </c>
      <c r="B753" s="83" t="s">
        <v>367</v>
      </c>
      <c r="C753" s="83" t="s">
        <v>368</v>
      </c>
      <c r="D753" s="83">
        <v>123456</v>
      </c>
      <c r="E753" s="83" t="s">
        <v>370</v>
      </c>
      <c r="F753" s="83">
        <v>3</v>
      </c>
      <c r="G753" s="83">
        <v>8</v>
      </c>
      <c r="H753" s="83">
        <v>300</v>
      </c>
      <c r="I753" s="83" t="s">
        <v>406</v>
      </c>
      <c r="J753" s="83" t="s">
        <v>406</v>
      </c>
      <c r="K753" s="83" t="s">
        <v>406</v>
      </c>
      <c r="L753" s="83" t="s">
        <v>406</v>
      </c>
      <c r="M753" s="83" t="s">
        <v>406</v>
      </c>
      <c r="N753" s="83" t="s">
        <v>406</v>
      </c>
      <c r="O753" s="83" t="s">
        <v>406</v>
      </c>
      <c r="P753" s="83" t="s">
        <v>406</v>
      </c>
      <c r="Q753" s="83" t="s">
        <v>406</v>
      </c>
      <c r="R753" s="83" t="s">
        <v>406</v>
      </c>
      <c r="S753" s="83" t="s">
        <v>406</v>
      </c>
      <c r="T753" s="83" t="s">
        <v>406</v>
      </c>
    </row>
    <row r="754" spans="1:20">
      <c r="A754" s="83" t="s">
        <v>369</v>
      </c>
      <c r="B754" s="83" t="s">
        <v>367</v>
      </c>
      <c r="C754" s="83" t="s">
        <v>368</v>
      </c>
      <c r="D754" s="83">
        <v>123456</v>
      </c>
      <c r="E754" s="83" t="s">
        <v>370</v>
      </c>
      <c r="F754" s="83">
        <v>3</v>
      </c>
      <c r="G754" s="83">
        <v>8</v>
      </c>
      <c r="H754" s="83">
        <v>300</v>
      </c>
      <c r="I754" s="83" t="s">
        <v>406</v>
      </c>
      <c r="J754" s="83" t="s">
        <v>406</v>
      </c>
      <c r="K754" s="83" t="s">
        <v>406</v>
      </c>
      <c r="L754" s="83" t="s">
        <v>406</v>
      </c>
      <c r="M754" s="83" t="s">
        <v>406</v>
      </c>
      <c r="N754" s="83" t="s">
        <v>406</v>
      </c>
      <c r="O754" s="83" t="s">
        <v>406</v>
      </c>
      <c r="P754" s="83" t="s">
        <v>406</v>
      </c>
      <c r="Q754" s="83" t="s">
        <v>406</v>
      </c>
      <c r="R754" s="83" t="s">
        <v>406</v>
      </c>
      <c r="S754" s="83" t="s">
        <v>406</v>
      </c>
      <c r="T754" s="83" t="s">
        <v>406</v>
      </c>
    </row>
    <row r="755" spans="1:20">
      <c r="A755" s="83" t="s">
        <v>369</v>
      </c>
      <c r="B755" s="83" t="s">
        <v>367</v>
      </c>
      <c r="C755" s="83" t="s">
        <v>368</v>
      </c>
      <c r="D755" s="83">
        <v>123456</v>
      </c>
      <c r="E755" s="83" t="s">
        <v>370</v>
      </c>
      <c r="F755" s="83">
        <v>3</v>
      </c>
      <c r="G755" s="83">
        <v>8</v>
      </c>
      <c r="H755" s="83">
        <v>300</v>
      </c>
      <c r="I755" s="83" t="s">
        <v>406</v>
      </c>
      <c r="J755" s="83" t="s">
        <v>406</v>
      </c>
      <c r="K755" s="83" t="s">
        <v>406</v>
      </c>
      <c r="L755" s="83" t="s">
        <v>406</v>
      </c>
      <c r="M755" s="83" t="s">
        <v>406</v>
      </c>
      <c r="N755" s="83" t="s">
        <v>406</v>
      </c>
      <c r="O755" s="83" t="s">
        <v>406</v>
      </c>
      <c r="P755" s="83" t="s">
        <v>406</v>
      </c>
      <c r="Q755" s="83" t="s">
        <v>406</v>
      </c>
      <c r="R755" s="83" t="s">
        <v>406</v>
      </c>
      <c r="S755" s="83" t="s">
        <v>406</v>
      </c>
      <c r="T755" s="83" t="s">
        <v>406</v>
      </c>
    </row>
    <row r="756" spans="1:20">
      <c r="A756" s="83" t="s">
        <v>369</v>
      </c>
      <c r="B756" s="83" t="s">
        <v>367</v>
      </c>
      <c r="C756" s="83" t="s">
        <v>368</v>
      </c>
      <c r="D756" s="83">
        <v>123456</v>
      </c>
      <c r="E756" s="83" t="s">
        <v>370</v>
      </c>
      <c r="F756" s="83">
        <v>3</v>
      </c>
      <c r="G756" s="83">
        <v>8</v>
      </c>
      <c r="H756" s="83">
        <v>300</v>
      </c>
      <c r="I756" s="83" t="s">
        <v>406</v>
      </c>
      <c r="J756" s="83" t="s">
        <v>406</v>
      </c>
      <c r="K756" s="83" t="s">
        <v>406</v>
      </c>
      <c r="L756" s="83" t="s">
        <v>406</v>
      </c>
      <c r="M756" s="83" t="s">
        <v>406</v>
      </c>
      <c r="N756" s="83" t="s">
        <v>406</v>
      </c>
      <c r="O756" s="83" t="s">
        <v>406</v>
      </c>
      <c r="P756" s="83" t="s">
        <v>406</v>
      </c>
      <c r="Q756" s="83" t="s">
        <v>406</v>
      </c>
      <c r="R756" s="83" t="s">
        <v>406</v>
      </c>
      <c r="S756" s="83" t="s">
        <v>406</v>
      </c>
      <c r="T756" s="83" t="s">
        <v>406</v>
      </c>
    </row>
    <row r="757" spans="1:20">
      <c r="A757" s="83" t="s">
        <v>369</v>
      </c>
      <c r="B757" s="83" t="s">
        <v>367</v>
      </c>
      <c r="C757" s="83" t="s">
        <v>368</v>
      </c>
      <c r="D757" s="83">
        <v>123456</v>
      </c>
      <c r="E757" s="83" t="s">
        <v>370</v>
      </c>
      <c r="F757" s="83">
        <v>3</v>
      </c>
      <c r="G757" s="83">
        <v>8</v>
      </c>
      <c r="H757" s="83">
        <v>300</v>
      </c>
      <c r="I757" s="83" t="s">
        <v>406</v>
      </c>
      <c r="J757" s="83" t="s">
        <v>406</v>
      </c>
      <c r="K757" s="83" t="s">
        <v>406</v>
      </c>
      <c r="L757" s="83" t="s">
        <v>406</v>
      </c>
      <c r="M757" s="83" t="s">
        <v>406</v>
      </c>
      <c r="N757" s="83" t="s">
        <v>406</v>
      </c>
      <c r="O757" s="83" t="s">
        <v>406</v>
      </c>
      <c r="P757" s="83" t="s">
        <v>406</v>
      </c>
      <c r="Q757" s="83" t="s">
        <v>406</v>
      </c>
      <c r="R757" s="83" t="s">
        <v>406</v>
      </c>
      <c r="S757" s="83" t="s">
        <v>406</v>
      </c>
      <c r="T757" s="83" t="s">
        <v>406</v>
      </c>
    </row>
    <row r="758" spans="1:20">
      <c r="A758" s="83" t="s">
        <v>369</v>
      </c>
      <c r="B758" s="83" t="s">
        <v>367</v>
      </c>
      <c r="C758" s="83" t="s">
        <v>368</v>
      </c>
      <c r="D758" s="83">
        <v>123456</v>
      </c>
      <c r="E758" s="83" t="s">
        <v>370</v>
      </c>
      <c r="F758" s="83">
        <v>3</v>
      </c>
      <c r="G758" s="83">
        <v>8</v>
      </c>
      <c r="H758" s="83">
        <v>300</v>
      </c>
      <c r="I758" s="83" t="s">
        <v>406</v>
      </c>
      <c r="J758" s="83" t="s">
        <v>406</v>
      </c>
      <c r="K758" s="83" t="s">
        <v>406</v>
      </c>
      <c r="L758" s="83" t="s">
        <v>406</v>
      </c>
      <c r="M758" s="83" t="s">
        <v>406</v>
      </c>
      <c r="N758" s="83" t="s">
        <v>406</v>
      </c>
      <c r="O758" s="83" t="s">
        <v>406</v>
      </c>
      <c r="P758" s="83" t="s">
        <v>406</v>
      </c>
      <c r="Q758" s="83" t="s">
        <v>406</v>
      </c>
      <c r="R758" s="83" t="s">
        <v>406</v>
      </c>
      <c r="S758" s="83" t="s">
        <v>406</v>
      </c>
      <c r="T758" s="83" t="s">
        <v>406</v>
      </c>
    </row>
    <row r="759" spans="1:20">
      <c r="A759" s="83" t="s">
        <v>369</v>
      </c>
      <c r="B759" s="83" t="s">
        <v>367</v>
      </c>
      <c r="C759" s="83" t="s">
        <v>368</v>
      </c>
      <c r="D759" s="83">
        <v>123456</v>
      </c>
      <c r="E759" s="83" t="s">
        <v>370</v>
      </c>
      <c r="F759" s="83">
        <v>3</v>
      </c>
      <c r="G759" s="83">
        <v>8</v>
      </c>
      <c r="H759" s="83">
        <v>300</v>
      </c>
      <c r="I759" s="83" t="s">
        <v>406</v>
      </c>
      <c r="J759" s="83" t="s">
        <v>406</v>
      </c>
      <c r="K759" s="83" t="s">
        <v>406</v>
      </c>
      <c r="L759" s="83" t="s">
        <v>406</v>
      </c>
      <c r="M759" s="83" t="s">
        <v>406</v>
      </c>
      <c r="N759" s="83" t="s">
        <v>406</v>
      </c>
      <c r="O759" s="83" t="s">
        <v>406</v>
      </c>
      <c r="P759" s="83" t="s">
        <v>406</v>
      </c>
      <c r="Q759" s="83" t="s">
        <v>406</v>
      </c>
      <c r="R759" s="83" t="s">
        <v>406</v>
      </c>
      <c r="S759" s="83" t="s">
        <v>406</v>
      </c>
      <c r="T759" s="83" t="s">
        <v>406</v>
      </c>
    </row>
    <row r="760" spans="1:20">
      <c r="A760" s="83" t="s">
        <v>369</v>
      </c>
      <c r="B760" s="83" t="s">
        <v>367</v>
      </c>
      <c r="C760" s="83" t="s">
        <v>368</v>
      </c>
      <c r="D760" s="83">
        <v>123456</v>
      </c>
      <c r="E760" s="83" t="s">
        <v>370</v>
      </c>
      <c r="F760" s="83">
        <v>3</v>
      </c>
      <c r="G760" s="83">
        <v>8</v>
      </c>
      <c r="H760" s="83">
        <v>300</v>
      </c>
      <c r="I760" s="83" t="s">
        <v>406</v>
      </c>
      <c r="J760" s="83" t="s">
        <v>406</v>
      </c>
      <c r="K760" s="83" t="s">
        <v>406</v>
      </c>
      <c r="L760" s="83" t="s">
        <v>406</v>
      </c>
      <c r="M760" s="83" t="s">
        <v>406</v>
      </c>
      <c r="N760" s="83" t="s">
        <v>406</v>
      </c>
      <c r="O760" s="83" t="s">
        <v>406</v>
      </c>
      <c r="P760" s="83" t="s">
        <v>406</v>
      </c>
      <c r="Q760" s="83" t="s">
        <v>406</v>
      </c>
      <c r="R760" s="83" t="s">
        <v>406</v>
      </c>
      <c r="S760" s="83" t="s">
        <v>406</v>
      </c>
      <c r="T760" s="83" t="s">
        <v>406</v>
      </c>
    </row>
    <row r="761" spans="1:20">
      <c r="A761" s="83" t="s">
        <v>369</v>
      </c>
      <c r="B761" s="83" t="s">
        <v>367</v>
      </c>
      <c r="C761" s="83" t="s">
        <v>368</v>
      </c>
      <c r="D761" s="83">
        <v>123456</v>
      </c>
      <c r="E761" s="83" t="s">
        <v>370</v>
      </c>
      <c r="F761" s="83">
        <v>3</v>
      </c>
      <c r="G761" s="83">
        <v>8</v>
      </c>
      <c r="H761" s="83">
        <v>300</v>
      </c>
      <c r="I761" s="83" t="s">
        <v>406</v>
      </c>
      <c r="J761" s="83" t="s">
        <v>406</v>
      </c>
      <c r="K761" s="83" t="s">
        <v>406</v>
      </c>
      <c r="L761" s="83" t="s">
        <v>406</v>
      </c>
      <c r="M761" s="83" t="s">
        <v>406</v>
      </c>
      <c r="N761" s="83" t="s">
        <v>406</v>
      </c>
      <c r="O761" s="83" t="s">
        <v>406</v>
      </c>
      <c r="P761" s="83" t="s">
        <v>406</v>
      </c>
      <c r="Q761" s="83" t="s">
        <v>406</v>
      </c>
      <c r="R761" s="83" t="s">
        <v>406</v>
      </c>
      <c r="S761" s="83" t="s">
        <v>406</v>
      </c>
      <c r="T761" s="83" t="s">
        <v>406</v>
      </c>
    </row>
    <row r="762" spans="1:20">
      <c r="A762" s="83" t="s">
        <v>369</v>
      </c>
      <c r="B762" s="83" t="s">
        <v>367</v>
      </c>
      <c r="C762" s="83" t="s">
        <v>368</v>
      </c>
      <c r="D762" s="83">
        <v>123456</v>
      </c>
      <c r="E762" s="83" t="s">
        <v>370</v>
      </c>
      <c r="F762" s="83">
        <v>3</v>
      </c>
      <c r="G762" s="83">
        <v>8</v>
      </c>
      <c r="H762" s="83">
        <v>300</v>
      </c>
      <c r="I762" s="83" t="s">
        <v>406</v>
      </c>
      <c r="J762" s="83" t="s">
        <v>406</v>
      </c>
      <c r="K762" s="83" t="s">
        <v>406</v>
      </c>
      <c r="L762" s="83" t="s">
        <v>406</v>
      </c>
      <c r="M762" s="83" t="s">
        <v>406</v>
      </c>
      <c r="N762" s="83" t="s">
        <v>406</v>
      </c>
      <c r="O762" s="83" t="s">
        <v>406</v>
      </c>
      <c r="P762" s="83" t="s">
        <v>406</v>
      </c>
      <c r="Q762" s="83" t="s">
        <v>406</v>
      </c>
      <c r="R762" s="83" t="s">
        <v>406</v>
      </c>
      <c r="S762" s="83" t="s">
        <v>406</v>
      </c>
      <c r="T762" s="83" t="s">
        <v>406</v>
      </c>
    </row>
    <row r="763" spans="1:20">
      <c r="A763" s="83" t="s">
        <v>369</v>
      </c>
      <c r="B763" s="83" t="s">
        <v>367</v>
      </c>
      <c r="C763" s="83" t="s">
        <v>368</v>
      </c>
      <c r="D763" s="83">
        <v>123456</v>
      </c>
      <c r="E763" s="83" t="s">
        <v>370</v>
      </c>
      <c r="F763" s="83">
        <v>3</v>
      </c>
      <c r="G763" s="83">
        <v>8</v>
      </c>
      <c r="H763" s="83">
        <v>300</v>
      </c>
      <c r="I763" s="83" t="s">
        <v>406</v>
      </c>
      <c r="J763" s="83" t="s">
        <v>406</v>
      </c>
      <c r="K763" s="83" t="s">
        <v>406</v>
      </c>
      <c r="L763" s="83" t="s">
        <v>406</v>
      </c>
      <c r="M763" s="83" t="s">
        <v>406</v>
      </c>
      <c r="N763" s="83" t="s">
        <v>406</v>
      </c>
      <c r="O763" s="83" t="s">
        <v>406</v>
      </c>
      <c r="P763" s="83" t="s">
        <v>406</v>
      </c>
      <c r="Q763" s="83" t="s">
        <v>406</v>
      </c>
      <c r="R763" s="83" t="s">
        <v>406</v>
      </c>
      <c r="S763" s="83" t="s">
        <v>406</v>
      </c>
      <c r="T763" s="83" t="s">
        <v>406</v>
      </c>
    </row>
    <row r="764" spans="1:20">
      <c r="A764" s="83" t="s">
        <v>369</v>
      </c>
      <c r="B764" s="83" t="s">
        <v>367</v>
      </c>
      <c r="C764" s="83" t="s">
        <v>368</v>
      </c>
      <c r="D764" s="83">
        <v>123456</v>
      </c>
      <c r="E764" s="83" t="s">
        <v>370</v>
      </c>
      <c r="F764" s="83">
        <v>3</v>
      </c>
      <c r="G764" s="83">
        <v>8</v>
      </c>
      <c r="H764" s="83">
        <v>300</v>
      </c>
      <c r="I764" s="83" t="s">
        <v>406</v>
      </c>
      <c r="J764" s="83" t="s">
        <v>406</v>
      </c>
      <c r="K764" s="83" t="s">
        <v>406</v>
      </c>
      <c r="L764" s="83" t="s">
        <v>406</v>
      </c>
      <c r="M764" s="83" t="s">
        <v>406</v>
      </c>
      <c r="N764" s="83" t="s">
        <v>406</v>
      </c>
      <c r="O764" s="83" t="s">
        <v>406</v>
      </c>
      <c r="P764" s="83" t="s">
        <v>406</v>
      </c>
      <c r="Q764" s="83" t="s">
        <v>406</v>
      </c>
      <c r="R764" s="83" t="s">
        <v>406</v>
      </c>
      <c r="S764" s="83" t="s">
        <v>406</v>
      </c>
      <c r="T764" s="83" t="s">
        <v>406</v>
      </c>
    </row>
    <row r="765" spans="1:20">
      <c r="A765" s="83" t="s">
        <v>369</v>
      </c>
      <c r="B765" s="83" t="s">
        <v>367</v>
      </c>
      <c r="C765" s="83" t="s">
        <v>368</v>
      </c>
      <c r="D765" s="83">
        <v>123456</v>
      </c>
      <c r="E765" s="83" t="s">
        <v>370</v>
      </c>
      <c r="F765" s="83">
        <v>3</v>
      </c>
      <c r="G765" s="83">
        <v>8</v>
      </c>
      <c r="H765" s="83">
        <v>300</v>
      </c>
      <c r="I765" s="83" t="s">
        <v>406</v>
      </c>
      <c r="J765" s="83" t="s">
        <v>406</v>
      </c>
      <c r="K765" s="83" t="s">
        <v>406</v>
      </c>
      <c r="L765" s="83" t="s">
        <v>406</v>
      </c>
      <c r="M765" s="83" t="s">
        <v>406</v>
      </c>
      <c r="N765" s="83" t="s">
        <v>406</v>
      </c>
      <c r="O765" s="83" t="s">
        <v>406</v>
      </c>
      <c r="P765" s="83" t="s">
        <v>406</v>
      </c>
      <c r="Q765" s="83" t="s">
        <v>406</v>
      </c>
      <c r="R765" s="83" t="s">
        <v>406</v>
      </c>
      <c r="S765" s="83" t="s">
        <v>406</v>
      </c>
      <c r="T765" s="83" t="s">
        <v>406</v>
      </c>
    </row>
    <row r="766" spans="1:20">
      <c r="A766" s="83" t="s">
        <v>369</v>
      </c>
      <c r="B766" s="83" t="s">
        <v>367</v>
      </c>
      <c r="C766" s="83" t="s">
        <v>368</v>
      </c>
      <c r="D766" s="83">
        <v>123456</v>
      </c>
      <c r="E766" s="83" t="s">
        <v>370</v>
      </c>
      <c r="F766" s="83">
        <v>3</v>
      </c>
      <c r="G766" s="83">
        <v>8</v>
      </c>
      <c r="H766" s="83">
        <v>300</v>
      </c>
      <c r="I766" s="83" t="s">
        <v>406</v>
      </c>
      <c r="J766" s="83" t="s">
        <v>406</v>
      </c>
      <c r="K766" s="83" t="s">
        <v>406</v>
      </c>
      <c r="L766" s="83" t="s">
        <v>406</v>
      </c>
      <c r="M766" s="83" t="s">
        <v>406</v>
      </c>
      <c r="N766" s="83" t="s">
        <v>406</v>
      </c>
      <c r="O766" s="83" t="s">
        <v>406</v>
      </c>
      <c r="P766" s="83" t="s">
        <v>406</v>
      </c>
      <c r="Q766" s="83" t="s">
        <v>406</v>
      </c>
      <c r="R766" s="83" t="s">
        <v>406</v>
      </c>
      <c r="S766" s="83" t="s">
        <v>406</v>
      </c>
      <c r="T766" s="83" t="s">
        <v>406</v>
      </c>
    </row>
    <row r="767" spans="1:20">
      <c r="A767" s="83" t="s">
        <v>369</v>
      </c>
      <c r="B767" s="83" t="s">
        <v>367</v>
      </c>
      <c r="C767" s="83" t="s">
        <v>368</v>
      </c>
      <c r="D767" s="83">
        <v>123456</v>
      </c>
      <c r="E767" s="83" t="s">
        <v>370</v>
      </c>
      <c r="F767" s="83">
        <v>3</v>
      </c>
      <c r="G767" s="83">
        <v>8</v>
      </c>
      <c r="H767" s="83">
        <v>300</v>
      </c>
      <c r="I767" s="83" t="s">
        <v>406</v>
      </c>
      <c r="J767" s="83" t="s">
        <v>406</v>
      </c>
      <c r="K767" s="83" t="s">
        <v>406</v>
      </c>
      <c r="L767" s="83" t="s">
        <v>406</v>
      </c>
      <c r="M767" s="83" t="s">
        <v>406</v>
      </c>
      <c r="N767" s="83" t="s">
        <v>406</v>
      </c>
      <c r="O767" s="83" t="s">
        <v>406</v>
      </c>
      <c r="P767" s="83" t="s">
        <v>406</v>
      </c>
      <c r="Q767" s="83" t="s">
        <v>406</v>
      </c>
      <c r="R767" s="83" t="s">
        <v>406</v>
      </c>
      <c r="S767" s="83" t="s">
        <v>406</v>
      </c>
      <c r="T767" s="83" t="s">
        <v>406</v>
      </c>
    </row>
    <row r="768" spans="1:20">
      <c r="A768" s="83" t="s">
        <v>369</v>
      </c>
      <c r="B768" s="83" t="s">
        <v>367</v>
      </c>
      <c r="C768" s="83" t="s">
        <v>368</v>
      </c>
      <c r="D768" s="83">
        <v>123456</v>
      </c>
      <c r="E768" s="83" t="s">
        <v>370</v>
      </c>
      <c r="F768" s="83">
        <v>3</v>
      </c>
      <c r="G768" s="83">
        <v>8</v>
      </c>
      <c r="H768" s="83">
        <v>300</v>
      </c>
      <c r="I768" s="83" t="s">
        <v>406</v>
      </c>
      <c r="J768" s="83" t="s">
        <v>406</v>
      </c>
      <c r="K768" s="83" t="s">
        <v>406</v>
      </c>
      <c r="L768" s="83" t="s">
        <v>406</v>
      </c>
      <c r="M768" s="83" t="s">
        <v>406</v>
      </c>
      <c r="N768" s="83" t="s">
        <v>406</v>
      </c>
      <c r="O768" s="83" t="s">
        <v>406</v>
      </c>
      <c r="P768" s="83" t="s">
        <v>406</v>
      </c>
      <c r="Q768" s="83" t="s">
        <v>406</v>
      </c>
      <c r="R768" s="83" t="s">
        <v>406</v>
      </c>
      <c r="S768" s="83" t="s">
        <v>406</v>
      </c>
      <c r="T768" s="83" t="s">
        <v>406</v>
      </c>
    </row>
    <row r="769" spans="1:20">
      <c r="A769" s="83" t="s">
        <v>369</v>
      </c>
      <c r="B769" s="83" t="s">
        <v>367</v>
      </c>
      <c r="C769" s="83" t="s">
        <v>368</v>
      </c>
      <c r="D769" s="83">
        <v>123456</v>
      </c>
      <c r="E769" s="83" t="s">
        <v>370</v>
      </c>
      <c r="F769" s="83">
        <v>3</v>
      </c>
      <c r="G769" s="83">
        <v>8</v>
      </c>
      <c r="H769" s="83">
        <v>300</v>
      </c>
      <c r="I769" s="83" t="s">
        <v>406</v>
      </c>
      <c r="J769" s="83" t="s">
        <v>406</v>
      </c>
      <c r="K769" s="83" t="s">
        <v>406</v>
      </c>
      <c r="L769" s="83" t="s">
        <v>406</v>
      </c>
      <c r="M769" s="83" t="s">
        <v>406</v>
      </c>
      <c r="N769" s="83" t="s">
        <v>406</v>
      </c>
      <c r="O769" s="83" t="s">
        <v>406</v>
      </c>
      <c r="P769" s="83" t="s">
        <v>406</v>
      </c>
      <c r="Q769" s="83" t="s">
        <v>406</v>
      </c>
      <c r="R769" s="83" t="s">
        <v>406</v>
      </c>
      <c r="S769" s="83" t="s">
        <v>406</v>
      </c>
      <c r="T769" s="83" t="s">
        <v>406</v>
      </c>
    </row>
    <row r="770" spans="1:20">
      <c r="A770" s="83" t="s">
        <v>369</v>
      </c>
      <c r="B770" s="83" t="s">
        <v>367</v>
      </c>
      <c r="C770" s="83" t="s">
        <v>368</v>
      </c>
      <c r="D770" s="83">
        <v>123456</v>
      </c>
      <c r="E770" s="83" t="s">
        <v>370</v>
      </c>
      <c r="F770" s="83">
        <v>3</v>
      </c>
      <c r="G770" s="83">
        <v>8</v>
      </c>
      <c r="H770" s="83">
        <v>300</v>
      </c>
      <c r="I770" s="83" t="s">
        <v>406</v>
      </c>
      <c r="J770" s="83" t="s">
        <v>406</v>
      </c>
      <c r="K770" s="83" t="s">
        <v>406</v>
      </c>
      <c r="L770" s="83" t="s">
        <v>406</v>
      </c>
      <c r="M770" s="83" t="s">
        <v>406</v>
      </c>
      <c r="N770" s="83" t="s">
        <v>406</v>
      </c>
      <c r="O770" s="83" t="s">
        <v>406</v>
      </c>
      <c r="P770" s="83" t="s">
        <v>406</v>
      </c>
      <c r="Q770" s="83" t="s">
        <v>406</v>
      </c>
      <c r="R770" s="83" t="s">
        <v>406</v>
      </c>
      <c r="S770" s="83" t="s">
        <v>406</v>
      </c>
      <c r="T770" s="83" t="s">
        <v>406</v>
      </c>
    </row>
    <row r="771" spans="1:20">
      <c r="A771" s="83" t="s">
        <v>369</v>
      </c>
      <c r="B771" s="83" t="s">
        <v>367</v>
      </c>
      <c r="C771" s="83" t="s">
        <v>368</v>
      </c>
      <c r="D771" s="83">
        <v>123456</v>
      </c>
      <c r="E771" s="83" t="s">
        <v>370</v>
      </c>
      <c r="F771" s="83">
        <v>3</v>
      </c>
      <c r="G771" s="83">
        <v>8</v>
      </c>
      <c r="H771" s="83">
        <v>300</v>
      </c>
      <c r="I771" s="83" t="s">
        <v>406</v>
      </c>
      <c r="J771" s="83" t="s">
        <v>406</v>
      </c>
      <c r="K771" s="83" t="s">
        <v>406</v>
      </c>
      <c r="L771" s="83" t="s">
        <v>406</v>
      </c>
      <c r="M771" s="83" t="s">
        <v>406</v>
      </c>
      <c r="N771" s="83" t="s">
        <v>406</v>
      </c>
      <c r="O771" s="83" t="s">
        <v>406</v>
      </c>
      <c r="P771" s="83" t="s">
        <v>406</v>
      </c>
      <c r="Q771" s="83" t="s">
        <v>406</v>
      </c>
      <c r="R771" s="83" t="s">
        <v>406</v>
      </c>
      <c r="S771" s="83" t="s">
        <v>406</v>
      </c>
      <c r="T771" s="83" t="s">
        <v>406</v>
      </c>
    </row>
    <row r="772" spans="1:20">
      <c r="A772" s="83" t="s">
        <v>369</v>
      </c>
      <c r="B772" s="83" t="s">
        <v>367</v>
      </c>
      <c r="C772" s="83" t="s">
        <v>368</v>
      </c>
      <c r="D772" s="83">
        <v>123456</v>
      </c>
      <c r="E772" s="83" t="s">
        <v>370</v>
      </c>
      <c r="F772" s="83">
        <v>3</v>
      </c>
      <c r="G772" s="83">
        <v>8</v>
      </c>
      <c r="H772" s="83">
        <v>300</v>
      </c>
      <c r="I772" s="83" t="s">
        <v>406</v>
      </c>
      <c r="J772" s="83" t="s">
        <v>406</v>
      </c>
      <c r="K772" s="83" t="s">
        <v>406</v>
      </c>
      <c r="L772" s="83" t="s">
        <v>406</v>
      </c>
      <c r="M772" s="83" t="s">
        <v>406</v>
      </c>
      <c r="N772" s="83" t="s">
        <v>406</v>
      </c>
      <c r="O772" s="83" t="s">
        <v>406</v>
      </c>
      <c r="P772" s="83" t="s">
        <v>406</v>
      </c>
      <c r="Q772" s="83" t="s">
        <v>406</v>
      </c>
      <c r="R772" s="83" t="s">
        <v>406</v>
      </c>
      <c r="S772" s="83" t="s">
        <v>406</v>
      </c>
      <c r="T772" s="83" t="s">
        <v>406</v>
      </c>
    </row>
    <row r="773" spans="1:20">
      <c r="A773" s="83" t="s">
        <v>369</v>
      </c>
      <c r="B773" s="83" t="s">
        <v>367</v>
      </c>
      <c r="C773" s="83" t="s">
        <v>368</v>
      </c>
      <c r="D773" s="83">
        <v>123456</v>
      </c>
      <c r="E773" s="83" t="s">
        <v>370</v>
      </c>
      <c r="F773" s="83">
        <v>3</v>
      </c>
      <c r="G773" s="83">
        <v>8</v>
      </c>
      <c r="H773" s="83">
        <v>300</v>
      </c>
      <c r="I773" s="83" t="s">
        <v>406</v>
      </c>
      <c r="J773" s="83" t="s">
        <v>406</v>
      </c>
      <c r="K773" s="83" t="s">
        <v>406</v>
      </c>
      <c r="L773" s="83" t="s">
        <v>406</v>
      </c>
      <c r="M773" s="83" t="s">
        <v>406</v>
      </c>
      <c r="N773" s="83" t="s">
        <v>406</v>
      </c>
      <c r="O773" s="83" t="s">
        <v>406</v>
      </c>
      <c r="P773" s="83" t="s">
        <v>406</v>
      </c>
      <c r="Q773" s="83" t="s">
        <v>406</v>
      </c>
      <c r="R773" s="83" t="s">
        <v>406</v>
      </c>
      <c r="S773" s="83" t="s">
        <v>406</v>
      </c>
      <c r="T773" s="83" t="s">
        <v>406</v>
      </c>
    </row>
    <row r="774" spans="1:20">
      <c r="A774" s="83" t="s">
        <v>369</v>
      </c>
      <c r="B774" s="83" t="s">
        <v>367</v>
      </c>
      <c r="C774" s="83" t="s">
        <v>368</v>
      </c>
      <c r="D774" s="83">
        <v>123456</v>
      </c>
      <c r="E774" s="83" t="s">
        <v>370</v>
      </c>
      <c r="F774" s="83">
        <v>3</v>
      </c>
      <c r="G774" s="83">
        <v>8</v>
      </c>
      <c r="H774" s="83">
        <v>300</v>
      </c>
      <c r="I774" s="83" t="s">
        <v>406</v>
      </c>
      <c r="J774" s="83" t="s">
        <v>406</v>
      </c>
      <c r="K774" s="83" t="s">
        <v>406</v>
      </c>
      <c r="L774" s="83" t="s">
        <v>406</v>
      </c>
      <c r="M774" s="83" t="s">
        <v>406</v>
      </c>
      <c r="N774" s="83" t="s">
        <v>406</v>
      </c>
      <c r="O774" s="83" t="s">
        <v>406</v>
      </c>
      <c r="P774" s="83" t="s">
        <v>406</v>
      </c>
      <c r="Q774" s="83" t="s">
        <v>406</v>
      </c>
      <c r="R774" s="83" t="s">
        <v>406</v>
      </c>
      <c r="S774" s="83" t="s">
        <v>406</v>
      </c>
      <c r="T774" s="83" t="s">
        <v>406</v>
      </c>
    </row>
    <row r="775" spans="1:20">
      <c r="A775" s="83" t="s">
        <v>369</v>
      </c>
      <c r="B775" s="83" t="s">
        <v>367</v>
      </c>
      <c r="C775" s="83" t="s">
        <v>368</v>
      </c>
      <c r="D775" s="83">
        <v>123456</v>
      </c>
      <c r="E775" s="83" t="s">
        <v>370</v>
      </c>
      <c r="F775" s="83">
        <v>3</v>
      </c>
      <c r="G775" s="83">
        <v>8</v>
      </c>
      <c r="H775" s="83">
        <v>300</v>
      </c>
      <c r="I775" s="83" t="s">
        <v>406</v>
      </c>
      <c r="J775" s="83" t="s">
        <v>406</v>
      </c>
      <c r="K775" s="83" t="s">
        <v>406</v>
      </c>
      <c r="L775" s="83" t="s">
        <v>406</v>
      </c>
      <c r="M775" s="83" t="s">
        <v>406</v>
      </c>
      <c r="N775" s="83" t="s">
        <v>406</v>
      </c>
      <c r="O775" s="83" t="s">
        <v>406</v>
      </c>
      <c r="P775" s="83" t="s">
        <v>406</v>
      </c>
      <c r="Q775" s="83" t="s">
        <v>406</v>
      </c>
      <c r="R775" s="83" t="s">
        <v>406</v>
      </c>
      <c r="S775" s="83" t="s">
        <v>406</v>
      </c>
      <c r="T775" s="83" t="s">
        <v>406</v>
      </c>
    </row>
    <row r="776" spans="1:20">
      <c r="A776" s="83" t="s">
        <v>369</v>
      </c>
      <c r="B776" s="83" t="s">
        <v>367</v>
      </c>
      <c r="C776" s="83" t="s">
        <v>368</v>
      </c>
      <c r="D776" s="83">
        <v>123456</v>
      </c>
      <c r="E776" s="83" t="s">
        <v>370</v>
      </c>
      <c r="F776" s="83">
        <v>3</v>
      </c>
      <c r="G776" s="83">
        <v>8</v>
      </c>
      <c r="H776" s="83">
        <v>300</v>
      </c>
      <c r="I776" s="83" t="s">
        <v>406</v>
      </c>
      <c r="J776" s="83" t="s">
        <v>406</v>
      </c>
      <c r="K776" s="83" t="s">
        <v>406</v>
      </c>
      <c r="L776" s="83" t="s">
        <v>406</v>
      </c>
      <c r="M776" s="83" t="s">
        <v>406</v>
      </c>
      <c r="N776" s="83" t="s">
        <v>406</v>
      </c>
      <c r="O776" s="83" t="s">
        <v>406</v>
      </c>
      <c r="P776" s="83" t="s">
        <v>406</v>
      </c>
      <c r="Q776" s="83" t="s">
        <v>406</v>
      </c>
      <c r="R776" s="83" t="s">
        <v>406</v>
      </c>
      <c r="S776" s="83" t="s">
        <v>406</v>
      </c>
      <c r="T776" s="83" t="s">
        <v>406</v>
      </c>
    </row>
    <row r="777" spans="1:20">
      <c r="A777" s="83" t="s">
        <v>369</v>
      </c>
      <c r="B777" s="83" t="s">
        <v>367</v>
      </c>
      <c r="C777" s="83" t="s">
        <v>368</v>
      </c>
      <c r="D777" s="83">
        <v>123456</v>
      </c>
      <c r="E777" s="83" t="s">
        <v>370</v>
      </c>
      <c r="F777" s="83">
        <v>3</v>
      </c>
      <c r="G777" s="83">
        <v>8</v>
      </c>
      <c r="H777" s="83">
        <v>300</v>
      </c>
      <c r="I777" s="83" t="s">
        <v>406</v>
      </c>
      <c r="J777" s="83" t="s">
        <v>406</v>
      </c>
      <c r="K777" s="83" t="s">
        <v>406</v>
      </c>
      <c r="L777" s="83" t="s">
        <v>406</v>
      </c>
      <c r="M777" s="83" t="s">
        <v>406</v>
      </c>
      <c r="N777" s="83" t="s">
        <v>406</v>
      </c>
      <c r="O777" s="83" t="s">
        <v>406</v>
      </c>
      <c r="P777" s="83" t="s">
        <v>406</v>
      </c>
      <c r="Q777" s="83" t="s">
        <v>406</v>
      </c>
      <c r="R777" s="83" t="s">
        <v>406</v>
      </c>
      <c r="S777" s="83" t="s">
        <v>406</v>
      </c>
      <c r="T777" s="83" t="s">
        <v>406</v>
      </c>
    </row>
    <row r="778" spans="1:20">
      <c r="A778" s="83" t="s">
        <v>369</v>
      </c>
      <c r="B778" s="83" t="s">
        <v>367</v>
      </c>
      <c r="C778" s="83" t="s">
        <v>368</v>
      </c>
      <c r="D778" s="83">
        <v>123456</v>
      </c>
      <c r="E778" s="83" t="s">
        <v>370</v>
      </c>
      <c r="F778" s="83">
        <v>3</v>
      </c>
      <c r="G778" s="83">
        <v>8</v>
      </c>
      <c r="H778" s="83">
        <v>300</v>
      </c>
      <c r="I778" s="83" t="s">
        <v>406</v>
      </c>
      <c r="J778" s="83" t="s">
        <v>406</v>
      </c>
      <c r="K778" s="83" t="s">
        <v>406</v>
      </c>
      <c r="L778" s="83" t="s">
        <v>406</v>
      </c>
      <c r="M778" s="83" t="s">
        <v>406</v>
      </c>
      <c r="N778" s="83" t="s">
        <v>406</v>
      </c>
      <c r="O778" s="83" t="s">
        <v>406</v>
      </c>
      <c r="P778" s="83" t="s">
        <v>406</v>
      </c>
      <c r="Q778" s="83" t="s">
        <v>406</v>
      </c>
      <c r="R778" s="83" t="s">
        <v>406</v>
      </c>
      <c r="S778" s="83" t="s">
        <v>406</v>
      </c>
      <c r="T778" s="83" t="s">
        <v>406</v>
      </c>
    </row>
    <row r="779" spans="1:20">
      <c r="A779" s="83" t="s">
        <v>369</v>
      </c>
      <c r="B779" s="83" t="s">
        <v>367</v>
      </c>
      <c r="C779" s="83" t="s">
        <v>368</v>
      </c>
      <c r="D779" s="83">
        <v>123456</v>
      </c>
      <c r="E779" s="83" t="s">
        <v>370</v>
      </c>
      <c r="F779" s="83">
        <v>3</v>
      </c>
      <c r="G779" s="83">
        <v>8</v>
      </c>
      <c r="H779" s="83">
        <v>300</v>
      </c>
      <c r="I779" s="83" t="s">
        <v>406</v>
      </c>
      <c r="J779" s="83" t="s">
        <v>406</v>
      </c>
      <c r="K779" s="83" t="s">
        <v>406</v>
      </c>
      <c r="L779" s="83" t="s">
        <v>406</v>
      </c>
      <c r="M779" s="83" t="s">
        <v>406</v>
      </c>
      <c r="N779" s="83" t="s">
        <v>406</v>
      </c>
      <c r="O779" s="83" t="s">
        <v>406</v>
      </c>
      <c r="P779" s="83" t="s">
        <v>406</v>
      </c>
      <c r="Q779" s="83" t="s">
        <v>406</v>
      </c>
      <c r="R779" s="83" t="s">
        <v>406</v>
      </c>
      <c r="S779" s="83" t="s">
        <v>406</v>
      </c>
      <c r="T779" s="83" t="s">
        <v>406</v>
      </c>
    </row>
    <row r="780" spans="1:20">
      <c r="A780" s="83" t="s">
        <v>369</v>
      </c>
      <c r="B780" s="83" t="s">
        <v>367</v>
      </c>
      <c r="C780" s="83" t="s">
        <v>368</v>
      </c>
      <c r="D780" s="83">
        <v>123456</v>
      </c>
      <c r="E780" s="83" t="s">
        <v>370</v>
      </c>
      <c r="F780" s="83">
        <v>3</v>
      </c>
      <c r="G780" s="83">
        <v>8</v>
      </c>
      <c r="H780" s="83">
        <v>300</v>
      </c>
      <c r="I780" s="83" t="s">
        <v>406</v>
      </c>
      <c r="J780" s="83" t="s">
        <v>406</v>
      </c>
      <c r="K780" s="83" t="s">
        <v>406</v>
      </c>
      <c r="L780" s="83" t="s">
        <v>406</v>
      </c>
      <c r="M780" s="83" t="s">
        <v>406</v>
      </c>
      <c r="N780" s="83" t="s">
        <v>406</v>
      </c>
      <c r="O780" s="83" t="s">
        <v>406</v>
      </c>
      <c r="P780" s="83" t="s">
        <v>406</v>
      </c>
      <c r="Q780" s="83" t="s">
        <v>406</v>
      </c>
      <c r="R780" s="83" t="s">
        <v>406</v>
      </c>
      <c r="S780" s="83" t="s">
        <v>406</v>
      </c>
      <c r="T780" s="83" t="s">
        <v>406</v>
      </c>
    </row>
    <row r="781" spans="1:20">
      <c r="A781" s="83" t="s">
        <v>369</v>
      </c>
      <c r="B781" s="83" t="s">
        <v>367</v>
      </c>
      <c r="C781" s="83" t="s">
        <v>368</v>
      </c>
      <c r="D781" s="83">
        <v>123456</v>
      </c>
      <c r="E781" s="83" t="s">
        <v>370</v>
      </c>
      <c r="F781" s="83">
        <v>3</v>
      </c>
      <c r="G781" s="83">
        <v>8</v>
      </c>
      <c r="H781" s="83">
        <v>300</v>
      </c>
      <c r="I781" s="83" t="s">
        <v>406</v>
      </c>
      <c r="J781" s="83" t="s">
        <v>406</v>
      </c>
      <c r="K781" s="83" t="s">
        <v>406</v>
      </c>
      <c r="L781" s="83" t="s">
        <v>406</v>
      </c>
      <c r="M781" s="83" t="s">
        <v>406</v>
      </c>
      <c r="N781" s="83" t="s">
        <v>406</v>
      </c>
      <c r="O781" s="83" t="s">
        <v>406</v>
      </c>
      <c r="P781" s="83" t="s">
        <v>406</v>
      </c>
      <c r="Q781" s="83" t="s">
        <v>406</v>
      </c>
      <c r="R781" s="83" t="s">
        <v>406</v>
      </c>
      <c r="S781" s="83" t="s">
        <v>406</v>
      </c>
      <c r="T781" s="83" t="s">
        <v>406</v>
      </c>
    </row>
    <row r="782" spans="1:20">
      <c r="A782" s="83" t="s">
        <v>369</v>
      </c>
      <c r="B782" s="83" t="s">
        <v>367</v>
      </c>
      <c r="C782" s="83" t="s">
        <v>368</v>
      </c>
      <c r="D782" s="83">
        <v>123456</v>
      </c>
      <c r="E782" s="83" t="s">
        <v>370</v>
      </c>
      <c r="F782" s="83">
        <v>3</v>
      </c>
      <c r="G782" s="83">
        <v>8</v>
      </c>
      <c r="H782" s="83">
        <v>300</v>
      </c>
      <c r="I782" s="83" t="s">
        <v>406</v>
      </c>
      <c r="J782" s="83" t="s">
        <v>406</v>
      </c>
      <c r="K782" s="83" t="s">
        <v>406</v>
      </c>
      <c r="L782" s="83" t="s">
        <v>406</v>
      </c>
      <c r="M782" s="83" t="s">
        <v>406</v>
      </c>
      <c r="N782" s="83" t="s">
        <v>406</v>
      </c>
      <c r="O782" s="83" t="s">
        <v>406</v>
      </c>
      <c r="P782" s="83" t="s">
        <v>406</v>
      </c>
      <c r="Q782" s="83" t="s">
        <v>406</v>
      </c>
      <c r="R782" s="83" t="s">
        <v>406</v>
      </c>
      <c r="S782" s="83" t="s">
        <v>406</v>
      </c>
      <c r="T782" s="83" t="s">
        <v>406</v>
      </c>
    </row>
    <row r="783" spans="1:20">
      <c r="A783" s="83" t="s">
        <v>369</v>
      </c>
      <c r="B783" s="83" t="s">
        <v>367</v>
      </c>
      <c r="C783" s="83" t="s">
        <v>368</v>
      </c>
      <c r="D783" s="83">
        <v>123456</v>
      </c>
      <c r="E783" s="83" t="s">
        <v>370</v>
      </c>
      <c r="F783" s="83">
        <v>3</v>
      </c>
      <c r="G783" s="83">
        <v>8</v>
      </c>
      <c r="H783" s="83">
        <v>300</v>
      </c>
      <c r="I783" s="83" t="s">
        <v>406</v>
      </c>
      <c r="J783" s="83" t="s">
        <v>406</v>
      </c>
      <c r="K783" s="83" t="s">
        <v>406</v>
      </c>
      <c r="L783" s="83" t="s">
        <v>406</v>
      </c>
      <c r="M783" s="83" t="s">
        <v>406</v>
      </c>
      <c r="N783" s="83" t="s">
        <v>406</v>
      </c>
      <c r="O783" s="83" t="s">
        <v>406</v>
      </c>
      <c r="P783" s="83" t="s">
        <v>406</v>
      </c>
      <c r="Q783" s="83" t="s">
        <v>406</v>
      </c>
      <c r="R783" s="83" t="s">
        <v>406</v>
      </c>
      <c r="S783" s="83" t="s">
        <v>406</v>
      </c>
      <c r="T783" s="83" t="s">
        <v>406</v>
      </c>
    </row>
    <row r="784" spans="1:20">
      <c r="A784" s="83" t="s">
        <v>369</v>
      </c>
      <c r="B784" s="83" t="s">
        <v>367</v>
      </c>
      <c r="C784" s="83" t="s">
        <v>368</v>
      </c>
      <c r="D784" s="83">
        <v>123456</v>
      </c>
      <c r="E784" s="83" t="s">
        <v>370</v>
      </c>
      <c r="F784" s="83">
        <v>3</v>
      </c>
      <c r="G784" s="83">
        <v>8</v>
      </c>
      <c r="H784" s="83">
        <v>300</v>
      </c>
      <c r="I784" s="83" t="s">
        <v>406</v>
      </c>
      <c r="J784" s="83" t="s">
        <v>406</v>
      </c>
      <c r="K784" s="83" t="s">
        <v>406</v>
      </c>
      <c r="L784" s="83" t="s">
        <v>406</v>
      </c>
      <c r="M784" s="83" t="s">
        <v>406</v>
      </c>
      <c r="N784" s="83" t="s">
        <v>406</v>
      </c>
      <c r="O784" s="83" t="s">
        <v>406</v>
      </c>
      <c r="P784" s="83" t="s">
        <v>406</v>
      </c>
      <c r="Q784" s="83" t="s">
        <v>406</v>
      </c>
      <c r="R784" s="83" t="s">
        <v>406</v>
      </c>
      <c r="S784" s="83" t="s">
        <v>406</v>
      </c>
      <c r="T784" s="83" t="s">
        <v>406</v>
      </c>
    </row>
    <row r="785" spans="1:20">
      <c r="A785" s="83" t="s">
        <v>369</v>
      </c>
      <c r="B785" s="83" t="s">
        <v>367</v>
      </c>
      <c r="C785" s="83" t="s">
        <v>368</v>
      </c>
      <c r="D785" s="83">
        <v>123456</v>
      </c>
      <c r="E785" s="83" t="s">
        <v>370</v>
      </c>
      <c r="F785" s="83">
        <v>3</v>
      </c>
      <c r="G785" s="83">
        <v>8</v>
      </c>
      <c r="H785" s="83">
        <v>300</v>
      </c>
      <c r="I785" s="83" t="s">
        <v>406</v>
      </c>
      <c r="J785" s="83" t="s">
        <v>406</v>
      </c>
      <c r="K785" s="83" t="s">
        <v>406</v>
      </c>
      <c r="L785" s="83" t="s">
        <v>406</v>
      </c>
      <c r="M785" s="83" t="s">
        <v>406</v>
      </c>
      <c r="N785" s="83" t="s">
        <v>406</v>
      </c>
      <c r="O785" s="83" t="s">
        <v>406</v>
      </c>
      <c r="P785" s="83" t="s">
        <v>406</v>
      </c>
      <c r="Q785" s="83" t="s">
        <v>406</v>
      </c>
      <c r="R785" s="83" t="s">
        <v>406</v>
      </c>
      <c r="S785" s="83" t="s">
        <v>406</v>
      </c>
      <c r="T785" s="83" t="s">
        <v>406</v>
      </c>
    </row>
    <row r="786" spans="1:20">
      <c r="A786" s="83" t="s">
        <v>369</v>
      </c>
      <c r="B786" s="83" t="s">
        <v>367</v>
      </c>
      <c r="C786" s="83" t="s">
        <v>368</v>
      </c>
      <c r="D786" s="83">
        <v>123456</v>
      </c>
      <c r="E786" s="83" t="s">
        <v>370</v>
      </c>
      <c r="F786" s="83">
        <v>3</v>
      </c>
      <c r="G786" s="83">
        <v>8</v>
      </c>
      <c r="H786" s="83">
        <v>300</v>
      </c>
      <c r="I786" s="83" t="s">
        <v>406</v>
      </c>
      <c r="J786" s="83" t="s">
        <v>406</v>
      </c>
      <c r="K786" s="83" t="s">
        <v>406</v>
      </c>
      <c r="L786" s="83" t="s">
        <v>406</v>
      </c>
      <c r="M786" s="83" t="s">
        <v>406</v>
      </c>
      <c r="N786" s="83" t="s">
        <v>406</v>
      </c>
      <c r="O786" s="83" t="s">
        <v>406</v>
      </c>
      <c r="P786" s="83" t="s">
        <v>406</v>
      </c>
      <c r="Q786" s="83" t="s">
        <v>406</v>
      </c>
      <c r="R786" s="83" t="s">
        <v>406</v>
      </c>
      <c r="S786" s="83" t="s">
        <v>406</v>
      </c>
      <c r="T786" s="83" t="s">
        <v>406</v>
      </c>
    </row>
    <row r="787" spans="1:20">
      <c r="A787" s="83" t="s">
        <v>369</v>
      </c>
      <c r="B787" s="83" t="s">
        <v>367</v>
      </c>
      <c r="C787" s="83" t="s">
        <v>368</v>
      </c>
      <c r="D787" s="83">
        <v>123456</v>
      </c>
      <c r="E787" s="83" t="s">
        <v>370</v>
      </c>
      <c r="F787" s="83">
        <v>3</v>
      </c>
      <c r="G787" s="83">
        <v>8</v>
      </c>
      <c r="H787" s="83">
        <v>300</v>
      </c>
      <c r="I787" s="83" t="s">
        <v>406</v>
      </c>
      <c r="J787" s="83" t="s">
        <v>406</v>
      </c>
      <c r="K787" s="83" t="s">
        <v>406</v>
      </c>
      <c r="L787" s="83" t="s">
        <v>406</v>
      </c>
      <c r="M787" s="83" t="s">
        <v>406</v>
      </c>
      <c r="N787" s="83" t="s">
        <v>406</v>
      </c>
      <c r="O787" s="83" t="s">
        <v>406</v>
      </c>
      <c r="P787" s="83" t="s">
        <v>406</v>
      </c>
      <c r="Q787" s="83" t="s">
        <v>406</v>
      </c>
      <c r="R787" s="83" t="s">
        <v>406</v>
      </c>
      <c r="S787" s="83" t="s">
        <v>406</v>
      </c>
      <c r="T787" s="83" t="s">
        <v>406</v>
      </c>
    </row>
    <row r="788" spans="1:20">
      <c r="A788" s="83" t="s">
        <v>369</v>
      </c>
      <c r="B788" s="83" t="s">
        <v>367</v>
      </c>
      <c r="C788" s="83" t="s">
        <v>368</v>
      </c>
      <c r="D788" s="83">
        <v>123456</v>
      </c>
      <c r="E788" s="83" t="s">
        <v>370</v>
      </c>
      <c r="F788" s="83">
        <v>3</v>
      </c>
      <c r="G788" s="83">
        <v>8</v>
      </c>
      <c r="H788" s="83">
        <v>300</v>
      </c>
      <c r="I788" s="83" t="s">
        <v>406</v>
      </c>
      <c r="J788" s="83" t="s">
        <v>406</v>
      </c>
      <c r="K788" s="83" t="s">
        <v>406</v>
      </c>
      <c r="L788" s="83" t="s">
        <v>406</v>
      </c>
      <c r="M788" s="83" t="s">
        <v>406</v>
      </c>
      <c r="N788" s="83" t="s">
        <v>406</v>
      </c>
      <c r="O788" s="83" t="s">
        <v>406</v>
      </c>
      <c r="P788" s="83" t="s">
        <v>406</v>
      </c>
      <c r="Q788" s="83" t="s">
        <v>406</v>
      </c>
      <c r="R788" s="83" t="s">
        <v>406</v>
      </c>
      <c r="S788" s="83" t="s">
        <v>406</v>
      </c>
      <c r="T788" s="83" t="s">
        <v>406</v>
      </c>
    </row>
    <row r="789" spans="1:20">
      <c r="A789" s="83" t="s">
        <v>369</v>
      </c>
      <c r="B789" s="83" t="s">
        <v>367</v>
      </c>
      <c r="C789" s="83" t="s">
        <v>368</v>
      </c>
      <c r="D789" s="83">
        <v>123456</v>
      </c>
      <c r="E789" s="83" t="s">
        <v>370</v>
      </c>
      <c r="F789" s="83">
        <v>3</v>
      </c>
      <c r="G789" s="83">
        <v>8</v>
      </c>
      <c r="H789" s="83">
        <v>300</v>
      </c>
      <c r="I789" s="83" t="s">
        <v>406</v>
      </c>
      <c r="J789" s="83" t="s">
        <v>406</v>
      </c>
      <c r="K789" s="83" t="s">
        <v>406</v>
      </c>
      <c r="L789" s="83" t="s">
        <v>406</v>
      </c>
      <c r="M789" s="83" t="s">
        <v>406</v>
      </c>
      <c r="N789" s="83" t="s">
        <v>406</v>
      </c>
      <c r="O789" s="83" t="s">
        <v>406</v>
      </c>
      <c r="P789" s="83" t="s">
        <v>406</v>
      </c>
      <c r="Q789" s="83" t="s">
        <v>406</v>
      </c>
      <c r="R789" s="83" t="s">
        <v>406</v>
      </c>
      <c r="S789" s="83" t="s">
        <v>406</v>
      </c>
      <c r="T789" s="83" t="s">
        <v>406</v>
      </c>
    </row>
    <row r="790" spans="1:20">
      <c r="A790" s="83" t="s">
        <v>369</v>
      </c>
      <c r="B790" s="83" t="s">
        <v>367</v>
      </c>
      <c r="C790" s="83" t="s">
        <v>368</v>
      </c>
      <c r="D790" s="83">
        <v>123456</v>
      </c>
      <c r="E790" s="83" t="s">
        <v>370</v>
      </c>
      <c r="F790" s="83">
        <v>3</v>
      </c>
      <c r="G790" s="83">
        <v>8</v>
      </c>
      <c r="H790" s="83">
        <v>300</v>
      </c>
      <c r="I790" s="83" t="s">
        <v>406</v>
      </c>
      <c r="J790" s="83" t="s">
        <v>406</v>
      </c>
      <c r="K790" s="83" t="s">
        <v>406</v>
      </c>
      <c r="L790" s="83" t="s">
        <v>406</v>
      </c>
      <c r="M790" s="83" t="s">
        <v>406</v>
      </c>
      <c r="N790" s="83" t="s">
        <v>406</v>
      </c>
      <c r="O790" s="83" t="s">
        <v>406</v>
      </c>
      <c r="P790" s="83" t="s">
        <v>406</v>
      </c>
      <c r="Q790" s="83" t="s">
        <v>406</v>
      </c>
      <c r="R790" s="83" t="s">
        <v>406</v>
      </c>
      <c r="S790" s="83" t="s">
        <v>406</v>
      </c>
      <c r="T790" s="83" t="s">
        <v>406</v>
      </c>
    </row>
    <row r="791" spans="1:20">
      <c r="A791" s="83" t="s">
        <v>369</v>
      </c>
      <c r="B791" s="83" t="s">
        <v>367</v>
      </c>
      <c r="C791" s="83" t="s">
        <v>368</v>
      </c>
      <c r="D791" s="83">
        <v>123456</v>
      </c>
      <c r="E791" s="83" t="s">
        <v>370</v>
      </c>
      <c r="F791" s="83">
        <v>3</v>
      </c>
      <c r="G791" s="83">
        <v>8</v>
      </c>
      <c r="H791" s="83">
        <v>300</v>
      </c>
      <c r="I791" s="83" t="s">
        <v>406</v>
      </c>
      <c r="J791" s="83" t="s">
        <v>406</v>
      </c>
      <c r="K791" s="83" t="s">
        <v>406</v>
      </c>
      <c r="L791" s="83" t="s">
        <v>406</v>
      </c>
      <c r="M791" s="83" t="s">
        <v>406</v>
      </c>
      <c r="N791" s="83" t="s">
        <v>406</v>
      </c>
      <c r="O791" s="83" t="s">
        <v>406</v>
      </c>
      <c r="P791" s="83" t="s">
        <v>406</v>
      </c>
      <c r="Q791" s="83" t="s">
        <v>406</v>
      </c>
      <c r="R791" s="83" t="s">
        <v>406</v>
      </c>
      <c r="S791" s="83" t="s">
        <v>406</v>
      </c>
      <c r="T791" s="83" t="s">
        <v>406</v>
      </c>
    </row>
    <row r="792" spans="1:20">
      <c r="A792" s="83" t="s">
        <v>369</v>
      </c>
      <c r="B792" s="83" t="s">
        <v>367</v>
      </c>
      <c r="C792" s="83" t="s">
        <v>368</v>
      </c>
      <c r="D792" s="83">
        <v>123456</v>
      </c>
      <c r="E792" s="83" t="s">
        <v>370</v>
      </c>
      <c r="F792" s="83">
        <v>3</v>
      </c>
      <c r="G792" s="83">
        <v>8</v>
      </c>
      <c r="H792" s="83">
        <v>300</v>
      </c>
      <c r="I792" s="83" t="s">
        <v>406</v>
      </c>
      <c r="J792" s="83" t="s">
        <v>406</v>
      </c>
      <c r="K792" s="83" t="s">
        <v>406</v>
      </c>
      <c r="L792" s="83" t="s">
        <v>406</v>
      </c>
      <c r="M792" s="83" t="s">
        <v>406</v>
      </c>
      <c r="N792" s="83" t="s">
        <v>406</v>
      </c>
      <c r="O792" s="83" t="s">
        <v>406</v>
      </c>
      <c r="P792" s="83" t="s">
        <v>406</v>
      </c>
      <c r="Q792" s="83" t="s">
        <v>406</v>
      </c>
      <c r="R792" s="83" t="s">
        <v>406</v>
      </c>
      <c r="S792" s="83" t="s">
        <v>406</v>
      </c>
      <c r="T792" s="83" t="s">
        <v>406</v>
      </c>
    </row>
    <row r="793" spans="1:20">
      <c r="A793" s="83" t="s">
        <v>369</v>
      </c>
      <c r="B793" s="83" t="s">
        <v>367</v>
      </c>
      <c r="C793" s="83" t="s">
        <v>368</v>
      </c>
      <c r="D793" s="83">
        <v>123456</v>
      </c>
      <c r="E793" s="83" t="s">
        <v>370</v>
      </c>
      <c r="F793" s="83">
        <v>3</v>
      </c>
      <c r="G793" s="83">
        <v>8</v>
      </c>
      <c r="H793" s="83">
        <v>300</v>
      </c>
      <c r="I793" s="83" t="s">
        <v>406</v>
      </c>
      <c r="J793" s="83" t="s">
        <v>406</v>
      </c>
      <c r="K793" s="83" t="s">
        <v>406</v>
      </c>
      <c r="L793" s="83" t="s">
        <v>406</v>
      </c>
      <c r="M793" s="83" t="s">
        <v>406</v>
      </c>
      <c r="N793" s="83" t="s">
        <v>406</v>
      </c>
      <c r="O793" s="83" t="s">
        <v>406</v>
      </c>
      <c r="P793" s="83" t="s">
        <v>406</v>
      </c>
      <c r="Q793" s="83" t="s">
        <v>406</v>
      </c>
      <c r="R793" s="83" t="s">
        <v>406</v>
      </c>
      <c r="S793" s="83" t="s">
        <v>406</v>
      </c>
      <c r="T793" s="83" t="s">
        <v>406</v>
      </c>
    </row>
    <row r="794" spans="1:20">
      <c r="A794" s="83" t="s">
        <v>369</v>
      </c>
      <c r="B794" s="83" t="s">
        <v>367</v>
      </c>
      <c r="C794" s="83" t="s">
        <v>368</v>
      </c>
      <c r="D794" s="83">
        <v>123456</v>
      </c>
      <c r="E794" s="83" t="s">
        <v>370</v>
      </c>
      <c r="F794" s="83">
        <v>3</v>
      </c>
      <c r="G794" s="83">
        <v>8</v>
      </c>
      <c r="H794" s="83">
        <v>300</v>
      </c>
      <c r="I794" s="83" t="s">
        <v>406</v>
      </c>
      <c r="J794" s="83" t="s">
        <v>406</v>
      </c>
      <c r="K794" s="83" t="s">
        <v>406</v>
      </c>
      <c r="L794" s="83" t="s">
        <v>406</v>
      </c>
      <c r="M794" s="83" t="s">
        <v>406</v>
      </c>
      <c r="N794" s="83" t="s">
        <v>406</v>
      </c>
      <c r="O794" s="83" t="s">
        <v>406</v>
      </c>
      <c r="P794" s="83" t="s">
        <v>406</v>
      </c>
      <c r="Q794" s="83" t="s">
        <v>406</v>
      </c>
      <c r="R794" s="83" t="s">
        <v>406</v>
      </c>
      <c r="S794" s="83" t="s">
        <v>406</v>
      </c>
      <c r="T794" s="83" t="s">
        <v>406</v>
      </c>
    </row>
    <row r="795" spans="1:20">
      <c r="A795" s="83" t="s">
        <v>369</v>
      </c>
      <c r="B795" s="83" t="s">
        <v>367</v>
      </c>
      <c r="C795" s="83" t="s">
        <v>368</v>
      </c>
      <c r="D795" s="83">
        <v>123456</v>
      </c>
      <c r="E795" s="83" t="s">
        <v>370</v>
      </c>
      <c r="F795" s="83">
        <v>3</v>
      </c>
      <c r="G795" s="83">
        <v>8</v>
      </c>
      <c r="H795" s="83">
        <v>300</v>
      </c>
      <c r="I795" s="83" t="s">
        <v>406</v>
      </c>
      <c r="J795" s="83" t="s">
        <v>406</v>
      </c>
      <c r="K795" s="83" t="s">
        <v>406</v>
      </c>
      <c r="L795" s="83" t="s">
        <v>406</v>
      </c>
      <c r="M795" s="83" t="s">
        <v>406</v>
      </c>
      <c r="N795" s="83" t="s">
        <v>406</v>
      </c>
      <c r="O795" s="83" t="s">
        <v>406</v>
      </c>
      <c r="P795" s="83" t="s">
        <v>406</v>
      </c>
      <c r="Q795" s="83" t="s">
        <v>406</v>
      </c>
      <c r="R795" s="83" t="s">
        <v>406</v>
      </c>
      <c r="S795" s="83" t="s">
        <v>406</v>
      </c>
      <c r="T795" s="83" t="s">
        <v>406</v>
      </c>
    </row>
    <row r="796" spans="1:20">
      <c r="A796" s="83" t="s">
        <v>369</v>
      </c>
      <c r="B796" s="83" t="s">
        <v>367</v>
      </c>
      <c r="C796" s="83" t="s">
        <v>368</v>
      </c>
      <c r="D796" s="83">
        <v>123456</v>
      </c>
      <c r="E796" s="83" t="s">
        <v>370</v>
      </c>
      <c r="F796" s="83">
        <v>3</v>
      </c>
      <c r="G796" s="83">
        <v>8</v>
      </c>
      <c r="H796" s="83">
        <v>300</v>
      </c>
      <c r="I796" s="83" t="s">
        <v>406</v>
      </c>
      <c r="J796" s="83" t="s">
        <v>406</v>
      </c>
      <c r="K796" s="83" t="s">
        <v>406</v>
      </c>
      <c r="L796" s="83" t="s">
        <v>406</v>
      </c>
      <c r="M796" s="83" t="s">
        <v>406</v>
      </c>
      <c r="N796" s="83" t="s">
        <v>406</v>
      </c>
      <c r="O796" s="83" t="s">
        <v>406</v>
      </c>
      <c r="P796" s="83" t="s">
        <v>406</v>
      </c>
      <c r="Q796" s="83" t="s">
        <v>406</v>
      </c>
      <c r="R796" s="83" t="s">
        <v>406</v>
      </c>
      <c r="S796" s="83" t="s">
        <v>406</v>
      </c>
      <c r="T796" s="83" t="s">
        <v>406</v>
      </c>
    </row>
    <row r="797" spans="1:20">
      <c r="A797" s="83" t="s">
        <v>369</v>
      </c>
      <c r="B797" s="83" t="s">
        <v>367</v>
      </c>
      <c r="C797" s="83" t="s">
        <v>368</v>
      </c>
      <c r="D797" s="83">
        <v>123456</v>
      </c>
      <c r="E797" s="83" t="s">
        <v>370</v>
      </c>
      <c r="F797" s="83">
        <v>3</v>
      </c>
      <c r="G797" s="83">
        <v>8</v>
      </c>
      <c r="H797" s="83">
        <v>300</v>
      </c>
      <c r="I797" s="83" t="s">
        <v>406</v>
      </c>
      <c r="J797" s="83" t="s">
        <v>406</v>
      </c>
      <c r="K797" s="83" t="s">
        <v>406</v>
      </c>
      <c r="L797" s="83" t="s">
        <v>406</v>
      </c>
      <c r="M797" s="83" t="s">
        <v>406</v>
      </c>
      <c r="N797" s="83" t="s">
        <v>406</v>
      </c>
      <c r="O797" s="83" t="s">
        <v>406</v>
      </c>
      <c r="P797" s="83" t="s">
        <v>406</v>
      </c>
      <c r="Q797" s="83" t="s">
        <v>406</v>
      </c>
      <c r="R797" s="83" t="s">
        <v>406</v>
      </c>
      <c r="S797" s="83" t="s">
        <v>406</v>
      </c>
      <c r="T797" s="83" t="s">
        <v>406</v>
      </c>
    </row>
    <row r="798" spans="1:20">
      <c r="A798" s="83" t="s">
        <v>369</v>
      </c>
      <c r="B798" s="83" t="s">
        <v>367</v>
      </c>
      <c r="C798" s="83" t="s">
        <v>368</v>
      </c>
      <c r="D798" s="83">
        <v>123456</v>
      </c>
      <c r="E798" s="83" t="s">
        <v>370</v>
      </c>
      <c r="F798" s="83">
        <v>3</v>
      </c>
      <c r="G798" s="83">
        <v>8</v>
      </c>
      <c r="H798" s="83">
        <v>300</v>
      </c>
      <c r="I798" s="83" t="s">
        <v>406</v>
      </c>
      <c r="J798" s="83" t="s">
        <v>406</v>
      </c>
      <c r="K798" s="83" t="s">
        <v>406</v>
      </c>
      <c r="L798" s="83" t="s">
        <v>406</v>
      </c>
      <c r="M798" s="83" t="s">
        <v>406</v>
      </c>
      <c r="N798" s="83" t="s">
        <v>406</v>
      </c>
      <c r="O798" s="83" t="s">
        <v>406</v>
      </c>
      <c r="P798" s="83" t="s">
        <v>406</v>
      </c>
      <c r="Q798" s="83" t="s">
        <v>406</v>
      </c>
      <c r="R798" s="83" t="s">
        <v>406</v>
      </c>
      <c r="S798" s="83" t="s">
        <v>406</v>
      </c>
      <c r="T798" s="83" t="s">
        <v>406</v>
      </c>
    </row>
    <row r="799" spans="1:20">
      <c r="A799" s="83" t="s">
        <v>369</v>
      </c>
      <c r="B799" s="83" t="s">
        <v>367</v>
      </c>
      <c r="C799" s="83" t="s">
        <v>368</v>
      </c>
      <c r="D799" s="83">
        <v>123456</v>
      </c>
      <c r="E799" s="83" t="s">
        <v>370</v>
      </c>
      <c r="F799" s="83">
        <v>3</v>
      </c>
      <c r="G799" s="83">
        <v>8</v>
      </c>
      <c r="H799" s="83">
        <v>300</v>
      </c>
      <c r="I799" s="83" t="s">
        <v>406</v>
      </c>
      <c r="J799" s="83" t="s">
        <v>406</v>
      </c>
      <c r="K799" s="83" t="s">
        <v>406</v>
      </c>
      <c r="L799" s="83" t="s">
        <v>406</v>
      </c>
      <c r="M799" s="83" t="s">
        <v>406</v>
      </c>
      <c r="N799" s="83" t="s">
        <v>406</v>
      </c>
      <c r="O799" s="83" t="s">
        <v>406</v>
      </c>
      <c r="P799" s="83" t="s">
        <v>406</v>
      </c>
      <c r="Q799" s="83" t="s">
        <v>406</v>
      </c>
      <c r="R799" s="83" t="s">
        <v>406</v>
      </c>
      <c r="S799" s="83" t="s">
        <v>406</v>
      </c>
      <c r="T799" s="83" t="s">
        <v>406</v>
      </c>
    </row>
    <row r="800" spans="1:20">
      <c r="A800" s="83" t="s">
        <v>369</v>
      </c>
      <c r="B800" s="83" t="s">
        <v>367</v>
      </c>
      <c r="C800" s="83" t="s">
        <v>368</v>
      </c>
      <c r="D800" s="83">
        <v>123456</v>
      </c>
      <c r="E800" s="83" t="s">
        <v>370</v>
      </c>
      <c r="F800" s="83">
        <v>3</v>
      </c>
      <c r="G800" s="83">
        <v>8</v>
      </c>
      <c r="H800" s="83">
        <v>300</v>
      </c>
      <c r="I800" s="83" t="s">
        <v>406</v>
      </c>
      <c r="J800" s="83" t="s">
        <v>406</v>
      </c>
      <c r="K800" s="83" t="s">
        <v>406</v>
      </c>
      <c r="L800" s="83" t="s">
        <v>406</v>
      </c>
      <c r="M800" s="83" t="s">
        <v>406</v>
      </c>
      <c r="N800" s="83" t="s">
        <v>406</v>
      </c>
      <c r="O800" s="83" t="s">
        <v>406</v>
      </c>
      <c r="P800" s="83" t="s">
        <v>406</v>
      </c>
      <c r="Q800" s="83" t="s">
        <v>406</v>
      </c>
      <c r="R800" s="83" t="s">
        <v>406</v>
      </c>
      <c r="S800" s="83" t="s">
        <v>406</v>
      </c>
      <c r="T800" s="83" t="s">
        <v>406</v>
      </c>
    </row>
    <row r="801" spans="1:20">
      <c r="A801" s="83" t="s">
        <v>369</v>
      </c>
      <c r="B801" s="83" t="s">
        <v>367</v>
      </c>
      <c r="C801" s="83" t="s">
        <v>368</v>
      </c>
      <c r="D801" s="83">
        <v>123456</v>
      </c>
      <c r="E801" s="83" t="s">
        <v>370</v>
      </c>
      <c r="F801" s="83">
        <v>3</v>
      </c>
      <c r="G801" s="83">
        <v>8</v>
      </c>
      <c r="H801" s="83">
        <v>300</v>
      </c>
      <c r="I801" s="83" t="s">
        <v>406</v>
      </c>
      <c r="J801" s="83" t="s">
        <v>406</v>
      </c>
      <c r="K801" s="83" t="s">
        <v>406</v>
      </c>
      <c r="L801" s="83" t="s">
        <v>406</v>
      </c>
      <c r="M801" s="83" t="s">
        <v>406</v>
      </c>
      <c r="N801" s="83" t="s">
        <v>406</v>
      </c>
      <c r="O801" s="83" t="s">
        <v>406</v>
      </c>
      <c r="P801" s="83" t="s">
        <v>406</v>
      </c>
      <c r="Q801" s="83" t="s">
        <v>406</v>
      </c>
      <c r="R801" s="83" t="s">
        <v>406</v>
      </c>
      <c r="S801" s="83" t="s">
        <v>406</v>
      </c>
      <c r="T801" s="83" t="s">
        <v>406</v>
      </c>
    </row>
    <row r="802" spans="1:20">
      <c r="A802" s="83" t="s">
        <v>369</v>
      </c>
      <c r="B802" s="83" t="s">
        <v>367</v>
      </c>
      <c r="C802" s="83" t="s">
        <v>368</v>
      </c>
      <c r="D802" s="83">
        <v>123456</v>
      </c>
      <c r="E802" s="83" t="s">
        <v>370</v>
      </c>
      <c r="F802" s="83">
        <v>3</v>
      </c>
      <c r="G802" s="83">
        <v>8</v>
      </c>
      <c r="H802" s="83">
        <v>300</v>
      </c>
      <c r="I802" s="83" t="s">
        <v>406</v>
      </c>
      <c r="J802" s="83" t="s">
        <v>406</v>
      </c>
      <c r="K802" s="83" t="s">
        <v>406</v>
      </c>
      <c r="L802" s="83" t="s">
        <v>406</v>
      </c>
      <c r="M802" s="83" t="s">
        <v>406</v>
      </c>
      <c r="N802" s="83" t="s">
        <v>406</v>
      </c>
      <c r="O802" s="83" t="s">
        <v>406</v>
      </c>
      <c r="P802" s="83" t="s">
        <v>406</v>
      </c>
      <c r="Q802" s="83" t="s">
        <v>406</v>
      </c>
      <c r="R802" s="83" t="s">
        <v>406</v>
      </c>
      <c r="S802" s="83" t="s">
        <v>406</v>
      </c>
      <c r="T802" s="83" t="s">
        <v>406</v>
      </c>
    </row>
    <row r="803" spans="1:20">
      <c r="A803" s="83" t="s">
        <v>369</v>
      </c>
      <c r="B803" s="83" t="s">
        <v>367</v>
      </c>
      <c r="C803" s="83" t="s">
        <v>368</v>
      </c>
      <c r="D803" s="83">
        <v>123456</v>
      </c>
      <c r="E803" s="83" t="s">
        <v>370</v>
      </c>
      <c r="F803" s="83">
        <v>3</v>
      </c>
      <c r="G803" s="83">
        <v>8</v>
      </c>
      <c r="H803" s="83">
        <v>300</v>
      </c>
      <c r="I803" s="83" t="s">
        <v>406</v>
      </c>
      <c r="J803" s="83" t="s">
        <v>406</v>
      </c>
      <c r="K803" s="83" t="s">
        <v>406</v>
      </c>
      <c r="L803" s="83" t="s">
        <v>406</v>
      </c>
      <c r="M803" s="83" t="s">
        <v>406</v>
      </c>
      <c r="N803" s="83" t="s">
        <v>406</v>
      </c>
      <c r="O803" s="83" t="s">
        <v>406</v>
      </c>
      <c r="P803" s="83" t="s">
        <v>406</v>
      </c>
      <c r="Q803" s="83" t="s">
        <v>406</v>
      </c>
      <c r="R803" s="83" t="s">
        <v>406</v>
      </c>
      <c r="S803" s="83" t="s">
        <v>406</v>
      </c>
      <c r="T803" s="83" t="s">
        <v>406</v>
      </c>
    </row>
    <row r="804" spans="1:20">
      <c r="A804" s="83" t="s">
        <v>369</v>
      </c>
      <c r="B804" s="83" t="s">
        <v>367</v>
      </c>
      <c r="C804" s="83" t="s">
        <v>368</v>
      </c>
      <c r="D804" s="83">
        <v>123456</v>
      </c>
      <c r="E804" s="83" t="s">
        <v>370</v>
      </c>
      <c r="F804" s="83">
        <v>3</v>
      </c>
      <c r="G804" s="83">
        <v>8</v>
      </c>
      <c r="H804" s="83">
        <v>300</v>
      </c>
      <c r="I804" s="83" t="s">
        <v>406</v>
      </c>
      <c r="J804" s="83" t="s">
        <v>406</v>
      </c>
      <c r="K804" s="83" t="s">
        <v>406</v>
      </c>
      <c r="L804" s="83" t="s">
        <v>406</v>
      </c>
      <c r="M804" s="83" t="s">
        <v>406</v>
      </c>
      <c r="N804" s="83" t="s">
        <v>406</v>
      </c>
      <c r="O804" s="83" t="s">
        <v>406</v>
      </c>
      <c r="P804" s="83" t="s">
        <v>406</v>
      </c>
      <c r="Q804" s="83" t="s">
        <v>406</v>
      </c>
      <c r="R804" s="83" t="s">
        <v>406</v>
      </c>
      <c r="S804" s="83" t="s">
        <v>406</v>
      </c>
      <c r="T804" s="83" t="s">
        <v>406</v>
      </c>
    </row>
    <row r="805" spans="1:20">
      <c r="A805" s="83" t="s">
        <v>369</v>
      </c>
      <c r="B805" s="83" t="s">
        <v>367</v>
      </c>
      <c r="C805" s="83" t="s">
        <v>368</v>
      </c>
      <c r="D805" s="83">
        <v>123456</v>
      </c>
      <c r="E805" s="83" t="s">
        <v>370</v>
      </c>
      <c r="F805" s="83">
        <v>3</v>
      </c>
      <c r="G805" s="83">
        <v>8</v>
      </c>
      <c r="H805" s="83">
        <v>300</v>
      </c>
      <c r="I805" s="83" t="s">
        <v>406</v>
      </c>
      <c r="J805" s="83" t="s">
        <v>406</v>
      </c>
      <c r="K805" s="83" t="s">
        <v>406</v>
      </c>
      <c r="L805" s="83" t="s">
        <v>406</v>
      </c>
      <c r="M805" s="83" t="s">
        <v>406</v>
      </c>
      <c r="N805" s="83" t="s">
        <v>406</v>
      </c>
      <c r="O805" s="83" t="s">
        <v>406</v>
      </c>
      <c r="P805" s="83" t="s">
        <v>406</v>
      </c>
      <c r="Q805" s="83" t="s">
        <v>406</v>
      </c>
      <c r="R805" s="83" t="s">
        <v>406</v>
      </c>
      <c r="S805" s="83" t="s">
        <v>406</v>
      </c>
      <c r="T805" s="83" t="s">
        <v>406</v>
      </c>
    </row>
    <row r="806" spans="1:20">
      <c r="A806" s="83" t="s">
        <v>369</v>
      </c>
      <c r="B806" s="83" t="s">
        <v>367</v>
      </c>
      <c r="C806" s="83" t="s">
        <v>368</v>
      </c>
      <c r="D806" s="83">
        <v>123456</v>
      </c>
      <c r="E806" s="83" t="s">
        <v>370</v>
      </c>
      <c r="F806" s="83">
        <v>3</v>
      </c>
      <c r="G806" s="83">
        <v>8</v>
      </c>
      <c r="H806" s="83">
        <v>300</v>
      </c>
      <c r="I806" s="83" t="s">
        <v>406</v>
      </c>
      <c r="J806" s="83" t="s">
        <v>406</v>
      </c>
      <c r="K806" s="83" t="s">
        <v>406</v>
      </c>
      <c r="L806" s="83" t="s">
        <v>406</v>
      </c>
      <c r="M806" s="83" t="s">
        <v>406</v>
      </c>
      <c r="N806" s="83" t="s">
        <v>406</v>
      </c>
      <c r="O806" s="83" t="s">
        <v>406</v>
      </c>
      <c r="P806" s="83" t="s">
        <v>406</v>
      </c>
      <c r="Q806" s="83" t="s">
        <v>406</v>
      </c>
      <c r="R806" s="83" t="s">
        <v>406</v>
      </c>
      <c r="S806" s="83" t="s">
        <v>406</v>
      </c>
      <c r="T806" s="83" t="s">
        <v>406</v>
      </c>
    </row>
    <row r="807" spans="1:20">
      <c r="A807" s="83" t="s">
        <v>369</v>
      </c>
      <c r="B807" s="83" t="s">
        <v>367</v>
      </c>
      <c r="C807" s="83" t="s">
        <v>368</v>
      </c>
      <c r="D807" s="83">
        <v>123456</v>
      </c>
      <c r="E807" s="83" t="s">
        <v>370</v>
      </c>
      <c r="F807" s="83">
        <v>3</v>
      </c>
      <c r="G807" s="83">
        <v>8</v>
      </c>
      <c r="H807" s="83">
        <v>300</v>
      </c>
      <c r="I807" s="83" t="s">
        <v>406</v>
      </c>
      <c r="J807" s="83" t="s">
        <v>406</v>
      </c>
      <c r="K807" s="83" t="s">
        <v>406</v>
      </c>
      <c r="L807" s="83" t="s">
        <v>406</v>
      </c>
      <c r="M807" s="83" t="s">
        <v>406</v>
      </c>
      <c r="N807" s="83" t="s">
        <v>406</v>
      </c>
      <c r="O807" s="83" t="s">
        <v>406</v>
      </c>
      <c r="P807" s="83" t="s">
        <v>406</v>
      </c>
      <c r="Q807" s="83" t="s">
        <v>406</v>
      </c>
      <c r="R807" s="83" t="s">
        <v>406</v>
      </c>
      <c r="S807" s="83" t="s">
        <v>406</v>
      </c>
      <c r="T807" s="83" t="s">
        <v>406</v>
      </c>
    </row>
    <row r="808" spans="1:20">
      <c r="A808" s="83" t="s">
        <v>369</v>
      </c>
      <c r="B808" s="83" t="s">
        <v>367</v>
      </c>
      <c r="C808" s="83" t="s">
        <v>368</v>
      </c>
      <c r="D808" s="83">
        <v>123456</v>
      </c>
      <c r="E808" s="83" t="s">
        <v>370</v>
      </c>
      <c r="F808" s="83">
        <v>3</v>
      </c>
      <c r="G808" s="83">
        <v>8</v>
      </c>
      <c r="H808" s="83">
        <v>300</v>
      </c>
      <c r="I808" s="83" t="s">
        <v>406</v>
      </c>
      <c r="J808" s="83" t="s">
        <v>406</v>
      </c>
      <c r="K808" s="83" t="s">
        <v>406</v>
      </c>
      <c r="L808" s="83" t="s">
        <v>406</v>
      </c>
      <c r="M808" s="83" t="s">
        <v>406</v>
      </c>
      <c r="N808" s="83" t="s">
        <v>406</v>
      </c>
      <c r="O808" s="83" t="s">
        <v>406</v>
      </c>
      <c r="P808" s="83" t="s">
        <v>406</v>
      </c>
      <c r="Q808" s="83" t="s">
        <v>406</v>
      </c>
      <c r="R808" s="83" t="s">
        <v>406</v>
      </c>
      <c r="S808" s="83" t="s">
        <v>406</v>
      </c>
      <c r="T808" s="83" t="s">
        <v>406</v>
      </c>
    </row>
    <row r="809" spans="1:20">
      <c r="A809" s="83" t="s">
        <v>369</v>
      </c>
      <c r="B809" s="83" t="s">
        <v>367</v>
      </c>
      <c r="C809" s="83" t="s">
        <v>368</v>
      </c>
      <c r="D809" s="83">
        <v>123456</v>
      </c>
      <c r="E809" s="83" t="s">
        <v>370</v>
      </c>
      <c r="F809" s="83">
        <v>3</v>
      </c>
      <c r="G809" s="83">
        <v>8</v>
      </c>
      <c r="H809" s="83">
        <v>300</v>
      </c>
      <c r="I809" s="83" t="s">
        <v>406</v>
      </c>
      <c r="J809" s="83" t="s">
        <v>406</v>
      </c>
      <c r="K809" s="83" t="s">
        <v>406</v>
      </c>
      <c r="L809" s="83" t="s">
        <v>406</v>
      </c>
      <c r="M809" s="83" t="s">
        <v>406</v>
      </c>
      <c r="N809" s="83" t="s">
        <v>406</v>
      </c>
      <c r="O809" s="83" t="s">
        <v>406</v>
      </c>
      <c r="P809" s="83" t="s">
        <v>406</v>
      </c>
      <c r="Q809" s="83" t="s">
        <v>406</v>
      </c>
      <c r="R809" s="83" t="s">
        <v>406</v>
      </c>
      <c r="S809" s="83" t="s">
        <v>406</v>
      </c>
      <c r="T809" s="83" t="s">
        <v>406</v>
      </c>
    </row>
    <row r="810" spans="1:20">
      <c r="A810" s="83" t="s">
        <v>369</v>
      </c>
      <c r="B810" s="83" t="s">
        <v>367</v>
      </c>
      <c r="C810" s="83" t="s">
        <v>368</v>
      </c>
      <c r="D810" s="83">
        <v>123456</v>
      </c>
      <c r="E810" s="83" t="s">
        <v>370</v>
      </c>
      <c r="F810" s="83">
        <v>3</v>
      </c>
      <c r="G810" s="83">
        <v>8</v>
      </c>
      <c r="H810" s="83">
        <v>300</v>
      </c>
      <c r="I810" s="83" t="s">
        <v>406</v>
      </c>
      <c r="J810" s="83" t="s">
        <v>406</v>
      </c>
      <c r="K810" s="83" t="s">
        <v>406</v>
      </c>
      <c r="L810" s="83" t="s">
        <v>406</v>
      </c>
      <c r="M810" s="83" t="s">
        <v>406</v>
      </c>
      <c r="N810" s="83" t="s">
        <v>406</v>
      </c>
      <c r="O810" s="83" t="s">
        <v>406</v>
      </c>
      <c r="P810" s="83" t="s">
        <v>406</v>
      </c>
      <c r="Q810" s="83" t="s">
        <v>406</v>
      </c>
      <c r="R810" s="83" t="s">
        <v>406</v>
      </c>
      <c r="S810" s="83" t="s">
        <v>406</v>
      </c>
      <c r="T810" s="83" t="s">
        <v>406</v>
      </c>
    </row>
    <row r="811" spans="1:20">
      <c r="A811" s="83" t="s">
        <v>369</v>
      </c>
      <c r="B811" s="83" t="s">
        <v>367</v>
      </c>
      <c r="C811" s="83" t="s">
        <v>368</v>
      </c>
      <c r="D811" s="83">
        <v>123456</v>
      </c>
      <c r="E811" s="83" t="s">
        <v>370</v>
      </c>
      <c r="F811" s="83">
        <v>3</v>
      </c>
      <c r="G811" s="83">
        <v>8</v>
      </c>
      <c r="H811" s="83">
        <v>300</v>
      </c>
      <c r="I811" s="83" t="s">
        <v>406</v>
      </c>
      <c r="J811" s="83" t="s">
        <v>406</v>
      </c>
      <c r="K811" s="83" t="s">
        <v>406</v>
      </c>
      <c r="L811" s="83" t="s">
        <v>406</v>
      </c>
      <c r="M811" s="83" t="s">
        <v>406</v>
      </c>
      <c r="N811" s="83" t="s">
        <v>406</v>
      </c>
      <c r="O811" s="83" t="s">
        <v>406</v>
      </c>
      <c r="P811" s="83" t="s">
        <v>406</v>
      </c>
      <c r="Q811" s="83" t="s">
        <v>406</v>
      </c>
      <c r="R811" s="83" t="s">
        <v>406</v>
      </c>
      <c r="S811" s="83" t="s">
        <v>406</v>
      </c>
      <c r="T811" s="83" t="s">
        <v>406</v>
      </c>
    </row>
    <row r="812" spans="1:20">
      <c r="A812" s="83" t="s">
        <v>369</v>
      </c>
      <c r="B812" s="83" t="s">
        <v>367</v>
      </c>
      <c r="C812" s="83" t="s">
        <v>368</v>
      </c>
      <c r="D812" s="83">
        <v>123456</v>
      </c>
      <c r="E812" s="83" t="s">
        <v>370</v>
      </c>
      <c r="F812" s="83">
        <v>3</v>
      </c>
      <c r="G812" s="83">
        <v>8</v>
      </c>
      <c r="H812" s="83">
        <v>300</v>
      </c>
      <c r="I812" s="83" t="s">
        <v>406</v>
      </c>
      <c r="J812" s="83" t="s">
        <v>406</v>
      </c>
      <c r="K812" s="83" t="s">
        <v>406</v>
      </c>
      <c r="L812" s="83" t="s">
        <v>406</v>
      </c>
      <c r="M812" s="83" t="s">
        <v>406</v>
      </c>
      <c r="N812" s="83" t="s">
        <v>406</v>
      </c>
      <c r="O812" s="83" t="s">
        <v>406</v>
      </c>
      <c r="P812" s="83" t="s">
        <v>406</v>
      </c>
      <c r="Q812" s="83" t="s">
        <v>406</v>
      </c>
      <c r="R812" s="83" t="s">
        <v>406</v>
      </c>
      <c r="S812" s="83" t="s">
        <v>406</v>
      </c>
      <c r="T812" s="83" t="s">
        <v>406</v>
      </c>
    </row>
    <row r="813" spans="1:20">
      <c r="A813" s="83" t="s">
        <v>369</v>
      </c>
      <c r="B813" s="83" t="s">
        <v>367</v>
      </c>
      <c r="C813" s="83" t="s">
        <v>368</v>
      </c>
      <c r="D813" s="83">
        <v>123456</v>
      </c>
      <c r="E813" s="83" t="s">
        <v>370</v>
      </c>
      <c r="F813" s="83">
        <v>3</v>
      </c>
      <c r="G813" s="83">
        <v>8</v>
      </c>
      <c r="H813" s="83">
        <v>300</v>
      </c>
      <c r="I813" s="83" t="s">
        <v>406</v>
      </c>
      <c r="J813" s="83" t="s">
        <v>406</v>
      </c>
      <c r="K813" s="83" t="s">
        <v>406</v>
      </c>
      <c r="L813" s="83" t="s">
        <v>406</v>
      </c>
      <c r="M813" s="83" t="s">
        <v>406</v>
      </c>
      <c r="N813" s="83" t="s">
        <v>406</v>
      </c>
      <c r="O813" s="83" t="s">
        <v>406</v>
      </c>
      <c r="P813" s="83" t="s">
        <v>406</v>
      </c>
      <c r="Q813" s="83" t="s">
        <v>406</v>
      </c>
      <c r="R813" s="83" t="s">
        <v>406</v>
      </c>
      <c r="S813" s="83" t="s">
        <v>406</v>
      </c>
      <c r="T813" s="83" t="s">
        <v>406</v>
      </c>
    </row>
    <row r="814" spans="1:20">
      <c r="A814" s="83" t="s">
        <v>369</v>
      </c>
      <c r="B814" s="83" t="s">
        <v>367</v>
      </c>
      <c r="C814" s="83" t="s">
        <v>368</v>
      </c>
      <c r="D814" s="83">
        <v>123456</v>
      </c>
      <c r="E814" s="83" t="s">
        <v>370</v>
      </c>
      <c r="F814" s="83">
        <v>3</v>
      </c>
      <c r="G814" s="83">
        <v>8</v>
      </c>
      <c r="H814" s="83">
        <v>300</v>
      </c>
      <c r="I814" s="83" t="s">
        <v>406</v>
      </c>
      <c r="J814" s="83" t="s">
        <v>406</v>
      </c>
      <c r="K814" s="83" t="s">
        <v>406</v>
      </c>
      <c r="L814" s="83" t="s">
        <v>406</v>
      </c>
      <c r="M814" s="83" t="s">
        <v>406</v>
      </c>
      <c r="N814" s="83" t="s">
        <v>406</v>
      </c>
      <c r="O814" s="83" t="s">
        <v>406</v>
      </c>
      <c r="P814" s="83" t="s">
        <v>406</v>
      </c>
      <c r="Q814" s="83" t="s">
        <v>406</v>
      </c>
      <c r="R814" s="83" t="s">
        <v>406</v>
      </c>
      <c r="S814" s="83" t="s">
        <v>406</v>
      </c>
      <c r="T814" s="83" t="s">
        <v>406</v>
      </c>
    </row>
    <row r="815" spans="1:20">
      <c r="A815" s="83" t="s">
        <v>369</v>
      </c>
      <c r="B815" s="83" t="s">
        <v>367</v>
      </c>
      <c r="C815" s="83" t="s">
        <v>368</v>
      </c>
      <c r="D815" s="83">
        <v>123456</v>
      </c>
      <c r="E815" s="83" t="s">
        <v>370</v>
      </c>
      <c r="F815" s="83">
        <v>3</v>
      </c>
      <c r="G815" s="83">
        <v>8</v>
      </c>
      <c r="H815" s="83">
        <v>300</v>
      </c>
      <c r="I815" s="83" t="s">
        <v>406</v>
      </c>
      <c r="J815" s="83" t="s">
        <v>406</v>
      </c>
      <c r="K815" s="83" t="s">
        <v>406</v>
      </c>
      <c r="L815" s="83" t="s">
        <v>406</v>
      </c>
      <c r="M815" s="83" t="s">
        <v>406</v>
      </c>
      <c r="N815" s="83" t="s">
        <v>406</v>
      </c>
      <c r="O815" s="83" t="s">
        <v>406</v>
      </c>
      <c r="P815" s="83" t="s">
        <v>406</v>
      </c>
      <c r="Q815" s="83" t="s">
        <v>406</v>
      </c>
      <c r="R815" s="83" t="s">
        <v>406</v>
      </c>
      <c r="S815" s="83" t="s">
        <v>406</v>
      </c>
      <c r="T815" s="83" t="s">
        <v>406</v>
      </c>
    </row>
    <row r="816" spans="1:20">
      <c r="A816" s="83" t="s">
        <v>369</v>
      </c>
      <c r="B816" s="83" t="s">
        <v>367</v>
      </c>
      <c r="C816" s="83" t="s">
        <v>368</v>
      </c>
      <c r="D816" s="83">
        <v>123456</v>
      </c>
      <c r="E816" s="83" t="s">
        <v>370</v>
      </c>
      <c r="F816" s="83">
        <v>3</v>
      </c>
      <c r="G816" s="83">
        <v>8</v>
      </c>
      <c r="H816" s="83">
        <v>300</v>
      </c>
      <c r="I816" s="83" t="s">
        <v>406</v>
      </c>
      <c r="J816" s="83" t="s">
        <v>406</v>
      </c>
      <c r="K816" s="83" t="s">
        <v>406</v>
      </c>
      <c r="L816" s="83" t="s">
        <v>406</v>
      </c>
      <c r="M816" s="83" t="s">
        <v>406</v>
      </c>
      <c r="N816" s="83" t="s">
        <v>406</v>
      </c>
      <c r="O816" s="83" t="s">
        <v>406</v>
      </c>
      <c r="P816" s="83" t="s">
        <v>406</v>
      </c>
      <c r="Q816" s="83" t="s">
        <v>406</v>
      </c>
      <c r="R816" s="83" t="s">
        <v>406</v>
      </c>
      <c r="S816" s="83" t="s">
        <v>406</v>
      </c>
      <c r="T816" s="83" t="s">
        <v>406</v>
      </c>
    </row>
    <row r="817" spans="1:20">
      <c r="A817" s="83" t="s">
        <v>369</v>
      </c>
      <c r="B817" s="83" t="s">
        <v>367</v>
      </c>
      <c r="C817" s="83" t="s">
        <v>368</v>
      </c>
      <c r="D817" s="83">
        <v>123456</v>
      </c>
      <c r="E817" s="83" t="s">
        <v>370</v>
      </c>
      <c r="F817" s="83">
        <v>3</v>
      </c>
      <c r="G817" s="83">
        <v>8</v>
      </c>
      <c r="H817" s="83">
        <v>300</v>
      </c>
      <c r="I817" s="83" t="s">
        <v>406</v>
      </c>
      <c r="J817" s="83" t="s">
        <v>406</v>
      </c>
      <c r="K817" s="83" t="s">
        <v>406</v>
      </c>
      <c r="L817" s="83" t="s">
        <v>406</v>
      </c>
      <c r="M817" s="83" t="s">
        <v>406</v>
      </c>
      <c r="N817" s="83" t="s">
        <v>406</v>
      </c>
      <c r="O817" s="83" t="s">
        <v>406</v>
      </c>
      <c r="P817" s="83" t="s">
        <v>406</v>
      </c>
      <c r="Q817" s="83" t="s">
        <v>406</v>
      </c>
      <c r="R817" s="83" t="s">
        <v>406</v>
      </c>
      <c r="S817" s="83" t="s">
        <v>406</v>
      </c>
      <c r="T817" s="83" t="s">
        <v>406</v>
      </c>
    </row>
    <row r="818" spans="1:20">
      <c r="A818" s="83" t="s">
        <v>369</v>
      </c>
      <c r="B818" s="83" t="s">
        <v>367</v>
      </c>
      <c r="C818" s="83" t="s">
        <v>368</v>
      </c>
      <c r="D818" s="83">
        <v>123456</v>
      </c>
      <c r="E818" s="83" t="s">
        <v>370</v>
      </c>
      <c r="F818" s="83">
        <v>3</v>
      </c>
      <c r="G818" s="83">
        <v>8</v>
      </c>
      <c r="H818" s="83">
        <v>300</v>
      </c>
      <c r="I818" s="83" t="s">
        <v>406</v>
      </c>
      <c r="J818" s="83" t="s">
        <v>406</v>
      </c>
      <c r="K818" s="83" t="s">
        <v>406</v>
      </c>
      <c r="L818" s="83" t="s">
        <v>406</v>
      </c>
      <c r="M818" s="83" t="s">
        <v>406</v>
      </c>
      <c r="N818" s="83" t="s">
        <v>406</v>
      </c>
      <c r="O818" s="83" t="s">
        <v>406</v>
      </c>
      <c r="P818" s="83" t="s">
        <v>406</v>
      </c>
      <c r="Q818" s="83" t="s">
        <v>406</v>
      </c>
      <c r="R818" s="83" t="s">
        <v>406</v>
      </c>
      <c r="S818" s="83" t="s">
        <v>406</v>
      </c>
      <c r="T818" s="83" t="s">
        <v>406</v>
      </c>
    </row>
    <row r="819" spans="1:20">
      <c r="A819" s="83" t="s">
        <v>369</v>
      </c>
      <c r="B819" s="83" t="s">
        <v>367</v>
      </c>
      <c r="C819" s="83" t="s">
        <v>368</v>
      </c>
      <c r="D819" s="83">
        <v>123456</v>
      </c>
      <c r="E819" s="83" t="s">
        <v>370</v>
      </c>
      <c r="F819" s="83">
        <v>3</v>
      </c>
      <c r="G819" s="83">
        <v>8</v>
      </c>
      <c r="H819" s="83">
        <v>300</v>
      </c>
      <c r="I819" s="83" t="s">
        <v>406</v>
      </c>
      <c r="J819" s="83" t="s">
        <v>406</v>
      </c>
      <c r="K819" s="83" t="s">
        <v>406</v>
      </c>
      <c r="L819" s="83" t="s">
        <v>406</v>
      </c>
      <c r="M819" s="83" t="s">
        <v>406</v>
      </c>
      <c r="N819" s="83" t="s">
        <v>406</v>
      </c>
      <c r="O819" s="83" t="s">
        <v>406</v>
      </c>
      <c r="P819" s="83" t="s">
        <v>406</v>
      </c>
      <c r="Q819" s="83" t="s">
        <v>406</v>
      </c>
      <c r="R819" s="83" t="s">
        <v>406</v>
      </c>
      <c r="S819" s="83" t="s">
        <v>406</v>
      </c>
      <c r="T819" s="83" t="s">
        <v>406</v>
      </c>
    </row>
    <row r="820" spans="1:20">
      <c r="A820" s="83" t="s">
        <v>369</v>
      </c>
      <c r="B820" s="83" t="s">
        <v>367</v>
      </c>
      <c r="C820" s="83" t="s">
        <v>368</v>
      </c>
      <c r="D820" s="83">
        <v>123456</v>
      </c>
      <c r="E820" s="83" t="s">
        <v>370</v>
      </c>
      <c r="F820" s="83">
        <v>3</v>
      </c>
      <c r="G820" s="83">
        <v>8</v>
      </c>
      <c r="H820" s="83">
        <v>300</v>
      </c>
      <c r="I820" s="83" t="s">
        <v>406</v>
      </c>
      <c r="J820" s="83" t="s">
        <v>406</v>
      </c>
      <c r="K820" s="83" t="s">
        <v>406</v>
      </c>
      <c r="L820" s="83" t="s">
        <v>406</v>
      </c>
      <c r="M820" s="83" t="s">
        <v>406</v>
      </c>
      <c r="N820" s="83" t="s">
        <v>406</v>
      </c>
      <c r="O820" s="83" t="s">
        <v>406</v>
      </c>
      <c r="P820" s="83" t="s">
        <v>406</v>
      </c>
      <c r="Q820" s="83" t="s">
        <v>406</v>
      </c>
      <c r="R820" s="83" t="s">
        <v>406</v>
      </c>
      <c r="S820" s="83" t="s">
        <v>406</v>
      </c>
      <c r="T820" s="83" t="s">
        <v>406</v>
      </c>
    </row>
    <row r="821" spans="1:20">
      <c r="A821" s="83" t="s">
        <v>369</v>
      </c>
      <c r="B821" s="83" t="s">
        <v>367</v>
      </c>
      <c r="C821" s="83" t="s">
        <v>368</v>
      </c>
      <c r="D821" s="83">
        <v>123456</v>
      </c>
      <c r="E821" s="83" t="s">
        <v>370</v>
      </c>
      <c r="F821" s="83">
        <v>3</v>
      </c>
      <c r="G821" s="83">
        <v>8</v>
      </c>
      <c r="H821" s="83">
        <v>300</v>
      </c>
      <c r="I821" s="83" t="s">
        <v>406</v>
      </c>
      <c r="J821" s="83" t="s">
        <v>406</v>
      </c>
      <c r="K821" s="83" t="s">
        <v>406</v>
      </c>
      <c r="L821" s="83" t="s">
        <v>406</v>
      </c>
      <c r="M821" s="83" t="s">
        <v>406</v>
      </c>
      <c r="N821" s="83" t="s">
        <v>406</v>
      </c>
      <c r="O821" s="83" t="s">
        <v>406</v>
      </c>
      <c r="P821" s="83" t="s">
        <v>406</v>
      </c>
      <c r="Q821" s="83" t="s">
        <v>406</v>
      </c>
      <c r="R821" s="83" t="s">
        <v>406</v>
      </c>
      <c r="S821" s="83" t="s">
        <v>406</v>
      </c>
      <c r="T821" s="83" t="s">
        <v>406</v>
      </c>
    </row>
    <row r="822" spans="1:20">
      <c r="A822" s="83" t="s">
        <v>369</v>
      </c>
      <c r="B822" s="83" t="s">
        <v>367</v>
      </c>
      <c r="C822" s="83" t="s">
        <v>368</v>
      </c>
      <c r="D822" s="83">
        <v>123456</v>
      </c>
      <c r="E822" s="83" t="s">
        <v>370</v>
      </c>
      <c r="F822" s="83">
        <v>3</v>
      </c>
      <c r="G822" s="83">
        <v>8</v>
      </c>
      <c r="H822" s="83">
        <v>300</v>
      </c>
      <c r="I822" s="83" t="s">
        <v>406</v>
      </c>
      <c r="J822" s="83" t="s">
        <v>406</v>
      </c>
      <c r="K822" s="83" t="s">
        <v>406</v>
      </c>
      <c r="L822" s="83" t="s">
        <v>406</v>
      </c>
      <c r="M822" s="83" t="s">
        <v>406</v>
      </c>
      <c r="N822" s="83" t="s">
        <v>406</v>
      </c>
      <c r="O822" s="83" t="s">
        <v>406</v>
      </c>
      <c r="P822" s="83" t="s">
        <v>406</v>
      </c>
      <c r="Q822" s="83" t="s">
        <v>406</v>
      </c>
      <c r="R822" s="83" t="s">
        <v>406</v>
      </c>
      <c r="S822" s="83" t="s">
        <v>406</v>
      </c>
      <c r="T822" s="83" t="s">
        <v>406</v>
      </c>
    </row>
    <row r="823" spans="1:20">
      <c r="A823" s="83" t="s">
        <v>369</v>
      </c>
      <c r="B823" s="83" t="s">
        <v>367</v>
      </c>
      <c r="C823" s="83" t="s">
        <v>368</v>
      </c>
      <c r="D823" s="83">
        <v>123456</v>
      </c>
      <c r="E823" s="83" t="s">
        <v>370</v>
      </c>
      <c r="F823" s="83">
        <v>3</v>
      </c>
      <c r="G823" s="83">
        <v>8</v>
      </c>
      <c r="H823" s="83">
        <v>300</v>
      </c>
      <c r="I823" s="83" t="s">
        <v>406</v>
      </c>
      <c r="J823" s="83" t="s">
        <v>406</v>
      </c>
      <c r="K823" s="83" t="s">
        <v>406</v>
      </c>
      <c r="L823" s="83" t="s">
        <v>406</v>
      </c>
      <c r="M823" s="83" t="s">
        <v>406</v>
      </c>
      <c r="N823" s="83" t="s">
        <v>406</v>
      </c>
      <c r="O823" s="83" t="s">
        <v>406</v>
      </c>
      <c r="P823" s="83" t="s">
        <v>406</v>
      </c>
      <c r="Q823" s="83" t="s">
        <v>406</v>
      </c>
      <c r="R823" s="83" t="s">
        <v>406</v>
      </c>
      <c r="S823" s="83" t="s">
        <v>406</v>
      </c>
      <c r="T823" s="83" t="s">
        <v>406</v>
      </c>
    </row>
    <row r="824" spans="1:20">
      <c r="A824" s="83" t="s">
        <v>369</v>
      </c>
      <c r="B824" s="83" t="s">
        <v>367</v>
      </c>
      <c r="C824" s="83" t="s">
        <v>368</v>
      </c>
      <c r="D824" s="83">
        <v>123456</v>
      </c>
      <c r="E824" s="83" t="s">
        <v>370</v>
      </c>
      <c r="F824" s="83">
        <v>3</v>
      </c>
      <c r="G824" s="83">
        <v>8</v>
      </c>
      <c r="H824" s="83">
        <v>300</v>
      </c>
      <c r="I824" s="83" t="s">
        <v>406</v>
      </c>
      <c r="J824" s="83" t="s">
        <v>406</v>
      </c>
      <c r="K824" s="83" t="s">
        <v>406</v>
      </c>
      <c r="L824" s="83" t="s">
        <v>406</v>
      </c>
      <c r="M824" s="83" t="s">
        <v>406</v>
      </c>
      <c r="N824" s="83" t="s">
        <v>406</v>
      </c>
      <c r="O824" s="83" t="s">
        <v>406</v>
      </c>
      <c r="P824" s="83" t="s">
        <v>406</v>
      </c>
      <c r="Q824" s="83" t="s">
        <v>406</v>
      </c>
      <c r="R824" s="83" t="s">
        <v>406</v>
      </c>
      <c r="S824" s="83" t="s">
        <v>406</v>
      </c>
      <c r="T824" s="83" t="s">
        <v>406</v>
      </c>
    </row>
    <row r="825" spans="1:20">
      <c r="A825" s="83" t="s">
        <v>369</v>
      </c>
      <c r="B825" s="83" t="s">
        <v>367</v>
      </c>
      <c r="C825" s="83" t="s">
        <v>368</v>
      </c>
      <c r="D825" s="83">
        <v>123456</v>
      </c>
      <c r="E825" s="83" t="s">
        <v>370</v>
      </c>
      <c r="F825" s="83">
        <v>3</v>
      </c>
      <c r="G825" s="83">
        <v>8</v>
      </c>
      <c r="H825" s="83">
        <v>300</v>
      </c>
      <c r="I825" s="83" t="s">
        <v>406</v>
      </c>
      <c r="J825" s="83" t="s">
        <v>406</v>
      </c>
      <c r="K825" s="83" t="s">
        <v>406</v>
      </c>
      <c r="L825" s="83" t="s">
        <v>406</v>
      </c>
      <c r="M825" s="83" t="s">
        <v>406</v>
      </c>
      <c r="N825" s="83" t="s">
        <v>406</v>
      </c>
      <c r="O825" s="83" t="s">
        <v>406</v>
      </c>
      <c r="P825" s="83" t="s">
        <v>406</v>
      </c>
      <c r="Q825" s="83" t="s">
        <v>406</v>
      </c>
      <c r="R825" s="83" t="s">
        <v>406</v>
      </c>
      <c r="S825" s="83" t="s">
        <v>406</v>
      </c>
      <c r="T825" s="83" t="s">
        <v>406</v>
      </c>
    </row>
    <row r="826" spans="1:20">
      <c r="A826" s="83" t="s">
        <v>369</v>
      </c>
      <c r="B826" s="83" t="s">
        <v>367</v>
      </c>
      <c r="C826" s="83" t="s">
        <v>368</v>
      </c>
      <c r="D826" s="83">
        <v>123456</v>
      </c>
      <c r="E826" s="83" t="s">
        <v>370</v>
      </c>
      <c r="F826" s="83">
        <v>3</v>
      </c>
      <c r="G826" s="83">
        <v>8</v>
      </c>
      <c r="H826" s="83">
        <v>300</v>
      </c>
      <c r="I826" s="83" t="s">
        <v>406</v>
      </c>
      <c r="J826" s="83" t="s">
        <v>406</v>
      </c>
      <c r="K826" s="83" t="s">
        <v>406</v>
      </c>
      <c r="L826" s="83" t="s">
        <v>406</v>
      </c>
      <c r="M826" s="83" t="s">
        <v>406</v>
      </c>
      <c r="N826" s="83" t="s">
        <v>406</v>
      </c>
      <c r="O826" s="83" t="s">
        <v>406</v>
      </c>
      <c r="P826" s="83" t="s">
        <v>406</v>
      </c>
      <c r="Q826" s="83" t="s">
        <v>406</v>
      </c>
      <c r="R826" s="83" t="s">
        <v>406</v>
      </c>
      <c r="S826" s="83" t="s">
        <v>406</v>
      </c>
      <c r="T826" s="83" t="s">
        <v>406</v>
      </c>
    </row>
    <row r="827" spans="1:20">
      <c r="A827" s="83" t="s">
        <v>369</v>
      </c>
      <c r="B827" s="83" t="s">
        <v>367</v>
      </c>
      <c r="C827" s="83" t="s">
        <v>368</v>
      </c>
      <c r="D827" s="83">
        <v>123456</v>
      </c>
      <c r="E827" s="83" t="s">
        <v>370</v>
      </c>
      <c r="F827" s="83">
        <v>3</v>
      </c>
      <c r="G827" s="83">
        <v>8</v>
      </c>
      <c r="H827" s="83">
        <v>300</v>
      </c>
      <c r="I827" s="83" t="s">
        <v>406</v>
      </c>
      <c r="J827" s="83" t="s">
        <v>406</v>
      </c>
      <c r="K827" s="83" t="s">
        <v>406</v>
      </c>
      <c r="L827" s="83" t="s">
        <v>406</v>
      </c>
      <c r="M827" s="83" t="s">
        <v>406</v>
      </c>
      <c r="N827" s="83" t="s">
        <v>406</v>
      </c>
      <c r="O827" s="83" t="s">
        <v>406</v>
      </c>
      <c r="P827" s="83" t="s">
        <v>406</v>
      </c>
      <c r="Q827" s="83" t="s">
        <v>406</v>
      </c>
      <c r="R827" s="83" t="s">
        <v>406</v>
      </c>
      <c r="S827" s="83" t="s">
        <v>406</v>
      </c>
      <c r="T827" s="83" t="s">
        <v>406</v>
      </c>
    </row>
    <row r="828" spans="1:20">
      <c r="A828" s="83" t="s">
        <v>369</v>
      </c>
      <c r="B828" s="83" t="s">
        <v>367</v>
      </c>
      <c r="C828" s="83" t="s">
        <v>368</v>
      </c>
      <c r="D828" s="83">
        <v>123456</v>
      </c>
      <c r="E828" s="83" t="s">
        <v>370</v>
      </c>
      <c r="F828" s="83">
        <v>3</v>
      </c>
      <c r="G828" s="83">
        <v>8</v>
      </c>
      <c r="H828" s="83">
        <v>300</v>
      </c>
      <c r="I828" s="83" t="s">
        <v>406</v>
      </c>
      <c r="J828" s="83" t="s">
        <v>406</v>
      </c>
      <c r="K828" s="83" t="s">
        <v>406</v>
      </c>
      <c r="L828" s="83" t="s">
        <v>406</v>
      </c>
      <c r="M828" s="83" t="s">
        <v>406</v>
      </c>
      <c r="N828" s="83" t="s">
        <v>406</v>
      </c>
      <c r="O828" s="83" t="s">
        <v>406</v>
      </c>
      <c r="P828" s="83" t="s">
        <v>406</v>
      </c>
      <c r="Q828" s="83" t="s">
        <v>406</v>
      </c>
      <c r="R828" s="83" t="s">
        <v>406</v>
      </c>
      <c r="S828" s="83" t="s">
        <v>406</v>
      </c>
      <c r="T828" s="83" t="s">
        <v>406</v>
      </c>
    </row>
    <row r="829" spans="1:20">
      <c r="A829" s="83" t="s">
        <v>369</v>
      </c>
      <c r="B829" s="83" t="s">
        <v>367</v>
      </c>
      <c r="C829" s="83" t="s">
        <v>368</v>
      </c>
      <c r="D829" s="83">
        <v>123456</v>
      </c>
      <c r="E829" s="83" t="s">
        <v>370</v>
      </c>
      <c r="F829" s="83">
        <v>3</v>
      </c>
      <c r="G829" s="83">
        <v>8</v>
      </c>
      <c r="H829" s="83">
        <v>300</v>
      </c>
      <c r="I829" s="83" t="s">
        <v>406</v>
      </c>
      <c r="J829" s="83" t="s">
        <v>406</v>
      </c>
      <c r="K829" s="83" t="s">
        <v>406</v>
      </c>
      <c r="L829" s="83" t="s">
        <v>406</v>
      </c>
      <c r="M829" s="83" t="s">
        <v>406</v>
      </c>
      <c r="N829" s="83" t="s">
        <v>406</v>
      </c>
      <c r="O829" s="83" t="s">
        <v>406</v>
      </c>
      <c r="P829" s="83" t="s">
        <v>406</v>
      </c>
      <c r="Q829" s="83" t="s">
        <v>406</v>
      </c>
      <c r="R829" s="83" t="s">
        <v>406</v>
      </c>
      <c r="S829" s="83" t="s">
        <v>406</v>
      </c>
      <c r="T829" s="83" t="s">
        <v>406</v>
      </c>
    </row>
    <row r="830" spans="1:20">
      <c r="A830" s="83" t="s">
        <v>369</v>
      </c>
      <c r="B830" s="83" t="s">
        <v>367</v>
      </c>
      <c r="C830" s="83" t="s">
        <v>368</v>
      </c>
      <c r="D830" s="83">
        <v>123456</v>
      </c>
      <c r="E830" s="83" t="s">
        <v>370</v>
      </c>
      <c r="F830" s="83">
        <v>3</v>
      </c>
      <c r="G830" s="83">
        <v>8</v>
      </c>
      <c r="H830" s="83">
        <v>300</v>
      </c>
      <c r="I830" s="83" t="s">
        <v>406</v>
      </c>
      <c r="J830" s="83" t="s">
        <v>406</v>
      </c>
      <c r="K830" s="83" t="s">
        <v>406</v>
      </c>
      <c r="L830" s="83" t="s">
        <v>406</v>
      </c>
      <c r="M830" s="83" t="s">
        <v>406</v>
      </c>
      <c r="N830" s="83" t="s">
        <v>406</v>
      </c>
      <c r="O830" s="83" t="s">
        <v>406</v>
      </c>
      <c r="P830" s="83" t="s">
        <v>406</v>
      </c>
      <c r="Q830" s="83" t="s">
        <v>406</v>
      </c>
      <c r="R830" s="83" t="s">
        <v>406</v>
      </c>
      <c r="S830" s="83" t="s">
        <v>406</v>
      </c>
      <c r="T830" s="83" t="s">
        <v>406</v>
      </c>
    </row>
    <row r="831" spans="1:20">
      <c r="A831" s="83" t="s">
        <v>369</v>
      </c>
      <c r="B831" s="83" t="s">
        <v>367</v>
      </c>
      <c r="C831" s="83" t="s">
        <v>368</v>
      </c>
      <c r="D831" s="83">
        <v>123456</v>
      </c>
      <c r="E831" s="83" t="s">
        <v>370</v>
      </c>
      <c r="F831" s="83">
        <v>3</v>
      </c>
      <c r="G831" s="83">
        <v>8</v>
      </c>
      <c r="H831" s="83">
        <v>300</v>
      </c>
      <c r="I831" s="83" t="s">
        <v>406</v>
      </c>
      <c r="J831" s="83" t="s">
        <v>406</v>
      </c>
      <c r="K831" s="83" t="s">
        <v>406</v>
      </c>
      <c r="L831" s="83" t="s">
        <v>406</v>
      </c>
      <c r="M831" s="83" t="s">
        <v>406</v>
      </c>
      <c r="N831" s="83" t="s">
        <v>406</v>
      </c>
      <c r="O831" s="83" t="s">
        <v>406</v>
      </c>
      <c r="P831" s="83" t="s">
        <v>406</v>
      </c>
      <c r="Q831" s="83" t="s">
        <v>406</v>
      </c>
      <c r="R831" s="83" t="s">
        <v>406</v>
      </c>
      <c r="S831" s="83" t="s">
        <v>406</v>
      </c>
      <c r="T831" s="83" t="s">
        <v>406</v>
      </c>
    </row>
    <row r="832" spans="1:20">
      <c r="A832" s="83" t="s">
        <v>369</v>
      </c>
      <c r="B832" s="83" t="s">
        <v>367</v>
      </c>
      <c r="C832" s="83" t="s">
        <v>368</v>
      </c>
      <c r="D832" s="83">
        <v>123456</v>
      </c>
      <c r="E832" s="83" t="s">
        <v>370</v>
      </c>
      <c r="F832" s="83">
        <v>3</v>
      </c>
      <c r="G832" s="83">
        <v>8</v>
      </c>
      <c r="H832" s="83">
        <v>300</v>
      </c>
      <c r="I832" s="83" t="s">
        <v>406</v>
      </c>
      <c r="J832" s="83" t="s">
        <v>406</v>
      </c>
      <c r="K832" s="83" t="s">
        <v>406</v>
      </c>
      <c r="L832" s="83" t="s">
        <v>406</v>
      </c>
      <c r="M832" s="83" t="s">
        <v>406</v>
      </c>
      <c r="N832" s="83" t="s">
        <v>406</v>
      </c>
      <c r="O832" s="83" t="s">
        <v>406</v>
      </c>
      <c r="P832" s="83" t="s">
        <v>406</v>
      </c>
      <c r="Q832" s="83" t="s">
        <v>406</v>
      </c>
      <c r="R832" s="83" t="s">
        <v>406</v>
      </c>
      <c r="S832" s="83" t="s">
        <v>406</v>
      </c>
      <c r="T832" s="83" t="s">
        <v>406</v>
      </c>
    </row>
    <row r="833" spans="1:20">
      <c r="A833" s="83" t="s">
        <v>369</v>
      </c>
      <c r="B833" s="83" t="s">
        <v>367</v>
      </c>
      <c r="C833" s="83" t="s">
        <v>368</v>
      </c>
      <c r="D833" s="83">
        <v>123456</v>
      </c>
      <c r="E833" s="83" t="s">
        <v>370</v>
      </c>
      <c r="F833" s="83">
        <v>3</v>
      </c>
      <c r="G833" s="83">
        <v>8</v>
      </c>
      <c r="H833" s="83">
        <v>300</v>
      </c>
      <c r="I833" s="83" t="s">
        <v>406</v>
      </c>
      <c r="J833" s="83" t="s">
        <v>406</v>
      </c>
      <c r="K833" s="83" t="s">
        <v>406</v>
      </c>
      <c r="L833" s="83" t="s">
        <v>406</v>
      </c>
      <c r="M833" s="83" t="s">
        <v>406</v>
      </c>
      <c r="N833" s="83" t="s">
        <v>406</v>
      </c>
      <c r="O833" s="83" t="s">
        <v>406</v>
      </c>
      <c r="P833" s="83" t="s">
        <v>406</v>
      </c>
      <c r="Q833" s="83" t="s">
        <v>406</v>
      </c>
      <c r="R833" s="83" t="s">
        <v>406</v>
      </c>
      <c r="S833" s="83" t="s">
        <v>406</v>
      </c>
      <c r="T833" s="83" t="s">
        <v>406</v>
      </c>
    </row>
    <row r="834" spans="1:20">
      <c r="A834" s="83" t="s">
        <v>369</v>
      </c>
      <c r="B834" s="83" t="s">
        <v>367</v>
      </c>
      <c r="C834" s="83" t="s">
        <v>368</v>
      </c>
      <c r="D834" s="83">
        <v>123456</v>
      </c>
      <c r="E834" s="83" t="s">
        <v>370</v>
      </c>
      <c r="F834" s="83">
        <v>3</v>
      </c>
      <c r="G834" s="83">
        <v>8</v>
      </c>
      <c r="H834" s="83">
        <v>300</v>
      </c>
      <c r="I834" s="83" t="s">
        <v>406</v>
      </c>
      <c r="J834" s="83" t="s">
        <v>406</v>
      </c>
      <c r="K834" s="83" t="s">
        <v>406</v>
      </c>
      <c r="L834" s="83" t="s">
        <v>406</v>
      </c>
      <c r="M834" s="83" t="s">
        <v>406</v>
      </c>
      <c r="N834" s="83" t="s">
        <v>406</v>
      </c>
      <c r="O834" s="83" t="s">
        <v>406</v>
      </c>
      <c r="P834" s="83" t="s">
        <v>406</v>
      </c>
      <c r="Q834" s="83" t="s">
        <v>406</v>
      </c>
      <c r="R834" s="83" t="s">
        <v>406</v>
      </c>
      <c r="S834" s="83" t="s">
        <v>406</v>
      </c>
      <c r="T834" s="83" t="s">
        <v>406</v>
      </c>
    </row>
    <row r="835" spans="1:20">
      <c r="A835" s="83" t="s">
        <v>369</v>
      </c>
      <c r="B835" s="83" t="s">
        <v>367</v>
      </c>
      <c r="C835" s="83" t="s">
        <v>368</v>
      </c>
      <c r="D835" s="83">
        <v>123456</v>
      </c>
      <c r="E835" s="83" t="s">
        <v>370</v>
      </c>
      <c r="F835" s="83">
        <v>3</v>
      </c>
      <c r="G835" s="83">
        <v>8</v>
      </c>
      <c r="H835" s="83">
        <v>300</v>
      </c>
      <c r="I835" s="83" t="s">
        <v>406</v>
      </c>
      <c r="J835" s="83" t="s">
        <v>406</v>
      </c>
      <c r="K835" s="83" t="s">
        <v>406</v>
      </c>
      <c r="L835" s="83" t="s">
        <v>406</v>
      </c>
      <c r="M835" s="83" t="s">
        <v>406</v>
      </c>
      <c r="N835" s="83" t="s">
        <v>406</v>
      </c>
      <c r="O835" s="83" t="s">
        <v>406</v>
      </c>
      <c r="P835" s="83" t="s">
        <v>406</v>
      </c>
      <c r="Q835" s="83" t="s">
        <v>406</v>
      </c>
      <c r="R835" s="83" t="s">
        <v>406</v>
      </c>
      <c r="S835" s="83" t="s">
        <v>406</v>
      </c>
      <c r="T835" s="83" t="s">
        <v>406</v>
      </c>
    </row>
    <row r="836" spans="1:20">
      <c r="A836" s="83" t="s">
        <v>369</v>
      </c>
      <c r="B836" s="83" t="s">
        <v>367</v>
      </c>
      <c r="C836" s="83" t="s">
        <v>368</v>
      </c>
      <c r="D836" s="83">
        <v>123456</v>
      </c>
      <c r="E836" s="83" t="s">
        <v>370</v>
      </c>
      <c r="F836" s="83">
        <v>3</v>
      </c>
      <c r="G836" s="83">
        <v>8</v>
      </c>
      <c r="H836" s="83">
        <v>300</v>
      </c>
      <c r="I836" s="83" t="s">
        <v>406</v>
      </c>
      <c r="J836" s="83" t="s">
        <v>406</v>
      </c>
      <c r="K836" s="83" t="s">
        <v>406</v>
      </c>
      <c r="L836" s="83" t="s">
        <v>406</v>
      </c>
      <c r="M836" s="83" t="s">
        <v>406</v>
      </c>
      <c r="N836" s="83" t="s">
        <v>406</v>
      </c>
      <c r="O836" s="83" t="s">
        <v>406</v>
      </c>
      <c r="P836" s="83" t="s">
        <v>406</v>
      </c>
      <c r="Q836" s="83" t="s">
        <v>406</v>
      </c>
      <c r="R836" s="83" t="s">
        <v>406</v>
      </c>
      <c r="S836" s="83" t="s">
        <v>406</v>
      </c>
      <c r="T836" s="83" t="s">
        <v>406</v>
      </c>
    </row>
    <row r="837" spans="1:20">
      <c r="A837" s="83" t="s">
        <v>369</v>
      </c>
      <c r="B837" s="83" t="s">
        <v>367</v>
      </c>
      <c r="C837" s="83" t="s">
        <v>368</v>
      </c>
      <c r="D837" s="83">
        <v>123456</v>
      </c>
      <c r="E837" s="83" t="s">
        <v>370</v>
      </c>
      <c r="F837" s="83">
        <v>3</v>
      </c>
      <c r="G837" s="83">
        <v>8</v>
      </c>
      <c r="H837" s="83">
        <v>300</v>
      </c>
      <c r="I837" s="83" t="s">
        <v>406</v>
      </c>
      <c r="J837" s="83" t="s">
        <v>406</v>
      </c>
      <c r="K837" s="83" t="s">
        <v>406</v>
      </c>
      <c r="L837" s="83" t="s">
        <v>406</v>
      </c>
      <c r="M837" s="83" t="s">
        <v>406</v>
      </c>
      <c r="N837" s="83" t="s">
        <v>406</v>
      </c>
      <c r="O837" s="83" t="s">
        <v>406</v>
      </c>
      <c r="P837" s="83" t="s">
        <v>406</v>
      </c>
      <c r="Q837" s="83" t="s">
        <v>406</v>
      </c>
      <c r="R837" s="83" t="s">
        <v>406</v>
      </c>
      <c r="S837" s="83" t="s">
        <v>406</v>
      </c>
      <c r="T837" s="83" t="s">
        <v>406</v>
      </c>
    </row>
    <row r="838" spans="1:20">
      <c r="A838" s="83" t="s">
        <v>369</v>
      </c>
      <c r="B838" s="83" t="s">
        <v>367</v>
      </c>
      <c r="C838" s="83" t="s">
        <v>368</v>
      </c>
      <c r="D838" s="83">
        <v>123456</v>
      </c>
      <c r="E838" s="83" t="s">
        <v>370</v>
      </c>
      <c r="F838" s="83">
        <v>3</v>
      </c>
      <c r="G838" s="83">
        <v>8</v>
      </c>
      <c r="H838" s="83">
        <v>300</v>
      </c>
      <c r="I838" s="83" t="s">
        <v>406</v>
      </c>
      <c r="J838" s="83" t="s">
        <v>406</v>
      </c>
      <c r="K838" s="83" t="s">
        <v>406</v>
      </c>
      <c r="L838" s="83" t="s">
        <v>406</v>
      </c>
      <c r="M838" s="83" t="s">
        <v>406</v>
      </c>
      <c r="N838" s="83" t="s">
        <v>406</v>
      </c>
      <c r="O838" s="83" t="s">
        <v>406</v>
      </c>
      <c r="P838" s="83" t="s">
        <v>406</v>
      </c>
      <c r="Q838" s="83" t="s">
        <v>406</v>
      </c>
      <c r="R838" s="83" t="s">
        <v>406</v>
      </c>
      <c r="S838" s="83" t="s">
        <v>406</v>
      </c>
      <c r="T838" s="83" t="s">
        <v>406</v>
      </c>
    </row>
    <row r="839" spans="1:20">
      <c r="A839" s="83" t="s">
        <v>369</v>
      </c>
      <c r="B839" s="83" t="s">
        <v>367</v>
      </c>
      <c r="C839" s="83" t="s">
        <v>368</v>
      </c>
      <c r="D839" s="83">
        <v>123456</v>
      </c>
      <c r="E839" s="83" t="s">
        <v>370</v>
      </c>
      <c r="F839" s="83">
        <v>3</v>
      </c>
      <c r="G839" s="83">
        <v>8</v>
      </c>
      <c r="H839" s="83">
        <v>300</v>
      </c>
      <c r="I839" s="83" t="s">
        <v>406</v>
      </c>
      <c r="J839" s="83" t="s">
        <v>406</v>
      </c>
      <c r="K839" s="83" t="s">
        <v>406</v>
      </c>
      <c r="L839" s="83" t="s">
        <v>406</v>
      </c>
      <c r="M839" s="83" t="s">
        <v>406</v>
      </c>
      <c r="N839" s="83" t="s">
        <v>406</v>
      </c>
      <c r="O839" s="83" t="s">
        <v>406</v>
      </c>
      <c r="P839" s="83" t="s">
        <v>406</v>
      </c>
      <c r="Q839" s="83" t="s">
        <v>406</v>
      </c>
      <c r="R839" s="83" t="s">
        <v>406</v>
      </c>
      <c r="S839" s="83" t="s">
        <v>406</v>
      </c>
      <c r="T839" s="83" t="s">
        <v>406</v>
      </c>
    </row>
    <row r="840" spans="1:20">
      <c r="A840" s="83" t="s">
        <v>369</v>
      </c>
      <c r="B840" s="83" t="s">
        <v>367</v>
      </c>
      <c r="C840" s="83" t="s">
        <v>368</v>
      </c>
      <c r="D840" s="83">
        <v>123456</v>
      </c>
      <c r="E840" s="83" t="s">
        <v>370</v>
      </c>
      <c r="F840" s="83">
        <v>3</v>
      </c>
      <c r="G840" s="83">
        <v>8</v>
      </c>
      <c r="H840" s="83">
        <v>300</v>
      </c>
      <c r="I840" s="83" t="s">
        <v>406</v>
      </c>
      <c r="J840" s="83" t="s">
        <v>406</v>
      </c>
      <c r="K840" s="83" t="s">
        <v>406</v>
      </c>
      <c r="L840" s="83" t="s">
        <v>406</v>
      </c>
      <c r="M840" s="83" t="s">
        <v>406</v>
      </c>
      <c r="N840" s="83" t="s">
        <v>406</v>
      </c>
      <c r="O840" s="83" t="s">
        <v>406</v>
      </c>
      <c r="P840" s="83" t="s">
        <v>406</v>
      </c>
      <c r="Q840" s="83" t="s">
        <v>406</v>
      </c>
      <c r="R840" s="83" t="s">
        <v>406</v>
      </c>
      <c r="S840" s="83" t="s">
        <v>406</v>
      </c>
      <c r="T840" s="83" t="s">
        <v>406</v>
      </c>
    </row>
    <row r="841" spans="1:20">
      <c r="A841" s="83" t="s">
        <v>369</v>
      </c>
      <c r="B841" s="83" t="s">
        <v>367</v>
      </c>
      <c r="C841" s="83" t="s">
        <v>368</v>
      </c>
      <c r="D841" s="83">
        <v>123456</v>
      </c>
      <c r="E841" s="83" t="s">
        <v>370</v>
      </c>
      <c r="F841" s="83">
        <v>3</v>
      </c>
      <c r="G841" s="83">
        <v>8</v>
      </c>
      <c r="H841" s="83">
        <v>300</v>
      </c>
      <c r="I841" s="83" t="s">
        <v>406</v>
      </c>
      <c r="J841" s="83" t="s">
        <v>406</v>
      </c>
      <c r="K841" s="83" t="s">
        <v>406</v>
      </c>
      <c r="L841" s="83" t="s">
        <v>406</v>
      </c>
      <c r="M841" s="83" t="s">
        <v>406</v>
      </c>
      <c r="N841" s="83" t="s">
        <v>406</v>
      </c>
      <c r="O841" s="83" t="s">
        <v>406</v>
      </c>
      <c r="P841" s="83" t="s">
        <v>406</v>
      </c>
      <c r="Q841" s="83" t="s">
        <v>406</v>
      </c>
      <c r="R841" s="83" t="s">
        <v>406</v>
      </c>
      <c r="S841" s="83" t="s">
        <v>406</v>
      </c>
      <c r="T841" s="83" t="s">
        <v>406</v>
      </c>
    </row>
    <row r="842" spans="1:20">
      <c r="A842" s="83" t="s">
        <v>369</v>
      </c>
      <c r="B842" s="83" t="s">
        <v>367</v>
      </c>
      <c r="C842" s="83" t="s">
        <v>368</v>
      </c>
      <c r="D842" s="83">
        <v>123456</v>
      </c>
      <c r="E842" s="83" t="s">
        <v>370</v>
      </c>
      <c r="F842" s="83">
        <v>3</v>
      </c>
      <c r="G842" s="83">
        <v>8</v>
      </c>
      <c r="H842" s="83">
        <v>300</v>
      </c>
      <c r="I842" s="83" t="s">
        <v>406</v>
      </c>
      <c r="J842" s="83" t="s">
        <v>406</v>
      </c>
      <c r="K842" s="83" t="s">
        <v>406</v>
      </c>
      <c r="L842" s="83" t="s">
        <v>406</v>
      </c>
      <c r="M842" s="83" t="s">
        <v>406</v>
      </c>
      <c r="N842" s="83" t="s">
        <v>406</v>
      </c>
      <c r="O842" s="83" t="s">
        <v>406</v>
      </c>
      <c r="P842" s="83" t="s">
        <v>406</v>
      </c>
      <c r="Q842" s="83" t="s">
        <v>406</v>
      </c>
      <c r="R842" s="83" t="s">
        <v>406</v>
      </c>
      <c r="S842" s="83" t="s">
        <v>406</v>
      </c>
      <c r="T842" s="83" t="s">
        <v>406</v>
      </c>
    </row>
    <row r="843" spans="1:20">
      <c r="A843" s="83" t="s">
        <v>369</v>
      </c>
      <c r="B843" s="83" t="s">
        <v>367</v>
      </c>
      <c r="C843" s="83" t="s">
        <v>368</v>
      </c>
      <c r="D843" s="83">
        <v>123456</v>
      </c>
      <c r="E843" s="83" t="s">
        <v>370</v>
      </c>
      <c r="F843" s="83">
        <v>3</v>
      </c>
      <c r="G843" s="83">
        <v>8</v>
      </c>
      <c r="H843" s="83">
        <v>300</v>
      </c>
      <c r="I843" s="83" t="s">
        <v>406</v>
      </c>
      <c r="J843" s="83" t="s">
        <v>406</v>
      </c>
      <c r="K843" s="83" t="s">
        <v>406</v>
      </c>
      <c r="L843" s="83" t="s">
        <v>406</v>
      </c>
      <c r="M843" s="83" t="s">
        <v>406</v>
      </c>
      <c r="N843" s="83" t="s">
        <v>406</v>
      </c>
      <c r="O843" s="83" t="s">
        <v>406</v>
      </c>
      <c r="P843" s="83" t="s">
        <v>406</v>
      </c>
      <c r="Q843" s="83" t="s">
        <v>406</v>
      </c>
      <c r="R843" s="83" t="s">
        <v>406</v>
      </c>
      <c r="S843" s="83" t="s">
        <v>406</v>
      </c>
      <c r="T843" s="83" t="s">
        <v>406</v>
      </c>
    </row>
    <row r="844" spans="1:20">
      <c r="A844" s="83" t="s">
        <v>369</v>
      </c>
      <c r="B844" s="83" t="s">
        <v>367</v>
      </c>
      <c r="C844" s="83" t="s">
        <v>368</v>
      </c>
      <c r="D844" s="83">
        <v>123456</v>
      </c>
      <c r="E844" s="83" t="s">
        <v>370</v>
      </c>
      <c r="F844" s="83">
        <v>3</v>
      </c>
      <c r="G844" s="83">
        <v>8</v>
      </c>
      <c r="H844" s="83">
        <v>300</v>
      </c>
      <c r="I844" s="83" t="s">
        <v>406</v>
      </c>
      <c r="J844" s="83" t="s">
        <v>406</v>
      </c>
      <c r="K844" s="83" t="s">
        <v>406</v>
      </c>
      <c r="L844" s="83" t="s">
        <v>406</v>
      </c>
      <c r="M844" s="83" t="s">
        <v>406</v>
      </c>
      <c r="N844" s="83" t="s">
        <v>406</v>
      </c>
      <c r="O844" s="83" t="s">
        <v>406</v>
      </c>
      <c r="P844" s="83" t="s">
        <v>406</v>
      </c>
      <c r="Q844" s="83" t="s">
        <v>406</v>
      </c>
      <c r="R844" s="83" t="s">
        <v>406</v>
      </c>
      <c r="S844" s="83" t="s">
        <v>406</v>
      </c>
      <c r="T844" s="83" t="s">
        <v>406</v>
      </c>
    </row>
    <row r="845" spans="1:20">
      <c r="A845" s="83" t="s">
        <v>369</v>
      </c>
      <c r="B845" s="83" t="s">
        <v>367</v>
      </c>
      <c r="C845" s="83" t="s">
        <v>368</v>
      </c>
      <c r="D845" s="83">
        <v>123456</v>
      </c>
      <c r="E845" s="83" t="s">
        <v>370</v>
      </c>
      <c r="F845" s="83">
        <v>3</v>
      </c>
      <c r="G845" s="83">
        <v>8</v>
      </c>
      <c r="H845" s="83">
        <v>300</v>
      </c>
      <c r="I845" s="83" t="s">
        <v>406</v>
      </c>
      <c r="J845" s="83" t="s">
        <v>406</v>
      </c>
      <c r="K845" s="83" t="s">
        <v>406</v>
      </c>
      <c r="L845" s="83" t="s">
        <v>406</v>
      </c>
      <c r="M845" s="83" t="s">
        <v>406</v>
      </c>
      <c r="N845" s="83" t="s">
        <v>406</v>
      </c>
      <c r="O845" s="83" t="s">
        <v>406</v>
      </c>
      <c r="P845" s="83" t="s">
        <v>406</v>
      </c>
      <c r="Q845" s="83" t="s">
        <v>406</v>
      </c>
      <c r="R845" s="83" t="s">
        <v>406</v>
      </c>
      <c r="S845" s="83" t="s">
        <v>406</v>
      </c>
      <c r="T845" s="83" t="s">
        <v>406</v>
      </c>
    </row>
    <row r="846" spans="1:20">
      <c r="A846" s="83" t="s">
        <v>369</v>
      </c>
      <c r="B846" s="83" t="s">
        <v>367</v>
      </c>
      <c r="C846" s="83" t="s">
        <v>368</v>
      </c>
      <c r="D846" s="83">
        <v>123456</v>
      </c>
      <c r="E846" s="83" t="s">
        <v>370</v>
      </c>
      <c r="F846" s="83">
        <v>3</v>
      </c>
      <c r="G846" s="83">
        <v>8</v>
      </c>
      <c r="H846" s="83">
        <v>300</v>
      </c>
      <c r="I846" s="83" t="s">
        <v>406</v>
      </c>
      <c r="J846" s="83" t="s">
        <v>406</v>
      </c>
      <c r="K846" s="83" t="s">
        <v>406</v>
      </c>
      <c r="L846" s="83" t="s">
        <v>406</v>
      </c>
      <c r="M846" s="83" t="s">
        <v>406</v>
      </c>
      <c r="N846" s="83" t="s">
        <v>406</v>
      </c>
      <c r="O846" s="83" t="s">
        <v>406</v>
      </c>
      <c r="P846" s="83" t="s">
        <v>406</v>
      </c>
      <c r="Q846" s="83" t="s">
        <v>406</v>
      </c>
      <c r="R846" s="83" t="s">
        <v>406</v>
      </c>
      <c r="S846" s="83" t="s">
        <v>406</v>
      </c>
      <c r="T846" s="83" t="s">
        <v>406</v>
      </c>
    </row>
    <row r="847" spans="1:20">
      <c r="A847" s="83" t="s">
        <v>369</v>
      </c>
      <c r="B847" s="83" t="s">
        <v>367</v>
      </c>
      <c r="C847" s="83" t="s">
        <v>368</v>
      </c>
      <c r="D847" s="83">
        <v>123456</v>
      </c>
      <c r="E847" s="83" t="s">
        <v>370</v>
      </c>
      <c r="F847" s="83">
        <v>3</v>
      </c>
      <c r="G847" s="83">
        <v>8</v>
      </c>
      <c r="H847" s="83">
        <v>300</v>
      </c>
      <c r="I847" s="83" t="s">
        <v>406</v>
      </c>
      <c r="J847" s="83" t="s">
        <v>406</v>
      </c>
      <c r="K847" s="83" t="s">
        <v>406</v>
      </c>
      <c r="L847" s="83" t="s">
        <v>406</v>
      </c>
      <c r="M847" s="83" t="s">
        <v>406</v>
      </c>
      <c r="N847" s="83" t="s">
        <v>406</v>
      </c>
      <c r="O847" s="83" t="s">
        <v>406</v>
      </c>
      <c r="P847" s="83" t="s">
        <v>406</v>
      </c>
      <c r="Q847" s="83" t="s">
        <v>406</v>
      </c>
      <c r="R847" s="83" t="s">
        <v>406</v>
      </c>
      <c r="S847" s="83" t="s">
        <v>406</v>
      </c>
      <c r="T847" s="83" t="s">
        <v>406</v>
      </c>
    </row>
    <row r="848" spans="1:20">
      <c r="A848" s="83" t="s">
        <v>369</v>
      </c>
      <c r="B848" s="83" t="s">
        <v>367</v>
      </c>
      <c r="C848" s="83" t="s">
        <v>368</v>
      </c>
      <c r="D848" s="83">
        <v>123456</v>
      </c>
      <c r="E848" s="83" t="s">
        <v>370</v>
      </c>
      <c r="F848" s="83">
        <v>3</v>
      </c>
      <c r="G848" s="83">
        <v>8</v>
      </c>
      <c r="H848" s="83">
        <v>300</v>
      </c>
      <c r="I848" s="83" t="s">
        <v>406</v>
      </c>
      <c r="J848" s="83" t="s">
        <v>406</v>
      </c>
      <c r="K848" s="83" t="s">
        <v>406</v>
      </c>
      <c r="L848" s="83" t="s">
        <v>406</v>
      </c>
      <c r="M848" s="83" t="s">
        <v>406</v>
      </c>
      <c r="N848" s="83" t="s">
        <v>406</v>
      </c>
      <c r="O848" s="83" t="s">
        <v>406</v>
      </c>
      <c r="P848" s="83" t="s">
        <v>406</v>
      </c>
      <c r="Q848" s="83" t="s">
        <v>406</v>
      </c>
      <c r="R848" s="83" t="s">
        <v>406</v>
      </c>
      <c r="S848" s="83" t="s">
        <v>406</v>
      </c>
      <c r="T848" s="83" t="s">
        <v>406</v>
      </c>
    </row>
    <row r="849" spans="1:20">
      <c r="A849" s="83" t="s">
        <v>369</v>
      </c>
      <c r="B849" s="83" t="s">
        <v>367</v>
      </c>
      <c r="C849" s="83" t="s">
        <v>368</v>
      </c>
      <c r="D849" s="83">
        <v>123456</v>
      </c>
      <c r="E849" s="83" t="s">
        <v>370</v>
      </c>
      <c r="F849" s="83">
        <v>3</v>
      </c>
      <c r="G849" s="83">
        <v>8</v>
      </c>
      <c r="H849" s="83">
        <v>300</v>
      </c>
      <c r="I849" s="83" t="s">
        <v>406</v>
      </c>
      <c r="J849" s="83" t="s">
        <v>406</v>
      </c>
      <c r="K849" s="83" t="s">
        <v>406</v>
      </c>
      <c r="L849" s="83" t="s">
        <v>406</v>
      </c>
      <c r="M849" s="83" t="s">
        <v>406</v>
      </c>
      <c r="N849" s="83" t="s">
        <v>406</v>
      </c>
      <c r="O849" s="83" t="s">
        <v>406</v>
      </c>
      <c r="P849" s="83" t="s">
        <v>406</v>
      </c>
      <c r="Q849" s="83" t="s">
        <v>406</v>
      </c>
      <c r="R849" s="83" t="s">
        <v>406</v>
      </c>
      <c r="S849" s="83" t="s">
        <v>406</v>
      </c>
      <c r="T849" s="83" t="s">
        <v>406</v>
      </c>
    </row>
    <row r="850" spans="1:20">
      <c r="A850" s="83" t="s">
        <v>369</v>
      </c>
      <c r="B850" s="83" t="s">
        <v>367</v>
      </c>
      <c r="C850" s="83" t="s">
        <v>368</v>
      </c>
      <c r="D850" s="83">
        <v>123456</v>
      </c>
      <c r="E850" s="83" t="s">
        <v>370</v>
      </c>
      <c r="F850" s="83">
        <v>3</v>
      </c>
      <c r="G850" s="83">
        <v>8</v>
      </c>
      <c r="H850" s="83">
        <v>300</v>
      </c>
      <c r="I850" s="83" t="s">
        <v>406</v>
      </c>
      <c r="J850" s="83" t="s">
        <v>406</v>
      </c>
      <c r="K850" s="83" t="s">
        <v>406</v>
      </c>
      <c r="L850" s="83" t="s">
        <v>406</v>
      </c>
      <c r="M850" s="83" t="s">
        <v>406</v>
      </c>
      <c r="N850" s="83" t="s">
        <v>406</v>
      </c>
      <c r="O850" s="83" t="s">
        <v>406</v>
      </c>
      <c r="P850" s="83" t="s">
        <v>406</v>
      </c>
      <c r="Q850" s="83" t="s">
        <v>406</v>
      </c>
      <c r="R850" s="83" t="s">
        <v>406</v>
      </c>
      <c r="S850" s="83" t="s">
        <v>406</v>
      </c>
      <c r="T850" s="83" t="s">
        <v>406</v>
      </c>
    </row>
    <row r="851" spans="1:20">
      <c r="A851" s="83" t="s">
        <v>369</v>
      </c>
      <c r="B851" s="83" t="s">
        <v>367</v>
      </c>
      <c r="C851" s="83" t="s">
        <v>368</v>
      </c>
      <c r="D851" s="83">
        <v>123456</v>
      </c>
      <c r="E851" s="83" t="s">
        <v>370</v>
      </c>
      <c r="F851" s="83">
        <v>3</v>
      </c>
      <c r="G851" s="83">
        <v>8</v>
      </c>
      <c r="H851" s="83">
        <v>300</v>
      </c>
      <c r="I851" s="83" t="s">
        <v>406</v>
      </c>
      <c r="J851" s="83" t="s">
        <v>406</v>
      </c>
      <c r="K851" s="83" t="s">
        <v>406</v>
      </c>
      <c r="L851" s="83" t="s">
        <v>406</v>
      </c>
      <c r="M851" s="83" t="s">
        <v>406</v>
      </c>
      <c r="N851" s="83" t="s">
        <v>406</v>
      </c>
      <c r="O851" s="83" t="s">
        <v>406</v>
      </c>
      <c r="P851" s="83" t="s">
        <v>406</v>
      </c>
      <c r="Q851" s="83" t="s">
        <v>406</v>
      </c>
      <c r="R851" s="83" t="s">
        <v>406</v>
      </c>
      <c r="S851" s="83" t="s">
        <v>406</v>
      </c>
      <c r="T851" s="83" t="s">
        <v>406</v>
      </c>
    </row>
    <row r="852" spans="1:20">
      <c r="A852" s="83" t="s">
        <v>369</v>
      </c>
      <c r="B852" s="83" t="s">
        <v>367</v>
      </c>
      <c r="C852" s="83" t="s">
        <v>368</v>
      </c>
      <c r="D852" s="83">
        <v>123456</v>
      </c>
      <c r="E852" s="83" t="s">
        <v>370</v>
      </c>
      <c r="F852" s="83">
        <v>3</v>
      </c>
      <c r="G852" s="83">
        <v>8</v>
      </c>
      <c r="H852" s="83">
        <v>300</v>
      </c>
      <c r="I852" s="83" t="s">
        <v>406</v>
      </c>
      <c r="J852" s="83" t="s">
        <v>406</v>
      </c>
      <c r="K852" s="83" t="s">
        <v>406</v>
      </c>
      <c r="L852" s="83" t="s">
        <v>406</v>
      </c>
      <c r="M852" s="83" t="s">
        <v>406</v>
      </c>
      <c r="N852" s="83" t="s">
        <v>406</v>
      </c>
      <c r="O852" s="83" t="s">
        <v>406</v>
      </c>
      <c r="P852" s="83" t="s">
        <v>406</v>
      </c>
      <c r="Q852" s="83" t="s">
        <v>406</v>
      </c>
      <c r="R852" s="83" t="s">
        <v>406</v>
      </c>
      <c r="S852" s="83" t="s">
        <v>406</v>
      </c>
      <c r="T852" s="83" t="s">
        <v>406</v>
      </c>
    </row>
    <row r="853" spans="1:20">
      <c r="A853" s="83" t="s">
        <v>369</v>
      </c>
      <c r="B853" s="83" t="s">
        <v>367</v>
      </c>
      <c r="C853" s="83" t="s">
        <v>368</v>
      </c>
      <c r="D853" s="83">
        <v>123456</v>
      </c>
      <c r="E853" s="83" t="s">
        <v>370</v>
      </c>
      <c r="F853" s="83">
        <v>3</v>
      </c>
      <c r="G853" s="83">
        <v>8</v>
      </c>
      <c r="H853" s="83">
        <v>300</v>
      </c>
      <c r="I853" s="83" t="s">
        <v>406</v>
      </c>
      <c r="J853" s="83" t="s">
        <v>406</v>
      </c>
      <c r="K853" s="83" t="s">
        <v>406</v>
      </c>
      <c r="L853" s="83" t="s">
        <v>406</v>
      </c>
      <c r="M853" s="83" t="s">
        <v>406</v>
      </c>
      <c r="N853" s="83" t="s">
        <v>406</v>
      </c>
      <c r="O853" s="83" t="s">
        <v>406</v>
      </c>
      <c r="P853" s="83" t="s">
        <v>406</v>
      </c>
      <c r="Q853" s="83" t="s">
        <v>406</v>
      </c>
      <c r="R853" s="83" t="s">
        <v>406</v>
      </c>
      <c r="S853" s="83" t="s">
        <v>406</v>
      </c>
      <c r="T853" s="83" t="s">
        <v>406</v>
      </c>
    </row>
    <row r="854" spans="1:20">
      <c r="A854" s="83" t="s">
        <v>369</v>
      </c>
      <c r="B854" s="83" t="s">
        <v>367</v>
      </c>
      <c r="C854" s="83" t="s">
        <v>368</v>
      </c>
      <c r="D854" s="83">
        <v>123456</v>
      </c>
      <c r="E854" s="83" t="s">
        <v>370</v>
      </c>
      <c r="F854" s="83">
        <v>3</v>
      </c>
      <c r="G854" s="83">
        <v>8</v>
      </c>
      <c r="H854" s="83">
        <v>300</v>
      </c>
      <c r="I854" s="83" t="s">
        <v>406</v>
      </c>
      <c r="J854" s="83" t="s">
        <v>406</v>
      </c>
      <c r="K854" s="83" t="s">
        <v>406</v>
      </c>
      <c r="L854" s="83" t="s">
        <v>406</v>
      </c>
      <c r="M854" s="83" t="s">
        <v>406</v>
      </c>
      <c r="N854" s="83" t="s">
        <v>406</v>
      </c>
      <c r="O854" s="83" t="s">
        <v>406</v>
      </c>
      <c r="P854" s="83" t="s">
        <v>406</v>
      </c>
      <c r="Q854" s="83" t="s">
        <v>406</v>
      </c>
      <c r="R854" s="83" t="s">
        <v>406</v>
      </c>
      <c r="S854" s="83" t="s">
        <v>406</v>
      </c>
      <c r="T854" s="83" t="s">
        <v>406</v>
      </c>
    </row>
    <row r="855" spans="1:20">
      <c r="A855" s="83" t="s">
        <v>369</v>
      </c>
      <c r="B855" s="83" t="s">
        <v>367</v>
      </c>
      <c r="C855" s="83" t="s">
        <v>368</v>
      </c>
      <c r="D855" s="83">
        <v>123456</v>
      </c>
      <c r="E855" s="83" t="s">
        <v>370</v>
      </c>
      <c r="F855" s="83">
        <v>3</v>
      </c>
      <c r="G855" s="83">
        <v>8</v>
      </c>
      <c r="H855" s="83">
        <v>300</v>
      </c>
      <c r="I855" s="83" t="s">
        <v>406</v>
      </c>
      <c r="J855" s="83" t="s">
        <v>406</v>
      </c>
      <c r="K855" s="83" t="s">
        <v>406</v>
      </c>
      <c r="L855" s="83" t="s">
        <v>406</v>
      </c>
      <c r="M855" s="83" t="s">
        <v>406</v>
      </c>
      <c r="N855" s="83" t="s">
        <v>406</v>
      </c>
      <c r="O855" s="83" t="s">
        <v>406</v>
      </c>
      <c r="P855" s="83" t="s">
        <v>406</v>
      </c>
      <c r="Q855" s="83" t="s">
        <v>406</v>
      </c>
      <c r="R855" s="83" t="s">
        <v>406</v>
      </c>
      <c r="S855" s="83" t="s">
        <v>406</v>
      </c>
      <c r="T855" s="83" t="s">
        <v>406</v>
      </c>
    </row>
    <row r="856" spans="1:20">
      <c r="A856" s="83" t="s">
        <v>369</v>
      </c>
      <c r="B856" s="83" t="s">
        <v>367</v>
      </c>
      <c r="C856" s="83" t="s">
        <v>368</v>
      </c>
      <c r="D856" s="83">
        <v>123456</v>
      </c>
      <c r="E856" s="83" t="s">
        <v>370</v>
      </c>
      <c r="F856" s="83">
        <v>3</v>
      </c>
      <c r="G856" s="83">
        <v>8</v>
      </c>
      <c r="H856" s="83">
        <v>300</v>
      </c>
      <c r="I856" s="83" t="s">
        <v>406</v>
      </c>
      <c r="J856" s="83" t="s">
        <v>406</v>
      </c>
      <c r="K856" s="83" t="s">
        <v>406</v>
      </c>
      <c r="L856" s="83" t="s">
        <v>406</v>
      </c>
      <c r="M856" s="83" t="s">
        <v>406</v>
      </c>
      <c r="N856" s="83" t="s">
        <v>406</v>
      </c>
      <c r="O856" s="83" t="s">
        <v>406</v>
      </c>
      <c r="P856" s="83" t="s">
        <v>406</v>
      </c>
      <c r="Q856" s="83" t="s">
        <v>406</v>
      </c>
      <c r="R856" s="83" t="s">
        <v>406</v>
      </c>
      <c r="S856" s="83" t="s">
        <v>406</v>
      </c>
      <c r="T856" s="83" t="s">
        <v>406</v>
      </c>
    </row>
    <row r="857" spans="1:20">
      <c r="A857" s="83" t="s">
        <v>369</v>
      </c>
      <c r="B857" s="83" t="s">
        <v>367</v>
      </c>
      <c r="C857" s="83" t="s">
        <v>368</v>
      </c>
      <c r="D857" s="83">
        <v>123456</v>
      </c>
      <c r="E857" s="83" t="s">
        <v>370</v>
      </c>
      <c r="F857" s="83">
        <v>3</v>
      </c>
      <c r="G857" s="83">
        <v>8</v>
      </c>
      <c r="H857" s="83">
        <v>300</v>
      </c>
      <c r="I857" s="83" t="s">
        <v>406</v>
      </c>
      <c r="J857" s="83" t="s">
        <v>406</v>
      </c>
      <c r="K857" s="83" t="s">
        <v>406</v>
      </c>
      <c r="L857" s="83" t="s">
        <v>406</v>
      </c>
      <c r="M857" s="83" t="s">
        <v>406</v>
      </c>
      <c r="N857" s="83" t="s">
        <v>406</v>
      </c>
      <c r="O857" s="83" t="s">
        <v>406</v>
      </c>
      <c r="P857" s="83" t="s">
        <v>406</v>
      </c>
      <c r="Q857" s="83" t="s">
        <v>406</v>
      </c>
      <c r="R857" s="83" t="s">
        <v>406</v>
      </c>
      <c r="S857" s="83" t="s">
        <v>406</v>
      </c>
      <c r="T857" s="83" t="s">
        <v>406</v>
      </c>
    </row>
    <row r="858" spans="1:20">
      <c r="A858" s="83" t="s">
        <v>369</v>
      </c>
      <c r="B858" s="83" t="s">
        <v>367</v>
      </c>
      <c r="C858" s="83" t="s">
        <v>368</v>
      </c>
      <c r="D858" s="83">
        <v>123456</v>
      </c>
      <c r="E858" s="83" t="s">
        <v>370</v>
      </c>
      <c r="F858" s="83">
        <v>3</v>
      </c>
      <c r="G858" s="83">
        <v>8</v>
      </c>
      <c r="H858" s="83">
        <v>300</v>
      </c>
      <c r="I858" s="83" t="s">
        <v>406</v>
      </c>
      <c r="J858" s="83" t="s">
        <v>406</v>
      </c>
      <c r="K858" s="83" t="s">
        <v>406</v>
      </c>
      <c r="L858" s="83" t="s">
        <v>406</v>
      </c>
      <c r="M858" s="83" t="s">
        <v>406</v>
      </c>
      <c r="N858" s="83" t="s">
        <v>406</v>
      </c>
      <c r="O858" s="83" t="s">
        <v>406</v>
      </c>
      <c r="P858" s="83" t="s">
        <v>406</v>
      </c>
      <c r="Q858" s="83" t="s">
        <v>406</v>
      </c>
      <c r="R858" s="83" t="s">
        <v>406</v>
      </c>
      <c r="S858" s="83" t="s">
        <v>406</v>
      </c>
      <c r="T858" s="83" t="s">
        <v>406</v>
      </c>
    </row>
    <row r="859" spans="1:20">
      <c r="A859" s="83" t="s">
        <v>369</v>
      </c>
      <c r="B859" s="83" t="s">
        <v>367</v>
      </c>
      <c r="C859" s="83" t="s">
        <v>368</v>
      </c>
      <c r="D859" s="83">
        <v>123456</v>
      </c>
      <c r="E859" s="83" t="s">
        <v>370</v>
      </c>
      <c r="F859" s="83">
        <v>3</v>
      </c>
      <c r="G859" s="83">
        <v>8</v>
      </c>
      <c r="H859" s="83">
        <v>300</v>
      </c>
      <c r="I859" s="83" t="s">
        <v>406</v>
      </c>
      <c r="J859" s="83" t="s">
        <v>406</v>
      </c>
      <c r="K859" s="83" t="s">
        <v>406</v>
      </c>
      <c r="L859" s="83" t="s">
        <v>406</v>
      </c>
      <c r="M859" s="83" t="s">
        <v>406</v>
      </c>
      <c r="N859" s="83" t="s">
        <v>406</v>
      </c>
      <c r="O859" s="83" t="s">
        <v>406</v>
      </c>
      <c r="P859" s="83" t="s">
        <v>406</v>
      </c>
      <c r="Q859" s="83" t="s">
        <v>406</v>
      </c>
      <c r="R859" s="83" t="s">
        <v>406</v>
      </c>
      <c r="S859" s="83" t="s">
        <v>406</v>
      </c>
      <c r="T859" s="83" t="s">
        <v>406</v>
      </c>
    </row>
    <row r="860" spans="1:20">
      <c r="A860" s="83" t="s">
        <v>369</v>
      </c>
      <c r="B860" s="83" t="s">
        <v>367</v>
      </c>
      <c r="C860" s="83" t="s">
        <v>368</v>
      </c>
      <c r="D860" s="83">
        <v>123456</v>
      </c>
      <c r="E860" s="83" t="s">
        <v>370</v>
      </c>
      <c r="F860" s="83">
        <v>3</v>
      </c>
      <c r="G860" s="83">
        <v>8</v>
      </c>
      <c r="H860" s="83">
        <v>300</v>
      </c>
      <c r="I860" s="83" t="s">
        <v>406</v>
      </c>
      <c r="J860" s="83" t="s">
        <v>406</v>
      </c>
      <c r="K860" s="83" t="s">
        <v>406</v>
      </c>
      <c r="L860" s="83" t="s">
        <v>406</v>
      </c>
      <c r="M860" s="83" t="s">
        <v>406</v>
      </c>
      <c r="N860" s="83" t="s">
        <v>406</v>
      </c>
      <c r="O860" s="83" t="s">
        <v>406</v>
      </c>
      <c r="P860" s="83" t="s">
        <v>406</v>
      </c>
      <c r="Q860" s="83" t="s">
        <v>406</v>
      </c>
      <c r="R860" s="83" t="s">
        <v>406</v>
      </c>
      <c r="S860" s="83" t="s">
        <v>406</v>
      </c>
      <c r="T860" s="83" t="s">
        <v>406</v>
      </c>
    </row>
    <row r="861" spans="1:20">
      <c r="A861" s="83" t="s">
        <v>369</v>
      </c>
      <c r="B861" s="83" t="s">
        <v>367</v>
      </c>
      <c r="C861" s="83" t="s">
        <v>368</v>
      </c>
      <c r="D861" s="83">
        <v>123456</v>
      </c>
      <c r="E861" s="83" t="s">
        <v>370</v>
      </c>
      <c r="F861" s="83">
        <v>3</v>
      </c>
      <c r="G861" s="83">
        <v>8</v>
      </c>
      <c r="H861" s="83">
        <v>300</v>
      </c>
      <c r="I861" s="83" t="s">
        <v>406</v>
      </c>
      <c r="J861" s="83" t="s">
        <v>406</v>
      </c>
      <c r="K861" s="83" t="s">
        <v>406</v>
      </c>
      <c r="L861" s="83" t="s">
        <v>406</v>
      </c>
      <c r="M861" s="83" t="s">
        <v>406</v>
      </c>
      <c r="N861" s="83" t="s">
        <v>406</v>
      </c>
      <c r="O861" s="83" t="s">
        <v>406</v>
      </c>
      <c r="P861" s="83" t="s">
        <v>406</v>
      </c>
      <c r="Q861" s="83" t="s">
        <v>406</v>
      </c>
      <c r="R861" s="83" t="s">
        <v>406</v>
      </c>
      <c r="S861" s="83" t="s">
        <v>406</v>
      </c>
      <c r="T861" s="83" t="s">
        <v>406</v>
      </c>
    </row>
    <row r="862" spans="1:20">
      <c r="A862" s="83" t="s">
        <v>369</v>
      </c>
      <c r="B862" s="83" t="s">
        <v>367</v>
      </c>
      <c r="C862" s="83" t="s">
        <v>368</v>
      </c>
      <c r="D862" s="83">
        <v>123456</v>
      </c>
      <c r="E862" s="83" t="s">
        <v>370</v>
      </c>
      <c r="F862" s="83">
        <v>3</v>
      </c>
      <c r="G862" s="83">
        <v>8</v>
      </c>
      <c r="H862" s="83">
        <v>300</v>
      </c>
      <c r="I862" s="83" t="s">
        <v>406</v>
      </c>
      <c r="J862" s="83" t="s">
        <v>406</v>
      </c>
      <c r="K862" s="83" t="s">
        <v>406</v>
      </c>
      <c r="L862" s="83" t="s">
        <v>406</v>
      </c>
      <c r="M862" s="83" t="s">
        <v>406</v>
      </c>
      <c r="N862" s="83" t="s">
        <v>406</v>
      </c>
      <c r="O862" s="83" t="s">
        <v>406</v>
      </c>
      <c r="P862" s="83" t="s">
        <v>406</v>
      </c>
      <c r="Q862" s="83" t="s">
        <v>406</v>
      </c>
      <c r="R862" s="83" t="s">
        <v>406</v>
      </c>
      <c r="S862" s="83" t="s">
        <v>406</v>
      </c>
      <c r="T862" s="83" t="s">
        <v>406</v>
      </c>
    </row>
    <row r="863" spans="1:20">
      <c r="A863" s="83" t="s">
        <v>369</v>
      </c>
      <c r="B863" s="83" t="s">
        <v>367</v>
      </c>
      <c r="C863" s="83" t="s">
        <v>368</v>
      </c>
      <c r="D863" s="83">
        <v>123456</v>
      </c>
      <c r="E863" s="83" t="s">
        <v>370</v>
      </c>
      <c r="F863" s="83">
        <v>3</v>
      </c>
      <c r="G863" s="83">
        <v>8</v>
      </c>
      <c r="H863" s="83">
        <v>300</v>
      </c>
      <c r="I863" s="83" t="s">
        <v>406</v>
      </c>
      <c r="J863" s="83" t="s">
        <v>406</v>
      </c>
      <c r="K863" s="83" t="s">
        <v>406</v>
      </c>
      <c r="L863" s="83" t="s">
        <v>406</v>
      </c>
      <c r="M863" s="83" t="s">
        <v>406</v>
      </c>
      <c r="N863" s="83" t="s">
        <v>406</v>
      </c>
      <c r="O863" s="83" t="s">
        <v>406</v>
      </c>
      <c r="P863" s="83" t="s">
        <v>406</v>
      </c>
      <c r="Q863" s="83" t="s">
        <v>406</v>
      </c>
      <c r="R863" s="83" t="s">
        <v>406</v>
      </c>
      <c r="S863" s="83" t="s">
        <v>406</v>
      </c>
      <c r="T863" s="83" t="s">
        <v>406</v>
      </c>
    </row>
    <row r="864" spans="1:20">
      <c r="A864" s="83" t="s">
        <v>369</v>
      </c>
      <c r="B864" s="83" t="s">
        <v>367</v>
      </c>
      <c r="C864" s="83" t="s">
        <v>368</v>
      </c>
      <c r="D864" s="83">
        <v>123456</v>
      </c>
      <c r="E864" s="83" t="s">
        <v>370</v>
      </c>
      <c r="F864" s="83">
        <v>3</v>
      </c>
      <c r="G864" s="83">
        <v>8</v>
      </c>
      <c r="H864" s="83">
        <v>300</v>
      </c>
      <c r="I864" s="83" t="s">
        <v>406</v>
      </c>
      <c r="J864" s="83" t="s">
        <v>406</v>
      </c>
      <c r="K864" s="83" t="s">
        <v>406</v>
      </c>
      <c r="L864" s="83" t="s">
        <v>406</v>
      </c>
      <c r="M864" s="83" t="s">
        <v>406</v>
      </c>
      <c r="N864" s="83" t="s">
        <v>406</v>
      </c>
      <c r="O864" s="83" t="s">
        <v>406</v>
      </c>
      <c r="P864" s="83" t="s">
        <v>406</v>
      </c>
      <c r="Q864" s="83" t="s">
        <v>406</v>
      </c>
      <c r="R864" s="83" t="s">
        <v>406</v>
      </c>
      <c r="S864" s="83" t="s">
        <v>406</v>
      </c>
      <c r="T864" s="83" t="s">
        <v>406</v>
      </c>
    </row>
    <row r="865" spans="1:20">
      <c r="A865" s="83" t="s">
        <v>369</v>
      </c>
      <c r="B865" s="83" t="s">
        <v>367</v>
      </c>
      <c r="C865" s="83" t="s">
        <v>368</v>
      </c>
      <c r="D865" s="83">
        <v>123456</v>
      </c>
      <c r="E865" s="83" t="s">
        <v>370</v>
      </c>
      <c r="F865" s="83">
        <v>3</v>
      </c>
      <c r="G865" s="83">
        <v>8</v>
      </c>
      <c r="H865" s="83">
        <v>300</v>
      </c>
      <c r="I865" s="83" t="s">
        <v>406</v>
      </c>
      <c r="J865" s="83" t="s">
        <v>406</v>
      </c>
      <c r="K865" s="83" t="s">
        <v>406</v>
      </c>
      <c r="L865" s="83" t="s">
        <v>406</v>
      </c>
      <c r="M865" s="83" t="s">
        <v>406</v>
      </c>
      <c r="N865" s="83" t="s">
        <v>406</v>
      </c>
      <c r="O865" s="83" t="s">
        <v>406</v>
      </c>
      <c r="P865" s="83" t="s">
        <v>406</v>
      </c>
      <c r="Q865" s="83" t="s">
        <v>406</v>
      </c>
      <c r="R865" s="83" t="s">
        <v>406</v>
      </c>
      <c r="S865" s="83" t="s">
        <v>406</v>
      </c>
      <c r="T865" s="83" t="s">
        <v>406</v>
      </c>
    </row>
    <row r="866" spans="1:20">
      <c r="A866" s="83" t="s">
        <v>369</v>
      </c>
      <c r="B866" s="83" t="s">
        <v>367</v>
      </c>
      <c r="C866" s="83" t="s">
        <v>368</v>
      </c>
      <c r="D866" s="83">
        <v>123456</v>
      </c>
      <c r="E866" s="83" t="s">
        <v>370</v>
      </c>
      <c r="F866" s="83">
        <v>3</v>
      </c>
      <c r="G866" s="83">
        <v>8</v>
      </c>
      <c r="H866" s="83">
        <v>300</v>
      </c>
      <c r="I866" s="83" t="s">
        <v>406</v>
      </c>
      <c r="J866" s="83" t="s">
        <v>406</v>
      </c>
      <c r="K866" s="83" t="s">
        <v>406</v>
      </c>
      <c r="L866" s="83" t="s">
        <v>406</v>
      </c>
      <c r="M866" s="83" t="s">
        <v>406</v>
      </c>
      <c r="N866" s="83" t="s">
        <v>406</v>
      </c>
      <c r="O866" s="83" t="s">
        <v>406</v>
      </c>
      <c r="P866" s="83" t="s">
        <v>406</v>
      </c>
      <c r="Q866" s="83" t="s">
        <v>406</v>
      </c>
      <c r="R866" s="83" t="s">
        <v>406</v>
      </c>
      <c r="S866" s="83" t="s">
        <v>406</v>
      </c>
      <c r="T866" s="83" t="s">
        <v>406</v>
      </c>
    </row>
    <row r="867" spans="1:20">
      <c r="A867" s="83" t="s">
        <v>369</v>
      </c>
      <c r="B867" s="83" t="s">
        <v>367</v>
      </c>
      <c r="C867" s="83" t="s">
        <v>368</v>
      </c>
      <c r="D867" s="83">
        <v>123456</v>
      </c>
      <c r="E867" s="83" t="s">
        <v>370</v>
      </c>
      <c r="F867" s="83">
        <v>3</v>
      </c>
      <c r="G867" s="83">
        <v>8</v>
      </c>
      <c r="H867" s="83">
        <v>300</v>
      </c>
      <c r="I867" s="83" t="s">
        <v>406</v>
      </c>
      <c r="J867" s="83" t="s">
        <v>406</v>
      </c>
      <c r="K867" s="83" t="s">
        <v>406</v>
      </c>
      <c r="L867" s="83" t="s">
        <v>406</v>
      </c>
      <c r="M867" s="83" t="s">
        <v>406</v>
      </c>
      <c r="N867" s="83" t="s">
        <v>406</v>
      </c>
      <c r="O867" s="83" t="s">
        <v>406</v>
      </c>
      <c r="P867" s="83" t="s">
        <v>406</v>
      </c>
      <c r="Q867" s="83" t="s">
        <v>406</v>
      </c>
      <c r="R867" s="83" t="s">
        <v>406</v>
      </c>
      <c r="S867" s="83" t="s">
        <v>406</v>
      </c>
      <c r="T867" s="83" t="s">
        <v>406</v>
      </c>
    </row>
    <row r="868" spans="1:20">
      <c r="A868" s="83" t="s">
        <v>369</v>
      </c>
      <c r="B868" s="83" t="s">
        <v>367</v>
      </c>
      <c r="C868" s="83" t="s">
        <v>368</v>
      </c>
      <c r="D868" s="83">
        <v>123456</v>
      </c>
      <c r="E868" s="83" t="s">
        <v>370</v>
      </c>
      <c r="F868" s="83">
        <v>3</v>
      </c>
      <c r="G868" s="83">
        <v>8</v>
      </c>
      <c r="H868" s="83">
        <v>300</v>
      </c>
      <c r="I868" s="83" t="s">
        <v>406</v>
      </c>
      <c r="J868" s="83" t="s">
        <v>406</v>
      </c>
      <c r="K868" s="83" t="s">
        <v>406</v>
      </c>
      <c r="L868" s="83" t="s">
        <v>406</v>
      </c>
      <c r="M868" s="83" t="s">
        <v>406</v>
      </c>
      <c r="N868" s="83" t="s">
        <v>406</v>
      </c>
      <c r="O868" s="83" t="s">
        <v>406</v>
      </c>
      <c r="P868" s="83" t="s">
        <v>406</v>
      </c>
      <c r="Q868" s="83" t="s">
        <v>406</v>
      </c>
      <c r="R868" s="83" t="s">
        <v>406</v>
      </c>
      <c r="S868" s="83" t="s">
        <v>406</v>
      </c>
      <c r="T868" s="83" t="s">
        <v>406</v>
      </c>
    </row>
    <row r="869" spans="1:20">
      <c r="A869" s="83" t="s">
        <v>369</v>
      </c>
      <c r="B869" s="83" t="s">
        <v>367</v>
      </c>
      <c r="C869" s="83" t="s">
        <v>368</v>
      </c>
      <c r="D869" s="83">
        <v>123456</v>
      </c>
      <c r="E869" s="83" t="s">
        <v>370</v>
      </c>
      <c r="F869" s="83">
        <v>3</v>
      </c>
      <c r="G869" s="83">
        <v>8</v>
      </c>
      <c r="H869" s="83">
        <v>300</v>
      </c>
      <c r="I869" s="83" t="s">
        <v>406</v>
      </c>
      <c r="J869" s="83" t="s">
        <v>406</v>
      </c>
      <c r="K869" s="83" t="s">
        <v>406</v>
      </c>
      <c r="L869" s="83" t="s">
        <v>406</v>
      </c>
      <c r="M869" s="83" t="s">
        <v>406</v>
      </c>
      <c r="N869" s="83" t="s">
        <v>406</v>
      </c>
      <c r="O869" s="83" t="s">
        <v>406</v>
      </c>
      <c r="P869" s="83" t="s">
        <v>406</v>
      </c>
      <c r="Q869" s="83" t="s">
        <v>406</v>
      </c>
      <c r="R869" s="83" t="s">
        <v>406</v>
      </c>
      <c r="S869" s="83" t="s">
        <v>406</v>
      </c>
      <c r="T869" s="83" t="s">
        <v>406</v>
      </c>
    </row>
    <row r="870" spans="1:20">
      <c r="A870" s="83" t="s">
        <v>369</v>
      </c>
      <c r="B870" s="83" t="s">
        <v>367</v>
      </c>
      <c r="C870" s="83" t="s">
        <v>368</v>
      </c>
      <c r="D870" s="83">
        <v>123456</v>
      </c>
      <c r="E870" s="83" t="s">
        <v>370</v>
      </c>
      <c r="F870" s="83">
        <v>3</v>
      </c>
      <c r="G870" s="83">
        <v>8</v>
      </c>
      <c r="H870" s="83">
        <v>300</v>
      </c>
      <c r="I870" s="83" t="s">
        <v>406</v>
      </c>
      <c r="J870" s="83" t="s">
        <v>406</v>
      </c>
      <c r="K870" s="83" t="s">
        <v>406</v>
      </c>
      <c r="L870" s="83" t="s">
        <v>406</v>
      </c>
      <c r="M870" s="83" t="s">
        <v>406</v>
      </c>
      <c r="N870" s="83" t="s">
        <v>406</v>
      </c>
      <c r="O870" s="83" t="s">
        <v>406</v>
      </c>
      <c r="P870" s="83" t="s">
        <v>406</v>
      </c>
      <c r="Q870" s="83" t="s">
        <v>406</v>
      </c>
      <c r="R870" s="83" t="s">
        <v>406</v>
      </c>
      <c r="S870" s="83" t="s">
        <v>406</v>
      </c>
      <c r="T870" s="83" t="s">
        <v>406</v>
      </c>
    </row>
    <row r="871" spans="1:20">
      <c r="A871" s="83" t="s">
        <v>369</v>
      </c>
      <c r="B871" s="83" t="s">
        <v>367</v>
      </c>
      <c r="C871" s="83" t="s">
        <v>368</v>
      </c>
      <c r="D871" s="83">
        <v>123456</v>
      </c>
      <c r="E871" s="83" t="s">
        <v>370</v>
      </c>
      <c r="F871" s="83">
        <v>3</v>
      </c>
      <c r="G871" s="83">
        <v>8</v>
      </c>
      <c r="H871" s="83">
        <v>300</v>
      </c>
      <c r="I871" s="83" t="s">
        <v>406</v>
      </c>
      <c r="J871" s="83" t="s">
        <v>406</v>
      </c>
      <c r="K871" s="83" t="s">
        <v>406</v>
      </c>
      <c r="L871" s="83" t="s">
        <v>406</v>
      </c>
      <c r="M871" s="83" t="s">
        <v>406</v>
      </c>
      <c r="N871" s="83" t="s">
        <v>406</v>
      </c>
      <c r="O871" s="83" t="s">
        <v>406</v>
      </c>
      <c r="P871" s="83" t="s">
        <v>406</v>
      </c>
      <c r="Q871" s="83" t="s">
        <v>406</v>
      </c>
      <c r="R871" s="83" t="s">
        <v>406</v>
      </c>
      <c r="S871" s="83" t="s">
        <v>406</v>
      </c>
      <c r="T871" s="83" t="s">
        <v>406</v>
      </c>
    </row>
    <row r="872" spans="1:20">
      <c r="A872" s="83" t="s">
        <v>369</v>
      </c>
      <c r="B872" s="83" t="s">
        <v>367</v>
      </c>
      <c r="C872" s="83" t="s">
        <v>368</v>
      </c>
      <c r="D872" s="83">
        <v>123456</v>
      </c>
      <c r="E872" s="83" t="s">
        <v>370</v>
      </c>
      <c r="F872" s="83">
        <v>3</v>
      </c>
      <c r="G872" s="83">
        <v>8</v>
      </c>
      <c r="H872" s="83">
        <v>300</v>
      </c>
      <c r="I872" s="83" t="s">
        <v>406</v>
      </c>
      <c r="J872" s="83" t="s">
        <v>406</v>
      </c>
      <c r="K872" s="83" t="s">
        <v>406</v>
      </c>
      <c r="L872" s="83" t="s">
        <v>406</v>
      </c>
      <c r="M872" s="83" t="s">
        <v>406</v>
      </c>
      <c r="N872" s="83" t="s">
        <v>406</v>
      </c>
      <c r="O872" s="83" t="s">
        <v>406</v>
      </c>
      <c r="P872" s="83" t="s">
        <v>406</v>
      </c>
      <c r="Q872" s="83" t="s">
        <v>406</v>
      </c>
      <c r="R872" s="83" t="s">
        <v>406</v>
      </c>
      <c r="S872" s="83" t="s">
        <v>406</v>
      </c>
      <c r="T872" s="83" t="s">
        <v>406</v>
      </c>
    </row>
    <row r="873" spans="1:20">
      <c r="A873" s="83" t="s">
        <v>369</v>
      </c>
      <c r="B873" s="83" t="s">
        <v>367</v>
      </c>
      <c r="C873" s="83" t="s">
        <v>368</v>
      </c>
      <c r="D873" s="83">
        <v>123456</v>
      </c>
      <c r="E873" s="83" t="s">
        <v>370</v>
      </c>
      <c r="F873" s="83">
        <v>3</v>
      </c>
      <c r="G873" s="83">
        <v>8</v>
      </c>
      <c r="H873" s="83">
        <v>300</v>
      </c>
      <c r="I873" s="83" t="s">
        <v>406</v>
      </c>
      <c r="J873" s="83" t="s">
        <v>406</v>
      </c>
      <c r="K873" s="83" t="s">
        <v>406</v>
      </c>
      <c r="L873" s="83" t="s">
        <v>406</v>
      </c>
      <c r="M873" s="83" t="s">
        <v>406</v>
      </c>
      <c r="N873" s="83" t="s">
        <v>406</v>
      </c>
      <c r="O873" s="83" t="s">
        <v>406</v>
      </c>
      <c r="P873" s="83" t="s">
        <v>406</v>
      </c>
      <c r="Q873" s="83" t="s">
        <v>406</v>
      </c>
      <c r="R873" s="83" t="s">
        <v>406</v>
      </c>
      <c r="S873" s="83" t="s">
        <v>406</v>
      </c>
      <c r="T873" s="83" t="s">
        <v>406</v>
      </c>
    </row>
    <row r="874" spans="1:20">
      <c r="A874" s="83" t="s">
        <v>369</v>
      </c>
      <c r="B874" s="83" t="s">
        <v>367</v>
      </c>
      <c r="C874" s="83" t="s">
        <v>368</v>
      </c>
      <c r="D874" s="83">
        <v>123456</v>
      </c>
      <c r="E874" s="83" t="s">
        <v>370</v>
      </c>
      <c r="F874" s="83">
        <v>3</v>
      </c>
      <c r="G874" s="83">
        <v>8</v>
      </c>
      <c r="H874" s="83">
        <v>300</v>
      </c>
      <c r="I874" s="83" t="s">
        <v>406</v>
      </c>
      <c r="J874" s="83" t="s">
        <v>406</v>
      </c>
      <c r="K874" s="83" t="s">
        <v>406</v>
      </c>
      <c r="L874" s="83" t="s">
        <v>406</v>
      </c>
      <c r="M874" s="83" t="s">
        <v>406</v>
      </c>
      <c r="N874" s="83" t="s">
        <v>406</v>
      </c>
      <c r="O874" s="83" t="s">
        <v>406</v>
      </c>
      <c r="P874" s="83" t="s">
        <v>406</v>
      </c>
      <c r="Q874" s="83" t="s">
        <v>406</v>
      </c>
      <c r="R874" s="83" t="s">
        <v>406</v>
      </c>
      <c r="S874" s="83" t="s">
        <v>406</v>
      </c>
      <c r="T874" s="83" t="s">
        <v>406</v>
      </c>
    </row>
    <row r="875" spans="1:20">
      <c r="A875" s="83" t="s">
        <v>369</v>
      </c>
      <c r="B875" s="83" t="s">
        <v>367</v>
      </c>
      <c r="C875" s="83" t="s">
        <v>368</v>
      </c>
      <c r="D875" s="83">
        <v>123456</v>
      </c>
      <c r="E875" s="83" t="s">
        <v>370</v>
      </c>
      <c r="F875" s="83">
        <v>3</v>
      </c>
      <c r="G875" s="83">
        <v>8</v>
      </c>
      <c r="H875" s="83">
        <v>300</v>
      </c>
      <c r="I875" s="83" t="s">
        <v>406</v>
      </c>
      <c r="J875" s="83" t="s">
        <v>406</v>
      </c>
      <c r="K875" s="83" t="s">
        <v>406</v>
      </c>
      <c r="L875" s="83" t="s">
        <v>406</v>
      </c>
      <c r="M875" s="83" t="s">
        <v>406</v>
      </c>
      <c r="N875" s="83" t="s">
        <v>406</v>
      </c>
      <c r="O875" s="83" t="s">
        <v>406</v>
      </c>
      <c r="P875" s="83" t="s">
        <v>406</v>
      </c>
      <c r="Q875" s="83" t="s">
        <v>406</v>
      </c>
      <c r="R875" s="83" t="s">
        <v>406</v>
      </c>
      <c r="S875" s="83" t="s">
        <v>406</v>
      </c>
      <c r="T875" s="83" t="s">
        <v>406</v>
      </c>
    </row>
    <row r="876" spans="1:20">
      <c r="A876" s="83" t="s">
        <v>369</v>
      </c>
      <c r="B876" s="83" t="s">
        <v>367</v>
      </c>
      <c r="C876" s="83" t="s">
        <v>368</v>
      </c>
      <c r="D876" s="83">
        <v>123456</v>
      </c>
      <c r="E876" s="83" t="s">
        <v>370</v>
      </c>
      <c r="F876" s="83">
        <v>3</v>
      </c>
      <c r="G876" s="83">
        <v>8</v>
      </c>
      <c r="H876" s="83">
        <v>300</v>
      </c>
      <c r="I876" s="83" t="s">
        <v>406</v>
      </c>
      <c r="J876" s="83" t="s">
        <v>406</v>
      </c>
      <c r="K876" s="83" t="s">
        <v>406</v>
      </c>
      <c r="L876" s="83" t="s">
        <v>406</v>
      </c>
      <c r="M876" s="83" t="s">
        <v>406</v>
      </c>
      <c r="N876" s="83" t="s">
        <v>406</v>
      </c>
      <c r="O876" s="83" t="s">
        <v>406</v>
      </c>
      <c r="P876" s="83" t="s">
        <v>406</v>
      </c>
      <c r="Q876" s="83" t="s">
        <v>406</v>
      </c>
      <c r="R876" s="83" t="s">
        <v>406</v>
      </c>
      <c r="S876" s="83" t="s">
        <v>406</v>
      </c>
      <c r="T876" s="83" t="s">
        <v>406</v>
      </c>
    </row>
    <row r="877" spans="1:20">
      <c r="A877" s="83" t="s">
        <v>369</v>
      </c>
      <c r="B877" s="83" t="s">
        <v>367</v>
      </c>
      <c r="C877" s="83" t="s">
        <v>368</v>
      </c>
      <c r="D877" s="83">
        <v>123456</v>
      </c>
      <c r="E877" s="83" t="s">
        <v>370</v>
      </c>
      <c r="F877" s="83">
        <v>3</v>
      </c>
      <c r="G877" s="83">
        <v>8</v>
      </c>
      <c r="H877" s="83">
        <v>300</v>
      </c>
      <c r="I877" s="83" t="s">
        <v>406</v>
      </c>
      <c r="J877" s="83" t="s">
        <v>406</v>
      </c>
      <c r="K877" s="83" t="s">
        <v>406</v>
      </c>
      <c r="L877" s="83" t="s">
        <v>406</v>
      </c>
      <c r="M877" s="83" t="s">
        <v>406</v>
      </c>
      <c r="N877" s="83" t="s">
        <v>406</v>
      </c>
      <c r="O877" s="83" t="s">
        <v>406</v>
      </c>
      <c r="P877" s="83" t="s">
        <v>406</v>
      </c>
      <c r="Q877" s="83" t="s">
        <v>406</v>
      </c>
      <c r="R877" s="83" t="s">
        <v>406</v>
      </c>
      <c r="S877" s="83" t="s">
        <v>406</v>
      </c>
      <c r="T877" s="83" t="s">
        <v>406</v>
      </c>
    </row>
    <row r="878" spans="1:20">
      <c r="A878" s="83" t="s">
        <v>369</v>
      </c>
      <c r="B878" s="83" t="s">
        <v>367</v>
      </c>
      <c r="C878" s="83" t="s">
        <v>368</v>
      </c>
      <c r="D878" s="83">
        <v>123456</v>
      </c>
      <c r="E878" s="83" t="s">
        <v>370</v>
      </c>
      <c r="F878" s="83">
        <v>3</v>
      </c>
      <c r="G878" s="83">
        <v>8</v>
      </c>
      <c r="H878" s="83">
        <v>300</v>
      </c>
      <c r="I878" s="83" t="s">
        <v>406</v>
      </c>
      <c r="J878" s="83" t="s">
        <v>406</v>
      </c>
      <c r="K878" s="83" t="s">
        <v>406</v>
      </c>
      <c r="L878" s="83" t="s">
        <v>406</v>
      </c>
      <c r="M878" s="83" t="s">
        <v>406</v>
      </c>
      <c r="N878" s="83" t="s">
        <v>406</v>
      </c>
      <c r="O878" s="83" t="s">
        <v>406</v>
      </c>
      <c r="P878" s="83" t="s">
        <v>406</v>
      </c>
      <c r="Q878" s="83" t="s">
        <v>406</v>
      </c>
      <c r="R878" s="83" t="s">
        <v>406</v>
      </c>
      <c r="S878" s="83" t="s">
        <v>406</v>
      </c>
      <c r="T878" s="83" t="s">
        <v>406</v>
      </c>
    </row>
    <row r="879" spans="1:20">
      <c r="A879" s="83" t="s">
        <v>369</v>
      </c>
      <c r="B879" s="83" t="s">
        <v>367</v>
      </c>
      <c r="C879" s="83" t="s">
        <v>368</v>
      </c>
      <c r="D879" s="83">
        <v>123456</v>
      </c>
      <c r="E879" s="83" t="s">
        <v>370</v>
      </c>
      <c r="F879" s="83">
        <v>3</v>
      </c>
      <c r="G879" s="83">
        <v>8</v>
      </c>
      <c r="H879" s="83">
        <v>300</v>
      </c>
      <c r="I879" s="83" t="s">
        <v>406</v>
      </c>
      <c r="J879" s="83" t="s">
        <v>406</v>
      </c>
      <c r="K879" s="83" t="s">
        <v>406</v>
      </c>
      <c r="L879" s="83" t="s">
        <v>406</v>
      </c>
      <c r="M879" s="83" t="s">
        <v>406</v>
      </c>
      <c r="N879" s="83" t="s">
        <v>406</v>
      </c>
      <c r="O879" s="83" t="s">
        <v>406</v>
      </c>
      <c r="P879" s="83" t="s">
        <v>406</v>
      </c>
      <c r="Q879" s="83" t="s">
        <v>406</v>
      </c>
      <c r="R879" s="83" t="s">
        <v>406</v>
      </c>
      <c r="S879" s="83" t="s">
        <v>406</v>
      </c>
      <c r="T879" s="83" t="s">
        <v>406</v>
      </c>
    </row>
    <row r="880" spans="1:20">
      <c r="A880" s="83" t="s">
        <v>369</v>
      </c>
      <c r="B880" s="83" t="s">
        <v>367</v>
      </c>
      <c r="C880" s="83" t="s">
        <v>368</v>
      </c>
      <c r="D880" s="83">
        <v>123456</v>
      </c>
      <c r="E880" s="83" t="s">
        <v>370</v>
      </c>
      <c r="F880" s="83">
        <v>3</v>
      </c>
      <c r="G880" s="83">
        <v>8</v>
      </c>
      <c r="H880" s="83">
        <v>300</v>
      </c>
      <c r="I880" s="83" t="s">
        <v>406</v>
      </c>
      <c r="J880" s="83" t="s">
        <v>406</v>
      </c>
      <c r="K880" s="83" t="s">
        <v>406</v>
      </c>
      <c r="L880" s="83" t="s">
        <v>406</v>
      </c>
      <c r="M880" s="83" t="s">
        <v>406</v>
      </c>
      <c r="N880" s="83" t="s">
        <v>406</v>
      </c>
      <c r="O880" s="83" t="s">
        <v>406</v>
      </c>
      <c r="P880" s="83" t="s">
        <v>406</v>
      </c>
      <c r="Q880" s="83" t="s">
        <v>406</v>
      </c>
      <c r="R880" s="83" t="s">
        <v>406</v>
      </c>
      <c r="S880" s="83" t="s">
        <v>406</v>
      </c>
      <c r="T880" s="83" t="s">
        <v>406</v>
      </c>
    </row>
    <row r="881" spans="1:20">
      <c r="A881" s="83" t="s">
        <v>369</v>
      </c>
      <c r="B881" s="83" t="s">
        <v>367</v>
      </c>
      <c r="C881" s="83" t="s">
        <v>368</v>
      </c>
      <c r="D881" s="83">
        <v>123456</v>
      </c>
      <c r="E881" s="83" t="s">
        <v>370</v>
      </c>
      <c r="F881" s="83">
        <v>3</v>
      </c>
      <c r="G881" s="83">
        <v>8</v>
      </c>
      <c r="H881" s="83">
        <v>300</v>
      </c>
      <c r="I881" s="83" t="s">
        <v>406</v>
      </c>
      <c r="J881" s="83" t="s">
        <v>406</v>
      </c>
      <c r="K881" s="83" t="s">
        <v>406</v>
      </c>
      <c r="L881" s="83" t="s">
        <v>406</v>
      </c>
      <c r="M881" s="83" t="s">
        <v>406</v>
      </c>
      <c r="N881" s="83" t="s">
        <v>406</v>
      </c>
      <c r="O881" s="83" t="s">
        <v>406</v>
      </c>
      <c r="P881" s="83" t="s">
        <v>406</v>
      </c>
      <c r="Q881" s="83" t="s">
        <v>406</v>
      </c>
      <c r="R881" s="83" t="s">
        <v>406</v>
      </c>
      <c r="S881" s="83" t="s">
        <v>406</v>
      </c>
      <c r="T881" s="83" t="s">
        <v>406</v>
      </c>
    </row>
    <row r="882" spans="1:20">
      <c r="A882" s="83" t="s">
        <v>369</v>
      </c>
      <c r="B882" s="83" t="s">
        <v>367</v>
      </c>
      <c r="C882" s="83" t="s">
        <v>368</v>
      </c>
      <c r="D882" s="83">
        <v>123456</v>
      </c>
      <c r="E882" s="83" t="s">
        <v>370</v>
      </c>
      <c r="F882" s="83">
        <v>3</v>
      </c>
      <c r="G882" s="83">
        <v>8</v>
      </c>
      <c r="H882" s="83">
        <v>300</v>
      </c>
      <c r="I882" s="83" t="s">
        <v>406</v>
      </c>
      <c r="J882" s="83" t="s">
        <v>406</v>
      </c>
      <c r="K882" s="83" t="s">
        <v>406</v>
      </c>
      <c r="L882" s="83" t="s">
        <v>406</v>
      </c>
      <c r="M882" s="83" t="s">
        <v>406</v>
      </c>
      <c r="N882" s="83" t="s">
        <v>406</v>
      </c>
      <c r="O882" s="83" t="s">
        <v>406</v>
      </c>
      <c r="P882" s="83" t="s">
        <v>406</v>
      </c>
      <c r="Q882" s="83" t="s">
        <v>406</v>
      </c>
      <c r="R882" s="83" t="s">
        <v>406</v>
      </c>
      <c r="S882" s="83" t="s">
        <v>406</v>
      </c>
      <c r="T882" s="83" t="s">
        <v>406</v>
      </c>
    </row>
    <row r="883" spans="1:20">
      <c r="A883" s="83" t="s">
        <v>369</v>
      </c>
      <c r="B883" s="83" t="s">
        <v>367</v>
      </c>
      <c r="C883" s="83" t="s">
        <v>368</v>
      </c>
      <c r="D883" s="83">
        <v>123456</v>
      </c>
      <c r="E883" s="83" t="s">
        <v>370</v>
      </c>
      <c r="F883" s="83">
        <v>3</v>
      </c>
      <c r="G883" s="83">
        <v>8</v>
      </c>
      <c r="H883" s="83">
        <v>300</v>
      </c>
      <c r="I883" s="83" t="s">
        <v>406</v>
      </c>
      <c r="J883" s="83" t="s">
        <v>406</v>
      </c>
      <c r="K883" s="83" t="s">
        <v>406</v>
      </c>
      <c r="L883" s="83" t="s">
        <v>406</v>
      </c>
      <c r="M883" s="83" t="s">
        <v>406</v>
      </c>
      <c r="N883" s="83" t="s">
        <v>406</v>
      </c>
      <c r="O883" s="83" t="s">
        <v>406</v>
      </c>
      <c r="P883" s="83" t="s">
        <v>406</v>
      </c>
      <c r="Q883" s="83" t="s">
        <v>406</v>
      </c>
      <c r="R883" s="83" t="s">
        <v>406</v>
      </c>
      <c r="S883" s="83" t="s">
        <v>406</v>
      </c>
      <c r="T883" s="83" t="s">
        <v>406</v>
      </c>
    </row>
    <row r="884" spans="1:20">
      <c r="A884" s="83" t="s">
        <v>369</v>
      </c>
      <c r="B884" s="83" t="s">
        <v>367</v>
      </c>
      <c r="C884" s="83" t="s">
        <v>368</v>
      </c>
      <c r="D884" s="83">
        <v>123456</v>
      </c>
      <c r="E884" s="83" t="s">
        <v>370</v>
      </c>
      <c r="F884" s="83">
        <v>3</v>
      </c>
      <c r="G884" s="83">
        <v>8</v>
      </c>
      <c r="H884" s="83">
        <v>300</v>
      </c>
      <c r="I884" s="83" t="s">
        <v>406</v>
      </c>
      <c r="J884" s="83" t="s">
        <v>406</v>
      </c>
      <c r="K884" s="83" t="s">
        <v>406</v>
      </c>
      <c r="L884" s="83" t="s">
        <v>406</v>
      </c>
      <c r="M884" s="83" t="s">
        <v>406</v>
      </c>
      <c r="N884" s="83" t="s">
        <v>406</v>
      </c>
      <c r="O884" s="83" t="s">
        <v>406</v>
      </c>
      <c r="P884" s="83" t="s">
        <v>406</v>
      </c>
      <c r="Q884" s="83" t="s">
        <v>406</v>
      </c>
      <c r="R884" s="83" t="s">
        <v>406</v>
      </c>
      <c r="S884" s="83" t="s">
        <v>406</v>
      </c>
      <c r="T884" s="83" t="s">
        <v>406</v>
      </c>
    </row>
    <row r="885" spans="1:20">
      <c r="A885" s="83" t="s">
        <v>369</v>
      </c>
      <c r="B885" s="83" t="s">
        <v>367</v>
      </c>
      <c r="C885" s="83" t="s">
        <v>368</v>
      </c>
      <c r="D885" s="83">
        <v>123456</v>
      </c>
      <c r="E885" s="83" t="s">
        <v>370</v>
      </c>
      <c r="F885" s="83">
        <v>3</v>
      </c>
      <c r="G885" s="83">
        <v>8</v>
      </c>
      <c r="H885" s="83">
        <v>300</v>
      </c>
      <c r="I885" s="83" t="s">
        <v>406</v>
      </c>
      <c r="J885" s="83" t="s">
        <v>406</v>
      </c>
      <c r="K885" s="83" t="s">
        <v>406</v>
      </c>
      <c r="L885" s="83" t="s">
        <v>406</v>
      </c>
      <c r="M885" s="83" t="s">
        <v>406</v>
      </c>
      <c r="N885" s="83" t="s">
        <v>406</v>
      </c>
      <c r="O885" s="83" t="s">
        <v>406</v>
      </c>
      <c r="P885" s="83" t="s">
        <v>406</v>
      </c>
      <c r="Q885" s="83" t="s">
        <v>406</v>
      </c>
      <c r="R885" s="83" t="s">
        <v>406</v>
      </c>
      <c r="S885" s="83" t="s">
        <v>406</v>
      </c>
      <c r="T885" s="83" t="s">
        <v>406</v>
      </c>
    </row>
    <row r="886" spans="1:20">
      <c r="A886" s="83" t="s">
        <v>369</v>
      </c>
      <c r="B886" s="83" t="s">
        <v>367</v>
      </c>
      <c r="C886" s="83" t="s">
        <v>368</v>
      </c>
      <c r="D886" s="83">
        <v>123456</v>
      </c>
      <c r="E886" s="83" t="s">
        <v>370</v>
      </c>
      <c r="F886" s="83">
        <v>3</v>
      </c>
      <c r="G886" s="83">
        <v>8</v>
      </c>
      <c r="H886" s="83">
        <v>300</v>
      </c>
      <c r="I886" s="83" t="s">
        <v>406</v>
      </c>
      <c r="J886" s="83" t="s">
        <v>406</v>
      </c>
      <c r="K886" s="83" t="s">
        <v>406</v>
      </c>
      <c r="L886" s="83" t="s">
        <v>406</v>
      </c>
      <c r="M886" s="83" t="s">
        <v>406</v>
      </c>
      <c r="N886" s="83" t="s">
        <v>406</v>
      </c>
      <c r="O886" s="83" t="s">
        <v>406</v>
      </c>
      <c r="P886" s="83" t="s">
        <v>406</v>
      </c>
      <c r="Q886" s="83" t="s">
        <v>406</v>
      </c>
      <c r="R886" s="83" t="s">
        <v>406</v>
      </c>
      <c r="S886" s="83" t="s">
        <v>406</v>
      </c>
      <c r="T886" s="83" t="s">
        <v>406</v>
      </c>
    </row>
    <row r="887" spans="1:20">
      <c r="A887" s="83" t="s">
        <v>369</v>
      </c>
      <c r="B887" s="83" t="s">
        <v>367</v>
      </c>
      <c r="C887" s="83" t="s">
        <v>368</v>
      </c>
      <c r="D887" s="83">
        <v>123456</v>
      </c>
      <c r="E887" s="83" t="s">
        <v>370</v>
      </c>
      <c r="F887" s="83">
        <v>3</v>
      </c>
      <c r="G887" s="83">
        <v>8</v>
      </c>
      <c r="H887" s="83">
        <v>300</v>
      </c>
      <c r="I887" s="83" t="s">
        <v>406</v>
      </c>
      <c r="J887" s="83" t="s">
        <v>406</v>
      </c>
      <c r="K887" s="83" t="s">
        <v>406</v>
      </c>
      <c r="L887" s="83" t="s">
        <v>406</v>
      </c>
      <c r="M887" s="83" t="s">
        <v>406</v>
      </c>
      <c r="N887" s="83" t="s">
        <v>406</v>
      </c>
      <c r="O887" s="83" t="s">
        <v>406</v>
      </c>
      <c r="P887" s="83" t="s">
        <v>406</v>
      </c>
      <c r="Q887" s="83" t="s">
        <v>406</v>
      </c>
      <c r="R887" s="83" t="s">
        <v>406</v>
      </c>
      <c r="S887" s="83" t="s">
        <v>406</v>
      </c>
      <c r="T887" s="83" t="s">
        <v>406</v>
      </c>
    </row>
    <row r="888" spans="1:20">
      <c r="A888" s="83" t="s">
        <v>369</v>
      </c>
      <c r="B888" s="83" t="s">
        <v>367</v>
      </c>
      <c r="C888" s="83" t="s">
        <v>368</v>
      </c>
      <c r="D888" s="83">
        <v>123456</v>
      </c>
      <c r="E888" s="83" t="s">
        <v>370</v>
      </c>
      <c r="F888" s="83">
        <v>3</v>
      </c>
      <c r="G888" s="83">
        <v>8</v>
      </c>
      <c r="H888" s="83">
        <v>300</v>
      </c>
      <c r="I888" s="83" t="s">
        <v>406</v>
      </c>
      <c r="J888" s="83" t="s">
        <v>406</v>
      </c>
      <c r="K888" s="83" t="s">
        <v>406</v>
      </c>
      <c r="L888" s="83" t="s">
        <v>406</v>
      </c>
      <c r="M888" s="83" t="s">
        <v>406</v>
      </c>
      <c r="N888" s="83" t="s">
        <v>406</v>
      </c>
      <c r="O888" s="83" t="s">
        <v>406</v>
      </c>
      <c r="P888" s="83" t="s">
        <v>406</v>
      </c>
      <c r="Q888" s="83" t="s">
        <v>406</v>
      </c>
      <c r="R888" s="83" t="s">
        <v>406</v>
      </c>
      <c r="S888" s="83" t="s">
        <v>406</v>
      </c>
      <c r="T888" s="83" t="s">
        <v>406</v>
      </c>
    </row>
    <row r="889" spans="1:20">
      <c r="A889" s="83" t="s">
        <v>369</v>
      </c>
      <c r="B889" s="83" t="s">
        <v>367</v>
      </c>
      <c r="C889" s="83" t="s">
        <v>368</v>
      </c>
      <c r="D889" s="83">
        <v>123456</v>
      </c>
      <c r="E889" s="83" t="s">
        <v>370</v>
      </c>
      <c r="F889" s="83">
        <v>3</v>
      </c>
      <c r="G889" s="83">
        <v>8</v>
      </c>
      <c r="H889" s="83">
        <v>300</v>
      </c>
      <c r="I889" s="83" t="s">
        <v>406</v>
      </c>
      <c r="J889" s="83" t="s">
        <v>406</v>
      </c>
      <c r="K889" s="83" t="s">
        <v>406</v>
      </c>
      <c r="L889" s="83" t="s">
        <v>406</v>
      </c>
      <c r="M889" s="83" t="s">
        <v>406</v>
      </c>
      <c r="N889" s="83" t="s">
        <v>406</v>
      </c>
      <c r="O889" s="83" t="s">
        <v>406</v>
      </c>
      <c r="P889" s="83" t="s">
        <v>406</v>
      </c>
      <c r="Q889" s="83" t="s">
        <v>406</v>
      </c>
      <c r="R889" s="83" t="s">
        <v>406</v>
      </c>
      <c r="S889" s="83" t="s">
        <v>406</v>
      </c>
      <c r="T889" s="83" t="s">
        <v>406</v>
      </c>
    </row>
    <row r="890" spans="1:20">
      <c r="A890" s="83" t="s">
        <v>369</v>
      </c>
      <c r="B890" s="83" t="s">
        <v>367</v>
      </c>
      <c r="C890" s="83" t="s">
        <v>368</v>
      </c>
      <c r="D890" s="83">
        <v>123456</v>
      </c>
      <c r="E890" s="83" t="s">
        <v>370</v>
      </c>
      <c r="F890" s="83">
        <v>3</v>
      </c>
      <c r="G890" s="83">
        <v>8</v>
      </c>
      <c r="H890" s="83">
        <v>300</v>
      </c>
      <c r="I890" s="83" t="s">
        <v>406</v>
      </c>
      <c r="J890" s="83" t="s">
        <v>406</v>
      </c>
      <c r="K890" s="83" t="s">
        <v>406</v>
      </c>
      <c r="L890" s="83" t="s">
        <v>406</v>
      </c>
      <c r="M890" s="83" t="s">
        <v>406</v>
      </c>
      <c r="N890" s="83" t="s">
        <v>406</v>
      </c>
      <c r="O890" s="83" t="s">
        <v>406</v>
      </c>
      <c r="P890" s="83" t="s">
        <v>406</v>
      </c>
      <c r="Q890" s="83" t="s">
        <v>406</v>
      </c>
      <c r="R890" s="83" t="s">
        <v>406</v>
      </c>
      <c r="S890" s="83" t="s">
        <v>406</v>
      </c>
      <c r="T890" s="83" t="s">
        <v>406</v>
      </c>
    </row>
    <row r="891" spans="1:20">
      <c r="A891" s="83" t="s">
        <v>369</v>
      </c>
      <c r="B891" s="83" t="s">
        <v>367</v>
      </c>
      <c r="C891" s="83" t="s">
        <v>368</v>
      </c>
      <c r="D891" s="83">
        <v>123456</v>
      </c>
      <c r="E891" s="83" t="s">
        <v>370</v>
      </c>
      <c r="F891" s="83">
        <v>3</v>
      </c>
      <c r="G891" s="83">
        <v>8</v>
      </c>
      <c r="H891" s="83">
        <v>300</v>
      </c>
      <c r="I891" s="83" t="s">
        <v>406</v>
      </c>
      <c r="J891" s="83" t="s">
        <v>406</v>
      </c>
      <c r="K891" s="83" t="s">
        <v>406</v>
      </c>
      <c r="L891" s="83" t="s">
        <v>406</v>
      </c>
      <c r="M891" s="83" t="s">
        <v>406</v>
      </c>
      <c r="N891" s="83" t="s">
        <v>406</v>
      </c>
      <c r="O891" s="83" t="s">
        <v>406</v>
      </c>
      <c r="P891" s="83" t="s">
        <v>406</v>
      </c>
      <c r="Q891" s="83" t="s">
        <v>406</v>
      </c>
      <c r="R891" s="83" t="s">
        <v>406</v>
      </c>
      <c r="S891" s="83" t="s">
        <v>406</v>
      </c>
      <c r="T891" s="83" t="s">
        <v>406</v>
      </c>
    </row>
    <row r="892" spans="1:20">
      <c r="A892" s="83" t="s">
        <v>369</v>
      </c>
      <c r="B892" s="83" t="s">
        <v>367</v>
      </c>
      <c r="C892" s="83" t="s">
        <v>368</v>
      </c>
      <c r="D892" s="83">
        <v>123456</v>
      </c>
      <c r="E892" s="83" t="s">
        <v>370</v>
      </c>
      <c r="F892" s="83">
        <v>3</v>
      </c>
      <c r="G892" s="83">
        <v>8</v>
      </c>
      <c r="H892" s="83">
        <v>300</v>
      </c>
      <c r="I892" s="83" t="s">
        <v>406</v>
      </c>
      <c r="J892" s="83" t="s">
        <v>406</v>
      </c>
      <c r="K892" s="83" t="s">
        <v>406</v>
      </c>
      <c r="L892" s="83" t="s">
        <v>406</v>
      </c>
      <c r="M892" s="83" t="s">
        <v>406</v>
      </c>
      <c r="N892" s="83" t="s">
        <v>406</v>
      </c>
      <c r="O892" s="83" t="s">
        <v>406</v>
      </c>
      <c r="P892" s="83" t="s">
        <v>406</v>
      </c>
      <c r="Q892" s="83" t="s">
        <v>406</v>
      </c>
      <c r="R892" s="83" t="s">
        <v>406</v>
      </c>
      <c r="S892" s="83" t="s">
        <v>406</v>
      </c>
      <c r="T892" s="83" t="s">
        <v>406</v>
      </c>
    </row>
    <row r="893" spans="1:20">
      <c r="A893" s="83" t="s">
        <v>369</v>
      </c>
      <c r="B893" s="83" t="s">
        <v>367</v>
      </c>
      <c r="C893" s="83" t="s">
        <v>368</v>
      </c>
      <c r="D893" s="83">
        <v>123456</v>
      </c>
      <c r="E893" s="83" t="s">
        <v>370</v>
      </c>
      <c r="F893" s="83">
        <v>3</v>
      </c>
      <c r="G893" s="83">
        <v>8</v>
      </c>
      <c r="H893" s="83">
        <v>300</v>
      </c>
      <c r="I893" s="83" t="s">
        <v>406</v>
      </c>
      <c r="J893" s="83" t="s">
        <v>406</v>
      </c>
      <c r="K893" s="83" t="s">
        <v>406</v>
      </c>
      <c r="L893" s="83" t="s">
        <v>406</v>
      </c>
      <c r="M893" s="83" t="s">
        <v>406</v>
      </c>
      <c r="N893" s="83" t="s">
        <v>406</v>
      </c>
      <c r="O893" s="83" t="s">
        <v>406</v>
      </c>
      <c r="P893" s="83" t="s">
        <v>406</v>
      </c>
      <c r="Q893" s="83" t="s">
        <v>406</v>
      </c>
      <c r="R893" s="83" t="s">
        <v>406</v>
      </c>
      <c r="S893" s="83" t="s">
        <v>406</v>
      </c>
      <c r="T893" s="83" t="s">
        <v>406</v>
      </c>
    </row>
    <row r="894" spans="1:20">
      <c r="A894" s="83" t="s">
        <v>369</v>
      </c>
      <c r="B894" s="83" t="s">
        <v>367</v>
      </c>
      <c r="C894" s="83" t="s">
        <v>368</v>
      </c>
      <c r="D894" s="83">
        <v>123456</v>
      </c>
      <c r="E894" s="83" t="s">
        <v>370</v>
      </c>
      <c r="F894" s="83">
        <v>3</v>
      </c>
      <c r="G894" s="83">
        <v>8</v>
      </c>
      <c r="H894" s="83">
        <v>300</v>
      </c>
      <c r="I894" s="83" t="s">
        <v>406</v>
      </c>
      <c r="J894" s="83" t="s">
        <v>406</v>
      </c>
      <c r="K894" s="83" t="s">
        <v>406</v>
      </c>
      <c r="L894" s="83" t="s">
        <v>406</v>
      </c>
      <c r="M894" s="83" t="s">
        <v>406</v>
      </c>
      <c r="N894" s="83" t="s">
        <v>406</v>
      </c>
      <c r="O894" s="83" t="s">
        <v>406</v>
      </c>
      <c r="P894" s="83" t="s">
        <v>406</v>
      </c>
      <c r="Q894" s="83" t="s">
        <v>406</v>
      </c>
      <c r="R894" s="83" t="s">
        <v>406</v>
      </c>
      <c r="S894" s="83" t="s">
        <v>406</v>
      </c>
      <c r="T894" s="83" t="s">
        <v>406</v>
      </c>
    </row>
    <row r="895" spans="1:20">
      <c r="A895" s="83" t="s">
        <v>369</v>
      </c>
      <c r="B895" s="83" t="s">
        <v>367</v>
      </c>
      <c r="C895" s="83" t="s">
        <v>368</v>
      </c>
      <c r="D895" s="83">
        <v>123456</v>
      </c>
      <c r="E895" s="83" t="s">
        <v>370</v>
      </c>
      <c r="F895" s="83">
        <v>3</v>
      </c>
      <c r="G895" s="83">
        <v>8</v>
      </c>
      <c r="H895" s="83">
        <v>300</v>
      </c>
      <c r="I895" s="83" t="s">
        <v>406</v>
      </c>
      <c r="J895" s="83" t="s">
        <v>406</v>
      </c>
      <c r="K895" s="83" t="s">
        <v>406</v>
      </c>
      <c r="L895" s="83" t="s">
        <v>406</v>
      </c>
      <c r="M895" s="83" t="s">
        <v>406</v>
      </c>
      <c r="N895" s="83" t="s">
        <v>406</v>
      </c>
      <c r="O895" s="83" t="s">
        <v>406</v>
      </c>
      <c r="P895" s="83" t="s">
        <v>406</v>
      </c>
      <c r="Q895" s="83" t="s">
        <v>406</v>
      </c>
      <c r="R895" s="83" t="s">
        <v>406</v>
      </c>
      <c r="S895" s="83" t="s">
        <v>406</v>
      </c>
      <c r="T895" s="83" t="s">
        <v>406</v>
      </c>
    </row>
    <row r="896" spans="1:20">
      <c r="A896" s="83" t="s">
        <v>369</v>
      </c>
      <c r="B896" s="83" t="s">
        <v>367</v>
      </c>
      <c r="C896" s="83" t="s">
        <v>368</v>
      </c>
      <c r="D896" s="83">
        <v>123456</v>
      </c>
      <c r="E896" s="83" t="s">
        <v>370</v>
      </c>
      <c r="F896" s="83">
        <v>3</v>
      </c>
      <c r="G896" s="83">
        <v>8</v>
      </c>
      <c r="H896" s="83">
        <v>300</v>
      </c>
      <c r="I896" s="83" t="s">
        <v>406</v>
      </c>
      <c r="J896" s="83" t="s">
        <v>406</v>
      </c>
      <c r="K896" s="83" t="s">
        <v>406</v>
      </c>
      <c r="L896" s="83" t="s">
        <v>406</v>
      </c>
      <c r="M896" s="83" t="s">
        <v>406</v>
      </c>
      <c r="N896" s="83" t="s">
        <v>406</v>
      </c>
      <c r="O896" s="83" t="s">
        <v>406</v>
      </c>
      <c r="P896" s="83" t="s">
        <v>406</v>
      </c>
      <c r="Q896" s="83" t="s">
        <v>406</v>
      </c>
      <c r="R896" s="83" t="s">
        <v>406</v>
      </c>
      <c r="S896" s="83" t="s">
        <v>406</v>
      </c>
      <c r="T896" s="83" t="s">
        <v>406</v>
      </c>
    </row>
    <row r="897" spans="1:20">
      <c r="A897" s="83" t="s">
        <v>369</v>
      </c>
      <c r="B897" s="83" t="s">
        <v>367</v>
      </c>
      <c r="C897" s="83" t="s">
        <v>368</v>
      </c>
      <c r="D897" s="83">
        <v>123456</v>
      </c>
      <c r="E897" s="83" t="s">
        <v>370</v>
      </c>
      <c r="F897" s="83">
        <v>3</v>
      </c>
      <c r="G897" s="83">
        <v>8</v>
      </c>
      <c r="H897" s="83">
        <v>300</v>
      </c>
      <c r="I897" s="83" t="s">
        <v>406</v>
      </c>
      <c r="J897" s="83" t="s">
        <v>406</v>
      </c>
      <c r="K897" s="83" t="s">
        <v>406</v>
      </c>
      <c r="L897" s="83" t="s">
        <v>406</v>
      </c>
      <c r="M897" s="83" t="s">
        <v>406</v>
      </c>
      <c r="N897" s="83" t="s">
        <v>406</v>
      </c>
      <c r="O897" s="83" t="s">
        <v>406</v>
      </c>
      <c r="P897" s="83" t="s">
        <v>406</v>
      </c>
      <c r="Q897" s="83" t="s">
        <v>406</v>
      </c>
      <c r="R897" s="83" t="s">
        <v>406</v>
      </c>
      <c r="S897" s="83" t="s">
        <v>406</v>
      </c>
      <c r="T897" s="83" t="s">
        <v>406</v>
      </c>
    </row>
    <row r="898" spans="1:20">
      <c r="A898" s="83" t="s">
        <v>369</v>
      </c>
      <c r="B898" s="83" t="s">
        <v>367</v>
      </c>
      <c r="C898" s="83" t="s">
        <v>368</v>
      </c>
      <c r="D898" s="83">
        <v>123456</v>
      </c>
      <c r="E898" s="83" t="s">
        <v>370</v>
      </c>
      <c r="F898" s="83">
        <v>3</v>
      </c>
      <c r="G898" s="83">
        <v>8</v>
      </c>
      <c r="H898" s="83">
        <v>300</v>
      </c>
      <c r="I898" s="83" t="s">
        <v>406</v>
      </c>
      <c r="J898" s="83" t="s">
        <v>406</v>
      </c>
      <c r="K898" s="83" t="s">
        <v>406</v>
      </c>
      <c r="L898" s="83" t="s">
        <v>406</v>
      </c>
      <c r="M898" s="83" t="s">
        <v>406</v>
      </c>
      <c r="N898" s="83" t="s">
        <v>406</v>
      </c>
      <c r="O898" s="83" t="s">
        <v>406</v>
      </c>
      <c r="P898" s="83" t="s">
        <v>406</v>
      </c>
      <c r="Q898" s="83" t="s">
        <v>406</v>
      </c>
      <c r="R898" s="83" t="s">
        <v>406</v>
      </c>
      <c r="S898" s="83" t="s">
        <v>406</v>
      </c>
      <c r="T898" s="83" t="s">
        <v>406</v>
      </c>
    </row>
    <row r="899" spans="1:20">
      <c r="A899" s="83" t="s">
        <v>369</v>
      </c>
      <c r="B899" s="83" t="s">
        <v>367</v>
      </c>
      <c r="C899" s="83" t="s">
        <v>368</v>
      </c>
      <c r="D899" s="83">
        <v>123456</v>
      </c>
      <c r="E899" s="83" t="s">
        <v>370</v>
      </c>
      <c r="F899" s="83">
        <v>3</v>
      </c>
      <c r="G899" s="83">
        <v>8</v>
      </c>
      <c r="H899" s="83">
        <v>300</v>
      </c>
      <c r="I899" s="83" t="s">
        <v>406</v>
      </c>
      <c r="J899" s="83" t="s">
        <v>406</v>
      </c>
      <c r="K899" s="83" t="s">
        <v>406</v>
      </c>
      <c r="L899" s="83" t="s">
        <v>406</v>
      </c>
      <c r="M899" s="83" t="s">
        <v>406</v>
      </c>
      <c r="N899" s="83" t="s">
        <v>406</v>
      </c>
      <c r="O899" s="83" t="s">
        <v>406</v>
      </c>
      <c r="P899" s="83" t="s">
        <v>406</v>
      </c>
      <c r="Q899" s="83" t="s">
        <v>406</v>
      </c>
      <c r="R899" s="83" t="s">
        <v>406</v>
      </c>
      <c r="S899" s="83" t="s">
        <v>406</v>
      </c>
      <c r="T899" s="83" t="s">
        <v>406</v>
      </c>
    </row>
    <row r="900" spans="1:20">
      <c r="A900" s="83" t="s">
        <v>369</v>
      </c>
      <c r="B900" s="83" t="s">
        <v>367</v>
      </c>
      <c r="C900" s="83" t="s">
        <v>368</v>
      </c>
      <c r="D900" s="83">
        <v>123456</v>
      </c>
      <c r="E900" s="83" t="s">
        <v>370</v>
      </c>
      <c r="F900" s="83">
        <v>3</v>
      </c>
      <c r="G900" s="83">
        <v>8</v>
      </c>
      <c r="H900" s="83">
        <v>300</v>
      </c>
      <c r="I900" s="83" t="s">
        <v>406</v>
      </c>
      <c r="J900" s="83" t="s">
        <v>406</v>
      </c>
      <c r="K900" s="83" t="s">
        <v>406</v>
      </c>
      <c r="L900" s="83" t="s">
        <v>406</v>
      </c>
      <c r="M900" s="83" t="s">
        <v>406</v>
      </c>
      <c r="N900" s="83" t="s">
        <v>406</v>
      </c>
      <c r="O900" s="83" t="s">
        <v>406</v>
      </c>
      <c r="P900" s="83" t="s">
        <v>406</v>
      </c>
      <c r="Q900" s="83" t="s">
        <v>406</v>
      </c>
      <c r="R900" s="83" t="s">
        <v>406</v>
      </c>
      <c r="S900" s="83" t="s">
        <v>406</v>
      </c>
      <c r="T900" s="83" t="s">
        <v>406</v>
      </c>
    </row>
    <row r="901" spans="1:20">
      <c r="A901" s="83" t="s">
        <v>369</v>
      </c>
      <c r="B901" s="83" t="s">
        <v>367</v>
      </c>
      <c r="C901" s="83" t="s">
        <v>368</v>
      </c>
      <c r="D901" s="83">
        <v>123456</v>
      </c>
      <c r="E901" s="83" t="s">
        <v>370</v>
      </c>
      <c r="F901" s="83">
        <v>3</v>
      </c>
      <c r="G901" s="83">
        <v>8</v>
      </c>
      <c r="H901" s="83">
        <v>300</v>
      </c>
      <c r="I901" s="83" t="s">
        <v>406</v>
      </c>
      <c r="J901" s="83" t="s">
        <v>406</v>
      </c>
      <c r="K901" s="83" t="s">
        <v>406</v>
      </c>
      <c r="L901" s="83" t="s">
        <v>406</v>
      </c>
      <c r="M901" s="83" t="s">
        <v>406</v>
      </c>
      <c r="N901" s="83" t="s">
        <v>406</v>
      </c>
      <c r="O901" s="83" t="s">
        <v>406</v>
      </c>
      <c r="P901" s="83" t="s">
        <v>406</v>
      </c>
      <c r="Q901" s="83" t="s">
        <v>406</v>
      </c>
      <c r="R901" s="83" t="s">
        <v>406</v>
      </c>
      <c r="S901" s="83" t="s">
        <v>406</v>
      </c>
      <c r="T901" s="83" t="s">
        <v>406</v>
      </c>
    </row>
    <row r="902" spans="1:20">
      <c r="A902" s="83" t="s">
        <v>369</v>
      </c>
      <c r="B902" s="83" t="s">
        <v>367</v>
      </c>
      <c r="C902" s="83" t="s">
        <v>368</v>
      </c>
      <c r="D902" s="83">
        <v>123456</v>
      </c>
      <c r="E902" s="83" t="s">
        <v>370</v>
      </c>
      <c r="F902" s="83">
        <v>3</v>
      </c>
      <c r="G902" s="83">
        <v>8</v>
      </c>
      <c r="H902" s="83">
        <v>300</v>
      </c>
      <c r="I902" s="83" t="s">
        <v>406</v>
      </c>
      <c r="J902" s="83" t="s">
        <v>406</v>
      </c>
      <c r="K902" s="83" t="s">
        <v>406</v>
      </c>
      <c r="L902" s="83" t="s">
        <v>406</v>
      </c>
      <c r="M902" s="83" t="s">
        <v>406</v>
      </c>
      <c r="N902" s="83" t="s">
        <v>406</v>
      </c>
      <c r="O902" s="83" t="s">
        <v>406</v>
      </c>
      <c r="P902" s="83" t="s">
        <v>406</v>
      </c>
      <c r="Q902" s="83" t="s">
        <v>406</v>
      </c>
      <c r="R902" s="83" t="s">
        <v>406</v>
      </c>
      <c r="S902" s="83" t="s">
        <v>406</v>
      </c>
      <c r="T902" s="83" t="s">
        <v>406</v>
      </c>
    </row>
    <row r="903" spans="1:20">
      <c r="A903" s="83" t="s">
        <v>369</v>
      </c>
      <c r="B903" s="83" t="s">
        <v>367</v>
      </c>
      <c r="C903" s="83" t="s">
        <v>368</v>
      </c>
      <c r="D903" s="83">
        <v>123456</v>
      </c>
      <c r="E903" s="83" t="s">
        <v>370</v>
      </c>
      <c r="F903" s="83">
        <v>3</v>
      </c>
      <c r="G903" s="83">
        <v>8</v>
      </c>
      <c r="H903" s="83">
        <v>300</v>
      </c>
      <c r="I903" s="83" t="s">
        <v>406</v>
      </c>
      <c r="J903" s="83" t="s">
        <v>406</v>
      </c>
      <c r="K903" s="83" t="s">
        <v>406</v>
      </c>
      <c r="L903" s="83" t="s">
        <v>406</v>
      </c>
      <c r="M903" s="83" t="s">
        <v>406</v>
      </c>
      <c r="N903" s="83" t="s">
        <v>406</v>
      </c>
      <c r="O903" s="83" t="s">
        <v>406</v>
      </c>
      <c r="P903" s="83" t="s">
        <v>406</v>
      </c>
      <c r="Q903" s="83" t="s">
        <v>406</v>
      </c>
      <c r="R903" s="83" t="s">
        <v>406</v>
      </c>
      <c r="S903" s="83" t="s">
        <v>406</v>
      </c>
      <c r="T903" s="83" t="s">
        <v>406</v>
      </c>
    </row>
    <row r="904" spans="1:20">
      <c r="A904" s="83" t="s">
        <v>369</v>
      </c>
      <c r="B904" s="83" t="s">
        <v>367</v>
      </c>
      <c r="C904" s="83" t="s">
        <v>368</v>
      </c>
      <c r="D904" s="83">
        <v>123456</v>
      </c>
      <c r="E904" s="83" t="s">
        <v>370</v>
      </c>
      <c r="F904" s="83">
        <v>3</v>
      </c>
      <c r="G904" s="83">
        <v>8</v>
      </c>
      <c r="H904" s="83">
        <v>300</v>
      </c>
      <c r="I904" s="83" t="s">
        <v>406</v>
      </c>
      <c r="J904" s="83" t="s">
        <v>406</v>
      </c>
      <c r="K904" s="83" t="s">
        <v>406</v>
      </c>
      <c r="L904" s="83" t="s">
        <v>406</v>
      </c>
      <c r="M904" s="83" t="s">
        <v>406</v>
      </c>
      <c r="N904" s="83" t="s">
        <v>406</v>
      </c>
      <c r="O904" s="83" t="s">
        <v>406</v>
      </c>
      <c r="P904" s="83" t="s">
        <v>406</v>
      </c>
      <c r="Q904" s="83" t="s">
        <v>406</v>
      </c>
      <c r="R904" s="83" t="s">
        <v>406</v>
      </c>
      <c r="S904" s="83" t="s">
        <v>406</v>
      </c>
      <c r="T904" s="83" t="s">
        <v>406</v>
      </c>
    </row>
    <row r="905" spans="1:20">
      <c r="A905" s="83" t="s">
        <v>369</v>
      </c>
      <c r="B905" s="83" t="s">
        <v>367</v>
      </c>
      <c r="C905" s="83" t="s">
        <v>368</v>
      </c>
      <c r="D905" s="83">
        <v>123456</v>
      </c>
      <c r="E905" s="83" t="s">
        <v>370</v>
      </c>
      <c r="F905" s="83">
        <v>3</v>
      </c>
      <c r="G905" s="83">
        <v>8</v>
      </c>
      <c r="H905" s="83">
        <v>300</v>
      </c>
      <c r="I905" s="83" t="s">
        <v>406</v>
      </c>
      <c r="J905" s="83" t="s">
        <v>406</v>
      </c>
      <c r="K905" s="83" t="s">
        <v>406</v>
      </c>
      <c r="L905" s="83" t="s">
        <v>406</v>
      </c>
      <c r="M905" s="83" t="s">
        <v>406</v>
      </c>
      <c r="N905" s="83" t="s">
        <v>406</v>
      </c>
      <c r="O905" s="83" t="s">
        <v>406</v>
      </c>
      <c r="P905" s="83" t="s">
        <v>406</v>
      </c>
      <c r="Q905" s="83" t="s">
        <v>406</v>
      </c>
      <c r="R905" s="83" t="s">
        <v>406</v>
      </c>
      <c r="S905" s="83" t="s">
        <v>406</v>
      </c>
      <c r="T905" s="83" t="s">
        <v>406</v>
      </c>
    </row>
    <row r="906" spans="1:20">
      <c r="A906" s="83" t="s">
        <v>369</v>
      </c>
      <c r="B906" s="83" t="s">
        <v>367</v>
      </c>
      <c r="C906" s="83" t="s">
        <v>368</v>
      </c>
      <c r="D906" s="83">
        <v>123456</v>
      </c>
      <c r="E906" s="83" t="s">
        <v>370</v>
      </c>
      <c r="F906" s="83">
        <v>3</v>
      </c>
      <c r="G906" s="83">
        <v>8</v>
      </c>
      <c r="H906" s="83">
        <v>300</v>
      </c>
      <c r="I906" s="83" t="s">
        <v>406</v>
      </c>
      <c r="J906" s="83" t="s">
        <v>406</v>
      </c>
      <c r="K906" s="83" t="s">
        <v>406</v>
      </c>
      <c r="L906" s="83" t="s">
        <v>406</v>
      </c>
      <c r="M906" s="83" t="s">
        <v>406</v>
      </c>
      <c r="N906" s="83" t="s">
        <v>406</v>
      </c>
      <c r="O906" s="83" t="s">
        <v>406</v>
      </c>
      <c r="P906" s="83" t="s">
        <v>406</v>
      </c>
      <c r="Q906" s="83" t="s">
        <v>406</v>
      </c>
      <c r="R906" s="83" t="s">
        <v>406</v>
      </c>
      <c r="S906" s="83" t="s">
        <v>406</v>
      </c>
      <c r="T906" s="83" t="s">
        <v>406</v>
      </c>
    </row>
    <row r="907" spans="1:20">
      <c r="A907" s="83" t="s">
        <v>369</v>
      </c>
      <c r="B907" s="83" t="s">
        <v>367</v>
      </c>
      <c r="C907" s="83" t="s">
        <v>368</v>
      </c>
      <c r="D907" s="83">
        <v>123456</v>
      </c>
      <c r="E907" s="83" t="s">
        <v>370</v>
      </c>
      <c r="F907" s="83">
        <v>3</v>
      </c>
      <c r="G907" s="83">
        <v>8</v>
      </c>
      <c r="H907" s="83">
        <v>300</v>
      </c>
      <c r="I907" s="83" t="s">
        <v>406</v>
      </c>
      <c r="J907" s="83" t="s">
        <v>406</v>
      </c>
      <c r="K907" s="83" t="s">
        <v>406</v>
      </c>
      <c r="L907" s="83" t="s">
        <v>406</v>
      </c>
      <c r="M907" s="83" t="s">
        <v>406</v>
      </c>
      <c r="N907" s="83" t="s">
        <v>406</v>
      </c>
      <c r="O907" s="83" t="s">
        <v>406</v>
      </c>
      <c r="P907" s="83" t="s">
        <v>406</v>
      </c>
      <c r="Q907" s="83" t="s">
        <v>406</v>
      </c>
      <c r="R907" s="83" t="s">
        <v>406</v>
      </c>
      <c r="S907" s="83" t="s">
        <v>406</v>
      </c>
      <c r="T907" s="83" t="s">
        <v>406</v>
      </c>
    </row>
    <row r="908" spans="1:20">
      <c r="A908" s="83" t="s">
        <v>369</v>
      </c>
      <c r="B908" s="83" t="s">
        <v>367</v>
      </c>
      <c r="C908" s="83" t="s">
        <v>368</v>
      </c>
      <c r="D908" s="83">
        <v>123456</v>
      </c>
      <c r="E908" s="83" t="s">
        <v>370</v>
      </c>
      <c r="F908" s="83">
        <v>3</v>
      </c>
      <c r="G908" s="83">
        <v>8</v>
      </c>
      <c r="H908" s="83">
        <v>300</v>
      </c>
      <c r="I908" s="83" t="s">
        <v>406</v>
      </c>
      <c r="J908" s="83" t="s">
        <v>406</v>
      </c>
      <c r="K908" s="83" t="s">
        <v>406</v>
      </c>
      <c r="L908" s="83" t="s">
        <v>406</v>
      </c>
      <c r="M908" s="83" t="s">
        <v>406</v>
      </c>
      <c r="N908" s="83" t="s">
        <v>406</v>
      </c>
      <c r="O908" s="83" t="s">
        <v>406</v>
      </c>
      <c r="P908" s="83" t="s">
        <v>406</v>
      </c>
      <c r="Q908" s="83" t="s">
        <v>406</v>
      </c>
      <c r="R908" s="83" t="s">
        <v>406</v>
      </c>
      <c r="S908" s="83" t="s">
        <v>406</v>
      </c>
      <c r="T908" s="83" t="s">
        <v>406</v>
      </c>
    </row>
    <row r="909" spans="1:20">
      <c r="A909" s="83" t="s">
        <v>369</v>
      </c>
      <c r="B909" s="83" t="s">
        <v>367</v>
      </c>
      <c r="C909" s="83" t="s">
        <v>368</v>
      </c>
      <c r="D909" s="83">
        <v>123456</v>
      </c>
      <c r="E909" s="83" t="s">
        <v>370</v>
      </c>
      <c r="F909" s="83">
        <v>3</v>
      </c>
      <c r="G909" s="83">
        <v>8</v>
      </c>
      <c r="H909" s="83">
        <v>300</v>
      </c>
      <c r="I909" s="83" t="s">
        <v>406</v>
      </c>
      <c r="J909" s="83" t="s">
        <v>406</v>
      </c>
      <c r="K909" s="83" t="s">
        <v>406</v>
      </c>
      <c r="L909" s="83" t="s">
        <v>406</v>
      </c>
      <c r="M909" s="83" t="s">
        <v>406</v>
      </c>
      <c r="N909" s="83" t="s">
        <v>406</v>
      </c>
      <c r="O909" s="83" t="s">
        <v>406</v>
      </c>
      <c r="P909" s="83" t="s">
        <v>406</v>
      </c>
      <c r="Q909" s="83" t="s">
        <v>406</v>
      </c>
      <c r="R909" s="83" t="s">
        <v>406</v>
      </c>
      <c r="S909" s="83" t="s">
        <v>406</v>
      </c>
      <c r="T909" s="83" t="s">
        <v>406</v>
      </c>
    </row>
    <row r="910" spans="1:20">
      <c r="A910" s="83" t="s">
        <v>369</v>
      </c>
      <c r="B910" s="83" t="s">
        <v>367</v>
      </c>
      <c r="C910" s="83" t="s">
        <v>368</v>
      </c>
      <c r="D910" s="83">
        <v>123456</v>
      </c>
      <c r="E910" s="83" t="s">
        <v>370</v>
      </c>
      <c r="F910" s="83">
        <v>3</v>
      </c>
      <c r="G910" s="83">
        <v>8</v>
      </c>
      <c r="H910" s="83">
        <v>300</v>
      </c>
      <c r="I910" s="83" t="s">
        <v>406</v>
      </c>
      <c r="J910" s="83" t="s">
        <v>406</v>
      </c>
      <c r="K910" s="83" t="s">
        <v>406</v>
      </c>
      <c r="L910" s="83" t="s">
        <v>406</v>
      </c>
      <c r="M910" s="83" t="s">
        <v>406</v>
      </c>
      <c r="N910" s="83" t="s">
        <v>406</v>
      </c>
      <c r="O910" s="83" t="s">
        <v>406</v>
      </c>
      <c r="P910" s="83" t="s">
        <v>406</v>
      </c>
      <c r="Q910" s="83" t="s">
        <v>406</v>
      </c>
      <c r="R910" s="83" t="s">
        <v>406</v>
      </c>
      <c r="S910" s="83" t="s">
        <v>406</v>
      </c>
      <c r="T910" s="83" t="s">
        <v>406</v>
      </c>
    </row>
    <row r="911" spans="1:20">
      <c r="A911" s="83" t="s">
        <v>369</v>
      </c>
      <c r="B911" s="83" t="s">
        <v>367</v>
      </c>
      <c r="C911" s="83" t="s">
        <v>368</v>
      </c>
      <c r="D911" s="83">
        <v>123456</v>
      </c>
      <c r="E911" s="83" t="s">
        <v>370</v>
      </c>
      <c r="F911" s="83">
        <v>3</v>
      </c>
      <c r="G911" s="83">
        <v>8</v>
      </c>
      <c r="H911" s="83">
        <v>300</v>
      </c>
      <c r="I911" s="83" t="s">
        <v>406</v>
      </c>
      <c r="J911" s="83" t="s">
        <v>406</v>
      </c>
      <c r="K911" s="83" t="s">
        <v>406</v>
      </c>
      <c r="L911" s="83" t="s">
        <v>406</v>
      </c>
      <c r="M911" s="83" t="s">
        <v>406</v>
      </c>
      <c r="N911" s="83" t="s">
        <v>406</v>
      </c>
      <c r="O911" s="83" t="s">
        <v>406</v>
      </c>
      <c r="P911" s="83" t="s">
        <v>406</v>
      </c>
      <c r="Q911" s="83" t="s">
        <v>406</v>
      </c>
      <c r="R911" s="83" t="s">
        <v>406</v>
      </c>
      <c r="S911" s="83" t="s">
        <v>406</v>
      </c>
      <c r="T911" s="83" t="s">
        <v>406</v>
      </c>
    </row>
    <row r="912" spans="1:20">
      <c r="A912" s="83" t="s">
        <v>369</v>
      </c>
      <c r="B912" s="83" t="s">
        <v>367</v>
      </c>
      <c r="C912" s="83" t="s">
        <v>368</v>
      </c>
      <c r="D912" s="83">
        <v>123456</v>
      </c>
      <c r="E912" s="83" t="s">
        <v>370</v>
      </c>
      <c r="F912" s="83">
        <v>3</v>
      </c>
      <c r="G912" s="83">
        <v>8</v>
      </c>
      <c r="H912" s="83">
        <v>300</v>
      </c>
      <c r="I912" s="83" t="s">
        <v>406</v>
      </c>
      <c r="J912" s="83" t="s">
        <v>406</v>
      </c>
      <c r="K912" s="83" t="s">
        <v>406</v>
      </c>
      <c r="L912" s="83" t="s">
        <v>406</v>
      </c>
      <c r="M912" s="83" t="s">
        <v>406</v>
      </c>
      <c r="N912" s="83" t="s">
        <v>406</v>
      </c>
      <c r="O912" s="83" t="s">
        <v>406</v>
      </c>
      <c r="P912" s="83" t="s">
        <v>406</v>
      </c>
      <c r="Q912" s="83" t="s">
        <v>406</v>
      </c>
      <c r="R912" s="83" t="s">
        <v>406</v>
      </c>
      <c r="S912" s="83" t="s">
        <v>406</v>
      </c>
      <c r="T912" s="83" t="s">
        <v>406</v>
      </c>
    </row>
    <row r="913" spans="1:20">
      <c r="A913" s="83" t="s">
        <v>369</v>
      </c>
      <c r="B913" s="83" t="s">
        <v>367</v>
      </c>
      <c r="C913" s="83" t="s">
        <v>368</v>
      </c>
      <c r="D913" s="83">
        <v>123456</v>
      </c>
      <c r="E913" s="83" t="s">
        <v>370</v>
      </c>
      <c r="F913" s="83">
        <v>3</v>
      </c>
      <c r="G913" s="83">
        <v>8</v>
      </c>
      <c r="H913" s="83">
        <v>300</v>
      </c>
      <c r="I913" s="83" t="s">
        <v>406</v>
      </c>
      <c r="J913" s="83" t="s">
        <v>406</v>
      </c>
      <c r="K913" s="83" t="s">
        <v>406</v>
      </c>
      <c r="L913" s="83" t="s">
        <v>406</v>
      </c>
      <c r="M913" s="83" t="s">
        <v>406</v>
      </c>
      <c r="N913" s="83" t="s">
        <v>406</v>
      </c>
      <c r="O913" s="83" t="s">
        <v>406</v>
      </c>
      <c r="P913" s="83" t="s">
        <v>406</v>
      </c>
      <c r="Q913" s="83" t="s">
        <v>406</v>
      </c>
      <c r="R913" s="83" t="s">
        <v>406</v>
      </c>
      <c r="S913" s="83" t="s">
        <v>406</v>
      </c>
      <c r="T913" s="83" t="s">
        <v>406</v>
      </c>
    </row>
    <row r="914" spans="1:20">
      <c r="A914" s="83" t="s">
        <v>369</v>
      </c>
      <c r="B914" s="83" t="s">
        <v>367</v>
      </c>
      <c r="C914" s="83" t="s">
        <v>368</v>
      </c>
      <c r="D914" s="83">
        <v>123456</v>
      </c>
      <c r="E914" s="83" t="s">
        <v>370</v>
      </c>
      <c r="F914" s="83">
        <v>3</v>
      </c>
      <c r="G914" s="83">
        <v>8</v>
      </c>
      <c r="H914" s="83">
        <v>300</v>
      </c>
      <c r="I914" s="83" t="s">
        <v>406</v>
      </c>
      <c r="J914" s="83" t="s">
        <v>406</v>
      </c>
      <c r="K914" s="83" t="s">
        <v>406</v>
      </c>
      <c r="L914" s="83" t="s">
        <v>406</v>
      </c>
      <c r="M914" s="83" t="s">
        <v>406</v>
      </c>
      <c r="N914" s="83" t="s">
        <v>406</v>
      </c>
      <c r="O914" s="83" t="s">
        <v>406</v>
      </c>
      <c r="P914" s="83" t="s">
        <v>406</v>
      </c>
      <c r="Q914" s="83" t="s">
        <v>406</v>
      </c>
      <c r="R914" s="83" t="s">
        <v>406</v>
      </c>
      <c r="S914" s="83" t="s">
        <v>406</v>
      </c>
      <c r="T914" s="83" t="s">
        <v>406</v>
      </c>
    </row>
    <row r="915" spans="1:20">
      <c r="A915" s="83" t="s">
        <v>369</v>
      </c>
      <c r="B915" s="83" t="s">
        <v>367</v>
      </c>
      <c r="C915" s="83" t="s">
        <v>368</v>
      </c>
      <c r="D915" s="83">
        <v>123456</v>
      </c>
      <c r="E915" s="83" t="s">
        <v>370</v>
      </c>
      <c r="F915" s="83">
        <v>3</v>
      </c>
      <c r="G915" s="83">
        <v>8</v>
      </c>
      <c r="H915" s="83">
        <v>300</v>
      </c>
      <c r="I915" s="83" t="s">
        <v>406</v>
      </c>
      <c r="J915" s="83" t="s">
        <v>406</v>
      </c>
      <c r="K915" s="83" t="s">
        <v>406</v>
      </c>
      <c r="L915" s="83" t="s">
        <v>406</v>
      </c>
      <c r="M915" s="83" t="s">
        <v>406</v>
      </c>
      <c r="N915" s="83" t="s">
        <v>406</v>
      </c>
      <c r="O915" s="83" t="s">
        <v>406</v>
      </c>
      <c r="P915" s="83" t="s">
        <v>406</v>
      </c>
      <c r="Q915" s="83" t="s">
        <v>406</v>
      </c>
      <c r="R915" s="83" t="s">
        <v>406</v>
      </c>
      <c r="S915" s="83" t="s">
        <v>406</v>
      </c>
      <c r="T915" s="83" t="s">
        <v>406</v>
      </c>
    </row>
    <row r="916" spans="1:20">
      <c r="A916" s="83" t="s">
        <v>369</v>
      </c>
      <c r="B916" s="83" t="s">
        <v>367</v>
      </c>
      <c r="C916" s="83" t="s">
        <v>368</v>
      </c>
      <c r="D916" s="83">
        <v>123456</v>
      </c>
      <c r="E916" s="83" t="s">
        <v>370</v>
      </c>
      <c r="F916" s="83">
        <v>3</v>
      </c>
      <c r="G916" s="83">
        <v>8</v>
      </c>
      <c r="H916" s="83">
        <v>300</v>
      </c>
      <c r="I916" s="83" t="s">
        <v>406</v>
      </c>
      <c r="J916" s="83" t="s">
        <v>406</v>
      </c>
      <c r="K916" s="83" t="s">
        <v>406</v>
      </c>
      <c r="L916" s="83" t="s">
        <v>406</v>
      </c>
      <c r="M916" s="83" t="s">
        <v>406</v>
      </c>
      <c r="N916" s="83" t="s">
        <v>406</v>
      </c>
      <c r="O916" s="83" t="s">
        <v>406</v>
      </c>
      <c r="P916" s="83" t="s">
        <v>406</v>
      </c>
      <c r="Q916" s="83" t="s">
        <v>406</v>
      </c>
      <c r="R916" s="83" t="s">
        <v>406</v>
      </c>
      <c r="S916" s="83" t="s">
        <v>406</v>
      </c>
      <c r="T916" s="83" t="s">
        <v>406</v>
      </c>
    </row>
    <row r="917" spans="1:20">
      <c r="A917" s="83" t="s">
        <v>369</v>
      </c>
      <c r="B917" s="83" t="s">
        <v>367</v>
      </c>
      <c r="C917" s="83" t="s">
        <v>368</v>
      </c>
      <c r="D917" s="83">
        <v>123456</v>
      </c>
      <c r="E917" s="83" t="s">
        <v>370</v>
      </c>
      <c r="F917" s="83">
        <v>3</v>
      </c>
      <c r="G917" s="83">
        <v>8</v>
      </c>
      <c r="H917" s="83">
        <v>300</v>
      </c>
      <c r="I917" s="83" t="s">
        <v>406</v>
      </c>
      <c r="J917" s="83" t="s">
        <v>406</v>
      </c>
      <c r="K917" s="83" t="s">
        <v>406</v>
      </c>
      <c r="L917" s="83" t="s">
        <v>406</v>
      </c>
      <c r="M917" s="83" t="s">
        <v>406</v>
      </c>
      <c r="N917" s="83" t="s">
        <v>406</v>
      </c>
      <c r="O917" s="83" t="s">
        <v>406</v>
      </c>
      <c r="P917" s="83" t="s">
        <v>406</v>
      </c>
      <c r="Q917" s="83" t="s">
        <v>406</v>
      </c>
      <c r="R917" s="83" t="s">
        <v>406</v>
      </c>
      <c r="S917" s="83" t="s">
        <v>406</v>
      </c>
      <c r="T917" s="83" t="s">
        <v>406</v>
      </c>
    </row>
    <row r="918" spans="1:20">
      <c r="A918" s="83" t="s">
        <v>369</v>
      </c>
      <c r="B918" s="83" t="s">
        <v>367</v>
      </c>
      <c r="C918" s="83" t="s">
        <v>368</v>
      </c>
      <c r="D918" s="83">
        <v>123456</v>
      </c>
      <c r="E918" s="83" t="s">
        <v>370</v>
      </c>
      <c r="F918" s="83">
        <v>3</v>
      </c>
      <c r="G918" s="83">
        <v>8</v>
      </c>
      <c r="H918" s="83">
        <v>300</v>
      </c>
      <c r="I918" s="83" t="s">
        <v>406</v>
      </c>
      <c r="J918" s="83" t="s">
        <v>406</v>
      </c>
      <c r="K918" s="83" t="s">
        <v>406</v>
      </c>
      <c r="L918" s="83" t="s">
        <v>406</v>
      </c>
      <c r="M918" s="83" t="s">
        <v>406</v>
      </c>
      <c r="N918" s="83" t="s">
        <v>406</v>
      </c>
      <c r="O918" s="83" t="s">
        <v>406</v>
      </c>
      <c r="P918" s="83" t="s">
        <v>406</v>
      </c>
      <c r="Q918" s="83" t="s">
        <v>406</v>
      </c>
      <c r="R918" s="83" t="s">
        <v>406</v>
      </c>
      <c r="S918" s="83" t="s">
        <v>406</v>
      </c>
      <c r="T918" s="83" t="s">
        <v>406</v>
      </c>
    </row>
    <row r="919" spans="1:20">
      <c r="A919" s="83" t="s">
        <v>369</v>
      </c>
      <c r="B919" s="83" t="s">
        <v>367</v>
      </c>
      <c r="C919" s="83" t="s">
        <v>368</v>
      </c>
      <c r="D919" s="83">
        <v>123456</v>
      </c>
      <c r="E919" s="83" t="s">
        <v>370</v>
      </c>
      <c r="F919" s="83">
        <v>3</v>
      </c>
      <c r="G919" s="83">
        <v>8</v>
      </c>
      <c r="H919" s="83">
        <v>300</v>
      </c>
      <c r="I919" s="83" t="s">
        <v>406</v>
      </c>
      <c r="J919" s="83" t="s">
        <v>406</v>
      </c>
      <c r="K919" s="83" t="s">
        <v>406</v>
      </c>
      <c r="L919" s="83" t="s">
        <v>406</v>
      </c>
      <c r="M919" s="83" t="s">
        <v>406</v>
      </c>
      <c r="N919" s="83" t="s">
        <v>406</v>
      </c>
      <c r="O919" s="83" t="s">
        <v>406</v>
      </c>
      <c r="P919" s="83" t="s">
        <v>406</v>
      </c>
      <c r="Q919" s="83" t="s">
        <v>406</v>
      </c>
      <c r="R919" s="83" t="s">
        <v>406</v>
      </c>
      <c r="S919" s="83" t="s">
        <v>406</v>
      </c>
      <c r="T919" s="83" t="s">
        <v>406</v>
      </c>
    </row>
    <row r="920" spans="1:20">
      <c r="A920" s="83" t="s">
        <v>369</v>
      </c>
      <c r="B920" s="83" t="s">
        <v>367</v>
      </c>
      <c r="C920" s="83" t="s">
        <v>368</v>
      </c>
      <c r="D920" s="83">
        <v>123456</v>
      </c>
      <c r="E920" s="83" t="s">
        <v>370</v>
      </c>
      <c r="F920" s="83">
        <v>3</v>
      </c>
      <c r="G920" s="83">
        <v>8</v>
      </c>
      <c r="H920" s="83">
        <v>300</v>
      </c>
      <c r="I920" s="83" t="s">
        <v>406</v>
      </c>
      <c r="J920" s="83" t="s">
        <v>406</v>
      </c>
      <c r="K920" s="83" t="s">
        <v>406</v>
      </c>
      <c r="L920" s="83" t="s">
        <v>406</v>
      </c>
      <c r="M920" s="83" t="s">
        <v>406</v>
      </c>
      <c r="N920" s="83" t="s">
        <v>406</v>
      </c>
      <c r="O920" s="83" t="s">
        <v>406</v>
      </c>
      <c r="P920" s="83" t="s">
        <v>406</v>
      </c>
      <c r="Q920" s="83" t="s">
        <v>406</v>
      </c>
      <c r="R920" s="83" t="s">
        <v>406</v>
      </c>
      <c r="S920" s="83" t="s">
        <v>406</v>
      </c>
      <c r="T920" s="83" t="s">
        <v>406</v>
      </c>
    </row>
    <row r="921" spans="1:20">
      <c r="A921" s="83" t="s">
        <v>369</v>
      </c>
      <c r="B921" s="83" t="s">
        <v>367</v>
      </c>
      <c r="C921" s="83" t="s">
        <v>368</v>
      </c>
      <c r="D921" s="83">
        <v>123456</v>
      </c>
      <c r="E921" s="83" t="s">
        <v>370</v>
      </c>
      <c r="F921" s="83">
        <v>3</v>
      </c>
      <c r="G921" s="83">
        <v>8</v>
      </c>
      <c r="H921" s="83">
        <v>300</v>
      </c>
      <c r="I921" s="83" t="s">
        <v>406</v>
      </c>
      <c r="J921" s="83" t="s">
        <v>406</v>
      </c>
      <c r="K921" s="83" t="s">
        <v>406</v>
      </c>
      <c r="L921" s="83" t="s">
        <v>406</v>
      </c>
      <c r="M921" s="83" t="s">
        <v>406</v>
      </c>
      <c r="N921" s="83" t="s">
        <v>406</v>
      </c>
      <c r="O921" s="83" t="s">
        <v>406</v>
      </c>
      <c r="P921" s="83" t="s">
        <v>406</v>
      </c>
      <c r="Q921" s="83" t="s">
        <v>406</v>
      </c>
      <c r="R921" s="83" t="s">
        <v>406</v>
      </c>
      <c r="S921" s="83" t="s">
        <v>406</v>
      </c>
      <c r="T921" s="83" t="s">
        <v>406</v>
      </c>
    </row>
    <row r="922" spans="1:20">
      <c r="A922" s="83" t="s">
        <v>369</v>
      </c>
      <c r="B922" s="83" t="s">
        <v>367</v>
      </c>
      <c r="C922" s="83" t="s">
        <v>368</v>
      </c>
      <c r="D922" s="83">
        <v>123456</v>
      </c>
      <c r="E922" s="83" t="s">
        <v>370</v>
      </c>
      <c r="F922" s="83">
        <v>3</v>
      </c>
      <c r="G922" s="83">
        <v>8</v>
      </c>
      <c r="H922" s="83">
        <v>300</v>
      </c>
      <c r="I922" s="83" t="s">
        <v>406</v>
      </c>
      <c r="J922" s="83" t="s">
        <v>406</v>
      </c>
      <c r="K922" s="83" t="s">
        <v>406</v>
      </c>
      <c r="L922" s="83" t="s">
        <v>406</v>
      </c>
      <c r="M922" s="83" t="s">
        <v>406</v>
      </c>
      <c r="N922" s="83" t="s">
        <v>406</v>
      </c>
      <c r="O922" s="83" t="s">
        <v>406</v>
      </c>
      <c r="P922" s="83" t="s">
        <v>406</v>
      </c>
      <c r="Q922" s="83" t="s">
        <v>406</v>
      </c>
      <c r="R922" s="83" t="s">
        <v>406</v>
      </c>
      <c r="S922" s="83" t="s">
        <v>406</v>
      </c>
      <c r="T922" s="83" t="s">
        <v>406</v>
      </c>
    </row>
    <row r="923" spans="1:20">
      <c r="A923" s="83" t="s">
        <v>369</v>
      </c>
      <c r="B923" s="83" t="s">
        <v>367</v>
      </c>
      <c r="C923" s="83" t="s">
        <v>368</v>
      </c>
      <c r="D923" s="83">
        <v>123456</v>
      </c>
      <c r="E923" s="83" t="s">
        <v>370</v>
      </c>
      <c r="F923" s="83">
        <v>3</v>
      </c>
      <c r="G923" s="83">
        <v>8</v>
      </c>
      <c r="H923" s="83">
        <v>300</v>
      </c>
      <c r="I923" s="83" t="s">
        <v>406</v>
      </c>
      <c r="J923" s="83" t="s">
        <v>406</v>
      </c>
      <c r="K923" s="83" t="s">
        <v>406</v>
      </c>
      <c r="L923" s="83" t="s">
        <v>406</v>
      </c>
      <c r="M923" s="83" t="s">
        <v>406</v>
      </c>
      <c r="N923" s="83" t="s">
        <v>406</v>
      </c>
      <c r="O923" s="83" t="s">
        <v>406</v>
      </c>
      <c r="P923" s="83" t="s">
        <v>406</v>
      </c>
      <c r="Q923" s="83" t="s">
        <v>406</v>
      </c>
      <c r="R923" s="83" t="s">
        <v>406</v>
      </c>
      <c r="S923" s="83" t="s">
        <v>406</v>
      </c>
      <c r="T923" s="83" t="s">
        <v>406</v>
      </c>
    </row>
    <row r="924" spans="1:20">
      <c r="A924" s="83" t="s">
        <v>369</v>
      </c>
      <c r="B924" s="83" t="s">
        <v>367</v>
      </c>
      <c r="C924" s="83" t="s">
        <v>368</v>
      </c>
      <c r="D924" s="83">
        <v>123456</v>
      </c>
      <c r="E924" s="83" t="s">
        <v>370</v>
      </c>
      <c r="F924" s="83">
        <v>3</v>
      </c>
      <c r="G924" s="83">
        <v>8</v>
      </c>
      <c r="H924" s="83">
        <v>300</v>
      </c>
      <c r="I924" s="83" t="s">
        <v>406</v>
      </c>
      <c r="J924" s="83" t="s">
        <v>406</v>
      </c>
      <c r="K924" s="83" t="s">
        <v>406</v>
      </c>
      <c r="L924" s="83" t="s">
        <v>406</v>
      </c>
      <c r="M924" s="83" t="s">
        <v>406</v>
      </c>
      <c r="N924" s="83" t="s">
        <v>406</v>
      </c>
      <c r="O924" s="83" t="s">
        <v>406</v>
      </c>
      <c r="P924" s="83" t="s">
        <v>406</v>
      </c>
      <c r="Q924" s="83" t="s">
        <v>406</v>
      </c>
      <c r="R924" s="83" t="s">
        <v>406</v>
      </c>
      <c r="S924" s="83" t="s">
        <v>406</v>
      </c>
      <c r="T924" s="83" t="s">
        <v>406</v>
      </c>
    </row>
    <row r="925" spans="1:20">
      <c r="A925" s="83" t="s">
        <v>369</v>
      </c>
      <c r="B925" s="83" t="s">
        <v>367</v>
      </c>
      <c r="C925" s="83" t="s">
        <v>368</v>
      </c>
      <c r="D925" s="83">
        <v>123456</v>
      </c>
      <c r="E925" s="83" t="s">
        <v>370</v>
      </c>
      <c r="F925" s="83">
        <v>3</v>
      </c>
      <c r="G925" s="83">
        <v>8</v>
      </c>
      <c r="H925" s="83">
        <v>300</v>
      </c>
      <c r="I925" s="83" t="s">
        <v>406</v>
      </c>
      <c r="J925" s="83" t="s">
        <v>406</v>
      </c>
      <c r="K925" s="83" t="s">
        <v>406</v>
      </c>
      <c r="L925" s="83" t="s">
        <v>406</v>
      </c>
      <c r="M925" s="83" t="s">
        <v>406</v>
      </c>
      <c r="N925" s="83" t="s">
        <v>406</v>
      </c>
      <c r="O925" s="83" t="s">
        <v>406</v>
      </c>
      <c r="P925" s="83" t="s">
        <v>406</v>
      </c>
      <c r="Q925" s="83" t="s">
        <v>406</v>
      </c>
      <c r="R925" s="83" t="s">
        <v>406</v>
      </c>
      <c r="S925" s="83" t="s">
        <v>406</v>
      </c>
      <c r="T925" s="83" t="s">
        <v>406</v>
      </c>
    </row>
    <row r="926" spans="1:20">
      <c r="A926" s="83" t="s">
        <v>369</v>
      </c>
      <c r="B926" s="83" t="s">
        <v>367</v>
      </c>
      <c r="C926" s="83" t="s">
        <v>368</v>
      </c>
      <c r="D926" s="83">
        <v>123456</v>
      </c>
      <c r="E926" s="83" t="s">
        <v>370</v>
      </c>
      <c r="F926" s="83">
        <v>3</v>
      </c>
      <c r="G926" s="83">
        <v>8</v>
      </c>
      <c r="H926" s="83">
        <v>300</v>
      </c>
      <c r="I926" s="83" t="s">
        <v>406</v>
      </c>
      <c r="J926" s="83" t="s">
        <v>406</v>
      </c>
      <c r="K926" s="83" t="s">
        <v>406</v>
      </c>
      <c r="L926" s="83" t="s">
        <v>406</v>
      </c>
      <c r="M926" s="83" t="s">
        <v>406</v>
      </c>
      <c r="N926" s="83" t="s">
        <v>406</v>
      </c>
      <c r="O926" s="83" t="s">
        <v>406</v>
      </c>
      <c r="P926" s="83" t="s">
        <v>406</v>
      </c>
      <c r="Q926" s="83" t="s">
        <v>406</v>
      </c>
      <c r="R926" s="83" t="s">
        <v>406</v>
      </c>
      <c r="S926" s="83" t="s">
        <v>406</v>
      </c>
      <c r="T926" s="83" t="s">
        <v>406</v>
      </c>
    </row>
    <row r="927" spans="1:20">
      <c r="A927" s="83" t="s">
        <v>369</v>
      </c>
      <c r="B927" s="83" t="s">
        <v>367</v>
      </c>
      <c r="C927" s="83" t="s">
        <v>368</v>
      </c>
      <c r="D927" s="83">
        <v>123456</v>
      </c>
      <c r="E927" s="83" t="s">
        <v>370</v>
      </c>
      <c r="F927" s="83">
        <v>3</v>
      </c>
      <c r="G927" s="83">
        <v>8</v>
      </c>
      <c r="H927" s="83">
        <v>300</v>
      </c>
      <c r="I927" s="83" t="s">
        <v>406</v>
      </c>
      <c r="J927" s="83" t="s">
        <v>406</v>
      </c>
      <c r="K927" s="83" t="s">
        <v>406</v>
      </c>
      <c r="L927" s="83" t="s">
        <v>406</v>
      </c>
      <c r="M927" s="83" t="s">
        <v>406</v>
      </c>
      <c r="N927" s="83" t="s">
        <v>406</v>
      </c>
      <c r="O927" s="83" t="s">
        <v>406</v>
      </c>
      <c r="P927" s="83" t="s">
        <v>406</v>
      </c>
      <c r="Q927" s="83" t="s">
        <v>406</v>
      </c>
      <c r="R927" s="83" t="s">
        <v>406</v>
      </c>
      <c r="S927" s="83" t="s">
        <v>406</v>
      </c>
      <c r="T927" s="83" t="s">
        <v>406</v>
      </c>
    </row>
    <row r="928" spans="1:20">
      <c r="A928" s="83" t="s">
        <v>369</v>
      </c>
      <c r="B928" s="83" t="s">
        <v>367</v>
      </c>
      <c r="C928" s="83" t="s">
        <v>368</v>
      </c>
      <c r="D928" s="83">
        <v>123456</v>
      </c>
      <c r="E928" s="83" t="s">
        <v>370</v>
      </c>
      <c r="F928" s="83">
        <v>3</v>
      </c>
      <c r="G928" s="83">
        <v>8</v>
      </c>
      <c r="H928" s="83">
        <v>300</v>
      </c>
      <c r="I928" s="83" t="s">
        <v>406</v>
      </c>
      <c r="J928" s="83" t="s">
        <v>406</v>
      </c>
      <c r="K928" s="83" t="s">
        <v>406</v>
      </c>
      <c r="L928" s="83" t="s">
        <v>406</v>
      </c>
      <c r="M928" s="83" t="s">
        <v>406</v>
      </c>
      <c r="N928" s="83" t="s">
        <v>406</v>
      </c>
      <c r="O928" s="83" t="s">
        <v>406</v>
      </c>
      <c r="P928" s="83" t="s">
        <v>406</v>
      </c>
      <c r="Q928" s="83" t="s">
        <v>406</v>
      </c>
      <c r="R928" s="83" t="s">
        <v>406</v>
      </c>
      <c r="S928" s="83" t="s">
        <v>406</v>
      </c>
      <c r="T928" s="83" t="s">
        <v>406</v>
      </c>
    </row>
    <row r="929" spans="1:20">
      <c r="A929" s="83" t="s">
        <v>369</v>
      </c>
      <c r="B929" s="83" t="s">
        <v>367</v>
      </c>
      <c r="C929" s="83" t="s">
        <v>368</v>
      </c>
      <c r="D929" s="83">
        <v>123456</v>
      </c>
      <c r="E929" s="83" t="s">
        <v>370</v>
      </c>
      <c r="F929" s="83">
        <v>3</v>
      </c>
      <c r="G929" s="83">
        <v>8</v>
      </c>
      <c r="H929" s="83">
        <v>300</v>
      </c>
      <c r="I929" s="83" t="s">
        <v>406</v>
      </c>
      <c r="J929" s="83" t="s">
        <v>406</v>
      </c>
      <c r="K929" s="83" t="s">
        <v>406</v>
      </c>
      <c r="L929" s="83" t="s">
        <v>406</v>
      </c>
      <c r="M929" s="83" t="s">
        <v>406</v>
      </c>
      <c r="N929" s="83" t="s">
        <v>406</v>
      </c>
      <c r="O929" s="83" t="s">
        <v>406</v>
      </c>
      <c r="P929" s="83" t="s">
        <v>406</v>
      </c>
      <c r="Q929" s="83" t="s">
        <v>406</v>
      </c>
      <c r="R929" s="83" t="s">
        <v>406</v>
      </c>
      <c r="S929" s="83" t="s">
        <v>406</v>
      </c>
      <c r="T929" s="83" t="s">
        <v>406</v>
      </c>
    </row>
    <row r="930" spans="1:20">
      <c r="A930" s="83" t="s">
        <v>369</v>
      </c>
      <c r="B930" s="83" t="s">
        <v>367</v>
      </c>
      <c r="C930" s="83" t="s">
        <v>368</v>
      </c>
      <c r="D930" s="83">
        <v>123456</v>
      </c>
      <c r="E930" s="83" t="s">
        <v>370</v>
      </c>
      <c r="F930" s="83">
        <v>3</v>
      </c>
      <c r="G930" s="83">
        <v>8</v>
      </c>
      <c r="H930" s="83">
        <v>300</v>
      </c>
      <c r="I930" s="83" t="s">
        <v>406</v>
      </c>
      <c r="J930" s="83" t="s">
        <v>406</v>
      </c>
      <c r="K930" s="83" t="s">
        <v>406</v>
      </c>
      <c r="L930" s="83" t="s">
        <v>406</v>
      </c>
      <c r="M930" s="83" t="s">
        <v>406</v>
      </c>
      <c r="N930" s="83" t="s">
        <v>406</v>
      </c>
      <c r="O930" s="83" t="s">
        <v>406</v>
      </c>
      <c r="P930" s="83" t="s">
        <v>406</v>
      </c>
      <c r="Q930" s="83" t="s">
        <v>406</v>
      </c>
      <c r="R930" s="83" t="s">
        <v>406</v>
      </c>
      <c r="S930" s="83" t="s">
        <v>406</v>
      </c>
      <c r="T930" s="83" t="s">
        <v>406</v>
      </c>
    </row>
    <row r="931" spans="1:20">
      <c r="A931" s="83" t="s">
        <v>369</v>
      </c>
      <c r="B931" s="83" t="s">
        <v>367</v>
      </c>
      <c r="C931" s="83" t="s">
        <v>368</v>
      </c>
      <c r="D931" s="83">
        <v>123456</v>
      </c>
      <c r="E931" s="83" t="s">
        <v>370</v>
      </c>
      <c r="F931" s="83">
        <v>3</v>
      </c>
      <c r="G931" s="83">
        <v>8</v>
      </c>
      <c r="H931" s="83">
        <v>300</v>
      </c>
      <c r="I931" s="83" t="s">
        <v>406</v>
      </c>
      <c r="J931" s="83" t="s">
        <v>406</v>
      </c>
      <c r="K931" s="83" t="s">
        <v>406</v>
      </c>
      <c r="L931" s="83" t="s">
        <v>406</v>
      </c>
      <c r="M931" s="83" t="s">
        <v>406</v>
      </c>
      <c r="N931" s="83" t="s">
        <v>406</v>
      </c>
      <c r="O931" s="83" t="s">
        <v>406</v>
      </c>
      <c r="P931" s="83" t="s">
        <v>406</v>
      </c>
      <c r="Q931" s="83" t="s">
        <v>406</v>
      </c>
      <c r="R931" s="83" t="s">
        <v>406</v>
      </c>
      <c r="S931" s="83" t="s">
        <v>406</v>
      </c>
      <c r="T931" s="83" t="s">
        <v>406</v>
      </c>
    </row>
    <row r="932" spans="1:20">
      <c r="A932" s="83" t="s">
        <v>369</v>
      </c>
      <c r="B932" s="83" t="s">
        <v>367</v>
      </c>
      <c r="C932" s="83" t="s">
        <v>368</v>
      </c>
      <c r="D932" s="83">
        <v>123456</v>
      </c>
      <c r="E932" s="83" t="s">
        <v>370</v>
      </c>
      <c r="F932" s="83">
        <v>3</v>
      </c>
      <c r="G932" s="83">
        <v>8</v>
      </c>
      <c r="H932" s="83">
        <v>300</v>
      </c>
      <c r="I932" s="83" t="s">
        <v>406</v>
      </c>
      <c r="J932" s="83" t="s">
        <v>406</v>
      </c>
      <c r="K932" s="83" t="s">
        <v>406</v>
      </c>
      <c r="L932" s="83" t="s">
        <v>406</v>
      </c>
      <c r="M932" s="83" t="s">
        <v>406</v>
      </c>
      <c r="N932" s="83" t="s">
        <v>406</v>
      </c>
      <c r="O932" s="83" t="s">
        <v>406</v>
      </c>
      <c r="P932" s="83" t="s">
        <v>406</v>
      </c>
      <c r="Q932" s="83" t="s">
        <v>406</v>
      </c>
      <c r="R932" s="83" t="s">
        <v>406</v>
      </c>
      <c r="S932" s="83" t="s">
        <v>406</v>
      </c>
      <c r="T932" s="83" t="s">
        <v>406</v>
      </c>
    </row>
    <row r="933" spans="1:20">
      <c r="A933" s="83" t="s">
        <v>369</v>
      </c>
      <c r="B933" s="83" t="s">
        <v>367</v>
      </c>
      <c r="C933" s="83" t="s">
        <v>368</v>
      </c>
      <c r="D933" s="83">
        <v>123456</v>
      </c>
      <c r="E933" s="83" t="s">
        <v>370</v>
      </c>
      <c r="F933" s="83">
        <v>3</v>
      </c>
      <c r="G933" s="83">
        <v>8</v>
      </c>
      <c r="H933" s="83">
        <v>300</v>
      </c>
      <c r="I933" s="83" t="s">
        <v>406</v>
      </c>
      <c r="J933" s="83" t="s">
        <v>406</v>
      </c>
      <c r="K933" s="83" t="s">
        <v>406</v>
      </c>
      <c r="L933" s="83" t="s">
        <v>406</v>
      </c>
      <c r="M933" s="83" t="s">
        <v>406</v>
      </c>
      <c r="N933" s="83" t="s">
        <v>406</v>
      </c>
      <c r="O933" s="83" t="s">
        <v>406</v>
      </c>
      <c r="P933" s="83" t="s">
        <v>406</v>
      </c>
      <c r="Q933" s="83" t="s">
        <v>406</v>
      </c>
      <c r="R933" s="83" t="s">
        <v>406</v>
      </c>
      <c r="S933" s="83" t="s">
        <v>406</v>
      </c>
      <c r="T933" s="83" t="s">
        <v>406</v>
      </c>
    </row>
    <row r="934" spans="1:20">
      <c r="A934" s="83" t="s">
        <v>369</v>
      </c>
      <c r="B934" s="83" t="s">
        <v>367</v>
      </c>
      <c r="C934" s="83" t="s">
        <v>368</v>
      </c>
      <c r="D934" s="83">
        <v>123456</v>
      </c>
      <c r="E934" s="83" t="s">
        <v>370</v>
      </c>
      <c r="F934" s="83">
        <v>3</v>
      </c>
      <c r="G934" s="83">
        <v>8</v>
      </c>
      <c r="H934" s="83">
        <v>300</v>
      </c>
      <c r="I934" s="83" t="s">
        <v>406</v>
      </c>
      <c r="J934" s="83" t="s">
        <v>406</v>
      </c>
      <c r="K934" s="83" t="s">
        <v>406</v>
      </c>
      <c r="L934" s="83" t="s">
        <v>406</v>
      </c>
      <c r="M934" s="83" t="s">
        <v>406</v>
      </c>
      <c r="N934" s="83" t="s">
        <v>406</v>
      </c>
      <c r="O934" s="83" t="s">
        <v>406</v>
      </c>
      <c r="P934" s="83" t="s">
        <v>406</v>
      </c>
      <c r="Q934" s="83" t="s">
        <v>406</v>
      </c>
      <c r="R934" s="83" t="s">
        <v>406</v>
      </c>
      <c r="S934" s="83" t="s">
        <v>406</v>
      </c>
      <c r="T934" s="83" t="s">
        <v>406</v>
      </c>
    </row>
    <row r="935" spans="1:20">
      <c r="A935" s="83" t="s">
        <v>369</v>
      </c>
      <c r="B935" s="83" t="s">
        <v>367</v>
      </c>
      <c r="C935" s="83" t="s">
        <v>368</v>
      </c>
      <c r="D935" s="83">
        <v>123456</v>
      </c>
      <c r="E935" s="83" t="s">
        <v>370</v>
      </c>
      <c r="F935" s="83">
        <v>3</v>
      </c>
      <c r="G935" s="83">
        <v>8</v>
      </c>
      <c r="H935" s="83">
        <v>300</v>
      </c>
      <c r="I935" s="83" t="s">
        <v>406</v>
      </c>
      <c r="J935" s="83" t="s">
        <v>406</v>
      </c>
      <c r="K935" s="83" t="s">
        <v>406</v>
      </c>
      <c r="L935" s="83" t="s">
        <v>406</v>
      </c>
      <c r="M935" s="83" t="s">
        <v>406</v>
      </c>
      <c r="N935" s="83" t="s">
        <v>406</v>
      </c>
      <c r="O935" s="83" t="s">
        <v>406</v>
      </c>
      <c r="P935" s="83" t="s">
        <v>406</v>
      </c>
      <c r="Q935" s="83" t="s">
        <v>406</v>
      </c>
      <c r="R935" s="83" t="s">
        <v>406</v>
      </c>
      <c r="S935" s="83" t="s">
        <v>406</v>
      </c>
      <c r="T935" s="83" t="s">
        <v>406</v>
      </c>
    </row>
    <row r="936" spans="1:20">
      <c r="A936" s="83" t="s">
        <v>369</v>
      </c>
      <c r="B936" s="83" t="s">
        <v>367</v>
      </c>
      <c r="C936" s="83" t="s">
        <v>368</v>
      </c>
      <c r="D936" s="83">
        <v>123456</v>
      </c>
      <c r="E936" s="83" t="s">
        <v>370</v>
      </c>
      <c r="F936" s="83">
        <v>3</v>
      </c>
      <c r="G936" s="83">
        <v>8</v>
      </c>
      <c r="H936" s="83">
        <v>300</v>
      </c>
      <c r="I936" s="83" t="s">
        <v>406</v>
      </c>
      <c r="J936" s="83" t="s">
        <v>406</v>
      </c>
      <c r="K936" s="83" t="s">
        <v>406</v>
      </c>
      <c r="L936" s="83" t="s">
        <v>406</v>
      </c>
      <c r="M936" s="83" t="s">
        <v>406</v>
      </c>
      <c r="N936" s="83" t="s">
        <v>406</v>
      </c>
      <c r="O936" s="83" t="s">
        <v>406</v>
      </c>
      <c r="P936" s="83" t="s">
        <v>406</v>
      </c>
      <c r="Q936" s="83" t="s">
        <v>406</v>
      </c>
      <c r="R936" s="83" t="s">
        <v>406</v>
      </c>
      <c r="S936" s="83" t="s">
        <v>406</v>
      </c>
      <c r="T936" s="83" t="s">
        <v>406</v>
      </c>
    </row>
    <row r="937" spans="1:20">
      <c r="A937" s="83" t="s">
        <v>369</v>
      </c>
      <c r="B937" s="83" t="s">
        <v>367</v>
      </c>
      <c r="C937" s="83" t="s">
        <v>368</v>
      </c>
      <c r="D937" s="83">
        <v>123456</v>
      </c>
      <c r="E937" s="83" t="s">
        <v>370</v>
      </c>
      <c r="F937" s="83">
        <v>3</v>
      </c>
      <c r="G937" s="83">
        <v>8</v>
      </c>
      <c r="H937" s="83">
        <v>300</v>
      </c>
      <c r="I937" s="83" t="s">
        <v>406</v>
      </c>
      <c r="J937" s="83" t="s">
        <v>406</v>
      </c>
      <c r="K937" s="83" t="s">
        <v>406</v>
      </c>
      <c r="L937" s="83" t="s">
        <v>406</v>
      </c>
      <c r="M937" s="83" t="s">
        <v>406</v>
      </c>
      <c r="N937" s="83" t="s">
        <v>406</v>
      </c>
      <c r="O937" s="83" t="s">
        <v>406</v>
      </c>
      <c r="P937" s="83" t="s">
        <v>406</v>
      </c>
      <c r="Q937" s="83" t="s">
        <v>406</v>
      </c>
      <c r="R937" s="83" t="s">
        <v>406</v>
      </c>
      <c r="S937" s="83" t="s">
        <v>406</v>
      </c>
      <c r="T937" s="83" t="s">
        <v>406</v>
      </c>
    </row>
    <row r="938" spans="1:20">
      <c r="A938" s="83" t="s">
        <v>369</v>
      </c>
      <c r="B938" s="83" t="s">
        <v>367</v>
      </c>
      <c r="C938" s="83" t="s">
        <v>368</v>
      </c>
      <c r="D938" s="83">
        <v>123456</v>
      </c>
      <c r="E938" s="83" t="s">
        <v>370</v>
      </c>
      <c r="F938" s="83">
        <v>3</v>
      </c>
      <c r="G938" s="83">
        <v>8</v>
      </c>
      <c r="H938" s="83">
        <v>300</v>
      </c>
      <c r="I938" s="83" t="s">
        <v>406</v>
      </c>
      <c r="J938" s="83" t="s">
        <v>406</v>
      </c>
      <c r="K938" s="83" t="s">
        <v>406</v>
      </c>
      <c r="L938" s="83" t="s">
        <v>406</v>
      </c>
      <c r="M938" s="83" t="s">
        <v>406</v>
      </c>
      <c r="N938" s="83" t="s">
        <v>406</v>
      </c>
      <c r="O938" s="83" t="s">
        <v>406</v>
      </c>
      <c r="P938" s="83" t="s">
        <v>406</v>
      </c>
      <c r="Q938" s="83" t="s">
        <v>406</v>
      </c>
      <c r="R938" s="83" t="s">
        <v>406</v>
      </c>
      <c r="S938" s="83" t="s">
        <v>406</v>
      </c>
      <c r="T938" s="83" t="s">
        <v>406</v>
      </c>
    </row>
    <row r="939" spans="1:20">
      <c r="A939" s="83" t="s">
        <v>369</v>
      </c>
      <c r="B939" s="83" t="s">
        <v>367</v>
      </c>
      <c r="C939" s="83" t="s">
        <v>368</v>
      </c>
      <c r="D939" s="83">
        <v>123456</v>
      </c>
      <c r="E939" s="83" t="s">
        <v>370</v>
      </c>
      <c r="F939" s="83">
        <v>3</v>
      </c>
      <c r="G939" s="83">
        <v>8</v>
      </c>
      <c r="H939" s="83">
        <v>300</v>
      </c>
      <c r="I939" s="83" t="s">
        <v>406</v>
      </c>
      <c r="J939" s="83" t="s">
        <v>406</v>
      </c>
      <c r="K939" s="83" t="s">
        <v>406</v>
      </c>
      <c r="L939" s="83" t="s">
        <v>406</v>
      </c>
      <c r="M939" s="83" t="s">
        <v>406</v>
      </c>
      <c r="N939" s="83" t="s">
        <v>406</v>
      </c>
      <c r="O939" s="83" t="s">
        <v>406</v>
      </c>
      <c r="P939" s="83" t="s">
        <v>406</v>
      </c>
      <c r="Q939" s="83" t="s">
        <v>406</v>
      </c>
      <c r="R939" s="83" t="s">
        <v>406</v>
      </c>
      <c r="S939" s="83" t="s">
        <v>406</v>
      </c>
      <c r="T939" s="83" t="s">
        <v>406</v>
      </c>
    </row>
    <row r="940" spans="1:20">
      <c r="A940" s="83" t="s">
        <v>369</v>
      </c>
      <c r="B940" s="83" t="s">
        <v>367</v>
      </c>
      <c r="C940" s="83" t="s">
        <v>368</v>
      </c>
      <c r="D940" s="83">
        <v>123456</v>
      </c>
      <c r="E940" s="83" t="s">
        <v>370</v>
      </c>
      <c r="F940" s="83">
        <v>3</v>
      </c>
      <c r="G940" s="83">
        <v>8</v>
      </c>
      <c r="H940" s="83">
        <v>300</v>
      </c>
      <c r="I940" s="83" t="s">
        <v>406</v>
      </c>
      <c r="J940" s="83" t="s">
        <v>406</v>
      </c>
      <c r="K940" s="83" t="s">
        <v>406</v>
      </c>
      <c r="L940" s="83" t="s">
        <v>406</v>
      </c>
      <c r="M940" s="83" t="s">
        <v>406</v>
      </c>
      <c r="N940" s="83" t="s">
        <v>406</v>
      </c>
      <c r="O940" s="83" t="s">
        <v>406</v>
      </c>
      <c r="P940" s="83" t="s">
        <v>406</v>
      </c>
      <c r="Q940" s="83" t="s">
        <v>406</v>
      </c>
      <c r="R940" s="83" t="s">
        <v>406</v>
      </c>
      <c r="S940" s="83" t="s">
        <v>406</v>
      </c>
      <c r="T940" s="83" t="s">
        <v>406</v>
      </c>
    </row>
    <row r="941" spans="1:20">
      <c r="A941" s="83" t="s">
        <v>369</v>
      </c>
      <c r="B941" s="83" t="s">
        <v>367</v>
      </c>
      <c r="C941" s="83" t="s">
        <v>368</v>
      </c>
      <c r="D941" s="83">
        <v>123456</v>
      </c>
      <c r="E941" s="83" t="s">
        <v>370</v>
      </c>
      <c r="F941" s="83">
        <v>3</v>
      </c>
      <c r="G941" s="83">
        <v>8</v>
      </c>
      <c r="H941" s="83">
        <v>300</v>
      </c>
      <c r="I941" s="83" t="s">
        <v>406</v>
      </c>
      <c r="J941" s="83" t="s">
        <v>406</v>
      </c>
      <c r="K941" s="83" t="s">
        <v>406</v>
      </c>
      <c r="L941" s="83" t="s">
        <v>406</v>
      </c>
      <c r="M941" s="83" t="s">
        <v>406</v>
      </c>
      <c r="N941" s="83" t="s">
        <v>406</v>
      </c>
      <c r="O941" s="83" t="s">
        <v>406</v>
      </c>
      <c r="P941" s="83" t="s">
        <v>406</v>
      </c>
      <c r="Q941" s="83" t="s">
        <v>406</v>
      </c>
      <c r="R941" s="83" t="s">
        <v>406</v>
      </c>
      <c r="S941" s="83" t="s">
        <v>406</v>
      </c>
      <c r="T941" s="83" t="s">
        <v>406</v>
      </c>
    </row>
    <row r="942" spans="1:20">
      <c r="A942" s="83" t="s">
        <v>369</v>
      </c>
      <c r="B942" s="83" t="s">
        <v>367</v>
      </c>
      <c r="C942" s="83" t="s">
        <v>368</v>
      </c>
      <c r="D942" s="83">
        <v>123456</v>
      </c>
      <c r="E942" s="83" t="s">
        <v>370</v>
      </c>
      <c r="F942" s="83">
        <v>3</v>
      </c>
      <c r="G942" s="83">
        <v>8</v>
      </c>
      <c r="H942" s="83">
        <v>300</v>
      </c>
      <c r="I942" s="83" t="s">
        <v>406</v>
      </c>
      <c r="J942" s="83" t="s">
        <v>406</v>
      </c>
      <c r="K942" s="83" t="s">
        <v>406</v>
      </c>
      <c r="L942" s="83" t="s">
        <v>406</v>
      </c>
      <c r="M942" s="83" t="s">
        <v>406</v>
      </c>
      <c r="N942" s="83" t="s">
        <v>406</v>
      </c>
      <c r="O942" s="83" t="s">
        <v>406</v>
      </c>
      <c r="P942" s="83" t="s">
        <v>406</v>
      </c>
      <c r="Q942" s="83" t="s">
        <v>406</v>
      </c>
      <c r="R942" s="83" t="s">
        <v>406</v>
      </c>
      <c r="S942" s="83" t="s">
        <v>406</v>
      </c>
      <c r="T942" s="83" t="s">
        <v>406</v>
      </c>
    </row>
    <row r="943" spans="1:20">
      <c r="A943" s="83" t="s">
        <v>369</v>
      </c>
      <c r="B943" s="83" t="s">
        <v>367</v>
      </c>
      <c r="C943" s="83" t="s">
        <v>368</v>
      </c>
      <c r="D943" s="83">
        <v>123456</v>
      </c>
      <c r="E943" s="83" t="s">
        <v>370</v>
      </c>
      <c r="F943" s="83">
        <v>3</v>
      </c>
      <c r="G943" s="83">
        <v>8</v>
      </c>
      <c r="H943" s="83">
        <v>300</v>
      </c>
      <c r="I943" s="83" t="s">
        <v>406</v>
      </c>
      <c r="J943" s="83" t="s">
        <v>406</v>
      </c>
      <c r="K943" s="83" t="s">
        <v>406</v>
      </c>
      <c r="L943" s="83" t="s">
        <v>406</v>
      </c>
      <c r="M943" s="83" t="s">
        <v>406</v>
      </c>
      <c r="N943" s="83" t="s">
        <v>406</v>
      </c>
      <c r="O943" s="83" t="s">
        <v>406</v>
      </c>
      <c r="P943" s="83" t="s">
        <v>406</v>
      </c>
      <c r="Q943" s="83" t="s">
        <v>406</v>
      </c>
      <c r="R943" s="83" t="s">
        <v>406</v>
      </c>
      <c r="S943" s="83" t="s">
        <v>406</v>
      </c>
      <c r="T943" s="83" t="s">
        <v>406</v>
      </c>
    </row>
    <row r="944" spans="1:20">
      <c r="A944" s="83" t="s">
        <v>369</v>
      </c>
      <c r="B944" s="83" t="s">
        <v>367</v>
      </c>
      <c r="C944" s="83" t="s">
        <v>368</v>
      </c>
      <c r="D944" s="83">
        <v>123456</v>
      </c>
      <c r="E944" s="83" t="s">
        <v>370</v>
      </c>
      <c r="F944" s="83">
        <v>3</v>
      </c>
      <c r="G944" s="83">
        <v>8</v>
      </c>
      <c r="H944" s="83">
        <v>300</v>
      </c>
      <c r="I944" s="83" t="s">
        <v>406</v>
      </c>
      <c r="J944" s="83" t="s">
        <v>406</v>
      </c>
      <c r="K944" s="83" t="s">
        <v>406</v>
      </c>
      <c r="L944" s="83" t="s">
        <v>406</v>
      </c>
      <c r="M944" s="83" t="s">
        <v>406</v>
      </c>
      <c r="N944" s="83" t="s">
        <v>406</v>
      </c>
      <c r="O944" s="83" t="s">
        <v>406</v>
      </c>
      <c r="P944" s="83" t="s">
        <v>406</v>
      </c>
      <c r="Q944" s="83" t="s">
        <v>406</v>
      </c>
      <c r="R944" s="83" t="s">
        <v>406</v>
      </c>
      <c r="S944" s="83" t="s">
        <v>406</v>
      </c>
      <c r="T944" s="83" t="s">
        <v>406</v>
      </c>
    </row>
    <row r="945" spans="1:20">
      <c r="A945" s="83" t="s">
        <v>369</v>
      </c>
      <c r="B945" s="83" t="s">
        <v>367</v>
      </c>
      <c r="C945" s="83" t="s">
        <v>368</v>
      </c>
      <c r="D945" s="83">
        <v>123456</v>
      </c>
      <c r="E945" s="83" t="s">
        <v>370</v>
      </c>
      <c r="F945" s="83">
        <v>3</v>
      </c>
      <c r="G945" s="83">
        <v>8</v>
      </c>
      <c r="H945" s="83">
        <v>300</v>
      </c>
      <c r="I945" s="83" t="s">
        <v>406</v>
      </c>
      <c r="J945" s="83" t="s">
        <v>406</v>
      </c>
      <c r="K945" s="83" t="s">
        <v>406</v>
      </c>
      <c r="L945" s="83" t="s">
        <v>406</v>
      </c>
      <c r="M945" s="83" t="s">
        <v>406</v>
      </c>
      <c r="N945" s="83" t="s">
        <v>406</v>
      </c>
      <c r="O945" s="83" t="s">
        <v>406</v>
      </c>
      <c r="P945" s="83" t="s">
        <v>406</v>
      </c>
      <c r="Q945" s="83" t="s">
        <v>406</v>
      </c>
      <c r="R945" s="83" t="s">
        <v>406</v>
      </c>
      <c r="S945" s="83" t="s">
        <v>406</v>
      </c>
      <c r="T945" s="83" t="s">
        <v>406</v>
      </c>
    </row>
    <row r="946" spans="1:20">
      <c r="A946" s="83" t="s">
        <v>369</v>
      </c>
      <c r="B946" s="83" t="s">
        <v>367</v>
      </c>
      <c r="C946" s="83" t="s">
        <v>368</v>
      </c>
      <c r="D946" s="83">
        <v>123456</v>
      </c>
      <c r="E946" s="83" t="s">
        <v>370</v>
      </c>
      <c r="F946" s="83">
        <v>3</v>
      </c>
      <c r="G946" s="83">
        <v>8</v>
      </c>
      <c r="H946" s="83">
        <v>300</v>
      </c>
      <c r="I946" s="83" t="s">
        <v>406</v>
      </c>
      <c r="J946" s="83" t="s">
        <v>406</v>
      </c>
      <c r="K946" s="83" t="s">
        <v>406</v>
      </c>
      <c r="L946" s="83" t="s">
        <v>406</v>
      </c>
      <c r="M946" s="83" t="s">
        <v>406</v>
      </c>
      <c r="N946" s="83" t="s">
        <v>406</v>
      </c>
      <c r="O946" s="83" t="s">
        <v>406</v>
      </c>
      <c r="P946" s="83" t="s">
        <v>406</v>
      </c>
      <c r="Q946" s="83" t="s">
        <v>406</v>
      </c>
      <c r="R946" s="83" t="s">
        <v>406</v>
      </c>
      <c r="S946" s="83" t="s">
        <v>406</v>
      </c>
      <c r="T946" s="83" t="s">
        <v>406</v>
      </c>
    </row>
    <row r="947" spans="1:20">
      <c r="A947" s="83" t="s">
        <v>369</v>
      </c>
      <c r="B947" s="83" t="s">
        <v>367</v>
      </c>
      <c r="C947" s="83" t="s">
        <v>368</v>
      </c>
      <c r="D947" s="83">
        <v>123456</v>
      </c>
      <c r="E947" s="83" t="s">
        <v>370</v>
      </c>
      <c r="F947" s="83">
        <v>3</v>
      </c>
      <c r="G947" s="83">
        <v>8</v>
      </c>
      <c r="H947" s="83">
        <v>300</v>
      </c>
      <c r="I947" s="83" t="s">
        <v>406</v>
      </c>
      <c r="J947" s="83" t="s">
        <v>406</v>
      </c>
      <c r="K947" s="83" t="s">
        <v>406</v>
      </c>
      <c r="L947" s="83" t="s">
        <v>406</v>
      </c>
      <c r="M947" s="83" t="s">
        <v>406</v>
      </c>
      <c r="N947" s="83" t="s">
        <v>406</v>
      </c>
      <c r="O947" s="83" t="s">
        <v>406</v>
      </c>
      <c r="P947" s="83" t="s">
        <v>406</v>
      </c>
      <c r="Q947" s="83" t="s">
        <v>406</v>
      </c>
      <c r="R947" s="83" t="s">
        <v>406</v>
      </c>
      <c r="S947" s="83" t="s">
        <v>406</v>
      </c>
      <c r="T947" s="83" t="s">
        <v>406</v>
      </c>
    </row>
    <row r="948" spans="1:20">
      <c r="A948" s="83" t="s">
        <v>369</v>
      </c>
      <c r="B948" s="83" t="s">
        <v>367</v>
      </c>
      <c r="C948" s="83" t="s">
        <v>368</v>
      </c>
      <c r="D948" s="83">
        <v>123456</v>
      </c>
      <c r="E948" s="83" t="s">
        <v>370</v>
      </c>
      <c r="F948" s="83">
        <v>3</v>
      </c>
      <c r="G948" s="83">
        <v>8</v>
      </c>
      <c r="H948" s="83">
        <v>300</v>
      </c>
      <c r="I948" s="83" t="s">
        <v>406</v>
      </c>
      <c r="J948" s="83" t="s">
        <v>406</v>
      </c>
      <c r="K948" s="83" t="s">
        <v>406</v>
      </c>
      <c r="L948" s="83" t="s">
        <v>406</v>
      </c>
      <c r="M948" s="83" t="s">
        <v>406</v>
      </c>
      <c r="N948" s="83" t="s">
        <v>406</v>
      </c>
      <c r="O948" s="83" t="s">
        <v>406</v>
      </c>
      <c r="P948" s="83" t="s">
        <v>406</v>
      </c>
      <c r="Q948" s="83" t="s">
        <v>406</v>
      </c>
      <c r="R948" s="83" t="s">
        <v>406</v>
      </c>
      <c r="S948" s="83" t="s">
        <v>406</v>
      </c>
      <c r="T948" s="83" t="s">
        <v>406</v>
      </c>
    </row>
    <row r="949" spans="1:20">
      <c r="A949" s="83" t="s">
        <v>369</v>
      </c>
      <c r="B949" s="83" t="s">
        <v>367</v>
      </c>
      <c r="C949" s="83" t="s">
        <v>368</v>
      </c>
      <c r="D949" s="83">
        <v>123456</v>
      </c>
      <c r="E949" s="83" t="s">
        <v>370</v>
      </c>
      <c r="F949" s="83">
        <v>3</v>
      </c>
      <c r="G949" s="83">
        <v>8</v>
      </c>
      <c r="H949" s="83">
        <v>300</v>
      </c>
      <c r="I949" s="83" t="s">
        <v>406</v>
      </c>
      <c r="J949" s="83" t="s">
        <v>406</v>
      </c>
      <c r="K949" s="83" t="s">
        <v>406</v>
      </c>
      <c r="L949" s="83" t="s">
        <v>406</v>
      </c>
      <c r="M949" s="83" t="s">
        <v>406</v>
      </c>
      <c r="N949" s="83" t="s">
        <v>406</v>
      </c>
      <c r="O949" s="83" t="s">
        <v>406</v>
      </c>
      <c r="P949" s="83" t="s">
        <v>406</v>
      </c>
      <c r="Q949" s="83" t="s">
        <v>406</v>
      </c>
      <c r="R949" s="83" t="s">
        <v>406</v>
      </c>
      <c r="S949" s="83" t="s">
        <v>406</v>
      </c>
      <c r="T949" s="83" t="s">
        <v>406</v>
      </c>
    </row>
    <row r="950" spans="1:20">
      <c r="A950" s="83" t="s">
        <v>369</v>
      </c>
      <c r="B950" s="83" t="s">
        <v>367</v>
      </c>
      <c r="C950" s="83" t="s">
        <v>368</v>
      </c>
      <c r="D950" s="83">
        <v>123456</v>
      </c>
      <c r="E950" s="83" t="s">
        <v>370</v>
      </c>
      <c r="F950" s="83">
        <v>3</v>
      </c>
      <c r="G950" s="83">
        <v>8</v>
      </c>
      <c r="H950" s="83">
        <v>300</v>
      </c>
      <c r="I950" s="83" t="s">
        <v>406</v>
      </c>
      <c r="J950" s="83" t="s">
        <v>406</v>
      </c>
      <c r="K950" s="83" t="s">
        <v>406</v>
      </c>
      <c r="L950" s="83" t="s">
        <v>406</v>
      </c>
      <c r="M950" s="83" t="s">
        <v>406</v>
      </c>
      <c r="N950" s="83" t="s">
        <v>406</v>
      </c>
      <c r="O950" s="83" t="s">
        <v>406</v>
      </c>
      <c r="P950" s="83" t="s">
        <v>406</v>
      </c>
      <c r="Q950" s="83" t="s">
        <v>406</v>
      </c>
      <c r="R950" s="83" t="s">
        <v>406</v>
      </c>
      <c r="S950" s="83" t="s">
        <v>406</v>
      </c>
      <c r="T950" s="83" t="s">
        <v>406</v>
      </c>
    </row>
    <row r="951" spans="1:20">
      <c r="A951" s="83" t="s">
        <v>369</v>
      </c>
      <c r="B951" s="83" t="s">
        <v>367</v>
      </c>
      <c r="C951" s="83" t="s">
        <v>368</v>
      </c>
      <c r="D951" s="83">
        <v>123456</v>
      </c>
      <c r="E951" s="83" t="s">
        <v>370</v>
      </c>
      <c r="F951" s="83">
        <v>3</v>
      </c>
      <c r="G951" s="83">
        <v>8</v>
      </c>
      <c r="H951" s="83">
        <v>300</v>
      </c>
      <c r="I951" s="83" t="s">
        <v>406</v>
      </c>
      <c r="J951" s="83" t="s">
        <v>406</v>
      </c>
      <c r="K951" s="83" t="s">
        <v>406</v>
      </c>
      <c r="L951" s="83" t="s">
        <v>406</v>
      </c>
      <c r="M951" s="83" t="s">
        <v>406</v>
      </c>
      <c r="N951" s="83" t="s">
        <v>406</v>
      </c>
      <c r="O951" s="83" t="s">
        <v>406</v>
      </c>
      <c r="P951" s="83" t="s">
        <v>406</v>
      </c>
      <c r="Q951" s="83" t="s">
        <v>406</v>
      </c>
      <c r="R951" s="83" t="s">
        <v>406</v>
      </c>
      <c r="S951" s="83" t="s">
        <v>406</v>
      </c>
      <c r="T951" s="83" t="s">
        <v>406</v>
      </c>
    </row>
    <row r="952" spans="1:20">
      <c r="A952" s="83" t="s">
        <v>369</v>
      </c>
      <c r="B952" s="83" t="s">
        <v>367</v>
      </c>
      <c r="C952" s="83" t="s">
        <v>368</v>
      </c>
      <c r="D952" s="83">
        <v>123456</v>
      </c>
      <c r="E952" s="83" t="s">
        <v>370</v>
      </c>
      <c r="F952" s="83">
        <v>3</v>
      </c>
      <c r="G952" s="83">
        <v>8</v>
      </c>
      <c r="H952" s="83">
        <v>300</v>
      </c>
      <c r="I952" s="83" t="s">
        <v>406</v>
      </c>
      <c r="J952" s="83" t="s">
        <v>406</v>
      </c>
      <c r="K952" s="83" t="s">
        <v>406</v>
      </c>
      <c r="L952" s="83" t="s">
        <v>406</v>
      </c>
      <c r="M952" s="83" t="s">
        <v>406</v>
      </c>
      <c r="N952" s="83" t="s">
        <v>406</v>
      </c>
      <c r="O952" s="83" t="s">
        <v>406</v>
      </c>
      <c r="P952" s="83" t="s">
        <v>406</v>
      </c>
      <c r="Q952" s="83" t="s">
        <v>406</v>
      </c>
      <c r="R952" s="83" t="s">
        <v>406</v>
      </c>
      <c r="S952" s="83" t="s">
        <v>406</v>
      </c>
      <c r="T952" s="83" t="s">
        <v>406</v>
      </c>
    </row>
    <row r="953" spans="1:20">
      <c r="A953" s="83" t="s">
        <v>369</v>
      </c>
      <c r="B953" s="83" t="s">
        <v>367</v>
      </c>
      <c r="C953" s="83" t="s">
        <v>368</v>
      </c>
      <c r="D953" s="83">
        <v>123456</v>
      </c>
      <c r="E953" s="83" t="s">
        <v>370</v>
      </c>
      <c r="F953" s="83">
        <v>3</v>
      </c>
      <c r="G953" s="83">
        <v>8</v>
      </c>
      <c r="H953" s="83">
        <v>300</v>
      </c>
      <c r="I953" s="83" t="s">
        <v>406</v>
      </c>
      <c r="J953" s="83" t="s">
        <v>406</v>
      </c>
      <c r="K953" s="83" t="s">
        <v>406</v>
      </c>
      <c r="L953" s="83" t="s">
        <v>406</v>
      </c>
      <c r="M953" s="83" t="s">
        <v>406</v>
      </c>
      <c r="N953" s="83" t="s">
        <v>406</v>
      </c>
      <c r="O953" s="83" t="s">
        <v>406</v>
      </c>
      <c r="P953" s="83" t="s">
        <v>406</v>
      </c>
      <c r="Q953" s="83" t="s">
        <v>406</v>
      </c>
      <c r="R953" s="83" t="s">
        <v>406</v>
      </c>
      <c r="S953" s="83" t="s">
        <v>406</v>
      </c>
      <c r="T953" s="83" t="s">
        <v>406</v>
      </c>
    </row>
    <row r="954" spans="1:20">
      <c r="A954" s="83" t="s">
        <v>369</v>
      </c>
      <c r="B954" s="83" t="s">
        <v>367</v>
      </c>
      <c r="C954" s="83" t="s">
        <v>368</v>
      </c>
      <c r="D954" s="83">
        <v>123456</v>
      </c>
      <c r="E954" s="83" t="s">
        <v>370</v>
      </c>
      <c r="F954" s="83">
        <v>3</v>
      </c>
      <c r="G954" s="83">
        <v>8</v>
      </c>
      <c r="H954" s="83">
        <v>300</v>
      </c>
      <c r="I954" s="83" t="s">
        <v>406</v>
      </c>
      <c r="J954" s="83" t="s">
        <v>406</v>
      </c>
      <c r="K954" s="83" t="s">
        <v>406</v>
      </c>
      <c r="L954" s="83" t="s">
        <v>406</v>
      </c>
      <c r="M954" s="83" t="s">
        <v>406</v>
      </c>
      <c r="N954" s="83" t="s">
        <v>406</v>
      </c>
      <c r="O954" s="83" t="s">
        <v>406</v>
      </c>
      <c r="P954" s="83" t="s">
        <v>406</v>
      </c>
      <c r="Q954" s="83" t="s">
        <v>406</v>
      </c>
      <c r="R954" s="83" t="s">
        <v>406</v>
      </c>
      <c r="S954" s="83" t="s">
        <v>406</v>
      </c>
      <c r="T954" s="83" t="s">
        <v>406</v>
      </c>
    </row>
    <row r="955" spans="1:20">
      <c r="A955" s="83" t="s">
        <v>369</v>
      </c>
      <c r="B955" s="83" t="s">
        <v>367</v>
      </c>
      <c r="C955" s="83" t="s">
        <v>368</v>
      </c>
      <c r="D955" s="83">
        <v>123456</v>
      </c>
      <c r="E955" s="83" t="s">
        <v>370</v>
      </c>
      <c r="F955" s="83">
        <v>3</v>
      </c>
      <c r="G955" s="83">
        <v>8</v>
      </c>
      <c r="H955" s="83">
        <v>300</v>
      </c>
      <c r="I955" s="83" t="s">
        <v>406</v>
      </c>
      <c r="J955" s="83" t="s">
        <v>406</v>
      </c>
      <c r="K955" s="83" t="s">
        <v>406</v>
      </c>
      <c r="L955" s="83" t="s">
        <v>406</v>
      </c>
      <c r="M955" s="83" t="s">
        <v>406</v>
      </c>
      <c r="N955" s="83" t="s">
        <v>406</v>
      </c>
      <c r="O955" s="83" t="s">
        <v>406</v>
      </c>
      <c r="P955" s="83" t="s">
        <v>406</v>
      </c>
      <c r="Q955" s="83" t="s">
        <v>406</v>
      </c>
      <c r="R955" s="83" t="s">
        <v>406</v>
      </c>
      <c r="S955" s="83" t="s">
        <v>406</v>
      </c>
      <c r="T955" s="83" t="s">
        <v>406</v>
      </c>
    </row>
    <row r="956" spans="1:20">
      <c r="A956" s="83" t="s">
        <v>369</v>
      </c>
      <c r="B956" s="83" t="s">
        <v>367</v>
      </c>
      <c r="C956" s="83" t="s">
        <v>368</v>
      </c>
      <c r="D956" s="83">
        <v>123456</v>
      </c>
      <c r="E956" s="83" t="s">
        <v>370</v>
      </c>
      <c r="F956" s="83">
        <v>3</v>
      </c>
      <c r="G956" s="83">
        <v>8</v>
      </c>
      <c r="H956" s="83">
        <v>300</v>
      </c>
      <c r="I956" s="83" t="s">
        <v>406</v>
      </c>
      <c r="J956" s="83" t="s">
        <v>406</v>
      </c>
      <c r="K956" s="83" t="s">
        <v>406</v>
      </c>
      <c r="L956" s="83" t="s">
        <v>406</v>
      </c>
      <c r="M956" s="83" t="s">
        <v>406</v>
      </c>
      <c r="N956" s="83" t="s">
        <v>406</v>
      </c>
      <c r="O956" s="83" t="s">
        <v>406</v>
      </c>
      <c r="P956" s="83" t="s">
        <v>406</v>
      </c>
      <c r="Q956" s="83" t="s">
        <v>406</v>
      </c>
      <c r="R956" s="83" t="s">
        <v>406</v>
      </c>
      <c r="S956" s="83" t="s">
        <v>406</v>
      </c>
      <c r="T956" s="83" t="s">
        <v>406</v>
      </c>
    </row>
    <row r="957" spans="1:20">
      <c r="A957" s="83" t="s">
        <v>369</v>
      </c>
      <c r="B957" s="83" t="s">
        <v>367</v>
      </c>
      <c r="C957" s="83" t="s">
        <v>368</v>
      </c>
      <c r="D957" s="83">
        <v>123456</v>
      </c>
      <c r="E957" s="83" t="s">
        <v>370</v>
      </c>
      <c r="F957" s="83">
        <v>3</v>
      </c>
      <c r="G957" s="83">
        <v>8</v>
      </c>
      <c r="H957" s="83">
        <v>300</v>
      </c>
      <c r="I957" s="83" t="s">
        <v>406</v>
      </c>
      <c r="J957" s="83" t="s">
        <v>406</v>
      </c>
      <c r="K957" s="83" t="s">
        <v>406</v>
      </c>
      <c r="L957" s="83" t="s">
        <v>406</v>
      </c>
      <c r="M957" s="83" t="s">
        <v>406</v>
      </c>
      <c r="N957" s="83" t="s">
        <v>406</v>
      </c>
      <c r="O957" s="83" t="s">
        <v>406</v>
      </c>
      <c r="P957" s="83" t="s">
        <v>406</v>
      </c>
      <c r="Q957" s="83" t="s">
        <v>406</v>
      </c>
      <c r="R957" s="83" t="s">
        <v>406</v>
      </c>
      <c r="S957" s="83" t="s">
        <v>406</v>
      </c>
      <c r="T957" s="83" t="s">
        <v>406</v>
      </c>
    </row>
    <row r="958" spans="1:20">
      <c r="A958" s="83" t="s">
        <v>369</v>
      </c>
      <c r="B958" s="83" t="s">
        <v>367</v>
      </c>
      <c r="C958" s="83" t="s">
        <v>368</v>
      </c>
      <c r="D958" s="83">
        <v>123456</v>
      </c>
      <c r="E958" s="83" t="s">
        <v>370</v>
      </c>
      <c r="F958" s="83">
        <v>3</v>
      </c>
      <c r="G958" s="83">
        <v>8</v>
      </c>
      <c r="H958" s="83">
        <v>300</v>
      </c>
      <c r="I958" s="83" t="s">
        <v>406</v>
      </c>
      <c r="J958" s="83" t="s">
        <v>406</v>
      </c>
      <c r="K958" s="83" t="s">
        <v>406</v>
      </c>
      <c r="L958" s="83" t="s">
        <v>406</v>
      </c>
      <c r="M958" s="83" t="s">
        <v>406</v>
      </c>
      <c r="N958" s="83" t="s">
        <v>406</v>
      </c>
      <c r="O958" s="83" t="s">
        <v>406</v>
      </c>
      <c r="P958" s="83" t="s">
        <v>406</v>
      </c>
      <c r="Q958" s="83" t="s">
        <v>406</v>
      </c>
      <c r="R958" s="83" t="s">
        <v>406</v>
      </c>
      <c r="S958" s="83" t="s">
        <v>406</v>
      </c>
      <c r="T958" s="83" t="s">
        <v>406</v>
      </c>
    </row>
    <row r="959" spans="1:20">
      <c r="A959" s="83" t="s">
        <v>369</v>
      </c>
      <c r="B959" s="83" t="s">
        <v>367</v>
      </c>
      <c r="C959" s="83" t="s">
        <v>368</v>
      </c>
      <c r="D959" s="83">
        <v>123456</v>
      </c>
      <c r="E959" s="83" t="s">
        <v>370</v>
      </c>
      <c r="F959" s="83">
        <v>3</v>
      </c>
      <c r="G959" s="83">
        <v>8</v>
      </c>
      <c r="H959" s="83">
        <v>300</v>
      </c>
      <c r="I959" s="83" t="s">
        <v>406</v>
      </c>
      <c r="J959" s="83" t="s">
        <v>406</v>
      </c>
      <c r="K959" s="83" t="s">
        <v>406</v>
      </c>
      <c r="L959" s="83" t="s">
        <v>406</v>
      </c>
      <c r="M959" s="83" t="s">
        <v>406</v>
      </c>
      <c r="N959" s="83" t="s">
        <v>406</v>
      </c>
      <c r="O959" s="83" t="s">
        <v>406</v>
      </c>
      <c r="P959" s="83" t="s">
        <v>406</v>
      </c>
      <c r="Q959" s="83" t="s">
        <v>406</v>
      </c>
      <c r="R959" s="83" t="s">
        <v>406</v>
      </c>
      <c r="S959" s="83" t="s">
        <v>406</v>
      </c>
      <c r="T959" s="83" t="s">
        <v>406</v>
      </c>
    </row>
    <row r="960" spans="1:20">
      <c r="A960" s="83" t="s">
        <v>369</v>
      </c>
      <c r="B960" s="83" t="s">
        <v>367</v>
      </c>
      <c r="C960" s="83" t="s">
        <v>368</v>
      </c>
      <c r="D960" s="83">
        <v>123456</v>
      </c>
      <c r="E960" s="83" t="s">
        <v>370</v>
      </c>
      <c r="F960" s="83">
        <v>3</v>
      </c>
      <c r="G960" s="83">
        <v>8</v>
      </c>
      <c r="H960" s="83">
        <v>300</v>
      </c>
      <c r="I960" s="83" t="s">
        <v>406</v>
      </c>
      <c r="J960" s="83" t="s">
        <v>406</v>
      </c>
      <c r="K960" s="83" t="s">
        <v>406</v>
      </c>
      <c r="L960" s="83" t="s">
        <v>406</v>
      </c>
      <c r="M960" s="83" t="s">
        <v>406</v>
      </c>
      <c r="N960" s="83" t="s">
        <v>406</v>
      </c>
      <c r="O960" s="83" t="s">
        <v>406</v>
      </c>
      <c r="P960" s="83" t="s">
        <v>406</v>
      </c>
      <c r="Q960" s="83" t="s">
        <v>406</v>
      </c>
      <c r="R960" s="83" t="s">
        <v>406</v>
      </c>
      <c r="S960" s="83" t="s">
        <v>406</v>
      </c>
      <c r="T960" s="83" t="s">
        <v>406</v>
      </c>
    </row>
    <row r="961" spans="1:20">
      <c r="A961" s="83" t="s">
        <v>369</v>
      </c>
      <c r="B961" s="83" t="s">
        <v>367</v>
      </c>
      <c r="C961" s="83" t="s">
        <v>368</v>
      </c>
      <c r="D961" s="83">
        <v>123456</v>
      </c>
      <c r="E961" s="83" t="s">
        <v>370</v>
      </c>
      <c r="F961" s="83">
        <v>3</v>
      </c>
      <c r="G961" s="83">
        <v>8</v>
      </c>
      <c r="H961" s="83">
        <v>300</v>
      </c>
      <c r="I961" s="83" t="s">
        <v>406</v>
      </c>
      <c r="J961" s="83" t="s">
        <v>406</v>
      </c>
      <c r="K961" s="83" t="s">
        <v>406</v>
      </c>
      <c r="L961" s="83" t="s">
        <v>406</v>
      </c>
      <c r="M961" s="83" t="s">
        <v>406</v>
      </c>
      <c r="N961" s="83" t="s">
        <v>406</v>
      </c>
      <c r="O961" s="83" t="s">
        <v>406</v>
      </c>
      <c r="P961" s="83" t="s">
        <v>406</v>
      </c>
      <c r="Q961" s="83" t="s">
        <v>406</v>
      </c>
      <c r="R961" s="83" t="s">
        <v>406</v>
      </c>
      <c r="S961" s="83" t="s">
        <v>406</v>
      </c>
      <c r="T961" s="83" t="s">
        <v>406</v>
      </c>
    </row>
    <row r="962" spans="1:20">
      <c r="A962" s="83" t="s">
        <v>369</v>
      </c>
      <c r="B962" s="83" t="s">
        <v>367</v>
      </c>
      <c r="C962" s="83" t="s">
        <v>368</v>
      </c>
      <c r="D962" s="83">
        <v>123456</v>
      </c>
      <c r="E962" s="83" t="s">
        <v>370</v>
      </c>
      <c r="F962" s="83">
        <v>3</v>
      </c>
      <c r="G962" s="83">
        <v>8</v>
      </c>
      <c r="H962" s="83">
        <v>300</v>
      </c>
      <c r="I962" s="83" t="s">
        <v>406</v>
      </c>
      <c r="J962" s="83" t="s">
        <v>406</v>
      </c>
      <c r="K962" s="83" t="s">
        <v>406</v>
      </c>
      <c r="L962" s="83" t="s">
        <v>406</v>
      </c>
      <c r="M962" s="83" t="s">
        <v>406</v>
      </c>
      <c r="N962" s="83" t="s">
        <v>406</v>
      </c>
      <c r="O962" s="83" t="s">
        <v>406</v>
      </c>
      <c r="P962" s="83" t="s">
        <v>406</v>
      </c>
      <c r="Q962" s="83" t="s">
        <v>406</v>
      </c>
      <c r="R962" s="83" t="s">
        <v>406</v>
      </c>
      <c r="S962" s="83" t="s">
        <v>406</v>
      </c>
      <c r="T962" s="83" t="s">
        <v>406</v>
      </c>
    </row>
    <row r="963" spans="1:20">
      <c r="A963" s="83" t="s">
        <v>369</v>
      </c>
      <c r="B963" s="83" t="s">
        <v>367</v>
      </c>
      <c r="C963" s="83" t="s">
        <v>368</v>
      </c>
      <c r="D963" s="83">
        <v>123456</v>
      </c>
      <c r="E963" s="83" t="s">
        <v>370</v>
      </c>
      <c r="F963" s="83">
        <v>3</v>
      </c>
      <c r="G963" s="83">
        <v>8</v>
      </c>
      <c r="H963" s="83">
        <v>300</v>
      </c>
      <c r="I963" s="83" t="s">
        <v>406</v>
      </c>
      <c r="J963" s="83" t="s">
        <v>406</v>
      </c>
      <c r="K963" s="83" t="s">
        <v>406</v>
      </c>
      <c r="L963" s="83" t="s">
        <v>406</v>
      </c>
      <c r="M963" s="83" t="s">
        <v>406</v>
      </c>
      <c r="N963" s="83" t="s">
        <v>406</v>
      </c>
      <c r="O963" s="83" t="s">
        <v>406</v>
      </c>
      <c r="P963" s="83" t="s">
        <v>406</v>
      </c>
      <c r="Q963" s="83" t="s">
        <v>406</v>
      </c>
      <c r="R963" s="83" t="s">
        <v>406</v>
      </c>
      <c r="S963" s="83" t="s">
        <v>406</v>
      </c>
      <c r="T963" s="83" t="s">
        <v>406</v>
      </c>
    </row>
    <row r="964" spans="1:20">
      <c r="A964" s="83" t="s">
        <v>369</v>
      </c>
      <c r="B964" s="83" t="s">
        <v>367</v>
      </c>
      <c r="C964" s="83" t="s">
        <v>368</v>
      </c>
      <c r="D964" s="83">
        <v>123456</v>
      </c>
      <c r="E964" s="83" t="s">
        <v>370</v>
      </c>
      <c r="F964" s="83">
        <v>3</v>
      </c>
      <c r="G964" s="83">
        <v>8</v>
      </c>
      <c r="H964" s="83">
        <v>300</v>
      </c>
      <c r="I964" s="83" t="s">
        <v>406</v>
      </c>
      <c r="J964" s="83" t="s">
        <v>406</v>
      </c>
      <c r="K964" s="83" t="s">
        <v>406</v>
      </c>
      <c r="L964" s="83" t="s">
        <v>406</v>
      </c>
      <c r="M964" s="83" t="s">
        <v>406</v>
      </c>
      <c r="N964" s="83" t="s">
        <v>406</v>
      </c>
      <c r="O964" s="83" t="s">
        <v>406</v>
      </c>
      <c r="P964" s="83" t="s">
        <v>406</v>
      </c>
      <c r="Q964" s="83" t="s">
        <v>406</v>
      </c>
      <c r="R964" s="83" t="s">
        <v>406</v>
      </c>
      <c r="S964" s="83" t="s">
        <v>406</v>
      </c>
      <c r="T964" s="83" t="s">
        <v>406</v>
      </c>
    </row>
    <row r="965" spans="1:20">
      <c r="A965" s="83" t="s">
        <v>369</v>
      </c>
      <c r="B965" s="83" t="s">
        <v>367</v>
      </c>
      <c r="C965" s="83" t="s">
        <v>368</v>
      </c>
      <c r="D965" s="83">
        <v>123456</v>
      </c>
      <c r="E965" s="83" t="s">
        <v>370</v>
      </c>
      <c r="F965" s="83">
        <v>3</v>
      </c>
      <c r="G965" s="83">
        <v>8</v>
      </c>
      <c r="H965" s="83">
        <v>300</v>
      </c>
      <c r="I965" s="83" t="s">
        <v>406</v>
      </c>
      <c r="J965" s="83" t="s">
        <v>406</v>
      </c>
      <c r="K965" s="83" t="s">
        <v>406</v>
      </c>
      <c r="L965" s="83" t="s">
        <v>406</v>
      </c>
      <c r="M965" s="83" t="s">
        <v>406</v>
      </c>
      <c r="N965" s="83" t="s">
        <v>406</v>
      </c>
      <c r="O965" s="83" t="s">
        <v>406</v>
      </c>
      <c r="P965" s="83" t="s">
        <v>406</v>
      </c>
      <c r="Q965" s="83" t="s">
        <v>406</v>
      </c>
      <c r="R965" s="83" t="s">
        <v>406</v>
      </c>
      <c r="S965" s="83" t="s">
        <v>406</v>
      </c>
      <c r="T965" s="83" t="s">
        <v>406</v>
      </c>
    </row>
    <row r="966" spans="1:20">
      <c r="A966" s="83" t="s">
        <v>369</v>
      </c>
      <c r="B966" s="83" t="s">
        <v>367</v>
      </c>
      <c r="C966" s="83" t="s">
        <v>368</v>
      </c>
      <c r="D966" s="83">
        <v>123456</v>
      </c>
      <c r="E966" s="83" t="s">
        <v>370</v>
      </c>
      <c r="F966" s="83">
        <v>3</v>
      </c>
      <c r="G966" s="83">
        <v>8</v>
      </c>
      <c r="H966" s="83">
        <v>300</v>
      </c>
      <c r="I966" s="83" t="s">
        <v>406</v>
      </c>
      <c r="J966" s="83" t="s">
        <v>406</v>
      </c>
      <c r="K966" s="83" t="s">
        <v>406</v>
      </c>
      <c r="L966" s="83" t="s">
        <v>406</v>
      </c>
      <c r="M966" s="83" t="s">
        <v>406</v>
      </c>
      <c r="N966" s="83" t="s">
        <v>406</v>
      </c>
      <c r="O966" s="83" t="s">
        <v>406</v>
      </c>
      <c r="P966" s="83" t="s">
        <v>406</v>
      </c>
      <c r="Q966" s="83" t="s">
        <v>406</v>
      </c>
      <c r="R966" s="83" t="s">
        <v>406</v>
      </c>
      <c r="S966" s="83" t="s">
        <v>406</v>
      </c>
      <c r="T966" s="83" t="s">
        <v>406</v>
      </c>
    </row>
    <row r="967" spans="1:20">
      <c r="A967" s="83" t="s">
        <v>369</v>
      </c>
      <c r="B967" s="83" t="s">
        <v>367</v>
      </c>
      <c r="C967" s="83" t="s">
        <v>368</v>
      </c>
      <c r="D967" s="83">
        <v>123456</v>
      </c>
      <c r="E967" s="83" t="s">
        <v>370</v>
      </c>
      <c r="F967" s="83">
        <v>3</v>
      </c>
      <c r="G967" s="83">
        <v>8</v>
      </c>
      <c r="H967" s="83">
        <v>300</v>
      </c>
      <c r="I967" s="83" t="s">
        <v>406</v>
      </c>
      <c r="J967" s="83" t="s">
        <v>406</v>
      </c>
      <c r="K967" s="83" t="s">
        <v>406</v>
      </c>
      <c r="L967" s="83" t="s">
        <v>406</v>
      </c>
      <c r="M967" s="83" t="s">
        <v>406</v>
      </c>
      <c r="N967" s="83" t="s">
        <v>406</v>
      </c>
      <c r="O967" s="83" t="s">
        <v>406</v>
      </c>
      <c r="P967" s="83" t="s">
        <v>406</v>
      </c>
      <c r="Q967" s="83" t="s">
        <v>406</v>
      </c>
      <c r="R967" s="83" t="s">
        <v>406</v>
      </c>
      <c r="S967" s="83" t="s">
        <v>406</v>
      </c>
      <c r="T967" s="83" t="s">
        <v>406</v>
      </c>
    </row>
    <row r="968" spans="1:20">
      <c r="A968" s="83" t="s">
        <v>369</v>
      </c>
      <c r="B968" s="83" t="s">
        <v>367</v>
      </c>
      <c r="C968" s="83" t="s">
        <v>368</v>
      </c>
      <c r="D968" s="83">
        <v>123456</v>
      </c>
      <c r="E968" s="83" t="s">
        <v>370</v>
      </c>
      <c r="F968" s="83">
        <v>3</v>
      </c>
      <c r="G968" s="83">
        <v>8</v>
      </c>
      <c r="H968" s="83">
        <v>300</v>
      </c>
      <c r="I968" s="83" t="s">
        <v>406</v>
      </c>
      <c r="J968" s="83" t="s">
        <v>406</v>
      </c>
      <c r="K968" s="83" t="s">
        <v>406</v>
      </c>
      <c r="L968" s="83" t="s">
        <v>406</v>
      </c>
      <c r="M968" s="83" t="s">
        <v>406</v>
      </c>
      <c r="N968" s="83" t="s">
        <v>406</v>
      </c>
      <c r="O968" s="83" t="s">
        <v>406</v>
      </c>
      <c r="P968" s="83" t="s">
        <v>406</v>
      </c>
      <c r="Q968" s="83" t="s">
        <v>406</v>
      </c>
      <c r="R968" s="83" t="s">
        <v>406</v>
      </c>
      <c r="S968" s="83" t="s">
        <v>406</v>
      </c>
      <c r="T968" s="83" t="s">
        <v>406</v>
      </c>
    </row>
    <row r="969" spans="1:20">
      <c r="A969" s="83" t="s">
        <v>369</v>
      </c>
      <c r="B969" s="83" t="s">
        <v>367</v>
      </c>
      <c r="C969" s="83" t="s">
        <v>368</v>
      </c>
      <c r="D969" s="83">
        <v>123456</v>
      </c>
      <c r="E969" s="83" t="s">
        <v>370</v>
      </c>
      <c r="F969" s="83">
        <v>3</v>
      </c>
      <c r="G969" s="83">
        <v>8</v>
      </c>
      <c r="H969" s="83">
        <v>300</v>
      </c>
      <c r="I969" s="83" t="s">
        <v>406</v>
      </c>
      <c r="J969" s="83" t="s">
        <v>406</v>
      </c>
      <c r="K969" s="83" t="s">
        <v>406</v>
      </c>
      <c r="L969" s="83" t="s">
        <v>406</v>
      </c>
      <c r="M969" s="83" t="s">
        <v>406</v>
      </c>
      <c r="N969" s="83" t="s">
        <v>406</v>
      </c>
      <c r="O969" s="83" t="s">
        <v>406</v>
      </c>
      <c r="P969" s="83" t="s">
        <v>406</v>
      </c>
      <c r="Q969" s="83" t="s">
        <v>406</v>
      </c>
      <c r="R969" s="83" t="s">
        <v>406</v>
      </c>
      <c r="S969" s="83" t="s">
        <v>406</v>
      </c>
      <c r="T969" s="83" t="s">
        <v>406</v>
      </c>
    </row>
    <row r="970" spans="1:20">
      <c r="A970" s="83" t="s">
        <v>369</v>
      </c>
      <c r="B970" s="83" t="s">
        <v>367</v>
      </c>
      <c r="C970" s="83" t="s">
        <v>368</v>
      </c>
      <c r="D970" s="83">
        <v>123456</v>
      </c>
      <c r="E970" s="83" t="s">
        <v>370</v>
      </c>
      <c r="F970" s="83">
        <v>3</v>
      </c>
      <c r="G970" s="83">
        <v>8</v>
      </c>
      <c r="H970" s="83">
        <v>300</v>
      </c>
      <c r="I970" s="83" t="s">
        <v>406</v>
      </c>
      <c r="J970" s="83" t="s">
        <v>406</v>
      </c>
      <c r="K970" s="83" t="s">
        <v>406</v>
      </c>
      <c r="L970" s="83" t="s">
        <v>406</v>
      </c>
      <c r="M970" s="83" t="s">
        <v>406</v>
      </c>
      <c r="N970" s="83" t="s">
        <v>406</v>
      </c>
      <c r="O970" s="83" t="s">
        <v>406</v>
      </c>
      <c r="P970" s="83" t="s">
        <v>406</v>
      </c>
      <c r="Q970" s="83" t="s">
        <v>406</v>
      </c>
      <c r="R970" s="83" t="s">
        <v>406</v>
      </c>
      <c r="S970" s="83" t="s">
        <v>406</v>
      </c>
      <c r="T970" s="83" t="s">
        <v>406</v>
      </c>
    </row>
    <row r="971" spans="1:20">
      <c r="A971" s="83" t="s">
        <v>369</v>
      </c>
      <c r="B971" s="83" t="s">
        <v>367</v>
      </c>
      <c r="C971" s="83" t="s">
        <v>368</v>
      </c>
      <c r="D971" s="83">
        <v>123456</v>
      </c>
      <c r="E971" s="83" t="s">
        <v>370</v>
      </c>
      <c r="F971" s="83">
        <v>3</v>
      </c>
      <c r="G971" s="83">
        <v>8</v>
      </c>
      <c r="H971" s="83">
        <v>300</v>
      </c>
      <c r="I971" s="83" t="s">
        <v>406</v>
      </c>
      <c r="J971" s="83" t="s">
        <v>406</v>
      </c>
      <c r="K971" s="83" t="s">
        <v>406</v>
      </c>
      <c r="L971" s="83" t="s">
        <v>406</v>
      </c>
      <c r="M971" s="83" t="s">
        <v>406</v>
      </c>
      <c r="N971" s="83" t="s">
        <v>406</v>
      </c>
      <c r="O971" s="83" t="s">
        <v>406</v>
      </c>
      <c r="P971" s="83" t="s">
        <v>406</v>
      </c>
      <c r="Q971" s="83" t="s">
        <v>406</v>
      </c>
      <c r="R971" s="83" t="s">
        <v>406</v>
      </c>
      <c r="S971" s="83" t="s">
        <v>406</v>
      </c>
      <c r="T971" s="83" t="s">
        <v>406</v>
      </c>
    </row>
    <row r="972" spans="1:20">
      <c r="A972" s="83" t="s">
        <v>369</v>
      </c>
      <c r="B972" s="83" t="s">
        <v>367</v>
      </c>
      <c r="C972" s="83" t="s">
        <v>368</v>
      </c>
      <c r="D972" s="83">
        <v>123456</v>
      </c>
      <c r="E972" s="83" t="s">
        <v>370</v>
      </c>
      <c r="F972" s="83">
        <v>3</v>
      </c>
      <c r="G972" s="83">
        <v>8</v>
      </c>
      <c r="H972" s="83">
        <v>300</v>
      </c>
      <c r="I972" s="83" t="s">
        <v>406</v>
      </c>
      <c r="J972" s="83" t="s">
        <v>406</v>
      </c>
      <c r="K972" s="83" t="s">
        <v>406</v>
      </c>
      <c r="L972" s="83" t="s">
        <v>406</v>
      </c>
      <c r="M972" s="83" t="s">
        <v>406</v>
      </c>
      <c r="N972" s="83" t="s">
        <v>406</v>
      </c>
      <c r="O972" s="83" t="s">
        <v>406</v>
      </c>
      <c r="P972" s="83" t="s">
        <v>406</v>
      </c>
      <c r="Q972" s="83" t="s">
        <v>406</v>
      </c>
      <c r="R972" s="83" t="s">
        <v>406</v>
      </c>
      <c r="S972" s="83" t="s">
        <v>406</v>
      </c>
      <c r="T972" s="83" t="s">
        <v>406</v>
      </c>
    </row>
    <row r="973" spans="1:20">
      <c r="A973" s="83" t="s">
        <v>369</v>
      </c>
      <c r="B973" s="83" t="s">
        <v>367</v>
      </c>
      <c r="C973" s="83" t="s">
        <v>368</v>
      </c>
      <c r="D973" s="83">
        <v>123456</v>
      </c>
      <c r="E973" s="83" t="s">
        <v>370</v>
      </c>
      <c r="F973" s="83">
        <v>3</v>
      </c>
      <c r="G973" s="83">
        <v>8</v>
      </c>
      <c r="H973" s="83">
        <v>300</v>
      </c>
      <c r="I973" s="83" t="s">
        <v>406</v>
      </c>
      <c r="J973" s="83" t="s">
        <v>406</v>
      </c>
      <c r="K973" s="83" t="s">
        <v>406</v>
      </c>
      <c r="L973" s="83" t="s">
        <v>406</v>
      </c>
      <c r="M973" s="83" t="s">
        <v>406</v>
      </c>
      <c r="N973" s="83" t="s">
        <v>406</v>
      </c>
      <c r="O973" s="83" t="s">
        <v>406</v>
      </c>
      <c r="P973" s="83" t="s">
        <v>406</v>
      </c>
      <c r="Q973" s="83" t="s">
        <v>406</v>
      </c>
      <c r="R973" s="83" t="s">
        <v>406</v>
      </c>
      <c r="S973" s="83" t="s">
        <v>406</v>
      </c>
      <c r="T973" s="83" t="s">
        <v>406</v>
      </c>
    </row>
    <row r="974" spans="1:20">
      <c r="A974" s="83" t="s">
        <v>369</v>
      </c>
      <c r="B974" s="83" t="s">
        <v>367</v>
      </c>
      <c r="C974" s="83" t="s">
        <v>368</v>
      </c>
      <c r="D974" s="83">
        <v>123456</v>
      </c>
      <c r="E974" s="83" t="s">
        <v>370</v>
      </c>
      <c r="F974" s="83">
        <v>3</v>
      </c>
      <c r="G974" s="83">
        <v>8</v>
      </c>
      <c r="H974" s="83">
        <v>300</v>
      </c>
      <c r="I974" s="83" t="s">
        <v>406</v>
      </c>
      <c r="J974" s="83" t="s">
        <v>406</v>
      </c>
      <c r="K974" s="83" t="s">
        <v>406</v>
      </c>
      <c r="L974" s="83" t="s">
        <v>406</v>
      </c>
      <c r="M974" s="83" t="s">
        <v>406</v>
      </c>
      <c r="N974" s="83" t="s">
        <v>406</v>
      </c>
      <c r="O974" s="83" t="s">
        <v>406</v>
      </c>
      <c r="P974" s="83" t="s">
        <v>406</v>
      </c>
      <c r="Q974" s="83" t="s">
        <v>406</v>
      </c>
      <c r="R974" s="83" t="s">
        <v>406</v>
      </c>
      <c r="S974" s="83" t="s">
        <v>406</v>
      </c>
      <c r="T974" s="83" t="s">
        <v>406</v>
      </c>
    </row>
    <row r="975" spans="1:20">
      <c r="A975" s="83" t="s">
        <v>369</v>
      </c>
      <c r="B975" s="83" t="s">
        <v>367</v>
      </c>
      <c r="C975" s="83" t="s">
        <v>368</v>
      </c>
      <c r="D975" s="83">
        <v>123456</v>
      </c>
      <c r="E975" s="83" t="s">
        <v>370</v>
      </c>
      <c r="F975" s="83">
        <v>3</v>
      </c>
      <c r="G975" s="83">
        <v>8</v>
      </c>
      <c r="H975" s="83">
        <v>300</v>
      </c>
      <c r="I975" s="83" t="s">
        <v>406</v>
      </c>
      <c r="J975" s="83" t="s">
        <v>406</v>
      </c>
      <c r="K975" s="83" t="s">
        <v>406</v>
      </c>
      <c r="L975" s="83" t="s">
        <v>406</v>
      </c>
      <c r="M975" s="83" t="s">
        <v>406</v>
      </c>
      <c r="N975" s="83" t="s">
        <v>406</v>
      </c>
      <c r="O975" s="83" t="s">
        <v>406</v>
      </c>
      <c r="P975" s="83" t="s">
        <v>406</v>
      </c>
      <c r="Q975" s="83" t="s">
        <v>406</v>
      </c>
      <c r="R975" s="83" t="s">
        <v>406</v>
      </c>
      <c r="S975" s="83" t="s">
        <v>406</v>
      </c>
      <c r="T975" s="83" t="s">
        <v>406</v>
      </c>
    </row>
    <row r="976" spans="1:20">
      <c r="A976" s="83" t="s">
        <v>369</v>
      </c>
      <c r="B976" s="83" t="s">
        <v>367</v>
      </c>
      <c r="C976" s="83" t="s">
        <v>368</v>
      </c>
      <c r="D976" s="83">
        <v>123456</v>
      </c>
      <c r="E976" s="83" t="s">
        <v>370</v>
      </c>
      <c r="F976" s="83">
        <v>3</v>
      </c>
      <c r="G976" s="83">
        <v>8</v>
      </c>
      <c r="H976" s="83">
        <v>300</v>
      </c>
      <c r="I976" s="83" t="s">
        <v>406</v>
      </c>
      <c r="J976" s="83" t="s">
        <v>406</v>
      </c>
      <c r="K976" s="83" t="s">
        <v>406</v>
      </c>
      <c r="L976" s="83" t="s">
        <v>406</v>
      </c>
      <c r="M976" s="83" t="s">
        <v>406</v>
      </c>
      <c r="N976" s="83" t="s">
        <v>406</v>
      </c>
      <c r="O976" s="83" t="s">
        <v>406</v>
      </c>
      <c r="P976" s="83" t="s">
        <v>406</v>
      </c>
      <c r="Q976" s="83" t="s">
        <v>406</v>
      </c>
      <c r="R976" s="83" t="s">
        <v>406</v>
      </c>
      <c r="S976" s="83" t="s">
        <v>406</v>
      </c>
      <c r="T976" s="83" t="s">
        <v>406</v>
      </c>
    </row>
    <row r="977" spans="1:20">
      <c r="A977" s="83" t="s">
        <v>369</v>
      </c>
      <c r="B977" s="83" t="s">
        <v>367</v>
      </c>
      <c r="C977" s="83" t="s">
        <v>368</v>
      </c>
      <c r="D977" s="83">
        <v>123456</v>
      </c>
      <c r="E977" s="83" t="s">
        <v>370</v>
      </c>
      <c r="F977" s="83">
        <v>3</v>
      </c>
      <c r="G977" s="83">
        <v>8</v>
      </c>
      <c r="H977" s="83">
        <v>300</v>
      </c>
      <c r="I977" s="83" t="s">
        <v>406</v>
      </c>
      <c r="J977" s="83" t="s">
        <v>406</v>
      </c>
      <c r="K977" s="83" t="s">
        <v>406</v>
      </c>
      <c r="L977" s="83" t="s">
        <v>406</v>
      </c>
      <c r="M977" s="83" t="s">
        <v>406</v>
      </c>
      <c r="N977" s="83" t="s">
        <v>406</v>
      </c>
      <c r="O977" s="83" t="s">
        <v>406</v>
      </c>
      <c r="P977" s="83" t="s">
        <v>406</v>
      </c>
      <c r="Q977" s="83" t="s">
        <v>406</v>
      </c>
      <c r="R977" s="83" t="s">
        <v>406</v>
      </c>
      <c r="S977" s="83" t="s">
        <v>406</v>
      </c>
      <c r="T977" s="83" t="s">
        <v>406</v>
      </c>
    </row>
    <row r="978" spans="1:20">
      <c r="A978" s="83" t="s">
        <v>369</v>
      </c>
      <c r="B978" s="83" t="s">
        <v>367</v>
      </c>
      <c r="C978" s="83" t="s">
        <v>368</v>
      </c>
      <c r="D978" s="83">
        <v>123456</v>
      </c>
      <c r="E978" s="83" t="s">
        <v>370</v>
      </c>
      <c r="F978" s="83">
        <v>3</v>
      </c>
      <c r="G978" s="83">
        <v>8</v>
      </c>
      <c r="H978" s="83">
        <v>300</v>
      </c>
      <c r="I978" s="83" t="s">
        <v>406</v>
      </c>
      <c r="J978" s="83" t="s">
        <v>406</v>
      </c>
      <c r="K978" s="83" t="s">
        <v>406</v>
      </c>
      <c r="L978" s="83" t="s">
        <v>406</v>
      </c>
      <c r="M978" s="83" t="s">
        <v>406</v>
      </c>
      <c r="N978" s="83" t="s">
        <v>406</v>
      </c>
      <c r="O978" s="83" t="s">
        <v>406</v>
      </c>
      <c r="P978" s="83" t="s">
        <v>406</v>
      </c>
      <c r="Q978" s="83" t="s">
        <v>406</v>
      </c>
      <c r="R978" s="83" t="s">
        <v>406</v>
      </c>
      <c r="S978" s="83" t="s">
        <v>406</v>
      </c>
      <c r="T978" s="83" t="s">
        <v>406</v>
      </c>
    </row>
    <row r="979" spans="1:20">
      <c r="A979" s="83" t="s">
        <v>369</v>
      </c>
      <c r="B979" s="83" t="s">
        <v>367</v>
      </c>
      <c r="C979" s="83" t="s">
        <v>368</v>
      </c>
      <c r="D979" s="83">
        <v>123456</v>
      </c>
      <c r="E979" s="83" t="s">
        <v>370</v>
      </c>
      <c r="F979" s="83">
        <v>3</v>
      </c>
      <c r="G979" s="83">
        <v>8</v>
      </c>
      <c r="H979" s="83">
        <v>300</v>
      </c>
      <c r="I979" s="83" t="s">
        <v>406</v>
      </c>
      <c r="J979" s="83" t="s">
        <v>406</v>
      </c>
      <c r="K979" s="83" t="s">
        <v>406</v>
      </c>
      <c r="L979" s="83" t="s">
        <v>406</v>
      </c>
      <c r="M979" s="83" t="s">
        <v>406</v>
      </c>
      <c r="N979" s="83" t="s">
        <v>406</v>
      </c>
      <c r="O979" s="83" t="s">
        <v>406</v>
      </c>
      <c r="P979" s="83" t="s">
        <v>406</v>
      </c>
      <c r="Q979" s="83" t="s">
        <v>406</v>
      </c>
      <c r="R979" s="83" t="s">
        <v>406</v>
      </c>
      <c r="S979" s="83" t="s">
        <v>406</v>
      </c>
      <c r="T979" s="83" t="s">
        <v>406</v>
      </c>
    </row>
    <row r="980" spans="1:20">
      <c r="A980" s="83" t="s">
        <v>369</v>
      </c>
      <c r="B980" s="83" t="s">
        <v>367</v>
      </c>
      <c r="C980" s="83" t="s">
        <v>368</v>
      </c>
      <c r="D980" s="83">
        <v>123456</v>
      </c>
      <c r="E980" s="83" t="s">
        <v>370</v>
      </c>
      <c r="F980" s="83">
        <v>3</v>
      </c>
      <c r="G980" s="83">
        <v>8</v>
      </c>
      <c r="H980" s="83">
        <v>300</v>
      </c>
      <c r="I980" s="83" t="s">
        <v>406</v>
      </c>
      <c r="J980" s="83" t="s">
        <v>406</v>
      </c>
      <c r="K980" s="83" t="s">
        <v>406</v>
      </c>
      <c r="L980" s="83" t="s">
        <v>406</v>
      </c>
      <c r="M980" s="83" t="s">
        <v>406</v>
      </c>
      <c r="N980" s="83" t="s">
        <v>406</v>
      </c>
      <c r="O980" s="83" t="s">
        <v>406</v>
      </c>
      <c r="P980" s="83" t="s">
        <v>406</v>
      </c>
      <c r="Q980" s="83" t="s">
        <v>406</v>
      </c>
      <c r="R980" s="83" t="s">
        <v>406</v>
      </c>
      <c r="S980" s="83" t="s">
        <v>406</v>
      </c>
      <c r="T980" s="83" t="s">
        <v>406</v>
      </c>
    </row>
    <row r="981" spans="1:20">
      <c r="A981" s="83" t="s">
        <v>369</v>
      </c>
      <c r="B981" s="83" t="s">
        <v>367</v>
      </c>
      <c r="C981" s="83" t="s">
        <v>368</v>
      </c>
      <c r="D981" s="83">
        <v>123456</v>
      </c>
      <c r="E981" s="83" t="s">
        <v>370</v>
      </c>
      <c r="F981" s="83">
        <v>3</v>
      </c>
      <c r="G981" s="83">
        <v>8</v>
      </c>
      <c r="H981" s="83">
        <v>300</v>
      </c>
      <c r="I981" s="83" t="s">
        <v>406</v>
      </c>
      <c r="J981" s="83" t="s">
        <v>406</v>
      </c>
      <c r="K981" s="83" t="s">
        <v>406</v>
      </c>
      <c r="L981" s="83" t="s">
        <v>406</v>
      </c>
      <c r="M981" s="83" t="s">
        <v>406</v>
      </c>
      <c r="N981" s="83" t="s">
        <v>406</v>
      </c>
      <c r="O981" s="83" t="s">
        <v>406</v>
      </c>
      <c r="P981" s="83" t="s">
        <v>406</v>
      </c>
      <c r="Q981" s="83" t="s">
        <v>406</v>
      </c>
      <c r="R981" s="83" t="s">
        <v>406</v>
      </c>
      <c r="S981" s="83" t="s">
        <v>406</v>
      </c>
      <c r="T981" s="83" t="s">
        <v>406</v>
      </c>
    </row>
    <row r="982" spans="1:20">
      <c r="A982" s="83" t="s">
        <v>369</v>
      </c>
      <c r="B982" s="83" t="s">
        <v>367</v>
      </c>
      <c r="C982" s="83" t="s">
        <v>368</v>
      </c>
      <c r="D982" s="83">
        <v>123456</v>
      </c>
      <c r="E982" s="83" t="s">
        <v>370</v>
      </c>
      <c r="F982" s="83">
        <v>3</v>
      </c>
      <c r="G982" s="83">
        <v>8</v>
      </c>
      <c r="H982" s="83">
        <v>300</v>
      </c>
      <c r="I982" s="83" t="s">
        <v>406</v>
      </c>
      <c r="J982" s="83" t="s">
        <v>406</v>
      </c>
      <c r="K982" s="83" t="s">
        <v>406</v>
      </c>
      <c r="L982" s="83" t="s">
        <v>406</v>
      </c>
      <c r="M982" s="83" t="s">
        <v>406</v>
      </c>
      <c r="N982" s="83" t="s">
        <v>406</v>
      </c>
      <c r="O982" s="83" t="s">
        <v>406</v>
      </c>
      <c r="P982" s="83" t="s">
        <v>406</v>
      </c>
      <c r="Q982" s="83" t="s">
        <v>406</v>
      </c>
      <c r="R982" s="83" t="s">
        <v>406</v>
      </c>
      <c r="S982" s="83" t="s">
        <v>406</v>
      </c>
      <c r="T982" s="83" t="s">
        <v>406</v>
      </c>
    </row>
    <row r="983" spans="1:20">
      <c r="A983" s="83" t="s">
        <v>369</v>
      </c>
      <c r="B983" s="83" t="s">
        <v>367</v>
      </c>
      <c r="C983" s="83" t="s">
        <v>368</v>
      </c>
      <c r="D983" s="83">
        <v>123456</v>
      </c>
      <c r="E983" s="83" t="s">
        <v>370</v>
      </c>
      <c r="F983" s="83">
        <v>3</v>
      </c>
      <c r="G983" s="83">
        <v>8</v>
      </c>
      <c r="H983" s="83">
        <v>300</v>
      </c>
      <c r="I983" s="83" t="s">
        <v>406</v>
      </c>
      <c r="J983" s="83" t="s">
        <v>406</v>
      </c>
      <c r="K983" s="83" t="s">
        <v>406</v>
      </c>
      <c r="L983" s="83" t="s">
        <v>406</v>
      </c>
      <c r="M983" s="83" t="s">
        <v>406</v>
      </c>
      <c r="N983" s="83" t="s">
        <v>406</v>
      </c>
      <c r="O983" s="83" t="s">
        <v>406</v>
      </c>
      <c r="P983" s="83" t="s">
        <v>406</v>
      </c>
      <c r="Q983" s="83" t="s">
        <v>406</v>
      </c>
      <c r="R983" s="83" t="s">
        <v>406</v>
      </c>
      <c r="S983" s="83" t="s">
        <v>406</v>
      </c>
      <c r="T983" s="83" t="s">
        <v>406</v>
      </c>
    </row>
    <row r="984" spans="1:20">
      <c r="A984" s="83" t="s">
        <v>369</v>
      </c>
      <c r="B984" s="83" t="s">
        <v>367</v>
      </c>
      <c r="C984" s="83" t="s">
        <v>368</v>
      </c>
      <c r="D984" s="83">
        <v>123456</v>
      </c>
      <c r="E984" s="83" t="s">
        <v>370</v>
      </c>
      <c r="F984" s="83">
        <v>3</v>
      </c>
      <c r="G984" s="83">
        <v>8</v>
      </c>
      <c r="H984" s="83">
        <v>300</v>
      </c>
      <c r="I984" s="83" t="s">
        <v>406</v>
      </c>
      <c r="J984" s="83" t="s">
        <v>406</v>
      </c>
      <c r="K984" s="83" t="s">
        <v>406</v>
      </c>
      <c r="L984" s="83" t="s">
        <v>406</v>
      </c>
      <c r="M984" s="83" t="s">
        <v>406</v>
      </c>
      <c r="N984" s="83" t="s">
        <v>406</v>
      </c>
      <c r="O984" s="83" t="s">
        <v>406</v>
      </c>
      <c r="P984" s="83" t="s">
        <v>406</v>
      </c>
      <c r="Q984" s="83" t="s">
        <v>406</v>
      </c>
      <c r="R984" s="83" t="s">
        <v>406</v>
      </c>
      <c r="S984" s="83" t="s">
        <v>406</v>
      </c>
      <c r="T984" s="83" t="s">
        <v>406</v>
      </c>
    </row>
    <row r="985" spans="1:20">
      <c r="A985" s="83" t="s">
        <v>369</v>
      </c>
      <c r="B985" s="83" t="s">
        <v>367</v>
      </c>
      <c r="C985" s="83" t="s">
        <v>368</v>
      </c>
      <c r="D985" s="83">
        <v>123456</v>
      </c>
      <c r="E985" s="83" t="s">
        <v>370</v>
      </c>
      <c r="F985" s="83">
        <v>3</v>
      </c>
      <c r="G985" s="83">
        <v>8</v>
      </c>
      <c r="H985" s="83">
        <v>300</v>
      </c>
      <c r="I985" s="83" t="s">
        <v>406</v>
      </c>
      <c r="J985" s="83" t="s">
        <v>406</v>
      </c>
      <c r="K985" s="83" t="s">
        <v>406</v>
      </c>
      <c r="L985" s="83" t="s">
        <v>406</v>
      </c>
      <c r="M985" s="83" t="s">
        <v>406</v>
      </c>
      <c r="N985" s="83" t="s">
        <v>406</v>
      </c>
      <c r="O985" s="83" t="s">
        <v>406</v>
      </c>
      <c r="P985" s="83" t="s">
        <v>406</v>
      </c>
      <c r="Q985" s="83" t="s">
        <v>406</v>
      </c>
      <c r="R985" s="83" t="s">
        <v>406</v>
      </c>
      <c r="S985" s="83" t="s">
        <v>406</v>
      </c>
      <c r="T985" s="83" t="s">
        <v>406</v>
      </c>
    </row>
    <row r="986" spans="1:20">
      <c r="A986" s="83" t="s">
        <v>369</v>
      </c>
      <c r="B986" s="83" t="s">
        <v>367</v>
      </c>
      <c r="C986" s="83" t="s">
        <v>368</v>
      </c>
      <c r="D986" s="83">
        <v>123456</v>
      </c>
      <c r="E986" s="83" t="s">
        <v>370</v>
      </c>
      <c r="F986" s="83">
        <v>3</v>
      </c>
      <c r="G986" s="83">
        <v>8</v>
      </c>
      <c r="H986" s="83">
        <v>300</v>
      </c>
      <c r="I986" s="83" t="s">
        <v>406</v>
      </c>
      <c r="J986" s="83" t="s">
        <v>406</v>
      </c>
      <c r="K986" s="83" t="s">
        <v>406</v>
      </c>
      <c r="L986" s="83" t="s">
        <v>406</v>
      </c>
      <c r="M986" s="83" t="s">
        <v>406</v>
      </c>
      <c r="N986" s="83" t="s">
        <v>406</v>
      </c>
      <c r="O986" s="83" t="s">
        <v>406</v>
      </c>
      <c r="P986" s="83" t="s">
        <v>406</v>
      </c>
      <c r="Q986" s="83" t="s">
        <v>406</v>
      </c>
      <c r="R986" s="83" t="s">
        <v>406</v>
      </c>
      <c r="S986" s="83" t="s">
        <v>406</v>
      </c>
      <c r="T986" s="83" t="s">
        <v>406</v>
      </c>
    </row>
    <row r="987" spans="1:20">
      <c r="A987" s="83" t="s">
        <v>369</v>
      </c>
      <c r="B987" s="83" t="s">
        <v>367</v>
      </c>
      <c r="C987" s="83" t="s">
        <v>368</v>
      </c>
      <c r="D987" s="83">
        <v>123456</v>
      </c>
      <c r="E987" s="83" t="s">
        <v>370</v>
      </c>
      <c r="F987" s="83">
        <v>3</v>
      </c>
      <c r="G987" s="83">
        <v>8</v>
      </c>
      <c r="H987" s="83">
        <v>300</v>
      </c>
      <c r="I987" s="83" t="s">
        <v>406</v>
      </c>
      <c r="J987" s="83" t="s">
        <v>406</v>
      </c>
      <c r="K987" s="83" t="s">
        <v>406</v>
      </c>
      <c r="L987" s="83" t="s">
        <v>406</v>
      </c>
      <c r="M987" s="83" t="s">
        <v>406</v>
      </c>
      <c r="N987" s="83" t="s">
        <v>406</v>
      </c>
      <c r="O987" s="83" t="s">
        <v>406</v>
      </c>
      <c r="P987" s="83" t="s">
        <v>406</v>
      </c>
      <c r="Q987" s="83" t="s">
        <v>406</v>
      </c>
      <c r="R987" s="83" t="s">
        <v>406</v>
      </c>
      <c r="S987" s="83" t="s">
        <v>406</v>
      </c>
      <c r="T987" s="83" t="s">
        <v>406</v>
      </c>
    </row>
    <row r="988" spans="1:20">
      <c r="A988" s="83" t="s">
        <v>369</v>
      </c>
      <c r="B988" s="83" t="s">
        <v>367</v>
      </c>
      <c r="C988" s="83" t="s">
        <v>368</v>
      </c>
      <c r="D988" s="83">
        <v>123456</v>
      </c>
      <c r="E988" s="83" t="s">
        <v>370</v>
      </c>
      <c r="F988" s="83">
        <v>3</v>
      </c>
      <c r="G988" s="83">
        <v>8</v>
      </c>
      <c r="H988" s="83">
        <v>300</v>
      </c>
      <c r="I988" s="83" t="s">
        <v>406</v>
      </c>
      <c r="J988" s="83" t="s">
        <v>406</v>
      </c>
      <c r="K988" s="83" t="s">
        <v>406</v>
      </c>
      <c r="L988" s="83" t="s">
        <v>406</v>
      </c>
      <c r="M988" s="83" t="s">
        <v>406</v>
      </c>
      <c r="N988" s="83" t="s">
        <v>406</v>
      </c>
      <c r="O988" s="83" t="s">
        <v>406</v>
      </c>
      <c r="P988" s="83" t="s">
        <v>406</v>
      </c>
      <c r="Q988" s="83" t="s">
        <v>406</v>
      </c>
      <c r="R988" s="83" t="s">
        <v>406</v>
      </c>
      <c r="S988" s="83" t="s">
        <v>406</v>
      </c>
      <c r="T988" s="83" t="s">
        <v>406</v>
      </c>
    </row>
    <row r="989" spans="1:20">
      <c r="A989" s="83" t="s">
        <v>369</v>
      </c>
      <c r="B989" s="83" t="s">
        <v>367</v>
      </c>
      <c r="C989" s="83" t="s">
        <v>368</v>
      </c>
      <c r="D989" s="83">
        <v>123456</v>
      </c>
      <c r="E989" s="83" t="s">
        <v>370</v>
      </c>
      <c r="F989" s="83">
        <v>3</v>
      </c>
      <c r="G989" s="83">
        <v>8</v>
      </c>
      <c r="H989" s="83">
        <v>300</v>
      </c>
      <c r="I989" s="83" t="s">
        <v>406</v>
      </c>
      <c r="J989" s="83" t="s">
        <v>406</v>
      </c>
      <c r="K989" s="83" t="s">
        <v>406</v>
      </c>
      <c r="L989" s="83" t="s">
        <v>406</v>
      </c>
      <c r="M989" s="83" t="s">
        <v>406</v>
      </c>
      <c r="N989" s="83" t="s">
        <v>406</v>
      </c>
      <c r="O989" s="83" t="s">
        <v>406</v>
      </c>
      <c r="P989" s="83" t="s">
        <v>406</v>
      </c>
      <c r="Q989" s="83" t="s">
        <v>406</v>
      </c>
      <c r="R989" s="83" t="s">
        <v>406</v>
      </c>
      <c r="S989" s="83" t="s">
        <v>406</v>
      </c>
      <c r="T989" s="83" t="s">
        <v>406</v>
      </c>
    </row>
    <row r="990" spans="1:20">
      <c r="A990" s="83" t="s">
        <v>369</v>
      </c>
      <c r="B990" s="83" t="s">
        <v>367</v>
      </c>
      <c r="C990" s="83" t="s">
        <v>368</v>
      </c>
      <c r="D990" s="83">
        <v>123456</v>
      </c>
      <c r="E990" s="83" t="s">
        <v>370</v>
      </c>
      <c r="F990" s="83">
        <v>3</v>
      </c>
      <c r="G990" s="83">
        <v>8</v>
      </c>
      <c r="H990" s="83">
        <v>300</v>
      </c>
      <c r="I990" s="83" t="s">
        <v>406</v>
      </c>
      <c r="J990" s="83" t="s">
        <v>406</v>
      </c>
      <c r="K990" s="83" t="s">
        <v>406</v>
      </c>
      <c r="L990" s="83" t="s">
        <v>406</v>
      </c>
      <c r="M990" s="83" t="s">
        <v>406</v>
      </c>
      <c r="N990" s="83" t="s">
        <v>406</v>
      </c>
      <c r="O990" s="83" t="s">
        <v>406</v>
      </c>
      <c r="P990" s="83" t="s">
        <v>406</v>
      </c>
      <c r="Q990" s="83" t="s">
        <v>406</v>
      </c>
      <c r="R990" s="83" t="s">
        <v>406</v>
      </c>
      <c r="S990" s="83" t="s">
        <v>406</v>
      </c>
      <c r="T990" s="83" t="s">
        <v>406</v>
      </c>
    </row>
    <row r="991" spans="1:20">
      <c r="A991" s="83" t="s">
        <v>369</v>
      </c>
      <c r="B991" s="83" t="s">
        <v>367</v>
      </c>
      <c r="C991" s="83" t="s">
        <v>368</v>
      </c>
      <c r="D991" s="83">
        <v>123456</v>
      </c>
      <c r="E991" s="83" t="s">
        <v>370</v>
      </c>
      <c r="F991" s="83">
        <v>3</v>
      </c>
      <c r="G991" s="83">
        <v>8</v>
      </c>
      <c r="H991" s="83">
        <v>300</v>
      </c>
      <c r="I991" s="83" t="s">
        <v>406</v>
      </c>
      <c r="J991" s="83" t="s">
        <v>406</v>
      </c>
      <c r="K991" s="83" t="s">
        <v>406</v>
      </c>
      <c r="L991" s="83" t="s">
        <v>406</v>
      </c>
      <c r="M991" s="83" t="s">
        <v>406</v>
      </c>
      <c r="N991" s="83" t="s">
        <v>406</v>
      </c>
      <c r="O991" s="83" t="s">
        <v>406</v>
      </c>
      <c r="P991" s="83" t="s">
        <v>406</v>
      </c>
      <c r="Q991" s="83" t="s">
        <v>406</v>
      </c>
      <c r="R991" s="83" t="s">
        <v>406</v>
      </c>
      <c r="S991" s="83" t="s">
        <v>406</v>
      </c>
      <c r="T991" s="83" t="s">
        <v>406</v>
      </c>
    </row>
    <row r="992" spans="1:20">
      <c r="A992" s="83" t="s">
        <v>369</v>
      </c>
      <c r="B992" s="83" t="s">
        <v>367</v>
      </c>
      <c r="C992" s="83" t="s">
        <v>368</v>
      </c>
      <c r="D992" s="83">
        <v>123456</v>
      </c>
      <c r="E992" s="83" t="s">
        <v>370</v>
      </c>
      <c r="F992" s="83">
        <v>3</v>
      </c>
      <c r="G992" s="83">
        <v>8</v>
      </c>
      <c r="H992" s="83">
        <v>300</v>
      </c>
      <c r="I992" s="83" t="s">
        <v>406</v>
      </c>
      <c r="J992" s="83" t="s">
        <v>406</v>
      </c>
      <c r="K992" s="83" t="s">
        <v>406</v>
      </c>
      <c r="L992" s="83" t="s">
        <v>406</v>
      </c>
      <c r="M992" s="83" t="s">
        <v>406</v>
      </c>
      <c r="N992" s="83" t="s">
        <v>406</v>
      </c>
      <c r="O992" s="83" t="s">
        <v>406</v>
      </c>
      <c r="P992" s="83" t="s">
        <v>406</v>
      </c>
      <c r="Q992" s="83" t="s">
        <v>406</v>
      </c>
      <c r="R992" s="83" t="s">
        <v>406</v>
      </c>
      <c r="S992" s="83" t="s">
        <v>406</v>
      </c>
      <c r="T992" s="83" t="s">
        <v>406</v>
      </c>
    </row>
    <row r="993" spans="1:20">
      <c r="A993" s="83" t="s">
        <v>369</v>
      </c>
      <c r="B993" s="83" t="s">
        <v>367</v>
      </c>
      <c r="C993" s="83" t="s">
        <v>368</v>
      </c>
      <c r="D993" s="83">
        <v>123456</v>
      </c>
      <c r="E993" s="83" t="s">
        <v>370</v>
      </c>
      <c r="F993" s="83">
        <v>3</v>
      </c>
      <c r="G993" s="83">
        <v>8</v>
      </c>
      <c r="H993" s="83">
        <v>300</v>
      </c>
      <c r="I993" s="83" t="s">
        <v>406</v>
      </c>
      <c r="J993" s="83" t="s">
        <v>406</v>
      </c>
      <c r="K993" s="83" t="s">
        <v>406</v>
      </c>
      <c r="L993" s="83" t="s">
        <v>406</v>
      </c>
      <c r="M993" s="83" t="s">
        <v>406</v>
      </c>
      <c r="N993" s="83" t="s">
        <v>406</v>
      </c>
      <c r="O993" s="83" t="s">
        <v>406</v>
      </c>
      <c r="P993" s="83" t="s">
        <v>406</v>
      </c>
      <c r="Q993" s="83" t="s">
        <v>406</v>
      </c>
      <c r="R993" s="83" t="s">
        <v>406</v>
      </c>
      <c r="S993" s="83" t="s">
        <v>406</v>
      </c>
      <c r="T993" s="83" t="s">
        <v>406</v>
      </c>
    </row>
    <row r="994" spans="1:20">
      <c r="A994" s="83" t="s">
        <v>369</v>
      </c>
      <c r="B994" s="83" t="s">
        <v>367</v>
      </c>
      <c r="C994" s="83" t="s">
        <v>368</v>
      </c>
      <c r="D994" s="83">
        <v>123456</v>
      </c>
      <c r="E994" s="83" t="s">
        <v>370</v>
      </c>
      <c r="F994" s="83">
        <v>3</v>
      </c>
      <c r="G994" s="83">
        <v>8</v>
      </c>
      <c r="H994" s="83">
        <v>300</v>
      </c>
      <c r="I994" s="83" t="s">
        <v>406</v>
      </c>
      <c r="J994" s="83" t="s">
        <v>406</v>
      </c>
      <c r="K994" s="83" t="s">
        <v>406</v>
      </c>
      <c r="L994" s="83" t="s">
        <v>406</v>
      </c>
      <c r="M994" s="83" t="s">
        <v>406</v>
      </c>
      <c r="N994" s="83" t="s">
        <v>406</v>
      </c>
      <c r="O994" s="83" t="s">
        <v>406</v>
      </c>
      <c r="P994" s="83" t="s">
        <v>406</v>
      </c>
      <c r="Q994" s="83" t="s">
        <v>406</v>
      </c>
      <c r="R994" s="83" t="s">
        <v>406</v>
      </c>
      <c r="S994" s="83" t="s">
        <v>406</v>
      </c>
      <c r="T994" s="83" t="s">
        <v>406</v>
      </c>
    </row>
    <row r="995" spans="1:20">
      <c r="A995" s="83" t="s">
        <v>369</v>
      </c>
      <c r="B995" s="83" t="s">
        <v>367</v>
      </c>
      <c r="C995" s="83" t="s">
        <v>368</v>
      </c>
      <c r="D995" s="83">
        <v>123456</v>
      </c>
      <c r="E995" s="83" t="s">
        <v>370</v>
      </c>
      <c r="F995" s="83">
        <v>3</v>
      </c>
      <c r="G995" s="83">
        <v>8</v>
      </c>
      <c r="H995" s="83">
        <v>300</v>
      </c>
      <c r="I995" s="83" t="s">
        <v>406</v>
      </c>
      <c r="J995" s="83" t="s">
        <v>406</v>
      </c>
      <c r="K995" s="83" t="s">
        <v>406</v>
      </c>
      <c r="L995" s="83" t="s">
        <v>406</v>
      </c>
      <c r="M995" s="83" t="s">
        <v>406</v>
      </c>
      <c r="N995" s="83" t="s">
        <v>406</v>
      </c>
      <c r="O995" s="83" t="s">
        <v>406</v>
      </c>
      <c r="P995" s="83" t="s">
        <v>406</v>
      </c>
      <c r="Q995" s="83" t="s">
        <v>406</v>
      </c>
      <c r="R995" s="83" t="s">
        <v>406</v>
      </c>
      <c r="S995" s="83" t="s">
        <v>406</v>
      </c>
      <c r="T995" s="83" t="s">
        <v>406</v>
      </c>
    </row>
    <row r="996" spans="1:20">
      <c r="A996" s="83" t="s">
        <v>369</v>
      </c>
      <c r="B996" s="83" t="s">
        <v>367</v>
      </c>
      <c r="C996" s="83" t="s">
        <v>368</v>
      </c>
      <c r="D996" s="83">
        <v>123456</v>
      </c>
      <c r="E996" s="83" t="s">
        <v>370</v>
      </c>
      <c r="F996" s="83">
        <v>3</v>
      </c>
      <c r="G996" s="83">
        <v>8</v>
      </c>
      <c r="H996" s="83">
        <v>300</v>
      </c>
      <c r="I996" s="83" t="s">
        <v>406</v>
      </c>
      <c r="J996" s="83" t="s">
        <v>406</v>
      </c>
      <c r="K996" s="83" t="s">
        <v>406</v>
      </c>
      <c r="L996" s="83" t="s">
        <v>406</v>
      </c>
      <c r="M996" s="83" t="s">
        <v>406</v>
      </c>
      <c r="N996" s="83" t="s">
        <v>406</v>
      </c>
      <c r="O996" s="83" t="s">
        <v>406</v>
      </c>
      <c r="P996" s="83" t="s">
        <v>406</v>
      </c>
      <c r="Q996" s="83" t="s">
        <v>406</v>
      </c>
      <c r="R996" s="83" t="s">
        <v>406</v>
      </c>
      <c r="S996" s="83" t="s">
        <v>406</v>
      </c>
      <c r="T996" s="83" t="s">
        <v>406</v>
      </c>
    </row>
    <row r="997" spans="1:20">
      <c r="A997" s="83" t="s">
        <v>369</v>
      </c>
      <c r="B997" s="83" t="s">
        <v>367</v>
      </c>
      <c r="C997" s="83" t="s">
        <v>368</v>
      </c>
      <c r="D997" s="83">
        <v>123456</v>
      </c>
      <c r="E997" s="83" t="s">
        <v>370</v>
      </c>
      <c r="F997" s="83">
        <v>3</v>
      </c>
      <c r="G997" s="83">
        <v>8</v>
      </c>
      <c r="H997" s="83">
        <v>300</v>
      </c>
      <c r="I997" s="83" t="s">
        <v>406</v>
      </c>
      <c r="J997" s="83" t="s">
        <v>406</v>
      </c>
      <c r="K997" s="83" t="s">
        <v>406</v>
      </c>
      <c r="L997" s="83" t="s">
        <v>406</v>
      </c>
      <c r="M997" s="83" t="s">
        <v>406</v>
      </c>
      <c r="N997" s="83" t="s">
        <v>406</v>
      </c>
      <c r="O997" s="83" t="s">
        <v>406</v>
      </c>
      <c r="P997" s="83" t="s">
        <v>406</v>
      </c>
      <c r="Q997" s="83" t="s">
        <v>406</v>
      </c>
      <c r="R997" s="83" t="s">
        <v>406</v>
      </c>
      <c r="S997" s="83" t="s">
        <v>406</v>
      </c>
      <c r="T997" s="83" t="s">
        <v>406</v>
      </c>
    </row>
    <row r="998" spans="1:20">
      <c r="A998" s="83" t="s">
        <v>369</v>
      </c>
      <c r="B998" s="83" t="s">
        <v>367</v>
      </c>
      <c r="C998" s="83" t="s">
        <v>368</v>
      </c>
      <c r="D998" s="83">
        <v>123456</v>
      </c>
      <c r="E998" s="83" t="s">
        <v>370</v>
      </c>
      <c r="F998" s="83">
        <v>3</v>
      </c>
      <c r="G998" s="83">
        <v>8</v>
      </c>
      <c r="H998" s="83">
        <v>300</v>
      </c>
      <c r="I998" s="83" t="s">
        <v>406</v>
      </c>
      <c r="J998" s="83" t="s">
        <v>406</v>
      </c>
      <c r="K998" s="83" t="s">
        <v>406</v>
      </c>
      <c r="L998" s="83" t="s">
        <v>406</v>
      </c>
      <c r="M998" s="83" t="s">
        <v>406</v>
      </c>
      <c r="N998" s="83" t="s">
        <v>406</v>
      </c>
      <c r="O998" s="83" t="s">
        <v>406</v>
      </c>
      <c r="P998" s="83" t="s">
        <v>406</v>
      </c>
      <c r="Q998" s="83" t="s">
        <v>406</v>
      </c>
      <c r="R998" s="83" t="s">
        <v>406</v>
      </c>
      <c r="S998" s="83" t="s">
        <v>406</v>
      </c>
      <c r="T998" s="83" t="s">
        <v>406</v>
      </c>
    </row>
    <row r="999" spans="1:20">
      <c r="A999" s="83" t="s">
        <v>369</v>
      </c>
      <c r="B999" s="83" t="s">
        <v>367</v>
      </c>
      <c r="C999" s="83" t="s">
        <v>368</v>
      </c>
      <c r="D999" s="83">
        <v>123456</v>
      </c>
      <c r="E999" s="83" t="s">
        <v>370</v>
      </c>
      <c r="F999" s="83">
        <v>3</v>
      </c>
      <c r="G999" s="83">
        <v>8</v>
      </c>
      <c r="H999" s="83">
        <v>300</v>
      </c>
      <c r="I999" s="83" t="s">
        <v>406</v>
      </c>
      <c r="J999" s="83" t="s">
        <v>406</v>
      </c>
      <c r="K999" s="83" t="s">
        <v>406</v>
      </c>
      <c r="L999" s="83" t="s">
        <v>406</v>
      </c>
      <c r="M999" s="83" t="s">
        <v>406</v>
      </c>
      <c r="N999" s="83" t="s">
        <v>406</v>
      </c>
      <c r="O999" s="83" t="s">
        <v>406</v>
      </c>
      <c r="P999" s="83" t="s">
        <v>406</v>
      </c>
      <c r="Q999" s="83" t="s">
        <v>406</v>
      </c>
      <c r="R999" s="83" t="s">
        <v>406</v>
      </c>
      <c r="S999" s="83" t="s">
        <v>406</v>
      </c>
      <c r="T999" s="83" t="s">
        <v>406</v>
      </c>
    </row>
    <row r="1000" spans="1:20">
      <c r="A1000" s="83" t="s">
        <v>369</v>
      </c>
      <c r="B1000" s="83" t="s">
        <v>367</v>
      </c>
      <c r="C1000" s="83" t="s">
        <v>368</v>
      </c>
      <c r="D1000" s="83">
        <v>123456</v>
      </c>
      <c r="E1000" s="83" t="s">
        <v>370</v>
      </c>
      <c r="F1000" s="83">
        <v>3</v>
      </c>
      <c r="G1000" s="83">
        <v>8</v>
      </c>
      <c r="H1000" s="83">
        <v>300</v>
      </c>
      <c r="I1000" s="83" t="s">
        <v>406</v>
      </c>
      <c r="J1000" s="83" t="s">
        <v>406</v>
      </c>
      <c r="K1000" s="83" t="s">
        <v>406</v>
      </c>
      <c r="L1000" s="83" t="s">
        <v>406</v>
      </c>
      <c r="M1000" s="83" t="s">
        <v>406</v>
      </c>
      <c r="N1000" s="83" t="s">
        <v>406</v>
      </c>
      <c r="O1000" s="83" t="s">
        <v>406</v>
      </c>
      <c r="P1000" s="83" t="s">
        <v>406</v>
      </c>
      <c r="Q1000" s="83" t="s">
        <v>406</v>
      </c>
      <c r="R1000" s="83" t="s">
        <v>406</v>
      </c>
      <c r="S1000" s="83" t="s">
        <v>406</v>
      </c>
      <c r="T1000" s="83" t="s">
        <v>406</v>
      </c>
    </row>
    <row r="1001" spans="1:20">
      <c r="A1001" s="83" t="s">
        <v>369</v>
      </c>
      <c r="B1001" s="83" t="s">
        <v>367</v>
      </c>
      <c r="C1001" s="83" t="s">
        <v>368</v>
      </c>
      <c r="D1001" s="83">
        <v>123456</v>
      </c>
      <c r="E1001" s="83" t="s">
        <v>370</v>
      </c>
      <c r="F1001" s="83">
        <v>3</v>
      </c>
      <c r="G1001" s="83">
        <v>8</v>
      </c>
      <c r="H1001" s="83">
        <v>300</v>
      </c>
      <c r="I1001" s="83" t="s">
        <v>406</v>
      </c>
      <c r="J1001" s="83" t="s">
        <v>406</v>
      </c>
      <c r="K1001" s="83" t="s">
        <v>406</v>
      </c>
      <c r="L1001" s="83" t="s">
        <v>406</v>
      </c>
      <c r="M1001" s="83" t="s">
        <v>406</v>
      </c>
      <c r="N1001" s="83" t="s">
        <v>406</v>
      </c>
      <c r="O1001" s="83" t="s">
        <v>406</v>
      </c>
      <c r="P1001" s="83" t="s">
        <v>406</v>
      </c>
      <c r="Q1001" s="83" t="s">
        <v>406</v>
      </c>
      <c r="R1001" s="83" t="s">
        <v>406</v>
      </c>
      <c r="S1001" s="83" t="s">
        <v>406</v>
      </c>
      <c r="T1001" s="83" t="s">
        <v>406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W241"/>
  <sheetViews>
    <sheetView showGridLines="0" topLeftCell="A166" zoomScale="80" zoomScaleNormal="80" workbookViewId="0">
      <selection activeCell="G212" sqref="G212"/>
    </sheetView>
  </sheetViews>
  <sheetFormatPr baseColWidth="10" defaultColWidth="8.90625" defaultRowHeight="14.5"/>
  <cols>
    <col min="1" max="23" width="8.90625" style="3" customWidth="1"/>
    <col min="24" max="16384" width="8.90625" style="3"/>
  </cols>
  <sheetData>
    <row r="1" spans="1:23">
      <c r="A1" s="205" t="s">
        <v>198</v>
      </c>
      <c r="B1" s="1" t="s">
        <v>495</v>
      </c>
      <c r="C1" s="1" t="s">
        <v>496</v>
      </c>
      <c r="D1" s="1" t="s">
        <v>512</v>
      </c>
      <c r="E1" s="1" t="s">
        <v>546</v>
      </c>
      <c r="F1" s="1" t="s">
        <v>2</v>
      </c>
      <c r="G1" s="1" t="s">
        <v>475</v>
      </c>
      <c r="H1" s="1" t="s">
        <v>497</v>
      </c>
      <c r="I1" s="1" t="s">
        <v>498</v>
      </c>
      <c r="J1" s="1" t="s">
        <v>499</v>
      </c>
      <c r="K1" s="1" t="s">
        <v>476</v>
      </c>
      <c r="L1" s="1" t="s">
        <v>500</v>
      </c>
      <c r="M1" s="1" t="s">
        <v>501</v>
      </c>
      <c r="N1" s="1" t="s">
        <v>502</v>
      </c>
      <c r="O1" s="1" t="s">
        <v>503</v>
      </c>
      <c r="P1" s="1" t="s">
        <v>477</v>
      </c>
      <c r="Q1" s="1" t="s">
        <v>504</v>
      </c>
      <c r="R1" s="1" t="s">
        <v>505</v>
      </c>
      <c r="S1" s="1" t="s">
        <v>506</v>
      </c>
      <c r="T1" s="1" t="s">
        <v>507</v>
      </c>
      <c r="U1" s="1" t="s">
        <v>508</v>
      </c>
      <c r="V1" s="1" t="s">
        <v>478</v>
      </c>
      <c r="W1" s="1" t="s">
        <v>518</v>
      </c>
    </row>
    <row r="2" spans="1:23">
      <c r="A2" s="3" t="s">
        <v>323</v>
      </c>
      <c r="B2" s="3" t="s">
        <v>88</v>
      </c>
      <c r="C2" s="3" t="s">
        <v>509</v>
      </c>
      <c r="D2" s="3" t="str">
        <f>A2&amp;B2&amp;C2</f>
        <v>PP0Plot 1Cocoa yield</v>
      </c>
      <c r="E2" s="3" t="str">
        <f>B2&amp;C2</f>
        <v>Plot 1Cocoa yield</v>
      </c>
      <c r="F2" s="3" t="s">
        <v>133</v>
      </c>
      <c r="G2" s="4">
        <f ca="1">PP0!F$1004</f>
        <v>300</v>
      </c>
      <c r="H2" s="4">
        <f ca="1">PP0!G$1004</f>
        <v>300</v>
      </c>
      <c r="I2" s="4">
        <f ca="1">PP0!H$1004</f>
        <v>300</v>
      </c>
      <c r="J2" s="4">
        <f ca="1">PP0!I$1004</f>
        <v>300</v>
      </c>
      <c r="K2" s="4">
        <f ca="1">PP0!J$1004</f>
        <v>300</v>
      </c>
      <c r="L2" s="4">
        <f ca="1">PP0!K$1004</f>
        <v>300</v>
      </c>
      <c r="M2" s="4">
        <f ca="1">PP0!L$1004</f>
        <v>270</v>
      </c>
      <c r="N2" s="4">
        <f ca="1">PP0!M$1004</f>
        <v>270</v>
      </c>
      <c r="O2" s="4">
        <f ca="1">PP0!N$1004</f>
        <v>270</v>
      </c>
      <c r="P2" s="4">
        <f ca="1">PP0!O$1004</f>
        <v>270</v>
      </c>
      <c r="Q2" s="4">
        <f ca="1">PP0!P$1004</f>
        <v>270</v>
      </c>
      <c r="R2" s="4">
        <f ca="1">PP0!Q$1004</f>
        <v>270</v>
      </c>
      <c r="S2" s="4">
        <f ca="1">PP0!R$1004</f>
        <v>270</v>
      </c>
      <c r="T2" s="4">
        <f ca="1">PP0!S$1004</f>
        <v>270</v>
      </c>
      <c r="U2" s="4">
        <f ca="1">PP0!T$1004</f>
        <v>270</v>
      </c>
      <c r="V2" s="4">
        <f ca="1">AVERAGE(Table3[[#This Row],[Year 1]:[Year 10]])</f>
        <v>288</v>
      </c>
      <c r="W2" s="4">
        <f ca="1">AVERAGE(Table3[[#This Row],[Year 1]:[Year 15]])</f>
        <v>282</v>
      </c>
    </row>
    <row r="3" spans="1:23">
      <c r="A3" s="3" t="s">
        <v>323</v>
      </c>
      <c r="B3" s="3" t="s">
        <v>89</v>
      </c>
      <c r="C3" s="3" t="s">
        <v>509</v>
      </c>
      <c r="D3" s="3" t="str">
        <f t="shared" ref="D3:D66" si="0">A3&amp;B3&amp;C3</f>
        <v>PP0Plot 2Cocoa yield</v>
      </c>
      <c r="E3" s="3" t="str">
        <f t="shared" ref="E3:E66" si="1">B3&amp;C3</f>
        <v>Plot 2Cocoa yield</v>
      </c>
      <c r="F3" s="3" t="s">
        <v>133</v>
      </c>
      <c r="G3" s="4">
        <f ca="1">PP0!F$1005</f>
        <v>450</v>
      </c>
      <c r="H3" s="4">
        <f ca="1">PP0!G$1005</f>
        <v>405</v>
      </c>
      <c r="I3" s="4">
        <f ca="1">PP0!H$1005</f>
        <v>405</v>
      </c>
      <c r="J3" s="4">
        <f ca="1">PP0!I$1005</f>
        <v>405</v>
      </c>
      <c r="K3" s="4">
        <f ca="1">PP0!J$1005</f>
        <v>405</v>
      </c>
      <c r="L3" s="4">
        <f ca="1">PP0!K$1005</f>
        <v>405</v>
      </c>
      <c r="M3" s="4">
        <f ca="1">PP0!L$1005</f>
        <v>405</v>
      </c>
      <c r="N3" s="4">
        <f ca="1">PP0!M$1005</f>
        <v>405</v>
      </c>
      <c r="O3" s="4">
        <f ca="1">PP0!N$1005</f>
        <v>405</v>
      </c>
      <c r="P3" s="4">
        <f ca="1">PP0!O$1005</f>
        <v>405</v>
      </c>
      <c r="Q3" s="4">
        <f ca="1">PP0!P$1005</f>
        <v>405</v>
      </c>
      <c r="R3" s="4">
        <f ca="1">PP0!Q$1005</f>
        <v>379.49999999999994</v>
      </c>
      <c r="S3" s="4">
        <f ca="1">PP0!R$1005</f>
        <v>354.00000000000006</v>
      </c>
      <c r="T3" s="4">
        <f ca="1">PP0!S$1005</f>
        <v>328.50000000000006</v>
      </c>
      <c r="U3" s="4">
        <f ca="1">PP0!T$1005</f>
        <v>303.00000000000006</v>
      </c>
      <c r="V3" s="4">
        <f ca="1">AVERAGE(Table3[[#This Row],[Year 1]:[Year 10]])</f>
        <v>409.5</v>
      </c>
      <c r="W3" s="4">
        <f ca="1">AVERAGE(Table3[[#This Row],[Year 1]:[Year 15]])</f>
        <v>391</v>
      </c>
    </row>
    <row r="4" spans="1:23">
      <c r="A4" s="3" t="s">
        <v>323</v>
      </c>
      <c r="B4" s="3" t="s">
        <v>90</v>
      </c>
      <c r="C4" s="3" t="s">
        <v>509</v>
      </c>
      <c r="D4" s="3" t="str">
        <f t="shared" si="0"/>
        <v>PP0Plot 3Cocoa yield</v>
      </c>
      <c r="E4" s="3" t="str">
        <f t="shared" si="1"/>
        <v>Plot 3Cocoa yield</v>
      </c>
      <c r="F4" s="3" t="s">
        <v>133</v>
      </c>
      <c r="G4" s="4">
        <f ca="1">PP0!F$1006</f>
        <v>220.00000000000003</v>
      </c>
      <c r="H4" s="4">
        <f ca="1">PP0!G$1006</f>
        <v>224.88888888888886</v>
      </c>
      <c r="I4" s="4">
        <f ca="1">PP0!H$1006</f>
        <v>227.2592592592593</v>
      </c>
      <c r="J4" s="4">
        <f ca="1">PP0!I$1006</f>
        <v>210.88888888888894</v>
      </c>
      <c r="K4" s="4">
        <f ca="1">PP0!J$1006</f>
        <v>194.51851851851856</v>
      </c>
      <c r="L4" s="4">
        <f ca="1">PP0!K$1006</f>
        <v>178.14814814814815</v>
      </c>
      <c r="M4" s="4">
        <f ca="1">PP0!L$1006</f>
        <v>161.77777777777789</v>
      </c>
      <c r="N4" s="4">
        <f ca="1">PP0!M$1006</f>
        <v>145.40740740740748</v>
      </c>
      <c r="O4" s="4">
        <f ca="1">PP0!N$1006</f>
        <v>129.03703703703709</v>
      </c>
      <c r="P4" s="4">
        <f ca="1">PP0!O$1006</f>
        <v>112.66666666666676</v>
      </c>
      <c r="Q4" s="4">
        <f ca="1">PP0!P$1006</f>
        <v>96.296296296296376</v>
      </c>
      <c r="R4" s="4">
        <f ca="1">PP0!Q$1006</f>
        <v>79.925925925926009</v>
      </c>
      <c r="S4" s="4">
        <f ca="1">PP0!R$1006</f>
        <v>63.555555555555635</v>
      </c>
      <c r="T4" s="4">
        <f ca="1">PP0!S$1006</f>
        <v>47.185185185185269</v>
      </c>
      <c r="U4" s="4">
        <f ca="1">PP0!T$1006</f>
        <v>30.814814814814891</v>
      </c>
      <c r="V4" s="4">
        <f ca="1">AVERAGE(Table3[[#This Row],[Year 1]:[Year 10]])</f>
        <v>180.45925925925931</v>
      </c>
      <c r="W4" s="4">
        <f ca="1">AVERAGE(Table3[[#This Row],[Year 1]:[Year 15]])</f>
        <v>141.49135802469144</v>
      </c>
    </row>
    <row r="5" spans="1:23">
      <c r="A5" s="3" t="s">
        <v>323</v>
      </c>
      <c r="B5" s="3" t="s">
        <v>91</v>
      </c>
      <c r="C5" s="3" t="s">
        <v>509</v>
      </c>
      <c r="D5" s="3" t="str">
        <f t="shared" si="0"/>
        <v>PP0Plot 4Cocoa yield</v>
      </c>
      <c r="E5" s="3" t="str">
        <f t="shared" si="1"/>
        <v>Plot 4Cocoa yield</v>
      </c>
      <c r="F5" s="3" t="s">
        <v>133</v>
      </c>
      <c r="G5" s="4">
        <f ca="1">PP0!F$1007</f>
        <v>500</v>
      </c>
      <c r="H5" s="4">
        <f ca="1">PP0!G$1007</f>
        <v>500</v>
      </c>
      <c r="I5" s="4">
        <f ca="1">PP0!H$1007</f>
        <v>500</v>
      </c>
      <c r="J5" s="4">
        <f ca="1">PP0!I$1007</f>
        <v>500</v>
      </c>
      <c r="K5" s="4">
        <f ca="1">PP0!J$1007</f>
        <v>500</v>
      </c>
      <c r="L5" s="4">
        <f ca="1">PP0!K$1007</f>
        <v>500</v>
      </c>
      <c r="M5" s="4">
        <f ca="1">PP0!L$1007</f>
        <v>450</v>
      </c>
      <c r="N5" s="4">
        <f ca="1">PP0!M$1007</f>
        <v>450</v>
      </c>
      <c r="O5" s="4">
        <f ca="1">PP0!N$1007</f>
        <v>450</v>
      </c>
      <c r="P5" s="4">
        <f ca="1">PP0!O$1007</f>
        <v>450</v>
      </c>
      <c r="Q5" s="4">
        <f ca="1">PP0!P$1007</f>
        <v>450</v>
      </c>
      <c r="R5" s="4">
        <f ca="1">PP0!Q$1007</f>
        <v>450</v>
      </c>
      <c r="S5" s="4">
        <f ca="1">PP0!R$1007</f>
        <v>450</v>
      </c>
      <c r="T5" s="4">
        <f ca="1">PP0!S$1007</f>
        <v>450</v>
      </c>
      <c r="U5" s="4">
        <f ca="1">PP0!T$1007</f>
        <v>450</v>
      </c>
      <c r="V5" s="4">
        <f ca="1">AVERAGE(Table3[[#This Row],[Year 1]:[Year 10]])</f>
        <v>480</v>
      </c>
      <c r="W5" s="4">
        <f ca="1">AVERAGE(Table3[[#This Row],[Year 1]:[Year 15]])</f>
        <v>470</v>
      </c>
    </row>
    <row r="6" spans="1:23">
      <c r="A6" s="3" t="s">
        <v>323</v>
      </c>
      <c r="B6" s="3" t="s">
        <v>92</v>
      </c>
      <c r="C6" s="3" t="s">
        <v>509</v>
      </c>
      <c r="D6" s="3" t="str">
        <f t="shared" si="0"/>
        <v>PP0Plot 5Cocoa yield</v>
      </c>
      <c r="E6" s="3" t="str">
        <f t="shared" si="1"/>
        <v>Plot 5Cocoa yield</v>
      </c>
      <c r="F6" s="3" t="s">
        <v>133</v>
      </c>
      <c r="G6" s="4">
        <f ca="1">PP0!F$1008</f>
        <v>330</v>
      </c>
      <c r="H6" s="4">
        <f ca="1">PP0!G$1008</f>
        <v>360</v>
      </c>
      <c r="I6" s="4">
        <f ca="1">PP0!H$1008</f>
        <v>390</v>
      </c>
      <c r="J6" s="4">
        <f ca="1">PP0!I$1008</f>
        <v>390</v>
      </c>
      <c r="K6" s="4">
        <f ca="1">PP0!J$1008</f>
        <v>390</v>
      </c>
      <c r="L6" s="4">
        <f ca="1">PP0!K$1008</f>
        <v>390</v>
      </c>
      <c r="M6" s="4">
        <f ca="1">PP0!L$1008</f>
        <v>351</v>
      </c>
      <c r="N6" s="4">
        <f ca="1">PP0!M$1008</f>
        <v>351</v>
      </c>
      <c r="O6" s="4">
        <f ca="1">PP0!N$1008</f>
        <v>351</v>
      </c>
      <c r="P6" s="4">
        <f ca="1">PP0!O$1008</f>
        <v>351</v>
      </c>
      <c r="Q6" s="4">
        <f ca="1">PP0!P$1008</f>
        <v>351</v>
      </c>
      <c r="R6" s="4">
        <f ca="1">PP0!Q$1008</f>
        <v>351</v>
      </c>
      <c r="S6" s="4">
        <f ca="1">PP0!R$1008</f>
        <v>351</v>
      </c>
      <c r="T6" s="4">
        <f ca="1">PP0!S$1008</f>
        <v>351</v>
      </c>
      <c r="U6" s="4">
        <f ca="1">PP0!T$1008</f>
        <v>351</v>
      </c>
      <c r="V6" s="4">
        <f ca="1">AVERAGE(Table3[[#This Row],[Year 1]:[Year 10]])</f>
        <v>365.4</v>
      </c>
      <c r="W6" s="4">
        <f ca="1">AVERAGE(Table3[[#This Row],[Year 1]:[Year 15]])</f>
        <v>360.6</v>
      </c>
    </row>
    <row r="7" spans="1:23">
      <c r="A7" s="3" t="s">
        <v>323</v>
      </c>
      <c r="B7" s="3" t="s">
        <v>348</v>
      </c>
      <c r="C7" s="3" t="s">
        <v>509</v>
      </c>
      <c r="D7" s="3" t="str">
        <f t="shared" si="0"/>
        <v>PP0TotalCocoa yield</v>
      </c>
      <c r="E7" s="3" t="str">
        <f t="shared" si="1"/>
        <v>TotalCocoa yield</v>
      </c>
      <c r="F7" s="3" t="s">
        <v>589</v>
      </c>
      <c r="G7" s="4">
        <f ca="1">PP0!F$1009</f>
        <v>360</v>
      </c>
      <c r="H7" s="4">
        <f ca="1">PP0!G$1009</f>
        <v>357.97777777777776</v>
      </c>
      <c r="I7" s="4">
        <f ca="1">PP0!H$1009</f>
        <v>364.45185185185187</v>
      </c>
      <c r="J7" s="4">
        <f ca="1">PP0!I$1009</f>
        <v>361.17777777777781</v>
      </c>
      <c r="K7" s="4">
        <f ca="1">PP0!J$1009</f>
        <v>357.90370370370374</v>
      </c>
      <c r="L7" s="4">
        <f ca="1">PP0!K$1009</f>
        <v>354.62962962962968</v>
      </c>
      <c r="M7" s="4">
        <f ca="1">PP0!L$1009</f>
        <v>327.55555555555554</v>
      </c>
      <c r="N7" s="4">
        <f ca="1">PP0!M$1009</f>
        <v>324.28148148148148</v>
      </c>
      <c r="O7" s="4">
        <f ca="1">PP0!N$1009</f>
        <v>321.00740740740741</v>
      </c>
      <c r="P7" s="4">
        <f ca="1">PP0!O$1009</f>
        <v>317.73333333333335</v>
      </c>
      <c r="Q7" s="4">
        <f ca="1">PP0!P$1009</f>
        <v>314.45925925925928</v>
      </c>
      <c r="R7" s="4">
        <f ca="1">PP0!Q$1009</f>
        <v>306.0851851851852</v>
      </c>
      <c r="S7" s="4">
        <f ca="1">PP0!R$1009</f>
        <v>297.71111111111111</v>
      </c>
      <c r="T7" s="4">
        <f ca="1">PP0!S$1009</f>
        <v>289.33703703703702</v>
      </c>
      <c r="U7" s="4">
        <f ca="1">PP0!T$1009</f>
        <v>280.96296296296293</v>
      </c>
      <c r="V7" s="4">
        <f ca="1">AVERAGE(Table3[[#This Row],[Year 1]:[Year 10]])</f>
        <v>344.6718518518519</v>
      </c>
      <c r="W7" s="4">
        <f ca="1">AVERAGE(Table3[[#This Row],[Year 1]:[Year 15]])</f>
        <v>329.01827160493826</v>
      </c>
    </row>
    <row r="8" spans="1:23">
      <c r="A8" s="3" t="s">
        <v>323</v>
      </c>
      <c r="B8" s="3" t="s">
        <v>88</v>
      </c>
      <c r="C8" s="3" t="s">
        <v>458</v>
      </c>
      <c r="D8" s="3" t="str">
        <f t="shared" si="0"/>
        <v>PP0Plot 1Cocoa revenues</v>
      </c>
      <c r="E8" s="3" t="str">
        <f t="shared" si="1"/>
        <v>Plot 1Cocoa revenues</v>
      </c>
      <c r="F8" s="3" t="s">
        <v>589</v>
      </c>
      <c r="G8" s="4">
        <f ca="1">PP0!F$1019</f>
        <v>399</v>
      </c>
      <c r="H8" s="4">
        <f ca="1">PP0!G$1019</f>
        <v>399</v>
      </c>
      <c r="I8" s="4">
        <f ca="1">PP0!H$1019</f>
        <v>399</v>
      </c>
      <c r="J8" s="4">
        <f ca="1">PP0!I$1019</f>
        <v>399</v>
      </c>
      <c r="K8" s="4">
        <f ca="1">PP0!J$1019</f>
        <v>399</v>
      </c>
      <c r="L8" s="4">
        <f ca="1">PP0!K$1019</f>
        <v>399</v>
      </c>
      <c r="M8" s="4">
        <f ca="1">PP0!L$1019</f>
        <v>359.1</v>
      </c>
      <c r="N8" s="4">
        <f ca="1">PP0!M$1019</f>
        <v>359.1</v>
      </c>
      <c r="O8" s="4">
        <f ca="1">PP0!N$1019</f>
        <v>359.1</v>
      </c>
      <c r="P8" s="4">
        <f ca="1">PP0!O$1019</f>
        <v>359.1</v>
      </c>
      <c r="Q8" s="4">
        <f ca="1">PP0!P$1019</f>
        <v>359.1</v>
      </c>
      <c r="R8" s="4">
        <f ca="1">PP0!Q$1019</f>
        <v>359.1</v>
      </c>
      <c r="S8" s="4">
        <f ca="1">PP0!R$1019</f>
        <v>359.1</v>
      </c>
      <c r="T8" s="4">
        <f ca="1">PP0!S$1019</f>
        <v>359.1</v>
      </c>
      <c r="U8" s="4">
        <f ca="1">PP0!T$1019</f>
        <v>359.1</v>
      </c>
      <c r="V8" s="4">
        <f ca="1">AVERAGE(Table3[[#This Row],[Year 1]:[Year 10]])</f>
        <v>383.03999999999996</v>
      </c>
      <c r="W8" s="4">
        <f ca="1">AVERAGE(Table3[[#This Row],[Year 1]:[Year 15]])</f>
        <v>375.06000000000012</v>
      </c>
    </row>
    <row r="9" spans="1:23">
      <c r="A9" s="3" t="s">
        <v>323</v>
      </c>
      <c r="B9" s="3" t="s">
        <v>89</v>
      </c>
      <c r="C9" s="3" t="s">
        <v>458</v>
      </c>
      <c r="D9" s="3" t="str">
        <f t="shared" si="0"/>
        <v>PP0Plot 2Cocoa revenues</v>
      </c>
      <c r="E9" s="3" t="str">
        <f t="shared" si="1"/>
        <v>Plot 2Cocoa revenues</v>
      </c>
      <c r="F9" s="3" t="s">
        <v>589</v>
      </c>
      <c r="G9" s="4">
        <f ca="1">PP0!F$1020</f>
        <v>598.5</v>
      </c>
      <c r="H9" s="4">
        <f ca="1">PP0!G$1020</f>
        <v>538.65</v>
      </c>
      <c r="I9" s="4">
        <f ca="1">PP0!H$1020</f>
        <v>538.65</v>
      </c>
      <c r="J9" s="4">
        <f ca="1">PP0!I$1020</f>
        <v>538.65</v>
      </c>
      <c r="K9" s="4">
        <f ca="1">PP0!J$1020</f>
        <v>538.65</v>
      </c>
      <c r="L9" s="4">
        <f ca="1">PP0!K$1020</f>
        <v>538.65</v>
      </c>
      <c r="M9" s="4">
        <f ca="1">PP0!L$1020</f>
        <v>538.65</v>
      </c>
      <c r="N9" s="4">
        <f ca="1">PP0!M$1020</f>
        <v>538.65</v>
      </c>
      <c r="O9" s="4">
        <f ca="1">PP0!N$1020</f>
        <v>538.65</v>
      </c>
      <c r="P9" s="4">
        <f ca="1">PP0!O$1020</f>
        <v>538.65</v>
      </c>
      <c r="Q9" s="4">
        <f ca="1">PP0!P$1020</f>
        <v>538.65</v>
      </c>
      <c r="R9" s="4">
        <f ca="1">PP0!Q$1020</f>
        <v>504.73499999999996</v>
      </c>
      <c r="S9" s="4">
        <f ca="1">PP0!R$1020</f>
        <v>470.82000000000005</v>
      </c>
      <c r="T9" s="4">
        <f ca="1">PP0!S$1020</f>
        <v>436.90500000000009</v>
      </c>
      <c r="U9" s="4">
        <f ca="1">PP0!T$1020</f>
        <v>402.99000000000007</v>
      </c>
      <c r="V9" s="4">
        <f ca="1">AVERAGE(Table3[[#This Row],[Year 1]:[Year 10]])</f>
        <v>544.63499999999999</v>
      </c>
      <c r="W9" s="4">
        <f ca="1">AVERAGE(Table3[[#This Row],[Year 1]:[Year 15]])</f>
        <v>520.02999999999986</v>
      </c>
    </row>
    <row r="10" spans="1:23">
      <c r="A10" s="3" t="s">
        <v>323</v>
      </c>
      <c r="B10" s="3" t="s">
        <v>90</v>
      </c>
      <c r="C10" s="3" t="s">
        <v>458</v>
      </c>
      <c r="D10" s="3" t="str">
        <f t="shared" si="0"/>
        <v>PP0Plot 3Cocoa revenues</v>
      </c>
      <c r="E10" s="3" t="str">
        <f t="shared" si="1"/>
        <v>Plot 3Cocoa revenues</v>
      </c>
      <c r="F10" s="3" t="s">
        <v>589</v>
      </c>
      <c r="G10" s="4">
        <f ca="1">PP0!F$1021</f>
        <v>292.60000000000008</v>
      </c>
      <c r="H10" s="4">
        <f ca="1">PP0!G$1021</f>
        <v>299.10222222222217</v>
      </c>
      <c r="I10" s="4">
        <f ca="1">PP0!H$1021</f>
        <v>302.25481481481489</v>
      </c>
      <c r="J10" s="4">
        <f ca="1">PP0!I$1021</f>
        <v>280.48222222222233</v>
      </c>
      <c r="K10" s="4">
        <f ca="1">PP0!J$1021</f>
        <v>258.70962962962972</v>
      </c>
      <c r="L10" s="4">
        <f ca="1">PP0!K$1021</f>
        <v>236.93703703703704</v>
      </c>
      <c r="M10" s="4">
        <f ca="1">PP0!L$1021</f>
        <v>215.16444444444457</v>
      </c>
      <c r="N10" s="4">
        <f ca="1">PP0!M$1021</f>
        <v>193.39185185185195</v>
      </c>
      <c r="O10" s="4">
        <f ca="1">PP0!N$1021</f>
        <v>171.61925925925934</v>
      </c>
      <c r="P10" s="4">
        <f ca="1">PP0!O$1021</f>
        <v>149.84666666666678</v>
      </c>
      <c r="Q10" s="4">
        <f ca="1">PP0!P$1021</f>
        <v>128.07407407407416</v>
      </c>
      <c r="R10" s="4">
        <f ca="1">PP0!Q$1021</f>
        <v>106.30148148148159</v>
      </c>
      <c r="S10" s="4">
        <f ca="1">PP0!R$1021</f>
        <v>84.528888888888986</v>
      </c>
      <c r="T10" s="4">
        <f ca="1">PP0!S$1021</f>
        <v>62.756296296296405</v>
      </c>
      <c r="U10" s="4">
        <f ca="1">PP0!T$1021</f>
        <v>40.983703703703803</v>
      </c>
      <c r="V10" s="4">
        <f ca="1">AVERAGE(Table3[[#This Row],[Year 1]:[Year 10]])</f>
        <v>240.01081481481486</v>
      </c>
      <c r="W10" s="4">
        <f ca="1">AVERAGE(Table3[[#This Row],[Year 1]:[Year 15]])</f>
        <v>188.1835061728396</v>
      </c>
    </row>
    <row r="11" spans="1:23">
      <c r="A11" s="3" t="s">
        <v>323</v>
      </c>
      <c r="B11" s="3" t="s">
        <v>91</v>
      </c>
      <c r="C11" s="3" t="s">
        <v>458</v>
      </c>
      <c r="D11" s="3" t="str">
        <f t="shared" si="0"/>
        <v>PP0Plot 4Cocoa revenues</v>
      </c>
      <c r="E11" s="3" t="str">
        <f t="shared" si="1"/>
        <v>Plot 4Cocoa revenues</v>
      </c>
      <c r="F11" s="3" t="s">
        <v>589</v>
      </c>
      <c r="G11" s="4">
        <f ca="1">PP0!F$1022</f>
        <v>665</v>
      </c>
      <c r="H11" s="4">
        <f ca="1">PP0!G$1022</f>
        <v>665</v>
      </c>
      <c r="I11" s="4">
        <f ca="1">PP0!H$1022</f>
        <v>665</v>
      </c>
      <c r="J11" s="4">
        <f ca="1">PP0!I$1022</f>
        <v>665</v>
      </c>
      <c r="K11" s="4">
        <f ca="1">PP0!J$1022</f>
        <v>665</v>
      </c>
      <c r="L11" s="4">
        <f ca="1">PP0!K$1022</f>
        <v>665</v>
      </c>
      <c r="M11" s="4">
        <f ca="1">PP0!L$1022</f>
        <v>598.5</v>
      </c>
      <c r="N11" s="4">
        <f ca="1">PP0!M$1022</f>
        <v>598.5</v>
      </c>
      <c r="O11" s="4">
        <f ca="1">PP0!N$1022</f>
        <v>598.5</v>
      </c>
      <c r="P11" s="4">
        <f ca="1">PP0!O$1022</f>
        <v>598.5</v>
      </c>
      <c r="Q11" s="4">
        <f ca="1">PP0!P$1022</f>
        <v>598.5</v>
      </c>
      <c r="R11" s="4">
        <f ca="1">PP0!Q$1022</f>
        <v>598.5</v>
      </c>
      <c r="S11" s="4">
        <f ca="1">PP0!R$1022</f>
        <v>598.5</v>
      </c>
      <c r="T11" s="4">
        <f ca="1">PP0!S$1022</f>
        <v>598.5</v>
      </c>
      <c r="U11" s="4">
        <f ca="1">PP0!T$1022</f>
        <v>598.5</v>
      </c>
      <c r="V11" s="4">
        <f ca="1">AVERAGE(Table3[[#This Row],[Year 1]:[Year 10]])</f>
        <v>638.4</v>
      </c>
      <c r="W11" s="4">
        <f ca="1">AVERAGE(Table3[[#This Row],[Year 1]:[Year 15]])</f>
        <v>625.1</v>
      </c>
    </row>
    <row r="12" spans="1:23">
      <c r="A12" s="3" t="s">
        <v>323</v>
      </c>
      <c r="B12" s="3" t="s">
        <v>92</v>
      </c>
      <c r="C12" s="3" t="s">
        <v>458</v>
      </c>
      <c r="D12" s="3" t="str">
        <f t="shared" si="0"/>
        <v>PP0Plot 5Cocoa revenues</v>
      </c>
      <c r="E12" s="3" t="str">
        <f t="shared" si="1"/>
        <v>Plot 5Cocoa revenues</v>
      </c>
      <c r="F12" s="3" t="s">
        <v>589</v>
      </c>
      <c r="G12" s="4">
        <f ca="1">PP0!F$1023</f>
        <v>438.9</v>
      </c>
      <c r="H12" s="4">
        <f ca="1">PP0!G$1023</f>
        <v>478.8</v>
      </c>
      <c r="I12" s="4">
        <f ca="1">PP0!H$1023</f>
        <v>518.70000000000005</v>
      </c>
      <c r="J12" s="4">
        <f ca="1">PP0!I$1023</f>
        <v>518.70000000000005</v>
      </c>
      <c r="K12" s="4">
        <f ca="1">PP0!J$1023</f>
        <v>518.70000000000005</v>
      </c>
      <c r="L12" s="4">
        <f ca="1">PP0!K$1023</f>
        <v>518.70000000000005</v>
      </c>
      <c r="M12" s="4">
        <f ca="1">PP0!L$1023</f>
        <v>466.83</v>
      </c>
      <c r="N12" s="4">
        <f ca="1">PP0!M$1023</f>
        <v>466.83</v>
      </c>
      <c r="O12" s="4">
        <f ca="1">PP0!N$1023</f>
        <v>466.83</v>
      </c>
      <c r="P12" s="4">
        <f ca="1">PP0!O$1023</f>
        <v>466.83</v>
      </c>
      <c r="Q12" s="4">
        <f ca="1">PP0!P$1023</f>
        <v>466.83</v>
      </c>
      <c r="R12" s="4">
        <f ca="1">PP0!Q$1023</f>
        <v>466.83</v>
      </c>
      <c r="S12" s="4">
        <f ca="1">PP0!R$1023</f>
        <v>466.83</v>
      </c>
      <c r="T12" s="4">
        <f ca="1">PP0!S$1023</f>
        <v>466.83</v>
      </c>
      <c r="U12" s="4">
        <f ca="1">PP0!T$1023</f>
        <v>466.83</v>
      </c>
      <c r="V12" s="4">
        <f ca="1">AVERAGE(Table3[[#This Row],[Year 1]:[Year 10]])</f>
        <v>485.98199999999997</v>
      </c>
      <c r="W12" s="4">
        <f ca="1">AVERAGE(Table3[[#This Row],[Year 1]:[Year 15]])</f>
        <v>479.59799999999996</v>
      </c>
    </row>
    <row r="13" spans="1:23">
      <c r="A13" s="3" t="s">
        <v>323</v>
      </c>
      <c r="B13" s="3" t="s">
        <v>348</v>
      </c>
      <c r="C13" s="3" t="s">
        <v>458</v>
      </c>
      <c r="D13" s="3" t="str">
        <f t="shared" si="0"/>
        <v>PP0TotalCocoa revenues</v>
      </c>
      <c r="E13" s="3" t="str">
        <f t="shared" si="1"/>
        <v>TotalCocoa revenues</v>
      </c>
      <c r="F13" s="3" t="s">
        <v>589</v>
      </c>
      <c r="G13" s="4">
        <f ca="1">PP0!F$1024</f>
        <v>2394</v>
      </c>
      <c r="H13" s="4">
        <f ca="1">PP0!G$1024</f>
        <v>2380.5522222222221</v>
      </c>
      <c r="I13" s="4">
        <f ca="1">PP0!H$1024</f>
        <v>2423.6048148148147</v>
      </c>
      <c r="J13" s="4">
        <f ca="1">PP0!I$1024</f>
        <v>2401.8322222222223</v>
      </c>
      <c r="K13" s="4">
        <f ca="1">PP0!J$1024</f>
        <v>2380.0596296296299</v>
      </c>
      <c r="L13" s="4">
        <f ca="1">PP0!K$1024</f>
        <v>2358.2870370370374</v>
      </c>
      <c r="M13" s="4">
        <f ca="1">PP0!L$1024</f>
        <v>2178.2444444444445</v>
      </c>
      <c r="N13" s="4">
        <f ca="1">PP0!M$1024</f>
        <v>2156.4718518518521</v>
      </c>
      <c r="O13" s="4">
        <f ca="1">PP0!N$1024</f>
        <v>2134.6992592592592</v>
      </c>
      <c r="P13" s="4">
        <f ca="1">PP0!O$1024</f>
        <v>2112.9266666666667</v>
      </c>
      <c r="Q13" s="4">
        <f ca="1">PP0!P$1024</f>
        <v>2091.1540740740743</v>
      </c>
      <c r="R13" s="4">
        <f ca="1">PP0!Q$1024</f>
        <v>2035.4664814814814</v>
      </c>
      <c r="S13" s="4">
        <f ca="1">PP0!R$1024</f>
        <v>1979.778888888889</v>
      </c>
      <c r="T13" s="4">
        <f ca="1">PP0!S$1024</f>
        <v>1924.0912962962966</v>
      </c>
      <c r="U13" s="4">
        <f ca="1">PP0!T$1024</f>
        <v>1868.4037037037037</v>
      </c>
      <c r="V13" s="4">
        <f ca="1">AVERAGE(Table3[[#This Row],[Year 1]:[Year 10]])</f>
        <v>2292.0678148148149</v>
      </c>
      <c r="W13" s="4">
        <f ca="1">AVERAGE(Table3[[#This Row],[Year 1]:[Year 15]])</f>
        <v>2187.9715061728398</v>
      </c>
    </row>
    <row r="14" spans="1:23">
      <c r="A14" s="3" t="s">
        <v>323</v>
      </c>
      <c r="B14" s="3" t="s">
        <v>88</v>
      </c>
      <c r="C14" s="3" t="s">
        <v>513</v>
      </c>
      <c r="D14" s="3" t="str">
        <f t="shared" si="0"/>
        <v>PP0Plot 1Non-cocoa revenues</v>
      </c>
      <c r="E14" s="3" t="str">
        <f t="shared" si="1"/>
        <v>Plot 1Non-cocoa revenues</v>
      </c>
      <c r="F14" s="3" t="s">
        <v>589</v>
      </c>
      <c r="G14" s="4">
        <f ca="1">PP0!F$1034</f>
        <v>139.65</v>
      </c>
      <c r="H14" s="4">
        <f ca="1">PP0!G$1034</f>
        <v>139.65</v>
      </c>
      <c r="I14" s="4">
        <f ca="1">PP0!H$1034</f>
        <v>139.65</v>
      </c>
      <c r="J14" s="4">
        <f ca="1">PP0!I$1034</f>
        <v>139.65</v>
      </c>
      <c r="K14" s="4">
        <f ca="1">PP0!J$1034</f>
        <v>139.65</v>
      </c>
      <c r="L14" s="4">
        <f ca="1">PP0!K$1034</f>
        <v>139.65</v>
      </c>
      <c r="M14" s="4">
        <f ca="1">PP0!L$1034</f>
        <v>139.65</v>
      </c>
      <c r="N14" s="4">
        <f ca="1">PP0!M$1034</f>
        <v>139.65</v>
      </c>
      <c r="O14" s="4">
        <f ca="1">PP0!N$1034</f>
        <v>139.65</v>
      </c>
      <c r="P14" s="4">
        <f ca="1">PP0!O$1034</f>
        <v>139.65</v>
      </c>
      <c r="Q14" s="4">
        <f ca="1">PP0!P$1034</f>
        <v>139.65</v>
      </c>
      <c r="R14" s="4">
        <f ca="1">PP0!Q$1034</f>
        <v>139.65</v>
      </c>
      <c r="S14" s="4">
        <f ca="1">PP0!R$1034</f>
        <v>139.65</v>
      </c>
      <c r="T14" s="4">
        <f ca="1">PP0!S$1034</f>
        <v>139.65</v>
      </c>
      <c r="U14" s="4">
        <f ca="1">PP0!T$1034</f>
        <v>139.65</v>
      </c>
      <c r="V14" s="4">
        <f ca="1">AVERAGE(Table3[[#This Row],[Year 1]:[Year 10]])</f>
        <v>139.65000000000003</v>
      </c>
      <c r="W14" s="4">
        <f ca="1">AVERAGE(Table3[[#This Row],[Year 1]:[Year 15]])</f>
        <v>139.65000000000003</v>
      </c>
    </row>
    <row r="15" spans="1:23">
      <c r="A15" s="3" t="s">
        <v>323</v>
      </c>
      <c r="B15" s="3" t="s">
        <v>89</v>
      </c>
      <c r="C15" s="3" t="s">
        <v>513</v>
      </c>
      <c r="D15" s="3" t="str">
        <f t="shared" si="0"/>
        <v>PP0Plot 2Non-cocoa revenues</v>
      </c>
      <c r="E15" s="3" t="str">
        <f t="shared" si="1"/>
        <v>Plot 2Non-cocoa revenues</v>
      </c>
      <c r="F15" s="3" t="s">
        <v>589</v>
      </c>
      <c r="G15" s="4">
        <f ca="1">PP0!F$1035</f>
        <v>139.65</v>
      </c>
      <c r="H15" s="4">
        <f ca="1">PP0!G$1035</f>
        <v>139.65</v>
      </c>
      <c r="I15" s="4">
        <f ca="1">PP0!H$1035</f>
        <v>139.65</v>
      </c>
      <c r="J15" s="4">
        <f ca="1">PP0!I$1035</f>
        <v>139.65</v>
      </c>
      <c r="K15" s="4">
        <f ca="1">PP0!J$1035</f>
        <v>139.65</v>
      </c>
      <c r="L15" s="4">
        <f ca="1">PP0!K$1035</f>
        <v>139.65</v>
      </c>
      <c r="M15" s="4">
        <f ca="1">PP0!L$1035</f>
        <v>139.65</v>
      </c>
      <c r="N15" s="4">
        <f ca="1">PP0!M$1035</f>
        <v>139.65</v>
      </c>
      <c r="O15" s="4">
        <f ca="1">PP0!N$1035</f>
        <v>139.65</v>
      </c>
      <c r="P15" s="4">
        <f ca="1">PP0!O$1035</f>
        <v>139.65</v>
      </c>
      <c r="Q15" s="4">
        <f ca="1">PP0!P$1035</f>
        <v>139.65</v>
      </c>
      <c r="R15" s="4">
        <f ca="1">PP0!Q$1035</f>
        <v>139.65</v>
      </c>
      <c r="S15" s="4">
        <f ca="1">PP0!R$1035</f>
        <v>139.65</v>
      </c>
      <c r="T15" s="4">
        <f ca="1">PP0!S$1035</f>
        <v>139.65</v>
      </c>
      <c r="U15" s="4">
        <f ca="1">PP0!T$1035</f>
        <v>139.65</v>
      </c>
      <c r="V15" s="4">
        <f ca="1">AVERAGE(Table3[[#This Row],[Year 1]:[Year 10]])</f>
        <v>139.65000000000003</v>
      </c>
      <c r="W15" s="4">
        <f ca="1">AVERAGE(Table3[[#This Row],[Year 1]:[Year 15]])</f>
        <v>139.65000000000003</v>
      </c>
    </row>
    <row r="16" spans="1:23">
      <c r="A16" s="3" t="s">
        <v>323</v>
      </c>
      <c r="B16" s="3" t="s">
        <v>90</v>
      </c>
      <c r="C16" s="3" t="s">
        <v>513</v>
      </c>
      <c r="D16" s="3" t="str">
        <f t="shared" si="0"/>
        <v>PP0Plot 3Non-cocoa revenues</v>
      </c>
      <c r="E16" s="3" t="str">
        <f t="shared" si="1"/>
        <v>Plot 3Non-cocoa revenues</v>
      </c>
      <c r="F16" s="3" t="s">
        <v>589</v>
      </c>
      <c r="G16" s="4">
        <f ca="1">PP0!F$1036</f>
        <v>139.65</v>
      </c>
      <c r="H16" s="4">
        <f ca="1">PP0!G$1036</f>
        <v>139.65</v>
      </c>
      <c r="I16" s="4">
        <f ca="1">PP0!H$1036</f>
        <v>139.65</v>
      </c>
      <c r="J16" s="4">
        <f ca="1">PP0!I$1036</f>
        <v>139.65</v>
      </c>
      <c r="K16" s="4">
        <f ca="1">PP0!J$1036</f>
        <v>139.65</v>
      </c>
      <c r="L16" s="4">
        <f ca="1">PP0!K$1036</f>
        <v>139.65</v>
      </c>
      <c r="M16" s="4">
        <f ca="1">PP0!L$1036</f>
        <v>139.65</v>
      </c>
      <c r="N16" s="4">
        <f ca="1">PP0!M$1036</f>
        <v>139.65</v>
      </c>
      <c r="O16" s="4">
        <f ca="1">PP0!N$1036</f>
        <v>139.65</v>
      </c>
      <c r="P16" s="4">
        <f ca="1">PP0!O$1036</f>
        <v>139.65</v>
      </c>
      <c r="Q16" s="4">
        <f ca="1">PP0!P$1036</f>
        <v>139.65</v>
      </c>
      <c r="R16" s="4">
        <f ca="1">PP0!Q$1036</f>
        <v>139.65</v>
      </c>
      <c r="S16" s="4">
        <f ca="1">PP0!R$1036</f>
        <v>139.65</v>
      </c>
      <c r="T16" s="4">
        <f ca="1">PP0!S$1036</f>
        <v>139.65</v>
      </c>
      <c r="U16" s="4">
        <f ca="1">PP0!T$1036</f>
        <v>139.65</v>
      </c>
      <c r="V16" s="4">
        <f ca="1">AVERAGE(Table3[[#This Row],[Year 1]:[Year 10]])</f>
        <v>139.65000000000003</v>
      </c>
      <c r="W16" s="4">
        <f ca="1">AVERAGE(Table3[[#This Row],[Year 1]:[Year 15]])</f>
        <v>139.65000000000003</v>
      </c>
    </row>
    <row r="17" spans="1:23">
      <c r="A17" s="3" t="s">
        <v>323</v>
      </c>
      <c r="B17" s="3" t="s">
        <v>91</v>
      </c>
      <c r="C17" s="3" t="s">
        <v>513</v>
      </c>
      <c r="D17" s="3" t="str">
        <f t="shared" si="0"/>
        <v>PP0Plot 4Non-cocoa revenues</v>
      </c>
      <c r="E17" s="3" t="str">
        <f t="shared" si="1"/>
        <v>Plot 4Non-cocoa revenues</v>
      </c>
      <c r="F17" s="3" t="s">
        <v>589</v>
      </c>
      <c r="G17" s="4">
        <f ca="1">PP0!F$1037</f>
        <v>139.65</v>
      </c>
      <c r="H17" s="4">
        <f ca="1">PP0!G$1037</f>
        <v>139.65</v>
      </c>
      <c r="I17" s="4">
        <f ca="1">PP0!H$1037</f>
        <v>139.65</v>
      </c>
      <c r="J17" s="4">
        <f ca="1">PP0!I$1037</f>
        <v>139.65</v>
      </c>
      <c r="K17" s="4">
        <f ca="1">PP0!J$1037</f>
        <v>139.65</v>
      </c>
      <c r="L17" s="4">
        <f ca="1">PP0!K$1037</f>
        <v>139.65</v>
      </c>
      <c r="M17" s="4">
        <f ca="1">PP0!L$1037</f>
        <v>139.65</v>
      </c>
      <c r="N17" s="4">
        <f ca="1">PP0!M$1037</f>
        <v>139.65</v>
      </c>
      <c r="O17" s="4">
        <f ca="1">PP0!N$1037</f>
        <v>139.65</v>
      </c>
      <c r="P17" s="4">
        <f ca="1">PP0!O$1037</f>
        <v>139.65</v>
      </c>
      <c r="Q17" s="4">
        <f ca="1">PP0!P$1037</f>
        <v>139.65</v>
      </c>
      <c r="R17" s="4">
        <f ca="1">PP0!Q$1037</f>
        <v>139.65</v>
      </c>
      <c r="S17" s="4">
        <f ca="1">PP0!R$1037</f>
        <v>139.65</v>
      </c>
      <c r="T17" s="4">
        <f ca="1">PP0!S$1037</f>
        <v>139.65</v>
      </c>
      <c r="U17" s="4">
        <f ca="1">PP0!T$1037</f>
        <v>139.65</v>
      </c>
      <c r="V17" s="4">
        <f ca="1">AVERAGE(Table3[[#This Row],[Year 1]:[Year 10]])</f>
        <v>139.65000000000003</v>
      </c>
      <c r="W17" s="4">
        <f ca="1">AVERAGE(Table3[[#This Row],[Year 1]:[Year 15]])</f>
        <v>139.65000000000003</v>
      </c>
    </row>
    <row r="18" spans="1:23">
      <c r="A18" s="3" t="s">
        <v>323</v>
      </c>
      <c r="B18" s="3" t="s">
        <v>92</v>
      </c>
      <c r="C18" s="3" t="s">
        <v>513</v>
      </c>
      <c r="D18" s="3" t="str">
        <f t="shared" si="0"/>
        <v>PP0Plot 5Non-cocoa revenues</v>
      </c>
      <c r="E18" s="3" t="str">
        <f t="shared" si="1"/>
        <v>Plot 5Non-cocoa revenues</v>
      </c>
      <c r="F18" s="3" t="s">
        <v>589</v>
      </c>
      <c r="G18" s="4">
        <f ca="1">PP0!F$1038</f>
        <v>139.65</v>
      </c>
      <c r="H18" s="4">
        <f ca="1">PP0!G$1038</f>
        <v>139.65</v>
      </c>
      <c r="I18" s="4">
        <f ca="1">PP0!H$1038</f>
        <v>139.65</v>
      </c>
      <c r="J18" s="4">
        <f ca="1">PP0!I$1038</f>
        <v>139.65</v>
      </c>
      <c r="K18" s="4">
        <f ca="1">PP0!J$1038</f>
        <v>139.65</v>
      </c>
      <c r="L18" s="4">
        <f ca="1">PP0!K$1038</f>
        <v>139.65</v>
      </c>
      <c r="M18" s="4">
        <f ca="1">PP0!L$1038</f>
        <v>139.65</v>
      </c>
      <c r="N18" s="4">
        <f ca="1">PP0!M$1038</f>
        <v>139.65</v>
      </c>
      <c r="O18" s="4">
        <f ca="1">PP0!N$1038</f>
        <v>139.65</v>
      </c>
      <c r="P18" s="4">
        <f ca="1">PP0!O$1038</f>
        <v>139.65</v>
      </c>
      <c r="Q18" s="4">
        <f ca="1">PP0!P$1038</f>
        <v>139.65</v>
      </c>
      <c r="R18" s="4">
        <f ca="1">PP0!Q$1038</f>
        <v>139.65</v>
      </c>
      <c r="S18" s="4">
        <f ca="1">PP0!R$1038</f>
        <v>139.65</v>
      </c>
      <c r="T18" s="4">
        <f ca="1">PP0!S$1038</f>
        <v>139.65</v>
      </c>
      <c r="U18" s="4">
        <f ca="1">PP0!T$1038</f>
        <v>139.65</v>
      </c>
      <c r="V18" s="4">
        <f ca="1">AVERAGE(Table3[[#This Row],[Year 1]:[Year 10]])</f>
        <v>139.65000000000003</v>
      </c>
      <c r="W18" s="4">
        <f ca="1">AVERAGE(Table3[[#This Row],[Year 1]:[Year 15]])</f>
        <v>139.65000000000003</v>
      </c>
    </row>
    <row r="19" spans="1:23">
      <c r="A19" s="3" t="s">
        <v>323</v>
      </c>
      <c r="B19" s="3" t="s">
        <v>348</v>
      </c>
      <c r="C19" s="3" t="s">
        <v>513</v>
      </c>
      <c r="D19" s="3" t="str">
        <f t="shared" si="0"/>
        <v>PP0TotalNon-cocoa revenues</v>
      </c>
      <c r="E19" s="3" t="str">
        <f t="shared" si="1"/>
        <v>TotalNon-cocoa revenues</v>
      </c>
      <c r="F19" s="3" t="s">
        <v>589</v>
      </c>
      <c r="G19" s="4">
        <f ca="1">PP0!F$1039</f>
        <v>698.25</v>
      </c>
      <c r="H19" s="4">
        <f ca="1">PP0!G$1039</f>
        <v>698.25</v>
      </c>
      <c r="I19" s="4">
        <f ca="1">PP0!H$1039</f>
        <v>698.25</v>
      </c>
      <c r="J19" s="4">
        <f ca="1">PP0!I$1039</f>
        <v>698.25</v>
      </c>
      <c r="K19" s="4">
        <f ca="1">PP0!J$1039</f>
        <v>698.25</v>
      </c>
      <c r="L19" s="4">
        <f ca="1">PP0!K$1039</f>
        <v>698.25</v>
      </c>
      <c r="M19" s="4">
        <f ca="1">PP0!L$1039</f>
        <v>698.25</v>
      </c>
      <c r="N19" s="4">
        <f ca="1">PP0!M$1039</f>
        <v>698.25</v>
      </c>
      <c r="O19" s="4">
        <f ca="1">PP0!N$1039</f>
        <v>698.25</v>
      </c>
      <c r="P19" s="4">
        <f ca="1">PP0!O$1039</f>
        <v>698.25</v>
      </c>
      <c r="Q19" s="4">
        <f ca="1">PP0!P$1039</f>
        <v>698.25</v>
      </c>
      <c r="R19" s="4">
        <f ca="1">PP0!Q$1039</f>
        <v>698.25</v>
      </c>
      <c r="S19" s="4">
        <f ca="1">PP0!R$1039</f>
        <v>698.25</v>
      </c>
      <c r="T19" s="4">
        <f ca="1">PP0!S$1039</f>
        <v>698.25</v>
      </c>
      <c r="U19" s="4">
        <f ca="1">PP0!T$1039</f>
        <v>698.25</v>
      </c>
      <c r="V19" s="4">
        <f ca="1">AVERAGE(Table3[[#This Row],[Year 1]:[Year 10]])</f>
        <v>698.25</v>
      </c>
      <c r="W19" s="4">
        <f ca="1">AVERAGE(Table3[[#This Row],[Year 1]:[Year 15]])</f>
        <v>698.25</v>
      </c>
    </row>
    <row r="20" spans="1:23">
      <c r="A20" s="3" t="s">
        <v>323</v>
      </c>
      <c r="B20" s="3" t="s">
        <v>88</v>
      </c>
      <c r="C20" s="3" t="s">
        <v>41</v>
      </c>
      <c r="D20" s="3" t="str">
        <f t="shared" si="0"/>
        <v>PP0Plot 1Expenses</v>
      </c>
      <c r="E20" s="3" t="str">
        <f t="shared" si="1"/>
        <v>Plot 1Expenses</v>
      </c>
      <c r="F20" s="3" t="s">
        <v>589</v>
      </c>
      <c r="G20" s="4">
        <f ca="1">PP0!F$1049</f>
        <v>-28.590635417100657</v>
      </c>
      <c r="H20" s="4">
        <f ca="1">PP0!G$1049</f>
        <v>-26.342032065145347</v>
      </c>
      <c r="I20" s="4">
        <f ca="1">PP0!H$1049</f>
        <v>-26.342032065145347</v>
      </c>
      <c r="J20" s="4">
        <f ca="1">PP0!I$1049</f>
        <v>-26.342032065145347</v>
      </c>
      <c r="K20" s="4">
        <f ca="1">PP0!J$1049</f>
        <v>-26.342032065145347</v>
      </c>
      <c r="L20" s="4">
        <f ca="1">PP0!K$1049</f>
        <v>-26.342032065145347</v>
      </c>
      <c r="M20" s="4">
        <f ca="1">PP0!L$1049</f>
        <v>-25.121693082094502</v>
      </c>
      <c r="N20" s="4">
        <f ca="1">PP0!M$1049</f>
        <v>-25.121693082094502</v>
      </c>
      <c r="O20" s="4">
        <f ca="1">PP0!N$1049</f>
        <v>-25.121693082094502</v>
      </c>
      <c r="P20" s="4">
        <f ca="1">PP0!O$1049</f>
        <v>-25.121693082094502</v>
      </c>
      <c r="Q20" s="4">
        <f ca="1">PP0!P$1049</f>
        <v>-25.121693082094502</v>
      </c>
      <c r="R20" s="4">
        <f ca="1">PP0!Q$1049</f>
        <v>-25.121693082094502</v>
      </c>
      <c r="S20" s="4">
        <f ca="1">PP0!R$1049</f>
        <v>-25.121693082094502</v>
      </c>
      <c r="T20" s="4">
        <f ca="1">PP0!S$1049</f>
        <v>-25.121693082094502</v>
      </c>
      <c r="U20" s="4">
        <f ca="1">PP0!T$1049</f>
        <v>-25.121693082094502</v>
      </c>
      <c r="V20" s="4">
        <f ca="1">AVERAGE(Table3[[#This Row],[Year 1]:[Year 10]])</f>
        <v>-26.078756807120545</v>
      </c>
      <c r="W20" s="4">
        <f ca="1">AVERAGE(Table3[[#This Row],[Year 1]:[Year 15]])</f>
        <v>-25.759735565445201</v>
      </c>
    </row>
    <row r="21" spans="1:23">
      <c r="A21" s="3" t="s">
        <v>323</v>
      </c>
      <c r="B21" s="3" t="s">
        <v>89</v>
      </c>
      <c r="C21" s="3" t="s">
        <v>41</v>
      </c>
      <c r="D21" s="3" t="str">
        <f t="shared" si="0"/>
        <v>PP0Plot 2Expenses</v>
      </c>
      <c r="E21" s="3" t="str">
        <f t="shared" si="1"/>
        <v>Plot 2Expenses</v>
      </c>
      <c r="F21" s="3" t="s">
        <v>589</v>
      </c>
      <c r="G21" s="4">
        <f ca="1">PP0!F$1050</f>
        <v>-34.692330332354892</v>
      </c>
      <c r="H21" s="4">
        <f ca="1">PP0!G$1050</f>
        <v>-30.613218505823315</v>
      </c>
      <c r="I21" s="4">
        <f ca="1">PP0!H$1050</f>
        <v>-30.613218505823315</v>
      </c>
      <c r="J21" s="4">
        <f ca="1">PP0!I$1050</f>
        <v>-30.613218505823315</v>
      </c>
      <c r="K21" s="4">
        <f ca="1">PP0!J$1050</f>
        <v>-30.613218505823315</v>
      </c>
      <c r="L21" s="4">
        <f ca="1">PP0!K$1050</f>
        <v>-30.613218505823315</v>
      </c>
      <c r="M21" s="4">
        <f ca="1">PP0!L$1050</f>
        <v>-30.613218505823315</v>
      </c>
      <c r="N21" s="4">
        <f ca="1">PP0!M$1050</f>
        <v>-30.613218505823315</v>
      </c>
      <c r="O21" s="4">
        <f ca="1">PP0!N$1050</f>
        <v>-30.613218505823315</v>
      </c>
      <c r="P21" s="4">
        <f ca="1">PP0!O$1050</f>
        <v>-30.613218505823315</v>
      </c>
      <c r="Q21" s="4">
        <f ca="1">PP0!P$1050</f>
        <v>-30.613218505823315</v>
      </c>
      <c r="R21" s="4">
        <f ca="1">PP0!Q$1050</f>
        <v>-29.575930370230093</v>
      </c>
      <c r="S21" s="4">
        <f ca="1">PP0!R$1050</f>
        <v>-28.538642234636875</v>
      </c>
      <c r="T21" s="4">
        <f ca="1">PP0!S$1050</f>
        <v>-27.50135409904366</v>
      </c>
      <c r="U21" s="4">
        <f ca="1">PP0!T$1050</f>
        <v>-26.464065963450437</v>
      </c>
      <c r="V21" s="4">
        <f ca="1">AVERAGE(Table3[[#This Row],[Year 1]:[Year 10]])</f>
        <v>-31.021129688476474</v>
      </c>
      <c r="W21" s="4">
        <f ca="1">AVERAGE(Table3[[#This Row],[Year 1]:[Year 15]])</f>
        <v>-30.193633870529943</v>
      </c>
    </row>
    <row r="22" spans="1:23">
      <c r="A22" s="3" t="s">
        <v>323</v>
      </c>
      <c r="B22" s="3" t="s">
        <v>90</v>
      </c>
      <c r="C22" s="3" t="s">
        <v>41</v>
      </c>
      <c r="D22" s="3" t="str">
        <f t="shared" si="0"/>
        <v>PP0Plot 3Expenses</v>
      </c>
      <c r="E22" s="3" t="str">
        <f t="shared" si="1"/>
        <v>Plot 3Expenses</v>
      </c>
      <c r="F22" s="3" t="s">
        <v>589</v>
      </c>
      <c r="G22" s="4">
        <f ca="1">PP0!F$1051</f>
        <v>-25.336398128965065</v>
      </c>
      <c r="H22" s="4">
        <f ca="1">PP0!G$1051</f>
        <v>-23.286664833506933</v>
      </c>
      <c r="I22" s="4">
        <f ca="1">PP0!H$1051</f>
        <v>-23.383086679081323</v>
      </c>
      <c r="J22" s="4">
        <f ca="1">PP0!I$1051</f>
        <v>-22.717173308083204</v>
      </c>
      <c r="K22" s="4">
        <f ca="1">PP0!J$1051</f>
        <v>-22.051259937085089</v>
      </c>
      <c r="L22" s="4">
        <f ca="1">PP0!K$1051</f>
        <v>-21.385346566086969</v>
      </c>
      <c r="M22" s="4">
        <f ca="1">PP0!L$1051</f>
        <v>-20.719433195088858</v>
      </c>
      <c r="N22" s="4">
        <f ca="1">PP0!M$1051</f>
        <v>-20.053519824090738</v>
      </c>
      <c r="O22" s="4">
        <f ca="1">PP0!N$1051</f>
        <v>-19.387606453092623</v>
      </c>
      <c r="P22" s="4">
        <f ca="1">PP0!O$1051</f>
        <v>-18.721693082094507</v>
      </c>
      <c r="Q22" s="4">
        <f ca="1">PP0!P$1051</f>
        <v>-18.055779711096388</v>
      </c>
      <c r="R22" s="4">
        <f ca="1">PP0!Q$1051</f>
        <v>-17.389866340098273</v>
      </c>
      <c r="S22" s="4">
        <f ca="1">PP0!R$1051</f>
        <v>-16.723952969100157</v>
      </c>
      <c r="T22" s="4">
        <f ca="1">PP0!S$1051</f>
        <v>-16.058039598102038</v>
      </c>
      <c r="U22" s="4">
        <f ca="1">PP0!T$1051</f>
        <v>-15.392126227103923</v>
      </c>
      <c r="V22" s="4">
        <f ca="1">AVERAGE(Table3[[#This Row],[Year 1]:[Year 10]])</f>
        <v>-21.704218200717531</v>
      </c>
      <c r="W22" s="4">
        <f ca="1">AVERAGE(Table3[[#This Row],[Year 1]:[Year 15]])</f>
        <v>-20.044129790178406</v>
      </c>
    </row>
    <row r="23" spans="1:23">
      <c r="A23" s="3" t="s">
        <v>323</v>
      </c>
      <c r="B23" s="3" t="s">
        <v>91</v>
      </c>
      <c r="C23" s="3" t="s">
        <v>41</v>
      </c>
      <c r="D23" s="3" t="str">
        <f t="shared" si="0"/>
        <v>PP0Plot 4Expenses</v>
      </c>
      <c r="E23" s="3" t="str">
        <f t="shared" si="1"/>
        <v>Plot 4Expenses</v>
      </c>
      <c r="F23" s="3" t="s">
        <v>589</v>
      </c>
      <c r="G23" s="4">
        <f ca="1">PP0!F$1052</f>
        <v>-36.72622863743964</v>
      </c>
      <c r="H23" s="4">
        <f ca="1">PP0!G$1052</f>
        <v>-34.477625285484336</v>
      </c>
      <c r="I23" s="4">
        <f ca="1">PP0!H$1052</f>
        <v>-34.477625285484336</v>
      </c>
      <c r="J23" s="4">
        <f ca="1">PP0!I$1052</f>
        <v>-34.477625285484336</v>
      </c>
      <c r="K23" s="4">
        <f ca="1">PP0!J$1052</f>
        <v>-34.477625285484336</v>
      </c>
      <c r="L23" s="4">
        <f ca="1">PP0!K$1052</f>
        <v>-34.477625285484336</v>
      </c>
      <c r="M23" s="4">
        <f ca="1">PP0!L$1052</f>
        <v>-32.443726980399589</v>
      </c>
      <c r="N23" s="4">
        <f ca="1">PP0!M$1052</f>
        <v>-32.443726980399589</v>
      </c>
      <c r="O23" s="4">
        <f ca="1">PP0!N$1052</f>
        <v>-32.443726980399589</v>
      </c>
      <c r="P23" s="4">
        <f ca="1">PP0!O$1052</f>
        <v>-32.443726980399589</v>
      </c>
      <c r="Q23" s="4">
        <f ca="1">PP0!P$1052</f>
        <v>-32.443726980399589</v>
      </c>
      <c r="R23" s="4">
        <f ca="1">PP0!Q$1052</f>
        <v>-32.443726980399589</v>
      </c>
      <c r="S23" s="4">
        <f ca="1">PP0!R$1052</f>
        <v>-32.443726980399589</v>
      </c>
      <c r="T23" s="4">
        <f ca="1">PP0!S$1052</f>
        <v>-32.443726980399589</v>
      </c>
      <c r="U23" s="4">
        <f ca="1">PP0!T$1052</f>
        <v>-32.443726980399589</v>
      </c>
      <c r="V23" s="4">
        <f ca="1">AVERAGE(Table3[[#This Row],[Year 1]:[Year 10]])</f>
        <v>-33.88892629864597</v>
      </c>
      <c r="W23" s="4">
        <f ca="1">AVERAGE(Table3[[#This Row],[Year 1]:[Year 15]])</f>
        <v>-33.407193192563831</v>
      </c>
    </row>
    <row r="24" spans="1:23">
      <c r="A24" s="3" t="s">
        <v>323</v>
      </c>
      <c r="B24" s="3" t="s">
        <v>92</v>
      </c>
      <c r="C24" s="3" t="s">
        <v>41</v>
      </c>
      <c r="D24" s="3" t="str">
        <f t="shared" si="0"/>
        <v>PP0Plot 5Expenses</v>
      </c>
      <c r="E24" s="3" t="str">
        <f t="shared" si="1"/>
        <v>Plot 5Expenses</v>
      </c>
      <c r="F24" s="3" t="s">
        <v>589</v>
      </c>
      <c r="G24" s="4">
        <f ca="1">PP0!F$1053</f>
        <v>-29.810974400151501</v>
      </c>
      <c r="H24" s="4">
        <f ca="1">PP0!G$1053</f>
        <v>-28.782710031247046</v>
      </c>
      <c r="I24" s="4">
        <f ca="1">PP0!H$1053</f>
        <v>-30.003049014297893</v>
      </c>
      <c r="J24" s="4">
        <f ca="1">PP0!I$1053</f>
        <v>-30.003049014297893</v>
      </c>
      <c r="K24" s="4">
        <f ca="1">PP0!J$1053</f>
        <v>-30.003049014297893</v>
      </c>
      <c r="L24" s="4">
        <f ca="1">PP0!K$1053</f>
        <v>-30.003049014297893</v>
      </c>
      <c r="M24" s="4">
        <f ca="1">PP0!L$1053</f>
        <v>-28.416608336331791</v>
      </c>
      <c r="N24" s="4">
        <f ca="1">PP0!M$1053</f>
        <v>-28.416608336331791</v>
      </c>
      <c r="O24" s="4">
        <f ca="1">PP0!N$1053</f>
        <v>-28.416608336331791</v>
      </c>
      <c r="P24" s="4">
        <f ca="1">PP0!O$1053</f>
        <v>-28.416608336331791</v>
      </c>
      <c r="Q24" s="4">
        <f ca="1">PP0!P$1053</f>
        <v>-28.416608336331791</v>
      </c>
      <c r="R24" s="4">
        <f ca="1">PP0!Q$1053</f>
        <v>-28.416608336331791</v>
      </c>
      <c r="S24" s="4">
        <f ca="1">PP0!R$1053</f>
        <v>-28.416608336331791</v>
      </c>
      <c r="T24" s="4">
        <f ca="1">PP0!S$1053</f>
        <v>-28.416608336331791</v>
      </c>
      <c r="U24" s="4">
        <f ca="1">PP0!T$1053</f>
        <v>-28.416608336331791</v>
      </c>
      <c r="V24" s="4">
        <f ca="1">AVERAGE(Table3[[#This Row],[Year 1]:[Year 10]])</f>
        <v>-29.227231383391722</v>
      </c>
      <c r="W24" s="4">
        <f ca="1">AVERAGE(Table3[[#This Row],[Year 1]:[Year 15]])</f>
        <v>-28.95702370103842</v>
      </c>
    </row>
    <row r="25" spans="1:23">
      <c r="A25" s="3" t="s">
        <v>323</v>
      </c>
      <c r="B25" s="3" t="s">
        <v>348</v>
      </c>
      <c r="C25" s="3" t="s">
        <v>41</v>
      </c>
      <c r="D25" s="3" t="str">
        <f t="shared" si="0"/>
        <v>PP0TotalExpenses</v>
      </c>
      <c r="E25" s="3" t="str">
        <f t="shared" si="1"/>
        <v>TotalExpenses</v>
      </c>
      <c r="F25" s="3" t="s">
        <v>589</v>
      </c>
      <c r="G25" s="4">
        <f ca="1">PP0!F$1054</f>
        <v>-155.15656691601177</v>
      </c>
      <c r="H25" s="4">
        <f ca="1">PP0!G$1054</f>
        <v>-143.50225072120696</v>
      </c>
      <c r="I25" s="4">
        <f ca="1">PP0!H$1054</f>
        <v>-144.81901154983223</v>
      </c>
      <c r="J25" s="4">
        <f ca="1">PP0!I$1054</f>
        <v>-144.15309817883409</v>
      </c>
      <c r="K25" s="4">
        <f ca="1">PP0!J$1054</f>
        <v>-143.48718480783597</v>
      </c>
      <c r="L25" s="4">
        <f ca="1">PP0!K$1054</f>
        <v>-142.82127143683786</v>
      </c>
      <c r="M25" s="4">
        <f ca="1">PP0!L$1054</f>
        <v>-137.31468009973804</v>
      </c>
      <c r="N25" s="4">
        <f ca="1">PP0!M$1054</f>
        <v>-136.64876672873993</v>
      </c>
      <c r="O25" s="4">
        <f ca="1">PP0!N$1054</f>
        <v>-135.98285335774182</v>
      </c>
      <c r="P25" s="4">
        <f ca="1">PP0!O$1054</f>
        <v>-135.31693998674371</v>
      </c>
      <c r="Q25" s="4">
        <f ca="1">PP0!P$1054</f>
        <v>-134.65102661574559</v>
      </c>
      <c r="R25" s="4">
        <f ca="1">PP0!Q$1054</f>
        <v>-132.94782510915425</v>
      </c>
      <c r="S25" s="4">
        <f ca="1">PP0!R$1054</f>
        <v>-131.24462360256291</v>
      </c>
      <c r="T25" s="4">
        <f ca="1">PP0!S$1054</f>
        <v>-129.5414220959716</v>
      </c>
      <c r="U25" s="4">
        <f ca="1">PP0!T$1054</f>
        <v>-127.83822058938024</v>
      </c>
      <c r="V25" s="4">
        <f ca="1">AVERAGE(Table3[[#This Row],[Year 1]:[Year 10]])</f>
        <v>-141.92026237835222</v>
      </c>
      <c r="W25" s="4">
        <f ca="1">AVERAGE(Table3[[#This Row],[Year 1]:[Year 15]])</f>
        <v>-138.36171611975578</v>
      </c>
    </row>
    <row r="26" spans="1:23">
      <c r="A26" s="3" t="s">
        <v>323</v>
      </c>
      <c r="B26" s="3" t="s">
        <v>88</v>
      </c>
      <c r="C26" s="3" t="s">
        <v>46</v>
      </c>
      <c r="D26" s="3" t="str">
        <f t="shared" si="0"/>
        <v>PP0Plot 1Net income</v>
      </c>
      <c r="E26" s="3" t="str">
        <f t="shared" si="1"/>
        <v>Plot 1Net income</v>
      </c>
      <c r="F26" s="3" t="s">
        <v>589</v>
      </c>
      <c r="G26" s="4">
        <f ca="1">PP0!F$1064</f>
        <v>510.05936458289932</v>
      </c>
      <c r="H26" s="4">
        <f ca="1">PP0!G$1064</f>
        <v>512.30796793485467</v>
      </c>
      <c r="I26" s="4">
        <f ca="1">PP0!H$1064</f>
        <v>512.30796793485467</v>
      </c>
      <c r="J26" s="4">
        <f ca="1">PP0!I$1064</f>
        <v>512.30796793485467</v>
      </c>
      <c r="K26" s="4">
        <f ca="1">PP0!J$1064</f>
        <v>512.30796793485467</v>
      </c>
      <c r="L26" s="4">
        <f ca="1">PP0!K$1064</f>
        <v>512.30796793485467</v>
      </c>
      <c r="M26" s="4">
        <f ca="1">PP0!L$1064</f>
        <v>473.62830691790549</v>
      </c>
      <c r="N26" s="4">
        <f ca="1">PP0!M$1064</f>
        <v>473.62830691790549</v>
      </c>
      <c r="O26" s="4">
        <f ca="1">PP0!N$1064</f>
        <v>473.62830691790549</v>
      </c>
      <c r="P26" s="4">
        <f ca="1">PP0!O$1064</f>
        <v>473.62830691790549</v>
      </c>
      <c r="Q26" s="4">
        <f ca="1">PP0!P$1064</f>
        <v>473.62830691790549</v>
      </c>
      <c r="R26" s="4">
        <f ca="1">PP0!Q$1064</f>
        <v>473.62830691790549</v>
      </c>
      <c r="S26" s="4">
        <f ca="1">PP0!R$1064</f>
        <v>473.62830691790549</v>
      </c>
      <c r="T26" s="4">
        <f ca="1">PP0!S$1064</f>
        <v>473.62830691790549</v>
      </c>
      <c r="U26" s="4">
        <f ca="1">PP0!T$1064</f>
        <v>473.62830691790549</v>
      </c>
      <c r="V26" s="4">
        <f ca="1">AVERAGE(Table3[[#This Row],[Year 1]:[Year 10]])</f>
        <v>496.61124319287944</v>
      </c>
      <c r="W26" s="4">
        <f ca="1">AVERAGE(Table3[[#This Row],[Year 1]:[Year 15]])</f>
        <v>488.95026443455475</v>
      </c>
    </row>
    <row r="27" spans="1:23">
      <c r="A27" s="3" t="s">
        <v>323</v>
      </c>
      <c r="B27" s="3" t="s">
        <v>89</v>
      </c>
      <c r="C27" s="3" t="s">
        <v>46</v>
      </c>
      <c r="D27" s="3" t="str">
        <f t="shared" si="0"/>
        <v>PP0Plot 2Net income</v>
      </c>
      <c r="E27" s="3" t="str">
        <f t="shared" si="1"/>
        <v>Plot 2Net income</v>
      </c>
      <c r="F27" s="3" t="s">
        <v>589</v>
      </c>
      <c r="G27" s="4">
        <f ca="1">PP0!F$1065</f>
        <v>703.45766966764506</v>
      </c>
      <c r="H27" s="4">
        <f ca="1">PP0!G$1065</f>
        <v>647.68678149417667</v>
      </c>
      <c r="I27" s="4">
        <f ca="1">PP0!H$1065</f>
        <v>647.68678149417667</v>
      </c>
      <c r="J27" s="4">
        <f ca="1">PP0!I$1065</f>
        <v>647.68678149417667</v>
      </c>
      <c r="K27" s="4">
        <f ca="1">PP0!J$1065</f>
        <v>647.68678149417667</v>
      </c>
      <c r="L27" s="4">
        <f ca="1">PP0!K$1065</f>
        <v>647.68678149417667</v>
      </c>
      <c r="M27" s="4">
        <f ca="1">PP0!L$1065</f>
        <v>647.68678149417667</v>
      </c>
      <c r="N27" s="4">
        <f ca="1">PP0!M$1065</f>
        <v>647.68678149417667</v>
      </c>
      <c r="O27" s="4">
        <f ca="1">PP0!N$1065</f>
        <v>647.68678149417667</v>
      </c>
      <c r="P27" s="4">
        <f ca="1">PP0!O$1065</f>
        <v>647.68678149417667</v>
      </c>
      <c r="Q27" s="4">
        <f ca="1">PP0!P$1065</f>
        <v>647.68678149417667</v>
      </c>
      <c r="R27" s="4">
        <f ca="1">PP0!Q$1065</f>
        <v>614.80906962976985</v>
      </c>
      <c r="S27" s="4">
        <f ca="1">PP0!R$1065</f>
        <v>581.93135776536315</v>
      </c>
      <c r="T27" s="4">
        <f ca="1">PP0!S$1065</f>
        <v>549.05364590095644</v>
      </c>
      <c r="U27" s="4">
        <f ca="1">PP0!T$1065</f>
        <v>516.17593403654962</v>
      </c>
      <c r="V27" s="4">
        <f ca="1">AVERAGE(Table3[[#This Row],[Year 1]:[Year 10]])</f>
        <v>653.26387031152365</v>
      </c>
      <c r="W27" s="4">
        <f ca="1">AVERAGE(Table3[[#This Row],[Year 1]:[Year 15]])</f>
        <v>629.48636612947007</v>
      </c>
    </row>
    <row r="28" spans="1:23">
      <c r="A28" s="3" t="s">
        <v>323</v>
      </c>
      <c r="B28" s="3" t="s">
        <v>90</v>
      </c>
      <c r="C28" s="3" t="s">
        <v>46</v>
      </c>
      <c r="D28" s="3" t="str">
        <f t="shared" si="0"/>
        <v>PP0Plot 3Net income</v>
      </c>
      <c r="E28" s="3" t="str">
        <f t="shared" si="1"/>
        <v>Plot 3Net income</v>
      </c>
      <c r="F28" s="3" t="s">
        <v>589</v>
      </c>
      <c r="G28" s="4">
        <f ca="1">PP0!F$1066</f>
        <v>406.91360187103504</v>
      </c>
      <c r="H28" s="4">
        <f ca="1">PP0!G$1066</f>
        <v>415.46555738871518</v>
      </c>
      <c r="I28" s="4">
        <f ca="1">PP0!H$1066</f>
        <v>418.52172813573361</v>
      </c>
      <c r="J28" s="4">
        <f ca="1">PP0!I$1066</f>
        <v>397.41504891413916</v>
      </c>
      <c r="K28" s="4">
        <f ca="1">PP0!J$1066</f>
        <v>376.3083696925446</v>
      </c>
      <c r="L28" s="4">
        <f ca="1">PP0!K$1066</f>
        <v>355.20169047095004</v>
      </c>
      <c r="M28" s="4">
        <f ca="1">PP0!L$1066</f>
        <v>334.09501124935571</v>
      </c>
      <c r="N28" s="4">
        <f ca="1">PP0!M$1066</f>
        <v>312.9883320277612</v>
      </c>
      <c r="O28" s="4">
        <f ca="1">PP0!N$1066</f>
        <v>291.8816528061667</v>
      </c>
      <c r="P28" s="4">
        <f ca="1">PP0!O$1066</f>
        <v>270.77497358457225</v>
      </c>
      <c r="Q28" s="4">
        <f ca="1">PP0!P$1066</f>
        <v>249.66829436297778</v>
      </c>
      <c r="R28" s="4">
        <f ca="1">PP0!Q$1066</f>
        <v>228.56161514138333</v>
      </c>
      <c r="S28" s="4">
        <f ca="1">PP0!R$1066</f>
        <v>207.45493591978882</v>
      </c>
      <c r="T28" s="4">
        <f ca="1">PP0!S$1066</f>
        <v>186.34825669819438</v>
      </c>
      <c r="U28" s="4">
        <f ca="1">PP0!T$1066</f>
        <v>165.2415774765999</v>
      </c>
      <c r="V28" s="4">
        <f ca="1">AVERAGE(Table3[[#This Row],[Year 1]:[Year 10]])</f>
        <v>357.95659661409729</v>
      </c>
      <c r="W28" s="4">
        <f ca="1">AVERAGE(Table3[[#This Row],[Year 1]:[Year 15]])</f>
        <v>307.78937638266115</v>
      </c>
    </row>
    <row r="29" spans="1:23">
      <c r="A29" s="3" t="s">
        <v>323</v>
      </c>
      <c r="B29" s="3" t="s">
        <v>91</v>
      </c>
      <c r="C29" s="3" t="s">
        <v>46</v>
      </c>
      <c r="D29" s="3" t="str">
        <f t="shared" si="0"/>
        <v>PP0Plot 4Net income</v>
      </c>
      <c r="E29" s="3" t="str">
        <f t="shared" si="1"/>
        <v>Plot 4Net income</v>
      </c>
      <c r="F29" s="3" t="s">
        <v>589</v>
      </c>
      <c r="G29" s="4">
        <f ca="1">PP0!F$1067</f>
        <v>767.92377136256039</v>
      </c>
      <c r="H29" s="4">
        <f ca="1">PP0!G$1067</f>
        <v>770.17237471451563</v>
      </c>
      <c r="I29" s="4">
        <f ca="1">PP0!H$1067</f>
        <v>770.17237471451563</v>
      </c>
      <c r="J29" s="4">
        <f ca="1">PP0!I$1067</f>
        <v>770.17237471451563</v>
      </c>
      <c r="K29" s="4">
        <f ca="1">PP0!J$1067</f>
        <v>770.17237471451563</v>
      </c>
      <c r="L29" s="4">
        <f ca="1">PP0!K$1067</f>
        <v>770.17237471451563</v>
      </c>
      <c r="M29" s="4">
        <f ca="1">PP0!L$1067</f>
        <v>705.70627301960042</v>
      </c>
      <c r="N29" s="4">
        <f ca="1">PP0!M$1067</f>
        <v>705.70627301960042</v>
      </c>
      <c r="O29" s="4">
        <f ca="1">PP0!N$1067</f>
        <v>705.70627301960042</v>
      </c>
      <c r="P29" s="4">
        <f ca="1">PP0!O$1067</f>
        <v>705.70627301960042</v>
      </c>
      <c r="Q29" s="4">
        <f ca="1">PP0!P$1067</f>
        <v>705.70627301960042</v>
      </c>
      <c r="R29" s="4">
        <f ca="1">PP0!Q$1067</f>
        <v>705.70627301960042</v>
      </c>
      <c r="S29" s="4">
        <f ca="1">PP0!R$1067</f>
        <v>705.70627301960042</v>
      </c>
      <c r="T29" s="4">
        <f ca="1">PP0!S$1067</f>
        <v>705.70627301960042</v>
      </c>
      <c r="U29" s="4">
        <f ca="1">PP0!T$1067</f>
        <v>705.70627301960042</v>
      </c>
      <c r="V29" s="4">
        <f ca="1">AVERAGE(Table3[[#This Row],[Year 1]:[Year 10]])</f>
        <v>744.16107370135398</v>
      </c>
      <c r="W29" s="4">
        <f ca="1">AVERAGE(Table3[[#This Row],[Year 1]:[Year 15]])</f>
        <v>731.3428068074362</v>
      </c>
    </row>
    <row r="30" spans="1:23">
      <c r="A30" s="3" t="s">
        <v>323</v>
      </c>
      <c r="B30" s="3" t="s">
        <v>92</v>
      </c>
      <c r="C30" s="3" t="s">
        <v>46</v>
      </c>
      <c r="D30" s="3" t="str">
        <f t="shared" si="0"/>
        <v>PP0Plot 5Net income</v>
      </c>
      <c r="E30" s="3" t="str">
        <f t="shared" si="1"/>
        <v>Plot 5Net income</v>
      </c>
      <c r="F30" s="3" t="s">
        <v>589</v>
      </c>
      <c r="G30" s="4">
        <f ca="1">PP0!F$1068</f>
        <v>548.73902559984845</v>
      </c>
      <c r="H30" s="4">
        <f ca="1">PP0!G$1068</f>
        <v>589.66728996875304</v>
      </c>
      <c r="I30" s="4">
        <f ca="1">PP0!H$1068</f>
        <v>628.34695098570216</v>
      </c>
      <c r="J30" s="4">
        <f ca="1">PP0!I$1068</f>
        <v>628.34695098570216</v>
      </c>
      <c r="K30" s="4">
        <f ca="1">PP0!J$1068</f>
        <v>628.34695098570216</v>
      </c>
      <c r="L30" s="4">
        <f ca="1">PP0!K$1068</f>
        <v>628.34695098570216</v>
      </c>
      <c r="M30" s="4">
        <f ca="1">PP0!L$1068</f>
        <v>578.0633916636682</v>
      </c>
      <c r="N30" s="4">
        <f ca="1">PP0!M$1068</f>
        <v>578.0633916636682</v>
      </c>
      <c r="O30" s="4">
        <f ca="1">PP0!N$1068</f>
        <v>578.0633916636682</v>
      </c>
      <c r="P30" s="4">
        <f ca="1">PP0!O$1068</f>
        <v>578.0633916636682</v>
      </c>
      <c r="Q30" s="4">
        <f ca="1">PP0!P$1068</f>
        <v>578.0633916636682</v>
      </c>
      <c r="R30" s="4">
        <f ca="1">PP0!Q$1068</f>
        <v>578.0633916636682</v>
      </c>
      <c r="S30" s="4">
        <f ca="1">PP0!R$1068</f>
        <v>578.0633916636682</v>
      </c>
      <c r="T30" s="4">
        <f ca="1">PP0!S$1068</f>
        <v>578.0633916636682</v>
      </c>
      <c r="U30" s="4">
        <f ca="1">PP0!T$1068</f>
        <v>578.0633916636682</v>
      </c>
      <c r="V30" s="4">
        <f ca="1">AVERAGE(Table3[[#This Row],[Year 1]:[Year 10]])</f>
        <v>596.40476861660829</v>
      </c>
      <c r="W30" s="4">
        <f ca="1">AVERAGE(Table3[[#This Row],[Year 1]:[Year 15]])</f>
        <v>590.2909762989616</v>
      </c>
    </row>
    <row r="31" spans="1:23">
      <c r="A31" s="3" t="s">
        <v>323</v>
      </c>
      <c r="B31" s="3" t="s">
        <v>348</v>
      </c>
      <c r="C31" s="3" t="s">
        <v>46</v>
      </c>
      <c r="D31" s="3" t="str">
        <f t="shared" si="0"/>
        <v>PP0TotalNet income</v>
      </c>
      <c r="E31" s="3" t="str">
        <f t="shared" si="1"/>
        <v>TotalNet income</v>
      </c>
      <c r="F31" s="3" t="s">
        <v>589</v>
      </c>
      <c r="G31" s="4">
        <f ca="1">PP0!F$1069</f>
        <v>2937.0934330839882</v>
      </c>
      <c r="H31" s="4">
        <f ca="1">PP0!G$1069</f>
        <v>2935.2999715010155</v>
      </c>
      <c r="I31" s="4">
        <f ca="1">PP0!H$1069</f>
        <v>2977.0358032649829</v>
      </c>
      <c r="J31" s="4">
        <f ca="1">PP0!I$1069</f>
        <v>2955.9291240433886</v>
      </c>
      <c r="K31" s="4">
        <f ca="1">PP0!J$1069</f>
        <v>2934.8224448217939</v>
      </c>
      <c r="L31" s="4">
        <f ca="1">PP0!K$1069</f>
        <v>2913.7157656001991</v>
      </c>
      <c r="M31" s="4">
        <f ca="1">PP0!L$1069</f>
        <v>2739.1797643447062</v>
      </c>
      <c r="N31" s="4">
        <f ca="1">PP0!M$1069</f>
        <v>2718.0730851231119</v>
      </c>
      <c r="O31" s="4">
        <f ca="1">PP0!N$1069</f>
        <v>2696.9664059015176</v>
      </c>
      <c r="P31" s="4">
        <f ca="1">PP0!O$1069</f>
        <v>2675.8597266799234</v>
      </c>
      <c r="Q31" s="4">
        <f ca="1">PP0!P$1069</f>
        <v>2654.7530474583282</v>
      </c>
      <c r="R31" s="4">
        <f ca="1">PP0!Q$1069</f>
        <v>2600.7686563723273</v>
      </c>
      <c r="S31" s="4">
        <f ca="1">PP0!R$1069</f>
        <v>2546.7842652863264</v>
      </c>
      <c r="T31" s="4">
        <f ca="1">PP0!S$1069</f>
        <v>2492.7998742003247</v>
      </c>
      <c r="U31" s="4">
        <f ca="1">PP0!T$1069</f>
        <v>2438.8154831143238</v>
      </c>
      <c r="V31" s="4">
        <f ca="1">AVERAGE(Table3[[#This Row],[Year 1]:[Year 10]])</f>
        <v>2848.3975524364623</v>
      </c>
      <c r="W31" s="4">
        <f ca="1">AVERAGE(Table3[[#This Row],[Year 1]:[Year 15]])</f>
        <v>2747.8597900530835</v>
      </c>
    </row>
    <row r="32" spans="1:23">
      <c r="A32" s="3" t="s">
        <v>114</v>
      </c>
      <c r="B32" s="3" t="s">
        <v>88</v>
      </c>
      <c r="C32" s="3" t="s">
        <v>509</v>
      </c>
      <c r="D32" s="3" t="str">
        <f t="shared" si="0"/>
        <v>PP1Plot 1Cocoa yield</v>
      </c>
      <c r="E32" s="3" t="str">
        <f t="shared" si="1"/>
        <v>Plot 1Cocoa yield</v>
      </c>
      <c r="F32" s="3" t="s">
        <v>133</v>
      </c>
      <c r="G32" s="4">
        <f ca="1">'PP1'!F$1004</f>
        <v>325</v>
      </c>
      <c r="H32" s="4">
        <f ca="1">'PP1'!G$1004</f>
        <v>350</v>
      </c>
      <c r="I32" s="4">
        <f ca="1">'PP1'!H$1004</f>
        <v>375</v>
      </c>
      <c r="J32" s="4">
        <f ca="1">'PP1'!I$1004</f>
        <v>375</v>
      </c>
      <c r="K32" s="4">
        <f ca="1">'PP1'!J$1004</f>
        <v>375</v>
      </c>
      <c r="L32" s="4">
        <f ca="1">'PP1'!K$1004</f>
        <v>375</v>
      </c>
      <c r="M32" s="4">
        <f ca="1">'PP1'!L$1004</f>
        <v>337.5</v>
      </c>
      <c r="N32" s="4">
        <f ca="1">'PP1'!M$1004</f>
        <v>337.5</v>
      </c>
      <c r="O32" s="4">
        <f ca="1">'PP1'!N$1004</f>
        <v>337.5</v>
      </c>
      <c r="P32" s="4">
        <f ca="1">'PP1'!O$1004</f>
        <v>337.5</v>
      </c>
      <c r="Q32" s="4">
        <f ca="1">'PP1'!P$1004</f>
        <v>337.5</v>
      </c>
      <c r="R32" s="4">
        <f ca="1">'PP1'!Q$1004</f>
        <v>337.5</v>
      </c>
      <c r="S32" s="4">
        <f ca="1">'PP1'!R$1004</f>
        <v>337.5</v>
      </c>
      <c r="T32" s="4">
        <f ca="1">'PP1'!S$1004</f>
        <v>337.5</v>
      </c>
      <c r="U32" s="4">
        <f ca="1">'PP1'!T$1004</f>
        <v>337.5</v>
      </c>
      <c r="V32" s="4">
        <f ca="1">AVERAGE(Table3[[#This Row],[Year 1]:[Year 10]])</f>
        <v>352.5</v>
      </c>
      <c r="W32" s="4">
        <f ca="1">AVERAGE(Table3[[#This Row],[Year 1]:[Year 15]])</f>
        <v>347.5</v>
      </c>
    </row>
    <row r="33" spans="1:23">
      <c r="A33" s="3" t="s">
        <v>114</v>
      </c>
      <c r="B33" s="3" t="s">
        <v>89</v>
      </c>
      <c r="C33" s="3" t="s">
        <v>509</v>
      </c>
      <c r="D33" s="3" t="str">
        <f t="shared" si="0"/>
        <v>PP1Plot 2Cocoa yield</v>
      </c>
      <c r="E33" s="3" t="str">
        <f t="shared" si="1"/>
        <v>Plot 2Cocoa yield</v>
      </c>
      <c r="F33" s="3" t="s">
        <v>133</v>
      </c>
      <c r="G33" s="4">
        <f ca="1">'PP1'!F$1005</f>
        <v>487.49999999999994</v>
      </c>
      <c r="H33" s="4">
        <f ca="1">'PP1'!G$1005</f>
        <v>472.50000000000006</v>
      </c>
      <c r="I33" s="4">
        <f ca="1">'PP1'!H$1005</f>
        <v>506.25</v>
      </c>
      <c r="J33" s="4">
        <f ca="1">'PP1'!I$1005</f>
        <v>506.25</v>
      </c>
      <c r="K33" s="4">
        <f ca="1">'PP1'!J$1005</f>
        <v>506.25</v>
      </c>
      <c r="L33" s="4">
        <f ca="1">'PP1'!K$1005</f>
        <v>506.25</v>
      </c>
      <c r="M33" s="4">
        <f ca="1">'PP1'!L$1005</f>
        <v>506.25</v>
      </c>
      <c r="N33" s="4">
        <f ca="1">'PP1'!M$1005</f>
        <v>506.25</v>
      </c>
      <c r="O33" s="4">
        <f ca="1">'PP1'!N$1005</f>
        <v>506.25</v>
      </c>
      <c r="P33" s="4">
        <f ca="1">'PP1'!O$1005</f>
        <v>506.25</v>
      </c>
      <c r="Q33" s="4">
        <f ca="1">'PP1'!P$1005</f>
        <v>506.25</v>
      </c>
      <c r="R33" s="4">
        <f ca="1">'PP1'!Q$1005</f>
        <v>474.37499999999994</v>
      </c>
      <c r="S33" s="4">
        <f ca="1">'PP1'!R$1005</f>
        <v>442.50000000000006</v>
      </c>
      <c r="T33" s="4">
        <f ca="1">'PP1'!S$1005</f>
        <v>410.62500000000006</v>
      </c>
      <c r="U33" s="4">
        <f ca="1">'PP1'!T$1005</f>
        <v>378.75000000000006</v>
      </c>
      <c r="V33" s="4">
        <f ca="1">AVERAGE(Table3[[#This Row],[Year 1]:[Year 10]])</f>
        <v>501</v>
      </c>
      <c r="W33" s="4">
        <f ca="1">AVERAGE(Table3[[#This Row],[Year 1]:[Year 15]])</f>
        <v>481.5</v>
      </c>
    </row>
    <row r="34" spans="1:23">
      <c r="A34" s="3" t="s">
        <v>114</v>
      </c>
      <c r="B34" s="3" t="s">
        <v>90</v>
      </c>
      <c r="C34" s="3" t="s">
        <v>509</v>
      </c>
      <c r="D34" s="3" t="str">
        <f t="shared" si="0"/>
        <v>PP1Plot 3Cocoa yield</v>
      </c>
      <c r="E34" s="3" t="str">
        <f t="shared" si="1"/>
        <v>Plot 3Cocoa yield</v>
      </c>
      <c r="F34" s="3" t="s">
        <v>133</v>
      </c>
      <c r="G34" s="4">
        <f ca="1">'PP1'!F$1006</f>
        <v>233.33333333333334</v>
      </c>
      <c r="H34" s="4">
        <f ca="1">'PP1'!G$1006</f>
        <v>249.8765432098765</v>
      </c>
      <c r="I34" s="4">
        <f ca="1">'PP1'!H$1006</f>
        <v>262.22222222222229</v>
      </c>
      <c r="J34" s="4">
        <f ca="1">'PP1'!I$1006</f>
        <v>243.33333333333337</v>
      </c>
      <c r="K34" s="4">
        <f ca="1">'PP1'!J$1006</f>
        <v>224.44444444444446</v>
      </c>
      <c r="L34" s="4">
        <f ca="1">'PP1'!K$1006</f>
        <v>205.55555555555554</v>
      </c>
      <c r="M34" s="4">
        <f ca="1">'PP1'!L$1006</f>
        <v>186.66666666666677</v>
      </c>
      <c r="N34" s="4">
        <f ca="1">'PP1'!M$1006</f>
        <v>167.77777777777783</v>
      </c>
      <c r="O34" s="4">
        <f ca="1">'PP1'!N$1006</f>
        <v>148.88888888888897</v>
      </c>
      <c r="P34" s="4">
        <f ca="1">'PP1'!O$1006</f>
        <v>130.00000000000009</v>
      </c>
      <c r="Q34" s="4">
        <f ca="1">'PP1'!P$1006</f>
        <v>111.1111111111112</v>
      </c>
      <c r="R34" s="4">
        <f ca="1">'PP1'!Q$1006</f>
        <v>92.222222222222314</v>
      </c>
      <c r="S34" s="4">
        <f ca="1">'PP1'!R$1006</f>
        <v>73.333333333333428</v>
      </c>
      <c r="T34" s="4">
        <f ca="1">'PP1'!S$1006</f>
        <v>54.444444444444542</v>
      </c>
      <c r="U34" s="4">
        <f ca="1">'PP1'!T$1006</f>
        <v>35.555555555555642</v>
      </c>
      <c r="V34" s="4">
        <f ca="1">AVERAGE(Table3[[#This Row],[Year 1]:[Year 10]])</f>
        <v>205.20987654320987</v>
      </c>
      <c r="W34" s="4">
        <f ca="1">AVERAGE(Table3[[#This Row],[Year 1]:[Year 15]])</f>
        <v>161.2510288065844</v>
      </c>
    </row>
    <row r="35" spans="1:23">
      <c r="A35" s="3" t="s">
        <v>114</v>
      </c>
      <c r="B35" s="3" t="s">
        <v>91</v>
      </c>
      <c r="C35" s="3" t="s">
        <v>509</v>
      </c>
      <c r="D35" s="3" t="str">
        <f t="shared" si="0"/>
        <v>PP1Plot 4Cocoa yield</v>
      </c>
      <c r="E35" s="3" t="str">
        <f t="shared" si="1"/>
        <v>Plot 4Cocoa yield</v>
      </c>
      <c r="F35" s="3" t="s">
        <v>133</v>
      </c>
      <c r="G35" s="4">
        <f ca="1">'PP1'!F$1007</f>
        <v>516.66666666666674</v>
      </c>
      <c r="H35" s="4">
        <f ca="1">'PP1'!G$1007</f>
        <v>533.33333333333337</v>
      </c>
      <c r="I35" s="4">
        <f ca="1">'PP1'!H$1007</f>
        <v>550</v>
      </c>
      <c r="J35" s="4">
        <f ca="1">'PP1'!I$1007</f>
        <v>550</v>
      </c>
      <c r="K35" s="4">
        <f ca="1">'PP1'!J$1007</f>
        <v>550</v>
      </c>
      <c r="L35" s="4">
        <f ca="1">'PP1'!K$1007</f>
        <v>550</v>
      </c>
      <c r="M35" s="4">
        <f ca="1">'PP1'!L$1007</f>
        <v>495.00000000000006</v>
      </c>
      <c r="N35" s="4">
        <f ca="1">'PP1'!M$1007</f>
        <v>495.00000000000006</v>
      </c>
      <c r="O35" s="4">
        <f ca="1">'PP1'!N$1007</f>
        <v>495.00000000000006</v>
      </c>
      <c r="P35" s="4">
        <f ca="1">'PP1'!O$1007</f>
        <v>495.00000000000006</v>
      </c>
      <c r="Q35" s="4">
        <f ca="1">'PP1'!P$1007</f>
        <v>495.00000000000006</v>
      </c>
      <c r="R35" s="4">
        <f ca="1">'PP1'!Q$1007</f>
        <v>495.00000000000006</v>
      </c>
      <c r="S35" s="4">
        <f ca="1">'PP1'!R$1007</f>
        <v>495.00000000000006</v>
      </c>
      <c r="T35" s="4">
        <f ca="1">'PP1'!S$1007</f>
        <v>495.00000000000006</v>
      </c>
      <c r="U35" s="4">
        <f ca="1">'PP1'!T$1007</f>
        <v>495.00000000000006</v>
      </c>
      <c r="V35" s="4">
        <f ca="1">AVERAGE(Table3[[#This Row],[Year 1]:[Year 10]])</f>
        <v>523</v>
      </c>
      <c r="W35" s="4">
        <f ca="1">AVERAGE(Table3[[#This Row],[Year 1]:[Year 15]])</f>
        <v>513.66666666666663</v>
      </c>
    </row>
    <row r="36" spans="1:23">
      <c r="A36" s="3" t="s">
        <v>114</v>
      </c>
      <c r="B36" s="3" t="s">
        <v>92</v>
      </c>
      <c r="C36" s="3" t="s">
        <v>509</v>
      </c>
      <c r="D36" s="3" t="str">
        <f t="shared" si="0"/>
        <v>PP1Plot 5Cocoa yield</v>
      </c>
      <c r="E36" s="3" t="str">
        <f t="shared" si="1"/>
        <v>Plot 5Cocoa yield</v>
      </c>
      <c r="F36" s="3" t="s">
        <v>133</v>
      </c>
      <c r="G36" s="4">
        <f ca="1">'PP1'!F$1008</f>
        <v>350</v>
      </c>
      <c r="H36" s="4">
        <f ca="1">'PP1'!G$1008</f>
        <v>400</v>
      </c>
      <c r="I36" s="4">
        <f ca="1">'PP1'!H$1008</f>
        <v>450</v>
      </c>
      <c r="J36" s="4">
        <f ca="1">'PP1'!I$1008</f>
        <v>450</v>
      </c>
      <c r="K36" s="4">
        <f ca="1">'PP1'!J$1008</f>
        <v>450</v>
      </c>
      <c r="L36" s="4">
        <f ca="1">'PP1'!K$1008</f>
        <v>450</v>
      </c>
      <c r="M36" s="4">
        <f ca="1">'PP1'!L$1008</f>
        <v>405</v>
      </c>
      <c r="N36" s="4">
        <f ca="1">'PP1'!M$1008</f>
        <v>405</v>
      </c>
      <c r="O36" s="4">
        <f ca="1">'PP1'!N$1008</f>
        <v>405</v>
      </c>
      <c r="P36" s="4">
        <f ca="1">'PP1'!O$1008</f>
        <v>405</v>
      </c>
      <c r="Q36" s="4">
        <f ca="1">'PP1'!P$1008</f>
        <v>405</v>
      </c>
      <c r="R36" s="4">
        <f ca="1">'PP1'!Q$1008</f>
        <v>405</v>
      </c>
      <c r="S36" s="4">
        <f ca="1">'PP1'!R$1008</f>
        <v>405</v>
      </c>
      <c r="T36" s="4">
        <f ca="1">'PP1'!S$1008</f>
        <v>405</v>
      </c>
      <c r="U36" s="4">
        <f ca="1">'PP1'!T$1008</f>
        <v>405</v>
      </c>
      <c r="V36" s="4">
        <f ca="1">AVERAGE(Table3[[#This Row],[Year 1]:[Year 10]])</f>
        <v>417</v>
      </c>
      <c r="W36" s="4">
        <f ca="1">AVERAGE(Table3[[#This Row],[Year 1]:[Year 15]])</f>
        <v>413</v>
      </c>
    </row>
    <row r="37" spans="1:23">
      <c r="A37" s="3" t="s">
        <v>114</v>
      </c>
      <c r="B37" s="3" t="s">
        <v>348</v>
      </c>
      <c r="C37" s="3" t="s">
        <v>509</v>
      </c>
      <c r="D37" s="3" t="str">
        <f t="shared" si="0"/>
        <v>PP1TotalCocoa yield</v>
      </c>
      <c r="E37" s="3" t="str">
        <f t="shared" si="1"/>
        <v>TotalCocoa yield</v>
      </c>
      <c r="F37" s="3" t="s">
        <v>589</v>
      </c>
      <c r="G37" s="4">
        <f ca="1">'PP1'!F$1009</f>
        <v>382.5</v>
      </c>
      <c r="H37" s="4">
        <f ca="1">'PP1'!G$1009</f>
        <v>401.14197530864192</v>
      </c>
      <c r="I37" s="4">
        <f ca="1">'PP1'!H$1009</f>
        <v>428.69444444444446</v>
      </c>
      <c r="J37" s="4">
        <f ca="1">'PP1'!I$1009</f>
        <v>424.91666666666669</v>
      </c>
      <c r="K37" s="4">
        <f ca="1">'PP1'!J$1009</f>
        <v>421.13888888888886</v>
      </c>
      <c r="L37" s="4">
        <f ca="1">'PP1'!K$1009</f>
        <v>417.36111111111114</v>
      </c>
      <c r="M37" s="4">
        <f ca="1">'PP1'!L$1009</f>
        <v>386.08333333333337</v>
      </c>
      <c r="N37" s="4">
        <f ca="1">'PP1'!M$1009</f>
        <v>382.30555555555554</v>
      </c>
      <c r="O37" s="4">
        <f ca="1">'PP1'!N$1009</f>
        <v>378.52777777777777</v>
      </c>
      <c r="P37" s="4">
        <f ca="1">'PP1'!O$1009</f>
        <v>374.75000000000006</v>
      </c>
      <c r="Q37" s="4">
        <f ca="1">'PP1'!P$1009</f>
        <v>370.97222222222229</v>
      </c>
      <c r="R37" s="4">
        <f ca="1">'PP1'!Q$1009</f>
        <v>360.81944444444446</v>
      </c>
      <c r="S37" s="4">
        <f ca="1">'PP1'!R$1009</f>
        <v>350.66666666666669</v>
      </c>
      <c r="T37" s="4">
        <f ca="1">'PP1'!S$1009</f>
        <v>340.51388888888891</v>
      </c>
      <c r="U37" s="4">
        <f ca="1">'PP1'!T$1009</f>
        <v>330.36111111111114</v>
      </c>
      <c r="V37" s="4">
        <f ca="1">AVERAGE(Table3[[#This Row],[Year 1]:[Year 10]])</f>
        <v>399.74197530864205</v>
      </c>
      <c r="W37" s="4">
        <f ca="1">AVERAGE(Table3[[#This Row],[Year 1]:[Year 15]])</f>
        <v>383.3835390946503</v>
      </c>
    </row>
    <row r="38" spans="1:23">
      <c r="A38" s="3" t="s">
        <v>114</v>
      </c>
      <c r="B38" s="3" t="s">
        <v>88</v>
      </c>
      <c r="C38" s="3" t="s">
        <v>458</v>
      </c>
      <c r="D38" s="3" t="str">
        <f t="shared" si="0"/>
        <v>PP1Plot 1Cocoa revenues</v>
      </c>
      <c r="E38" s="3" t="str">
        <f t="shared" si="1"/>
        <v>Plot 1Cocoa revenues</v>
      </c>
      <c r="F38" s="3" t="s">
        <v>589</v>
      </c>
      <c r="G38" s="4">
        <f ca="1">'PP1'!F$1019</f>
        <v>432.25</v>
      </c>
      <c r="H38" s="4">
        <f ca="1">'PP1'!G$1019</f>
        <v>465.5</v>
      </c>
      <c r="I38" s="4">
        <f ca="1">'PP1'!H$1019</f>
        <v>498.75</v>
      </c>
      <c r="J38" s="4">
        <f ca="1">'PP1'!I$1019</f>
        <v>498.75</v>
      </c>
      <c r="K38" s="4">
        <f ca="1">'PP1'!J$1019</f>
        <v>498.75</v>
      </c>
      <c r="L38" s="4">
        <f ca="1">'PP1'!K$1019</f>
        <v>498.75</v>
      </c>
      <c r="M38" s="4">
        <f ca="1">'PP1'!L$1019</f>
        <v>448.875</v>
      </c>
      <c r="N38" s="4">
        <f ca="1">'PP1'!M$1019</f>
        <v>448.875</v>
      </c>
      <c r="O38" s="4">
        <f ca="1">'PP1'!N$1019</f>
        <v>448.875</v>
      </c>
      <c r="P38" s="4">
        <f ca="1">'PP1'!O$1019</f>
        <v>448.875</v>
      </c>
      <c r="Q38" s="4">
        <f ca="1">'PP1'!P$1019</f>
        <v>448.875</v>
      </c>
      <c r="R38" s="4">
        <f ca="1">'PP1'!Q$1019</f>
        <v>448.875</v>
      </c>
      <c r="S38" s="4">
        <f ca="1">'PP1'!R$1019</f>
        <v>448.875</v>
      </c>
      <c r="T38" s="4">
        <f ca="1">'PP1'!S$1019</f>
        <v>448.875</v>
      </c>
      <c r="U38" s="4">
        <f ca="1">'PP1'!T$1019</f>
        <v>448.875</v>
      </c>
      <c r="V38" s="4">
        <f ca="1">AVERAGE(Table3[[#This Row],[Year 1]:[Year 10]])</f>
        <v>468.82499999999999</v>
      </c>
      <c r="W38" s="4">
        <f ca="1">AVERAGE(Table3[[#This Row],[Year 1]:[Year 15]])</f>
        <v>462.17500000000001</v>
      </c>
    </row>
    <row r="39" spans="1:23">
      <c r="A39" s="3" t="s">
        <v>114</v>
      </c>
      <c r="B39" s="3" t="s">
        <v>89</v>
      </c>
      <c r="C39" s="3" t="s">
        <v>458</v>
      </c>
      <c r="D39" s="3" t="str">
        <f t="shared" si="0"/>
        <v>PP1Plot 2Cocoa revenues</v>
      </c>
      <c r="E39" s="3" t="str">
        <f t="shared" si="1"/>
        <v>Plot 2Cocoa revenues</v>
      </c>
      <c r="F39" s="3" t="s">
        <v>589</v>
      </c>
      <c r="G39" s="4">
        <f ca="1">'PP1'!F$1020</f>
        <v>648.37499999999989</v>
      </c>
      <c r="H39" s="4">
        <f ca="1">'PP1'!G$1020</f>
        <v>628.42500000000007</v>
      </c>
      <c r="I39" s="4">
        <f ca="1">'PP1'!H$1020</f>
        <v>673.3125</v>
      </c>
      <c r="J39" s="4">
        <f ca="1">'PP1'!I$1020</f>
        <v>673.3125</v>
      </c>
      <c r="K39" s="4">
        <f ca="1">'PP1'!J$1020</f>
        <v>673.3125</v>
      </c>
      <c r="L39" s="4">
        <f ca="1">'PP1'!K$1020</f>
        <v>673.3125</v>
      </c>
      <c r="M39" s="4">
        <f ca="1">'PP1'!L$1020</f>
        <v>673.3125</v>
      </c>
      <c r="N39" s="4">
        <f ca="1">'PP1'!M$1020</f>
        <v>673.3125</v>
      </c>
      <c r="O39" s="4">
        <f ca="1">'PP1'!N$1020</f>
        <v>673.3125</v>
      </c>
      <c r="P39" s="4">
        <f ca="1">'PP1'!O$1020</f>
        <v>673.3125</v>
      </c>
      <c r="Q39" s="4">
        <f ca="1">'PP1'!P$1020</f>
        <v>673.3125</v>
      </c>
      <c r="R39" s="4">
        <f ca="1">'PP1'!Q$1020</f>
        <v>630.91874999999993</v>
      </c>
      <c r="S39" s="4">
        <f ca="1">'PP1'!R$1020</f>
        <v>588.52500000000009</v>
      </c>
      <c r="T39" s="4">
        <f ca="1">'PP1'!S$1020</f>
        <v>546.13125000000014</v>
      </c>
      <c r="U39" s="4">
        <f ca="1">'PP1'!T$1020</f>
        <v>503.73750000000007</v>
      </c>
      <c r="V39" s="4">
        <f ca="1">AVERAGE(Table3[[#This Row],[Year 1]:[Year 10]])</f>
        <v>666.33</v>
      </c>
      <c r="W39" s="4">
        <f ca="1">AVERAGE(Table3[[#This Row],[Year 1]:[Year 15]])</f>
        <v>640.39499999999998</v>
      </c>
    </row>
    <row r="40" spans="1:23">
      <c r="A40" s="3" t="s">
        <v>114</v>
      </c>
      <c r="B40" s="3" t="s">
        <v>90</v>
      </c>
      <c r="C40" s="3" t="s">
        <v>458</v>
      </c>
      <c r="D40" s="3" t="str">
        <f t="shared" si="0"/>
        <v>PP1Plot 3Cocoa revenues</v>
      </c>
      <c r="E40" s="3" t="str">
        <f t="shared" si="1"/>
        <v>Plot 3Cocoa revenues</v>
      </c>
      <c r="F40" s="3" t="s">
        <v>589</v>
      </c>
      <c r="G40" s="4">
        <f ca="1">'PP1'!F$1021</f>
        <v>310.33333333333337</v>
      </c>
      <c r="H40" s="4">
        <f ca="1">'PP1'!G$1021</f>
        <v>332.33580246913573</v>
      </c>
      <c r="I40" s="4">
        <f ca="1">'PP1'!H$1021</f>
        <v>348.75555555555565</v>
      </c>
      <c r="J40" s="4">
        <f ca="1">'PP1'!I$1021</f>
        <v>323.63333333333338</v>
      </c>
      <c r="K40" s="4">
        <f ca="1">'PP1'!J$1021</f>
        <v>298.51111111111112</v>
      </c>
      <c r="L40" s="4">
        <f ca="1">'PP1'!K$1021</f>
        <v>273.38888888888886</v>
      </c>
      <c r="M40" s="4">
        <f ca="1">'PP1'!L$1021</f>
        <v>248.26666666666679</v>
      </c>
      <c r="N40" s="4">
        <f ca="1">'PP1'!M$1021</f>
        <v>223.14444444444453</v>
      </c>
      <c r="O40" s="4">
        <f ca="1">'PP1'!N$1021</f>
        <v>198.02222222222233</v>
      </c>
      <c r="P40" s="4">
        <f ca="1">'PP1'!O$1021</f>
        <v>172.90000000000012</v>
      </c>
      <c r="Q40" s="4">
        <f ca="1">'PP1'!P$1021</f>
        <v>147.77777777777789</v>
      </c>
      <c r="R40" s="4">
        <f ca="1">'PP1'!Q$1021</f>
        <v>122.65555555555568</v>
      </c>
      <c r="S40" s="4">
        <f ca="1">'PP1'!R$1021</f>
        <v>97.533333333333459</v>
      </c>
      <c r="T40" s="4">
        <f ca="1">'PP1'!S$1021</f>
        <v>72.411111111111239</v>
      </c>
      <c r="U40" s="4">
        <f ca="1">'PP1'!T$1021</f>
        <v>47.288888888889005</v>
      </c>
      <c r="V40" s="4">
        <f ca="1">AVERAGE(Table3[[#This Row],[Year 1]:[Year 10]])</f>
        <v>272.9291358024692</v>
      </c>
      <c r="W40" s="4">
        <f ca="1">AVERAGE(Table3[[#This Row],[Year 1]:[Year 15]])</f>
        <v>214.46386831275728</v>
      </c>
    </row>
    <row r="41" spans="1:23">
      <c r="A41" s="3" t="s">
        <v>114</v>
      </c>
      <c r="B41" s="3" t="s">
        <v>91</v>
      </c>
      <c r="C41" s="3" t="s">
        <v>458</v>
      </c>
      <c r="D41" s="3" t="str">
        <f t="shared" si="0"/>
        <v>PP1Plot 4Cocoa revenues</v>
      </c>
      <c r="E41" s="3" t="str">
        <f t="shared" si="1"/>
        <v>Plot 4Cocoa revenues</v>
      </c>
      <c r="F41" s="3" t="s">
        <v>589</v>
      </c>
      <c r="G41" s="4">
        <f ca="1">'PP1'!F$1022</f>
        <v>687.16666666666674</v>
      </c>
      <c r="H41" s="4">
        <f ca="1">'PP1'!G$1022</f>
        <v>709.33333333333337</v>
      </c>
      <c r="I41" s="4">
        <f ca="1">'PP1'!H$1022</f>
        <v>731.5</v>
      </c>
      <c r="J41" s="4">
        <f ca="1">'PP1'!I$1022</f>
        <v>731.5</v>
      </c>
      <c r="K41" s="4">
        <f ca="1">'PP1'!J$1022</f>
        <v>731.5</v>
      </c>
      <c r="L41" s="4">
        <f ca="1">'PP1'!K$1022</f>
        <v>731.5</v>
      </c>
      <c r="M41" s="4">
        <f ca="1">'PP1'!L$1022</f>
        <v>658.35000000000014</v>
      </c>
      <c r="N41" s="4">
        <f ca="1">'PP1'!M$1022</f>
        <v>658.35000000000014</v>
      </c>
      <c r="O41" s="4">
        <f ca="1">'PP1'!N$1022</f>
        <v>658.35000000000014</v>
      </c>
      <c r="P41" s="4">
        <f ca="1">'PP1'!O$1022</f>
        <v>658.35000000000014</v>
      </c>
      <c r="Q41" s="4">
        <f ca="1">'PP1'!P$1022</f>
        <v>658.35000000000014</v>
      </c>
      <c r="R41" s="4">
        <f ca="1">'PP1'!Q$1022</f>
        <v>658.35000000000014</v>
      </c>
      <c r="S41" s="4">
        <f ca="1">'PP1'!R$1022</f>
        <v>658.35000000000014</v>
      </c>
      <c r="T41" s="4">
        <f ca="1">'PP1'!S$1022</f>
        <v>658.35000000000014</v>
      </c>
      <c r="U41" s="4">
        <f ca="1">'PP1'!T$1022</f>
        <v>658.35000000000014</v>
      </c>
      <c r="V41" s="4">
        <f ca="1">AVERAGE(Table3[[#This Row],[Year 1]:[Year 10]])</f>
        <v>695.59000000000015</v>
      </c>
      <c r="W41" s="4">
        <f ca="1">AVERAGE(Table3[[#This Row],[Year 1]:[Year 15]])</f>
        <v>683.17666666666685</v>
      </c>
    </row>
    <row r="42" spans="1:23">
      <c r="A42" s="3" t="s">
        <v>114</v>
      </c>
      <c r="B42" s="3" t="s">
        <v>92</v>
      </c>
      <c r="C42" s="3" t="s">
        <v>458</v>
      </c>
      <c r="D42" s="3" t="str">
        <f t="shared" si="0"/>
        <v>PP1Plot 5Cocoa revenues</v>
      </c>
      <c r="E42" s="3" t="str">
        <f t="shared" si="1"/>
        <v>Plot 5Cocoa revenues</v>
      </c>
      <c r="F42" s="3" t="s">
        <v>589</v>
      </c>
      <c r="G42" s="4">
        <f ca="1">'PP1'!F$1023</f>
        <v>465.5</v>
      </c>
      <c r="H42" s="4">
        <f ca="1">'PP1'!G$1023</f>
        <v>532</v>
      </c>
      <c r="I42" s="4">
        <f ca="1">'PP1'!H$1023</f>
        <v>598.5</v>
      </c>
      <c r="J42" s="4">
        <f ca="1">'PP1'!I$1023</f>
        <v>598.5</v>
      </c>
      <c r="K42" s="4">
        <f ca="1">'PP1'!J$1023</f>
        <v>598.5</v>
      </c>
      <c r="L42" s="4">
        <f ca="1">'PP1'!K$1023</f>
        <v>598.5</v>
      </c>
      <c r="M42" s="4">
        <f ca="1">'PP1'!L$1023</f>
        <v>538.65</v>
      </c>
      <c r="N42" s="4">
        <f ca="1">'PP1'!M$1023</f>
        <v>538.65</v>
      </c>
      <c r="O42" s="4">
        <f ca="1">'PP1'!N$1023</f>
        <v>538.65</v>
      </c>
      <c r="P42" s="4">
        <f ca="1">'PP1'!O$1023</f>
        <v>538.65</v>
      </c>
      <c r="Q42" s="4">
        <f ca="1">'PP1'!P$1023</f>
        <v>538.65</v>
      </c>
      <c r="R42" s="4">
        <f ca="1">'PP1'!Q$1023</f>
        <v>538.65</v>
      </c>
      <c r="S42" s="4">
        <f ca="1">'PP1'!R$1023</f>
        <v>538.65</v>
      </c>
      <c r="T42" s="4">
        <f ca="1">'PP1'!S$1023</f>
        <v>538.65</v>
      </c>
      <c r="U42" s="4">
        <f ca="1">'PP1'!T$1023</f>
        <v>538.65</v>
      </c>
      <c r="V42" s="4">
        <f ca="1">AVERAGE(Table3[[#This Row],[Year 1]:[Year 10]])</f>
        <v>554.6099999999999</v>
      </c>
      <c r="W42" s="4">
        <f ca="1">AVERAGE(Table3[[#This Row],[Year 1]:[Year 15]])</f>
        <v>549.28999999999985</v>
      </c>
    </row>
    <row r="43" spans="1:23">
      <c r="A43" s="3" t="s">
        <v>114</v>
      </c>
      <c r="B43" s="3" t="s">
        <v>348</v>
      </c>
      <c r="C43" s="3" t="s">
        <v>458</v>
      </c>
      <c r="D43" s="3" t="str">
        <f t="shared" si="0"/>
        <v>PP1TotalCocoa revenues</v>
      </c>
      <c r="E43" s="3" t="str">
        <f t="shared" si="1"/>
        <v>TotalCocoa revenues</v>
      </c>
      <c r="F43" s="3" t="s">
        <v>589</v>
      </c>
      <c r="G43" s="4">
        <f ca="1">'PP1'!F$1024</f>
        <v>2543.625</v>
      </c>
      <c r="H43" s="4">
        <f ca="1">'PP1'!G$1024</f>
        <v>2667.5941358024693</v>
      </c>
      <c r="I43" s="4">
        <f ca="1">'PP1'!H$1024</f>
        <v>2850.8180555555555</v>
      </c>
      <c r="J43" s="4">
        <f ca="1">'PP1'!I$1024</f>
        <v>2825.6958333333332</v>
      </c>
      <c r="K43" s="4">
        <f ca="1">'PP1'!J$1024</f>
        <v>2800.5736111111109</v>
      </c>
      <c r="L43" s="4">
        <f ca="1">'PP1'!K$1024</f>
        <v>2775.4513888888887</v>
      </c>
      <c r="M43" s="4">
        <f ca="1">'PP1'!L$1024</f>
        <v>2567.4541666666669</v>
      </c>
      <c r="N43" s="4">
        <f ca="1">'PP1'!M$1024</f>
        <v>2542.3319444444446</v>
      </c>
      <c r="O43" s="4">
        <f ca="1">'PP1'!N$1024</f>
        <v>2517.2097222222224</v>
      </c>
      <c r="P43" s="4">
        <f ca="1">'PP1'!O$1024</f>
        <v>2492.0875000000001</v>
      </c>
      <c r="Q43" s="4">
        <f ca="1">'PP1'!P$1024</f>
        <v>2466.9652777777778</v>
      </c>
      <c r="R43" s="4">
        <f ca="1">'PP1'!Q$1024</f>
        <v>2399.4493055555554</v>
      </c>
      <c r="S43" s="4">
        <f ca="1">'PP1'!R$1024</f>
        <v>2331.9333333333338</v>
      </c>
      <c r="T43" s="4">
        <f ca="1">'PP1'!S$1024</f>
        <v>2264.4173611111114</v>
      </c>
      <c r="U43" s="4">
        <f ca="1">'PP1'!T$1024</f>
        <v>2196.9013888888894</v>
      </c>
      <c r="V43" s="4">
        <f ca="1">AVERAGE(Table3[[#This Row],[Year 1]:[Year 10]])</f>
        <v>2658.2841358024693</v>
      </c>
      <c r="W43" s="4">
        <f ca="1">AVERAGE(Table3[[#This Row],[Year 1]:[Year 15]])</f>
        <v>2549.5005349794237</v>
      </c>
    </row>
    <row r="44" spans="1:23">
      <c r="A44" s="3" t="s">
        <v>114</v>
      </c>
      <c r="B44" s="3" t="s">
        <v>88</v>
      </c>
      <c r="C44" s="3" t="s">
        <v>513</v>
      </c>
      <c r="D44" s="3" t="str">
        <f t="shared" si="0"/>
        <v>PP1Plot 1Non-cocoa revenues</v>
      </c>
      <c r="E44" s="3" t="str">
        <f t="shared" si="1"/>
        <v>Plot 1Non-cocoa revenues</v>
      </c>
      <c r="F44" s="3" t="s">
        <v>589</v>
      </c>
      <c r="G44" s="4">
        <f ca="1">'PP1'!F$1034</f>
        <v>139.65</v>
      </c>
      <c r="H44" s="4">
        <f ca="1">'PP1'!G$1034</f>
        <v>139.65</v>
      </c>
      <c r="I44" s="4">
        <f ca="1">'PP1'!H$1034</f>
        <v>139.65</v>
      </c>
      <c r="J44" s="4">
        <f ca="1">'PP1'!I$1034</f>
        <v>139.65</v>
      </c>
      <c r="K44" s="4">
        <f ca="1">'PP1'!J$1034</f>
        <v>139.65</v>
      </c>
      <c r="L44" s="4">
        <f ca="1">'PP1'!K$1034</f>
        <v>139.65</v>
      </c>
      <c r="M44" s="4">
        <f ca="1">'PP1'!L$1034</f>
        <v>139.65</v>
      </c>
      <c r="N44" s="4">
        <f ca="1">'PP1'!M$1034</f>
        <v>139.65</v>
      </c>
      <c r="O44" s="4">
        <f ca="1">'PP1'!N$1034</f>
        <v>139.65</v>
      </c>
      <c r="P44" s="4">
        <f ca="1">'PP1'!O$1034</f>
        <v>139.65</v>
      </c>
      <c r="Q44" s="4">
        <f ca="1">'PP1'!P$1034</f>
        <v>139.65</v>
      </c>
      <c r="R44" s="4">
        <f ca="1">'PP1'!Q$1034</f>
        <v>139.65</v>
      </c>
      <c r="S44" s="4">
        <f ca="1">'PP1'!R$1034</f>
        <v>139.65</v>
      </c>
      <c r="T44" s="4">
        <f ca="1">'PP1'!S$1034</f>
        <v>139.65</v>
      </c>
      <c r="U44" s="4">
        <f ca="1">'PP1'!T$1034</f>
        <v>139.65</v>
      </c>
      <c r="V44" s="4">
        <f ca="1">AVERAGE(Table3[[#This Row],[Year 1]:[Year 10]])</f>
        <v>139.65000000000003</v>
      </c>
      <c r="W44" s="4">
        <f ca="1">AVERAGE(Table3[[#This Row],[Year 1]:[Year 15]])</f>
        <v>139.65000000000003</v>
      </c>
    </row>
    <row r="45" spans="1:23">
      <c r="A45" s="3" t="s">
        <v>114</v>
      </c>
      <c r="B45" s="3" t="s">
        <v>89</v>
      </c>
      <c r="C45" s="3" t="s">
        <v>513</v>
      </c>
      <c r="D45" s="3" t="str">
        <f t="shared" si="0"/>
        <v>PP1Plot 2Non-cocoa revenues</v>
      </c>
      <c r="E45" s="3" t="str">
        <f t="shared" si="1"/>
        <v>Plot 2Non-cocoa revenues</v>
      </c>
      <c r="F45" s="3" t="s">
        <v>589</v>
      </c>
      <c r="G45" s="4">
        <f ca="1">'PP1'!F$1035</f>
        <v>139.65</v>
      </c>
      <c r="H45" s="4">
        <f ca="1">'PP1'!G$1035</f>
        <v>139.65</v>
      </c>
      <c r="I45" s="4">
        <f ca="1">'PP1'!H$1035</f>
        <v>139.65</v>
      </c>
      <c r="J45" s="4">
        <f ca="1">'PP1'!I$1035</f>
        <v>139.65</v>
      </c>
      <c r="K45" s="4">
        <f ca="1">'PP1'!J$1035</f>
        <v>139.65</v>
      </c>
      <c r="L45" s="4">
        <f ca="1">'PP1'!K$1035</f>
        <v>139.65</v>
      </c>
      <c r="M45" s="4">
        <f ca="1">'PP1'!L$1035</f>
        <v>139.65</v>
      </c>
      <c r="N45" s="4">
        <f ca="1">'PP1'!M$1035</f>
        <v>139.65</v>
      </c>
      <c r="O45" s="4">
        <f ca="1">'PP1'!N$1035</f>
        <v>139.65</v>
      </c>
      <c r="P45" s="4">
        <f ca="1">'PP1'!O$1035</f>
        <v>139.65</v>
      </c>
      <c r="Q45" s="4">
        <f ca="1">'PP1'!P$1035</f>
        <v>139.65</v>
      </c>
      <c r="R45" s="4">
        <f ca="1">'PP1'!Q$1035</f>
        <v>139.65</v>
      </c>
      <c r="S45" s="4">
        <f ca="1">'PP1'!R$1035</f>
        <v>139.65</v>
      </c>
      <c r="T45" s="4">
        <f ca="1">'PP1'!S$1035</f>
        <v>139.65</v>
      </c>
      <c r="U45" s="4">
        <f ca="1">'PP1'!T$1035</f>
        <v>139.65</v>
      </c>
      <c r="V45" s="4">
        <f ca="1">AVERAGE(Table3[[#This Row],[Year 1]:[Year 10]])</f>
        <v>139.65000000000003</v>
      </c>
      <c r="W45" s="4">
        <f ca="1">AVERAGE(Table3[[#This Row],[Year 1]:[Year 15]])</f>
        <v>139.65000000000003</v>
      </c>
    </row>
    <row r="46" spans="1:23">
      <c r="A46" s="3" t="s">
        <v>114</v>
      </c>
      <c r="B46" s="3" t="s">
        <v>90</v>
      </c>
      <c r="C46" s="3" t="s">
        <v>513</v>
      </c>
      <c r="D46" s="3" t="str">
        <f t="shared" si="0"/>
        <v>PP1Plot 3Non-cocoa revenues</v>
      </c>
      <c r="E46" s="3" t="str">
        <f t="shared" si="1"/>
        <v>Plot 3Non-cocoa revenues</v>
      </c>
      <c r="F46" s="3" t="s">
        <v>589</v>
      </c>
      <c r="G46" s="4">
        <f ca="1">'PP1'!F$1036</f>
        <v>139.65</v>
      </c>
      <c r="H46" s="4">
        <f ca="1">'PP1'!G$1036</f>
        <v>139.65</v>
      </c>
      <c r="I46" s="4">
        <f ca="1">'PP1'!H$1036</f>
        <v>139.65</v>
      </c>
      <c r="J46" s="4">
        <f ca="1">'PP1'!I$1036</f>
        <v>139.65</v>
      </c>
      <c r="K46" s="4">
        <f ca="1">'PP1'!J$1036</f>
        <v>139.65</v>
      </c>
      <c r="L46" s="4">
        <f ca="1">'PP1'!K$1036</f>
        <v>139.65</v>
      </c>
      <c r="M46" s="4">
        <f ca="1">'PP1'!L$1036</f>
        <v>139.65</v>
      </c>
      <c r="N46" s="4">
        <f ca="1">'PP1'!M$1036</f>
        <v>139.65</v>
      </c>
      <c r="O46" s="4">
        <f ca="1">'PP1'!N$1036</f>
        <v>139.65</v>
      </c>
      <c r="P46" s="4">
        <f ca="1">'PP1'!O$1036</f>
        <v>139.65</v>
      </c>
      <c r="Q46" s="4">
        <f ca="1">'PP1'!P$1036</f>
        <v>139.65</v>
      </c>
      <c r="R46" s="4">
        <f ca="1">'PP1'!Q$1036</f>
        <v>139.65</v>
      </c>
      <c r="S46" s="4">
        <f ca="1">'PP1'!R$1036</f>
        <v>139.65</v>
      </c>
      <c r="T46" s="4">
        <f ca="1">'PP1'!S$1036</f>
        <v>139.65</v>
      </c>
      <c r="U46" s="4">
        <f ca="1">'PP1'!T$1036</f>
        <v>139.65</v>
      </c>
      <c r="V46" s="4">
        <f ca="1">AVERAGE(Table3[[#This Row],[Year 1]:[Year 10]])</f>
        <v>139.65000000000003</v>
      </c>
      <c r="W46" s="4">
        <f ca="1">AVERAGE(Table3[[#This Row],[Year 1]:[Year 15]])</f>
        <v>139.65000000000003</v>
      </c>
    </row>
    <row r="47" spans="1:23">
      <c r="A47" s="3" t="s">
        <v>114</v>
      </c>
      <c r="B47" s="3" t="s">
        <v>91</v>
      </c>
      <c r="C47" s="3" t="s">
        <v>513</v>
      </c>
      <c r="D47" s="3" t="str">
        <f t="shared" si="0"/>
        <v>PP1Plot 4Non-cocoa revenues</v>
      </c>
      <c r="E47" s="3" t="str">
        <f t="shared" si="1"/>
        <v>Plot 4Non-cocoa revenues</v>
      </c>
      <c r="F47" s="3" t="s">
        <v>589</v>
      </c>
      <c r="G47" s="4">
        <f ca="1">'PP1'!F$1037</f>
        <v>139.65</v>
      </c>
      <c r="H47" s="4">
        <f ca="1">'PP1'!G$1037</f>
        <v>139.65</v>
      </c>
      <c r="I47" s="4">
        <f ca="1">'PP1'!H$1037</f>
        <v>139.65</v>
      </c>
      <c r="J47" s="4">
        <f ca="1">'PP1'!I$1037</f>
        <v>139.65</v>
      </c>
      <c r="K47" s="4">
        <f ca="1">'PP1'!J$1037</f>
        <v>139.65</v>
      </c>
      <c r="L47" s="4">
        <f ca="1">'PP1'!K$1037</f>
        <v>139.65</v>
      </c>
      <c r="M47" s="4">
        <f ca="1">'PP1'!L$1037</f>
        <v>139.65</v>
      </c>
      <c r="N47" s="4">
        <f ca="1">'PP1'!M$1037</f>
        <v>139.65</v>
      </c>
      <c r="O47" s="4">
        <f ca="1">'PP1'!N$1037</f>
        <v>139.65</v>
      </c>
      <c r="P47" s="4">
        <f ca="1">'PP1'!O$1037</f>
        <v>139.65</v>
      </c>
      <c r="Q47" s="4">
        <f ca="1">'PP1'!P$1037</f>
        <v>139.65</v>
      </c>
      <c r="R47" s="4">
        <f ca="1">'PP1'!Q$1037</f>
        <v>139.65</v>
      </c>
      <c r="S47" s="4">
        <f ca="1">'PP1'!R$1037</f>
        <v>139.65</v>
      </c>
      <c r="T47" s="4">
        <f ca="1">'PP1'!S$1037</f>
        <v>139.65</v>
      </c>
      <c r="U47" s="4">
        <f ca="1">'PP1'!T$1037</f>
        <v>139.65</v>
      </c>
      <c r="V47" s="4">
        <f ca="1">AVERAGE(Table3[[#This Row],[Year 1]:[Year 10]])</f>
        <v>139.65000000000003</v>
      </c>
      <c r="W47" s="4">
        <f ca="1">AVERAGE(Table3[[#This Row],[Year 1]:[Year 15]])</f>
        <v>139.65000000000003</v>
      </c>
    </row>
    <row r="48" spans="1:23">
      <c r="A48" s="3" t="s">
        <v>114</v>
      </c>
      <c r="B48" s="3" t="s">
        <v>92</v>
      </c>
      <c r="C48" s="3" t="s">
        <v>513</v>
      </c>
      <c r="D48" s="3" t="str">
        <f t="shared" si="0"/>
        <v>PP1Plot 5Non-cocoa revenues</v>
      </c>
      <c r="E48" s="3" t="str">
        <f t="shared" si="1"/>
        <v>Plot 5Non-cocoa revenues</v>
      </c>
      <c r="F48" s="3" t="s">
        <v>589</v>
      </c>
      <c r="G48" s="4">
        <f ca="1">'PP1'!F$1038</f>
        <v>139.65</v>
      </c>
      <c r="H48" s="4">
        <f ca="1">'PP1'!G$1038</f>
        <v>139.65</v>
      </c>
      <c r="I48" s="4">
        <f ca="1">'PP1'!H$1038</f>
        <v>139.65</v>
      </c>
      <c r="J48" s="4">
        <f ca="1">'PP1'!I$1038</f>
        <v>139.65</v>
      </c>
      <c r="K48" s="4">
        <f ca="1">'PP1'!J$1038</f>
        <v>139.65</v>
      </c>
      <c r="L48" s="4">
        <f ca="1">'PP1'!K$1038</f>
        <v>139.65</v>
      </c>
      <c r="M48" s="4">
        <f ca="1">'PP1'!L$1038</f>
        <v>139.65</v>
      </c>
      <c r="N48" s="4">
        <f ca="1">'PP1'!M$1038</f>
        <v>139.65</v>
      </c>
      <c r="O48" s="4">
        <f ca="1">'PP1'!N$1038</f>
        <v>139.65</v>
      </c>
      <c r="P48" s="4">
        <f ca="1">'PP1'!O$1038</f>
        <v>139.65</v>
      </c>
      <c r="Q48" s="4">
        <f ca="1">'PP1'!P$1038</f>
        <v>139.65</v>
      </c>
      <c r="R48" s="4">
        <f ca="1">'PP1'!Q$1038</f>
        <v>139.65</v>
      </c>
      <c r="S48" s="4">
        <f ca="1">'PP1'!R$1038</f>
        <v>139.65</v>
      </c>
      <c r="T48" s="4">
        <f ca="1">'PP1'!S$1038</f>
        <v>139.65</v>
      </c>
      <c r="U48" s="4">
        <f ca="1">'PP1'!T$1038</f>
        <v>139.65</v>
      </c>
      <c r="V48" s="4">
        <f ca="1">AVERAGE(Table3[[#This Row],[Year 1]:[Year 10]])</f>
        <v>139.65000000000003</v>
      </c>
      <c r="W48" s="4">
        <f ca="1">AVERAGE(Table3[[#This Row],[Year 1]:[Year 15]])</f>
        <v>139.65000000000003</v>
      </c>
    </row>
    <row r="49" spans="1:23">
      <c r="A49" s="3" t="s">
        <v>114</v>
      </c>
      <c r="B49" s="3" t="s">
        <v>348</v>
      </c>
      <c r="C49" s="3" t="s">
        <v>513</v>
      </c>
      <c r="D49" s="3" t="str">
        <f t="shared" si="0"/>
        <v>PP1TotalNon-cocoa revenues</v>
      </c>
      <c r="E49" s="3" t="str">
        <f t="shared" si="1"/>
        <v>TotalNon-cocoa revenues</v>
      </c>
      <c r="F49" s="3" t="s">
        <v>589</v>
      </c>
      <c r="G49" s="4">
        <f ca="1">'PP1'!F$1039</f>
        <v>698.25</v>
      </c>
      <c r="H49" s="4">
        <f ca="1">'PP1'!G$1039</f>
        <v>698.25</v>
      </c>
      <c r="I49" s="4">
        <f ca="1">'PP1'!H$1039</f>
        <v>698.25</v>
      </c>
      <c r="J49" s="4">
        <f ca="1">'PP1'!I$1039</f>
        <v>698.25</v>
      </c>
      <c r="K49" s="4">
        <f ca="1">'PP1'!J$1039</f>
        <v>698.25</v>
      </c>
      <c r="L49" s="4">
        <f ca="1">'PP1'!K$1039</f>
        <v>698.25</v>
      </c>
      <c r="M49" s="4">
        <f ca="1">'PP1'!L$1039</f>
        <v>698.25</v>
      </c>
      <c r="N49" s="4">
        <f ca="1">'PP1'!M$1039</f>
        <v>698.25</v>
      </c>
      <c r="O49" s="4">
        <f ca="1">'PP1'!N$1039</f>
        <v>698.25</v>
      </c>
      <c r="P49" s="4">
        <f ca="1">'PP1'!O$1039</f>
        <v>698.25</v>
      </c>
      <c r="Q49" s="4">
        <f ca="1">'PP1'!P$1039</f>
        <v>698.25</v>
      </c>
      <c r="R49" s="4">
        <f ca="1">'PP1'!Q$1039</f>
        <v>698.25</v>
      </c>
      <c r="S49" s="4">
        <f ca="1">'PP1'!R$1039</f>
        <v>698.25</v>
      </c>
      <c r="T49" s="4">
        <f ca="1">'PP1'!S$1039</f>
        <v>698.25</v>
      </c>
      <c r="U49" s="4">
        <f ca="1">'PP1'!T$1039</f>
        <v>698.25</v>
      </c>
      <c r="V49" s="4">
        <f ca="1">AVERAGE(Table3[[#This Row],[Year 1]:[Year 10]])</f>
        <v>698.25</v>
      </c>
      <c r="W49" s="4">
        <f ca="1">AVERAGE(Table3[[#This Row],[Year 1]:[Year 15]])</f>
        <v>698.25</v>
      </c>
    </row>
    <row r="50" spans="1:23">
      <c r="A50" s="3" t="s">
        <v>114</v>
      </c>
      <c r="B50" s="3" t="s">
        <v>88</v>
      </c>
      <c r="C50" s="3" t="s">
        <v>41</v>
      </c>
      <c r="D50" s="3" t="str">
        <f t="shared" si="0"/>
        <v>PP1Plot 1Expenses</v>
      </c>
      <c r="E50" s="3" t="str">
        <f t="shared" si="1"/>
        <v>Plot 1Expenses</v>
      </c>
      <c r="F50" s="3" t="s">
        <v>589</v>
      </c>
      <c r="G50" s="4">
        <f ca="1">'PP1'!F$1049</f>
        <v>-142.6334293532108</v>
      </c>
      <c r="H50" s="4">
        <f ca="1">'PP1'!G$1049</f>
        <v>-141.40177515379787</v>
      </c>
      <c r="I50" s="4">
        <f ca="1">'PP1'!H$1049</f>
        <v>-142.41872430634024</v>
      </c>
      <c r="J50" s="4">
        <f ca="1">'PP1'!I$1049</f>
        <v>-142.41872430634024</v>
      </c>
      <c r="K50" s="4">
        <f ca="1">'PP1'!J$1049</f>
        <v>-142.41872430634024</v>
      </c>
      <c r="L50" s="4">
        <f ca="1">'PP1'!K$1049</f>
        <v>-142.41872430634024</v>
      </c>
      <c r="M50" s="4">
        <f ca="1">'PP1'!L$1049</f>
        <v>-140.89330057752667</v>
      </c>
      <c r="N50" s="4">
        <f ca="1">'PP1'!M$1049</f>
        <v>-140.89330057752667</v>
      </c>
      <c r="O50" s="4">
        <f ca="1">'PP1'!N$1049</f>
        <v>-140.89330057752667</v>
      </c>
      <c r="P50" s="4">
        <f ca="1">'PP1'!O$1049</f>
        <v>-140.89330057752667</v>
      </c>
      <c r="Q50" s="4">
        <f ca="1">'PP1'!P$1049</f>
        <v>-140.89330057752667</v>
      </c>
      <c r="R50" s="4">
        <f ca="1">'PP1'!Q$1049</f>
        <v>-140.89330057752667</v>
      </c>
      <c r="S50" s="4">
        <f ca="1">'PP1'!R$1049</f>
        <v>-140.89330057752667</v>
      </c>
      <c r="T50" s="4">
        <f ca="1">'PP1'!S$1049</f>
        <v>-140.89330057752667</v>
      </c>
      <c r="U50" s="4">
        <f ca="1">'PP1'!T$1049</f>
        <v>-140.89330057752667</v>
      </c>
      <c r="V50" s="4">
        <f ca="1">AVERAGE(Table3[[#This Row],[Year 1]:[Year 10]])</f>
        <v>-141.7283304042476</v>
      </c>
      <c r="W50" s="4">
        <f ca="1">AVERAGE(Table3[[#This Row],[Year 1]:[Year 15]])</f>
        <v>-141.44998712867394</v>
      </c>
    </row>
    <row r="51" spans="1:23">
      <c r="A51" s="3" t="s">
        <v>114</v>
      </c>
      <c r="B51" s="3" t="s">
        <v>89</v>
      </c>
      <c r="C51" s="3" t="s">
        <v>41</v>
      </c>
      <c r="D51" s="3" t="str">
        <f t="shared" si="0"/>
        <v>PP1Plot 2Expenses</v>
      </c>
      <c r="E51" s="3" t="str">
        <f t="shared" si="1"/>
        <v>Plot 2Expenses</v>
      </c>
      <c r="F51" s="3" t="s">
        <v>589</v>
      </c>
      <c r="G51" s="4">
        <f ca="1">'PP1'!F$1050</f>
        <v>-149.24359884473623</v>
      </c>
      <c r="H51" s="4">
        <f ca="1">'PP1'!G$1050</f>
        <v>-146.3848260012555</v>
      </c>
      <c r="I51" s="4">
        <f ca="1">'PP1'!H$1050</f>
        <v>-147.75770735718768</v>
      </c>
      <c r="J51" s="4">
        <f ca="1">'PP1'!I$1050</f>
        <v>-147.75770735718768</v>
      </c>
      <c r="K51" s="4">
        <f ca="1">'PP1'!J$1050</f>
        <v>-147.75770735718768</v>
      </c>
      <c r="L51" s="4">
        <f ca="1">'PP1'!K$1050</f>
        <v>-147.75770735718768</v>
      </c>
      <c r="M51" s="4">
        <f ca="1">'PP1'!L$1050</f>
        <v>-147.75770735718768</v>
      </c>
      <c r="N51" s="4">
        <f ca="1">'PP1'!M$1050</f>
        <v>-147.75770735718768</v>
      </c>
      <c r="O51" s="4">
        <f ca="1">'PP1'!N$1050</f>
        <v>-147.75770735718768</v>
      </c>
      <c r="P51" s="4">
        <f ca="1">'PP1'!O$1050</f>
        <v>-147.75770735718768</v>
      </c>
      <c r="Q51" s="4">
        <f ca="1">'PP1'!P$1050</f>
        <v>-147.75770735718768</v>
      </c>
      <c r="R51" s="4">
        <f ca="1">'PP1'!Q$1050</f>
        <v>-146.46109718769617</v>
      </c>
      <c r="S51" s="4">
        <f ca="1">'PP1'!R$1050</f>
        <v>-145.16448701820465</v>
      </c>
      <c r="T51" s="4">
        <f ca="1">'PP1'!S$1050</f>
        <v>-143.86787684871311</v>
      </c>
      <c r="U51" s="4">
        <f ca="1">'PP1'!T$1050</f>
        <v>-142.57126667922159</v>
      </c>
      <c r="V51" s="4">
        <f ca="1">AVERAGE(Table3[[#This Row],[Year 1]:[Year 10]])</f>
        <v>-147.7690083703493</v>
      </c>
      <c r="W51" s="4">
        <f ca="1">AVERAGE(Table3[[#This Row],[Year 1]:[Year 15]])</f>
        <v>-146.90083458630107</v>
      </c>
    </row>
    <row r="52" spans="1:23">
      <c r="A52" s="3" t="s">
        <v>114</v>
      </c>
      <c r="B52" s="3" t="s">
        <v>90</v>
      </c>
      <c r="C52" s="3" t="s">
        <v>41</v>
      </c>
      <c r="D52" s="3" t="str">
        <f t="shared" si="0"/>
        <v>PP1Plot 3Expenses</v>
      </c>
      <c r="E52" s="3" t="str">
        <f t="shared" si="1"/>
        <v>Plot 3Expenses</v>
      </c>
      <c r="F52" s="3" t="s">
        <v>589</v>
      </c>
      <c r="G52" s="4">
        <f ca="1">'PP1'!F$1051</f>
        <v>-138.90461579388875</v>
      </c>
      <c r="H52" s="4">
        <f ca="1">'PP1'!G$1051</f>
        <v>-137.32895657250469</v>
      </c>
      <c r="I52" s="4">
        <f ca="1">'PP1'!H$1051</f>
        <v>-137.83115368487131</v>
      </c>
      <c r="J52" s="4">
        <f ca="1">'PP1'!I$1051</f>
        <v>-137.0627921029504</v>
      </c>
      <c r="K52" s="4">
        <f ca="1">'PP1'!J$1051</f>
        <v>-136.29443052102951</v>
      </c>
      <c r="L52" s="4">
        <f ca="1">'PP1'!K$1051</f>
        <v>-135.5260689391086</v>
      </c>
      <c r="M52" s="4">
        <f ca="1">'PP1'!L$1051</f>
        <v>-134.75770735718768</v>
      </c>
      <c r="N52" s="4">
        <f ca="1">'PP1'!M$1051</f>
        <v>-133.9893457752668</v>
      </c>
      <c r="O52" s="4">
        <f ca="1">'PP1'!N$1051</f>
        <v>-133.22098419334588</v>
      </c>
      <c r="P52" s="4">
        <f ca="1">'PP1'!O$1051</f>
        <v>-132.45262261142497</v>
      </c>
      <c r="Q52" s="4">
        <f ca="1">'PP1'!P$1051</f>
        <v>-131.68426102950409</v>
      </c>
      <c r="R52" s="4">
        <f ca="1">'PP1'!Q$1051</f>
        <v>-130.91589944758317</v>
      </c>
      <c r="S52" s="4">
        <f ca="1">'PP1'!R$1051</f>
        <v>-130.14753786566226</v>
      </c>
      <c r="T52" s="4">
        <f ca="1">'PP1'!S$1051</f>
        <v>-129.37917628374137</v>
      </c>
      <c r="U52" s="4">
        <f ca="1">'PP1'!T$1051</f>
        <v>-128.61081470182049</v>
      </c>
      <c r="V52" s="4">
        <f ca="1">AVERAGE(Table3[[#This Row],[Year 1]:[Year 10]])</f>
        <v>-135.73686775515787</v>
      </c>
      <c r="W52" s="4">
        <f ca="1">AVERAGE(Table3[[#This Row],[Year 1]:[Year 15]])</f>
        <v>-133.87375779199269</v>
      </c>
    </row>
    <row r="53" spans="1:23">
      <c r="A53" s="3" t="s">
        <v>114</v>
      </c>
      <c r="B53" s="3" t="s">
        <v>91</v>
      </c>
      <c r="C53" s="3" t="s">
        <v>41</v>
      </c>
      <c r="D53" s="3" t="str">
        <f t="shared" si="0"/>
        <v>PP1Plot 4Expenses</v>
      </c>
      <c r="E53" s="3" t="str">
        <f t="shared" si="1"/>
        <v>Plot 4Expenses</v>
      </c>
      <c r="F53" s="3" t="s">
        <v>589</v>
      </c>
      <c r="G53" s="4">
        <f ca="1">'PP1'!F$1052</f>
        <v>-150.43003952270232</v>
      </c>
      <c r="H53" s="4">
        <f ca="1">'PP1'!G$1052</f>
        <v>-148.85940227244194</v>
      </c>
      <c r="I53" s="4">
        <f ca="1">'PP1'!H$1052</f>
        <v>-149.53736837413683</v>
      </c>
      <c r="J53" s="4">
        <f ca="1">'PP1'!I$1052</f>
        <v>-149.53736837413683</v>
      </c>
      <c r="K53" s="4">
        <f ca="1">'PP1'!J$1052</f>
        <v>-149.53736837413683</v>
      </c>
      <c r="L53" s="4">
        <f ca="1">'PP1'!K$1052</f>
        <v>-149.53736837413683</v>
      </c>
      <c r="M53" s="4">
        <f ca="1">'PP1'!L$1052</f>
        <v>-147.30008023854361</v>
      </c>
      <c r="N53" s="4">
        <f ca="1">'PP1'!M$1052</f>
        <v>-147.30008023854361</v>
      </c>
      <c r="O53" s="4">
        <f ca="1">'PP1'!N$1052</f>
        <v>-147.30008023854361</v>
      </c>
      <c r="P53" s="4">
        <f ca="1">'PP1'!O$1052</f>
        <v>-147.30008023854361</v>
      </c>
      <c r="Q53" s="4">
        <f ca="1">'PP1'!P$1052</f>
        <v>-147.30008023854361</v>
      </c>
      <c r="R53" s="4">
        <f ca="1">'PP1'!Q$1052</f>
        <v>-147.30008023854361</v>
      </c>
      <c r="S53" s="4">
        <f ca="1">'PP1'!R$1052</f>
        <v>-147.30008023854361</v>
      </c>
      <c r="T53" s="4">
        <f ca="1">'PP1'!S$1052</f>
        <v>-147.30008023854361</v>
      </c>
      <c r="U53" s="4">
        <f ca="1">'PP1'!T$1052</f>
        <v>-147.30008023854361</v>
      </c>
      <c r="V53" s="4">
        <f ca="1">AVERAGE(Table3[[#This Row],[Year 1]:[Year 10]])</f>
        <v>-148.6639236245866</v>
      </c>
      <c r="W53" s="4">
        <f ca="1">AVERAGE(Table3[[#This Row],[Year 1]:[Year 15]])</f>
        <v>-148.20930916257228</v>
      </c>
    </row>
    <row r="54" spans="1:23">
      <c r="A54" s="3" t="s">
        <v>114</v>
      </c>
      <c r="B54" s="3" t="s">
        <v>92</v>
      </c>
      <c r="C54" s="3" t="s">
        <v>41</v>
      </c>
      <c r="D54" s="3" t="str">
        <f t="shared" si="0"/>
        <v>PP1Plot 5Expenses</v>
      </c>
      <c r="E54" s="3" t="str">
        <f t="shared" si="1"/>
        <v>Plot 5Expenses</v>
      </c>
      <c r="F54" s="3" t="s">
        <v>589</v>
      </c>
      <c r="G54" s="4">
        <f ca="1">'PP1'!F$1053</f>
        <v>-143.65037850575317</v>
      </c>
      <c r="H54" s="4">
        <f ca="1">'PP1'!G$1053</f>
        <v>-143.4356734588826</v>
      </c>
      <c r="I54" s="4">
        <f ca="1">'PP1'!H$1053</f>
        <v>-145.46957176396737</v>
      </c>
      <c r="J54" s="4">
        <f ca="1">'PP1'!I$1053</f>
        <v>-145.46957176396737</v>
      </c>
      <c r="K54" s="4">
        <f ca="1">'PP1'!J$1053</f>
        <v>-145.46957176396737</v>
      </c>
      <c r="L54" s="4">
        <f ca="1">'PP1'!K$1053</f>
        <v>-145.46957176396737</v>
      </c>
      <c r="M54" s="4">
        <f ca="1">'PP1'!L$1053</f>
        <v>-143.63906328939109</v>
      </c>
      <c r="N54" s="4">
        <f ca="1">'PP1'!M$1053</f>
        <v>-143.63906328939109</v>
      </c>
      <c r="O54" s="4">
        <f ca="1">'PP1'!N$1053</f>
        <v>-143.63906328939109</v>
      </c>
      <c r="P54" s="4">
        <f ca="1">'PP1'!O$1053</f>
        <v>-143.63906328939109</v>
      </c>
      <c r="Q54" s="4">
        <f ca="1">'PP1'!P$1053</f>
        <v>-143.63906328939109</v>
      </c>
      <c r="R54" s="4">
        <f ca="1">'PP1'!Q$1053</f>
        <v>-143.63906328939109</v>
      </c>
      <c r="S54" s="4">
        <f ca="1">'PP1'!R$1053</f>
        <v>-143.63906328939109</v>
      </c>
      <c r="T54" s="4">
        <f ca="1">'PP1'!S$1053</f>
        <v>-143.63906328939109</v>
      </c>
      <c r="U54" s="4">
        <f ca="1">'PP1'!T$1053</f>
        <v>-143.63906328939109</v>
      </c>
      <c r="V54" s="4">
        <f ca="1">AVERAGE(Table3[[#This Row],[Year 1]:[Year 10]])</f>
        <v>-144.35205921780693</v>
      </c>
      <c r="W54" s="4">
        <f ca="1">AVERAGE(Table3[[#This Row],[Year 1]:[Year 15]])</f>
        <v>-144.11439390833499</v>
      </c>
    </row>
    <row r="55" spans="1:23">
      <c r="A55" s="3" t="s">
        <v>114</v>
      </c>
      <c r="B55" s="3" t="s">
        <v>348</v>
      </c>
      <c r="C55" s="3" t="s">
        <v>41</v>
      </c>
      <c r="D55" s="3" t="str">
        <f t="shared" si="0"/>
        <v>PP1TotalExpenses</v>
      </c>
      <c r="E55" s="3" t="str">
        <f t="shared" si="1"/>
        <v>TotalExpenses</v>
      </c>
      <c r="F55" s="3" t="s">
        <v>589</v>
      </c>
      <c r="G55" s="4">
        <f ca="1">'PP1'!F$1054</f>
        <v>-724.86206202029121</v>
      </c>
      <c r="H55" s="4">
        <f ca="1">'PP1'!G$1054</f>
        <v>-717.41063345888256</v>
      </c>
      <c r="I55" s="4">
        <f ca="1">'PP1'!H$1054</f>
        <v>-723.01452548650343</v>
      </c>
      <c r="J55" s="4">
        <f ca="1">'PP1'!I$1054</f>
        <v>-722.24616390458243</v>
      </c>
      <c r="K55" s="4">
        <f ca="1">'PP1'!J$1054</f>
        <v>-721.47780232266155</v>
      </c>
      <c r="L55" s="4">
        <f ca="1">'PP1'!K$1054</f>
        <v>-720.70944074074066</v>
      </c>
      <c r="M55" s="4">
        <f ca="1">'PP1'!L$1054</f>
        <v>-714.34785881983669</v>
      </c>
      <c r="N55" s="4">
        <f ca="1">'PP1'!M$1054</f>
        <v>-713.5794972379158</v>
      </c>
      <c r="O55" s="4">
        <f ca="1">'PP1'!N$1054</f>
        <v>-712.81113565599492</v>
      </c>
      <c r="P55" s="4">
        <f ca="1">'PP1'!O$1054</f>
        <v>-712.04277407407403</v>
      </c>
      <c r="Q55" s="4">
        <f ca="1">'PP1'!P$1054</f>
        <v>-711.27441249215315</v>
      </c>
      <c r="R55" s="4">
        <f ca="1">'PP1'!Q$1054</f>
        <v>-709.20944074074077</v>
      </c>
      <c r="S55" s="4">
        <f ca="1">'PP1'!R$1054</f>
        <v>-707.14446898932829</v>
      </c>
      <c r="T55" s="4">
        <f ca="1">'PP1'!S$1054</f>
        <v>-705.0794972379158</v>
      </c>
      <c r="U55" s="4">
        <f ca="1">'PP1'!T$1054</f>
        <v>-703.01452548650343</v>
      </c>
      <c r="V55" s="4">
        <f ca="1">AVERAGE(Table3[[#This Row],[Year 1]:[Year 10]])</f>
        <v>-718.25018937214827</v>
      </c>
      <c r="W55" s="4">
        <f ca="1">AVERAGE(Table3[[#This Row],[Year 1]:[Year 15]])</f>
        <v>-714.54828257787494</v>
      </c>
    </row>
    <row r="56" spans="1:23">
      <c r="A56" s="3" t="s">
        <v>114</v>
      </c>
      <c r="B56" s="3" t="s">
        <v>88</v>
      </c>
      <c r="C56" s="3" t="s">
        <v>46</v>
      </c>
      <c r="D56" s="3" t="str">
        <f t="shared" si="0"/>
        <v>PP1Plot 1Net income</v>
      </c>
      <c r="E56" s="3" t="str">
        <f t="shared" si="1"/>
        <v>Plot 1Net income</v>
      </c>
      <c r="F56" s="3" t="s">
        <v>589</v>
      </c>
      <c r="G56" s="4">
        <f ca="1">'PP1'!F$1064</f>
        <v>429.26657064678921</v>
      </c>
      <c r="H56" s="4">
        <f ca="1">'PP1'!G$1064</f>
        <v>463.74822484620211</v>
      </c>
      <c r="I56" s="4">
        <f ca="1">'PP1'!H$1064</f>
        <v>495.98127569365977</v>
      </c>
      <c r="J56" s="4">
        <f ca="1">'PP1'!I$1064</f>
        <v>495.98127569365977</v>
      </c>
      <c r="K56" s="4">
        <f ca="1">'PP1'!J$1064</f>
        <v>495.98127569365977</v>
      </c>
      <c r="L56" s="4">
        <f ca="1">'PP1'!K$1064</f>
        <v>495.98127569365977</v>
      </c>
      <c r="M56" s="4">
        <f ca="1">'PP1'!L$1064</f>
        <v>447.63169942247328</v>
      </c>
      <c r="N56" s="4">
        <f ca="1">'PP1'!M$1064</f>
        <v>447.63169942247328</v>
      </c>
      <c r="O56" s="4">
        <f ca="1">'PP1'!N$1064</f>
        <v>447.63169942247328</v>
      </c>
      <c r="P56" s="4">
        <f ca="1">'PP1'!O$1064</f>
        <v>447.63169942247328</v>
      </c>
      <c r="Q56" s="4">
        <f ca="1">'PP1'!P$1064</f>
        <v>447.63169942247328</v>
      </c>
      <c r="R56" s="4">
        <f ca="1">'PP1'!Q$1064</f>
        <v>447.63169942247328</v>
      </c>
      <c r="S56" s="4">
        <f ca="1">'PP1'!R$1064</f>
        <v>447.63169942247328</v>
      </c>
      <c r="T56" s="4">
        <f ca="1">'PP1'!S$1064</f>
        <v>447.63169942247328</v>
      </c>
      <c r="U56" s="4">
        <f ca="1">'PP1'!T$1064</f>
        <v>447.63169942247328</v>
      </c>
      <c r="V56" s="4">
        <f ca="1">AVERAGE(Table3[[#This Row],[Year 1]:[Year 10]])</f>
        <v>466.74666959575245</v>
      </c>
      <c r="W56" s="4">
        <f ca="1">AVERAGE(Table3[[#This Row],[Year 1]:[Year 15]])</f>
        <v>460.37501287132613</v>
      </c>
    </row>
    <row r="57" spans="1:23">
      <c r="A57" s="3" t="s">
        <v>114</v>
      </c>
      <c r="B57" s="3" t="s">
        <v>89</v>
      </c>
      <c r="C57" s="3" t="s">
        <v>46</v>
      </c>
      <c r="D57" s="3" t="str">
        <f t="shared" si="0"/>
        <v>PP1Plot 2Net income</v>
      </c>
      <c r="E57" s="3" t="str">
        <f t="shared" si="1"/>
        <v>Plot 2Net income</v>
      </c>
      <c r="F57" s="3" t="s">
        <v>589</v>
      </c>
      <c r="G57" s="4">
        <f ca="1">'PP1'!F$1065</f>
        <v>638.78140115526367</v>
      </c>
      <c r="H57" s="4">
        <f ca="1">'PP1'!G$1065</f>
        <v>621.69017399874451</v>
      </c>
      <c r="I57" s="4">
        <f ca="1">'PP1'!H$1065</f>
        <v>665.20479264281232</v>
      </c>
      <c r="J57" s="4">
        <f ca="1">'PP1'!I$1065</f>
        <v>665.20479264281232</v>
      </c>
      <c r="K57" s="4">
        <f ca="1">'PP1'!J$1065</f>
        <v>665.20479264281232</v>
      </c>
      <c r="L57" s="4">
        <f ca="1">'PP1'!K$1065</f>
        <v>665.20479264281232</v>
      </c>
      <c r="M57" s="4">
        <f ca="1">'PP1'!L$1065</f>
        <v>665.20479264281232</v>
      </c>
      <c r="N57" s="4">
        <f ca="1">'PP1'!M$1065</f>
        <v>665.20479264281232</v>
      </c>
      <c r="O57" s="4">
        <f ca="1">'PP1'!N$1065</f>
        <v>665.20479264281232</v>
      </c>
      <c r="P57" s="4">
        <f ca="1">'PP1'!O$1065</f>
        <v>665.20479264281232</v>
      </c>
      <c r="Q57" s="4">
        <f ca="1">'PP1'!P$1065</f>
        <v>665.20479264281232</v>
      </c>
      <c r="R57" s="4">
        <f ca="1">'PP1'!Q$1065</f>
        <v>624.10765281230374</v>
      </c>
      <c r="S57" s="4">
        <f ca="1">'PP1'!R$1065</f>
        <v>583.01051298179539</v>
      </c>
      <c r="T57" s="4">
        <f ca="1">'PP1'!S$1065</f>
        <v>541.91337315128703</v>
      </c>
      <c r="U57" s="4">
        <f ca="1">'PP1'!T$1065</f>
        <v>500.81623332077845</v>
      </c>
      <c r="V57" s="4">
        <f ca="1">AVERAGE(Table3[[#This Row],[Year 1]:[Year 10]])</f>
        <v>658.21099162965061</v>
      </c>
      <c r="W57" s="4">
        <f ca="1">AVERAGE(Table3[[#This Row],[Year 1]:[Year 15]])</f>
        <v>633.14416541369894</v>
      </c>
    </row>
    <row r="58" spans="1:23">
      <c r="A58" s="3" t="s">
        <v>114</v>
      </c>
      <c r="B58" s="3" t="s">
        <v>90</v>
      </c>
      <c r="C58" s="3" t="s">
        <v>46</v>
      </c>
      <c r="D58" s="3" t="str">
        <f t="shared" si="0"/>
        <v>PP1Plot 3Net income</v>
      </c>
      <c r="E58" s="3" t="str">
        <f t="shared" si="1"/>
        <v>Plot 3Net income</v>
      </c>
      <c r="F58" s="3" t="s">
        <v>589</v>
      </c>
      <c r="G58" s="4">
        <f ca="1">'PP1'!F$1066</f>
        <v>311.0787175394446</v>
      </c>
      <c r="H58" s="4">
        <f ca="1">'PP1'!G$1066</f>
        <v>334.65684589663101</v>
      </c>
      <c r="I58" s="4">
        <f ca="1">'PP1'!H$1066</f>
        <v>350.57440187068437</v>
      </c>
      <c r="J58" s="4">
        <f ca="1">'PP1'!I$1066</f>
        <v>326.22054123038299</v>
      </c>
      <c r="K58" s="4">
        <f ca="1">'PP1'!J$1066</f>
        <v>301.86668059008161</v>
      </c>
      <c r="L58" s="4">
        <f ca="1">'PP1'!K$1066</f>
        <v>277.51281994978029</v>
      </c>
      <c r="M58" s="4">
        <f ca="1">'PP1'!L$1066</f>
        <v>253.15895930947912</v>
      </c>
      <c r="N58" s="4">
        <f ca="1">'PP1'!M$1066</f>
        <v>228.80509866917774</v>
      </c>
      <c r="O58" s="4">
        <f ca="1">'PP1'!N$1066</f>
        <v>204.45123802887645</v>
      </c>
      <c r="P58" s="4">
        <f ca="1">'PP1'!O$1066</f>
        <v>180.09737738857515</v>
      </c>
      <c r="Q58" s="4">
        <f ca="1">'PP1'!P$1066</f>
        <v>155.74351674827383</v>
      </c>
      <c r="R58" s="4">
        <f ca="1">'PP1'!Q$1066</f>
        <v>131.38965610797248</v>
      </c>
      <c r="S58" s="4">
        <f ca="1">'PP1'!R$1066</f>
        <v>107.03579546767119</v>
      </c>
      <c r="T58" s="4">
        <f ca="1">'PP1'!S$1066</f>
        <v>82.681934827369872</v>
      </c>
      <c r="U58" s="4">
        <f ca="1">'PP1'!T$1066</f>
        <v>58.328074187068523</v>
      </c>
      <c r="V58" s="4">
        <f ca="1">AVERAGE(Table3[[#This Row],[Year 1]:[Year 10]])</f>
        <v>276.84226804731139</v>
      </c>
      <c r="W58" s="4">
        <f ca="1">AVERAGE(Table3[[#This Row],[Year 1]:[Year 15]])</f>
        <v>220.24011052076463</v>
      </c>
    </row>
    <row r="59" spans="1:23">
      <c r="A59" s="3" t="s">
        <v>114</v>
      </c>
      <c r="B59" s="3" t="s">
        <v>91</v>
      </c>
      <c r="C59" s="3" t="s">
        <v>46</v>
      </c>
      <c r="D59" s="3" t="str">
        <f t="shared" si="0"/>
        <v>PP1Plot 4Net income</v>
      </c>
      <c r="E59" s="3" t="str">
        <f t="shared" si="1"/>
        <v>Plot 4Net income</v>
      </c>
      <c r="F59" s="3" t="s">
        <v>589</v>
      </c>
      <c r="G59" s="4">
        <f ca="1">'PP1'!F$1067</f>
        <v>676.38662714396446</v>
      </c>
      <c r="H59" s="4">
        <f ca="1">'PP1'!G$1067</f>
        <v>700.12393106089144</v>
      </c>
      <c r="I59" s="4">
        <f ca="1">'PP1'!H$1067</f>
        <v>721.61263162586317</v>
      </c>
      <c r="J59" s="4">
        <f ca="1">'PP1'!I$1067</f>
        <v>721.61263162586317</v>
      </c>
      <c r="K59" s="4">
        <f ca="1">'PP1'!J$1067</f>
        <v>721.61263162586317</v>
      </c>
      <c r="L59" s="4">
        <f ca="1">'PP1'!K$1067</f>
        <v>721.61263162586317</v>
      </c>
      <c r="M59" s="4">
        <f ca="1">'PP1'!L$1067</f>
        <v>650.6999197614565</v>
      </c>
      <c r="N59" s="4">
        <f ca="1">'PP1'!M$1067</f>
        <v>650.6999197614565</v>
      </c>
      <c r="O59" s="4">
        <f ca="1">'PP1'!N$1067</f>
        <v>650.6999197614565</v>
      </c>
      <c r="P59" s="4">
        <f ca="1">'PP1'!O$1067</f>
        <v>650.6999197614565</v>
      </c>
      <c r="Q59" s="4">
        <f ca="1">'PP1'!P$1067</f>
        <v>650.6999197614565</v>
      </c>
      <c r="R59" s="4">
        <f ca="1">'PP1'!Q$1067</f>
        <v>650.6999197614565</v>
      </c>
      <c r="S59" s="4">
        <f ca="1">'PP1'!R$1067</f>
        <v>650.6999197614565</v>
      </c>
      <c r="T59" s="4">
        <f ca="1">'PP1'!S$1067</f>
        <v>650.6999197614565</v>
      </c>
      <c r="U59" s="4">
        <f ca="1">'PP1'!T$1067</f>
        <v>650.6999197614565</v>
      </c>
      <c r="V59" s="4">
        <f ca="1">AVERAGE(Table3[[#This Row],[Year 1]:[Year 10]])</f>
        <v>686.57607637541355</v>
      </c>
      <c r="W59" s="4">
        <f ca="1">AVERAGE(Table3[[#This Row],[Year 1]:[Year 15]])</f>
        <v>674.61735750409457</v>
      </c>
    </row>
    <row r="60" spans="1:23">
      <c r="A60" s="3" t="s">
        <v>114</v>
      </c>
      <c r="B60" s="3" t="s">
        <v>92</v>
      </c>
      <c r="C60" s="3" t="s">
        <v>46</v>
      </c>
      <c r="D60" s="3" t="str">
        <f t="shared" si="0"/>
        <v>PP1Plot 5Net income</v>
      </c>
      <c r="E60" s="3" t="str">
        <f t="shared" si="1"/>
        <v>Plot 5Net income</v>
      </c>
      <c r="F60" s="3" t="s">
        <v>589</v>
      </c>
      <c r="G60" s="4">
        <f ca="1">'PP1'!F$1068</f>
        <v>461.49962149424681</v>
      </c>
      <c r="H60" s="4">
        <f ca="1">'PP1'!G$1068</f>
        <v>528.21432654111732</v>
      </c>
      <c r="I60" s="4">
        <f ca="1">'PP1'!H$1068</f>
        <v>592.68042823603264</v>
      </c>
      <c r="J60" s="4">
        <f ca="1">'PP1'!I$1068</f>
        <v>592.68042823603264</v>
      </c>
      <c r="K60" s="4">
        <f ca="1">'PP1'!J$1068</f>
        <v>592.68042823603264</v>
      </c>
      <c r="L60" s="4">
        <f ca="1">'PP1'!K$1068</f>
        <v>592.68042823603264</v>
      </c>
      <c r="M60" s="4">
        <f ca="1">'PP1'!L$1068</f>
        <v>534.66093671060889</v>
      </c>
      <c r="N60" s="4">
        <f ca="1">'PP1'!M$1068</f>
        <v>534.66093671060889</v>
      </c>
      <c r="O60" s="4">
        <f ca="1">'PP1'!N$1068</f>
        <v>534.66093671060889</v>
      </c>
      <c r="P60" s="4">
        <f ca="1">'PP1'!O$1068</f>
        <v>534.66093671060889</v>
      </c>
      <c r="Q60" s="4">
        <f ca="1">'PP1'!P$1068</f>
        <v>534.66093671060889</v>
      </c>
      <c r="R60" s="4">
        <f ca="1">'PP1'!Q$1068</f>
        <v>534.66093671060889</v>
      </c>
      <c r="S60" s="4">
        <f ca="1">'PP1'!R$1068</f>
        <v>534.66093671060889</v>
      </c>
      <c r="T60" s="4">
        <f ca="1">'PP1'!S$1068</f>
        <v>534.66093671060889</v>
      </c>
      <c r="U60" s="4">
        <f ca="1">'PP1'!T$1068</f>
        <v>534.66093671060889</v>
      </c>
      <c r="V60" s="4">
        <f ca="1">AVERAGE(Table3[[#This Row],[Year 1]:[Year 10]])</f>
        <v>549.90794078219301</v>
      </c>
      <c r="W60" s="4">
        <f ca="1">AVERAGE(Table3[[#This Row],[Year 1]:[Year 15]])</f>
        <v>544.82560609166478</v>
      </c>
    </row>
    <row r="61" spans="1:23">
      <c r="A61" s="3" t="s">
        <v>114</v>
      </c>
      <c r="B61" s="3" t="s">
        <v>348</v>
      </c>
      <c r="C61" s="3" t="s">
        <v>46</v>
      </c>
      <c r="D61" s="3" t="str">
        <f t="shared" si="0"/>
        <v>PP1TotalNet income</v>
      </c>
      <c r="E61" s="3" t="str">
        <f t="shared" si="1"/>
        <v>TotalNet income</v>
      </c>
      <c r="F61" s="3" t="s">
        <v>589</v>
      </c>
      <c r="G61" s="4">
        <f ca="1">'PP1'!F$1069</f>
        <v>2517.0129379797086</v>
      </c>
      <c r="H61" s="4">
        <f ca="1">'PP1'!G$1069</f>
        <v>2648.4335023435865</v>
      </c>
      <c r="I61" s="4">
        <f ca="1">'PP1'!H$1069</f>
        <v>2826.0535300690522</v>
      </c>
      <c r="J61" s="4">
        <f ca="1">'PP1'!I$1069</f>
        <v>2801.6996694287509</v>
      </c>
      <c r="K61" s="4">
        <f ca="1">'PP1'!J$1069</f>
        <v>2777.3458087884496</v>
      </c>
      <c r="L61" s="4">
        <f ca="1">'PP1'!K$1069</f>
        <v>2752.9919481481484</v>
      </c>
      <c r="M61" s="4">
        <f ca="1">'PP1'!L$1069</f>
        <v>2551.3563078468301</v>
      </c>
      <c r="N61" s="4">
        <f ca="1">'PP1'!M$1069</f>
        <v>2527.0024472065288</v>
      </c>
      <c r="O61" s="4">
        <f ca="1">'PP1'!N$1069</f>
        <v>2502.6485865662276</v>
      </c>
      <c r="P61" s="4">
        <f ca="1">'PP1'!O$1069</f>
        <v>2478.2947259259263</v>
      </c>
      <c r="Q61" s="4">
        <f ca="1">'PP1'!P$1069</f>
        <v>2453.940865285625</v>
      </c>
      <c r="R61" s="4">
        <f ca="1">'PP1'!Q$1069</f>
        <v>2388.4898648148151</v>
      </c>
      <c r="S61" s="4">
        <f ca="1">'PP1'!R$1069</f>
        <v>2323.0388643440056</v>
      </c>
      <c r="T61" s="4">
        <f ca="1">'PP1'!S$1069</f>
        <v>2257.5878638731956</v>
      </c>
      <c r="U61" s="4">
        <f ca="1">'PP1'!T$1069</f>
        <v>2192.1368634023856</v>
      </c>
      <c r="V61" s="4">
        <f ca="1">AVERAGE(Table3[[#This Row],[Year 1]:[Year 10]])</f>
        <v>2638.2839464303206</v>
      </c>
      <c r="W61" s="4">
        <f ca="1">AVERAGE(Table3[[#This Row],[Year 1]:[Year 15]])</f>
        <v>2533.2022524015492</v>
      </c>
    </row>
    <row r="62" spans="1:23">
      <c r="A62" s="3" t="s">
        <v>115</v>
      </c>
      <c r="B62" s="3" t="s">
        <v>88</v>
      </c>
      <c r="C62" s="3" t="s">
        <v>509</v>
      </c>
      <c r="D62" s="3" t="str">
        <f t="shared" si="0"/>
        <v>PP2Plot 1Cocoa yield</v>
      </c>
      <c r="E62" s="3" t="str">
        <f t="shared" si="1"/>
        <v>Plot 1Cocoa yield</v>
      </c>
      <c r="F62" s="3" t="s">
        <v>133</v>
      </c>
      <c r="G62" s="4">
        <f ca="1">'PP2'!F$1004</f>
        <v>330</v>
      </c>
      <c r="H62" s="4">
        <f ca="1">'PP2'!G$1004</f>
        <v>360</v>
      </c>
      <c r="I62" s="4">
        <f ca="1">'PP2'!H$1004</f>
        <v>390</v>
      </c>
      <c r="J62" s="4">
        <f ca="1">'PP2'!I$1004</f>
        <v>390</v>
      </c>
      <c r="K62" s="4">
        <f ca="1">'PP2'!J$1004</f>
        <v>390</v>
      </c>
      <c r="L62" s="4">
        <f ca="1">'PP2'!K$1004</f>
        <v>390</v>
      </c>
      <c r="M62" s="4">
        <f ca="1">'PP2'!L$1004</f>
        <v>351</v>
      </c>
      <c r="N62" s="4">
        <f ca="1">'PP2'!M$1004</f>
        <v>351</v>
      </c>
      <c r="O62" s="4">
        <f ca="1">'PP2'!N$1004</f>
        <v>351</v>
      </c>
      <c r="P62" s="4">
        <f ca="1">'PP2'!O$1004</f>
        <v>351</v>
      </c>
      <c r="Q62" s="4">
        <f ca="1">'PP2'!P$1004</f>
        <v>351</v>
      </c>
      <c r="R62" s="4">
        <f ca="1">'PP2'!Q$1004</f>
        <v>351</v>
      </c>
      <c r="S62" s="4">
        <f ca="1">'PP2'!R$1004</f>
        <v>351</v>
      </c>
      <c r="T62" s="4">
        <f ca="1">'PP2'!S$1004</f>
        <v>351</v>
      </c>
      <c r="U62" s="4">
        <f ca="1">'PP2'!T$1004</f>
        <v>351</v>
      </c>
      <c r="V62" s="4">
        <f ca="1">AVERAGE(Table3[[#This Row],[Year 1]:[Year 10]])</f>
        <v>365.4</v>
      </c>
      <c r="W62" s="4">
        <f ca="1">AVERAGE(Table3[[#This Row],[Year 1]:[Year 15]])</f>
        <v>360.6</v>
      </c>
    </row>
    <row r="63" spans="1:23">
      <c r="A63" s="3" t="s">
        <v>115</v>
      </c>
      <c r="B63" s="3" t="s">
        <v>89</v>
      </c>
      <c r="C63" s="3" t="s">
        <v>509</v>
      </c>
      <c r="D63" s="3" t="str">
        <f t="shared" si="0"/>
        <v>PP2Plot 2Cocoa yield</v>
      </c>
      <c r="E63" s="3" t="str">
        <f t="shared" si="1"/>
        <v>Plot 2Cocoa yield</v>
      </c>
      <c r="F63" s="3" t="s">
        <v>133</v>
      </c>
      <c r="G63" s="4">
        <f ca="1">'PP2'!F$1005</f>
        <v>495.00000000000006</v>
      </c>
      <c r="H63" s="4">
        <f ca="1">'PP2'!G$1005</f>
        <v>486</v>
      </c>
      <c r="I63" s="4">
        <f ca="1">'PP2'!H$1005</f>
        <v>526.5</v>
      </c>
      <c r="J63" s="4">
        <f ca="1">'PP2'!I$1005</f>
        <v>526.5</v>
      </c>
      <c r="K63" s="4">
        <f ca="1">'PP2'!J$1005</f>
        <v>526.5</v>
      </c>
      <c r="L63" s="4">
        <f ca="1">'PP2'!K$1005</f>
        <v>526.5</v>
      </c>
      <c r="M63" s="4">
        <f ca="1">'PP2'!L$1005</f>
        <v>526.5</v>
      </c>
      <c r="N63" s="4">
        <f ca="1">'PP2'!M$1005</f>
        <v>526.5</v>
      </c>
      <c r="O63" s="4">
        <f ca="1">'PP2'!N$1005</f>
        <v>526.5</v>
      </c>
      <c r="P63" s="4">
        <f ca="1">'PP2'!O$1005</f>
        <v>526.5</v>
      </c>
      <c r="Q63" s="4">
        <f ca="1">'PP2'!P$1005</f>
        <v>526.5</v>
      </c>
      <c r="R63" s="4">
        <f ca="1">'PP2'!Q$1005</f>
        <v>493.34999999999997</v>
      </c>
      <c r="S63" s="4">
        <f ca="1">'PP2'!R$1005</f>
        <v>460.2000000000001</v>
      </c>
      <c r="T63" s="4">
        <f ca="1">'PP2'!S$1005</f>
        <v>427.05000000000007</v>
      </c>
      <c r="U63" s="4">
        <f ca="1">'PP2'!T$1005</f>
        <v>393.90000000000009</v>
      </c>
      <c r="V63" s="4">
        <f ca="1">AVERAGE(Table3[[#This Row],[Year 1]:[Year 10]])</f>
        <v>519.29999999999995</v>
      </c>
      <c r="W63" s="4">
        <f ca="1">AVERAGE(Table3[[#This Row],[Year 1]:[Year 15]])</f>
        <v>499.6</v>
      </c>
    </row>
    <row r="64" spans="1:23">
      <c r="A64" s="3" t="s">
        <v>115</v>
      </c>
      <c r="B64" s="3" t="s">
        <v>90</v>
      </c>
      <c r="C64" s="3" t="s">
        <v>509</v>
      </c>
      <c r="D64" s="3" t="str">
        <f t="shared" si="0"/>
        <v>PP2Plot 3Cocoa yield</v>
      </c>
      <c r="E64" s="3" t="str">
        <f t="shared" si="1"/>
        <v>Plot 3Cocoa yield</v>
      </c>
      <c r="F64" s="3" t="s">
        <v>133</v>
      </c>
      <c r="G64" s="4">
        <f ca="1">'PP2'!F$1006</f>
        <v>236.66666666666666</v>
      </c>
      <c r="H64" s="4">
        <f ca="1">'PP2'!G$1006</f>
        <v>256.12345679012344</v>
      </c>
      <c r="I64" s="4">
        <f ca="1">'PP2'!H$1006</f>
        <v>270.96296296296299</v>
      </c>
      <c r="J64" s="4">
        <f ca="1">'PP2'!I$1006</f>
        <v>251.44444444444451</v>
      </c>
      <c r="K64" s="4">
        <f ca="1">'PP2'!J$1006</f>
        <v>231.92592592592595</v>
      </c>
      <c r="L64" s="4">
        <f ca="1">'PP2'!K$1006</f>
        <v>212.40740740740742</v>
      </c>
      <c r="M64" s="4">
        <f ca="1">'PP2'!L$1006</f>
        <v>192.888888888889</v>
      </c>
      <c r="N64" s="4">
        <f ca="1">'PP2'!M$1006</f>
        <v>173.37037037037044</v>
      </c>
      <c r="O64" s="4">
        <f ca="1">'PP2'!N$1006</f>
        <v>153.85185185185193</v>
      </c>
      <c r="P64" s="4">
        <f ca="1">'PP2'!O$1006</f>
        <v>134.33333333333343</v>
      </c>
      <c r="Q64" s="4">
        <f ca="1">'PP2'!P$1006</f>
        <v>114.81481481481491</v>
      </c>
      <c r="R64" s="4">
        <f ca="1">'PP2'!Q$1006</f>
        <v>95.296296296296404</v>
      </c>
      <c r="S64" s="4">
        <f ca="1">'PP2'!R$1006</f>
        <v>75.777777777777871</v>
      </c>
      <c r="T64" s="4">
        <f ca="1">'PP2'!S$1006</f>
        <v>56.259259259259359</v>
      </c>
      <c r="U64" s="4">
        <f ca="1">'PP2'!T$1006</f>
        <v>36.740740740740833</v>
      </c>
      <c r="V64" s="4">
        <f ca="1">AVERAGE(Table3[[#This Row],[Year 1]:[Year 10]])</f>
        <v>211.39753086419756</v>
      </c>
      <c r="W64" s="4">
        <f ca="1">AVERAGE(Table3[[#This Row],[Year 1]:[Year 15]])</f>
        <v>166.19094650205767</v>
      </c>
    </row>
    <row r="65" spans="1:23">
      <c r="A65" s="3" t="s">
        <v>115</v>
      </c>
      <c r="B65" s="3" t="s">
        <v>91</v>
      </c>
      <c r="C65" s="3" t="s">
        <v>509</v>
      </c>
      <c r="D65" s="3" t="str">
        <f t="shared" si="0"/>
        <v>PP2Plot 4Cocoa yield</v>
      </c>
      <c r="E65" s="3" t="str">
        <f t="shared" si="1"/>
        <v>Plot 4Cocoa yield</v>
      </c>
      <c r="F65" s="3" t="s">
        <v>133</v>
      </c>
      <c r="G65" s="4">
        <f ca="1">'PP2'!F$1007</f>
        <v>516.66666666666674</v>
      </c>
      <c r="H65" s="4">
        <f ca="1">'PP2'!G$1007</f>
        <v>533.33333333333337</v>
      </c>
      <c r="I65" s="4">
        <f ca="1">'PP2'!H$1007</f>
        <v>550</v>
      </c>
      <c r="J65" s="4">
        <f ca="1">'PP2'!I$1007</f>
        <v>550</v>
      </c>
      <c r="K65" s="4">
        <f ca="1">'PP2'!J$1007</f>
        <v>550</v>
      </c>
      <c r="L65" s="4">
        <f ca="1">'PP2'!K$1007</f>
        <v>550</v>
      </c>
      <c r="M65" s="4">
        <f ca="1">'PP2'!L$1007</f>
        <v>495.00000000000006</v>
      </c>
      <c r="N65" s="4">
        <f ca="1">'PP2'!M$1007</f>
        <v>495.00000000000006</v>
      </c>
      <c r="O65" s="4">
        <f ca="1">'PP2'!N$1007</f>
        <v>495.00000000000006</v>
      </c>
      <c r="P65" s="4">
        <f ca="1">'PP2'!O$1007</f>
        <v>495.00000000000006</v>
      </c>
      <c r="Q65" s="4">
        <f ca="1">'PP2'!P$1007</f>
        <v>495.00000000000006</v>
      </c>
      <c r="R65" s="4">
        <f ca="1">'PP2'!Q$1007</f>
        <v>495.00000000000006</v>
      </c>
      <c r="S65" s="4">
        <f ca="1">'PP2'!R$1007</f>
        <v>495.00000000000006</v>
      </c>
      <c r="T65" s="4">
        <f ca="1">'PP2'!S$1007</f>
        <v>495.00000000000006</v>
      </c>
      <c r="U65" s="4">
        <f ca="1">'PP2'!T$1007</f>
        <v>495.00000000000006</v>
      </c>
      <c r="V65" s="4">
        <f ca="1">AVERAGE(Table3[[#This Row],[Year 1]:[Year 10]])</f>
        <v>523</v>
      </c>
      <c r="W65" s="4">
        <f ca="1">AVERAGE(Table3[[#This Row],[Year 1]:[Year 15]])</f>
        <v>513.66666666666663</v>
      </c>
    </row>
    <row r="66" spans="1:23">
      <c r="A66" s="3" t="s">
        <v>115</v>
      </c>
      <c r="B66" s="3" t="s">
        <v>92</v>
      </c>
      <c r="C66" s="3" t="s">
        <v>509</v>
      </c>
      <c r="D66" s="3" t="str">
        <f t="shared" si="0"/>
        <v>PP2Plot 5Cocoa yield</v>
      </c>
      <c r="E66" s="3" t="str">
        <f t="shared" si="1"/>
        <v>Plot 5Cocoa yield</v>
      </c>
      <c r="F66" s="3" t="s">
        <v>133</v>
      </c>
      <c r="G66" s="4">
        <f ca="1">'PP2'!F$1008</f>
        <v>355</v>
      </c>
      <c r="H66" s="4">
        <f ca="1">'PP2'!G$1008</f>
        <v>410</v>
      </c>
      <c r="I66" s="4">
        <f ca="1">'PP2'!H$1008</f>
        <v>465</v>
      </c>
      <c r="J66" s="4">
        <f ca="1">'PP2'!I$1008</f>
        <v>465</v>
      </c>
      <c r="K66" s="4">
        <f ca="1">'PP2'!J$1008</f>
        <v>465</v>
      </c>
      <c r="L66" s="4">
        <f ca="1">'PP2'!K$1008</f>
        <v>465</v>
      </c>
      <c r="M66" s="4">
        <f ca="1">'PP2'!L$1008</f>
        <v>418.5</v>
      </c>
      <c r="N66" s="4">
        <f ca="1">'PP2'!M$1008</f>
        <v>418.5</v>
      </c>
      <c r="O66" s="4">
        <f ca="1">'PP2'!N$1008</f>
        <v>418.5</v>
      </c>
      <c r="P66" s="4">
        <f ca="1">'PP2'!O$1008</f>
        <v>418.5</v>
      </c>
      <c r="Q66" s="4">
        <f ca="1">'PP2'!P$1008</f>
        <v>418.5</v>
      </c>
      <c r="R66" s="4">
        <f ca="1">'PP2'!Q$1008</f>
        <v>418.5</v>
      </c>
      <c r="S66" s="4">
        <f ca="1">'PP2'!R$1008</f>
        <v>418.5</v>
      </c>
      <c r="T66" s="4">
        <f ca="1">'PP2'!S$1008</f>
        <v>418.5</v>
      </c>
      <c r="U66" s="4">
        <f ca="1">'PP2'!T$1008</f>
        <v>418.5</v>
      </c>
      <c r="V66" s="4">
        <f ca="1">AVERAGE(Table3[[#This Row],[Year 1]:[Year 10]])</f>
        <v>429.9</v>
      </c>
      <c r="W66" s="4">
        <f ca="1">AVERAGE(Table3[[#This Row],[Year 1]:[Year 15]])</f>
        <v>426.1</v>
      </c>
    </row>
    <row r="67" spans="1:23">
      <c r="A67" s="3" t="s">
        <v>115</v>
      </c>
      <c r="B67" s="3" t="s">
        <v>348</v>
      </c>
      <c r="C67" s="3" t="s">
        <v>509</v>
      </c>
      <c r="D67" s="3" t="str">
        <f t="shared" ref="D67:D130" si="2">A67&amp;B67&amp;C67</f>
        <v>PP2TotalCocoa yield</v>
      </c>
      <c r="E67" s="3" t="str">
        <f t="shared" ref="E67:E130" si="3">B67&amp;C67</f>
        <v>TotalCocoa yield</v>
      </c>
      <c r="F67" s="3" t="s">
        <v>589</v>
      </c>
      <c r="G67" s="4">
        <f ca="1">'PP2'!F$1009</f>
        <v>386.66666666666669</v>
      </c>
      <c r="H67" s="4">
        <f ca="1">'PP2'!G$1009</f>
        <v>409.09135802469137</v>
      </c>
      <c r="I67" s="4">
        <f ca="1">'PP2'!H$1009</f>
        <v>440.49259259259259</v>
      </c>
      <c r="J67" s="4">
        <f ca="1">'PP2'!I$1009</f>
        <v>436.58888888888885</v>
      </c>
      <c r="K67" s="4">
        <f ca="1">'PP2'!J$1009</f>
        <v>432.68518518518522</v>
      </c>
      <c r="L67" s="4">
        <f ca="1">'PP2'!K$1009</f>
        <v>428.78148148148148</v>
      </c>
      <c r="M67" s="4">
        <f ca="1">'PP2'!L$1009</f>
        <v>396.77777777777777</v>
      </c>
      <c r="N67" s="4">
        <f ca="1">'PP2'!M$1009</f>
        <v>392.87407407407409</v>
      </c>
      <c r="O67" s="4">
        <f ca="1">'PP2'!N$1009</f>
        <v>388.9703703703704</v>
      </c>
      <c r="P67" s="4">
        <f ca="1">'PP2'!O$1009</f>
        <v>385.06666666666672</v>
      </c>
      <c r="Q67" s="4">
        <f ca="1">'PP2'!P$1009</f>
        <v>381.16296296296298</v>
      </c>
      <c r="R67" s="4">
        <f ca="1">'PP2'!Q$1009</f>
        <v>370.6292592592593</v>
      </c>
      <c r="S67" s="4">
        <f ca="1">'PP2'!R$1009</f>
        <v>360.09555555555556</v>
      </c>
      <c r="T67" s="4">
        <f ca="1">'PP2'!S$1009</f>
        <v>349.56185185185188</v>
      </c>
      <c r="U67" s="4">
        <f ca="1">'PP2'!T$1009</f>
        <v>339.0281481481482</v>
      </c>
      <c r="V67" s="4">
        <f ca="1">AVERAGE(Table3[[#This Row],[Year 1]:[Year 10]])</f>
        <v>409.79950617283959</v>
      </c>
      <c r="W67" s="4">
        <f ca="1">AVERAGE(Table3[[#This Row],[Year 1]:[Year 15]])</f>
        <v>393.23152263374493</v>
      </c>
    </row>
    <row r="68" spans="1:23">
      <c r="A68" s="3" t="s">
        <v>115</v>
      </c>
      <c r="B68" s="3" t="s">
        <v>88</v>
      </c>
      <c r="C68" s="3" t="s">
        <v>458</v>
      </c>
      <c r="D68" s="3" t="str">
        <f t="shared" si="2"/>
        <v>PP2Plot 1Cocoa revenues</v>
      </c>
      <c r="E68" s="3" t="str">
        <f t="shared" si="3"/>
        <v>Plot 1Cocoa revenues</v>
      </c>
      <c r="F68" s="3" t="s">
        <v>589</v>
      </c>
      <c r="G68" s="4">
        <f ca="1">'PP2'!F$1019</f>
        <v>438.9</v>
      </c>
      <c r="H68" s="4">
        <f ca="1">'PP2'!G$1019</f>
        <v>478.8</v>
      </c>
      <c r="I68" s="4">
        <f ca="1">'PP2'!H$1019</f>
        <v>518.70000000000005</v>
      </c>
      <c r="J68" s="4">
        <f ca="1">'PP2'!I$1019</f>
        <v>518.70000000000005</v>
      </c>
      <c r="K68" s="4">
        <f ca="1">'PP2'!J$1019</f>
        <v>518.70000000000005</v>
      </c>
      <c r="L68" s="4">
        <f ca="1">'PP2'!K$1019</f>
        <v>518.70000000000005</v>
      </c>
      <c r="M68" s="4">
        <f ca="1">'PP2'!L$1019</f>
        <v>466.83</v>
      </c>
      <c r="N68" s="4">
        <f ca="1">'PP2'!M$1019</f>
        <v>466.83</v>
      </c>
      <c r="O68" s="4">
        <f ca="1">'PP2'!N$1019</f>
        <v>466.83</v>
      </c>
      <c r="P68" s="4">
        <f ca="1">'PP2'!O$1019</f>
        <v>466.83</v>
      </c>
      <c r="Q68" s="4">
        <f ca="1">'PP2'!P$1019</f>
        <v>466.83</v>
      </c>
      <c r="R68" s="4">
        <f ca="1">'PP2'!Q$1019</f>
        <v>466.83</v>
      </c>
      <c r="S68" s="4">
        <f ca="1">'PP2'!R$1019</f>
        <v>466.83</v>
      </c>
      <c r="T68" s="4">
        <f ca="1">'PP2'!S$1019</f>
        <v>466.83</v>
      </c>
      <c r="U68" s="4">
        <f ca="1">'PP2'!T$1019</f>
        <v>466.83</v>
      </c>
      <c r="V68" s="4">
        <f ca="1">AVERAGE(Table3[[#This Row],[Year 1]:[Year 10]])</f>
        <v>485.98199999999997</v>
      </c>
      <c r="W68" s="4">
        <f ca="1">AVERAGE(Table3[[#This Row],[Year 1]:[Year 15]])</f>
        <v>479.59799999999996</v>
      </c>
    </row>
    <row r="69" spans="1:23">
      <c r="A69" s="3" t="s">
        <v>115</v>
      </c>
      <c r="B69" s="3" t="s">
        <v>89</v>
      </c>
      <c r="C69" s="3" t="s">
        <v>458</v>
      </c>
      <c r="D69" s="3" t="str">
        <f t="shared" si="2"/>
        <v>PP2Plot 2Cocoa revenues</v>
      </c>
      <c r="E69" s="3" t="str">
        <f t="shared" si="3"/>
        <v>Plot 2Cocoa revenues</v>
      </c>
      <c r="F69" s="3" t="s">
        <v>589</v>
      </c>
      <c r="G69" s="4">
        <f ca="1">'PP2'!F$1020</f>
        <v>658.35000000000014</v>
      </c>
      <c r="H69" s="4">
        <f ca="1">'PP2'!G$1020</f>
        <v>646.38</v>
      </c>
      <c r="I69" s="4">
        <f ca="1">'PP2'!H$1020</f>
        <v>700.245</v>
      </c>
      <c r="J69" s="4">
        <f ca="1">'PP2'!I$1020</f>
        <v>700.245</v>
      </c>
      <c r="K69" s="4">
        <f ca="1">'PP2'!J$1020</f>
        <v>700.245</v>
      </c>
      <c r="L69" s="4">
        <f ca="1">'PP2'!K$1020</f>
        <v>700.245</v>
      </c>
      <c r="M69" s="4">
        <f ca="1">'PP2'!L$1020</f>
        <v>700.245</v>
      </c>
      <c r="N69" s="4">
        <f ca="1">'PP2'!M$1020</f>
        <v>700.245</v>
      </c>
      <c r="O69" s="4">
        <f ca="1">'PP2'!N$1020</f>
        <v>700.245</v>
      </c>
      <c r="P69" s="4">
        <f ca="1">'PP2'!O$1020</f>
        <v>700.245</v>
      </c>
      <c r="Q69" s="4">
        <f ca="1">'PP2'!P$1020</f>
        <v>700.245</v>
      </c>
      <c r="R69" s="4">
        <f ca="1">'PP2'!Q$1020</f>
        <v>656.15549999999996</v>
      </c>
      <c r="S69" s="4">
        <f ca="1">'PP2'!R$1020</f>
        <v>612.06600000000014</v>
      </c>
      <c r="T69" s="4">
        <f ca="1">'PP2'!S$1020</f>
        <v>567.9765000000001</v>
      </c>
      <c r="U69" s="4">
        <f ca="1">'PP2'!T$1020</f>
        <v>523.88700000000017</v>
      </c>
      <c r="V69" s="4">
        <f ca="1">AVERAGE(Table3[[#This Row],[Year 1]:[Year 10]])</f>
        <v>690.66899999999998</v>
      </c>
      <c r="W69" s="4">
        <f ca="1">AVERAGE(Table3[[#This Row],[Year 1]:[Year 15]])</f>
        <v>664.46800000000019</v>
      </c>
    </row>
    <row r="70" spans="1:23">
      <c r="A70" s="3" t="s">
        <v>115</v>
      </c>
      <c r="B70" s="3" t="s">
        <v>90</v>
      </c>
      <c r="C70" s="3" t="s">
        <v>458</v>
      </c>
      <c r="D70" s="3" t="str">
        <f t="shared" si="2"/>
        <v>PP2Plot 3Cocoa revenues</v>
      </c>
      <c r="E70" s="3" t="str">
        <f t="shared" si="3"/>
        <v>Plot 3Cocoa revenues</v>
      </c>
      <c r="F70" s="3" t="s">
        <v>589</v>
      </c>
      <c r="G70" s="4">
        <f ca="1">'PP2'!F$1021</f>
        <v>314.76666666666665</v>
      </c>
      <c r="H70" s="4">
        <f ca="1">'PP2'!G$1021</f>
        <v>340.64419753086418</v>
      </c>
      <c r="I70" s="4">
        <f ca="1">'PP2'!H$1021</f>
        <v>360.3807407407408</v>
      </c>
      <c r="J70" s="4">
        <f ca="1">'PP2'!I$1021</f>
        <v>334.4211111111112</v>
      </c>
      <c r="K70" s="4">
        <f ca="1">'PP2'!J$1021</f>
        <v>308.46148148148154</v>
      </c>
      <c r="L70" s="4">
        <f ca="1">'PP2'!K$1021</f>
        <v>282.50185185185188</v>
      </c>
      <c r="M70" s="4">
        <f ca="1">'PP2'!L$1021</f>
        <v>256.54222222222239</v>
      </c>
      <c r="N70" s="4">
        <f ca="1">'PP2'!M$1021</f>
        <v>230.58259259259268</v>
      </c>
      <c r="O70" s="4">
        <f ca="1">'PP2'!N$1021</f>
        <v>204.62296296296307</v>
      </c>
      <c r="P70" s="4">
        <f ca="1">'PP2'!O$1021</f>
        <v>178.66333333333347</v>
      </c>
      <c r="Q70" s="4">
        <f ca="1">'PP2'!P$1021</f>
        <v>152.70370370370384</v>
      </c>
      <c r="R70" s="4">
        <f ca="1">'PP2'!Q$1021</f>
        <v>126.74407407407422</v>
      </c>
      <c r="S70" s="4">
        <f ca="1">'PP2'!R$1021</f>
        <v>100.78444444444457</v>
      </c>
      <c r="T70" s="4">
        <f ca="1">'PP2'!S$1021</f>
        <v>74.824814814814943</v>
      </c>
      <c r="U70" s="4">
        <f ca="1">'PP2'!T$1021</f>
        <v>48.865185185185304</v>
      </c>
      <c r="V70" s="4">
        <f ca="1">AVERAGE(Table3[[#This Row],[Year 1]:[Year 10]])</f>
        <v>281.1587160493828</v>
      </c>
      <c r="W70" s="4">
        <f ca="1">AVERAGE(Table3[[#This Row],[Year 1]:[Year 15]])</f>
        <v>221.03395884773676</v>
      </c>
    </row>
    <row r="71" spans="1:23">
      <c r="A71" s="3" t="s">
        <v>115</v>
      </c>
      <c r="B71" s="3" t="s">
        <v>91</v>
      </c>
      <c r="C71" s="3" t="s">
        <v>458</v>
      </c>
      <c r="D71" s="3" t="str">
        <f t="shared" si="2"/>
        <v>PP2Plot 4Cocoa revenues</v>
      </c>
      <c r="E71" s="3" t="str">
        <f t="shared" si="3"/>
        <v>Plot 4Cocoa revenues</v>
      </c>
      <c r="F71" s="3" t="s">
        <v>589</v>
      </c>
      <c r="G71" s="4">
        <f ca="1">'PP2'!F$1022</f>
        <v>687.16666666666674</v>
      </c>
      <c r="H71" s="4">
        <f ca="1">'PP2'!G$1022</f>
        <v>709.33333333333337</v>
      </c>
      <c r="I71" s="4">
        <f ca="1">'PP2'!H$1022</f>
        <v>731.5</v>
      </c>
      <c r="J71" s="4">
        <f ca="1">'PP2'!I$1022</f>
        <v>731.5</v>
      </c>
      <c r="K71" s="4">
        <f ca="1">'PP2'!J$1022</f>
        <v>731.5</v>
      </c>
      <c r="L71" s="4">
        <f ca="1">'PP2'!K$1022</f>
        <v>731.5</v>
      </c>
      <c r="M71" s="4">
        <f ca="1">'PP2'!L$1022</f>
        <v>658.35000000000014</v>
      </c>
      <c r="N71" s="4">
        <f ca="1">'PP2'!M$1022</f>
        <v>658.35000000000014</v>
      </c>
      <c r="O71" s="4">
        <f ca="1">'PP2'!N$1022</f>
        <v>658.35000000000014</v>
      </c>
      <c r="P71" s="4">
        <f ca="1">'PP2'!O$1022</f>
        <v>658.35000000000014</v>
      </c>
      <c r="Q71" s="4">
        <f ca="1">'PP2'!P$1022</f>
        <v>658.35000000000014</v>
      </c>
      <c r="R71" s="4">
        <f ca="1">'PP2'!Q$1022</f>
        <v>658.35000000000014</v>
      </c>
      <c r="S71" s="4">
        <f ca="1">'PP2'!R$1022</f>
        <v>658.35000000000014</v>
      </c>
      <c r="T71" s="4">
        <f ca="1">'PP2'!S$1022</f>
        <v>658.35000000000014</v>
      </c>
      <c r="U71" s="4">
        <f ca="1">'PP2'!T$1022</f>
        <v>658.35000000000014</v>
      </c>
      <c r="V71" s="4">
        <f ca="1">AVERAGE(Table3[[#This Row],[Year 1]:[Year 10]])</f>
        <v>695.59000000000015</v>
      </c>
      <c r="W71" s="4">
        <f ca="1">AVERAGE(Table3[[#This Row],[Year 1]:[Year 15]])</f>
        <v>683.17666666666685</v>
      </c>
    </row>
    <row r="72" spans="1:23">
      <c r="A72" s="3" t="s">
        <v>115</v>
      </c>
      <c r="B72" s="3" t="s">
        <v>92</v>
      </c>
      <c r="C72" s="3" t="s">
        <v>458</v>
      </c>
      <c r="D72" s="3" t="str">
        <f t="shared" si="2"/>
        <v>PP2Plot 5Cocoa revenues</v>
      </c>
      <c r="E72" s="3" t="str">
        <f t="shared" si="3"/>
        <v>Plot 5Cocoa revenues</v>
      </c>
      <c r="F72" s="3" t="s">
        <v>589</v>
      </c>
      <c r="G72" s="4">
        <f ca="1">'PP2'!F$1023</f>
        <v>472.15</v>
      </c>
      <c r="H72" s="4">
        <f ca="1">'PP2'!G$1023</f>
        <v>545.29999999999995</v>
      </c>
      <c r="I72" s="4">
        <f ca="1">'PP2'!H$1023</f>
        <v>618.45000000000005</v>
      </c>
      <c r="J72" s="4">
        <f ca="1">'PP2'!I$1023</f>
        <v>618.45000000000005</v>
      </c>
      <c r="K72" s="4">
        <f ca="1">'PP2'!J$1023</f>
        <v>618.45000000000005</v>
      </c>
      <c r="L72" s="4">
        <f ca="1">'PP2'!K$1023</f>
        <v>618.45000000000005</v>
      </c>
      <c r="M72" s="4">
        <f ca="1">'PP2'!L$1023</f>
        <v>556.60500000000002</v>
      </c>
      <c r="N72" s="4">
        <f ca="1">'PP2'!M$1023</f>
        <v>556.60500000000002</v>
      </c>
      <c r="O72" s="4">
        <f ca="1">'PP2'!N$1023</f>
        <v>556.60500000000002</v>
      </c>
      <c r="P72" s="4">
        <f ca="1">'PP2'!O$1023</f>
        <v>556.60500000000002</v>
      </c>
      <c r="Q72" s="4">
        <f ca="1">'PP2'!P$1023</f>
        <v>556.60500000000002</v>
      </c>
      <c r="R72" s="4">
        <f ca="1">'PP2'!Q$1023</f>
        <v>556.60500000000002</v>
      </c>
      <c r="S72" s="4">
        <f ca="1">'PP2'!R$1023</f>
        <v>556.60500000000002</v>
      </c>
      <c r="T72" s="4">
        <f ca="1">'PP2'!S$1023</f>
        <v>556.60500000000002</v>
      </c>
      <c r="U72" s="4">
        <f ca="1">'PP2'!T$1023</f>
        <v>556.60500000000002</v>
      </c>
      <c r="V72" s="4">
        <f ca="1">AVERAGE(Table3[[#This Row],[Year 1]:[Year 10]])</f>
        <v>571.76700000000005</v>
      </c>
      <c r="W72" s="4">
        <f ca="1">AVERAGE(Table3[[#This Row],[Year 1]:[Year 15]])</f>
        <v>566.71299999999985</v>
      </c>
    </row>
    <row r="73" spans="1:23">
      <c r="A73" s="3" t="s">
        <v>115</v>
      </c>
      <c r="B73" s="3" t="s">
        <v>348</v>
      </c>
      <c r="C73" s="3" t="s">
        <v>458</v>
      </c>
      <c r="D73" s="3" t="str">
        <f t="shared" si="2"/>
        <v>PP2TotalCocoa revenues</v>
      </c>
      <c r="E73" s="3" t="str">
        <f t="shared" si="3"/>
        <v>TotalCocoa revenues</v>
      </c>
      <c r="F73" s="3" t="s">
        <v>589</v>
      </c>
      <c r="G73" s="4">
        <f ca="1">'PP2'!F$1024</f>
        <v>2571.3333333333335</v>
      </c>
      <c r="H73" s="4">
        <f ca="1">'PP2'!G$1024</f>
        <v>2720.4575308641979</v>
      </c>
      <c r="I73" s="4">
        <f ca="1">'PP2'!H$1024</f>
        <v>2929.2757407407407</v>
      </c>
      <c r="J73" s="4">
        <f ca="1">'PP2'!I$1024</f>
        <v>2903.3161111111112</v>
      </c>
      <c r="K73" s="4">
        <f ca="1">'PP2'!J$1024</f>
        <v>2877.3564814814818</v>
      </c>
      <c r="L73" s="4">
        <f ca="1">'PP2'!K$1024</f>
        <v>2851.3968518518523</v>
      </c>
      <c r="M73" s="4">
        <f ca="1">'PP2'!L$1024</f>
        <v>2638.5722222222225</v>
      </c>
      <c r="N73" s="4">
        <f ca="1">'PP2'!M$1024</f>
        <v>2612.612592592593</v>
      </c>
      <c r="O73" s="4">
        <f ca="1">'PP2'!N$1024</f>
        <v>2586.6529629629631</v>
      </c>
      <c r="P73" s="4">
        <f ca="1">'PP2'!O$1024</f>
        <v>2560.6933333333336</v>
      </c>
      <c r="Q73" s="4">
        <f ca="1">'PP2'!P$1024</f>
        <v>2534.7337037037041</v>
      </c>
      <c r="R73" s="4">
        <f ca="1">'PP2'!Q$1024</f>
        <v>2464.6845740740746</v>
      </c>
      <c r="S73" s="4">
        <f ca="1">'PP2'!R$1024</f>
        <v>2394.6354444444451</v>
      </c>
      <c r="T73" s="4">
        <f ca="1">'PP2'!S$1024</f>
        <v>2324.5863148148155</v>
      </c>
      <c r="U73" s="4">
        <f ca="1">'PP2'!T$1024</f>
        <v>2254.5371851851855</v>
      </c>
      <c r="V73" s="4">
        <f ca="1">AVERAGE(Table3[[#This Row],[Year 1]:[Year 10]])</f>
        <v>2725.1667160493826</v>
      </c>
      <c r="W73" s="4">
        <f ca="1">AVERAGE(Table3[[#This Row],[Year 1]:[Year 15]])</f>
        <v>2614.9896255144035</v>
      </c>
    </row>
    <row r="74" spans="1:23">
      <c r="A74" s="3" t="s">
        <v>115</v>
      </c>
      <c r="B74" s="3" t="s">
        <v>88</v>
      </c>
      <c r="C74" s="3" t="s">
        <v>513</v>
      </c>
      <c r="D74" s="3" t="str">
        <f t="shared" si="2"/>
        <v>PP2Plot 1Non-cocoa revenues</v>
      </c>
      <c r="E74" s="3" t="str">
        <f t="shared" si="3"/>
        <v>Plot 1Non-cocoa revenues</v>
      </c>
      <c r="F74" s="3" t="s">
        <v>589</v>
      </c>
      <c r="G74" s="4">
        <f ca="1">'PP2'!F$1034</f>
        <v>139.65</v>
      </c>
      <c r="H74" s="4">
        <f ca="1">'PP2'!G$1034</f>
        <v>139.65</v>
      </c>
      <c r="I74" s="4">
        <f ca="1">'PP2'!H$1034</f>
        <v>139.65</v>
      </c>
      <c r="J74" s="4">
        <f ca="1">'PP2'!I$1034</f>
        <v>139.65</v>
      </c>
      <c r="K74" s="4">
        <f ca="1">'PP2'!J$1034</f>
        <v>139.65</v>
      </c>
      <c r="L74" s="4">
        <f ca="1">'PP2'!K$1034</f>
        <v>139.65</v>
      </c>
      <c r="M74" s="4">
        <f ca="1">'PP2'!L$1034</f>
        <v>139.65</v>
      </c>
      <c r="N74" s="4">
        <f ca="1">'PP2'!M$1034</f>
        <v>139.65</v>
      </c>
      <c r="O74" s="4">
        <f ca="1">'PP2'!N$1034</f>
        <v>139.65</v>
      </c>
      <c r="P74" s="4">
        <f ca="1">'PP2'!O$1034</f>
        <v>139.65</v>
      </c>
      <c r="Q74" s="4">
        <f ca="1">'PP2'!P$1034</f>
        <v>139.65</v>
      </c>
      <c r="R74" s="4">
        <f ca="1">'PP2'!Q$1034</f>
        <v>139.65</v>
      </c>
      <c r="S74" s="4">
        <f ca="1">'PP2'!R$1034</f>
        <v>139.65</v>
      </c>
      <c r="T74" s="4">
        <f ca="1">'PP2'!S$1034</f>
        <v>139.65</v>
      </c>
      <c r="U74" s="4">
        <f ca="1">'PP2'!T$1034</f>
        <v>139.65</v>
      </c>
      <c r="V74" s="4">
        <f ca="1">AVERAGE(Table3[[#This Row],[Year 1]:[Year 10]])</f>
        <v>139.65000000000003</v>
      </c>
      <c r="W74" s="4">
        <f ca="1">AVERAGE(Table3[[#This Row],[Year 1]:[Year 15]])</f>
        <v>139.65000000000003</v>
      </c>
    </row>
    <row r="75" spans="1:23">
      <c r="A75" s="3" t="s">
        <v>115</v>
      </c>
      <c r="B75" s="3" t="s">
        <v>89</v>
      </c>
      <c r="C75" s="3" t="s">
        <v>513</v>
      </c>
      <c r="D75" s="3" t="str">
        <f t="shared" si="2"/>
        <v>PP2Plot 2Non-cocoa revenues</v>
      </c>
      <c r="E75" s="3" t="str">
        <f t="shared" si="3"/>
        <v>Plot 2Non-cocoa revenues</v>
      </c>
      <c r="F75" s="3" t="s">
        <v>589</v>
      </c>
      <c r="G75" s="4">
        <f ca="1">'PP2'!F$1035</f>
        <v>139.65</v>
      </c>
      <c r="H75" s="4">
        <f ca="1">'PP2'!G$1035</f>
        <v>139.65</v>
      </c>
      <c r="I75" s="4">
        <f ca="1">'PP2'!H$1035</f>
        <v>139.65</v>
      </c>
      <c r="J75" s="4">
        <f ca="1">'PP2'!I$1035</f>
        <v>139.65</v>
      </c>
      <c r="K75" s="4">
        <f ca="1">'PP2'!J$1035</f>
        <v>139.65</v>
      </c>
      <c r="L75" s="4">
        <f ca="1">'PP2'!K$1035</f>
        <v>139.65</v>
      </c>
      <c r="M75" s="4">
        <f ca="1">'PP2'!L$1035</f>
        <v>139.65</v>
      </c>
      <c r="N75" s="4">
        <f ca="1">'PP2'!M$1035</f>
        <v>139.65</v>
      </c>
      <c r="O75" s="4">
        <f ca="1">'PP2'!N$1035</f>
        <v>139.65</v>
      </c>
      <c r="P75" s="4">
        <f ca="1">'PP2'!O$1035</f>
        <v>139.65</v>
      </c>
      <c r="Q75" s="4">
        <f ca="1">'PP2'!P$1035</f>
        <v>139.65</v>
      </c>
      <c r="R75" s="4">
        <f ca="1">'PP2'!Q$1035</f>
        <v>139.65</v>
      </c>
      <c r="S75" s="4">
        <f ca="1">'PP2'!R$1035</f>
        <v>139.65</v>
      </c>
      <c r="T75" s="4">
        <f ca="1">'PP2'!S$1035</f>
        <v>139.65</v>
      </c>
      <c r="U75" s="4">
        <f ca="1">'PP2'!T$1035</f>
        <v>139.65</v>
      </c>
      <c r="V75" s="4">
        <f ca="1">AVERAGE(Table3[[#This Row],[Year 1]:[Year 10]])</f>
        <v>139.65000000000003</v>
      </c>
      <c r="W75" s="4">
        <f ca="1">AVERAGE(Table3[[#This Row],[Year 1]:[Year 15]])</f>
        <v>139.65000000000003</v>
      </c>
    </row>
    <row r="76" spans="1:23">
      <c r="A76" s="3" t="s">
        <v>115</v>
      </c>
      <c r="B76" s="3" t="s">
        <v>90</v>
      </c>
      <c r="C76" s="3" t="s">
        <v>513</v>
      </c>
      <c r="D76" s="3" t="str">
        <f t="shared" si="2"/>
        <v>PP2Plot 3Non-cocoa revenues</v>
      </c>
      <c r="E76" s="3" t="str">
        <f t="shared" si="3"/>
        <v>Plot 3Non-cocoa revenues</v>
      </c>
      <c r="F76" s="3" t="s">
        <v>589</v>
      </c>
      <c r="G76" s="4">
        <f ca="1">'PP2'!F$1036</f>
        <v>139.65</v>
      </c>
      <c r="H76" s="4">
        <f ca="1">'PP2'!G$1036</f>
        <v>139.65</v>
      </c>
      <c r="I76" s="4">
        <f ca="1">'PP2'!H$1036</f>
        <v>139.65</v>
      </c>
      <c r="J76" s="4">
        <f ca="1">'PP2'!I$1036</f>
        <v>139.65</v>
      </c>
      <c r="K76" s="4">
        <f ca="1">'PP2'!J$1036</f>
        <v>139.65</v>
      </c>
      <c r="L76" s="4">
        <f ca="1">'PP2'!K$1036</f>
        <v>139.65</v>
      </c>
      <c r="M76" s="4">
        <f ca="1">'PP2'!L$1036</f>
        <v>139.65</v>
      </c>
      <c r="N76" s="4">
        <f ca="1">'PP2'!M$1036</f>
        <v>139.65</v>
      </c>
      <c r="O76" s="4">
        <f ca="1">'PP2'!N$1036</f>
        <v>139.65</v>
      </c>
      <c r="P76" s="4">
        <f ca="1">'PP2'!O$1036</f>
        <v>139.65</v>
      </c>
      <c r="Q76" s="4">
        <f ca="1">'PP2'!P$1036</f>
        <v>139.65</v>
      </c>
      <c r="R76" s="4">
        <f ca="1">'PP2'!Q$1036</f>
        <v>139.65</v>
      </c>
      <c r="S76" s="4">
        <f ca="1">'PP2'!R$1036</f>
        <v>139.65</v>
      </c>
      <c r="T76" s="4">
        <f ca="1">'PP2'!S$1036</f>
        <v>139.65</v>
      </c>
      <c r="U76" s="4">
        <f ca="1">'PP2'!T$1036</f>
        <v>139.65</v>
      </c>
      <c r="V76" s="4">
        <f ca="1">AVERAGE(Table3[[#This Row],[Year 1]:[Year 10]])</f>
        <v>139.65000000000003</v>
      </c>
      <c r="W76" s="4">
        <f ca="1">AVERAGE(Table3[[#This Row],[Year 1]:[Year 15]])</f>
        <v>139.65000000000003</v>
      </c>
    </row>
    <row r="77" spans="1:23">
      <c r="A77" s="3" t="s">
        <v>115</v>
      </c>
      <c r="B77" s="3" t="s">
        <v>91</v>
      </c>
      <c r="C77" s="3" t="s">
        <v>513</v>
      </c>
      <c r="D77" s="3" t="str">
        <f t="shared" si="2"/>
        <v>PP2Plot 4Non-cocoa revenues</v>
      </c>
      <c r="E77" s="3" t="str">
        <f t="shared" si="3"/>
        <v>Plot 4Non-cocoa revenues</v>
      </c>
      <c r="F77" s="3" t="s">
        <v>589</v>
      </c>
      <c r="G77" s="4">
        <f ca="1">'PP2'!F$1037</f>
        <v>139.65</v>
      </c>
      <c r="H77" s="4">
        <f ca="1">'PP2'!G$1037</f>
        <v>139.65</v>
      </c>
      <c r="I77" s="4">
        <f ca="1">'PP2'!H$1037</f>
        <v>139.65</v>
      </c>
      <c r="J77" s="4">
        <f ca="1">'PP2'!I$1037</f>
        <v>139.65</v>
      </c>
      <c r="K77" s="4">
        <f ca="1">'PP2'!J$1037</f>
        <v>139.65</v>
      </c>
      <c r="L77" s="4">
        <f ca="1">'PP2'!K$1037</f>
        <v>139.65</v>
      </c>
      <c r="M77" s="4">
        <f ca="1">'PP2'!L$1037</f>
        <v>139.65</v>
      </c>
      <c r="N77" s="4">
        <f ca="1">'PP2'!M$1037</f>
        <v>139.65</v>
      </c>
      <c r="O77" s="4">
        <f ca="1">'PP2'!N$1037</f>
        <v>139.65</v>
      </c>
      <c r="P77" s="4">
        <f ca="1">'PP2'!O$1037</f>
        <v>139.65</v>
      </c>
      <c r="Q77" s="4">
        <f ca="1">'PP2'!P$1037</f>
        <v>139.65</v>
      </c>
      <c r="R77" s="4">
        <f ca="1">'PP2'!Q$1037</f>
        <v>139.65</v>
      </c>
      <c r="S77" s="4">
        <f ca="1">'PP2'!R$1037</f>
        <v>139.65</v>
      </c>
      <c r="T77" s="4">
        <f ca="1">'PP2'!S$1037</f>
        <v>139.65</v>
      </c>
      <c r="U77" s="4">
        <f ca="1">'PP2'!T$1037</f>
        <v>139.65</v>
      </c>
      <c r="V77" s="4">
        <f ca="1">AVERAGE(Table3[[#This Row],[Year 1]:[Year 10]])</f>
        <v>139.65000000000003</v>
      </c>
      <c r="W77" s="4">
        <f ca="1">AVERAGE(Table3[[#This Row],[Year 1]:[Year 15]])</f>
        <v>139.65000000000003</v>
      </c>
    </row>
    <row r="78" spans="1:23">
      <c r="A78" s="3" t="s">
        <v>115</v>
      </c>
      <c r="B78" s="3" t="s">
        <v>92</v>
      </c>
      <c r="C78" s="3" t="s">
        <v>513</v>
      </c>
      <c r="D78" s="3" t="str">
        <f t="shared" si="2"/>
        <v>PP2Plot 5Non-cocoa revenues</v>
      </c>
      <c r="E78" s="3" t="str">
        <f t="shared" si="3"/>
        <v>Plot 5Non-cocoa revenues</v>
      </c>
      <c r="F78" s="3" t="s">
        <v>589</v>
      </c>
      <c r="G78" s="4">
        <f ca="1">'PP2'!F$1038</f>
        <v>139.65</v>
      </c>
      <c r="H78" s="4">
        <f ca="1">'PP2'!G$1038</f>
        <v>139.65</v>
      </c>
      <c r="I78" s="4">
        <f ca="1">'PP2'!H$1038</f>
        <v>139.65</v>
      </c>
      <c r="J78" s="4">
        <f ca="1">'PP2'!I$1038</f>
        <v>139.65</v>
      </c>
      <c r="K78" s="4">
        <f ca="1">'PP2'!J$1038</f>
        <v>139.65</v>
      </c>
      <c r="L78" s="4">
        <f ca="1">'PP2'!K$1038</f>
        <v>139.65</v>
      </c>
      <c r="M78" s="4">
        <f ca="1">'PP2'!L$1038</f>
        <v>139.65</v>
      </c>
      <c r="N78" s="4">
        <f ca="1">'PP2'!M$1038</f>
        <v>139.65</v>
      </c>
      <c r="O78" s="4">
        <f ca="1">'PP2'!N$1038</f>
        <v>139.65</v>
      </c>
      <c r="P78" s="4">
        <f ca="1">'PP2'!O$1038</f>
        <v>139.65</v>
      </c>
      <c r="Q78" s="4">
        <f ca="1">'PP2'!P$1038</f>
        <v>139.65</v>
      </c>
      <c r="R78" s="4">
        <f ca="1">'PP2'!Q$1038</f>
        <v>139.65</v>
      </c>
      <c r="S78" s="4">
        <f ca="1">'PP2'!R$1038</f>
        <v>139.65</v>
      </c>
      <c r="T78" s="4">
        <f ca="1">'PP2'!S$1038</f>
        <v>139.65</v>
      </c>
      <c r="U78" s="4">
        <f ca="1">'PP2'!T$1038</f>
        <v>139.65</v>
      </c>
      <c r="V78" s="4">
        <f ca="1">AVERAGE(Table3[[#This Row],[Year 1]:[Year 10]])</f>
        <v>139.65000000000003</v>
      </c>
      <c r="W78" s="4">
        <f ca="1">AVERAGE(Table3[[#This Row],[Year 1]:[Year 15]])</f>
        <v>139.65000000000003</v>
      </c>
    </row>
    <row r="79" spans="1:23">
      <c r="A79" s="3" t="s">
        <v>115</v>
      </c>
      <c r="B79" s="3" t="s">
        <v>348</v>
      </c>
      <c r="C79" s="3" t="s">
        <v>513</v>
      </c>
      <c r="D79" s="3" t="str">
        <f t="shared" si="2"/>
        <v>PP2TotalNon-cocoa revenues</v>
      </c>
      <c r="E79" s="3" t="str">
        <f t="shared" si="3"/>
        <v>TotalNon-cocoa revenues</v>
      </c>
      <c r="F79" s="3" t="s">
        <v>589</v>
      </c>
      <c r="G79" s="4">
        <f ca="1">'PP2'!F$1039</f>
        <v>698.25</v>
      </c>
      <c r="H79" s="4">
        <f ca="1">'PP2'!G$1039</f>
        <v>698.25</v>
      </c>
      <c r="I79" s="4">
        <f ca="1">'PP2'!H$1039</f>
        <v>698.25</v>
      </c>
      <c r="J79" s="4">
        <f ca="1">'PP2'!I$1039</f>
        <v>698.25</v>
      </c>
      <c r="K79" s="4">
        <f ca="1">'PP2'!J$1039</f>
        <v>698.25</v>
      </c>
      <c r="L79" s="4">
        <f ca="1">'PP2'!K$1039</f>
        <v>698.25</v>
      </c>
      <c r="M79" s="4">
        <f ca="1">'PP2'!L$1039</f>
        <v>698.25</v>
      </c>
      <c r="N79" s="4">
        <f ca="1">'PP2'!M$1039</f>
        <v>698.25</v>
      </c>
      <c r="O79" s="4">
        <f ca="1">'PP2'!N$1039</f>
        <v>698.25</v>
      </c>
      <c r="P79" s="4">
        <f ca="1">'PP2'!O$1039</f>
        <v>698.25</v>
      </c>
      <c r="Q79" s="4">
        <f ca="1">'PP2'!P$1039</f>
        <v>698.25</v>
      </c>
      <c r="R79" s="4">
        <f ca="1">'PP2'!Q$1039</f>
        <v>698.25</v>
      </c>
      <c r="S79" s="4">
        <f ca="1">'PP2'!R$1039</f>
        <v>698.25</v>
      </c>
      <c r="T79" s="4">
        <f ca="1">'PP2'!S$1039</f>
        <v>698.25</v>
      </c>
      <c r="U79" s="4">
        <f ca="1">'PP2'!T$1039</f>
        <v>698.25</v>
      </c>
      <c r="V79" s="4">
        <f ca="1">AVERAGE(Table3[[#This Row],[Year 1]:[Year 10]])</f>
        <v>698.25</v>
      </c>
      <c r="W79" s="4">
        <f ca="1">AVERAGE(Table3[[#This Row],[Year 1]:[Year 15]])</f>
        <v>698.25</v>
      </c>
    </row>
    <row r="80" spans="1:23">
      <c r="A80" s="3" t="s">
        <v>115</v>
      </c>
      <c r="B80" s="3" t="s">
        <v>88</v>
      </c>
      <c r="C80" s="3" t="s">
        <v>41</v>
      </c>
      <c r="D80" s="3" t="str">
        <f t="shared" si="2"/>
        <v>PP2Plot 1Expenses</v>
      </c>
      <c r="E80" s="3" t="str">
        <f t="shared" si="3"/>
        <v>Plot 1Expenses</v>
      </c>
      <c r="F80" s="3" t="s">
        <v>589</v>
      </c>
      <c r="G80" s="4">
        <f ca="1">'PP2'!F$1049</f>
        <v>-154.79938901612149</v>
      </c>
      <c r="H80" s="4">
        <f ca="1">'PP2'!G$1049</f>
        <v>-153.77112464721705</v>
      </c>
      <c r="I80" s="4">
        <f ca="1">'PP2'!H$1049</f>
        <v>-154.9914636302679</v>
      </c>
      <c r="J80" s="4">
        <f ca="1">'PP2'!I$1049</f>
        <v>-154.9914636302679</v>
      </c>
      <c r="K80" s="4">
        <f ca="1">'PP2'!J$1049</f>
        <v>-154.9914636302679</v>
      </c>
      <c r="L80" s="4">
        <f ca="1">'PP2'!K$1049</f>
        <v>-154.9914636302679</v>
      </c>
      <c r="M80" s="4">
        <f ca="1">'PP2'!L$1049</f>
        <v>-153.40502295230178</v>
      </c>
      <c r="N80" s="4">
        <f ca="1">'PP2'!M$1049</f>
        <v>-153.40502295230178</v>
      </c>
      <c r="O80" s="4">
        <f ca="1">'PP2'!N$1049</f>
        <v>-153.40502295230178</v>
      </c>
      <c r="P80" s="4">
        <f ca="1">'PP2'!O$1049</f>
        <v>-153.40502295230178</v>
      </c>
      <c r="Q80" s="4">
        <f ca="1">'PP2'!P$1049</f>
        <v>-153.40502295230178</v>
      </c>
      <c r="R80" s="4">
        <f ca="1">'PP2'!Q$1049</f>
        <v>-153.40502295230178</v>
      </c>
      <c r="S80" s="4">
        <f ca="1">'PP2'!R$1049</f>
        <v>-153.40502295230178</v>
      </c>
      <c r="T80" s="4">
        <f ca="1">'PP2'!S$1049</f>
        <v>-153.40502295230178</v>
      </c>
      <c r="U80" s="4">
        <f ca="1">'PP2'!T$1049</f>
        <v>-153.40502295230178</v>
      </c>
      <c r="V80" s="4">
        <f ca="1">AVERAGE(Table3[[#This Row],[Year 1]:[Year 10]])</f>
        <v>-154.21564599936173</v>
      </c>
      <c r="W80" s="4">
        <f ca="1">AVERAGE(Table3[[#This Row],[Year 1]:[Year 15]])</f>
        <v>-153.94543831700841</v>
      </c>
    </row>
    <row r="81" spans="1:23">
      <c r="A81" s="3" t="s">
        <v>115</v>
      </c>
      <c r="B81" s="3" t="s">
        <v>89</v>
      </c>
      <c r="C81" s="3" t="s">
        <v>41</v>
      </c>
      <c r="D81" s="3" t="str">
        <f t="shared" si="2"/>
        <v>PP2Plot 2Expenses</v>
      </c>
      <c r="E81" s="3" t="str">
        <f t="shared" si="3"/>
        <v>Plot 2Expenses</v>
      </c>
      <c r="F81" s="3" t="s">
        <v>589</v>
      </c>
      <c r="G81" s="4">
        <f ca="1">'PP2'!F$1050</f>
        <v>-161.51125342290118</v>
      </c>
      <c r="H81" s="4">
        <f ca="1">'PP2'!G$1050</f>
        <v>-158.89654837603058</v>
      </c>
      <c r="I81" s="4">
        <f ca="1">'PP2'!H$1050</f>
        <v>-160.54400600314924</v>
      </c>
      <c r="J81" s="4">
        <f ca="1">'PP2'!I$1050</f>
        <v>-160.54400600314924</v>
      </c>
      <c r="K81" s="4">
        <f ca="1">'PP2'!J$1050</f>
        <v>-160.54400600314924</v>
      </c>
      <c r="L81" s="4">
        <f ca="1">'PP2'!K$1050</f>
        <v>-160.54400600314924</v>
      </c>
      <c r="M81" s="4">
        <f ca="1">'PP2'!L$1050</f>
        <v>-160.54400600314924</v>
      </c>
      <c r="N81" s="4">
        <f ca="1">'PP2'!M$1050</f>
        <v>-160.54400600314924</v>
      </c>
      <c r="O81" s="4">
        <f ca="1">'PP2'!N$1050</f>
        <v>-160.54400600314924</v>
      </c>
      <c r="P81" s="4">
        <f ca="1">'PP2'!O$1050</f>
        <v>-160.54400600314924</v>
      </c>
      <c r="Q81" s="4">
        <f ca="1">'PP2'!P$1050</f>
        <v>-160.54400600314924</v>
      </c>
      <c r="R81" s="4">
        <f ca="1">'PP2'!Q$1050</f>
        <v>-159.19553142687806</v>
      </c>
      <c r="S81" s="4">
        <f ca="1">'PP2'!R$1050</f>
        <v>-157.84705685060686</v>
      </c>
      <c r="T81" s="4">
        <f ca="1">'PP2'!S$1050</f>
        <v>-156.49858227433569</v>
      </c>
      <c r="U81" s="4">
        <f ca="1">'PP2'!T$1050</f>
        <v>-155.15010769806452</v>
      </c>
      <c r="V81" s="4">
        <f ca="1">AVERAGE(Table3[[#This Row],[Year 1]:[Year 10]])</f>
        <v>-160.47598498241254</v>
      </c>
      <c r="W81" s="4">
        <f ca="1">AVERAGE(Table3[[#This Row],[Year 1]:[Year 15]])</f>
        <v>-159.59967560514397</v>
      </c>
    </row>
    <row r="82" spans="1:23">
      <c r="A82" s="3" t="s">
        <v>115</v>
      </c>
      <c r="B82" s="3" t="s">
        <v>90</v>
      </c>
      <c r="C82" s="3" t="s">
        <v>41</v>
      </c>
      <c r="D82" s="3" t="str">
        <f t="shared" si="2"/>
        <v>PP2Plot 3Expenses</v>
      </c>
      <c r="E82" s="3" t="str">
        <f t="shared" si="3"/>
        <v>Plot 3Expenses</v>
      </c>
      <c r="F82" s="3" t="s">
        <v>589</v>
      </c>
      <c r="G82" s="4">
        <f ca="1">'PP2'!F$1051</f>
        <v>-151.00277884662998</v>
      </c>
      <c r="H82" s="4">
        <f ca="1">'PP2'!G$1051</f>
        <v>-149.54563814376445</v>
      </c>
      <c r="I82" s="4">
        <f ca="1">'PP2'!H$1051</f>
        <v>-150.1492790728291</v>
      </c>
      <c r="J82" s="4">
        <f ca="1">'PP2'!I$1051</f>
        <v>-149.35530543817748</v>
      </c>
      <c r="K82" s="4">
        <f ca="1">'PP2'!J$1051</f>
        <v>-148.56133180352589</v>
      </c>
      <c r="L82" s="4">
        <f ca="1">'PP2'!K$1051</f>
        <v>-147.7673581688743</v>
      </c>
      <c r="M82" s="4">
        <f ca="1">'PP2'!L$1051</f>
        <v>-146.9733845342227</v>
      </c>
      <c r="N82" s="4">
        <f ca="1">'PP2'!M$1051</f>
        <v>-146.17941089957108</v>
      </c>
      <c r="O82" s="4">
        <f ca="1">'PP2'!N$1051</f>
        <v>-145.38543726491949</v>
      </c>
      <c r="P82" s="4">
        <f ca="1">'PP2'!O$1051</f>
        <v>-144.59146363026787</v>
      </c>
      <c r="Q82" s="4">
        <f ca="1">'PP2'!P$1051</f>
        <v>-143.79748999561627</v>
      </c>
      <c r="R82" s="4">
        <f ca="1">'PP2'!Q$1051</f>
        <v>-143.00351636096468</v>
      </c>
      <c r="S82" s="4">
        <f ca="1">'PP2'!R$1051</f>
        <v>-142.20954272631309</v>
      </c>
      <c r="T82" s="4">
        <f ca="1">'PP2'!S$1051</f>
        <v>-141.4155690916615</v>
      </c>
      <c r="U82" s="4">
        <f ca="1">'PP2'!T$1051</f>
        <v>-140.6215954570099</v>
      </c>
      <c r="V82" s="4">
        <f ca="1">AVERAGE(Table3[[#This Row],[Year 1]:[Year 10]])</f>
        <v>-147.95113878027828</v>
      </c>
      <c r="W82" s="4">
        <f ca="1">AVERAGE(Table3[[#This Row],[Year 1]:[Year 15]])</f>
        <v>-146.03727342895652</v>
      </c>
    </row>
    <row r="83" spans="1:23">
      <c r="A83" s="3" t="s">
        <v>115</v>
      </c>
      <c r="B83" s="3" t="s">
        <v>91</v>
      </c>
      <c r="C83" s="3" t="s">
        <v>41</v>
      </c>
      <c r="D83" s="3" t="str">
        <f t="shared" si="2"/>
        <v>PP2Plot 4Expenses</v>
      </c>
      <c r="E83" s="3" t="str">
        <f t="shared" si="3"/>
        <v>Plot 4Expenses</v>
      </c>
      <c r="F83" s="3" t="s">
        <v>589</v>
      </c>
      <c r="G83" s="4">
        <f ca="1">'PP2'!F$1052</f>
        <v>-162.39260935510455</v>
      </c>
      <c r="H83" s="4">
        <f ca="1">'PP2'!G$1052</f>
        <v>-160.82197210484418</v>
      </c>
      <c r="I83" s="4">
        <f ca="1">'PP2'!H$1052</f>
        <v>-161.49993820653907</v>
      </c>
      <c r="J83" s="4">
        <f ca="1">'PP2'!I$1052</f>
        <v>-161.49993820653907</v>
      </c>
      <c r="K83" s="4">
        <f ca="1">'PP2'!J$1052</f>
        <v>-161.49993820653907</v>
      </c>
      <c r="L83" s="4">
        <f ca="1">'PP2'!K$1052</f>
        <v>-161.49993820653907</v>
      </c>
      <c r="M83" s="4">
        <f ca="1">'PP2'!L$1052</f>
        <v>-159.26265007094585</v>
      </c>
      <c r="N83" s="4">
        <f ca="1">'PP2'!M$1052</f>
        <v>-159.26265007094585</v>
      </c>
      <c r="O83" s="4">
        <f ca="1">'PP2'!N$1052</f>
        <v>-159.26265007094585</v>
      </c>
      <c r="P83" s="4">
        <f ca="1">'PP2'!O$1052</f>
        <v>-159.26265007094585</v>
      </c>
      <c r="Q83" s="4">
        <f ca="1">'PP2'!P$1052</f>
        <v>-159.26265007094585</v>
      </c>
      <c r="R83" s="4">
        <f ca="1">'PP2'!Q$1052</f>
        <v>-159.26265007094585</v>
      </c>
      <c r="S83" s="4">
        <f ca="1">'PP2'!R$1052</f>
        <v>-159.26265007094585</v>
      </c>
      <c r="T83" s="4">
        <f ca="1">'PP2'!S$1052</f>
        <v>-159.26265007094585</v>
      </c>
      <c r="U83" s="4">
        <f ca="1">'PP2'!T$1052</f>
        <v>-159.26265007094585</v>
      </c>
      <c r="V83" s="4">
        <f ca="1">AVERAGE(Table3[[#This Row],[Year 1]:[Year 10]])</f>
        <v>-160.62649345698887</v>
      </c>
      <c r="W83" s="4">
        <f ca="1">AVERAGE(Table3[[#This Row],[Year 1]:[Year 15]])</f>
        <v>-160.17187899497452</v>
      </c>
    </row>
    <row r="84" spans="1:23">
      <c r="A84" s="3" t="s">
        <v>115</v>
      </c>
      <c r="B84" s="3" t="s">
        <v>92</v>
      </c>
      <c r="C84" s="3" t="s">
        <v>41</v>
      </c>
      <c r="D84" s="3" t="str">
        <f t="shared" si="2"/>
        <v>PP2Plot 5Expenses</v>
      </c>
      <c r="E84" s="3" t="str">
        <f t="shared" si="3"/>
        <v>Plot 5Expenses</v>
      </c>
      <c r="F84" s="3" t="s">
        <v>589</v>
      </c>
      <c r="G84" s="4">
        <f ca="1">'PP2'!F$1053</f>
        <v>-155.81633816866389</v>
      </c>
      <c r="H84" s="4">
        <f ca="1">'PP2'!G$1053</f>
        <v>-155.80502295230178</v>
      </c>
      <c r="I84" s="4">
        <f ca="1">'PP2'!H$1053</f>
        <v>-158.042311087895</v>
      </c>
      <c r="J84" s="4">
        <f ca="1">'PP2'!I$1053</f>
        <v>-158.042311087895</v>
      </c>
      <c r="K84" s="4">
        <f ca="1">'PP2'!J$1053</f>
        <v>-158.042311087895</v>
      </c>
      <c r="L84" s="4">
        <f ca="1">'PP2'!K$1053</f>
        <v>-158.042311087895</v>
      </c>
      <c r="M84" s="4">
        <f ca="1">'PP2'!L$1053</f>
        <v>-156.15078566416619</v>
      </c>
      <c r="N84" s="4">
        <f ca="1">'PP2'!M$1053</f>
        <v>-156.15078566416619</v>
      </c>
      <c r="O84" s="4">
        <f ca="1">'PP2'!N$1053</f>
        <v>-156.15078566416619</v>
      </c>
      <c r="P84" s="4">
        <f ca="1">'PP2'!O$1053</f>
        <v>-156.15078566416619</v>
      </c>
      <c r="Q84" s="4">
        <f ca="1">'PP2'!P$1053</f>
        <v>-156.15078566416619</v>
      </c>
      <c r="R84" s="4">
        <f ca="1">'PP2'!Q$1053</f>
        <v>-156.15078566416619</v>
      </c>
      <c r="S84" s="4">
        <f ca="1">'PP2'!R$1053</f>
        <v>-156.15078566416619</v>
      </c>
      <c r="T84" s="4">
        <f ca="1">'PP2'!S$1053</f>
        <v>-156.15078566416619</v>
      </c>
      <c r="U84" s="4">
        <f ca="1">'PP2'!T$1053</f>
        <v>-156.15078566416619</v>
      </c>
      <c r="V84" s="4">
        <f ca="1">AVERAGE(Table3[[#This Row],[Year 1]:[Year 10]])</f>
        <v>-156.83937481292108</v>
      </c>
      <c r="W84" s="4">
        <f ca="1">AVERAGE(Table3[[#This Row],[Year 1]:[Year 15]])</f>
        <v>-156.60984509666943</v>
      </c>
    </row>
    <row r="85" spans="1:23">
      <c r="A85" s="3" t="s">
        <v>115</v>
      </c>
      <c r="B85" s="3" t="s">
        <v>348</v>
      </c>
      <c r="C85" s="3" t="s">
        <v>41</v>
      </c>
      <c r="D85" s="3" t="str">
        <f t="shared" si="2"/>
        <v>PP2TotalExpenses</v>
      </c>
      <c r="E85" s="3" t="str">
        <f t="shared" si="3"/>
        <v>TotalExpenses</v>
      </c>
      <c r="F85" s="3" t="s">
        <v>589</v>
      </c>
      <c r="G85" s="4">
        <f ca="1">'PP2'!F$1054</f>
        <v>-785.5223688094211</v>
      </c>
      <c r="H85" s="4">
        <f ca="1">'PP2'!G$1054</f>
        <v>-778.8403062241581</v>
      </c>
      <c r="I85" s="4">
        <f ca="1">'PP2'!H$1054</f>
        <v>-785.22699800068028</v>
      </c>
      <c r="J85" s="4">
        <f ca="1">'PP2'!I$1054</f>
        <v>-784.43302436602869</v>
      </c>
      <c r="K85" s="4">
        <f ca="1">'PP2'!J$1054</f>
        <v>-783.6390507313771</v>
      </c>
      <c r="L85" s="4">
        <f ca="1">'PP2'!K$1054</f>
        <v>-782.8450770967255</v>
      </c>
      <c r="M85" s="4">
        <f ca="1">'PP2'!L$1054</f>
        <v>-776.33584922478576</v>
      </c>
      <c r="N85" s="4">
        <f ca="1">'PP2'!M$1054</f>
        <v>-775.54187559013405</v>
      </c>
      <c r="O85" s="4">
        <f ca="1">'PP2'!N$1054</f>
        <v>-774.74790195548246</v>
      </c>
      <c r="P85" s="4">
        <f ca="1">'PP2'!O$1054</f>
        <v>-773.95392832083087</v>
      </c>
      <c r="Q85" s="4">
        <f ca="1">'PP2'!P$1054</f>
        <v>-773.15995468617928</v>
      </c>
      <c r="R85" s="4">
        <f ca="1">'PP2'!Q$1054</f>
        <v>-771.01750647525648</v>
      </c>
      <c r="S85" s="4">
        <f ca="1">'PP2'!R$1054</f>
        <v>-768.87505826433369</v>
      </c>
      <c r="T85" s="4">
        <f ca="1">'PP2'!S$1054</f>
        <v>-766.73261005341101</v>
      </c>
      <c r="U85" s="4">
        <f ca="1">'PP2'!T$1054</f>
        <v>-764.59016184248821</v>
      </c>
      <c r="V85" s="4">
        <f ca="1">AVERAGE(Table3[[#This Row],[Year 1]:[Year 10]])</f>
        <v>-780.1086380319623</v>
      </c>
      <c r="W85" s="4">
        <f ca="1">AVERAGE(Table3[[#This Row],[Year 1]:[Year 15]])</f>
        <v>-776.36411144275269</v>
      </c>
    </row>
    <row r="86" spans="1:23">
      <c r="A86" s="3" t="s">
        <v>115</v>
      </c>
      <c r="B86" s="3" t="s">
        <v>88</v>
      </c>
      <c r="C86" s="3" t="s">
        <v>46</v>
      </c>
      <c r="D86" s="3" t="str">
        <f t="shared" si="2"/>
        <v>PP2Plot 1Net income</v>
      </c>
      <c r="E86" s="3" t="str">
        <f t="shared" si="3"/>
        <v>Plot 1Net income</v>
      </c>
      <c r="F86" s="3" t="s">
        <v>589</v>
      </c>
      <c r="G86" s="4">
        <f ca="1">'PP2'!F$1064</f>
        <v>423.75061098387846</v>
      </c>
      <c r="H86" s="4">
        <f ca="1">'PP2'!G$1064</f>
        <v>464.678875352783</v>
      </c>
      <c r="I86" s="4">
        <f ca="1">'PP2'!H$1064</f>
        <v>503.35853636973212</v>
      </c>
      <c r="J86" s="4">
        <f ca="1">'PP2'!I$1064</f>
        <v>503.35853636973212</v>
      </c>
      <c r="K86" s="4">
        <f ca="1">'PP2'!J$1064</f>
        <v>503.35853636973212</v>
      </c>
      <c r="L86" s="4">
        <f ca="1">'PP2'!K$1064</f>
        <v>503.35853636973212</v>
      </c>
      <c r="M86" s="4">
        <f ca="1">'PP2'!L$1064</f>
        <v>453.07497704769821</v>
      </c>
      <c r="N86" s="4">
        <f ca="1">'PP2'!M$1064</f>
        <v>453.07497704769821</v>
      </c>
      <c r="O86" s="4">
        <f ca="1">'PP2'!N$1064</f>
        <v>453.07497704769821</v>
      </c>
      <c r="P86" s="4">
        <f ca="1">'PP2'!O$1064</f>
        <v>453.07497704769821</v>
      </c>
      <c r="Q86" s="4">
        <f ca="1">'PP2'!P$1064</f>
        <v>453.07497704769821</v>
      </c>
      <c r="R86" s="4">
        <f ca="1">'PP2'!Q$1064</f>
        <v>453.07497704769821</v>
      </c>
      <c r="S86" s="4">
        <f ca="1">'PP2'!R$1064</f>
        <v>453.07497704769821</v>
      </c>
      <c r="T86" s="4">
        <f ca="1">'PP2'!S$1064</f>
        <v>453.07497704769821</v>
      </c>
      <c r="U86" s="4">
        <f ca="1">'PP2'!T$1064</f>
        <v>453.07497704769821</v>
      </c>
      <c r="V86" s="4">
        <f ca="1">AVERAGE(Table3[[#This Row],[Year 1]:[Year 10]])</f>
        <v>471.41635400063825</v>
      </c>
      <c r="W86" s="4">
        <f ca="1">AVERAGE(Table3[[#This Row],[Year 1]:[Year 15]])</f>
        <v>465.30256168299144</v>
      </c>
    </row>
    <row r="87" spans="1:23">
      <c r="A87" s="3" t="s">
        <v>115</v>
      </c>
      <c r="B87" s="3" t="s">
        <v>89</v>
      </c>
      <c r="C87" s="3" t="s">
        <v>46</v>
      </c>
      <c r="D87" s="3" t="str">
        <f t="shared" si="2"/>
        <v>PP2Plot 2Net income</v>
      </c>
      <c r="E87" s="3" t="str">
        <f t="shared" si="3"/>
        <v>Plot 2Net income</v>
      </c>
      <c r="F87" s="3" t="s">
        <v>589</v>
      </c>
      <c r="G87" s="4">
        <f ca="1">'PP2'!F$1065</f>
        <v>636.48874657709894</v>
      </c>
      <c r="H87" s="4">
        <f ca="1">'PP2'!G$1065</f>
        <v>627.13345162396945</v>
      </c>
      <c r="I87" s="4">
        <f ca="1">'PP2'!H$1065</f>
        <v>679.35099399685078</v>
      </c>
      <c r="J87" s="4">
        <f ca="1">'PP2'!I$1065</f>
        <v>679.35099399685078</v>
      </c>
      <c r="K87" s="4">
        <f ca="1">'PP2'!J$1065</f>
        <v>679.35099399685078</v>
      </c>
      <c r="L87" s="4">
        <f ca="1">'PP2'!K$1065</f>
        <v>679.35099399685078</v>
      </c>
      <c r="M87" s="4">
        <f ca="1">'PP2'!L$1065</f>
        <v>679.35099399685078</v>
      </c>
      <c r="N87" s="4">
        <f ca="1">'PP2'!M$1065</f>
        <v>679.35099399685078</v>
      </c>
      <c r="O87" s="4">
        <f ca="1">'PP2'!N$1065</f>
        <v>679.35099399685078</v>
      </c>
      <c r="P87" s="4">
        <f ca="1">'PP2'!O$1065</f>
        <v>679.35099399685078</v>
      </c>
      <c r="Q87" s="4">
        <f ca="1">'PP2'!P$1065</f>
        <v>679.35099399685078</v>
      </c>
      <c r="R87" s="4">
        <f ca="1">'PP2'!Q$1065</f>
        <v>636.60996857312193</v>
      </c>
      <c r="S87" s="4">
        <f ca="1">'PP2'!R$1065</f>
        <v>593.86894314939332</v>
      </c>
      <c r="T87" s="4">
        <f ca="1">'PP2'!S$1065</f>
        <v>551.12791772566436</v>
      </c>
      <c r="U87" s="4">
        <f ca="1">'PP2'!T$1065</f>
        <v>508.38689230193563</v>
      </c>
      <c r="V87" s="4">
        <f ca="1">AVERAGE(Table3[[#This Row],[Year 1]:[Year 10]])</f>
        <v>669.8430150175875</v>
      </c>
      <c r="W87" s="4">
        <f ca="1">AVERAGE(Table3[[#This Row],[Year 1]:[Year 15]])</f>
        <v>644.51832439485599</v>
      </c>
    </row>
    <row r="88" spans="1:23">
      <c r="A88" s="3" t="s">
        <v>115</v>
      </c>
      <c r="B88" s="3" t="s">
        <v>90</v>
      </c>
      <c r="C88" s="3" t="s">
        <v>46</v>
      </c>
      <c r="D88" s="3" t="str">
        <f t="shared" si="2"/>
        <v>PP2Plot 3Net income</v>
      </c>
      <c r="E88" s="3" t="str">
        <f t="shared" si="3"/>
        <v>Plot 3Net income</v>
      </c>
      <c r="F88" s="3" t="s">
        <v>589</v>
      </c>
      <c r="G88" s="4">
        <f ca="1">'PP2'!F$1066</f>
        <v>303.41388782003662</v>
      </c>
      <c r="H88" s="4">
        <f ca="1">'PP2'!G$1066</f>
        <v>330.7485593870997</v>
      </c>
      <c r="I88" s="4">
        <f ca="1">'PP2'!H$1066</f>
        <v>349.88146166791171</v>
      </c>
      <c r="J88" s="4">
        <f ca="1">'PP2'!I$1066</f>
        <v>324.71580567293375</v>
      </c>
      <c r="K88" s="4">
        <f ca="1">'PP2'!J$1066</f>
        <v>299.55014967795563</v>
      </c>
      <c r="L88" s="4">
        <f ca="1">'PP2'!K$1066</f>
        <v>274.38449368297762</v>
      </c>
      <c r="M88" s="4">
        <f ca="1">'PP2'!L$1066</f>
        <v>249.21883768799972</v>
      </c>
      <c r="N88" s="4">
        <f ca="1">'PP2'!M$1066</f>
        <v>224.05318169302163</v>
      </c>
      <c r="O88" s="4">
        <f ca="1">'PP2'!N$1066</f>
        <v>198.88752569804362</v>
      </c>
      <c r="P88" s="4">
        <f ca="1">'PP2'!O$1066</f>
        <v>173.72186970306564</v>
      </c>
      <c r="Q88" s="4">
        <f ca="1">'PP2'!P$1066</f>
        <v>148.55621370808757</v>
      </c>
      <c r="R88" s="4">
        <f ca="1">'PP2'!Q$1066</f>
        <v>123.39055771310956</v>
      </c>
      <c r="S88" s="4">
        <f ca="1">'PP2'!R$1066</f>
        <v>98.224901718131491</v>
      </c>
      <c r="T88" s="4">
        <f ca="1">'PP2'!S$1066</f>
        <v>73.059245723153452</v>
      </c>
      <c r="U88" s="4">
        <f ca="1">'PP2'!T$1066</f>
        <v>47.893589728175414</v>
      </c>
      <c r="V88" s="4">
        <f ca="1">AVERAGE(Table3[[#This Row],[Year 1]:[Year 10]])</f>
        <v>272.85757726910458</v>
      </c>
      <c r="W88" s="4">
        <f ca="1">AVERAGE(Table3[[#This Row],[Year 1]:[Year 15]])</f>
        <v>214.64668541878018</v>
      </c>
    </row>
    <row r="89" spans="1:23">
      <c r="A89" s="3" t="s">
        <v>115</v>
      </c>
      <c r="B89" s="3" t="s">
        <v>91</v>
      </c>
      <c r="C89" s="3" t="s">
        <v>46</v>
      </c>
      <c r="D89" s="3" t="str">
        <f t="shared" si="2"/>
        <v>PP2Plot 4Net income</v>
      </c>
      <c r="E89" s="3" t="str">
        <f t="shared" si="3"/>
        <v>Plot 4Net income</v>
      </c>
      <c r="F89" s="3" t="s">
        <v>589</v>
      </c>
      <c r="G89" s="4">
        <f ca="1">'PP2'!F$1067</f>
        <v>664.42405731156214</v>
      </c>
      <c r="H89" s="4">
        <f ca="1">'PP2'!G$1067</f>
        <v>688.16136122848911</v>
      </c>
      <c r="I89" s="4">
        <f ca="1">'PP2'!H$1067</f>
        <v>709.65006179346096</v>
      </c>
      <c r="J89" s="4">
        <f ca="1">'PP2'!I$1067</f>
        <v>709.65006179346096</v>
      </c>
      <c r="K89" s="4">
        <f ca="1">'PP2'!J$1067</f>
        <v>709.65006179346096</v>
      </c>
      <c r="L89" s="4">
        <f ca="1">'PP2'!K$1067</f>
        <v>709.65006179346096</v>
      </c>
      <c r="M89" s="4">
        <f ca="1">'PP2'!L$1067</f>
        <v>638.73734992905429</v>
      </c>
      <c r="N89" s="4">
        <f ca="1">'PP2'!M$1067</f>
        <v>638.73734992905429</v>
      </c>
      <c r="O89" s="4">
        <f ca="1">'PP2'!N$1067</f>
        <v>638.73734992905429</v>
      </c>
      <c r="P89" s="4">
        <f ca="1">'PP2'!O$1067</f>
        <v>638.73734992905429</v>
      </c>
      <c r="Q89" s="4">
        <f ca="1">'PP2'!P$1067</f>
        <v>638.73734992905429</v>
      </c>
      <c r="R89" s="4">
        <f ca="1">'PP2'!Q$1067</f>
        <v>638.73734992905429</v>
      </c>
      <c r="S89" s="4">
        <f ca="1">'PP2'!R$1067</f>
        <v>638.73734992905429</v>
      </c>
      <c r="T89" s="4">
        <f ca="1">'PP2'!S$1067</f>
        <v>638.73734992905429</v>
      </c>
      <c r="U89" s="4">
        <f ca="1">'PP2'!T$1067</f>
        <v>638.73734992905429</v>
      </c>
      <c r="V89" s="4">
        <f ca="1">AVERAGE(Table3[[#This Row],[Year 1]:[Year 10]])</f>
        <v>674.61350654301111</v>
      </c>
      <c r="W89" s="4">
        <f ca="1">AVERAGE(Table3[[#This Row],[Year 1]:[Year 15]])</f>
        <v>662.65478767169236</v>
      </c>
    </row>
    <row r="90" spans="1:23">
      <c r="A90" s="3" t="s">
        <v>115</v>
      </c>
      <c r="B90" s="3" t="s">
        <v>92</v>
      </c>
      <c r="C90" s="3" t="s">
        <v>46</v>
      </c>
      <c r="D90" s="3" t="str">
        <f t="shared" si="2"/>
        <v>PP2Plot 5Net income</v>
      </c>
      <c r="E90" s="3" t="str">
        <f t="shared" si="3"/>
        <v>Plot 5Net income</v>
      </c>
      <c r="F90" s="3" t="s">
        <v>589</v>
      </c>
      <c r="G90" s="4">
        <f ca="1">'PP2'!F$1068</f>
        <v>455.98366183133606</v>
      </c>
      <c r="H90" s="4">
        <f ca="1">'PP2'!G$1068</f>
        <v>529.14497704769815</v>
      </c>
      <c r="I90" s="4">
        <f ca="1">'PP2'!H$1068</f>
        <v>600.05768891210505</v>
      </c>
      <c r="J90" s="4">
        <f ca="1">'PP2'!I$1068</f>
        <v>600.05768891210505</v>
      </c>
      <c r="K90" s="4">
        <f ca="1">'PP2'!J$1068</f>
        <v>600.05768891210505</v>
      </c>
      <c r="L90" s="4">
        <f ca="1">'PP2'!K$1068</f>
        <v>600.05768891210505</v>
      </c>
      <c r="M90" s="4">
        <f ca="1">'PP2'!L$1068</f>
        <v>540.10421433583383</v>
      </c>
      <c r="N90" s="4">
        <f ca="1">'PP2'!M$1068</f>
        <v>540.10421433583383</v>
      </c>
      <c r="O90" s="4">
        <f ca="1">'PP2'!N$1068</f>
        <v>540.10421433583383</v>
      </c>
      <c r="P90" s="4">
        <f ca="1">'PP2'!O$1068</f>
        <v>540.10421433583383</v>
      </c>
      <c r="Q90" s="4">
        <f ca="1">'PP2'!P$1068</f>
        <v>540.10421433583383</v>
      </c>
      <c r="R90" s="4">
        <f ca="1">'PP2'!Q$1068</f>
        <v>540.10421433583383</v>
      </c>
      <c r="S90" s="4">
        <f ca="1">'PP2'!R$1068</f>
        <v>540.10421433583383</v>
      </c>
      <c r="T90" s="4">
        <f ca="1">'PP2'!S$1068</f>
        <v>540.10421433583383</v>
      </c>
      <c r="U90" s="4">
        <f ca="1">'PP2'!T$1068</f>
        <v>540.10421433583383</v>
      </c>
      <c r="V90" s="4">
        <f ca="1">AVERAGE(Table3[[#This Row],[Year 1]:[Year 10]])</f>
        <v>554.57762518707887</v>
      </c>
      <c r="W90" s="4">
        <f ca="1">AVERAGE(Table3[[#This Row],[Year 1]:[Year 15]])</f>
        <v>549.75315490333048</v>
      </c>
    </row>
    <row r="91" spans="1:23">
      <c r="A91" s="3" t="s">
        <v>115</v>
      </c>
      <c r="B91" s="3" t="s">
        <v>348</v>
      </c>
      <c r="C91" s="3" t="s">
        <v>46</v>
      </c>
      <c r="D91" s="3" t="str">
        <f t="shared" si="2"/>
        <v>PP2TotalNet income</v>
      </c>
      <c r="E91" s="3" t="str">
        <f t="shared" si="3"/>
        <v>TotalNet income</v>
      </c>
      <c r="F91" s="3" t="s">
        <v>589</v>
      </c>
      <c r="G91" s="4">
        <f ca="1">'PP2'!F$1069</f>
        <v>2484.0609645239124</v>
      </c>
      <c r="H91" s="4">
        <f ca="1">'PP2'!G$1069</f>
        <v>2639.8672246400392</v>
      </c>
      <c r="I91" s="4">
        <f ca="1">'PP2'!H$1069</f>
        <v>2842.2987427400603</v>
      </c>
      <c r="J91" s="4">
        <f ca="1">'PP2'!I$1069</f>
        <v>2817.1330867450824</v>
      </c>
      <c r="K91" s="4">
        <f ca="1">'PP2'!J$1069</f>
        <v>2791.9674307501045</v>
      </c>
      <c r="L91" s="4">
        <f ca="1">'PP2'!K$1069</f>
        <v>2766.8017747551266</v>
      </c>
      <c r="M91" s="4">
        <f ca="1">'PP2'!L$1069</f>
        <v>2560.4863729974368</v>
      </c>
      <c r="N91" s="4">
        <f ca="1">'PP2'!M$1069</f>
        <v>2535.3207170024589</v>
      </c>
      <c r="O91" s="4">
        <f ca="1">'PP2'!N$1069</f>
        <v>2510.155061007481</v>
      </c>
      <c r="P91" s="4">
        <f ca="1">'PP2'!O$1069</f>
        <v>2484.9894050125031</v>
      </c>
      <c r="Q91" s="4">
        <f ca="1">'PP2'!P$1069</f>
        <v>2459.8237490175247</v>
      </c>
      <c r="R91" s="4">
        <f ca="1">'PP2'!Q$1069</f>
        <v>2391.917067598818</v>
      </c>
      <c r="S91" s="4">
        <f ca="1">'PP2'!R$1069</f>
        <v>2324.0103861801108</v>
      </c>
      <c r="T91" s="4">
        <f ca="1">'PP2'!S$1069</f>
        <v>2256.1037047614041</v>
      </c>
      <c r="U91" s="4">
        <f ca="1">'PP2'!T$1069</f>
        <v>2188.1970233426973</v>
      </c>
      <c r="V91" s="4">
        <f ca="1">AVERAGE(Table3[[#This Row],[Year 1]:[Year 10]])</f>
        <v>2643.3080780174209</v>
      </c>
      <c r="W91" s="4">
        <f ca="1">AVERAGE(Table3[[#This Row],[Year 1]:[Year 15]])</f>
        <v>2536.8755140716507</v>
      </c>
    </row>
    <row r="92" spans="1:23">
      <c r="A92" s="3" t="s">
        <v>116</v>
      </c>
      <c r="B92" s="3" t="s">
        <v>88</v>
      </c>
      <c r="C92" s="3" t="s">
        <v>509</v>
      </c>
      <c r="D92" s="3" t="str">
        <f t="shared" si="2"/>
        <v>PP3Plot 1Cocoa yield</v>
      </c>
      <c r="E92" s="3" t="str">
        <f t="shared" si="3"/>
        <v>Plot 1Cocoa yield</v>
      </c>
      <c r="F92" s="3" t="s">
        <v>133</v>
      </c>
      <c r="G92" s="4">
        <f ca="1">'PP3'!F$1004</f>
        <v>395</v>
      </c>
      <c r="H92" s="4">
        <f ca="1">'PP3'!G$1004</f>
        <v>490</v>
      </c>
      <c r="I92" s="4">
        <f ca="1">'PP3'!H$1004</f>
        <v>585</v>
      </c>
      <c r="J92" s="4">
        <f ca="1">'PP3'!I$1004</f>
        <v>585</v>
      </c>
      <c r="K92" s="4">
        <f ca="1">'PP3'!J$1004</f>
        <v>585</v>
      </c>
      <c r="L92" s="4">
        <f ca="1">'PP3'!K$1004</f>
        <v>585</v>
      </c>
      <c r="M92" s="4">
        <f ca="1">'PP3'!L$1004</f>
        <v>526.5</v>
      </c>
      <c r="N92" s="4">
        <f ca="1">'PP3'!M$1004</f>
        <v>526.5</v>
      </c>
      <c r="O92" s="4">
        <f ca="1">'PP3'!N$1004</f>
        <v>526.5</v>
      </c>
      <c r="P92" s="4">
        <f ca="1">'PP3'!O$1004</f>
        <v>526.5</v>
      </c>
      <c r="Q92" s="4">
        <f ca="1">'PP3'!P$1004</f>
        <v>526.5</v>
      </c>
      <c r="R92" s="4">
        <f ca="1">'PP3'!Q$1004</f>
        <v>526.5</v>
      </c>
      <c r="S92" s="4">
        <f ca="1">'PP3'!R$1004</f>
        <v>526.5</v>
      </c>
      <c r="T92" s="4">
        <f ca="1">'PP3'!S$1004</f>
        <v>526.5</v>
      </c>
      <c r="U92" s="4">
        <f ca="1">'PP3'!T$1004</f>
        <v>526.5</v>
      </c>
      <c r="V92" s="4">
        <f ca="1">AVERAGE(Table3[[#This Row],[Year 1]:[Year 10]])</f>
        <v>533.1</v>
      </c>
      <c r="W92" s="4">
        <f ca="1">AVERAGE(Table3[[#This Row],[Year 1]:[Year 15]])</f>
        <v>530.9</v>
      </c>
    </row>
    <row r="93" spans="1:23">
      <c r="A93" s="3" t="s">
        <v>116</v>
      </c>
      <c r="B93" s="3" t="s">
        <v>89</v>
      </c>
      <c r="C93" s="3" t="s">
        <v>509</v>
      </c>
      <c r="D93" s="3" t="str">
        <f t="shared" si="2"/>
        <v>PP3Plot 2Cocoa yield</v>
      </c>
      <c r="E93" s="3" t="str">
        <f t="shared" si="3"/>
        <v>Plot 2Cocoa yield</v>
      </c>
      <c r="F93" s="3" t="s">
        <v>133</v>
      </c>
      <c r="G93" s="4">
        <f ca="1">'PP3'!F$1005</f>
        <v>592.5</v>
      </c>
      <c r="H93" s="4">
        <f ca="1">'PP3'!G$1005</f>
        <v>661.5</v>
      </c>
      <c r="I93" s="4">
        <f ca="1">'PP3'!H$1005</f>
        <v>789.75</v>
      </c>
      <c r="J93" s="4">
        <f ca="1">'PP3'!I$1005</f>
        <v>789.75</v>
      </c>
      <c r="K93" s="4">
        <f ca="1">'PP3'!J$1005</f>
        <v>789.75</v>
      </c>
      <c r="L93" s="4">
        <f ca="1">'PP3'!K$1005</f>
        <v>789.75</v>
      </c>
      <c r="M93" s="4">
        <f ca="1">'PP3'!L$1005</f>
        <v>789.75</v>
      </c>
      <c r="N93" s="4">
        <f ca="1">'PP3'!M$1005</f>
        <v>789.75</v>
      </c>
      <c r="O93" s="4">
        <f ca="1">'PP3'!N$1005</f>
        <v>789.75</v>
      </c>
      <c r="P93" s="4">
        <f ca="1">'PP3'!O$1005</f>
        <v>789.75</v>
      </c>
      <c r="Q93" s="4">
        <f ca="1">'PP3'!P$1005</f>
        <v>789.75</v>
      </c>
      <c r="R93" s="4">
        <f ca="1">'PP3'!Q$1005</f>
        <v>740.02499999999986</v>
      </c>
      <c r="S93" s="4">
        <f ca="1">'PP3'!R$1005</f>
        <v>690.30000000000007</v>
      </c>
      <c r="T93" s="4">
        <f ca="1">'PP3'!S$1005</f>
        <v>640.57500000000005</v>
      </c>
      <c r="U93" s="4">
        <f ca="1">'PP3'!T$1005</f>
        <v>590.85000000000014</v>
      </c>
      <c r="V93" s="4">
        <f ca="1">AVERAGE(Table3[[#This Row],[Year 1]:[Year 10]])</f>
        <v>757.2</v>
      </c>
      <c r="W93" s="4">
        <f ca="1">AVERAGE(Table3[[#This Row],[Year 1]:[Year 15]])</f>
        <v>734.9</v>
      </c>
    </row>
    <row r="94" spans="1:23">
      <c r="A94" s="3" t="s">
        <v>116</v>
      </c>
      <c r="B94" s="3" t="s">
        <v>90</v>
      </c>
      <c r="C94" s="3" t="s">
        <v>509</v>
      </c>
      <c r="D94" s="3" t="str">
        <f t="shared" si="2"/>
        <v>PP3Plot 3Cocoa yield</v>
      </c>
      <c r="E94" s="3" t="str">
        <f t="shared" si="3"/>
        <v>Plot 3Cocoa yield</v>
      </c>
      <c r="F94" s="3" t="s">
        <v>133</v>
      </c>
      <c r="G94" s="4">
        <f ca="1">'PP3'!F$1006</f>
        <v>263.33333333333331</v>
      </c>
      <c r="H94" s="4">
        <f ca="1">'PP3'!G$1006</f>
        <v>306.09876543209873</v>
      </c>
      <c r="I94" s="4">
        <f ca="1">'PP3'!H$1006</f>
        <v>340.88888888888891</v>
      </c>
      <c r="J94" s="4">
        <f ca="1">'PP3'!I$1006</f>
        <v>316.33333333333337</v>
      </c>
      <c r="K94" s="4">
        <f ca="1">'PP3'!J$1006</f>
        <v>291.77777777777783</v>
      </c>
      <c r="L94" s="4">
        <f ca="1">'PP3'!K$1006</f>
        <v>267.22222222222223</v>
      </c>
      <c r="M94" s="4">
        <f ca="1">'PP3'!L$1006</f>
        <v>242.6666666666668</v>
      </c>
      <c r="N94" s="4">
        <f ca="1">'PP3'!M$1006</f>
        <v>218.11111111111117</v>
      </c>
      <c r="O94" s="4">
        <f ca="1">'PP3'!N$1006</f>
        <v>193.55555555555566</v>
      </c>
      <c r="P94" s="4">
        <f ca="1">'PP3'!O$1006</f>
        <v>169.00000000000011</v>
      </c>
      <c r="Q94" s="4">
        <f ca="1">'PP3'!P$1006</f>
        <v>144.44444444444454</v>
      </c>
      <c r="R94" s="4">
        <f ca="1">'PP3'!Q$1006</f>
        <v>119.88888888888901</v>
      </c>
      <c r="S94" s="4">
        <f ca="1">'PP3'!R$1006</f>
        <v>95.333333333333456</v>
      </c>
      <c r="T94" s="4">
        <f ca="1">'PP3'!S$1006</f>
        <v>70.777777777777899</v>
      </c>
      <c r="U94" s="4">
        <f ca="1">'PP3'!T$1006</f>
        <v>46.222222222222335</v>
      </c>
      <c r="V94" s="4">
        <f ca="1">AVERAGE(Table3[[#This Row],[Year 1]:[Year 10]])</f>
        <v>260.8987654320988</v>
      </c>
      <c r="W94" s="4">
        <f ca="1">AVERAGE(Table3[[#This Row],[Year 1]:[Year 15]])</f>
        <v>205.71028806584366</v>
      </c>
    </row>
    <row r="95" spans="1:23">
      <c r="A95" s="3" t="s">
        <v>116</v>
      </c>
      <c r="B95" s="3" t="s">
        <v>91</v>
      </c>
      <c r="C95" s="3" t="s">
        <v>509</v>
      </c>
      <c r="D95" s="3" t="str">
        <f t="shared" si="2"/>
        <v>PP3Plot 4Cocoa yield</v>
      </c>
      <c r="E95" s="3" t="str">
        <f t="shared" si="3"/>
        <v>Plot 4Cocoa yield</v>
      </c>
      <c r="F95" s="3" t="s">
        <v>133</v>
      </c>
      <c r="G95" s="4">
        <f ca="1">'PP3'!F$1007</f>
        <v>658.33333333333337</v>
      </c>
      <c r="H95" s="4">
        <f ca="1">'PP3'!G$1007</f>
        <v>816.66666666666663</v>
      </c>
      <c r="I95" s="4">
        <f ca="1">'PP3'!H$1007</f>
        <v>975</v>
      </c>
      <c r="J95" s="4">
        <f ca="1">'PP3'!I$1007</f>
        <v>975</v>
      </c>
      <c r="K95" s="4">
        <f ca="1">'PP3'!J$1007</f>
        <v>975</v>
      </c>
      <c r="L95" s="4">
        <f ca="1">'PP3'!K$1007</f>
        <v>975</v>
      </c>
      <c r="M95" s="4">
        <f ca="1">'PP3'!L$1007</f>
        <v>877.5</v>
      </c>
      <c r="N95" s="4">
        <f ca="1">'PP3'!M$1007</f>
        <v>877.5</v>
      </c>
      <c r="O95" s="4">
        <f ca="1">'PP3'!N$1007</f>
        <v>877.5</v>
      </c>
      <c r="P95" s="4">
        <f ca="1">'PP3'!O$1007</f>
        <v>877.5</v>
      </c>
      <c r="Q95" s="4">
        <f ca="1">'PP3'!P$1007</f>
        <v>877.5</v>
      </c>
      <c r="R95" s="4">
        <f ca="1">'PP3'!Q$1007</f>
        <v>877.5</v>
      </c>
      <c r="S95" s="4">
        <f ca="1">'PP3'!R$1007</f>
        <v>877.5</v>
      </c>
      <c r="T95" s="4">
        <f ca="1">'PP3'!S$1007</f>
        <v>877.5</v>
      </c>
      <c r="U95" s="4">
        <f ca="1">'PP3'!T$1007</f>
        <v>877.5</v>
      </c>
      <c r="V95" s="4">
        <f ca="1">AVERAGE(Table3[[#This Row],[Year 1]:[Year 10]])</f>
        <v>888.5</v>
      </c>
      <c r="W95" s="4">
        <f ca="1">AVERAGE(Table3[[#This Row],[Year 1]:[Year 15]])</f>
        <v>884.83333333333337</v>
      </c>
    </row>
    <row r="96" spans="1:23">
      <c r="A96" s="3" t="s">
        <v>116</v>
      </c>
      <c r="B96" s="3" t="s">
        <v>92</v>
      </c>
      <c r="C96" s="3" t="s">
        <v>509</v>
      </c>
      <c r="D96" s="3" t="str">
        <f t="shared" si="2"/>
        <v>PP3Plot 5Cocoa yield</v>
      </c>
      <c r="E96" s="3" t="str">
        <f t="shared" si="3"/>
        <v>Plot 5Cocoa yield</v>
      </c>
      <c r="F96" s="3" t="s">
        <v>133</v>
      </c>
      <c r="G96" s="4">
        <f ca="1">'PP3'!F$1008</f>
        <v>395</v>
      </c>
      <c r="H96" s="4">
        <f ca="1">'PP3'!G$1008</f>
        <v>490</v>
      </c>
      <c r="I96" s="4">
        <f ca="1">'PP3'!H$1008</f>
        <v>585</v>
      </c>
      <c r="J96" s="4">
        <f ca="1">'PP3'!I$1008</f>
        <v>585</v>
      </c>
      <c r="K96" s="4">
        <f ca="1">'PP3'!J$1008</f>
        <v>585</v>
      </c>
      <c r="L96" s="4">
        <f ca="1">'PP3'!K$1008</f>
        <v>585</v>
      </c>
      <c r="M96" s="4">
        <f ca="1">'PP3'!L$1008</f>
        <v>526.5</v>
      </c>
      <c r="N96" s="4">
        <f ca="1">'PP3'!M$1008</f>
        <v>526.5</v>
      </c>
      <c r="O96" s="4">
        <f ca="1">'PP3'!N$1008</f>
        <v>526.5</v>
      </c>
      <c r="P96" s="4">
        <f ca="1">'PP3'!O$1008</f>
        <v>526.5</v>
      </c>
      <c r="Q96" s="4">
        <f ca="1">'PP3'!P$1008</f>
        <v>526.5</v>
      </c>
      <c r="R96" s="4">
        <f ca="1">'PP3'!Q$1008</f>
        <v>526.5</v>
      </c>
      <c r="S96" s="4">
        <f ca="1">'PP3'!R$1008</f>
        <v>526.5</v>
      </c>
      <c r="T96" s="4">
        <f ca="1">'PP3'!S$1008</f>
        <v>526.5</v>
      </c>
      <c r="U96" s="4">
        <f ca="1">'PP3'!T$1008</f>
        <v>526.5</v>
      </c>
      <c r="V96" s="4">
        <f ca="1">AVERAGE(Table3[[#This Row],[Year 1]:[Year 10]])</f>
        <v>533.1</v>
      </c>
      <c r="W96" s="4">
        <f ca="1">AVERAGE(Table3[[#This Row],[Year 1]:[Year 15]])</f>
        <v>530.9</v>
      </c>
    </row>
    <row r="97" spans="1:23">
      <c r="A97" s="3" t="s">
        <v>116</v>
      </c>
      <c r="B97" s="3" t="s">
        <v>348</v>
      </c>
      <c r="C97" s="3" t="s">
        <v>509</v>
      </c>
      <c r="D97" s="3" t="str">
        <f t="shared" si="2"/>
        <v>PP3TotalCocoa yield</v>
      </c>
      <c r="E97" s="3" t="str">
        <f t="shared" si="3"/>
        <v>TotalCocoa yield</v>
      </c>
      <c r="F97" s="3" t="s">
        <v>589</v>
      </c>
      <c r="G97" s="4">
        <f ca="1">'PP3'!F$1009</f>
        <v>460.83333333333331</v>
      </c>
      <c r="H97" s="4">
        <f ca="1">'PP3'!G$1009</f>
        <v>552.85308641975303</v>
      </c>
      <c r="I97" s="4">
        <f ca="1">'PP3'!H$1009</f>
        <v>655.12777777777774</v>
      </c>
      <c r="J97" s="4">
        <f ca="1">'PP3'!I$1009</f>
        <v>650.2166666666667</v>
      </c>
      <c r="K97" s="4">
        <f ca="1">'PP3'!J$1009</f>
        <v>645.30555555555554</v>
      </c>
      <c r="L97" s="4">
        <f ca="1">'PP3'!K$1009</f>
        <v>640.39444444444439</v>
      </c>
      <c r="M97" s="4">
        <f ca="1">'PP3'!L$1009</f>
        <v>592.58333333333337</v>
      </c>
      <c r="N97" s="4">
        <f ca="1">'PP3'!M$1009</f>
        <v>587.67222222222222</v>
      </c>
      <c r="O97" s="4">
        <f ca="1">'PP3'!N$1009</f>
        <v>582.76111111111118</v>
      </c>
      <c r="P97" s="4">
        <f ca="1">'PP3'!O$1009</f>
        <v>577.85</v>
      </c>
      <c r="Q97" s="4">
        <f ca="1">'PP3'!P$1009</f>
        <v>572.93888888888887</v>
      </c>
      <c r="R97" s="4">
        <f ca="1">'PP3'!Q$1009</f>
        <v>558.08277777777778</v>
      </c>
      <c r="S97" s="4">
        <f ca="1">'PP3'!R$1009</f>
        <v>543.22666666666669</v>
      </c>
      <c r="T97" s="4">
        <f ca="1">'PP3'!S$1009</f>
        <v>528.3705555555556</v>
      </c>
      <c r="U97" s="4">
        <f ca="1">'PP3'!T$1009</f>
        <v>513.51444444444451</v>
      </c>
      <c r="V97" s="4">
        <f ca="1">AVERAGE(Table3[[#This Row],[Year 1]:[Year 10]])</f>
        <v>594.55975308641973</v>
      </c>
      <c r="W97" s="4">
        <f ca="1">AVERAGE(Table3[[#This Row],[Year 1]:[Year 15]])</f>
        <v>577.44872427983535</v>
      </c>
    </row>
    <row r="98" spans="1:23">
      <c r="A98" s="3" t="s">
        <v>116</v>
      </c>
      <c r="B98" s="3" t="s">
        <v>88</v>
      </c>
      <c r="C98" s="3" t="s">
        <v>458</v>
      </c>
      <c r="D98" s="3" t="str">
        <f t="shared" si="2"/>
        <v>PP3Plot 1Cocoa revenues</v>
      </c>
      <c r="E98" s="3" t="str">
        <f t="shared" si="3"/>
        <v>Plot 1Cocoa revenues</v>
      </c>
      <c r="F98" s="3" t="s">
        <v>589</v>
      </c>
      <c r="G98" s="4">
        <f ca="1">'PP3'!F$1019</f>
        <v>525.35</v>
      </c>
      <c r="H98" s="4">
        <f ca="1">'PP3'!G$1019</f>
        <v>651.70000000000005</v>
      </c>
      <c r="I98" s="4">
        <f ca="1">'PP3'!H$1019</f>
        <v>778.05</v>
      </c>
      <c r="J98" s="4">
        <f ca="1">'PP3'!I$1019</f>
        <v>778.05</v>
      </c>
      <c r="K98" s="4">
        <f ca="1">'PP3'!J$1019</f>
        <v>778.05</v>
      </c>
      <c r="L98" s="4">
        <f ca="1">'PP3'!K$1019</f>
        <v>778.05</v>
      </c>
      <c r="M98" s="4">
        <f ca="1">'PP3'!L$1019</f>
        <v>700.245</v>
      </c>
      <c r="N98" s="4">
        <f ca="1">'PP3'!M$1019</f>
        <v>700.245</v>
      </c>
      <c r="O98" s="4">
        <f ca="1">'PP3'!N$1019</f>
        <v>700.245</v>
      </c>
      <c r="P98" s="4">
        <f ca="1">'PP3'!O$1019</f>
        <v>700.245</v>
      </c>
      <c r="Q98" s="4">
        <f ca="1">'PP3'!P$1019</f>
        <v>700.245</v>
      </c>
      <c r="R98" s="4">
        <f ca="1">'PP3'!Q$1019</f>
        <v>700.245</v>
      </c>
      <c r="S98" s="4">
        <f ca="1">'PP3'!R$1019</f>
        <v>700.245</v>
      </c>
      <c r="T98" s="4">
        <f ca="1">'PP3'!S$1019</f>
        <v>700.245</v>
      </c>
      <c r="U98" s="4">
        <f ca="1">'PP3'!T$1019</f>
        <v>700.245</v>
      </c>
      <c r="V98" s="4">
        <f ca="1">AVERAGE(Table3[[#This Row],[Year 1]:[Year 10]])</f>
        <v>709.02299999999991</v>
      </c>
      <c r="W98" s="4">
        <f ca="1">AVERAGE(Table3[[#This Row],[Year 1]:[Year 15]])</f>
        <v>706.09700000000009</v>
      </c>
    </row>
    <row r="99" spans="1:23">
      <c r="A99" s="3" t="s">
        <v>116</v>
      </c>
      <c r="B99" s="3" t="s">
        <v>89</v>
      </c>
      <c r="C99" s="3" t="s">
        <v>458</v>
      </c>
      <c r="D99" s="3" t="str">
        <f t="shared" si="2"/>
        <v>PP3Plot 2Cocoa revenues</v>
      </c>
      <c r="E99" s="3" t="str">
        <f t="shared" si="3"/>
        <v>Plot 2Cocoa revenues</v>
      </c>
      <c r="F99" s="3" t="s">
        <v>589</v>
      </c>
      <c r="G99" s="4">
        <f ca="1">'PP3'!F$1020</f>
        <v>788.02499999999998</v>
      </c>
      <c r="H99" s="4">
        <f ca="1">'PP3'!G$1020</f>
        <v>879.79499999999996</v>
      </c>
      <c r="I99" s="4">
        <f ca="1">'PP3'!H$1020</f>
        <v>1050.3675000000001</v>
      </c>
      <c r="J99" s="4">
        <f ca="1">'PP3'!I$1020</f>
        <v>1050.3675000000001</v>
      </c>
      <c r="K99" s="4">
        <f ca="1">'PP3'!J$1020</f>
        <v>1050.3675000000001</v>
      </c>
      <c r="L99" s="4">
        <f ca="1">'PP3'!K$1020</f>
        <v>1050.3675000000001</v>
      </c>
      <c r="M99" s="4">
        <f ca="1">'PP3'!L$1020</f>
        <v>1050.3675000000001</v>
      </c>
      <c r="N99" s="4">
        <f ca="1">'PP3'!M$1020</f>
        <v>1050.3675000000001</v>
      </c>
      <c r="O99" s="4">
        <f ca="1">'PP3'!N$1020</f>
        <v>1050.3675000000001</v>
      </c>
      <c r="P99" s="4">
        <f ca="1">'PP3'!O$1020</f>
        <v>1050.3675000000001</v>
      </c>
      <c r="Q99" s="4">
        <f ca="1">'PP3'!P$1020</f>
        <v>1050.3675000000001</v>
      </c>
      <c r="R99" s="4">
        <f ca="1">'PP3'!Q$1020</f>
        <v>984.23324999999977</v>
      </c>
      <c r="S99" s="4">
        <f ca="1">'PP3'!R$1020</f>
        <v>918.09900000000016</v>
      </c>
      <c r="T99" s="4">
        <f ca="1">'PP3'!S$1020</f>
        <v>851.96475000000009</v>
      </c>
      <c r="U99" s="4">
        <f ca="1">'PP3'!T$1020</f>
        <v>785.83050000000026</v>
      </c>
      <c r="V99" s="4">
        <f ca="1">AVERAGE(Table3[[#This Row],[Year 1]:[Year 10]])</f>
        <v>1007.0760000000002</v>
      </c>
      <c r="W99" s="4">
        <f ca="1">AVERAGE(Table3[[#This Row],[Year 1]:[Year 15]])</f>
        <v>977.41700000000003</v>
      </c>
    </row>
    <row r="100" spans="1:23">
      <c r="A100" s="3" t="s">
        <v>116</v>
      </c>
      <c r="B100" s="3" t="s">
        <v>90</v>
      </c>
      <c r="C100" s="3" t="s">
        <v>458</v>
      </c>
      <c r="D100" s="3" t="str">
        <f t="shared" si="2"/>
        <v>PP3Plot 3Cocoa revenues</v>
      </c>
      <c r="E100" s="3" t="str">
        <f t="shared" si="3"/>
        <v>Plot 3Cocoa revenues</v>
      </c>
      <c r="F100" s="3" t="s">
        <v>589</v>
      </c>
      <c r="G100" s="4">
        <f ca="1">'PP3'!F$1021</f>
        <v>350.23333333333329</v>
      </c>
      <c r="H100" s="4">
        <f ca="1">'PP3'!G$1021</f>
        <v>407.1113580246913</v>
      </c>
      <c r="I100" s="4">
        <f ca="1">'PP3'!H$1021</f>
        <v>453.38222222222225</v>
      </c>
      <c r="J100" s="4">
        <f ca="1">'PP3'!I$1021</f>
        <v>420.72333333333336</v>
      </c>
      <c r="K100" s="4">
        <f ca="1">'PP3'!J$1021</f>
        <v>388.06444444444452</v>
      </c>
      <c r="L100" s="4">
        <f ca="1">'PP3'!K$1021</f>
        <v>355.40555555555557</v>
      </c>
      <c r="M100" s="4">
        <f ca="1">'PP3'!L$1021</f>
        <v>322.74666666666684</v>
      </c>
      <c r="N100" s="4">
        <f ca="1">'PP3'!M$1021</f>
        <v>290.08777777777789</v>
      </c>
      <c r="O100" s="4">
        <f ca="1">'PP3'!N$1021</f>
        <v>257.42888888888905</v>
      </c>
      <c r="P100" s="4">
        <f ca="1">'PP3'!O$1021</f>
        <v>224.77000000000015</v>
      </c>
      <c r="Q100" s="4">
        <f ca="1">'PP3'!P$1021</f>
        <v>192.11111111111123</v>
      </c>
      <c r="R100" s="4">
        <f ca="1">'PP3'!Q$1021</f>
        <v>159.45222222222239</v>
      </c>
      <c r="S100" s="4">
        <f ca="1">'PP3'!R$1021</f>
        <v>126.79333333333351</v>
      </c>
      <c r="T100" s="4">
        <f ca="1">'PP3'!S$1021</f>
        <v>94.134444444444611</v>
      </c>
      <c r="U100" s="4">
        <f ca="1">'PP3'!T$1021</f>
        <v>61.475555555555708</v>
      </c>
      <c r="V100" s="4">
        <f ca="1">AVERAGE(Table3[[#This Row],[Year 1]:[Year 10]])</f>
        <v>346.99535802469143</v>
      </c>
      <c r="W100" s="4">
        <f ca="1">AVERAGE(Table3[[#This Row],[Year 1]:[Year 15]])</f>
        <v>273.59468312757207</v>
      </c>
    </row>
    <row r="101" spans="1:23">
      <c r="A101" s="3" t="s">
        <v>116</v>
      </c>
      <c r="B101" s="3" t="s">
        <v>91</v>
      </c>
      <c r="C101" s="3" t="s">
        <v>458</v>
      </c>
      <c r="D101" s="3" t="str">
        <f t="shared" si="2"/>
        <v>PP3Plot 4Cocoa revenues</v>
      </c>
      <c r="E101" s="3" t="str">
        <f t="shared" si="3"/>
        <v>Plot 4Cocoa revenues</v>
      </c>
      <c r="F101" s="3" t="s">
        <v>589</v>
      </c>
      <c r="G101" s="4">
        <f ca="1">'PP3'!F$1022</f>
        <v>875.58333333333337</v>
      </c>
      <c r="H101" s="4">
        <f ca="1">'PP3'!G$1022</f>
        <v>1086.1666666666665</v>
      </c>
      <c r="I101" s="4">
        <f ca="1">'PP3'!H$1022</f>
        <v>1296.75</v>
      </c>
      <c r="J101" s="4">
        <f ca="1">'PP3'!I$1022</f>
        <v>1296.75</v>
      </c>
      <c r="K101" s="4">
        <f ca="1">'PP3'!J$1022</f>
        <v>1296.75</v>
      </c>
      <c r="L101" s="4">
        <f ca="1">'PP3'!K$1022</f>
        <v>1296.75</v>
      </c>
      <c r="M101" s="4">
        <f ca="1">'PP3'!L$1022</f>
        <v>1167.075</v>
      </c>
      <c r="N101" s="4">
        <f ca="1">'PP3'!M$1022</f>
        <v>1167.075</v>
      </c>
      <c r="O101" s="4">
        <f ca="1">'PP3'!N$1022</f>
        <v>1167.075</v>
      </c>
      <c r="P101" s="4">
        <f ca="1">'PP3'!O$1022</f>
        <v>1167.075</v>
      </c>
      <c r="Q101" s="4">
        <f ca="1">'PP3'!P$1022</f>
        <v>1167.075</v>
      </c>
      <c r="R101" s="4">
        <f ca="1">'PP3'!Q$1022</f>
        <v>1167.075</v>
      </c>
      <c r="S101" s="4">
        <f ca="1">'PP3'!R$1022</f>
        <v>1167.075</v>
      </c>
      <c r="T101" s="4">
        <f ca="1">'PP3'!S$1022</f>
        <v>1167.075</v>
      </c>
      <c r="U101" s="4">
        <f ca="1">'PP3'!T$1022</f>
        <v>1167.075</v>
      </c>
      <c r="V101" s="4">
        <f ca="1">AVERAGE(Table3[[#This Row],[Year 1]:[Year 10]])</f>
        <v>1181.7050000000004</v>
      </c>
      <c r="W101" s="4">
        <f ca="1">AVERAGE(Table3[[#This Row],[Year 1]:[Year 15]])</f>
        <v>1176.8283333333338</v>
      </c>
    </row>
    <row r="102" spans="1:23">
      <c r="A102" s="3" t="s">
        <v>116</v>
      </c>
      <c r="B102" s="3" t="s">
        <v>92</v>
      </c>
      <c r="C102" s="3" t="s">
        <v>458</v>
      </c>
      <c r="D102" s="3" t="str">
        <f t="shared" si="2"/>
        <v>PP3Plot 5Cocoa revenues</v>
      </c>
      <c r="E102" s="3" t="str">
        <f t="shared" si="3"/>
        <v>Plot 5Cocoa revenues</v>
      </c>
      <c r="F102" s="3" t="s">
        <v>589</v>
      </c>
      <c r="G102" s="4">
        <f ca="1">'PP3'!F$1023</f>
        <v>525.35</v>
      </c>
      <c r="H102" s="4">
        <f ca="1">'PP3'!G$1023</f>
        <v>651.70000000000005</v>
      </c>
      <c r="I102" s="4">
        <f ca="1">'PP3'!H$1023</f>
        <v>778.05</v>
      </c>
      <c r="J102" s="4">
        <f ca="1">'PP3'!I$1023</f>
        <v>778.05</v>
      </c>
      <c r="K102" s="4">
        <f ca="1">'PP3'!J$1023</f>
        <v>778.05</v>
      </c>
      <c r="L102" s="4">
        <f ca="1">'PP3'!K$1023</f>
        <v>778.05</v>
      </c>
      <c r="M102" s="4">
        <f ca="1">'PP3'!L$1023</f>
        <v>700.245</v>
      </c>
      <c r="N102" s="4">
        <f ca="1">'PP3'!M$1023</f>
        <v>700.245</v>
      </c>
      <c r="O102" s="4">
        <f ca="1">'PP3'!N$1023</f>
        <v>700.245</v>
      </c>
      <c r="P102" s="4">
        <f ca="1">'PP3'!O$1023</f>
        <v>700.245</v>
      </c>
      <c r="Q102" s="4">
        <f ca="1">'PP3'!P$1023</f>
        <v>700.245</v>
      </c>
      <c r="R102" s="4">
        <f ca="1">'PP3'!Q$1023</f>
        <v>700.245</v>
      </c>
      <c r="S102" s="4">
        <f ca="1">'PP3'!R$1023</f>
        <v>700.245</v>
      </c>
      <c r="T102" s="4">
        <f ca="1">'PP3'!S$1023</f>
        <v>700.245</v>
      </c>
      <c r="U102" s="4">
        <f ca="1">'PP3'!T$1023</f>
        <v>700.245</v>
      </c>
      <c r="V102" s="4">
        <f ca="1">AVERAGE(Table3[[#This Row],[Year 1]:[Year 10]])</f>
        <v>709.02299999999991</v>
      </c>
      <c r="W102" s="4">
        <f ca="1">AVERAGE(Table3[[#This Row],[Year 1]:[Year 15]])</f>
        <v>706.09700000000009</v>
      </c>
    </row>
    <row r="103" spans="1:23">
      <c r="A103" s="3" t="s">
        <v>116</v>
      </c>
      <c r="B103" s="3" t="s">
        <v>348</v>
      </c>
      <c r="C103" s="3" t="s">
        <v>458</v>
      </c>
      <c r="D103" s="3" t="str">
        <f t="shared" si="2"/>
        <v>PP3TotalCocoa revenues</v>
      </c>
      <c r="E103" s="3" t="str">
        <f t="shared" si="3"/>
        <v>TotalCocoa revenues</v>
      </c>
      <c r="F103" s="3" t="s">
        <v>589</v>
      </c>
      <c r="G103" s="4">
        <f ca="1">'PP3'!F$1024</f>
        <v>3064.5416666666665</v>
      </c>
      <c r="H103" s="4">
        <f ca="1">'PP3'!G$1024</f>
        <v>3676.4730246913578</v>
      </c>
      <c r="I103" s="4">
        <f ca="1">'PP3'!H$1024</f>
        <v>4356.5997222222222</v>
      </c>
      <c r="J103" s="4">
        <f ca="1">'PP3'!I$1024</f>
        <v>4323.9408333333331</v>
      </c>
      <c r="K103" s="4">
        <f ca="1">'PP3'!J$1024</f>
        <v>4291.2819444444449</v>
      </c>
      <c r="L103" s="4">
        <f ca="1">'PP3'!K$1024</f>
        <v>4258.6230555555558</v>
      </c>
      <c r="M103" s="4">
        <f ca="1">'PP3'!L$1024</f>
        <v>3940.6791666666668</v>
      </c>
      <c r="N103" s="4">
        <f ca="1">'PP3'!M$1024</f>
        <v>3908.0202777777777</v>
      </c>
      <c r="O103" s="4">
        <f ca="1">'PP3'!N$1024</f>
        <v>3875.3613888888895</v>
      </c>
      <c r="P103" s="4">
        <f ca="1">'PP3'!O$1024</f>
        <v>3842.7025000000003</v>
      </c>
      <c r="Q103" s="4">
        <f ca="1">'PP3'!P$1024</f>
        <v>3810.0436111111112</v>
      </c>
      <c r="R103" s="4">
        <f ca="1">'PP3'!Q$1024</f>
        <v>3711.250472222222</v>
      </c>
      <c r="S103" s="4">
        <f ca="1">'PP3'!R$1024</f>
        <v>3612.4573333333337</v>
      </c>
      <c r="T103" s="4">
        <f ca="1">'PP3'!S$1024</f>
        <v>3513.6641944444445</v>
      </c>
      <c r="U103" s="4">
        <f ca="1">'PP3'!T$1024</f>
        <v>3414.8710555555563</v>
      </c>
      <c r="V103" s="4">
        <f ca="1">AVERAGE(Table3[[#This Row],[Year 1]:[Year 10]])</f>
        <v>3953.8223580246913</v>
      </c>
      <c r="W103" s="4">
        <f ca="1">AVERAGE(Table3[[#This Row],[Year 1]:[Year 15]])</f>
        <v>3840.0340164609056</v>
      </c>
    </row>
    <row r="104" spans="1:23">
      <c r="A104" s="3" t="s">
        <v>116</v>
      </c>
      <c r="B104" s="3" t="s">
        <v>88</v>
      </c>
      <c r="C104" s="3" t="s">
        <v>513</v>
      </c>
      <c r="D104" s="3" t="str">
        <f t="shared" si="2"/>
        <v>PP3Plot 1Non-cocoa revenues</v>
      </c>
      <c r="E104" s="3" t="str">
        <f t="shared" si="3"/>
        <v>Plot 1Non-cocoa revenues</v>
      </c>
      <c r="F104" s="3" t="s">
        <v>589</v>
      </c>
      <c r="G104" s="4">
        <f ca="1">'PP3'!F$1034</f>
        <v>139.65</v>
      </c>
      <c r="H104" s="4">
        <f ca="1">'PP3'!G$1034</f>
        <v>139.65</v>
      </c>
      <c r="I104" s="4">
        <f ca="1">'PP3'!H$1034</f>
        <v>139.65</v>
      </c>
      <c r="J104" s="4">
        <f ca="1">'PP3'!I$1034</f>
        <v>139.65</v>
      </c>
      <c r="K104" s="4">
        <f ca="1">'PP3'!J$1034</f>
        <v>139.65</v>
      </c>
      <c r="L104" s="4">
        <f ca="1">'PP3'!K$1034</f>
        <v>139.65</v>
      </c>
      <c r="M104" s="4">
        <f ca="1">'PP3'!L$1034</f>
        <v>139.65</v>
      </c>
      <c r="N104" s="4">
        <f ca="1">'PP3'!M$1034</f>
        <v>139.65</v>
      </c>
      <c r="O104" s="4">
        <f ca="1">'PP3'!N$1034</f>
        <v>139.65</v>
      </c>
      <c r="P104" s="4">
        <f ca="1">'PP3'!O$1034</f>
        <v>139.65</v>
      </c>
      <c r="Q104" s="4">
        <f ca="1">'PP3'!P$1034</f>
        <v>139.65</v>
      </c>
      <c r="R104" s="4">
        <f ca="1">'PP3'!Q$1034</f>
        <v>139.65</v>
      </c>
      <c r="S104" s="4">
        <f ca="1">'PP3'!R$1034</f>
        <v>139.65</v>
      </c>
      <c r="T104" s="4">
        <f ca="1">'PP3'!S$1034</f>
        <v>139.65</v>
      </c>
      <c r="U104" s="4">
        <f ca="1">'PP3'!T$1034</f>
        <v>139.65</v>
      </c>
      <c r="V104" s="4">
        <f ca="1">AVERAGE(Table3[[#This Row],[Year 1]:[Year 10]])</f>
        <v>139.65000000000003</v>
      </c>
      <c r="W104" s="4">
        <f ca="1">AVERAGE(Table3[[#This Row],[Year 1]:[Year 15]])</f>
        <v>139.65000000000003</v>
      </c>
    </row>
    <row r="105" spans="1:23">
      <c r="A105" s="3" t="s">
        <v>116</v>
      </c>
      <c r="B105" s="3" t="s">
        <v>89</v>
      </c>
      <c r="C105" s="3" t="s">
        <v>513</v>
      </c>
      <c r="D105" s="3" t="str">
        <f t="shared" si="2"/>
        <v>PP3Plot 2Non-cocoa revenues</v>
      </c>
      <c r="E105" s="3" t="str">
        <f t="shared" si="3"/>
        <v>Plot 2Non-cocoa revenues</v>
      </c>
      <c r="F105" s="3" t="s">
        <v>589</v>
      </c>
      <c r="G105" s="4">
        <f ca="1">'PP3'!F$1035</f>
        <v>139.65</v>
      </c>
      <c r="H105" s="4">
        <f ca="1">'PP3'!G$1035</f>
        <v>139.65</v>
      </c>
      <c r="I105" s="4">
        <f ca="1">'PP3'!H$1035</f>
        <v>139.65</v>
      </c>
      <c r="J105" s="4">
        <f ca="1">'PP3'!I$1035</f>
        <v>139.65</v>
      </c>
      <c r="K105" s="4">
        <f ca="1">'PP3'!J$1035</f>
        <v>139.65</v>
      </c>
      <c r="L105" s="4">
        <f ca="1">'PP3'!K$1035</f>
        <v>139.65</v>
      </c>
      <c r="M105" s="4">
        <f ca="1">'PP3'!L$1035</f>
        <v>139.65</v>
      </c>
      <c r="N105" s="4">
        <f ca="1">'PP3'!M$1035</f>
        <v>139.65</v>
      </c>
      <c r="O105" s="4">
        <f ca="1">'PP3'!N$1035</f>
        <v>139.65</v>
      </c>
      <c r="P105" s="4">
        <f ca="1">'PP3'!O$1035</f>
        <v>139.65</v>
      </c>
      <c r="Q105" s="4">
        <f ca="1">'PP3'!P$1035</f>
        <v>139.65</v>
      </c>
      <c r="R105" s="4">
        <f ca="1">'PP3'!Q$1035</f>
        <v>139.65</v>
      </c>
      <c r="S105" s="4">
        <f ca="1">'PP3'!R$1035</f>
        <v>139.65</v>
      </c>
      <c r="T105" s="4">
        <f ca="1">'PP3'!S$1035</f>
        <v>139.65</v>
      </c>
      <c r="U105" s="4">
        <f ca="1">'PP3'!T$1035</f>
        <v>139.65</v>
      </c>
      <c r="V105" s="4">
        <f ca="1">AVERAGE(Table3[[#This Row],[Year 1]:[Year 10]])</f>
        <v>139.65000000000003</v>
      </c>
      <c r="W105" s="4">
        <f ca="1">AVERAGE(Table3[[#This Row],[Year 1]:[Year 15]])</f>
        <v>139.65000000000003</v>
      </c>
    </row>
    <row r="106" spans="1:23">
      <c r="A106" s="3" t="s">
        <v>116</v>
      </c>
      <c r="B106" s="3" t="s">
        <v>90</v>
      </c>
      <c r="C106" s="3" t="s">
        <v>513</v>
      </c>
      <c r="D106" s="3" t="str">
        <f t="shared" si="2"/>
        <v>PP3Plot 3Non-cocoa revenues</v>
      </c>
      <c r="E106" s="3" t="str">
        <f t="shared" si="3"/>
        <v>Plot 3Non-cocoa revenues</v>
      </c>
      <c r="F106" s="3" t="s">
        <v>589</v>
      </c>
      <c r="G106" s="4">
        <f ca="1">'PP3'!F$1036</f>
        <v>139.65</v>
      </c>
      <c r="H106" s="4">
        <f ca="1">'PP3'!G$1036</f>
        <v>139.65</v>
      </c>
      <c r="I106" s="4">
        <f ca="1">'PP3'!H$1036</f>
        <v>139.65</v>
      </c>
      <c r="J106" s="4">
        <f ca="1">'PP3'!I$1036</f>
        <v>139.65</v>
      </c>
      <c r="K106" s="4">
        <f ca="1">'PP3'!J$1036</f>
        <v>139.65</v>
      </c>
      <c r="L106" s="4">
        <f ca="1">'PP3'!K$1036</f>
        <v>139.65</v>
      </c>
      <c r="M106" s="4">
        <f ca="1">'PP3'!L$1036</f>
        <v>139.65</v>
      </c>
      <c r="N106" s="4">
        <f ca="1">'PP3'!M$1036</f>
        <v>139.65</v>
      </c>
      <c r="O106" s="4">
        <f ca="1">'PP3'!N$1036</f>
        <v>139.65</v>
      </c>
      <c r="P106" s="4">
        <f ca="1">'PP3'!O$1036</f>
        <v>139.65</v>
      </c>
      <c r="Q106" s="4">
        <f ca="1">'PP3'!P$1036</f>
        <v>139.65</v>
      </c>
      <c r="R106" s="4">
        <f ca="1">'PP3'!Q$1036</f>
        <v>139.65</v>
      </c>
      <c r="S106" s="4">
        <f ca="1">'PP3'!R$1036</f>
        <v>139.65</v>
      </c>
      <c r="T106" s="4">
        <f ca="1">'PP3'!S$1036</f>
        <v>139.65</v>
      </c>
      <c r="U106" s="4">
        <f ca="1">'PP3'!T$1036</f>
        <v>139.65</v>
      </c>
      <c r="V106" s="4">
        <f ca="1">AVERAGE(Table3[[#This Row],[Year 1]:[Year 10]])</f>
        <v>139.65000000000003</v>
      </c>
      <c r="W106" s="4">
        <f ca="1">AVERAGE(Table3[[#This Row],[Year 1]:[Year 15]])</f>
        <v>139.65000000000003</v>
      </c>
    </row>
    <row r="107" spans="1:23">
      <c r="A107" s="3" t="s">
        <v>116</v>
      </c>
      <c r="B107" s="3" t="s">
        <v>91</v>
      </c>
      <c r="C107" s="3" t="s">
        <v>513</v>
      </c>
      <c r="D107" s="3" t="str">
        <f t="shared" si="2"/>
        <v>PP3Plot 4Non-cocoa revenues</v>
      </c>
      <c r="E107" s="3" t="str">
        <f t="shared" si="3"/>
        <v>Plot 4Non-cocoa revenues</v>
      </c>
      <c r="F107" s="3" t="s">
        <v>589</v>
      </c>
      <c r="G107" s="4">
        <f ca="1">'PP3'!F$1037</f>
        <v>139.65</v>
      </c>
      <c r="H107" s="4">
        <f ca="1">'PP3'!G$1037</f>
        <v>139.65</v>
      </c>
      <c r="I107" s="4">
        <f ca="1">'PP3'!H$1037</f>
        <v>139.65</v>
      </c>
      <c r="J107" s="4">
        <f ca="1">'PP3'!I$1037</f>
        <v>139.65</v>
      </c>
      <c r="K107" s="4">
        <f ca="1">'PP3'!J$1037</f>
        <v>139.65</v>
      </c>
      <c r="L107" s="4">
        <f ca="1">'PP3'!K$1037</f>
        <v>139.65</v>
      </c>
      <c r="M107" s="4">
        <f ca="1">'PP3'!L$1037</f>
        <v>139.65</v>
      </c>
      <c r="N107" s="4">
        <f ca="1">'PP3'!M$1037</f>
        <v>139.65</v>
      </c>
      <c r="O107" s="4">
        <f ca="1">'PP3'!N$1037</f>
        <v>139.65</v>
      </c>
      <c r="P107" s="4">
        <f ca="1">'PP3'!O$1037</f>
        <v>139.65</v>
      </c>
      <c r="Q107" s="4">
        <f ca="1">'PP3'!P$1037</f>
        <v>139.65</v>
      </c>
      <c r="R107" s="4">
        <f ca="1">'PP3'!Q$1037</f>
        <v>139.65</v>
      </c>
      <c r="S107" s="4">
        <f ca="1">'PP3'!R$1037</f>
        <v>139.65</v>
      </c>
      <c r="T107" s="4">
        <f ca="1">'PP3'!S$1037</f>
        <v>139.65</v>
      </c>
      <c r="U107" s="4">
        <f ca="1">'PP3'!T$1037</f>
        <v>139.65</v>
      </c>
      <c r="V107" s="4">
        <f ca="1">AVERAGE(Table3[[#This Row],[Year 1]:[Year 10]])</f>
        <v>139.65000000000003</v>
      </c>
      <c r="W107" s="4">
        <f ca="1">AVERAGE(Table3[[#This Row],[Year 1]:[Year 15]])</f>
        <v>139.65000000000003</v>
      </c>
    </row>
    <row r="108" spans="1:23">
      <c r="A108" s="3" t="s">
        <v>116</v>
      </c>
      <c r="B108" s="3" t="s">
        <v>92</v>
      </c>
      <c r="C108" s="3" t="s">
        <v>513</v>
      </c>
      <c r="D108" s="3" t="str">
        <f t="shared" si="2"/>
        <v>PP3Plot 5Non-cocoa revenues</v>
      </c>
      <c r="E108" s="3" t="str">
        <f t="shared" si="3"/>
        <v>Plot 5Non-cocoa revenues</v>
      </c>
      <c r="F108" s="3" t="s">
        <v>589</v>
      </c>
      <c r="G108" s="4">
        <f ca="1">'PP3'!F$1038</f>
        <v>139.65</v>
      </c>
      <c r="H108" s="4">
        <f ca="1">'PP3'!G$1038</f>
        <v>139.65</v>
      </c>
      <c r="I108" s="4">
        <f ca="1">'PP3'!H$1038</f>
        <v>139.65</v>
      </c>
      <c r="J108" s="4">
        <f ca="1">'PP3'!I$1038</f>
        <v>139.65</v>
      </c>
      <c r="K108" s="4">
        <f ca="1">'PP3'!J$1038</f>
        <v>139.65</v>
      </c>
      <c r="L108" s="4">
        <f ca="1">'PP3'!K$1038</f>
        <v>139.65</v>
      </c>
      <c r="M108" s="4">
        <f ca="1">'PP3'!L$1038</f>
        <v>139.65</v>
      </c>
      <c r="N108" s="4">
        <f ca="1">'PP3'!M$1038</f>
        <v>139.65</v>
      </c>
      <c r="O108" s="4">
        <f ca="1">'PP3'!N$1038</f>
        <v>139.65</v>
      </c>
      <c r="P108" s="4">
        <f ca="1">'PP3'!O$1038</f>
        <v>139.65</v>
      </c>
      <c r="Q108" s="4">
        <f ca="1">'PP3'!P$1038</f>
        <v>139.65</v>
      </c>
      <c r="R108" s="4">
        <f ca="1">'PP3'!Q$1038</f>
        <v>139.65</v>
      </c>
      <c r="S108" s="4">
        <f ca="1">'PP3'!R$1038</f>
        <v>139.65</v>
      </c>
      <c r="T108" s="4">
        <f ca="1">'PP3'!S$1038</f>
        <v>139.65</v>
      </c>
      <c r="U108" s="4">
        <f ca="1">'PP3'!T$1038</f>
        <v>139.65</v>
      </c>
      <c r="V108" s="4">
        <f ca="1">AVERAGE(Table3[[#This Row],[Year 1]:[Year 10]])</f>
        <v>139.65000000000003</v>
      </c>
      <c r="W108" s="4">
        <f ca="1">AVERAGE(Table3[[#This Row],[Year 1]:[Year 15]])</f>
        <v>139.65000000000003</v>
      </c>
    </row>
    <row r="109" spans="1:23">
      <c r="A109" s="3" t="s">
        <v>116</v>
      </c>
      <c r="B109" s="3" t="s">
        <v>348</v>
      </c>
      <c r="C109" s="3" t="s">
        <v>513</v>
      </c>
      <c r="D109" s="3" t="str">
        <f t="shared" si="2"/>
        <v>PP3TotalNon-cocoa revenues</v>
      </c>
      <c r="E109" s="3" t="str">
        <f t="shared" si="3"/>
        <v>TotalNon-cocoa revenues</v>
      </c>
      <c r="F109" s="3" t="s">
        <v>589</v>
      </c>
      <c r="G109" s="4">
        <f ca="1">'PP3'!F$1039</f>
        <v>698.25</v>
      </c>
      <c r="H109" s="4">
        <f ca="1">'PP3'!G$1039</f>
        <v>698.25</v>
      </c>
      <c r="I109" s="4">
        <f ca="1">'PP3'!H$1039</f>
        <v>698.25</v>
      </c>
      <c r="J109" s="4">
        <f ca="1">'PP3'!I$1039</f>
        <v>698.25</v>
      </c>
      <c r="K109" s="4">
        <f ca="1">'PP3'!J$1039</f>
        <v>698.25</v>
      </c>
      <c r="L109" s="4">
        <f ca="1">'PP3'!K$1039</f>
        <v>698.25</v>
      </c>
      <c r="M109" s="4">
        <f ca="1">'PP3'!L$1039</f>
        <v>698.25</v>
      </c>
      <c r="N109" s="4">
        <f ca="1">'PP3'!M$1039</f>
        <v>698.25</v>
      </c>
      <c r="O109" s="4">
        <f ca="1">'PP3'!N$1039</f>
        <v>698.25</v>
      </c>
      <c r="P109" s="4">
        <f ca="1">'PP3'!O$1039</f>
        <v>698.25</v>
      </c>
      <c r="Q109" s="4">
        <f ca="1">'PP3'!P$1039</f>
        <v>698.25</v>
      </c>
      <c r="R109" s="4">
        <f ca="1">'PP3'!Q$1039</f>
        <v>698.25</v>
      </c>
      <c r="S109" s="4">
        <f ca="1">'PP3'!R$1039</f>
        <v>698.25</v>
      </c>
      <c r="T109" s="4">
        <f ca="1">'PP3'!S$1039</f>
        <v>698.25</v>
      </c>
      <c r="U109" s="4">
        <f ca="1">'PP3'!T$1039</f>
        <v>698.25</v>
      </c>
      <c r="V109" s="4">
        <f ca="1">AVERAGE(Table3[[#This Row],[Year 1]:[Year 10]])</f>
        <v>698.25</v>
      </c>
      <c r="W109" s="4">
        <f ca="1">AVERAGE(Table3[[#This Row],[Year 1]:[Year 15]])</f>
        <v>698.25</v>
      </c>
    </row>
    <row r="110" spans="1:23">
      <c r="A110" s="3" t="s">
        <v>116</v>
      </c>
      <c r="B110" s="3" t="s">
        <v>88</v>
      </c>
      <c r="C110" s="3" t="s">
        <v>41</v>
      </c>
      <c r="D110" s="3" t="str">
        <f t="shared" si="2"/>
        <v>PP3Plot 1Expenses</v>
      </c>
      <c r="E110" s="3" t="str">
        <f t="shared" si="3"/>
        <v>Plot 1Expenses</v>
      </c>
      <c r="F110" s="3" t="s">
        <v>589</v>
      </c>
      <c r="G110" s="4">
        <f ca="1">'PP3'!F$1049</f>
        <v>-409.91664117027364</v>
      </c>
      <c r="H110" s="4">
        <f ca="1">'PP3'!G$1049</f>
        <v>-411.53244459797929</v>
      </c>
      <c r="I110" s="4">
        <f ca="1">'PP3'!H$1049</f>
        <v>-415.39685137764036</v>
      </c>
      <c r="J110" s="4">
        <f ca="1">'PP3'!I$1049</f>
        <v>-415.39685137764036</v>
      </c>
      <c r="K110" s="4">
        <f ca="1">'PP3'!J$1049</f>
        <v>-415.39685137764036</v>
      </c>
      <c r="L110" s="4">
        <f ca="1">'PP3'!K$1049</f>
        <v>-415.39685137764036</v>
      </c>
      <c r="M110" s="4">
        <f ca="1">'PP3'!L$1049</f>
        <v>-413.01719036069119</v>
      </c>
      <c r="N110" s="4">
        <f ca="1">'PP3'!M$1049</f>
        <v>-413.01719036069119</v>
      </c>
      <c r="O110" s="4">
        <f ca="1">'PP3'!N$1049</f>
        <v>-413.01719036069119</v>
      </c>
      <c r="P110" s="4">
        <f ca="1">'PP3'!O$1049</f>
        <v>-413.01719036069119</v>
      </c>
      <c r="Q110" s="4">
        <f ca="1">'PP3'!P$1049</f>
        <v>-413.01719036069119</v>
      </c>
      <c r="R110" s="4">
        <f ca="1">'PP3'!Q$1049</f>
        <v>-413.01719036069119</v>
      </c>
      <c r="S110" s="4">
        <f ca="1">'PP3'!R$1049</f>
        <v>-413.01719036069119</v>
      </c>
      <c r="T110" s="4">
        <f ca="1">'PP3'!S$1049</f>
        <v>-413.01719036069119</v>
      </c>
      <c r="U110" s="4">
        <f ca="1">'PP3'!T$1049</f>
        <v>-413.01719036069119</v>
      </c>
      <c r="V110" s="4">
        <f ca="1">AVERAGE(Table3[[#This Row],[Year 1]:[Year 10]])</f>
        <v>-413.51052527215791</v>
      </c>
      <c r="W110" s="4">
        <f ca="1">AVERAGE(Table3[[#This Row],[Year 1]:[Year 15]])</f>
        <v>-413.34608030166908</v>
      </c>
    </row>
    <row r="111" spans="1:23">
      <c r="A111" s="3" t="s">
        <v>116</v>
      </c>
      <c r="B111" s="3" t="s">
        <v>89</v>
      </c>
      <c r="C111" s="3" t="s">
        <v>41</v>
      </c>
      <c r="D111" s="3" t="str">
        <f t="shared" si="2"/>
        <v>PP3Plot 2Expenses</v>
      </c>
      <c r="E111" s="3" t="str">
        <f t="shared" si="3"/>
        <v>Plot 2Expenses</v>
      </c>
      <c r="F111" s="3" t="s">
        <v>589</v>
      </c>
      <c r="G111" s="4">
        <f ca="1">'PP3'!F$1050</f>
        <v>-417.95053947535837</v>
      </c>
      <c r="H111" s="4">
        <f ca="1">'PP3'!G$1050</f>
        <v>-418.50871578442002</v>
      </c>
      <c r="I111" s="4">
        <f ca="1">'PP3'!H$1050</f>
        <v>-423.72566493696235</v>
      </c>
      <c r="J111" s="4">
        <f ca="1">'PP3'!I$1050</f>
        <v>-423.72566493696235</v>
      </c>
      <c r="K111" s="4">
        <f ca="1">'PP3'!J$1050</f>
        <v>-423.72566493696235</v>
      </c>
      <c r="L111" s="4">
        <f ca="1">'PP3'!K$1050</f>
        <v>-423.72566493696235</v>
      </c>
      <c r="M111" s="4">
        <f ca="1">'PP3'!L$1050</f>
        <v>-423.72566493696235</v>
      </c>
      <c r="N111" s="4">
        <f ca="1">'PP3'!M$1050</f>
        <v>-423.72566493696235</v>
      </c>
      <c r="O111" s="4">
        <f ca="1">'PP3'!N$1050</f>
        <v>-423.72566493696235</v>
      </c>
      <c r="P111" s="4">
        <f ca="1">'PP3'!O$1050</f>
        <v>-423.72566493696235</v>
      </c>
      <c r="Q111" s="4">
        <f ca="1">'PP3'!P$1050</f>
        <v>-423.72566493696235</v>
      </c>
      <c r="R111" s="4">
        <f ca="1">'PP3'!Q$1050</f>
        <v>-421.7029530725556</v>
      </c>
      <c r="S111" s="4">
        <f ca="1">'PP3'!R$1050</f>
        <v>-419.6802412081488</v>
      </c>
      <c r="T111" s="4">
        <f ca="1">'PP3'!S$1050</f>
        <v>-417.657529343742</v>
      </c>
      <c r="U111" s="4">
        <f ca="1">'PP3'!T$1050</f>
        <v>-415.63481747933525</v>
      </c>
      <c r="V111" s="4">
        <f ca="1">AVERAGE(Table3[[#This Row],[Year 1]:[Year 10]])</f>
        <v>-422.62645747554768</v>
      </c>
      <c r="W111" s="4">
        <f ca="1">AVERAGE(Table3[[#This Row],[Year 1]:[Year 15]])</f>
        <v>-421.64438538641474</v>
      </c>
    </row>
    <row r="112" spans="1:23">
      <c r="A112" s="3" t="s">
        <v>116</v>
      </c>
      <c r="B112" s="3" t="s">
        <v>90</v>
      </c>
      <c r="C112" s="3" t="s">
        <v>41</v>
      </c>
      <c r="D112" s="3" t="str">
        <f t="shared" si="2"/>
        <v>PP3Plot 3Expenses</v>
      </c>
      <c r="E112" s="3" t="str">
        <f t="shared" si="3"/>
        <v>Plot 3Expenses</v>
      </c>
      <c r="F112" s="3" t="s">
        <v>589</v>
      </c>
      <c r="G112" s="4">
        <f ca="1">'PP3'!F$1051</f>
        <v>-404.56070896688379</v>
      </c>
      <c r="H112" s="4">
        <f ca="1">'PP3'!G$1051</f>
        <v>-404.0517164121664</v>
      </c>
      <c r="I112" s="4">
        <f ca="1">'PP3'!H$1051</f>
        <v>-405.46690787481549</v>
      </c>
      <c r="J112" s="4">
        <f ca="1">'PP3'!I$1051</f>
        <v>-404.46803781831829</v>
      </c>
      <c r="K112" s="4">
        <f ca="1">'PP3'!J$1051</f>
        <v>-403.46916776182115</v>
      </c>
      <c r="L112" s="4">
        <f ca="1">'PP3'!K$1051</f>
        <v>-402.47029770532396</v>
      </c>
      <c r="M112" s="4">
        <f ca="1">'PP3'!L$1051</f>
        <v>-401.47142764882676</v>
      </c>
      <c r="N112" s="4">
        <f ca="1">'PP3'!M$1051</f>
        <v>-400.47255759232957</v>
      </c>
      <c r="O112" s="4">
        <f ca="1">'PP3'!N$1051</f>
        <v>-399.47368753583243</v>
      </c>
      <c r="P112" s="4">
        <f ca="1">'PP3'!O$1051</f>
        <v>-398.47481747933523</v>
      </c>
      <c r="Q112" s="4">
        <f ca="1">'PP3'!P$1051</f>
        <v>-397.47594742283809</v>
      </c>
      <c r="R112" s="4">
        <f ca="1">'PP3'!Q$1051</f>
        <v>-396.47707736634089</v>
      </c>
      <c r="S112" s="4">
        <f ca="1">'PP3'!R$1051</f>
        <v>-395.4782073098437</v>
      </c>
      <c r="T112" s="4">
        <f ca="1">'PP3'!S$1051</f>
        <v>-394.47933725334656</v>
      </c>
      <c r="U112" s="4">
        <f ca="1">'PP3'!T$1051</f>
        <v>-393.48046719684936</v>
      </c>
      <c r="V112" s="4">
        <f ca="1">AVERAGE(Table3[[#This Row],[Year 1]:[Year 10]])</f>
        <v>-402.43793267956528</v>
      </c>
      <c r="W112" s="4">
        <f ca="1">AVERAGE(Table3[[#This Row],[Year 1]:[Year 15]])</f>
        <v>-400.11802422299149</v>
      </c>
    </row>
    <row r="113" spans="1:23">
      <c r="A113" s="3" t="s">
        <v>116</v>
      </c>
      <c r="B113" s="3" t="s">
        <v>91</v>
      </c>
      <c r="C113" s="3" t="s">
        <v>41</v>
      </c>
      <c r="D113" s="3" t="str">
        <f t="shared" si="2"/>
        <v>PP3Plot 4Expenses</v>
      </c>
      <c r="E113" s="3" t="str">
        <f t="shared" si="3"/>
        <v>Plot 4Expenses</v>
      </c>
      <c r="F113" s="3" t="s">
        <v>589</v>
      </c>
      <c r="G113" s="4">
        <f ca="1">'PP3'!F$1052</f>
        <v>-420.62850557705332</v>
      </c>
      <c r="H113" s="4">
        <f ca="1">'PP3'!G$1052</f>
        <v>-424.82058019119961</v>
      </c>
      <c r="I113" s="4">
        <f ca="1">'PP3'!H$1052</f>
        <v>-431.26125815730131</v>
      </c>
      <c r="J113" s="4">
        <f ca="1">'PP3'!I$1052</f>
        <v>-431.26125815730131</v>
      </c>
      <c r="K113" s="4">
        <f ca="1">'PP3'!J$1052</f>
        <v>-431.26125815730131</v>
      </c>
      <c r="L113" s="4">
        <f ca="1">'PP3'!K$1052</f>
        <v>-431.26125815730131</v>
      </c>
      <c r="M113" s="4">
        <f ca="1">'PP3'!L$1052</f>
        <v>-427.2951564623861</v>
      </c>
      <c r="N113" s="4">
        <f ca="1">'PP3'!M$1052</f>
        <v>-427.2951564623861</v>
      </c>
      <c r="O113" s="4">
        <f ca="1">'PP3'!N$1052</f>
        <v>-427.2951564623861</v>
      </c>
      <c r="P113" s="4">
        <f ca="1">'PP3'!O$1052</f>
        <v>-427.2951564623861</v>
      </c>
      <c r="Q113" s="4">
        <f ca="1">'PP3'!P$1052</f>
        <v>-427.2951564623861</v>
      </c>
      <c r="R113" s="4">
        <f ca="1">'PP3'!Q$1052</f>
        <v>-427.2951564623861</v>
      </c>
      <c r="S113" s="4">
        <f ca="1">'PP3'!R$1052</f>
        <v>-427.2951564623861</v>
      </c>
      <c r="T113" s="4">
        <f ca="1">'PP3'!S$1052</f>
        <v>-427.2951564623861</v>
      </c>
      <c r="U113" s="4">
        <f ca="1">'PP3'!T$1052</f>
        <v>-427.2951564623861</v>
      </c>
      <c r="V113" s="4">
        <f ca="1">AVERAGE(Table3[[#This Row],[Year 1]:[Year 10]])</f>
        <v>-427.9674744247003</v>
      </c>
      <c r="W113" s="4">
        <f ca="1">AVERAGE(Table3[[#This Row],[Year 1]:[Year 15]])</f>
        <v>-427.74336843726235</v>
      </c>
    </row>
    <row r="114" spans="1:23">
      <c r="A114" s="3" t="s">
        <v>116</v>
      </c>
      <c r="B114" s="3" t="s">
        <v>92</v>
      </c>
      <c r="C114" s="3" t="s">
        <v>41</v>
      </c>
      <c r="D114" s="3" t="str">
        <f t="shared" si="2"/>
        <v>PP3Plot 5Expenses</v>
      </c>
      <c r="E114" s="3" t="str">
        <f t="shared" si="3"/>
        <v>Plot 5Expenses</v>
      </c>
      <c r="F114" s="3" t="s">
        <v>589</v>
      </c>
      <c r="G114" s="4">
        <f ca="1">'PP3'!F$1053</f>
        <v>-409.91664117027364</v>
      </c>
      <c r="H114" s="4">
        <f ca="1">'PP3'!G$1053</f>
        <v>-411.53244459797929</v>
      </c>
      <c r="I114" s="4">
        <f ca="1">'PP3'!H$1053</f>
        <v>-415.39685137764036</v>
      </c>
      <c r="J114" s="4">
        <f ca="1">'PP3'!I$1053</f>
        <v>-415.39685137764036</v>
      </c>
      <c r="K114" s="4">
        <f ca="1">'PP3'!J$1053</f>
        <v>-415.39685137764036</v>
      </c>
      <c r="L114" s="4">
        <f ca="1">'PP3'!K$1053</f>
        <v>-415.39685137764036</v>
      </c>
      <c r="M114" s="4">
        <f ca="1">'PP3'!L$1053</f>
        <v>-413.01719036069119</v>
      </c>
      <c r="N114" s="4">
        <f ca="1">'PP3'!M$1053</f>
        <v>-413.01719036069119</v>
      </c>
      <c r="O114" s="4">
        <f ca="1">'PP3'!N$1053</f>
        <v>-413.01719036069119</v>
      </c>
      <c r="P114" s="4">
        <f ca="1">'PP3'!O$1053</f>
        <v>-413.01719036069119</v>
      </c>
      <c r="Q114" s="4">
        <f ca="1">'PP3'!P$1053</f>
        <v>-413.01719036069119</v>
      </c>
      <c r="R114" s="4">
        <f ca="1">'PP3'!Q$1053</f>
        <v>-413.01719036069119</v>
      </c>
      <c r="S114" s="4">
        <f ca="1">'PP3'!R$1053</f>
        <v>-413.01719036069119</v>
      </c>
      <c r="T114" s="4">
        <f ca="1">'PP3'!S$1053</f>
        <v>-413.01719036069119</v>
      </c>
      <c r="U114" s="4">
        <f ca="1">'PP3'!T$1053</f>
        <v>-413.01719036069119</v>
      </c>
      <c r="V114" s="4">
        <f ca="1">AVERAGE(Table3[[#This Row],[Year 1]:[Year 10]])</f>
        <v>-413.51052527215791</v>
      </c>
      <c r="W114" s="4">
        <f ca="1">AVERAGE(Table3[[#This Row],[Year 1]:[Year 15]])</f>
        <v>-413.34608030166908</v>
      </c>
    </row>
    <row r="115" spans="1:23">
      <c r="A115" s="3" t="s">
        <v>116</v>
      </c>
      <c r="B115" s="3" t="s">
        <v>348</v>
      </c>
      <c r="C115" s="3" t="s">
        <v>41</v>
      </c>
      <c r="D115" s="3" t="str">
        <f t="shared" si="2"/>
        <v>PP3TotalExpenses</v>
      </c>
      <c r="E115" s="3" t="str">
        <f t="shared" si="3"/>
        <v>TotalExpenses</v>
      </c>
      <c r="F115" s="3" t="s">
        <v>589</v>
      </c>
      <c r="G115" s="4">
        <f ca="1">'PP3'!F$1054</f>
        <v>-2062.9730363598428</v>
      </c>
      <c r="H115" s="4">
        <f ca="1">'PP3'!G$1054</f>
        <v>-2070.4459015837447</v>
      </c>
      <c r="I115" s="4">
        <f ca="1">'PP3'!H$1054</f>
        <v>-2091.24753372436</v>
      </c>
      <c r="J115" s="4">
        <f ca="1">'PP3'!I$1054</f>
        <v>-2090.2486636678627</v>
      </c>
      <c r="K115" s="4">
        <f ca="1">'PP3'!J$1054</f>
        <v>-2089.2497936113655</v>
      </c>
      <c r="L115" s="4">
        <f ca="1">'PP3'!K$1054</f>
        <v>-2088.2509235548682</v>
      </c>
      <c r="M115" s="4">
        <f ca="1">'PP3'!L$1054</f>
        <v>-2078.5266297695575</v>
      </c>
      <c r="N115" s="4">
        <f ca="1">'PP3'!M$1054</f>
        <v>-2077.5277597130603</v>
      </c>
      <c r="O115" s="4">
        <f ca="1">'PP3'!N$1054</f>
        <v>-2076.528889656563</v>
      </c>
      <c r="P115" s="4">
        <f ca="1">'PP3'!O$1054</f>
        <v>-2075.5300196000662</v>
      </c>
      <c r="Q115" s="4">
        <f ca="1">'PP3'!P$1054</f>
        <v>-2074.531149543569</v>
      </c>
      <c r="R115" s="4">
        <f ca="1">'PP3'!Q$1054</f>
        <v>-2071.5095676226651</v>
      </c>
      <c r="S115" s="4">
        <f ca="1">'PP3'!R$1054</f>
        <v>-2068.4879857017609</v>
      </c>
      <c r="T115" s="4">
        <f ca="1">'PP3'!S$1054</f>
        <v>-2065.466403780857</v>
      </c>
      <c r="U115" s="4">
        <f ca="1">'PP3'!T$1054</f>
        <v>-2062.4448218599532</v>
      </c>
      <c r="V115" s="4">
        <f ca="1">AVERAGE(Table3[[#This Row],[Year 1]:[Year 10]])</f>
        <v>-2080.052915124129</v>
      </c>
      <c r="W115" s="4">
        <f ca="1">AVERAGE(Table3[[#This Row],[Year 1]:[Year 15]])</f>
        <v>-2076.1979386500066</v>
      </c>
    </row>
    <row r="116" spans="1:23">
      <c r="A116" s="3" t="s">
        <v>116</v>
      </c>
      <c r="B116" s="3" t="s">
        <v>88</v>
      </c>
      <c r="C116" s="3" t="s">
        <v>46</v>
      </c>
      <c r="D116" s="3" t="str">
        <f t="shared" si="2"/>
        <v>PP3Plot 1Net income</v>
      </c>
      <c r="E116" s="3" t="str">
        <f t="shared" si="3"/>
        <v>Plot 1Net income</v>
      </c>
      <c r="F116" s="3" t="s">
        <v>589</v>
      </c>
      <c r="G116" s="4">
        <f ca="1">'PP3'!F$1064</f>
        <v>255.08335882972636</v>
      </c>
      <c r="H116" s="4">
        <f ca="1">'PP3'!G$1064</f>
        <v>379.81755540202073</v>
      </c>
      <c r="I116" s="4">
        <f ca="1">'PP3'!H$1064</f>
        <v>502.30314862235957</v>
      </c>
      <c r="J116" s="4">
        <f ca="1">'PP3'!I$1064</f>
        <v>502.30314862235957</v>
      </c>
      <c r="K116" s="4">
        <f ca="1">'PP3'!J$1064</f>
        <v>502.30314862235957</v>
      </c>
      <c r="L116" s="4">
        <f ca="1">'PP3'!K$1064</f>
        <v>502.30314862235957</v>
      </c>
      <c r="M116" s="4">
        <f ca="1">'PP3'!L$1064</f>
        <v>426.87780963930879</v>
      </c>
      <c r="N116" s="4">
        <f ca="1">'PP3'!M$1064</f>
        <v>426.87780963930879</v>
      </c>
      <c r="O116" s="4">
        <f ca="1">'PP3'!N$1064</f>
        <v>426.87780963930879</v>
      </c>
      <c r="P116" s="4">
        <f ca="1">'PP3'!O$1064</f>
        <v>426.87780963930879</v>
      </c>
      <c r="Q116" s="4">
        <f ca="1">'PP3'!P$1064</f>
        <v>426.87780963930879</v>
      </c>
      <c r="R116" s="4">
        <f ca="1">'PP3'!Q$1064</f>
        <v>426.87780963930879</v>
      </c>
      <c r="S116" s="4">
        <f ca="1">'PP3'!R$1064</f>
        <v>426.87780963930879</v>
      </c>
      <c r="T116" s="4">
        <f ca="1">'PP3'!S$1064</f>
        <v>426.87780963930879</v>
      </c>
      <c r="U116" s="4">
        <f ca="1">'PP3'!T$1064</f>
        <v>426.87780963930879</v>
      </c>
      <c r="V116" s="4">
        <f ca="1">AVERAGE(Table3[[#This Row],[Year 1]:[Year 10]])</f>
        <v>435.1624747278421</v>
      </c>
      <c r="W116" s="4">
        <f ca="1">AVERAGE(Table3[[#This Row],[Year 1]:[Year 15]])</f>
        <v>432.40091969833099</v>
      </c>
    </row>
    <row r="117" spans="1:23">
      <c r="A117" s="3" t="s">
        <v>116</v>
      </c>
      <c r="B117" s="3" t="s">
        <v>89</v>
      </c>
      <c r="C117" s="3" t="s">
        <v>46</v>
      </c>
      <c r="D117" s="3" t="str">
        <f t="shared" si="2"/>
        <v>PP3Plot 2Net income</v>
      </c>
      <c r="E117" s="3" t="str">
        <f t="shared" si="3"/>
        <v>Plot 2Net income</v>
      </c>
      <c r="F117" s="3" t="s">
        <v>589</v>
      </c>
      <c r="G117" s="4">
        <f ca="1">'PP3'!F$1065</f>
        <v>509.72446052464159</v>
      </c>
      <c r="H117" s="4">
        <f ca="1">'PP3'!G$1065</f>
        <v>600.93628421557992</v>
      </c>
      <c r="I117" s="4">
        <f ca="1">'PP3'!H$1065</f>
        <v>766.29183506303775</v>
      </c>
      <c r="J117" s="4">
        <f ca="1">'PP3'!I$1065</f>
        <v>766.29183506303775</v>
      </c>
      <c r="K117" s="4">
        <f ca="1">'PP3'!J$1065</f>
        <v>766.29183506303775</v>
      </c>
      <c r="L117" s="4">
        <f ca="1">'PP3'!K$1065</f>
        <v>766.29183506303775</v>
      </c>
      <c r="M117" s="4">
        <f ca="1">'PP3'!L$1065</f>
        <v>766.29183506303775</v>
      </c>
      <c r="N117" s="4">
        <f ca="1">'PP3'!M$1065</f>
        <v>766.29183506303775</v>
      </c>
      <c r="O117" s="4">
        <f ca="1">'PP3'!N$1065</f>
        <v>766.29183506303775</v>
      </c>
      <c r="P117" s="4">
        <f ca="1">'PP3'!O$1065</f>
        <v>766.29183506303775</v>
      </c>
      <c r="Q117" s="4">
        <f ca="1">'PP3'!P$1065</f>
        <v>766.29183506303775</v>
      </c>
      <c r="R117" s="4">
        <f ca="1">'PP3'!Q$1065</f>
        <v>702.18029692744426</v>
      </c>
      <c r="S117" s="4">
        <f ca="1">'PP3'!R$1065</f>
        <v>638.06875879185145</v>
      </c>
      <c r="T117" s="4">
        <f ca="1">'PP3'!S$1065</f>
        <v>573.95722065625807</v>
      </c>
      <c r="U117" s="4">
        <f ca="1">'PP3'!T$1065</f>
        <v>509.84568252066498</v>
      </c>
      <c r="V117" s="4">
        <f ca="1">AVERAGE(Table3[[#This Row],[Year 1]:[Year 10]])</f>
        <v>724.09954252445254</v>
      </c>
      <c r="W117" s="4">
        <f ca="1">AVERAGE(Table3[[#This Row],[Year 1]:[Year 15]])</f>
        <v>695.42261461358555</v>
      </c>
    </row>
    <row r="118" spans="1:23">
      <c r="A118" s="3" t="s">
        <v>116</v>
      </c>
      <c r="B118" s="3" t="s">
        <v>90</v>
      </c>
      <c r="C118" s="3" t="s">
        <v>46</v>
      </c>
      <c r="D118" s="3" t="str">
        <f t="shared" si="2"/>
        <v>PP3Plot 3Net income</v>
      </c>
      <c r="E118" s="3" t="str">
        <f t="shared" si="3"/>
        <v>Plot 3Net income</v>
      </c>
      <c r="F118" s="3" t="s">
        <v>589</v>
      </c>
      <c r="G118" s="4">
        <f ca="1">'PP3'!F$1066</f>
        <v>85.322624366449531</v>
      </c>
      <c r="H118" s="4">
        <f ca="1">'PP3'!G$1066</f>
        <v>142.70964161252488</v>
      </c>
      <c r="I118" s="4">
        <f ca="1">'PP3'!H$1066</f>
        <v>187.56531434740674</v>
      </c>
      <c r="J118" s="4">
        <f ca="1">'PP3'!I$1066</f>
        <v>155.90529551501504</v>
      </c>
      <c r="K118" s="4">
        <f ca="1">'PP3'!J$1066</f>
        <v>124.2452766826234</v>
      </c>
      <c r="L118" s="4">
        <f ca="1">'PP3'!K$1066</f>
        <v>92.585257850231585</v>
      </c>
      <c r="M118" s="4">
        <f ca="1">'PP3'!L$1066</f>
        <v>60.925239017840113</v>
      </c>
      <c r="N118" s="4">
        <f ca="1">'PP3'!M$1066</f>
        <v>29.2652201854483</v>
      </c>
      <c r="O118" s="4">
        <f ca="1">'PP3'!N$1066</f>
        <v>-2.3947986469433431</v>
      </c>
      <c r="P118" s="4">
        <f ca="1">'PP3'!O$1066</f>
        <v>-34.054817479335043</v>
      </c>
      <c r="Q118" s="4">
        <f ca="1">'PP3'!P$1066</f>
        <v>-65.714836311726856</v>
      </c>
      <c r="R118" s="4">
        <f ca="1">'PP3'!Q$1066</f>
        <v>-97.374855144118499</v>
      </c>
      <c r="S118" s="4">
        <f ca="1">'PP3'!R$1066</f>
        <v>-129.0348739765102</v>
      </c>
      <c r="T118" s="4">
        <f ca="1">'PP3'!S$1066</f>
        <v>-160.69489280890195</v>
      </c>
      <c r="U118" s="4">
        <f ca="1">'PP3'!T$1066</f>
        <v>-192.35491164129365</v>
      </c>
      <c r="V118" s="4">
        <f ca="1">AVERAGE(Table3[[#This Row],[Year 1]:[Year 10]])</f>
        <v>84.207425345126097</v>
      </c>
      <c r="W118" s="4">
        <f ca="1">AVERAGE(Table3[[#This Row],[Year 1]:[Year 15]])</f>
        <v>13.126658904580649</v>
      </c>
    </row>
    <row r="119" spans="1:23">
      <c r="A119" s="3" t="s">
        <v>116</v>
      </c>
      <c r="B119" s="3" t="s">
        <v>91</v>
      </c>
      <c r="C119" s="3" t="s">
        <v>46</v>
      </c>
      <c r="D119" s="3" t="str">
        <f t="shared" si="2"/>
        <v>PP3Plot 4Net income</v>
      </c>
      <c r="E119" s="3" t="str">
        <f t="shared" si="3"/>
        <v>Plot 4Net income</v>
      </c>
      <c r="F119" s="3" t="s">
        <v>589</v>
      </c>
      <c r="G119" s="4">
        <f ca="1">'PP3'!F$1067</f>
        <v>594.60482775627997</v>
      </c>
      <c r="H119" s="4">
        <f ca="1">'PP3'!G$1067</f>
        <v>800.996086475467</v>
      </c>
      <c r="I119" s="4">
        <f ca="1">'PP3'!H$1067</f>
        <v>1005.1387418426988</v>
      </c>
      <c r="J119" s="4">
        <f ca="1">'PP3'!I$1067</f>
        <v>1005.1387418426988</v>
      </c>
      <c r="K119" s="4">
        <f ca="1">'PP3'!J$1067</f>
        <v>1005.1387418426988</v>
      </c>
      <c r="L119" s="4">
        <f ca="1">'PP3'!K$1067</f>
        <v>1005.1387418426988</v>
      </c>
      <c r="M119" s="4">
        <f ca="1">'PP3'!L$1067</f>
        <v>879.42984353761403</v>
      </c>
      <c r="N119" s="4">
        <f ca="1">'PP3'!M$1067</f>
        <v>879.42984353761403</v>
      </c>
      <c r="O119" s="4">
        <f ca="1">'PP3'!N$1067</f>
        <v>879.42984353761403</v>
      </c>
      <c r="P119" s="4">
        <f ca="1">'PP3'!O$1067</f>
        <v>879.42984353761403</v>
      </c>
      <c r="Q119" s="4">
        <f ca="1">'PP3'!P$1067</f>
        <v>879.42984353761403</v>
      </c>
      <c r="R119" s="4">
        <f ca="1">'PP3'!Q$1067</f>
        <v>879.42984353761403</v>
      </c>
      <c r="S119" s="4">
        <f ca="1">'PP3'!R$1067</f>
        <v>879.42984353761403</v>
      </c>
      <c r="T119" s="4">
        <f ca="1">'PP3'!S$1067</f>
        <v>879.42984353761403</v>
      </c>
      <c r="U119" s="4">
        <f ca="1">'PP3'!T$1067</f>
        <v>879.42984353761403</v>
      </c>
      <c r="V119" s="4">
        <f ca="1">AVERAGE(Table3[[#This Row],[Year 1]:[Year 10]])</f>
        <v>893.38752557529983</v>
      </c>
      <c r="W119" s="4">
        <f ca="1">AVERAGE(Table3[[#This Row],[Year 1]:[Year 15]])</f>
        <v>888.73496489607157</v>
      </c>
    </row>
    <row r="120" spans="1:23">
      <c r="A120" s="3" t="s">
        <v>116</v>
      </c>
      <c r="B120" s="3" t="s">
        <v>92</v>
      </c>
      <c r="C120" s="3" t="s">
        <v>46</v>
      </c>
      <c r="D120" s="3" t="str">
        <f t="shared" si="2"/>
        <v>PP3Plot 5Net income</v>
      </c>
      <c r="E120" s="3" t="str">
        <f t="shared" si="3"/>
        <v>Plot 5Net income</v>
      </c>
      <c r="F120" s="3" t="s">
        <v>589</v>
      </c>
      <c r="G120" s="4">
        <f ca="1">'PP3'!F$1068</f>
        <v>255.08335882972636</v>
      </c>
      <c r="H120" s="4">
        <f ca="1">'PP3'!G$1068</f>
        <v>379.81755540202073</v>
      </c>
      <c r="I120" s="4">
        <f ca="1">'PP3'!H$1068</f>
        <v>502.30314862235957</v>
      </c>
      <c r="J120" s="4">
        <f ca="1">'PP3'!I$1068</f>
        <v>502.30314862235957</v>
      </c>
      <c r="K120" s="4">
        <f ca="1">'PP3'!J$1068</f>
        <v>502.30314862235957</v>
      </c>
      <c r="L120" s="4">
        <f ca="1">'PP3'!K$1068</f>
        <v>502.30314862235957</v>
      </c>
      <c r="M120" s="4">
        <f ca="1">'PP3'!L$1068</f>
        <v>426.87780963930879</v>
      </c>
      <c r="N120" s="4">
        <f ca="1">'PP3'!M$1068</f>
        <v>426.87780963930879</v>
      </c>
      <c r="O120" s="4">
        <f ca="1">'PP3'!N$1068</f>
        <v>426.87780963930879</v>
      </c>
      <c r="P120" s="4">
        <f ca="1">'PP3'!O$1068</f>
        <v>426.87780963930879</v>
      </c>
      <c r="Q120" s="4">
        <f ca="1">'PP3'!P$1068</f>
        <v>426.87780963930879</v>
      </c>
      <c r="R120" s="4">
        <f ca="1">'PP3'!Q$1068</f>
        <v>426.87780963930879</v>
      </c>
      <c r="S120" s="4">
        <f ca="1">'PP3'!R$1068</f>
        <v>426.87780963930879</v>
      </c>
      <c r="T120" s="4">
        <f ca="1">'PP3'!S$1068</f>
        <v>426.87780963930879</v>
      </c>
      <c r="U120" s="4">
        <f ca="1">'PP3'!T$1068</f>
        <v>426.87780963930879</v>
      </c>
      <c r="V120" s="4">
        <f ca="1">AVERAGE(Table3[[#This Row],[Year 1]:[Year 10]])</f>
        <v>435.1624747278421</v>
      </c>
      <c r="W120" s="4">
        <f ca="1">AVERAGE(Table3[[#This Row],[Year 1]:[Year 15]])</f>
        <v>432.40091969833099</v>
      </c>
    </row>
    <row r="121" spans="1:23">
      <c r="A121" s="3" t="s">
        <v>116</v>
      </c>
      <c r="B121" s="3" t="s">
        <v>348</v>
      </c>
      <c r="C121" s="3" t="s">
        <v>46</v>
      </c>
      <c r="D121" s="3" t="str">
        <f t="shared" si="2"/>
        <v>PP3TotalNet income</v>
      </c>
      <c r="E121" s="3" t="str">
        <f t="shared" si="3"/>
        <v>TotalNet income</v>
      </c>
      <c r="F121" s="3" t="s">
        <v>589</v>
      </c>
      <c r="G121" s="4">
        <f ca="1">'PP3'!F$1069</f>
        <v>1699.8186303068237</v>
      </c>
      <c r="H121" s="4">
        <f ca="1">'PP3'!G$1069</f>
        <v>2304.2771231076135</v>
      </c>
      <c r="I121" s="4">
        <f ca="1">'PP3'!H$1069</f>
        <v>2963.6021884978622</v>
      </c>
      <c r="J121" s="4">
        <f ca="1">'PP3'!I$1069</f>
        <v>2931.9421696654708</v>
      </c>
      <c r="K121" s="4">
        <f ca="1">'PP3'!J$1069</f>
        <v>2900.282150833079</v>
      </c>
      <c r="L121" s="4">
        <f ca="1">'PP3'!K$1069</f>
        <v>2868.6221320006871</v>
      </c>
      <c r="M121" s="4">
        <f ca="1">'PP3'!L$1069</f>
        <v>2560.4025368971097</v>
      </c>
      <c r="N121" s="4">
        <f ca="1">'PP3'!M$1069</f>
        <v>2528.7425180647178</v>
      </c>
      <c r="O121" s="4">
        <f ca="1">'PP3'!N$1069</f>
        <v>2497.082499232326</v>
      </c>
      <c r="P121" s="4">
        <f ca="1">'PP3'!O$1069</f>
        <v>2465.4224803999341</v>
      </c>
      <c r="Q121" s="4">
        <f ca="1">'PP3'!P$1069</f>
        <v>2433.7624615675422</v>
      </c>
      <c r="R121" s="4">
        <f ca="1">'PP3'!Q$1069</f>
        <v>2337.9909045995573</v>
      </c>
      <c r="S121" s="4">
        <f ca="1">'PP3'!R$1069</f>
        <v>2242.2193476315729</v>
      </c>
      <c r="T121" s="4">
        <f ca="1">'PP3'!S$1069</f>
        <v>2146.447790663588</v>
      </c>
      <c r="U121" s="4">
        <f ca="1">'PP3'!T$1069</f>
        <v>2050.6762336956031</v>
      </c>
      <c r="V121" s="4">
        <f ca="1">AVERAGE(Table3[[#This Row],[Year 1]:[Year 10]])</f>
        <v>2572.0194429005624</v>
      </c>
      <c r="W121" s="4">
        <f ca="1">AVERAGE(Table3[[#This Row],[Year 1]:[Year 15]])</f>
        <v>2462.086077810899</v>
      </c>
    </row>
    <row r="122" spans="1:23">
      <c r="A122" s="3" t="s">
        <v>117</v>
      </c>
      <c r="B122" s="3" t="s">
        <v>88</v>
      </c>
      <c r="C122" s="3" t="s">
        <v>509</v>
      </c>
      <c r="D122" s="3" t="str">
        <f t="shared" si="2"/>
        <v>PP4Plot 1Cocoa yield</v>
      </c>
      <c r="E122" s="3" t="str">
        <f t="shared" si="3"/>
        <v>Plot 1Cocoa yield</v>
      </c>
      <c r="F122" s="3" t="s">
        <v>133</v>
      </c>
      <c r="G122" s="4">
        <f ca="1">'PP4'!F$1004</f>
        <v>400</v>
      </c>
      <c r="H122" s="4">
        <f ca="1">'PP4'!G$1004</f>
        <v>499.99999999999994</v>
      </c>
      <c r="I122" s="4">
        <f ca="1">'PP4'!H$1004</f>
        <v>600</v>
      </c>
      <c r="J122" s="4">
        <f ca="1">'PP4'!I$1004</f>
        <v>600</v>
      </c>
      <c r="K122" s="4">
        <f ca="1">'PP4'!J$1004</f>
        <v>600</v>
      </c>
      <c r="L122" s="4">
        <f ca="1">'PP4'!K$1004</f>
        <v>600</v>
      </c>
      <c r="M122" s="4">
        <f ca="1">'PP4'!L$1004</f>
        <v>540</v>
      </c>
      <c r="N122" s="4">
        <f ca="1">'PP4'!M$1004</f>
        <v>540</v>
      </c>
      <c r="O122" s="4">
        <f ca="1">'PP4'!N$1004</f>
        <v>540</v>
      </c>
      <c r="P122" s="4">
        <f ca="1">'PP4'!O$1004</f>
        <v>540</v>
      </c>
      <c r="Q122" s="4">
        <f ca="1">'PP4'!P$1004</f>
        <v>540</v>
      </c>
      <c r="R122" s="4">
        <f ca="1">'PP4'!Q$1004</f>
        <v>540</v>
      </c>
      <c r="S122" s="4">
        <f ca="1">'PP4'!R$1004</f>
        <v>540</v>
      </c>
      <c r="T122" s="4">
        <f ca="1">'PP4'!S$1004</f>
        <v>540</v>
      </c>
      <c r="U122" s="4">
        <f ca="1">'PP4'!T$1004</f>
        <v>540</v>
      </c>
      <c r="V122" s="4">
        <f ca="1">AVERAGE(Table3[[#This Row],[Year 1]:[Year 10]])</f>
        <v>546</v>
      </c>
      <c r="W122" s="4">
        <f ca="1">AVERAGE(Table3[[#This Row],[Year 1]:[Year 15]])</f>
        <v>544</v>
      </c>
    </row>
    <row r="123" spans="1:23">
      <c r="A123" s="3" t="s">
        <v>117</v>
      </c>
      <c r="B123" s="3" t="s">
        <v>89</v>
      </c>
      <c r="C123" s="3" t="s">
        <v>509</v>
      </c>
      <c r="D123" s="3" t="str">
        <f t="shared" si="2"/>
        <v>PP4Plot 2Cocoa yield</v>
      </c>
      <c r="E123" s="3" t="str">
        <f t="shared" si="3"/>
        <v>Plot 2Cocoa yield</v>
      </c>
      <c r="F123" s="3" t="s">
        <v>133</v>
      </c>
      <c r="G123" s="4">
        <f ca="1">'PP4'!F$1005</f>
        <v>600</v>
      </c>
      <c r="H123" s="4">
        <f ca="1">'PP4'!G$1005</f>
        <v>674.99999999999989</v>
      </c>
      <c r="I123" s="4">
        <f ca="1">'PP4'!H$1005</f>
        <v>810</v>
      </c>
      <c r="J123" s="4">
        <f ca="1">'PP4'!I$1005</f>
        <v>810</v>
      </c>
      <c r="K123" s="4">
        <f ca="1">'PP4'!J$1005</f>
        <v>810</v>
      </c>
      <c r="L123" s="4">
        <f ca="1">'PP4'!K$1005</f>
        <v>810</v>
      </c>
      <c r="M123" s="4">
        <f ca="1">'PP4'!L$1005</f>
        <v>810</v>
      </c>
      <c r="N123" s="4">
        <f ca="1">'PP4'!M$1005</f>
        <v>810</v>
      </c>
      <c r="O123" s="4">
        <f ca="1">'PP4'!N$1005</f>
        <v>810</v>
      </c>
      <c r="P123" s="4">
        <f ca="1">'PP4'!O$1005</f>
        <v>810</v>
      </c>
      <c r="Q123" s="4">
        <f ca="1">'PP4'!P$1005</f>
        <v>810</v>
      </c>
      <c r="R123" s="4">
        <f ca="1">'PP4'!Q$1005</f>
        <v>758.99999999999989</v>
      </c>
      <c r="S123" s="4">
        <f ca="1">'PP4'!R$1005</f>
        <v>708.00000000000011</v>
      </c>
      <c r="T123" s="4">
        <f ca="1">'PP4'!S$1005</f>
        <v>657.00000000000011</v>
      </c>
      <c r="U123" s="4">
        <f ca="1">'PP4'!T$1005</f>
        <v>606.00000000000011</v>
      </c>
      <c r="V123" s="4">
        <f ca="1">AVERAGE(Table3[[#This Row],[Year 1]:[Year 10]])</f>
        <v>775.5</v>
      </c>
      <c r="W123" s="4">
        <f ca="1">AVERAGE(Table3[[#This Row],[Year 1]:[Year 15]])</f>
        <v>753</v>
      </c>
    </row>
    <row r="124" spans="1:23">
      <c r="A124" s="3" t="s">
        <v>117</v>
      </c>
      <c r="B124" s="3" t="s">
        <v>90</v>
      </c>
      <c r="C124" s="3" t="s">
        <v>509</v>
      </c>
      <c r="D124" s="3" t="str">
        <f t="shared" si="2"/>
        <v>PP4Plot 3Cocoa yield</v>
      </c>
      <c r="E124" s="3" t="str">
        <f t="shared" si="3"/>
        <v>Plot 3Cocoa yield</v>
      </c>
      <c r="F124" s="3" t="s">
        <v>133</v>
      </c>
      <c r="G124" s="4">
        <f ca="1">'PP4'!F$1006</f>
        <v>266.66666666666663</v>
      </c>
      <c r="H124" s="4">
        <f ca="1">'PP4'!G$1006</f>
        <v>312.34567901234561</v>
      </c>
      <c r="I124" s="4">
        <f ca="1">'PP4'!H$1006</f>
        <v>349.62962962962968</v>
      </c>
      <c r="J124" s="4">
        <f ca="1">'PP4'!I$1006</f>
        <v>324.44444444444451</v>
      </c>
      <c r="K124" s="4">
        <f ca="1">'PP4'!J$1006</f>
        <v>299.2592592592593</v>
      </c>
      <c r="L124" s="4">
        <f ca="1">'PP4'!K$1006</f>
        <v>274.07407407407408</v>
      </c>
      <c r="M124" s="4">
        <f ca="1">'PP4'!L$1006</f>
        <v>248.88888888888903</v>
      </c>
      <c r="N124" s="4">
        <f ca="1">'PP4'!M$1006</f>
        <v>223.70370370370378</v>
      </c>
      <c r="O124" s="4">
        <f ca="1">'PP4'!N$1006</f>
        <v>198.51851851851862</v>
      </c>
      <c r="P124" s="4">
        <f ca="1">'PP4'!O$1006</f>
        <v>173.33333333333346</v>
      </c>
      <c r="Q124" s="4">
        <f ca="1">'PP4'!P$1006</f>
        <v>148.14814814814827</v>
      </c>
      <c r="R124" s="4">
        <f ca="1">'PP4'!Q$1006</f>
        <v>122.96296296296309</v>
      </c>
      <c r="S124" s="4">
        <f ca="1">'PP4'!R$1006</f>
        <v>97.777777777777899</v>
      </c>
      <c r="T124" s="4">
        <f ca="1">'PP4'!S$1006</f>
        <v>72.592592592592723</v>
      </c>
      <c r="U124" s="4">
        <f ca="1">'PP4'!T$1006</f>
        <v>47.407407407407526</v>
      </c>
      <c r="V124" s="4">
        <f ca="1">AVERAGE(Table3[[#This Row],[Year 1]:[Year 10]])</f>
        <v>267.08641975308649</v>
      </c>
      <c r="W124" s="4">
        <f ca="1">AVERAGE(Table3[[#This Row],[Year 1]:[Year 15]])</f>
        <v>210.65020576131695</v>
      </c>
    </row>
    <row r="125" spans="1:23">
      <c r="A125" s="3" t="s">
        <v>117</v>
      </c>
      <c r="B125" s="3" t="s">
        <v>91</v>
      </c>
      <c r="C125" s="3" t="s">
        <v>509</v>
      </c>
      <c r="D125" s="3" t="str">
        <f t="shared" si="2"/>
        <v>PP4Plot 4Cocoa yield</v>
      </c>
      <c r="E125" s="3" t="str">
        <f t="shared" si="3"/>
        <v>Plot 4Cocoa yield</v>
      </c>
      <c r="F125" s="3" t="s">
        <v>133</v>
      </c>
      <c r="G125" s="4">
        <f ca="1">'PP4'!F$1007</f>
        <v>666.66666666666663</v>
      </c>
      <c r="H125" s="4">
        <f ca="1">'PP4'!G$1007</f>
        <v>833.33333333333326</v>
      </c>
      <c r="I125" s="4">
        <f ca="1">'PP4'!H$1007</f>
        <v>1000</v>
      </c>
      <c r="J125" s="4">
        <f ca="1">'PP4'!I$1007</f>
        <v>1000</v>
      </c>
      <c r="K125" s="4">
        <f ca="1">'PP4'!J$1007</f>
        <v>1000</v>
      </c>
      <c r="L125" s="4">
        <f ca="1">'PP4'!K$1007</f>
        <v>1000</v>
      </c>
      <c r="M125" s="4">
        <f ca="1">'PP4'!L$1007</f>
        <v>900</v>
      </c>
      <c r="N125" s="4">
        <f ca="1">'PP4'!M$1007</f>
        <v>900</v>
      </c>
      <c r="O125" s="4">
        <f ca="1">'PP4'!N$1007</f>
        <v>900</v>
      </c>
      <c r="P125" s="4">
        <f ca="1">'PP4'!O$1007</f>
        <v>900</v>
      </c>
      <c r="Q125" s="4">
        <f ca="1">'PP4'!P$1007</f>
        <v>900</v>
      </c>
      <c r="R125" s="4">
        <f ca="1">'PP4'!Q$1007</f>
        <v>900</v>
      </c>
      <c r="S125" s="4">
        <f ca="1">'PP4'!R$1007</f>
        <v>900</v>
      </c>
      <c r="T125" s="4">
        <f ca="1">'PP4'!S$1007</f>
        <v>900</v>
      </c>
      <c r="U125" s="4">
        <f ca="1">'PP4'!T$1007</f>
        <v>900</v>
      </c>
      <c r="V125" s="4">
        <f ca="1">AVERAGE(Table3[[#This Row],[Year 1]:[Year 10]])</f>
        <v>910</v>
      </c>
      <c r="W125" s="4">
        <f ca="1">AVERAGE(Table3[[#This Row],[Year 1]:[Year 15]])</f>
        <v>906.66666666666663</v>
      </c>
    </row>
    <row r="126" spans="1:23">
      <c r="A126" s="3" t="s">
        <v>117</v>
      </c>
      <c r="B126" s="3" t="s">
        <v>92</v>
      </c>
      <c r="C126" s="3" t="s">
        <v>509</v>
      </c>
      <c r="D126" s="3" t="str">
        <f t="shared" si="2"/>
        <v>PP4Plot 5Cocoa yield</v>
      </c>
      <c r="E126" s="3" t="str">
        <f t="shared" si="3"/>
        <v>Plot 5Cocoa yield</v>
      </c>
      <c r="F126" s="3" t="s">
        <v>133</v>
      </c>
      <c r="G126" s="4">
        <f ca="1">'PP4'!F$1008</f>
        <v>400</v>
      </c>
      <c r="H126" s="4">
        <f ca="1">'PP4'!G$1008</f>
        <v>499.99999999999994</v>
      </c>
      <c r="I126" s="4">
        <f ca="1">'PP4'!H$1008</f>
        <v>600</v>
      </c>
      <c r="J126" s="4">
        <f ca="1">'PP4'!I$1008</f>
        <v>600</v>
      </c>
      <c r="K126" s="4">
        <f ca="1">'PP4'!J$1008</f>
        <v>600</v>
      </c>
      <c r="L126" s="4">
        <f ca="1">'PP4'!K$1008</f>
        <v>600</v>
      </c>
      <c r="M126" s="4">
        <f ca="1">'PP4'!L$1008</f>
        <v>540</v>
      </c>
      <c r="N126" s="4">
        <f ca="1">'PP4'!M$1008</f>
        <v>540</v>
      </c>
      <c r="O126" s="4">
        <f ca="1">'PP4'!N$1008</f>
        <v>540</v>
      </c>
      <c r="P126" s="4">
        <f ca="1">'PP4'!O$1008</f>
        <v>540</v>
      </c>
      <c r="Q126" s="4">
        <f ca="1">'PP4'!P$1008</f>
        <v>540</v>
      </c>
      <c r="R126" s="4">
        <f ca="1">'PP4'!Q$1008</f>
        <v>540</v>
      </c>
      <c r="S126" s="4">
        <f ca="1">'PP4'!R$1008</f>
        <v>540</v>
      </c>
      <c r="T126" s="4">
        <f ca="1">'PP4'!S$1008</f>
        <v>540</v>
      </c>
      <c r="U126" s="4">
        <f ca="1">'PP4'!T$1008</f>
        <v>540</v>
      </c>
      <c r="V126" s="4">
        <f ca="1">AVERAGE(Table3[[#This Row],[Year 1]:[Year 10]])</f>
        <v>546</v>
      </c>
      <c r="W126" s="4">
        <f ca="1">AVERAGE(Table3[[#This Row],[Year 1]:[Year 15]])</f>
        <v>544</v>
      </c>
    </row>
    <row r="127" spans="1:23">
      <c r="A127" s="3" t="s">
        <v>117</v>
      </c>
      <c r="B127" s="3" t="s">
        <v>348</v>
      </c>
      <c r="C127" s="3" t="s">
        <v>509</v>
      </c>
      <c r="D127" s="3" t="str">
        <f t="shared" si="2"/>
        <v>PP4TotalCocoa yield</v>
      </c>
      <c r="E127" s="3" t="str">
        <f t="shared" si="3"/>
        <v>TotalCocoa yield</v>
      </c>
      <c r="F127" s="3" t="s">
        <v>589</v>
      </c>
      <c r="G127" s="4">
        <f ca="1">'PP4'!F$1009</f>
        <v>466.66666666666663</v>
      </c>
      <c r="H127" s="4">
        <f ca="1">'PP4'!G$1009</f>
        <v>564.13580246913568</v>
      </c>
      <c r="I127" s="4">
        <f ca="1">'PP4'!H$1009</f>
        <v>671.92592592592587</v>
      </c>
      <c r="J127" s="4">
        <f ca="1">'PP4'!I$1009</f>
        <v>666.88888888888891</v>
      </c>
      <c r="K127" s="4">
        <f ca="1">'PP4'!J$1009</f>
        <v>661.85185185185185</v>
      </c>
      <c r="L127" s="4">
        <f ca="1">'PP4'!K$1009</f>
        <v>656.81481481481478</v>
      </c>
      <c r="M127" s="4">
        <f ca="1">'PP4'!L$1009</f>
        <v>607.77777777777783</v>
      </c>
      <c r="N127" s="4">
        <f ca="1">'PP4'!M$1009</f>
        <v>602.74074074074065</v>
      </c>
      <c r="O127" s="4">
        <f ca="1">'PP4'!N$1009</f>
        <v>597.7037037037037</v>
      </c>
      <c r="P127" s="4">
        <f ca="1">'PP4'!O$1009</f>
        <v>592.66666666666674</v>
      </c>
      <c r="Q127" s="4">
        <f ca="1">'PP4'!P$1009</f>
        <v>587.62962962962968</v>
      </c>
      <c r="R127" s="4">
        <f ca="1">'PP4'!Q$1009</f>
        <v>572.39259259259256</v>
      </c>
      <c r="S127" s="4">
        <f ca="1">'PP4'!R$1009</f>
        <v>557.15555555555557</v>
      </c>
      <c r="T127" s="4">
        <f ca="1">'PP4'!S$1009</f>
        <v>541.91851851851857</v>
      </c>
      <c r="U127" s="4">
        <f ca="1">'PP4'!T$1009</f>
        <v>526.68148148148157</v>
      </c>
      <c r="V127" s="4">
        <f ca="1">AVERAGE(Table3[[#This Row],[Year 1]:[Year 10]])</f>
        <v>608.91728395061727</v>
      </c>
      <c r="W127" s="4">
        <f ca="1">AVERAGE(Table3[[#This Row],[Year 1]:[Year 15]])</f>
        <v>591.66337448559671</v>
      </c>
    </row>
    <row r="128" spans="1:23">
      <c r="A128" s="3" t="s">
        <v>117</v>
      </c>
      <c r="B128" s="3" t="s">
        <v>88</v>
      </c>
      <c r="C128" s="3" t="s">
        <v>458</v>
      </c>
      <c r="D128" s="3" t="str">
        <f t="shared" si="2"/>
        <v>PP4Plot 1Cocoa revenues</v>
      </c>
      <c r="E128" s="3" t="str">
        <f t="shared" si="3"/>
        <v>Plot 1Cocoa revenues</v>
      </c>
      <c r="F128" s="3" t="s">
        <v>589</v>
      </c>
      <c r="G128" s="4">
        <f ca="1">'PP4'!F$1019</f>
        <v>532</v>
      </c>
      <c r="H128" s="4">
        <f ca="1">'PP4'!G$1019</f>
        <v>664.99999999999989</v>
      </c>
      <c r="I128" s="4">
        <f ca="1">'PP4'!H$1019</f>
        <v>798</v>
      </c>
      <c r="J128" s="4">
        <f ca="1">'PP4'!I$1019</f>
        <v>798</v>
      </c>
      <c r="K128" s="4">
        <f ca="1">'PP4'!J$1019</f>
        <v>798</v>
      </c>
      <c r="L128" s="4">
        <f ca="1">'PP4'!K$1019</f>
        <v>798</v>
      </c>
      <c r="M128" s="4">
        <f ca="1">'PP4'!L$1019</f>
        <v>718.2</v>
      </c>
      <c r="N128" s="4">
        <f ca="1">'PP4'!M$1019</f>
        <v>718.2</v>
      </c>
      <c r="O128" s="4">
        <f ca="1">'PP4'!N$1019</f>
        <v>718.2</v>
      </c>
      <c r="P128" s="4">
        <f ca="1">'PP4'!O$1019</f>
        <v>718.2</v>
      </c>
      <c r="Q128" s="4">
        <f ca="1">'PP4'!P$1019</f>
        <v>718.2</v>
      </c>
      <c r="R128" s="4">
        <f ca="1">'PP4'!Q$1019</f>
        <v>718.2</v>
      </c>
      <c r="S128" s="4">
        <f ca="1">'PP4'!R$1019</f>
        <v>718.2</v>
      </c>
      <c r="T128" s="4">
        <f ca="1">'PP4'!S$1019</f>
        <v>718.2</v>
      </c>
      <c r="U128" s="4">
        <f ca="1">'PP4'!T$1019</f>
        <v>718.2</v>
      </c>
      <c r="V128" s="4">
        <f ca="1">AVERAGE(Table3[[#This Row],[Year 1]:[Year 10]])</f>
        <v>726.18</v>
      </c>
      <c r="W128" s="4">
        <f ca="1">AVERAGE(Table3[[#This Row],[Year 1]:[Year 15]])</f>
        <v>723.5200000000001</v>
      </c>
    </row>
    <row r="129" spans="1:23">
      <c r="A129" s="3" t="s">
        <v>117</v>
      </c>
      <c r="B129" s="3" t="s">
        <v>89</v>
      </c>
      <c r="C129" s="3" t="s">
        <v>458</v>
      </c>
      <c r="D129" s="3" t="str">
        <f t="shared" si="2"/>
        <v>PP4Plot 2Cocoa revenues</v>
      </c>
      <c r="E129" s="3" t="str">
        <f t="shared" si="3"/>
        <v>Plot 2Cocoa revenues</v>
      </c>
      <c r="F129" s="3" t="s">
        <v>589</v>
      </c>
      <c r="G129" s="4">
        <f ca="1">'PP4'!F$1020</f>
        <v>798</v>
      </c>
      <c r="H129" s="4">
        <f ca="1">'PP4'!G$1020</f>
        <v>897.74999999999989</v>
      </c>
      <c r="I129" s="4">
        <f ca="1">'PP4'!H$1020</f>
        <v>1077.3</v>
      </c>
      <c r="J129" s="4">
        <f ca="1">'PP4'!I$1020</f>
        <v>1077.3</v>
      </c>
      <c r="K129" s="4">
        <f ca="1">'PP4'!J$1020</f>
        <v>1077.3</v>
      </c>
      <c r="L129" s="4">
        <f ca="1">'PP4'!K$1020</f>
        <v>1077.3</v>
      </c>
      <c r="M129" s="4">
        <f ca="1">'PP4'!L$1020</f>
        <v>1077.3</v>
      </c>
      <c r="N129" s="4">
        <f ca="1">'PP4'!M$1020</f>
        <v>1077.3</v>
      </c>
      <c r="O129" s="4">
        <f ca="1">'PP4'!N$1020</f>
        <v>1077.3</v>
      </c>
      <c r="P129" s="4">
        <f ca="1">'PP4'!O$1020</f>
        <v>1077.3</v>
      </c>
      <c r="Q129" s="4">
        <f ca="1">'PP4'!P$1020</f>
        <v>1077.3</v>
      </c>
      <c r="R129" s="4">
        <f ca="1">'PP4'!Q$1020</f>
        <v>1009.4699999999999</v>
      </c>
      <c r="S129" s="4">
        <f ca="1">'PP4'!R$1020</f>
        <v>941.6400000000001</v>
      </c>
      <c r="T129" s="4">
        <f ca="1">'PP4'!S$1020</f>
        <v>873.81000000000017</v>
      </c>
      <c r="U129" s="4">
        <f ca="1">'PP4'!T$1020</f>
        <v>805.98000000000013</v>
      </c>
      <c r="V129" s="4">
        <f ca="1">AVERAGE(Table3[[#This Row],[Year 1]:[Year 10]])</f>
        <v>1031.415</v>
      </c>
      <c r="W129" s="4">
        <f ca="1">AVERAGE(Table3[[#This Row],[Year 1]:[Year 15]])</f>
        <v>1001.4899999999998</v>
      </c>
    </row>
    <row r="130" spans="1:23">
      <c r="A130" s="3" t="s">
        <v>117</v>
      </c>
      <c r="B130" s="3" t="s">
        <v>90</v>
      </c>
      <c r="C130" s="3" t="s">
        <v>458</v>
      </c>
      <c r="D130" s="3" t="str">
        <f t="shared" si="2"/>
        <v>PP4Plot 3Cocoa revenues</v>
      </c>
      <c r="E130" s="3" t="str">
        <f t="shared" si="3"/>
        <v>Plot 3Cocoa revenues</v>
      </c>
      <c r="F130" s="3" t="s">
        <v>589</v>
      </c>
      <c r="G130" s="4">
        <f ca="1">'PP4'!F$1021</f>
        <v>354.66666666666663</v>
      </c>
      <c r="H130" s="4">
        <f ca="1">'PP4'!G$1021</f>
        <v>415.41975308641963</v>
      </c>
      <c r="I130" s="4">
        <f ca="1">'PP4'!H$1021</f>
        <v>465.00740740740747</v>
      </c>
      <c r="J130" s="4">
        <f ca="1">'PP4'!I$1021</f>
        <v>431.51111111111118</v>
      </c>
      <c r="K130" s="4">
        <f ca="1">'PP4'!J$1021</f>
        <v>398.01481481481488</v>
      </c>
      <c r="L130" s="4">
        <f ca="1">'PP4'!K$1021</f>
        <v>364.51851851851853</v>
      </c>
      <c r="M130" s="4">
        <f ca="1">'PP4'!L$1021</f>
        <v>331.02222222222241</v>
      </c>
      <c r="N130" s="4">
        <f ca="1">'PP4'!M$1021</f>
        <v>297.525925925926</v>
      </c>
      <c r="O130" s="4">
        <f ca="1">'PP4'!N$1021</f>
        <v>264.02962962962977</v>
      </c>
      <c r="P130" s="4">
        <f ca="1">'PP4'!O$1021</f>
        <v>230.5333333333335</v>
      </c>
      <c r="Q130" s="4">
        <f ca="1">'PP4'!P$1021</f>
        <v>197.03703703703721</v>
      </c>
      <c r="R130" s="4">
        <f ca="1">'PP4'!Q$1021</f>
        <v>163.54074074074092</v>
      </c>
      <c r="S130" s="4">
        <f ca="1">'PP4'!R$1021</f>
        <v>130.04444444444462</v>
      </c>
      <c r="T130" s="4">
        <f ca="1">'PP4'!S$1021</f>
        <v>96.548148148148314</v>
      </c>
      <c r="U130" s="4">
        <f ca="1">'PP4'!T$1021</f>
        <v>63.051851851852007</v>
      </c>
      <c r="V130" s="4">
        <f ca="1">AVERAGE(Table3[[#This Row],[Year 1]:[Year 10]])</f>
        <v>355.22493827160497</v>
      </c>
      <c r="W130" s="4">
        <f ca="1">AVERAGE(Table3[[#This Row],[Year 1]:[Year 15]])</f>
        <v>280.16477366255157</v>
      </c>
    </row>
    <row r="131" spans="1:23">
      <c r="A131" s="3" t="s">
        <v>117</v>
      </c>
      <c r="B131" s="3" t="s">
        <v>91</v>
      </c>
      <c r="C131" s="3" t="s">
        <v>458</v>
      </c>
      <c r="D131" s="3" t="str">
        <f t="shared" ref="D131:D194" si="4">A131&amp;B131&amp;C131</f>
        <v>PP4Plot 4Cocoa revenues</v>
      </c>
      <c r="E131" s="3" t="str">
        <f t="shared" ref="E131:E194" si="5">B131&amp;C131</f>
        <v>Plot 4Cocoa revenues</v>
      </c>
      <c r="F131" s="3" t="s">
        <v>589</v>
      </c>
      <c r="G131" s="4">
        <f ca="1">'PP4'!F$1022</f>
        <v>886.66666666666663</v>
      </c>
      <c r="H131" s="4">
        <f ca="1">'PP4'!G$1022</f>
        <v>1108.3333333333333</v>
      </c>
      <c r="I131" s="4">
        <f ca="1">'PP4'!H$1022</f>
        <v>1330</v>
      </c>
      <c r="J131" s="4">
        <f ca="1">'PP4'!I$1022</f>
        <v>1330</v>
      </c>
      <c r="K131" s="4">
        <f ca="1">'PP4'!J$1022</f>
        <v>1330</v>
      </c>
      <c r="L131" s="4">
        <f ca="1">'PP4'!K$1022</f>
        <v>1330</v>
      </c>
      <c r="M131" s="4">
        <f ca="1">'PP4'!L$1022</f>
        <v>1197</v>
      </c>
      <c r="N131" s="4">
        <f ca="1">'PP4'!M$1022</f>
        <v>1197</v>
      </c>
      <c r="O131" s="4">
        <f ca="1">'PP4'!N$1022</f>
        <v>1197</v>
      </c>
      <c r="P131" s="4">
        <f ca="1">'PP4'!O$1022</f>
        <v>1197</v>
      </c>
      <c r="Q131" s="4">
        <f ca="1">'PP4'!P$1022</f>
        <v>1197</v>
      </c>
      <c r="R131" s="4">
        <f ca="1">'PP4'!Q$1022</f>
        <v>1197</v>
      </c>
      <c r="S131" s="4">
        <f ca="1">'PP4'!R$1022</f>
        <v>1197</v>
      </c>
      <c r="T131" s="4">
        <f ca="1">'PP4'!S$1022</f>
        <v>1197</v>
      </c>
      <c r="U131" s="4">
        <f ca="1">'PP4'!T$1022</f>
        <v>1197</v>
      </c>
      <c r="V131" s="4">
        <f ca="1">AVERAGE(Table3[[#This Row],[Year 1]:[Year 10]])</f>
        <v>1210.3</v>
      </c>
      <c r="W131" s="4">
        <f ca="1">AVERAGE(Table3[[#This Row],[Year 1]:[Year 15]])</f>
        <v>1205.8666666666666</v>
      </c>
    </row>
    <row r="132" spans="1:23">
      <c r="A132" s="3" t="s">
        <v>117</v>
      </c>
      <c r="B132" s="3" t="s">
        <v>92</v>
      </c>
      <c r="C132" s="3" t="s">
        <v>458</v>
      </c>
      <c r="D132" s="3" t="str">
        <f t="shared" si="4"/>
        <v>PP4Plot 5Cocoa revenues</v>
      </c>
      <c r="E132" s="3" t="str">
        <f t="shared" si="5"/>
        <v>Plot 5Cocoa revenues</v>
      </c>
      <c r="F132" s="3" t="s">
        <v>589</v>
      </c>
      <c r="G132" s="4">
        <f ca="1">'PP4'!F$1023</f>
        <v>532</v>
      </c>
      <c r="H132" s="4">
        <f ca="1">'PP4'!G$1023</f>
        <v>664.99999999999989</v>
      </c>
      <c r="I132" s="4">
        <f ca="1">'PP4'!H$1023</f>
        <v>798</v>
      </c>
      <c r="J132" s="4">
        <f ca="1">'PP4'!I$1023</f>
        <v>798</v>
      </c>
      <c r="K132" s="4">
        <f ca="1">'PP4'!J$1023</f>
        <v>798</v>
      </c>
      <c r="L132" s="4">
        <f ca="1">'PP4'!K$1023</f>
        <v>798</v>
      </c>
      <c r="M132" s="4">
        <f ca="1">'PP4'!L$1023</f>
        <v>718.2</v>
      </c>
      <c r="N132" s="4">
        <f ca="1">'PP4'!M$1023</f>
        <v>718.2</v>
      </c>
      <c r="O132" s="4">
        <f ca="1">'PP4'!N$1023</f>
        <v>718.2</v>
      </c>
      <c r="P132" s="4">
        <f ca="1">'PP4'!O$1023</f>
        <v>718.2</v>
      </c>
      <c r="Q132" s="4">
        <f ca="1">'PP4'!P$1023</f>
        <v>718.2</v>
      </c>
      <c r="R132" s="4">
        <f ca="1">'PP4'!Q$1023</f>
        <v>718.2</v>
      </c>
      <c r="S132" s="4">
        <f ca="1">'PP4'!R$1023</f>
        <v>718.2</v>
      </c>
      <c r="T132" s="4">
        <f ca="1">'PP4'!S$1023</f>
        <v>718.2</v>
      </c>
      <c r="U132" s="4">
        <f ca="1">'PP4'!T$1023</f>
        <v>718.2</v>
      </c>
      <c r="V132" s="4">
        <f ca="1">AVERAGE(Table3[[#This Row],[Year 1]:[Year 10]])</f>
        <v>726.18</v>
      </c>
      <c r="W132" s="4">
        <f ca="1">AVERAGE(Table3[[#This Row],[Year 1]:[Year 15]])</f>
        <v>723.5200000000001</v>
      </c>
    </row>
    <row r="133" spans="1:23">
      <c r="A133" s="3" t="s">
        <v>117</v>
      </c>
      <c r="B133" s="3" t="s">
        <v>348</v>
      </c>
      <c r="C133" s="3" t="s">
        <v>458</v>
      </c>
      <c r="D133" s="3" t="str">
        <f t="shared" si="4"/>
        <v>PP4TotalCocoa revenues</v>
      </c>
      <c r="E133" s="3" t="str">
        <f t="shared" si="5"/>
        <v>TotalCocoa revenues</v>
      </c>
      <c r="F133" s="3" t="s">
        <v>589</v>
      </c>
      <c r="G133" s="4">
        <f ca="1">'PP4'!F$1024</f>
        <v>3103.333333333333</v>
      </c>
      <c r="H133" s="4">
        <f ca="1">'PP4'!G$1024</f>
        <v>3751.5030864197524</v>
      </c>
      <c r="I133" s="4">
        <f ca="1">'PP4'!H$1024</f>
        <v>4468.3074074074075</v>
      </c>
      <c r="J133" s="4">
        <f ca="1">'PP4'!I$1024</f>
        <v>4434.8111111111111</v>
      </c>
      <c r="K133" s="4">
        <f ca="1">'PP4'!J$1024</f>
        <v>4401.3148148148148</v>
      </c>
      <c r="L133" s="4">
        <f ca="1">'PP4'!K$1024</f>
        <v>4367.8185185185184</v>
      </c>
      <c r="M133" s="4">
        <f ca="1">'PP4'!L$1024</f>
        <v>4041.7222222222226</v>
      </c>
      <c r="N133" s="4">
        <f ca="1">'PP4'!M$1024</f>
        <v>4008.2259259259263</v>
      </c>
      <c r="O133" s="4">
        <f ca="1">'PP4'!N$1024</f>
        <v>3974.7296296296299</v>
      </c>
      <c r="P133" s="4">
        <f ca="1">'PP4'!O$1024</f>
        <v>3941.2333333333336</v>
      </c>
      <c r="Q133" s="4">
        <f ca="1">'PP4'!P$1024</f>
        <v>3907.7370370370372</v>
      </c>
      <c r="R133" s="4">
        <f ca="1">'PP4'!Q$1024</f>
        <v>3806.4107407407409</v>
      </c>
      <c r="S133" s="4">
        <f ca="1">'PP4'!R$1024</f>
        <v>3705.0844444444447</v>
      </c>
      <c r="T133" s="4">
        <f ca="1">'PP4'!S$1024</f>
        <v>3603.7581481481484</v>
      </c>
      <c r="U133" s="4">
        <f ca="1">'PP4'!T$1024</f>
        <v>3502.4318518518521</v>
      </c>
      <c r="V133" s="4">
        <f ca="1">AVERAGE(Table3[[#This Row],[Year 1]:[Year 10]])</f>
        <v>4049.2999382716052</v>
      </c>
      <c r="W133" s="4">
        <f ca="1">AVERAGE(Table3[[#This Row],[Year 1]:[Year 15]])</f>
        <v>3934.5614403292179</v>
      </c>
    </row>
    <row r="134" spans="1:23">
      <c r="A134" s="3" t="s">
        <v>117</v>
      </c>
      <c r="B134" s="3" t="s">
        <v>88</v>
      </c>
      <c r="C134" s="3" t="s">
        <v>513</v>
      </c>
      <c r="D134" s="3" t="str">
        <f t="shared" si="4"/>
        <v>PP4Plot 1Non-cocoa revenues</v>
      </c>
      <c r="E134" s="3" t="str">
        <f t="shared" si="5"/>
        <v>Plot 1Non-cocoa revenues</v>
      </c>
      <c r="F134" s="3" t="s">
        <v>589</v>
      </c>
      <c r="G134" s="4">
        <f ca="1">'PP4'!F$1034</f>
        <v>139.65</v>
      </c>
      <c r="H134" s="4">
        <f ca="1">'PP4'!G$1034</f>
        <v>139.65</v>
      </c>
      <c r="I134" s="4">
        <f ca="1">'PP4'!H$1034</f>
        <v>139.65</v>
      </c>
      <c r="J134" s="4">
        <f ca="1">'PP4'!I$1034</f>
        <v>139.65</v>
      </c>
      <c r="K134" s="4">
        <f ca="1">'PP4'!J$1034</f>
        <v>139.65</v>
      </c>
      <c r="L134" s="4">
        <f ca="1">'PP4'!K$1034</f>
        <v>139.65</v>
      </c>
      <c r="M134" s="4">
        <f ca="1">'PP4'!L$1034</f>
        <v>139.65</v>
      </c>
      <c r="N134" s="4">
        <f ca="1">'PP4'!M$1034</f>
        <v>139.65</v>
      </c>
      <c r="O134" s="4">
        <f ca="1">'PP4'!N$1034</f>
        <v>139.65</v>
      </c>
      <c r="P134" s="4">
        <f ca="1">'PP4'!O$1034</f>
        <v>139.65</v>
      </c>
      <c r="Q134" s="4">
        <f ca="1">'PP4'!P$1034</f>
        <v>139.65</v>
      </c>
      <c r="R134" s="4">
        <f ca="1">'PP4'!Q$1034</f>
        <v>139.65</v>
      </c>
      <c r="S134" s="4">
        <f ca="1">'PP4'!R$1034</f>
        <v>139.65</v>
      </c>
      <c r="T134" s="4">
        <f ca="1">'PP4'!S$1034</f>
        <v>139.65</v>
      </c>
      <c r="U134" s="4">
        <f ca="1">'PP4'!T$1034</f>
        <v>139.65</v>
      </c>
      <c r="V134" s="4">
        <f ca="1">AVERAGE(Table3[[#This Row],[Year 1]:[Year 10]])</f>
        <v>139.65000000000003</v>
      </c>
      <c r="W134" s="4">
        <f ca="1">AVERAGE(Table3[[#This Row],[Year 1]:[Year 15]])</f>
        <v>139.65000000000003</v>
      </c>
    </row>
    <row r="135" spans="1:23">
      <c r="A135" s="3" t="s">
        <v>117</v>
      </c>
      <c r="B135" s="3" t="s">
        <v>89</v>
      </c>
      <c r="C135" s="3" t="s">
        <v>513</v>
      </c>
      <c r="D135" s="3" t="str">
        <f t="shared" si="4"/>
        <v>PP4Plot 2Non-cocoa revenues</v>
      </c>
      <c r="E135" s="3" t="str">
        <f t="shared" si="5"/>
        <v>Plot 2Non-cocoa revenues</v>
      </c>
      <c r="F135" s="3" t="s">
        <v>589</v>
      </c>
      <c r="G135" s="4">
        <f ca="1">'PP4'!F$1035</f>
        <v>139.65</v>
      </c>
      <c r="H135" s="4">
        <f ca="1">'PP4'!G$1035</f>
        <v>139.65</v>
      </c>
      <c r="I135" s="4">
        <f ca="1">'PP4'!H$1035</f>
        <v>139.65</v>
      </c>
      <c r="J135" s="4">
        <f ca="1">'PP4'!I$1035</f>
        <v>139.65</v>
      </c>
      <c r="K135" s="4">
        <f ca="1">'PP4'!J$1035</f>
        <v>139.65</v>
      </c>
      <c r="L135" s="4">
        <f ca="1">'PP4'!K$1035</f>
        <v>139.65</v>
      </c>
      <c r="M135" s="4">
        <f ca="1">'PP4'!L$1035</f>
        <v>139.65</v>
      </c>
      <c r="N135" s="4">
        <f ca="1">'PP4'!M$1035</f>
        <v>139.65</v>
      </c>
      <c r="O135" s="4">
        <f ca="1">'PP4'!N$1035</f>
        <v>139.65</v>
      </c>
      <c r="P135" s="4">
        <f ca="1">'PP4'!O$1035</f>
        <v>139.65</v>
      </c>
      <c r="Q135" s="4">
        <f ca="1">'PP4'!P$1035</f>
        <v>139.65</v>
      </c>
      <c r="R135" s="4">
        <f ca="1">'PP4'!Q$1035</f>
        <v>139.65</v>
      </c>
      <c r="S135" s="4">
        <f ca="1">'PP4'!R$1035</f>
        <v>139.65</v>
      </c>
      <c r="T135" s="4">
        <f ca="1">'PP4'!S$1035</f>
        <v>139.65</v>
      </c>
      <c r="U135" s="4">
        <f ca="1">'PP4'!T$1035</f>
        <v>139.65</v>
      </c>
      <c r="V135" s="4">
        <f ca="1">AVERAGE(Table3[[#This Row],[Year 1]:[Year 10]])</f>
        <v>139.65000000000003</v>
      </c>
      <c r="W135" s="4">
        <f ca="1">AVERAGE(Table3[[#This Row],[Year 1]:[Year 15]])</f>
        <v>139.65000000000003</v>
      </c>
    </row>
    <row r="136" spans="1:23">
      <c r="A136" s="3" t="s">
        <v>117</v>
      </c>
      <c r="B136" s="3" t="s">
        <v>90</v>
      </c>
      <c r="C136" s="3" t="s">
        <v>513</v>
      </c>
      <c r="D136" s="3" t="str">
        <f t="shared" si="4"/>
        <v>PP4Plot 3Non-cocoa revenues</v>
      </c>
      <c r="E136" s="3" t="str">
        <f t="shared" si="5"/>
        <v>Plot 3Non-cocoa revenues</v>
      </c>
      <c r="F136" s="3" t="s">
        <v>589</v>
      </c>
      <c r="G136" s="4">
        <f ca="1">'PP4'!F$1036</f>
        <v>139.65</v>
      </c>
      <c r="H136" s="4">
        <f ca="1">'PP4'!G$1036</f>
        <v>139.65</v>
      </c>
      <c r="I136" s="4">
        <f ca="1">'PP4'!H$1036</f>
        <v>139.65</v>
      </c>
      <c r="J136" s="4">
        <f ca="1">'PP4'!I$1036</f>
        <v>139.65</v>
      </c>
      <c r="K136" s="4">
        <f ca="1">'PP4'!J$1036</f>
        <v>139.65</v>
      </c>
      <c r="L136" s="4">
        <f ca="1">'PP4'!K$1036</f>
        <v>139.65</v>
      </c>
      <c r="M136" s="4">
        <f ca="1">'PP4'!L$1036</f>
        <v>139.65</v>
      </c>
      <c r="N136" s="4">
        <f ca="1">'PP4'!M$1036</f>
        <v>139.65</v>
      </c>
      <c r="O136" s="4">
        <f ca="1">'PP4'!N$1036</f>
        <v>139.65</v>
      </c>
      <c r="P136" s="4">
        <f ca="1">'PP4'!O$1036</f>
        <v>139.65</v>
      </c>
      <c r="Q136" s="4">
        <f ca="1">'PP4'!P$1036</f>
        <v>139.65</v>
      </c>
      <c r="R136" s="4">
        <f ca="1">'PP4'!Q$1036</f>
        <v>139.65</v>
      </c>
      <c r="S136" s="4">
        <f ca="1">'PP4'!R$1036</f>
        <v>139.65</v>
      </c>
      <c r="T136" s="4">
        <f ca="1">'PP4'!S$1036</f>
        <v>139.65</v>
      </c>
      <c r="U136" s="4">
        <f ca="1">'PP4'!T$1036</f>
        <v>139.65</v>
      </c>
      <c r="V136" s="4">
        <f ca="1">AVERAGE(Table3[[#This Row],[Year 1]:[Year 10]])</f>
        <v>139.65000000000003</v>
      </c>
      <c r="W136" s="4">
        <f ca="1">AVERAGE(Table3[[#This Row],[Year 1]:[Year 15]])</f>
        <v>139.65000000000003</v>
      </c>
    </row>
    <row r="137" spans="1:23">
      <c r="A137" s="3" t="s">
        <v>117</v>
      </c>
      <c r="B137" s="3" t="s">
        <v>91</v>
      </c>
      <c r="C137" s="3" t="s">
        <v>513</v>
      </c>
      <c r="D137" s="3" t="str">
        <f t="shared" si="4"/>
        <v>PP4Plot 4Non-cocoa revenues</v>
      </c>
      <c r="E137" s="3" t="str">
        <f t="shared" si="5"/>
        <v>Plot 4Non-cocoa revenues</v>
      </c>
      <c r="F137" s="3" t="s">
        <v>589</v>
      </c>
      <c r="G137" s="4">
        <f ca="1">'PP4'!F$1037</f>
        <v>139.65</v>
      </c>
      <c r="H137" s="4">
        <f ca="1">'PP4'!G$1037</f>
        <v>139.65</v>
      </c>
      <c r="I137" s="4">
        <f ca="1">'PP4'!H$1037</f>
        <v>139.65</v>
      </c>
      <c r="J137" s="4">
        <f ca="1">'PP4'!I$1037</f>
        <v>139.65</v>
      </c>
      <c r="K137" s="4">
        <f ca="1">'PP4'!J$1037</f>
        <v>139.65</v>
      </c>
      <c r="L137" s="4">
        <f ca="1">'PP4'!K$1037</f>
        <v>139.65</v>
      </c>
      <c r="M137" s="4">
        <f ca="1">'PP4'!L$1037</f>
        <v>139.65</v>
      </c>
      <c r="N137" s="4">
        <f ca="1">'PP4'!M$1037</f>
        <v>139.65</v>
      </c>
      <c r="O137" s="4">
        <f ca="1">'PP4'!N$1037</f>
        <v>139.65</v>
      </c>
      <c r="P137" s="4">
        <f ca="1">'PP4'!O$1037</f>
        <v>139.65</v>
      </c>
      <c r="Q137" s="4">
        <f ca="1">'PP4'!P$1037</f>
        <v>139.65</v>
      </c>
      <c r="R137" s="4">
        <f ca="1">'PP4'!Q$1037</f>
        <v>139.65</v>
      </c>
      <c r="S137" s="4">
        <f ca="1">'PP4'!R$1037</f>
        <v>139.65</v>
      </c>
      <c r="T137" s="4">
        <f ca="1">'PP4'!S$1037</f>
        <v>139.65</v>
      </c>
      <c r="U137" s="4">
        <f ca="1">'PP4'!T$1037</f>
        <v>139.65</v>
      </c>
      <c r="V137" s="4">
        <f ca="1">AVERAGE(Table3[[#This Row],[Year 1]:[Year 10]])</f>
        <v>139.65000000000003</v>
      </c>
      <c r="W137" s="4">
        <f ca="1">AVERAGE(Table3[[#This Row],[Year 1]:[Year 15]])</f>
        <v>139.65000000000003</v>
      </c>
    </row>
    <row r="138" spans="1:23">
      <c r="A138" s="3" t="s">
        <v>117</v>
      </c>
      <c r="B138" s="3" t="s">
        <v>92</v>
      </c>
      <c r="C138" s="3" t="s">
        <v>513</v>
      </c>
      <c r="D138" s="3" t="str">
        <f t="shared" si="4"/>
        <v>PP4Plot 5Non-cocoa revenues</v>
      </c>
      <c r="E138" s="3" t="str">
        <f t="shared" si="5"/>
        <v>Plot 5Non-cocoa revenues</v>
      </c>
      <c r="F138" s="3" t="s">
        <v>589</v>
      </c>
      <c r="G138" s="4">
        <f ca="1">'PP4'!F$1038</f>
        <v>139.65</v>
      </c>
      <c r="H138" s="4">
        <f ca="1">'PP4'!G$1038</f>
        <v>139.65</v>
      </c>
      <c r="I138" s="4">
        <f ca="1">'PP4'!H$1038</f>
        <v>139.65</v>
      </c>
      <c r="J138" s="4">
        <f ca="1">'PP4'!I$1038</f>
        <v>139.65</v>
      </c>
      <c r="K138" s="4">
        <f ca="1">'PP4'!J$1038</f>
        <v>139.65</v>
      </c>
      <c r="L138" s="4">
        <f ca="1">'PP4'!K$1038</f>
        <v>139.65</v>
      </c>
      <c r="M138" s="4">
        <f ca="1">'PP4'!L$1038</f>
        <v>139.65</v>
      </c>
      <c r="N138" s="4">
        <f ca="1">'PP4'!M$1038</f>
        <v>139.65</v>
      </c>
      <c r="O138" s="4">
        <f ca="1">'PP4'!N$1038</f>
        <v>139.65</v>
      </c>
      <c r="P138" s="4">
        <f ca="1">'PP4'!O$1038</f>
        <v>139.65</v>
      </c>
      <c r="Q138" s="4">
        <f ca="1">'PP4'!P$1038</f>
        <v>139.65</v>
      </c>
      <c r="R138" s="4">
        <f ca="1">'PP4'!Q$1038</f>
        <v>139.65</v>
      </c>
      <c r="S138" s="4">
        <f ca="1">'PP4'!R$1038</f>
        <v>139.65</v>
      </c>
      <c r="T138" s="4">
        <f ca="1">'PP4'!S$1038</f>
        <v>139.65</v>
      </c>
      <c r="U138" s="4">
        <f ca="1">'PP4'!T$1038</f>
        <v>139.65</v>
      </c>
      <c r="V138" s="4">
        <f ca="1">AVERAGE(Table3[[#This Row],[Year 1]:[Year 10]])</f>
        <v>139.65000000000003</v>
      </c>
      <c r="W138" s="4">
        <f ca="1">AVERAGE(Table3[[#This Row],[Year 1]:[Year 15]])</f>
        <v>139.65000000000003</v>
      </c>
    </row>
    <row r="139" spans="1:23">
      <c r="A139" s="3" t="s">
        <v>117</v>
      </c>
      <c r="B139" s="3" t="s">
        <v>348</v>
      </c>
      <c r="C139" s="3" t="s">
        <v>513</v>
      </c>
      <c r="D139" s="3" t="str">
        <f t="shared" si="4"/>
        <v>PP4TotalNon-cocoa revenues</v>
      </c>
      <c r="E139" s="3" t="str">
        <f t="shared" si="5"/>
        <v>TotalNon-cocoa revenues</v>
      </c>
      <c r="F139" s="3" t="s">
        <v>589</v>
      </c>
      <c r="G139" s="4">
        <f ca="1">'PP4'!F$1039</f>
        <v>698.25</v>
      </c>
      <c r="H139" s="4">
        <f ca="1">'PP4'!G$1039</f>
        <v>698.25</v>
      </c>
      <c r="I139" s="4">
        <f ca="1">'PP4'!H$1039</f>
        <v>698.25</v>
      </c>
      <c r="J139" s="4">
        <f ca="1">'PP4'!I$1039</f>
        <v>698.25</v>
      </c>
      <c r="K139" s="4">
        <f ca="1">'PP4'!J$1039</f>
        <v>698.25</v>
      </c>
      <c r="L139" s="4">
        <f ca="1">'PP4'!K$1039</f>
        <v>698.25</v>
      </c>
      <c r="M139" s="4">
        <f ca="1">'PP4'!L$1039</f>
        <v>698.25</v>
      </c>
      <c r="N139" s="4">
        <f ca="1">'PP4'!M$1039</f>
        <v>698.25</v>
      </c>
      <c r="O139" s="4">
        <f ca="1">'PP4'!N$1039</f>
        <v>698.25</v>
      </c>
      <c r="P139" s="4">
        <f ca="1">'PP4'!O$1039</f>
        <v>698.25</v>
      </c>
      <c r="Q139" s="4">
        <f ca="1">'PP4'!P$1039</f>
        <v>698.25</v>
      </c>
      <c r="R139" s="4">
        <f ca="1">'PP4'!Q$1039</f>
        <v>698.25</v>
      </c>
      <c r="S139" s="4">
        <f ca="1">'PP4'!R$1039</f>
        <v>698.25</v>
      </c>
      <c r="T139" s="4">
        <f ca="1">'PP4'!S$1039</f>
        <v>698.25</v>
      </c>
      <c r="U139" s="4">
        <f ca="1">'PP4'!T$1039</f>
        <v>698.25</v>
      </c>
      <c r="V139" s="4">
        <f ca="1">AVERAGE(Table3[[#This Row],[Year 1]:[Year 10]])</f>
        <v>698.25</v>
      </c>
      <c r="W139" s="4">
        <f ca="1">AVERAGE(Table3[[#This Row],[Year 1]:[Year 15]])</f>
        <v>698.25</v>
      </c>
    </row>
    <row r="140" spans="1:23">
      <c r="A140" s="3" t="s">
        <v>117</v>
      </c>
      <c r="B140" s="3" t="s">
        <v>88</v>
      </c>
      <c r="C140" s="3" t="s">
        <v>41</v>
      </c>
      <c r="D140" s="3" t="str">
        <f t="shared" si="4"/>
        <v>PP4Plot 1Expenses</v>
      </c>
      <c r="E140" s="3" t="str">
        <f t="shared" si="5"/>
        <v>Plot 1Expenses</v>
      </c>
      <c r="F140" s="3" t="s">
        <v>589</v>
      </c>
      <c r="G140" s="4">
        <f ca="1">'PP4'!F$1049</f>
        <v>-422.0826008331843</v>
      </c>
      <c r="H140" s="4">
        <f ca="1">'PP4'!G$1049</f>
        <v>-423.90179409139853</v>
      </c>
      <c r="I140" s="4">
        <f ca="1">'PP4'!H$1049</f>
        <v>-427.96959070156799</v>
      </c>
      <c r="J140" s="4">
        <f ca="1">'PP4'!I$1049</f>
        <v>-427.96959070156799</v>
      </c>
      <c r="K140" s="4">
        <f ca="1">'PP4'!J$1049</f>
        <v>-427.96959070156799</v>
      </c>
      <c r="L140" s="4">
        <f ca="1">'PP4'!K$1049</f>
        <v>-427.96959070156799</v>
      </c>
      <c r="M140" s="4">
        <f ca="1">'PP4'!L$1049</f>
        <v>-425.52891273546629</v>
      </c>
      <c r="N140" s="4">
        <f ca="1">'PP4'!M$1049</f>
        <v>-425.52891273546629</v>
      </c>
      <c r="O140" s="4">
        <f ca="1">'PP4'!N$1049</f>
        <v>-425.52891273546629</v>
      </c>
      <c r="P140" s="4">
        <f ca="1">'PP4'!O$1049</f>
        <v>-425.52891273546629</v>
      </c>
      <c r="Q140" s="4">
        <f ca="1">'PP4'!P$1049</f>
        <v>-425.52891273546629</v>
      </c>
      <c r="R140" s="4">
        <f ca="1">'PP4'!Q$1049</f>
        <v>-425.52891273546629</v>
      </c>
      <c r="S140" s="4">
        <f ca="1">'PP4'!R$1049</f>
        <v>-425.52891273546629</v>
      </c>
      <c r="T140" s="4">
        <f ca="1">'PP4'!S$1049</f>
        <v>-425.52891273546629</v>
      </c>
      <c r="U140" s="4">
        <f ca="1">'PP4'!T$1049</f>
        <v>-425.52891273546629</v>
      </c>
      <c r="V140" s="4">
        <f ca="1">AVERAGE(Table3[[#This Row],[Year 1]:[Year 10]])</f>
        <v>-425.99784086727198</v>
      </c>
      <c r="W140" s="4">
        <f ca="1">AVERAGE(Table3[[#This Row],[Year 1]:[Year 15]])</f>
        <v>-425.84153149000338</v>
      </c>
    </row>
    <row r="141" spans="1:23">
      <c r="A141" s="3" t="s">
        <v>117</v>
      </c>
      <c r="B141" s="3" t="s">
        <v>89</v>
      </c>
      <c r="C141" s="3" t="s">
        <v>41</v>
      </c>
      <c r="D141" s="3" t="str">
        <f t="shared" si="4"/>
        <v>PP4Plot 2Expenses</v>
      </c>
      <c r="E141" s="3" t="str">
        <f t="shared" si="5"/>
        <v>Plot 2Expenses</v>
      </c>
      <c r="F141" s="3" t="s">
        <v>589</v>
      </c>
      <c r="G141" s="4">
        <f ca="1">'PP4'!F$1050</f>
        <v>-430.21819405352329</v>
      </c>
      <c r="H141" s="4">
        <f ca="1">'PP4'!G$1050</f>
        <v>-431.02043815919512</v>
      </c>
      <c r="I141" s="4">
        <f ca="1">'PP4'!H$1050</f>
        <v>-436.51196358292395</v>
      </c>
      <c r="J141" s="4">
        <f ca="1">'PP4'!I$1050</f>
        <v>-436.51196358292395</v>
      </c>
      <c r="K141" s="4">
        <f ca="1">'PP4'!J$1050</f>
        <v>-436.51196358292395</v>
      </c>
      <c r="L141" s="4">
        <f ca="1">'PP4'!K$1050</f>
        <v>-436.51196358292395</v>
      </c>
      <c r="M141" s="4">
        <f ca="1">'PP4'!L$1050</f>
        <v>-436.51196358292395</v>
      </c>
      <c r="N141" s="4">
        <f ca="1">'PP4'!M$1050</f>
        <v>-436.51196358292395</v>
      </c>
      <c r="O141" s="4">
        <f ca="1">'PP4'!N$1050</f>
        <v>-436.51196358292395</v>
      </c>
      <c r="P141" s="4">
        <f ca="1">'PP4'!O$1050</f>
        <v>-436.51196358292395</v>
      </c>
      <c r="Q141" s="4">
        <f ca="1">'PP4'!P$1050</f>
        <v>-436.51196358292395</v>
      </c>
      <c r="R141" s="4">
        <f ca="1">'PP4'!Q$1050</f>
        <v>-434.4373873117375</v>
      </c>
      <c r="S141" s="4">
        <f ca="1">'PP4'!R$1050</f>
        <v>-432.36281104055109</v>
      </c>
      <c r="T141" s="4">
        <f ca="1">'PP4'!S$1050</f>
        <v>-430.28823476936464</v>
      </c>
      <c r="U141" s="4">
        <f ca="1">'PP4'!T$1050</f>
        <v>-428.21365849817818</v>
      </c>
      <c r="V141" s="4">
        <f ca="1">AVERAGE(Table3[[#This Row],[Year 1]:[Year 10]])</f>
        <v>-435.33343408761112</v>
      </c>
      <c r="W141" s="4">
        <f ca="1">AVERAGE(Table3[[#This Row],[Year 1]:[Year 15]])</f>
        <v>-434.34322640525778</v>
      </c>
    </row>
    <row r="142" spans="1:23">
      <c r="A142" s="3" t="s">
        <v>117</v>
      </c>
      <c r="B142" s="3" t="s">
        <v>90</v>
      </c>
      <c r="C142" s="3" t="s">
        <v>41</v>
      </c>
      <c r="D142" s="3" t="str">
        <f t="shared" si="4"/>
        <v>PP4Plot 3Expenses</v>
      </c>
      <c r="E142" s="3" t="str">
        <f t="shared" si="5"/>
        <v>Plot 3Expenses</v>
      </c>
      <c r="F142" s="3" t="s">
        <v>589</v>
      </c>
      <c r="G142" s="4">
        <f ca="1">'PP4'!F$1051</f>
        <v>-416.65887201962499</v>
      </c>
      <c r="H142" s="4">
        <f ca="1">'PP4'!G$1051</f>
        <v>-416.26839798342615</v>
      </c>
      <c r="I142" s="4">
        <f ca="1">'PP4'!H$1051</f>
        <v>-417.78503326277325</v>
      </c>
      <c r="J142" s="4">
        <f ca="1">'PP4'!I$1051</f>
        <v>-416.76055115354541</v>
      </c>
      <c r="K142" s="4">
        <f ca="1">'PP4'!J$1051</f>
        <v>-415.73606904431756</v>
      </c>
      <c r="L142" s="4">
        <f ca="1">'PP4'!K$1051</f>
        <v>-414.71158693508966</v>
      </c>
      <c r="M142" s="4">
        <f ca="1">'PP4'!L$1051</f>
        <v>-413.68710482586181</v>
      </c>
      <c r="N142" s="4">
        <f ca="1">'PP4'!M$1051</f>
        <v>-412.6626227166339</v>
      </c>
      <c r="O142" s="4">
        <f ca="1">'PP4'!N$1051</f>
        <v>-411.63814060740606</v>
      </c>
      <c r="P142" s="4">
        <f ca="1">'PP4'!O$1051</f>
        <v>-410.61365849817821</v>
      </c>
      <c r="Q142" s="4">
        <f ca="1">'PP4'!P$1051</f>
        <v>-409.58917638895031</v>
      </c>
      <c r="R142" s="4">
        <f ca="1">'PP4'!Q$1051</f>
        <v>-408.56469427972246</v>
      </c>
      <c r="S142" s="4">
        <f ca="1">'PP4'!R$1051</f>
        <v>-407.54021217049456</v>
      </c>
      <c r="T142" s="4">
        <f ca="1">'PP4'!S$1051</f>
        <v>-406.51573006126671</v>
      </c>
      <c r="U142" s="4">
        <f ca="1">'PP4'!T$1051</f>
        <v>-405.49124795203886</v>
      </c>
      <c r="V142" s="4">
        <f ca="1">AVERAGE(Table3[[#This Row],[Year 1]:[Year 10]])</f>
        <v>-414.65220370468569</v>
      </c>
      <c r="W142" s="4">
        <f ca="1">AVERAGE(Table3[[#This Row],[Year 1]:[Year 15]])</f>
        <v>-412.28153985995527</v>
      </c>
    </row>
    <row r="143" spans="1:23">
      <c r="A143" s="3" t="s">
        <v>117</v>
      </c>
      <c r="B143" s="3" t="s">
        <v>91</v>
      </c>
      <c r="C143" s="3" t="s">
        <v>41</v>
      </c>
      <c r="D143" s="3" t="str">
        <f t="shared" si="4"/>
        <v>PP4Plot 4Expenses</v>
      </c>
      <c r="E143" s="3" t="str">
        <f t="shared" si="5"/>
        <v>Plot 4Expenses</v>
      </c>
      <c r="F143" s="3" t="s">
        <v>589</v>
      </c>
      <c r="G143" s="4">
        <f ca="1">'PP4'!F$1052</f>
        <v>-432.93005846030297</v>
      </c>
      <c r="H143" s="4">
        <f ca="1">'PP4'!G$1052</f>
        <v>-437.46111612529683</v>
      </c>
      <c r="I143" s="4">
        <f ca="1">'PP4'!H$1052</f>
        <v>-444.24077714224597</v>
      </c>
      <c r="J143" s="4">
        <f ca="1">'PP4'!I$1052</f>
        <v>-444.24077714224597</v>
      </c>
      <c r="K143" s="4">
        <f ca="1">'PP4'!J$1052</f>
        <v>-444.24077714224597</v>
      </c>
      <c r="L143" s="4">
        <f ca="1">'PP4'!K$1052</f>
        <v>-444.24077714224597</v>
      </c>
      <c r="M143" s="4">
        <f ca="1">'PP4'!L$1052</f>
        <v>-440.17298053207651</v>
      </c>
      <c r="N143" s="4">
        <f ca="1">'PP4'!M$1052</f>
        <v>-440.17298053207651</v>
      </c>
      <c r="O143" s="4">
        <f ca="1">'PP4'!N$1052</f>
        <v>-440.17298053207651</v>
      </c>
      <c r="P143" s="4">
        <f ca="1">'PP4'!O$1052</f>
        <v>-440.17298053207651</v>
      </c>
      <c r="Q143" s="4">
        <f ca="1">'PP4'!P$1052</f>
        <v>-440.17298053207651</v>
      </c>
      <c r="R143" s="4">
        <f ca="1">'PP4'!Q$1052</f>
        <v>-440.17298053207651</v>
      </c>
      <c r="S143" s="4">
        <f ca="1">'PP4'!R$1052</f>
        <v>-440.17298053207651</v>
      </c>
      <c r="T143" s="4">
        <f ca="1">'PP4'!S$1052</f>
        <v>-440.17298053207651</v>
      </c>
      <c r="U143" s="4">
        <f ca="1">'PP4'!T$1052</f>
        <v>-440.17298053207651</v>
      </c>
      <c r="V143" s="4">
        <f ca="1">AVERAGE(Table3[[#This Row],[Year 1]:[Year 10]])</f>
        <v>-440.80462052828898</v>
      </c>
      <c r="W143" s="4">
        <f ca="1">AVERAGE(Table3[[#This Row],[Year 1]:[Year 15]])</f>
        <v>-440.59407386288484</v>
      </c>
    </row>
    <row r="144" spans="1:23">
      <c r="A144" s="3" t="s">
        <v>117</v>
      </c>
      <c r="B144" s="3" t="s">
        <v>92</v>
      </c>
      <c r="C144" s="3" t="s">
        <v>41</v>
      </c>
      <c r="D144" s="3" t="str">
        <f t="shared" si="4"/>
        <v>PP4Plot 5Expenses</v>
      </c>
      <c r="E144" s="3" t="str">
        <f t="shared" si="5"/>
        <v>Plot 5Expenses</v>
      </c>
      <c r="F144" s="3" t="s">
        <v>589</v>
      </c>
      <c r="G144" s="4">
        <f ca="1">'PP4'!F$1053</f>
        <v>-422.0826008331843</v>
      </c>
      <c r="H144" s="4">
        <f ca="1">'PP4'!G$1053</f>
        <v>-423.90179409139853</v>
      </c>
      <c r="I144" s="4">
        <f ca="1">'PP4'!H$1053</f>
        <v>-427.96959070156799</v>
      </c>
      <c r="J144" s="4">
        <f ca="1">'PP4'!I$1053</f>
        <v>-427.96959070156799</v>
      </c>
      <c r="K144" s="4">
        <f ca="1">'PP4'!J$1053</f>
        <v>-427.96959070156799</v>
      </c>
      <c r="L144" s="4">
        <f ca="1">'PP4'!K$1053</f>
        <v>-427.96959070156799</v>
      </c>
      <c r="M144" s="4">
        <f ca="1">'PP4'!L$1053</f>
        <v>-425.52891273546629</v>
      </c>
      <c r="N144" s="4">
        <f ca="1">'PP4'!M$1053</f>
        <v>-425.52891273546629</v>
      </c>
      <c r="O144" s="4">
        <f ca="1">'PP4'!N$1053</f>
        <v>-425.52891273546629</v>
      </c>
      <c r="P144" s="4">
        <f ca="1">'PP4'!O$1053</f>
        <v>-425.52891273546629</v>
      </c>
      <c r="Q144" s="4">
        <f ca="1">'PP4'!P$1053</f>
        <v>-425.52891273546629</v>
      </c>
      <c r="R144" s="4">
        <f ca="1">'PP4'!Q$1053</f>
        <v>-425.52891273546629</v>
      </c>
      <c r="S144" s="4">
        <f ca="1">'PP4'!R$1053</f>
        <v>-425.52891273546629</v>
      </c>
      <c r="T144" s="4">
        <f ca="1">'PP4'!S$1053</f>
        <v>-425.52891273546629</v>
      </c>
      <c r="U144" s="4">
        <f ca="1">'PP4'!T$1053</f>
        <v>-425.52891273546629</v>
      </c>
      <c r="V144" s="4">
        <f ca="1">AVERAGE(Table3[[#This Row],[Year 1]:[Year 10]])</f>
        <v>-425.99784086727198</v>
      </c>
      <c r="W144" s="4">
        <f ca="1">AVERAGE(Table3[[#This Row],[Year 1]:[Year 15]])</f>
        <v>-425.84153149000338</v>
      </c>
    </row>
    <row r="145" spans="1:23">
      <c r="A145" s="3" t="s">
        <v>117</v>
      </c>
      <c r="B145" s="3" t="s">
        <v>348</v>
      </c>
      <c r="C145" s="3" t="s">
        <v>41</v>
      </c>
      <c r="D145" s="3" t="str">
        <f t="shared" si="4"/>
        <v>PP4TotalExpenses</v>
      </c>
      <c r="E145" s="3" t="str">
        <f t="shared" si="5"/>
        <v>TotalExpenses</v>
      </c>
      <c r="F145" s="3" t="s">
        <v>589</v>
      </c>
      <c r="G145" s="4">
        <f ca="1">'PP4'!F$1054</f>
        <v>-2123.9723261998197</v>
      </c>
      <c r="H145" s="4">
        <f ca="1">'PP4'!G$1054</f>
        <v>-2132.5535404507154</v>
      </c>
      <c r="I145" s="4">
        <f ca="1">'PP4'!H$1054</f>
        <v>-2154.4769553910792</v>
      </c>
      <c r="J145" s="4">
        <f ca="1">'PP4'!I$1054</f>
        <v>-2153.4524732818513</v>
      </c>
      <c r="K145" s="4">
        <f ca="1">'PP4'!J$1054</f>
        <v>-2152.4279911726235</v>
      </c>
      <c r="L145" s="4">
        <f ca="1">'PP4'!K$1054</f>
        <v>-2151.4035090633956</v>
      </c>
      <c r="M145" s="4">
        <f ca="1">'PP4'!L$1054</f>
        <v>-2141.429874411795</v>
      </c>
      <c r="N145" s="4">
        <f ca="1">'PP4'!M$1054</f>
        <v>-2140.4053923025667</v>
      </c>
      <c r="O145" s="4">
        <f ca="1">'PP4'!N$1054</f>
        <v>-2139.3809101933393</v>
      </c>
      <c r="P145" s="4">
        <f ca="1">'PP4'!O$1054</f>
        <v>-2138.356428084111</v>
      </c>
      <c r="Q145" s="4">
        <f ca="1">'PP4'!P$1054</f>
        <v>-2137.3319459748836</v>
      </c>
      <c r="R145" s="4">
        <f ca="1">'PP4'!Q$1054</f>
        <v>-2134.232887594469</v>
      </c>
      <c r="S145" s="4">
        <f ca="1">'PP4'!R$1054</f>
        <v>-2131.1338292140549</v>
      </c>
      <c r="T145" s="4">
        <f ca="1">'PP4'!S$1054</f>
        <v>-2128.0347708336403</v>
      </c>
      <c r="U145" s="4">
        <f ca="1">'PP4'!T$1054</f>
        <v>-2124.9357124532262</v>
      </c>
      <c r="V145" s="4">
        <f ca="1">AVERAGE(Table3[[#This Row],[Year 1]:[Year 10]])</f>
        <v>-2142.7859400551301</v>
      </c>
      <c r="W145" s="4">
        <f ca="1">AVERAGE(Table3[[#This Row],[Year 1]:[Year 15]])</f>
        <v>-2138.9019031081048</v>
      </c>
    </row>
    <row r="146" spans="1:23">
      <c r="A146" s="3" t="s">
        <v>117</v>
      </c>
      <c r="B146" s="3" t="s">
        <v>88</v>
      </c>
      <c r="C146" s="3" t="s">
        <v>46</v>
      </c>
      <c r="D146" s="3" t="str">
        <f t="shared" si="4"/>
        <v>PP4Plot 1Net income</v>
      </c>
      <c r="E146" s="3" t="str">
        <f t="shared" si="5"/>
        <v>Plot 1Net income</v>
      </c>
      <c r="F146" s="3" t="s">
        <v>589</v>
      </c>
      <c r="G146" s="4">
        <f ca="1">'PP4'!F$1064</f>
        <v>249.56739916681568</v>
      </c>
      <c r="H146" s="4">
        <f ca="1">'PP4'!G$1064</f>
        <v>380.74820590860134</v>
      </c>
      <c r="I146" s="4">
        <f ca="1">'PP4'!H$1064</f>
        <v>509.68040929843198</v>
      </c>
      <c r="J146" s="4">
        <f ca="1">'PP4'!I$1064</f>
        <v>509.68040929843198</v>
      </c>
      <c r="K146" s="4">
        <f ca="1">'PP4'!J$1064</f>
        <v>509.68040929843198</v>
      </c>
      <c r="L146" s="4">
        <f ca="1">'PP4'!K$1064</f>
        <v>509.68040929843198</v>
      </c>
      <c r="M146" s="4">
        <f ca="1">'PP4'!L$1064</f>
        <v>432.32108726453373</v>
      </c>
      <c r="N146" s="4">
        <f ca="1">'PP4'!M$1064</f>
        <v>432.32108726453373</v>
      </c>
      <c r="O146" s="4">
        <f ca="1">'PP4'!N$1064</f>
        <v>432.32108726453373</v>
      </c>
      <c r="P146" s="4">
        <f ca="1">'PP4'!O$1064</f>
        <v>432.32108726453373</v>
      </c>
      <c r="Q146" s="4">
        <f ca="1">'PP4'!P$1064</f>
        <v>432.32108726453373</v>
      </c>
      <c r="R146" s="4">
        <f ca="1">'PP4'!Q$1064</f>
        <v>432.32108726453373</v>
      </c>
      <c r="S146" s="4">
        <f ca="1">'PP4'!R$1064</f>
        <v>432.32108726453373</v>
      </c>
      <c r="T146" s="4">
        <f ca="1">'PP4'!S$1064</f>
        <v>432.32108726453373</v>
      </c>
      <c r="U146" s="4">
        <f ca="1">'PP4'!T$1064</f>
        <v>432.32108726453373</v>
      </c>
      <c r="V146" s="4">
        <f ca="1">AVERAGE(Table3[[#This Row],[Year 1]:[Year 10]])</f>
        <v>439.83215913272795</v>
      </c>
      <c r="W146" s="4">
        <f ca="1">AVERAGE(Table3[[#This Row],[Year 1]:[Year 15]])</f>
        <v>437.3284685099967</v>
      </c>
    </row>
    <row r="147" spans="1:23">
      <c r="A147" s="3" t="s">
        <v>117</v>
      </c>
      <c r="B147" s="3" t="s">
        <v>89</v>
      </c>
      <c r="C147" s="3" t="s">
        <v>46</v>
      </c>
      <c r="D147" s="3" t="str">
        <f t="shared" si="4"/>
        <v>PP4Plot 2Net income</v>
      </c>
      <c r="E147" s="3" t="str">
        <f t="shared" si="5"/>
        <v>Plot 2Net income</v>
      </c>
      <c r="F147" s="3" t="s">
        <v>589</v>
      </c>
      <c r="G147" s="4">
        <f ca="1">'PP4'!F$1065</f>
        <v>507.43180594647669</v>
      </c>
      <c r="H147" s="4">
        <f ca="1">'PP4'!G$1065</f>
        <v>606.37956184080474</v>
      </c>
      <c r="I147" s="4">
        <f ca="1">'PP4'!H$1065</f>
        <v>780.43803641707609</v>
      </c>
      <c r="J147" s="4">
        <f ca="1">'PP4'!I$1065</f>
        <v>780.43803641707609</v>
      </c>
      <c r="K147" s="4">
        <f ca="1">'PP4'!J$1065</f>
        <v>780.43803641707609</v>
      </c>
      <c r="L147" s="4">
        <f ca="1">'PP4'!K$1065</f>
        <v>780.43803641707609</v>
      </c>
      <c r="M147" s="4">
        <f ca="1">'PP4'!L$1065</f>
        <v>780.43803641707609</v>
      </c>
      <c r="N147" s="4">
        <f ca="1">'PP4'!M$1065</f>
        <v>780.43803641707609</v>
      </c>
      <c r="O147" s="4">
        <f ca="1">'PP4'!N$1065</f>
        <v>780.43803641707609</v>
      </c>
      <c r="P147" s="4">
        <f ca="1">'PP4'!O$1065</f>
        <v>780.43803641707609</v>
      </c>
      <c r="Q147" s="4">
        <f ca="1">'PP4'!P$1065</f>
        <v>780.43803641707609</v>
      </c>
      <c r="R147" s="4">
        <f ca="1">'PP4'!Q$1065</f>
        <v>714.68261268826245</v>
      </c>
      <c r="S147" s="4">
        <f ca="1">'PP4'!R$1065</f>
        <v>648.92718895944904</v>
      </c>
      <c r="T147" s="4">
        <f ca="1">'PP4'!S$1065</f>
        <v>583.17176523063551</v>
      </c>
      <c r="U147" s="4">
        <f ca="1">'PP4'!T$1065</f>
        <v>517.41634150182199</v>
      </c>
      <c r="V147" s="4">
        <f ca="1">AVERAGE(Table3[[#This Row],[Year 1]:[Year 10]])</f>
        <v>735.73156591238899</v>
      </c>
      <c r="W147" s="4">
        <f ca="1">AVERAGE(Table3[[#This Row],[Year 1]:[Year 15]])</f>
        <v>706.79677359474226</v>
      </c>
    </row>
    <row r="148" spans="1:23">
      <c r="A148" s="3" t="s">
        <v>117</v>
      </c>
      <c r="B148" s="3" t="s">
        <v>90</v>
      </c>
      <c r="C148" s="3" t="s">
        <v>46</v>
      </c>
      <c r="D148" s="3" t="str">
        <f t="shared" si="4"/>
        <v>PP4Plot 3Net income</v>
      </c>
      <c r="E148" s="3" t="str">
        <f t="shared" si="5"/>
        <v>Plot 3Net income</v>
      </c>
      <c r="F148" s="3" t="s">
        <v>589</v>
      </c>
      <c r="G148" s="4">
        <f ca="1">'PP4'!F$1066</f>
        <v>77.657794647041612</v>
      </c>
      <c r="H148" s="4">
        <f ca="1">'PP4'!G$1066</f>
        <v>138.80135510299345</v>
      </c>
      <c r="I148" s="4">
        <f ca="1">'PP4'!H$1066</f>
        <v>186.87237414463425</v>
      </c>
      <c r="J148" s="4">
        <f ca="1">'PP4'!I$1066</f>
        <v>154.40055995756575</v>
      </c>
      <c r="K148" s="4">
        <f ca="1">'PP4'!J$1066</f>
        <v>121.92874577049736</v>
      </c>
      <c r="L148" s="4">
        <f ca="1">'PP4'!K$1066</f>
        <v>89.456931583428911</v>
      </c>
      <c r="M148" s="4">
        <f ca="1">'PP4'!L$1066</f>
        <v>56.985117396360636</v>
      </c>
      <c r="N148" s="4">
        <f ca="1">'PP4'!M$1066</f>
        <v>24.513303209292076</v>
      </c>
      <c r="O148" s="4">
        <f ca="1">'PP4'!N$1066</f>
        <v>-7.9585109777763137</v>
      </c>
      <c r="P148" s="4">
        <f ca="1">'PP4'!O$1066</f>
        <v>-40.430325164844703</v>
      </c>
      <c r="Q148" s="4">
        <f ca="1">'PP4'!P$1066</f>
        <v>-72.902139351913092</v>
      </c>
      <c r="R148" s="4">
        <f ca="1">'PP4'!Q$1066</f>
        <v>-105.37395353898154</v>
      </c>
      <c r="S148" s="4">
        <f ca="1">'PP4'!R$1066</f>
        <v>-137.84576772604993</v>
      </c>
      <c r="T148" s="4">
        <f ca="1">'PP4'!S$1066</f>
        <v>-170.31758191311837</v>
      </c>
      <c r="U148" s="4">
        <f ca="1">'PP4'!T$1066</f>
        <v>-202.78939610018685</v>
      </c>
      <c r="V148" s="4">
        <f ca="1">AVERAGE(Table3[[#This Row],[Year 1]:[Year 10]])</f>
        <v>80.2227345669193</v>
      </c>
      <c r="W148" s="4">
        <f ca="1">AVERAGE(Table3[[#This Row],[Year 1]:[Year 15]])</f>
        <v>7.5332338025962127</v>
      </c>
    </row>
    <row r="149" spans="1:23">
      <c r="A149" s="3" t="s">
        <v>117</v>
      </c>
      <c r="B149" s="3" t="s">
        <v>91</v>
      </c>
      <c r="C149" s="3" t="s">
        <v>46</v>
      </c>
      <c r="D149" s="3" t="str">
        <f t="shared" si="4"/>
        <v>PP4Plot 4Net income</v>
      </c>
      <c r="E149" s="3" t="str">
        <f t="shared" si="5"/>
        <v>Plot 4Net income</v>
      </c>
      <c r="F149" s="3" t="s">
        <v>589</v>
      </c>
      <c r="G149" s="4">
        <f ca="1">'PP4'!F$1067</f>
        <v>593.38660820636369</v>
      </c>
      <c r="H149" s="4">
        <f ca="1">'PP4'!G$1067</f>
        <v>810.52221720803652</v>
      </c>
      <c r="I149" s="4">
        <f ca="1">'PP4'!H$1067</f>
        <v>1025.4092228577542</v>
      </c>
      <c r="J149" s="4">
        <f ca="1">'PP4'!I$1067</f>
        <v>1025.4092228577542</v>
      </c>
      <c r="K149" s="4">
        <f ca="1">'PP4'!J$1067</f>
        <v>1025.4092228577542</v>
      </c>
      <c r="L149" s="4">
        <f ca="1">'PP4'!K$1067</f>
        <v>1025.4092228577542</v>
      </c>
      <c r="M149" s="4">
        <f ca="1">'PP4'!L$1067</f>
        <v>896.47701946792358</v>
      </c>
      <c r="N149" s="4">
        <f ca="1">'PP4'!M$1067</f>
        <v>896.47701946792358</v>
      </c>
      <c r="O149" s="4">
        <f ca="1">'PP4'!N$1067</f>
        <v>896.47701946792358</v>
      </c>
      <c r="P149" s="4">
        <f ca="1">'PP4'!O$1067</f>
        <v>896.47701946792358</v>
      </c>
      <c r="Q149" s="4">
        <f ca="1">'PP4'!P$1067</f>
        <v>896.47701946792358</v>
      </c>
      <c r="R149" s="4">
        <f ca="1">'PP4'!Q$1067</f>
        <v>896.47701946792358</v>
      </c>
      <c r="S149" s="4">
        <f ca="1">'PP4'!R$1067</f>
        <v>896.47701946792358</v>
      </c>
      <c r="T149" s="4">
        <f ca="1">'PP4'!S$1067</f>
        <v>896.47701946792358</v>
      </c>
      <c r="U149" s="4">
        <f ca="1">'PP4'!T$1067</f>
        <v>896.47701946792358</v>
      </c>
      <c r="V149" s="4">
        <f ca="1">AVERAGE(Table3[[#This Row],[Year 1]:[Year 10]])</f>
        <v>909.14537947171141</v>
      </c>
      <c r="W149" s="4">
        <f ca="1">AVERAGE(Table3[[#This Row],[Year 1]:[Year 15]])</f>
        <v>904.92259280378232</v>
      </c>
    </row>
    <row r="150" spans="1:23">
      <c r="A150" s="3" t="s">
        <v>117</v>
      </c>
      <c r="B150" s="3" t="s">
        <v>92</v>
      </c>
      <c r="C150" s="3" t="s">
        <v>46</v>
      </c>
      <c r="D150" s="3" t="str">
        <f t="shared" si="4"/>
        <v>PP4Plot 5Net income</v>
      </c>
      <c r="E150" s="3" t="str">
        <f t="shared" si="5"/>
        <v>Plot 5Net income</v>
      </c>
      <c r="F150" s="3" t="s">
        <v>589</v>
      </c>
      <c r="G150" s="4">
        <f ca="1">'PP4'!F$1068</f>
        <v>249.56739916681568</v>
      </c>
      <c r="H150" s="4">
        <f ca="1">'PP4'!G$1068</f>
        <v>380.74820590860134</v>
      </c>
      <c r="I150" s="4">
        <f ca="1">'PP4'!H$1068</f>
        <v>509.68040929843198</v>
      </c>
      <c r="J150" s="4">
        <f ca="1">'PP4'!I$1068</f>
        <v>509.68040929843198</v>
      </c>
      <c r="K150" s="4">
        <f ca="1">'PP4'!J$1068</f>
        <v>509.68040929843198</v>
      </c>
      <c r="L150" s="4">
        <f ca="1">'PP4'!K$1068</f>
        <v>509.68040929843198</v>
      </c>
      <c r="M150" s="4">
        <f ca="1">'PP4'!L$1068</f>
        <v>432.32108726453373</v>
      </c>
      <c r="N150" s="4">
        <f ca="1">'PP4'!M$1068</f>
        <v>432.32108726453373</v>
      </c>
      <c r="O150" s="4">
        <f ca="1">'PP4'!N$1068</f>
        <v>432.32108726453373</v>
      </c>
      <c r="P150" s="4">
        <f ca="1">'PP4'!O$1068</f>
        <v>432.32108726453373</v>
      </c>
      <c r="Q150" s="4">
        <f ca="1">'PP4'!P$1068</f>
        <v>432.32108726453373</v>
      </c>
      <c r="R150" s="4">
        <f ca="1">'PP4'!Q$1068</f>
        <v>432.32108726453373</v>
      </c>
      <c r="S150" s="4">
        <f ca="1">'PP4'!R$1068</f>
        <v>432.32108726453373</v>
      </c>
      <c r="T150" s="4">
        <f ca="1">'PP4'!S$1068</f>
        <v>432.32108726453373</v>
      </c>
      <c r="U150" s="4">
        <f ca="1">'PP4'!T$1068</f>
        <v>432.32108726453373</v>
      </c>
      <c r="V150" s="4">
        <f ca="1">AVERAGE(Table3[[#This Row],[Year 1]:[Year 10]])</f>
        <v>439.83215913272795</v>
      </c>
      <c r="W150" s="4">
        <f ca="1">AVERAGE(Table3[[#This Row],[Year 1]:[Year 15]])</f>
        <v>437.3284685099967</v>
      </c>
    </row>
    <row r="151" spans="1:23">
      <c r="A151" s="3" t="s">
        <v>117</v>
      </c>
      <c r="B151" s="3" t="s">
        <v>348</v>
      </c>
      <c r="C151" s="3" t="s">
        <v>46</v>
      </c>
      <c r="D151" s="3" t="str">
        <f t="shared" si="4"/>
        <v>PP4TotalNet income</v>
      </c>
      <c r="E151" s="3" t="str">
        <f t="shared" si="5"/>
        <v>TotalNet income</v>
      </c>
      <c r="F151" s="3" t="s">
        <v>589</v>
      </c>
      <c r="G151" s="4">
        <f ca="1">'PP4'!F$1069</f>
        <v>1677.6110071335133</v>
      </c>
      <c r="H151" s="4">
        <f ca="1">'PP4'!G$1069</f>
        <v>2317.1995459690374</v>
      </c>
      <c r="I151" s="4">
        <f ca="1">'PP4'!H$1069</f>
        <v>3012.0804520163288</v>
      </c>
      <c r="J151" s="4">
        <f ca="1">'PP4'!I$1069</f>
        <v>2979.6086378292603</v>
      </c>
      <c r="K151" s="4">
        <f ca="1">'PP4'!J$1069</f>
        <v>2947.1368236421918</v>
      </c>
      <c r="L151" s="4">
        <f ca="1">'PP4'!K$1069</f>
        <v>2914.6650094551233</v>
      </c>
      <c r="M151" s="4">
        <f ca="1">'PP4'!L$1069</f>
        <v>2598.5423478104276</v>
      </c>
      <c r="N151" s="4">
        <f ca="1">'PP4'!M$1069</f>
        <v>2566.0705336233591</v>
      </c>
      <c r="O151" s="4">
        <f ca="1">'PP4'!N$1069</f>
        <v>2533.5987194362906</v>
      </c>
      <c r="P151" s="4">
        <f ca="1">'PP4'!O$1069</f>
        <v>2501.1269052492221</v>
      </c>
      <c r="Q151" s="4">
        <f ca="1">'PP4'!P$1069</f>
        <v>2468.655091062154</v>
      </c>
      <c r="R151" s="4">
        <f ca="1">'PP4'!Q$1069</f>
        <v>2370.4278531462719</v>
      </c>
      <c r="S151" s="4">
        <f ca="1">'PP4'!R$1069</f>
        <v>2272.2006152303902</v>
      </c>
      <c r="T151" s="4">
        <f ca="1">'PP4'!S$1069</f>
        <v>2173.9733773145081</v>
      </c>
      <c r="U151" s="4">
        <f ca="1">'PP4'!T$1069</f>
        <v>2075.7461393986259</v>
      </c>
      <c r="V151" s="4">
        <f ca="1">AVERAGE(Table3[[#This Row],[Year 1]:[Year 10]])</f>
        <v>2604.7639982164751</v>
      </c>
      <c r="W151" s="4">
        <f ca="1">AVERAGE(Table3[[#This Row],[Year 1]:[Year 15]])</f>
        <v>2493.9095372211132</v>
      </c>
    </row>
    <row r="152" spans="1:23">
      <c r="A152" s="3" t="s">
        <v>134</v>
      </c>
      <c r="B152" s="3" t="s">
        <v>88</v>
      </c>
      <c r="C152" s="3" t="s">
        <v>509</v>
      </c>
      <c r="D152" s="3" t="str">
        <f t="shared" si="4"/>
        <v>UP5Plot 1Cocoa yield</v>
      </c>
      <c r="E152" s="3" t="str">
        <f t="shared" si="5"/>
        <v>Plot 1Cocoa yield</v>
      </c>
      <c r="F152" s="3" t="s">
        <v>133</v>
      </c>
      <c r="G152" s="4">
        <f ca="1">'UP5'!F$1004</f>
        <v>264</v>
      </c>
      <c r="H152" s="4">
        <f ca="1">'UP5'!G$1004</f>
        <v>216</v>
      </c>
      <c r="I152" s="4">
        <f ca="1">'UP5'!H$1004</f>
        <v>203</v>
      </c>
      <c r="J152" s="4">
        <f ca="1">'UP5'!I$1004</f>
        <v>187.5</v>
      </c>
      <c r="K152" s="4">
        <f ca="1">'UP5'!J$1004</f>
        <v>250</v>
      </c>
      <c r="L152" s="4">
        <f ca="1">'UP5'!K$1004</f>
        <v>625</v>
      </c>
      <c r="M152" s="4">
        <f ca="1">'UP5'!L$1004</f>
        <v>875</v>
      </c>
      <c r="N152" s="4">
        <f ca="1">'UP5'!M$1004</f>
        <v>1000</v>
      </c>
      <c r="O152" s="4">
        <f ca="1">'UP5'!N$1004</f>
        <v>1250</v>
      </c>
      <c r="P152" s="4">
        <f ca="1">'UP5'!O$1004</f>
        <v>1250</v>
      </c>
      <c r="Q152" s="4">
        <f ca="1">'UP5'!P$1004</f>
        <v>1250</v>
      </c>
      <c r="R152" s="4">
        <f ca="1">'UP5'!Q$1004</f>
        <v>1250</v>
      </c>
      <c r="S152" s="4">
        <f ca="1">'UP5'!R$1004</f>
        <v>1250</v>
      </c>
      <c r="T152" s="4">
        <f ca="1">'UP5'!S$1004</f>
        <v>1250</v>
      </c>
      <c r="U152" s="4">
        <f ca="1">'UP5'!T$1004</f>
        <v>1250</v>
      </c>
      <c r="V152" s="4">
        <f ca="1">AVERAGE(Table3[[#This Row],[Year 1]:[Year 10]])</f>
        <v>612.04999999999995</v>
      </c>
      <c r="W152" s="4">
        <f ca="1">AVERAGE(Table3[[#This Row],[Year 1]:[Year 15]])</f>
        <v>824.7</v>
      </c>
    </row>
    <row r="153" spans="1:23">
      <c r="A153" s="3" t="s">
        <v>134</v>
      </c>
      <c r="B153" s="3" t="s">
        <v>89</v>
      </c>
      <c r="C153" s="3" t="s">
        <v>509</v>
      </c>
      <c r="D153" s="3" t="str">
        <f t="shared" si="4"/>
        <v>UP5Plot 2Cocoa yield</v>
      </c>
      <c r="E153" s="3" t="str">
        <f t="shared" si="5"/>
        <v>Plot 2Cocoa yield</v>
      </c>
      <c r="F153" s="3" t="s">
        <v>133</v>
      </c>
      <c r="G153" s="4">
        <f ca="1">'UP5'!F$1005</f>
        <v>396.00000000000006</v>
      </c>
      <c r="H153" s="4">
        <f ca="1">'UP5'!G$1005</f>
        <v>291.59999999999997</v>
      </c>
      <c r="I153" s="4">
        <f ca="1">'UP5'!H$1005</f>
        <v>230.3</v>
      </c>
      <c r="J153" s="4">
        <f ca="1">'UP5'!I$1005</f>
        <v>187.5</v>
      </c>
      <c r="K153" s="4">
        <f ca="1">'UP5'!J$1005</f>
        <v>250</v>
      </c>
      <c r="L153" s="4">
        <f ca="1">'UP5'!K$1005</f>
        <v>625</v>
      </c>
      <c r="M153" s="4">
        <f ca="1">'UP5'!L$1005</f>
        <v>875</v>
      </c>
      <c r="N153" s="4">
        <f ca="1">'UP5'!M$1005</f>
        <v>1000</v>
      </c>
      <c r="O153" s="4">
        <f ca="1">'UP5'!N$1005</f>
        <v>1250</v>
      </c>
      <c r="P153" s="4">
        <f ca="1">'UP5'!O$1005</f>
        <v>1250</v>
      </c>
      <c r="Q153" s="4">
        <f ca="1">'UP5'!P$1005</f>
        <v>1250</v>
      </c>
      <c r="R153" s="4">
        <f ca="1">'UP5'!Q$1005</f>
        <v>1250</v>
      </c>
      <c r="S153" s="4">
        <f ca="1">'UP5'!R$1005</f>
        <v>1250</v>
      </c>
      <c r="T153" s="4">
        <f ca="1">'UP5'!S$1005</f>
        <v>1250</v>
      </c>
      <c r="U153" s="4">
        <f ca="1">'UP5'!T$1005</f>
        <v>1250</v>
      </c>
      <c r="V153" s="4">
        <f ca="1">AVERAGE(Table3[[#This Row],[Year 1]:[Year 10]])</f>
        <v>635.54</v>
      </c>
      <c r="W153" s="4">
        <f ca="1">AVERAGE(Table3[[#This Row],[Year 1]:[Year 15]])</f>
        <v>840.36</v>
      </c>
    </row>
    <row r="154" spans="1:23">
      <c r="A154" s="3" t="s">
        <v>134</v>
      </c>
      <c r="B154" s="3" t="s">
        <v>90</v>
      </c>
      <c r="C154" s="3" t="s">
        <v>509</v>
      </c>
      <c r="D154" s="3" t="str">
        <f t="shared" si="4"/>
        <v>UP5Plot 3Cocoa yield</v>
      </c>
      <c r="E154" s="3" t="str">
        <f t="shared" si="5"/>
        <v>Plot 3Cocoa yield</v>
      </c>
      <c r="F154" s="3" t="s">
        <v>133</v>
      </c>
      <c r="G154" s="4">
        <f ca="1">'UP5'!F$1006</f>
        <v>189.33333333333334</v>
      </c>
      <c r="H154" s="4">
        <f ca="1">'UP5'!G$1006</f>
        <v>153.67407407407407</v>
      </c>
      <c r="I154" s="4">
        <f ca="1">'UP5'!H$1006</f>
        <v>179.1925925925926</v>
      </c>
      <c r="J154" s="4">
        <f ca="1">'UP5'!I$1006</f>
        <v>187.5</v>
      </c>
      <c r="K154" s="4">
        <f ca="1">'UP5'!J$1006</f>
        <v>250</v>
      </c>
      <c r="L154" s="4">
        <f ca="1">'UP5'!K$1006</f>
        <v>625</v>
      </c>
      <c r="M154" s="4">
        <f ca="1">'UP5'!L$1006</f>
        <v>875</v>
      </c>
      <c r="N154" s="4">
        <f ca="1">'UP5'!M$1006</f>
        <v>1000</v>
      </c>
      <c r="O154" s="4">
        <f ca="1">'UP5'!N$1006</f>
        <v>1250</v>
      </c>
      <c r="P154" s="4">
        <f ca="1">'UP5'!O$1006</f>
        <v>1250</v>
      </c>
      <c r="Q154" s="4">
        <f ca="1">'UP5'!P$1006</f>
        <v>1250</v>
      </c>
      <c r="R154" s="4">
        <f ca="1">'UP5'!Q$1006</f>
        <v>1250</v>
      </c>
      <c r="S154" s="4">
        <f ca="1">'UP5'!R$1006</f>
        <v>1250</v>
      </c>
      <c r="T154" s="4">
        <f ca="1">'UP5'!S$1006</f>
        <v>1250</v>
      </c>
      <c r="U154" s="4">
        <f ca="1">'UP5'!T$1006</f>
        <v>1250</v>
      </c>
      <c r="V154" s="4">
        <f ca="1">AVERAGE(Table3[[#This Row],[Year 1]:[Year 10]])</f>
        <v>595.97</v>
      </c>
      <c r="W154" s="4">
        <f ca="1">AVERAGE(Table3[[#This Row],[Year 1]:[Year 15]])</f>
        <v>813.98</v>
      </c>
    </row>
    <row r="155" spans="1:23">
      <c r="A155" s="3" t="s">
        <v>134</v>
      </c>
      <c r="B155" s="3" t="s">
        <v>91</v>
      </c>
      <c r="C155" s="3" t="s">
        <v>509</v>
      </c>
      <c r="D155" s="3" t="str">
        <f t="shared" si="4"/>
        <v>UP5Plot 4Cocoa yield</v>
      </c>
      <c r="E155" s="3" t="str">
        <f t="shared" si="5"/>
        <v>Plot 4Cocoa yield</v>
      </c>
      <c r="F155" s="3" t="s">
        <v>133</v>
      </c>
      <c r="G155" s="4">
        <f ca="1">'UP5'!F$1007</f>
        <v>413.33333333333343</v>
      </c>
      <c r="H155" s="4">
        <f ca="1">'UP5'!G$1007</f>
        <v>320</v>
      </c>
      <c r="I155" s="4">
        <f ca="1">'UP5'!H$1007</f>
        <v>235</v>
      </c>
      <c r="J155" s="4">
        <f ca="1">'UP5'!I$1007</f>
        <v>187.5</v>
      </c>
      <c r="K155" s="4">
        <f ca="1">'UP5'!J$1007</f>
        <v>250</v>
      </c>
      <c r="L155" s="4">
        <f ca="1">'UP5'!K$1007</f>
        <v>625</v>
      </c>
      <c r="M155" s="4">
        <f ca="1">'UP5'!L$1007</f>
        <v>875</v>
      </c>
      <c r="N155" s="4">
        <f ca="1">'UP5'!M$1007</f>
        <v>1000</v>
      </c>
      <c r="O155" s="4">
        <f ca="1">'UP5'!N$1007</f>
        <v>1250</v>
      </c>
      <c r="P155" s="4">
        <f ca="1">'UP5'!O$1007</f>
        <v>1250</v>
      </c>
      <c r="Q155" s="4">
        <f ca="1">'UP5'!P$1007</f>
        <v>1250</v>
      </c>
      <c r="R155" s="4">
        <f ca="1">'UP5'!Q$1007</f>
        <v>1250</v>
      </c>
      <c r="S155" s="4">
        <f ca="1">'UP5'!R$1007</f>
        <v>1250</v>
      </c>
      <c r="T155" s="4">
        <f ca="1">'UP5'!S$1007</f>
        <v>1250</v>
      </c>
      <c r="U155" s="4">
        <f ca="1">'UP5'!T$1007</f>
        <v>1250</v>
      </c>
      <c r="V155" s="4">
        <f ca="1">AVERAGE(Table3[[#This Row],[Year 1]:[Year 10]])</f>
        <v>640.58333333333337</v>
      </c>
      <c r="W155" s="4">
        <f ca="1">AVERAGE(Table3[[#This Row],[Year 1]:[Year 15]])</f>
        <v>843.72222222222229</v>
      </c>
    </row>
    <row r="156" spans="1:23">
      <c r="A156" s="3" t="s">
        <v>134</v>
      </c>
      <c r="B156" s="3" t="s">
        <v>92</v>
      </c>
      <c r="C156" s="3" t="s">
        <v>509</v>
      </c>
      <c r="D156" s="3" t="str">
        <f t="shared" si="4"/>
        <v>UP5Plot 5Cocoa yield</v>
      </c>
      <c r="E156" s="3" t="str">
        <f t="shared" si="5"/>
        <v>Plot 5Cocoa yield</v>
      </c>
      <c r="F156" s="3" t="s">
        <v>133</v>
      </c>
      <c r="G156" s="4">
        <f ca="1">'UP5'!F$1008</f>
        <v>284</v>
      </c>
      <c r="H156" s="4">
        <f ca="1">'UP5'!G$1008</f>
        <v>246</v>
      </c>
      <c r="I156" s="4">
        <f ca="1">'UP5'!H$1008</f>
        <v>218</v>
      </c>
      <c r="J156" s="4">
        <f ca="1">'UP5'!I$1008</f>
        <v>187.5</v>
      </c>
      <c r="K156" s="4">
        <f ca="1">'UP5'!J$1008</f>
        <v>250</v>
      </c>
      <c r="L156" s="4">
        <f ca="1">'UP5'!K$1008</f>
        <v>625</v>
      </c>
      <c r="M156" s="4">
        <f ca="1">'UP5'!L$1008</f>
        <v>875</v>
      </c>
      <c r="N156" s="4">
        <f ca="1">'UP5'!M$1008</f>
        <v>1000</v>
      </c>
      <c r="O156" s="4">
        <f ca="1">'UP5'!N$1008</f>
        <v>1250</v>
      </c>
      <c r="P156" s="4">
        <f ca="1">'UP5'!O$1008</f>
        <v>1250</v>
      </c>
      <c r="Q156" s="4">
        <f ca="1">'UP5'!P$1008</f>
        <v>1250</v>
      </c>
      <c r="R156" s="4">
        <f ca="1">'UP5'!Q$1008</f>
        <v>1250</v>
      </c>
      <c r="S156" s="4">
        <f ca="1">'UP5'!R$1008</f>
        <v>1250</v>
      </c>
      <c r="T156" s="4">
        <f ca="1">'UP5'!S$1008</f>
        <v>1250</v>
      </c>
      <c r="U156" s="4">
        <f ca="1">'UP5'!T$1008</f>
        <v>1250</v>
      </c>
      <c r="V156" s="4">
        <f ca="1">AVERAGE(Table3[[#This Row],[Year 1]:[Year 10]])</f>
        <v>618.54999999999995</v>
      </c>
      <c r="W156" s="4">
        <f ca="1">AVERAGE(Table3[[#This Row],[Year 1]:[Year 15]])</f>
        <v>829.0333333333333</v>
      </c>
    </row>
    <row r="157" spans="1:23">
      <c r="A157" s="3" t="s">
        <v>134</v>
      </c>
      <c r="B157" s="3" t="s">
        <v>348</v>
      </c>
      <c r="C157" s="3" t="s">
        <v>509</v>
      </c>
      <c r="D157" s="3" t="str">
        <f t="shared" si="4"/>
        <v>UP5TotalCocoa yield</v>
      </c>
      <c r="E157" s="3" t="str">
        <f t="shared" si="5"/>
        <v>TotalCocoa yield</v>
      </c>
      <c r="F157" s="3" t="s">
        <v>589</v>
      </c>
      <c r="G157" s="4">
        <f ca="1">'UP5'!F$1009</f>
        <v>309.33333333333337</v>
      </c>
      <c r="H157" s="4">
        <f ca="1">'UP5'!G$1009</f>
        <v>245.45481481481482</v>
      </c>
      <c r="I157" s="4">
        <f ca="1">'UP5'!H$1009</f>
        <v>213.09851851851855</v>
      </c>
      <c r="J157" s="4">
        <f ca="1">'UP5'!I$1009</f>
        <v>187.5</v>
      </c>
      <c r="K157" s="4">
        <f ca="1">'UP5'!J$1009</f>
        <v>250</v>
      </c>
      <c r="L157" s="4">
        <f ca="1">'UP5'!K$1009</f>
        <v>625</v>
      </c>
      <c r="M157" s="4">
        <f ca="1">'UP5'!L$1009</f>
        <v>875</v>
      </c>
      <c r="N157" s="4">
        <f ca="1">'UP5'!M$1009</f>
        <v>1000</v>
      </c>
      <c r="O157" s="4">
        <f ca="1">'UP5'!N$1009</f>
        <v>1250</v>
      </c>
      <c r="P157" s="4">
        <f ca="1">'UP5'!O$1009</f>
        <v>1250</v>
      </c>
      <c r="Q157" s="4">
        <f ca="1">'UP5'!P$1009</f>
        <v>1250</v>
      </c>
      <c r="R157" s="4">
        <f ca="1">'UP5'!Q$1009</f>
        <v>1250</v>
      </c>
      <c r="S157" s="4">
        <f ca="1">'UP5'!R$1009</f>
        <v>1250</v>
      </c>
      <c r="T157" s="4">
        <f ca="1">'UP5'!S$1009</f>
        <v>1250</v>
      </c>
      <c r="U157" s="4">
        <f ca="1">'UP5'!T$1009</f>
        <v>1250</v>
      </c>
      <c r="V157" s="4">
        <f ca="1">AVERAGE(Table3[[#This Row],[Year 1]:[Year 10]])</f>
        <v>620.5386666666667</v>
      </c>
      <c r="W157" s="4">
        <f ca="1">AVERAGE(Table3[[#This Row],[Year 1]:[Year 15]])</f>
        <v>830.35911111111113</v>
      </c>
    </row>
    <row r="158" spans="1:23">
      <c r="A158" s="3" t="s">
        <v>134</v>
      </c>
      <c r="B158" s="3" t="s">
        <v>88</v>
      </c>
      <c r="C158" s="3" t="s">
        <v>458</v>
      </c>
      <c r="D158" s="3" t="str">
        <f t="shared" si="4"/>
        <v>UP5Plot 1Cocoa revenues</v>
      </c>
      <c r="E158" s="3" t="str">
        <f t="shared" si="5"/>
        <v>Plot 1Cocoa revenues</v>
      </c>
      <c r="F158" s="3" t="s">
        <v>589</v>
      </c>
      <c r="G158" s="4">
        <f ca="1">'UP5'!F$1019</f>
        <v>351.12</v>
      </c>
      <c r="H158" s="4">
        <f ca="1">'UP5'!G$1019</f>
        <v>287.27999999999997</v>
      </c>
      <c r="I158" s="4">
        <f ca="1">'UP5'!H$1019</f>
        <v>269.99</v>
      </c>
      <c r="J158" s="4">
        <f ca="1">'UP5'!I$1019</f>
        <v>249.375</v>
      </c>
      <c r="K158" s="4">
        <f ca="1">'UP5'!J$1019</f>
        <v>332.5</v>
      </c>
      <c r="L158" s="4">
        <f ca="1">'UP5'!K$1019</f>
        <v>831.25</v>
      </c>
      <c r="M158" s="4">
        <f ca="1">'UP5'!L$1019</f>
        <v>1163.75</v>
      </c>
      <c r="N158" s="4">
        <f ca="1">'UP5'!M$1019</f>
        <v>1330</v>
      </c>
      <c r="O158" s="4">
        <f ca="1">'UP5'!N$1019</f>
        <v>1662.5</v>
      </c>
      <c r="P158" s="4">
        <f ca="1">'UP5'!O$1019</f>
        <v>1662.5</v>
      </c>
      <c r="Q158" s="4">
        <f ca="1">'UP5'!P$1019</f>
        <v>1662.5</v>
      </c>
      <c r="R158" s="4">
        <f ca="1">'UP5'!Q$1019</f>
        <v>1662.5</v>
      </c>
      <c r="S158" s="4">
        <f ca="1">'UP5'!R$1019</f>
        <v>1662.5</v>
      </c>
      <c r="T158" s="4">
        <f ca="1">'UP5'!S$1019</f>
        <v>1662.5</v>
      </c>
      <c r="U158" s="4">
        <f ca="1">'UP5'!T$1019</f>
        <v>1662.5</v>
      </c>
      <c r="V158" s="4">
        <f ca="1">AVERAGE(Table3[[#This Row],[Year 1]:[Year 10]])</f>
        <v>814.02649999999994</v>
      </c>
      <c r="W158" s="4">
        <f ca="1">AVERAGE(Table3[[#This Row],[Year 1]:[Year 15]])</f>
        <v>1096.8509999999999</v>
      </c>
    </row>
    <row r="159" spans="1:23">
      <c r="A159" s="3" t="s">
        <v>134</v>
      </c>
      <c r="B159" s="3" t="s">
        <v>89</v>
      </c>
      <c r="C159" s="3" t="s">
        <v>458</v>
      </c>
      <c r="D159" s="3" t="str">
        <f t="shared" si="4"/>
        <v>UP5Plot 2Cocoa revenues</v>
      </c>
      <c r="E159" s="3" t="str">
        <f t="shared" si="5"/>
        <v>Plot 2Cocoa revenues</v>
      </c>
      <c r="F159" s="3" t="s">
        <v>589</v>
      </c>
      <c r="G159" s="4">
        <f ca="1">'UP5'!F$1020</f>
        <v>526.68000000000006</v>
      </c>
      <c r="H159" s="4">
        <f ca="1">'UP5'!G$1020</f>
        <v>387.82799999999992</v>
      </c>
      <c r="I159" s="4">
        <f ca="1">'UP5'!H$1020</f>
        <v>306.29899999999998</v>
      </c>
      <c r="J159" s="4">
        <f ca="1">'UP5'!I$1020</f>
        <v>249.375</v>
      </c>
      <c r="K159" s="4">
        <f ca="1">'UP5'!J$1020</f>
        <v>332.5</v>
      </c>
      <c r="L159" s="4">
        <f ca="1">'UP5'!K$1020</f>
        <v>831.25</v>
      </c>
      <c r="M159" s="4">
        <f ca="1">'UP5'!L$1020</f>
        <v>1163.75</v>
      </c>
      <c r="N159" s="4">
        <f ca="1">'UP5'!M$1020</f>
        <v>1330</v>
      </c>
      <c r="O159" s="4">
        <f ca="1">'UP5'!N$1020</f>
        <v>1662.5</v>
      </c>
      <c r="P159" s="4">
        <f ca="1">'UP5'!O$1020</f>
        <v>1662.5</v>
      </c>
      <c r="Q159" s="4">
        <f ca="1">'UP5'!P$1020</f>
        <v>1662.5</v>
      </c>
      <c r="R159" s="4">
        <f ca="1">'UP5'!Q$1020</f>
        <v>1662.5</v>
      </c>
      <c r="S159" s="4">
        <f ca="1">'UP5'!R$1020</f>
        <v>1662.5</v>
      </c>
      <c r="T159" s="4">
        <f ca="1">'UP5'!S$1020</f>
        <v>1662.5</v>
      </c>
      <c r="U159" s="4">
        <f ca="1">'UP5'!T$1020</f>
        <v>1662.5</v>
      </c>
      <c r="V159" s="4">
        <f ca="1">AVERAGE(Table3[[#This Row],[Year 1]:[Year 10]])</f>
        <v>845.26820000000009</v>
      </c>
      <c r="W159" s="4">
        <f ca="1">AVERAGE(Table3[[#This Row],[Year 1]:[Year 15]])</f>
        <v>1117.6788000000001</v>
      </c>
    </row>
    <row r="160" spans="1:23">
      <c r="A160" s="3" t="s">
        <v>134</v>
      </c>
      <c r="B160" s="3" t="s">
        <v>90</v>
      </c>
      <c r="C160" s="3" t="s">
        <v>458</v>
      </c>
      <c r="D160" s="3" t="str">
        <f t="shared" si="4"/>
        <v>UP5Plot 3Cocoa revenues</v>
      </c>
      <c r="E160" s="3" t="str">
        <f t="shared" si="5"/>
        <v>Plot 3Cocoa revenues</v>
      </c>
      <c r="F160" s="3" t="s">
        <v>589</v>
      </c>
      <c r="G160" s="4">
        <f ca="1">'UP5'!F$1021</f>
        <v>251.81333333333333</v>
      </c>
      <c r="H160" s="4">
        <f ca="1">'UP5'!G$1021</f>
        <v>204.3865185185185</v>
      </c>
      <c r="I160" s="4">
        <f ca="1">'UP5'!H$1021</f>
        <v>238.32614814814818</v>
      </c>
      <c r="J160" s="4">
        <f ca="1">'UP5'!I$1021</f>
        <v>249.375</v>
      </c>
      <c r="K160" s="4">
        <f ca="1">'UP5'!J$1021</f>
        <v>332.5</v>
      </c>
      <c r="L160" s="4">
        <f ca="1">'UP5'!K$1021</f>
        <v>831.25</v>
      </c>
      <c r="M160" s="4">
        <f ca="1">'UP5'!L$1021</f>
        <v>1163.75</v>
      </c>
      <c r="N160" s="4">
        <f ca="1">'UP5'!M$1021</f>
        <v>1330</v>
      </c>
      <c r="O160" s="4">
        <f ca="1">'UP5'!N$1021</f>
        <v>1662.5</v>
      </c>
      <c r="P160" s="4">
        <f ca="1">'UP5'!O$1021</f>
        <v>1662.5</v>
      </c>
      <c r="Q160" s="4">
        <f ca="1">'UP5'!P$1021</f>
        <v>1662.5</v>
      </c>
      <c r="R160" s="4">
        <f ca="1">'UP5'!Q$1021</f>
        <v>1662.5</v>
      </c>
      <c r="S160" s="4">
        <f ca="1">'UP5'!R$1021</f>
        <v>1662.5</v>
      </c>
      <c r="T160" s="4">
        <f ca="1">'UP5'!S$1021</f>
        <v>1662.5</v>
      </c>
      <c r="U160" s="4">
        <f ca="1">'UP5'!T$1021</f>
        <v>1662.5</v>
      </c>
      <c r="V160" s="4">
        <f ca="1">AVERAGE(Table3[[#This Row],[Year 1]:[Year 10]])</f>
        <v>792.64009999999996</v>
      </c>
      <c r="W160" s="4">
        <f ca="1">AVERAGE(Table3[[#This Row],[Year 1]:[Year 15]])</f>
        <v>1082.5934</v>
      </c>
    </row>
    <row r="161" spans="1:23">
      <c r="A161" s="3" t="s">
        <v>134</v>
      </c>
      <c r="B161" s="3" t="s">
        <v>91</v>
      </c>
      <c r="C161" s="3" t="s">
        <v>458</v>
      </c>
      <c r="D161" s="3" t="str">
        <f t="shared" si="4"/>
        <v>UP5Plot 4Cocoa revenues</v>
      </c>
      <c r="E161" s="3" t="str">
        <f t="shared" si="5"/>
        <v>Plot 4Cocoa revenues</v>
      </c>
      <c r="F161" s="3" t="s">
        <v>589</v>
      </c>
      <c r="G161" s="4">
        <f ca="1">'UP5'!F$1022</f>
        <v>549.73333333333346</v>
      </c>
      <c r="H161" s="4">
        <f ca="1">'UP5'!G$1022</f>
        <v>425.6</v>
      </c>
      <c r="I161" s="4">
        <f ca="1">'UP5'!H$1022</f>
        <v>312.55</v>
      </c>
      <c r="J161" s="4">
        <f ca="1">'UP5'!I$1022</f>
        <v>249.375</v>
      </c>
      <c r="K161" s="4">
        <f ca="1">'UP5'!J$1022</f>
        <v>332.5</v>
      </c>
      <c r="L161" s="4">
        <f ca="1">'UP5'!K$1022</f>
        <v>831.25</v>
      </c>
      <c r="M161" s="4">
        <f ca="1">'UP5'!L$1022</f>
        <v>1163.75</v>
      </c>
      <c r="N161" s="4">
        <f ca="1">'UP5'!M$1022</f>
        <v>1330</v>
      </c>
      <c r="O161" s="4">
        <f ca="1">'UP5'!N$1022</f>
        <v>1662.5</v>
      </c>
      <c r="P161" s="4">
        <f ca="1">'UP5'!O$1022</f>
        <v>1662.5</v>
      </c>
      <c r="Q161" s="4">
        <f ca="1">'UP5'!P$1022</f>
        <v>1662.5</v>
      </c>
      <c r="R161" s="4">
        <f ca="1">'UP5'!Q$1022</f>
        <v>1662.5</v>
      </c>
      <c r="S161" s="4">
        <f ca="1">'UP5'!R$1022</f>
        <v>1662.5</v>
      </c>
      <c r="T161" s="4">
        <f ca="1">'UP5'!S$1022</f>
        <v>1662.5</v>
      </c>
      <c r="U161" s="4">
        <f ca="1">'UP5'!T$1022</f>
        <v>1662.5</v>
      </c>
      <c r="V161" s="4">
        <f ca="1">AVERAGE(Table3[[#This Row],[Year 1]:[Year 10]])</f>
        <v>851.9758333333333</v>
      </c>
      <c r="W161" s="4">
        <f ca="1">AVERAGE(Table3[[#This Row],[Year 1]:[Year 15]])</f>
        <v>1122.1505555555555</v>
      </c>
    </row>
    <row r="162" spans="1:23">
      <c r="A162" s="3" t="s">
        <v>134</v>
      </c>
      <c r="B162" s="3" t="s">
        <v>92</v>
      </c>
      <c r="C162" s="3" t="s">
        <v>458</v>
      </c>
      <c r="D162" s="3" t="str">
        <f t="shared" si="4"/>
        <v>UP5Plot 5Cocoa revenues</v>
      </c>
      <c r="E162" s="3" t="str">
        <f t="shared" si="5"/>
        <v>Plot 5Cocoa revenues</v>
      </c>
      <c r="F162" s="3" t="s">
        <v>589</v>
      </c>
      <c r="G162" s="4">
        <f ca="1">'UP5'!F$1023</f>
        <v>377.72</v>
      </c>
      <c r="H162" s="4">
        <f ca="1">'UP5'!G$1023</f>
        <v>327.18</v>
      </c>
      <c r="I162" s="4">
        <f ca="1">'UP5'!H$1023</f>
        <v>289.94</v>
      </c>
      <c r="J162" s="4">
        <f ca="1">'UP5'!I$1023</f>
        <v>249.375</v>
      </c>
      <c r="K162" s="4">
        <f ca="1">'UP5'!J$1023</f>
        <v>332.5</v>
      </c>
      <c r="L162" s="4">
        <f ca="1">'UP5'!K$1023</f>
        <v>831.25</v>
      </c>
      <c r="M162" s="4">
        <f ca="1">'UP5'!L$1023</f>
        <v>1163.75</v>
      </c>
      <c r="N162" s="4">
        <f ca="1">'UP5'!M$1023</f>
        <v>1330</v>
      </c>
      <c r="O162" s="4">
        <f ca="1">'UP5'!N$1023</f>
        <v>1662.5</v>
      </c>
      <c r="P162" s="4">
        <f ca="1">'UP5'!O$1023</f>
        <v>1662.5</v>
      </c>
      <c r="Q162" s="4">
        <f ca="1">'UP5'!P$1023</f>
        <v>1662.5</v>
      </c>
      <c r="R162" s="4">
        <f ca="1">'UP5'!Q$1023</f>
        <v>1662.5</v>
      </c>
      <c r="S162" s="4">
        <f ca="1">'UP5'!R$1023</f>
        <v>1662.5</v>
      </c>
      <c r="T162" s="4">
        <f ca="1">'UP5'!S$1023</f>
        <v>1662.5</v>
      </c>
      <c r="U162" s="4">
        <f ca="1">'UP5'!T$1023</f>
        <v>1662.5</v>
      </c>
      <c r="V162" s="4">
        <f ca="1">AVERAGE(Table3[[#This Row],[Year 1]:[Year 10]])</f>
        <v>822.67150000000004</v>
      </c>
      <c r="W162" s="4">
        <f ca="1">AVERAGE(Table3[[#This Row],[Year 1]:[Year 15]])</f>
        <v>1102.6143333333334</v>
      </c>
    </row>
    <row r="163" spans="1:23">
      <c r="A163" s="3" t="s">
        <v>134</v>
      </c>
      <c r="B163" s="3" t="s">
        <v>348</v>
      </c>
      <c r="C163" s="3" t="s">
        <v>458</v>
      </c>
      <c r="D163" s="3" t="str">
        <f t="shared" si="4"/>
        <v>UP5TotalCocoa revenues</v>
      </c>
      <c r="E163" s="3" t="str">
        <f t="shared" si="5"/>
        <v>TotalCocoa revenues</v>
      </c>
      <c r="F163" s="3" t="s">
        <v>589</v>
      </c>
      <c r="G163" s="4">
        <f ca="1">'UP5'!F$1024</f>
        <v>2057.0666666666666</v>
      </c>
      <c r="H163" s="4">
        <f ca="1">'UP5'!G$1024</f>
        <v>1632.2745185185186</v>
      </c>
      <c r="I163" s="4">
        <f ca="1">'UP5'!H$1024</f>
        <v>1417.1051481481481</v>
      </c>
      <c r="J163" s="4">
        <f ca="1">'UP5'!I$1024</f>
        <v>1246.875</v>
      </c>
      <c r="K163" s="4">
        <f ca="1">'UP5'!J$1024</f>
        <v>1662.5</v>
      </c>
      <c r="L163" s="4">
        <f ca="1">'UP5'!K$1024</f>
        <v>4156.25</v>
      </c>
      <c r="M163" s="4">
        <f ca="1">'UP5'!L$1024</f>
        <v>5818.75</v>
      </c>
      <c r="N163" s="4">
        <f ca="1">'UP5'!M$1024</f>
        <v>6650</v>
      </c>
      <c r="O163" s="4">
        <f ca="1">'UP5'!N$1024</f>
        <v>8312.5</v>
      </c>
      <c r="P163" s="4">
        <f ca="1">'UP5'!O$1024</f>
        <v>8312.5</v>
      </c>
      <c r="Q163" s="4">
        <f ca="1">'UP5'!P$1024</f>
        <v>8312.5</v>
      </c>
      <c r="R163" s="4">
        <f ca="1">'UP5'!Q$1024</f>
        <v>8312.5</v>
      </c>
      <c r="S163" s="4">
        <f ca="1">'UP5'!R$1024</f>
        <v>8312.5</v>
      </c>
      <c r="T163" s="4">
        <f ca="1">'UP5'!S$1024</f>
        <v>8312.5</v>
      </c>
      <c r="U163" s="4">
        <f ca="1">'UP5'!T$1024</f>
        <v>8312.5</v>
      </c>
      <c r="V163" s="4">
        <f ca="1">AVERAGE(Table3[[#This Row],[Year 1]:[Year 10]])</f>
        <v>4126.5821333333333</v>
      </c>
      <c r="W163" s="4">
        <f ca="1">AVERAGE(Table3[[#This Row],[Year 1]:[Year 15]])</f>
        <v>5521.888088888888</v>
      </c>
    </row>
    <row r="164" spans="1:23">
      <c r="A164" s="3" t="s">
        <v>134</v>
      </c>
      <c r="B164" s="3" t="s">
        <v>88</v>
      </c>
      <c r="C164" s="3" t="s">
        <v>513</v>
      </c>
      <c r="D164" s="3" t="str">
        <f t="shared" si="4"/>
        <v>UP5Plot 1Non-cocoa revenues</v>
      </c>
      <c r="E164" s="3" t="str">
        <f t="shared" si="5"/>
        <v>Plot 1Non-cocoa revenues</v>
      </c>
      <c r="F164" s="3" t="s">
        <v>589</v>
      </c>
      <c r="G164" s="4">
        <f ca="1">'UP5'!F$1034</f>
        <v>139.65</v>
      </c>
      <c r="H164" s="4">
        <f ca="1">'UP5'!G$1034</f>
        <v>748.67896081771721</v>
      </c>
      <c r="I164" s="4">
        <f ca="1">'UP5'!H$1034</f>
        <v>444.16448040885859</v>
      </c>
      <c r="J164" s="4">
        <f ca="1">'UP5'!I$1034</f>
        <v>241.15482680295287</v>
      </c>
      <c r="K164" s="4">
        <f ca="1">'UP5'!J$1034</f>
        <v>190.40241340147645</v>
      </c>
      <c r="L164" s="4">
        <f ca="1">'UP5'!K$1034</f>
        <v>139.65</v>
      </c>
      <c r="M164" s="4">
        <f ca="1">'UP5'!L$1034</f>
        <v>139.65</v>
      </c>
      <c r="N164" s="4">
        <f ca="1">'UP5'!M$1034</f>
        <v>139.65</v>
      </c>
      <c r="O164" s="4">
        <f ca="1">'UP5'!N$1034</f>
        <v>139.65</v>
      </c>
      <c r="P164" s="4">
        <f ca="1">'UP5'!O$1034</f>
        <v>139.65</v>
      </c>
      <c r="Q164" s="4">
        <f ca="1">'UP5'!P$1034</f>
        <v>139.65</v>
      </c>
      <c r="R164" s="4">
        <f ca="1">'UP5'!Q$1034</f>
        <v>139.65</v>
      </c>
      <c r="S164" s="4">
        <f ca="1">'UP5'!R$1034</f>
        <v>139.65</v>
      </c>
      <c r="T164" s="4">
        <f ca="1">'UP5'!S$1034</f>
        <v>139.65</v>
      </c>
      <c r="U164" s="4">
        <f ca="1">'UP5'!T$1034</f>
        <v>139.65</v>
      </c>
      <c r="V164" s="4">
        <f ca="1">AVERAGE(Table3[[#This Row],[Year 1]:[Year 10]])</f>
        <v>246.23006814310051</v>
      </c>
      <c r="W164" s="4">
        <f ca="1">AVERAGE(Table3[[#This Row],[Year 1]:[Year 15]])</f>
        <v>210.70337876206705</v>
      </c>
    </row>
    <row r="165" spans="1:23">
      <c r="A165" s="3" t="s">
        <v>134</v>
      </c>
      <c r="B165" s="3" t="s">
        <v>89</v>
      </c>
      <c r="C165" s="3" t="s">
        <v>513</v>
      </c>
      <c r="D165" s="3" t="str">
        <f t="shared" si="4"/>
        <v>UP5Plot 2Non-cocoa revenues</v>
      </c>
      <c r="E165" s="3" t="str">
        <f t="shared" si="5"/>
        <v>Plot 2Non-cocoa revenues</v>
      </c>
      <c r="F165" s="3" t="s">
        <v>589</v>
      </c>
      <c r="G165" s="4">
        <f ca="1">'UP5'!F$1035</f>
        <v>139.65</v>
      </c>
      <c r="H165" s="4">
        <f ca="1">'UP5'!G$1035</f>
        <v>748.67896081771721</v>
      </c>
      <c r="I165" s="4">
        <f ca="1">'UP5'!H$1035</f>
        <v>444.16448040885859</v>
      </c>
      <c r="J165" s="4">
        <f ca="1">'UP5'!I$1035</f>
        <v>241.15482680295287</v>
      </c>
      <c r="K165" s="4">
        <f ca="1">'UP5'!J$1035</f>
        <v>190.40241340147645</v>
      </c>
      <c r="L165" s="4">
        <f ca="1">'UP5'!K$1035</f>
        <v>139.65</v>
      </c>
      <c r="M165" s="4">
        <f ca="1">'UP5'!L$1035</f>
        <v>139.65</v>
      </c>
      <c r="N165" s="4">
        <f ca="1">'UP5'!M$1035</f>
        <v>139.65</v>
      </c>
      <c r="O165" s="4">
        <f ca="1">'UP5'!N$1035</f>
        <v>139.65</v>
      </c>
      <c r="P165" s="4">
        <f ca="1">'UP5'!O$1035</f>
        <v>139.65</v>
      </c>
      <c r="Q165" s="4">
        <f ca="1">'UP5'!P$1035</f>
        <v>139.65</v>
      </c>
      <c r="R165" s="4">
        <f ca="1">'UP5'!Q$1035</f>
        <v>139.65</v>
      </c>
      <c r="S165" s="4">
        <f ca="1">'UP5'!R$1035</f>
        <v>139.65</v>
      </c>
      <c r="T165" s="4">
        <f ca="1">'UP5'!S$1035</f>
        <v>139.65</v>
      </c>
      <c r="U165" s="4">
        <f ca="1">'UP5'!T$1035</f>
        <v>139.65</v>
      </c>
      <c r="V165" s="4">
        <f ca="1">AVERAGE(Table3[[#This Row],[Year 1]:[Year 10]])</f>
        <v>246.23006814310051</v>
      </c>
      <c r="W165" s="4">
        <f ca="1">AVERAGE(Table3[[#This Row],[Year 1]:[Year 15]])</f>
        <v>210.70337876206705</v>
      </c>
    </row>
    <row r="166" spans="1:23">
      <c r="A166" s="3" t="s">
        <v>134</v>
      </c>
      <c r="B166" s="3" t="s">
        <v>90</v>
      </c>
      <c r="C166" s="3" t="s">
        <v>513</v>
      </c>
      <c r="D166" s="3" t="str">
        <f t="shared" si="4"/>
        <v>UP5Plot 3Non-cocoa revenues</v>
      </c>
      <c r="E166" s="3" t="str">
        <f t="shared" si="5"/>
        <v>Plot 3Non-cocoa revenues</v>
      </c>
      <c r="F166" s="3" t="s">
        <v>589</v>
      </c>
      <c r="G166" s="4">
        <f ca="1">'UP5'!F$1036</f>
        <v>139.65</v>
      </c>
      <c r="H166" s="4">
        <f ca="1">'UP5'!G$1036</f>
        <v>748.67896081771721</v>
      </c>
      <c r="I166" s="4">
        <f ca="1">'UP5'!H$1036</f>
        <v>444.16448040885859</v>
      </c>
      <c r="J166" s="4">
        <f ca="1">'UP5'!I$1036</f>
        <v>241.15482680295287</v>
      </c>
      <c r="K166" s="4">
        <f ca="1">'UP5'!J$1036</f>
        <v>190.40241340147645</v>
      </c>
      <c r="L166" s="4">
        <f ca="1">'UP5'!K$1036</f>
        <v>139.65</v>
      </c>
      <c r="M166" s="4">
        <f ca="1">'UP5'!L$1036</f>
        <v>139.65</v>
      </c>
      <c r="N166" s="4">
        <f ca="1">'UP5'!M$1036</f>
        <v>139.65</v>
      </c>
      <c r="O166" s="4">
        <f ca="1">'UP5'!N$1036</f>
        <v>139.65</v>
      </c>
      <c r="P166" s="4">
        <f ca="1">'UP5'!O$1036</f>
        <v>139.65</v>
      </c>
      <c r="Q166" s="4">
        <f ca="1">'UP5'!P$1036</f>
        <v>139.65</v>
      </c>
      <c r="R166" s="4">
        <f ca="1">'UP5'!Q$1036</f>
        <v>139.65</v>
      </c>
      <c r="S166" s="4">
        <f ca="1">'UP5'!R$1036</f>
        <v>139.65</v>
      </c>
      <c r="T166" s="4">
        <f ca="1">'UP5'!S$1036</f>
        <v>139.65</v>
      </c>
      <c r="U166" s="4">
        <f ca="1">'UP5'!T$1036</f>
        <v>139.65</v>
      </c>
      <c r="V166" s="4">
        <f ca="1">AVERAGE(Table3[[#This Row],[Year 1]:[Year 10]])</f>
        <v>246.23006814310051</v>
      </c>
      <c r="W166" s="4">
        <f ca="1">AVERAGE(Table3[[#This Row],[Year 1]:[Year 15]])</f>
        <v>210.70337876206705</v>
      </c>
    </row>
    <row r="167" spans="1:23">
      <c r="A167" s="3" t="s">
        <v>134</v>
      </c>
      <c r="B167" s="3" t="s">
        <v>91</v>
      </c>
      <c r="C167" s="3" t="s">
        <v>513</v>
      </c>
      <c r="D167" s="3" t="str">
        <f t="shared" si="4"/>
        <v>UP5Plot 4Non-cocoa revenues</v>
      </c>
      <c r="E167" s="3" t="str">
        <f t="shared" si="5"/>
        <v>Plot 4Non-cocoa revenues</v>
      </c>
      <c r="F167" s="3" t="s">
        <v>589</v>
      </c>
      <c r="G167" s="4">
        <f ca="1">'UP5'!F$1037</f>
        <v>139.65</v>
      </c>
      <c r="H167" s="4">
        <f ca="1">'UP5'!G$1037</f>
        <v>748.67896081771721</v>
      </c>
      <c r="I167" s="4">
        <f ca="1">'UP5'!H$1037</f>
        <v>444.16448040885859</v>
      </c>
      <c r="J167" s="4">
        <f ca="1">'UP5'!I$1037</f>
        <v>241.15482680295287</v>
      </c>
      <c r="K167" s="4">
        <f ca="1">'UP5'!J$1037</f>
        <v>190.40241340147645</v>
      </c>
      <c r="L167" s="4">
        <f ca="1">'UP5'!K$1037</f>
        <v>139.65</v>
      </c>
      <c r="M167" s="4">
        <f ca="1">'UP5'!L$1037</f>
        <v>139.65</v>
      </c>
      <c r="N167" s="4">
        <f ca="1">'UP5'!M$1037</f>
        <v>139.65</v>
      </c>
      <c r="O167" s="4">
        <f ca="1">'UP5'!N$1037</f>
        <v>139.65</v>
      </c>
      <c r="P167" s="4">
        <f ca="1">'UP5'!O$1037</f>
        <v>139.65</v>
      </c>
      <c r="Q167" s="4">
        <f ca="1">'UP5'!P$1037</f>
        <v>139.65</v>
      </c>
      <c r="R167" s="4">
        <f ca="1">'UP5'!Q$1037</f>
        <v>139.65</v>
      </c>
      <c r="S167" s="4">
        <f ca="1">'UP5'!R$1037</f>
        <v>139.65</v>
      </c>
      <c r="T167" s="4">
        <f ca="1">'UP5'!S$1037</f>
        <v>139.65</v>
      </c>
      <c r="U167" s="4">
        <f ca="1">'UP5'!T$1037</f>
        <v>139.65</v>
      </c>
      <c r="V167" s="4">
        <f ca="1">AVERAGE(Table3[[#This Row],[Year 1]:[Year 10]])</f>
        <v>246.23006814310051</v>
      </c>
      <c r="W167" s="4">
        <f ca="1">AVERAGE(Table3[[#This Row],[Year 1]:[Year 15]])</f>
        <v>210.70337876206705</v>
      </c>
    </row>
    <row r="168" spans="1:23">
      <c r="A168" s="3" t="s">
        <v>134</v>
      </c>
      <c r="B168" s="3" t="s">
        <v>92</v>
      </c>
      <c r="C168" s="3" t="s">
        <v>513</v>
      </c>
      <c r="D168" s="3" t="str">
        <f t="shared" si="4"/>
        <v>UP5Plot 5Non-cocoa revenues</v>
      </c>
      <c r="E168" s="3" t="str">
        <f t="shared" si="5"/>
        <v>Plot 5Non-cocoa revenues</v>
      </c>
      <c r="F168" s="3" t="s">
        <v>589</v>
      </c>
      <c r="G168" s="4">
        <f ca="1">'UP5'!F$1038</f>
        <v>139.65</v>
      </c>
      <c r="H168" s="4">
        <f ca="1">'UP5'!G$1038</f>
        <v>748.67896081771721</v>
      </c>
      <c r="I168" s="4">
        <f ca="1">'UP5'!H$1038</f>
        <v>444.16448040885859</v>
      </c>
      <c r="J168" s="4">
        <f ca="1">'UP5'!I$1038</f>
        <v>241.15482680295287</v>
      </c>
      <c r="K168" s="4">
        <f ca="1">'UP5'!J$1038</f>
        <v>190.40241340147645</v>
      </c>
      <c r="L168" s="4">
        <f ca="1">'UP5'!K$1038</f>
        <v>139.65</v>
      </c>
      <c r="M168" s="4">
        <f ca="1">'UP5'!L$1038</f>
        <v>139.65</v>
      </c>
      <c r="N168" s="4">
        <f ca="1">'UP5'!M$1038</f>
        <v>139.65</v>
      </c>
      <c r="O168" s="4">
        <f ca="1">'UP5'!N$1038</f>
        <v>139.65</v>
      </c>
      <c r="P168" s="4">
        <f ca="1">'UP5'!O$1038</f>
        <v>139.65</v>
      </c>
      <c r="Q168" s="4">
        <f ca="1">'UP5'!P$1038</f>
        <v>139.65</v>
      </c>
      <c r="R168" s="4">
        <f ca="1">'UP5'!Q$1038</f>
        <v>139.65</v>
      </c>
      <c r="S168" s="4">
        <f ca="1">'UP5'!R$1038</f>
        <v>139.65</v>
      </c>
      <c r="T168" s="4">
        <f ca="1">'UP5'!S$1038</f>
        <v>139.65</v>
      </c>
      <c r="U168" s="4">
        <f ca="1">'UP5'!T$1038</f>
        <v>139.65</v>
      </c>
      <c r="V168" s="4">
        <f ca="1">AVERAGE(Table3[[#This Row],[Year 1]:[Year 10]])</f>
        <v>246.23006814310051</v>
      </c>
      <c r="W168" s="4">
        <f ca="1">AVERAGE(Table3[[#This Row],[Year 1]:[Year 15]])</f>
        <v>210.70337876206705</v>
      </c>
    </row>
    <row r="169" spans="1:23">
      <c r="A169" s="3" t="s">
        <v>134</v>
      </c>
      <c r="B169" s="3" t="s">
        <v>348</v>
      </c>
      <c r="C169" s="3" t="s">
        <v>513</v>
      </c>
      <c r="D169" s="3" t="str">
        <f t="shared" si="4"/>
        <v>UP5TotalNon-cocoa revenues</v>
      </c>
      <c r="E169" s="3" t="str">
        <f t="shared" si="5"/>
        <v>TotalNon-cocoa revenues</v>
      </c>
      <c r="F169" s="3" t="s">
        <v>589</v>
      </c>
      <c r="G169" s="4">
        <f ca="1">'UP5'!F$1039</f>
        <v>698.25</v>
      </c>
      <c r="H169" s="4">
        <f ca="1">'UP5'!G$1039</f>
        <v>3743.3948040885862</v>
      </c>
      <c r="I169" s="4">
        <f ca="1">'UP5'!H$1039</f>
        <v>2220.8224020442931</v>
      </c>
      <c r="J169" s="4">
        <f ca="1">'UP5'!I$1039</f>
        <v>1205.7741340147643</v>
      </c>
      <c r="K169" s="4">
        <f ca="1">'UP5'!J$1039</f>
        <v>952.01206700738226</v>
      </c>
      <c r="L169" s="4">
        <f ca="1">'UP5'!K$1039</f>
        <v>698.25</v>
      </c>
      <c r="M169" s="4">
        <f ca="1">'UP5'!L$1039</f>
        <v>698.25</v>
      </c>
      <c r="N169" s="4">
        <f ca="1">'UP5'!M$1039</f>
        <v>698.25</v>
      </c>
      <c r="O169" s="4">
        <f ca="1">'UP5'!N$1039</f>
        <v>698.25</v>
      </c>
      <c r="P169" s="4">
        <f ca="1">'UP5'!O$1039</f>
        <v>698.25</v>
      </c>
      <c r="Q169" s="4">
        <f ca="1">'UP5'!P$1039</f>
        <v>698.25</v>
      </c>
      <c r="R169" s="4">
        <f ca="1">'UP5'!Q$1039</f>
        <v>698.25</v>
      </c>
      <c r="S169" s="4">
        <f ca="1">'UP5'!R$1039</f>
        <v>698.25</v>
      </c>
      <c r="T169" s="4">
        <f ca="1">'UP5'!S$1039</f>
        <v>698.25</v>
      </c>
      <c r="U169" s="4">
        <f ca="1">'UP5'!T$1039</f>
        <v>698.25</v>
      </c>
      <c r="V169" s="4">
        <f ca="1">AVERAGE(Table3[[#This Row],[Year 1]:[Year 10]])</f>
        <v>1231.1503407155026</v>
      </c>
      <c r="W169" s="4">
        <f ca="1">AVERAGE(Table3[[#This Row],[Year 1]:[Year 15]])</f>
        <v>1053.516893810335</v>
      </c>
    </row>
    <row r="170" spans="1:23">
      <c r="A170" s="3" t="s">
        <v>134</v>
      </c>
      <c r="B170" s="3" t="s">
        <v>88</v>
      </c>
      <c r="C170" s="3" t="s">
        <v>41</v>
      </c>
      <c r="D170" s="3" t="str">
        <f t="shared" si="4"/>
        <v>UP5Plot 1Expenses</v>
      </c>
      <c r="E170" s="3" t="str">
        <f t="shared" si="5"/>
        <v>Plot 1Expenses</v>
      </c>
      <c r="F170" s="3" t="s">
        <v>589</v>
      </c>
      <c r="G170" s="4">
        <f ca="1">'UP5'!F$1049</f>
        <v>-617.4259800029962</v>
      </c>
      <c r="H170" s="4">
        <f ca="1">'UP5'!G$1049</f>
        <v>-603.05534275273567</v>
      </c>
      <c r="I170" s="4">
        <f ca="1">'UP5'!H$1049</f>
        <v>-592.35703766798997</v>
      </c>
      <c r="J170" s="4">
        <f ca="1">'UP5'!I$1049</f>
        <v>-421.35942121004257</v>
      </c>
      <c r="K170" s="4">
        <f ca="1">'UP5'!J$1049</f>
        <v>-413.73230256597481</v>
      </c>
      <c r="L170" s="4">
        <f ca="1">'UP5'!K$1049</f>
        <v>-428.98653985411039</v>
      </c>
      <c r="M170" s="4">
        <f ca="1">'UP5'!L$1049</f>
        <v>-439.15603137953411</v>
      </c>
      <c r="N170" s="4">
        <f ca="1">'UP5'!M$1049</f>
        <v>-444.24077714224597</v>
      </c>
      <c r="O170" s="4">
        <f ca="1">'UP5'!N$1049</f>
        <v>-454.4102686676697</v>
      </c>
      <c r="P170" s="4">
        <f ca="1">'UP5'!O$1049</f>
        <v>-454.4102686676697</v>
      </c>
      <c r="Q170" s="4">
        <f ca="1">'UP5'!P$1049</f>
        <v>-454.4102686676697</v>
      </c>
      <c r="R170" s="4">
        <f ca="1">'UP5'!Q$1049</f>
        <v>-454.4102686676697</v>
      </c>
      <c r="S170" s="4">
        <f ca="1">'UP5'!R$1049</f>
        <v>-454.4102686676697</v>
      </c>
      <c r="T170" s="4">
        <f ca="1">'UP5'!S$1049</f>
        <v>-454.4102686676697</v>
      </c>
      <c r="U170" s="4">
        <f ca="1">'UP5'!T$1049</f>
        <v>-454.4102686676697</v>
      </c>
      <c r="V170" s="4">
        <f ca="1">AVERAGE(Table3[[#This Row],[Year 1]:[Year 10]])</f>
        <v>-486.91339699109693</v>
      </c>
      <c r="W170" s="4">
        <f ca="1">AVERAGE(Table3[[#This Row],[Year 1]:[Year 15]])</f>
        <v>-476.07902088328785</v>
      </c>
    </row>
    <row r="171" spans="1:23">
      <c r="A171" s="3" t="s">
        <v>134</v>
      </c>
      <c r="B171" s="3" t="s">
        <v>89</v>
      </c>
      <c r="C171" s="3" t="s">
        <v>41</v>
      </c>
      <c r="D171" s="3" t="str">
        <f t="shared" si="4"/>
        <v>UP5Plot 2Expenses</v>
      </c>
      <c r="E171" s="3" t="str">
        <f t="shared" si="5"/>
        <v>Plot 2Expenses</v>
      </c>
      <c r="F171" s="3" t="s">
        <v>589</v>
      </c>
      <c r="G171" s="4">
        <f ca="1">'UP5'!F$1050</f>
        <v>-622.79547152841985</v>
      </c>
      <c r="H171" s="4">
        <f ca="1">'UP5'!G$1050</f>
        <v>-606.13059699002383</v>
      </c>
      <c r="I171" s="4">
        <f ca="1">'UP5'!H$1050</f>
        <v>-593.46754614256622</v>
      </c>
      <c r="J171" s="4">
        <f ca="1">'UP5'!I$1050</f>
        <v>-421.35942121004257</v>
      </c>
      <c r="K171" s="4">
        <f ca="1">'UP5'!J$1050</f>
        <v>-413.73230256597481</v>
      </c>
      <c r="L171" s="4">
        <f ca="1">'UP5'!K$1050</f>
        <v>-428.98653985411039</v>
      </c>
      <c r="M171" s="4">
        <f ca="1">'UP5'!L$1050</f>
        <v>-439.15603137953411</v>
      </c>
      <c r="N171" s="4">
        <f ca="1">'UP5'!M$1050</f>
        <v>-444.24077714224597</v>
      </c>
      <c r="O171" s="4">
        <f ca="1">'UP5'!N$1050</f>
        <v>-454.4102686676697</v>
      </c>
      <c r="P171" s="4">
        <f ca="1">'UP5'!O$1050</f>
        <v>-454.4102686676697</v>
      </c>
      <c r="Q171" s="4">
        <f ca="1">'UP5'!P$1050</f>
        <v>-454.4102686676697</v>
      </c>
      <c r="R171" s="4">
        <f ca="1">'UP5'!Q$1050</f>
        <v>-454.4102686676697</v>
      </c>
      <c r="S171" s="4">
        <f ca="1">'UP5'!R$1050</f>
        <v>-454.4102686676697</v>
      </c>
      <c r="T171" s="4">
        <f ca="1">'UP5'!S$1050</f>
        <v>-454.4102686676697</v>
      </c>
      <c r="U171" s="4">
        <f ca="1">'UP5'!T$1050</f>
        <v>-454.4102686676697</v>
      </c>
      <c r="V171" s="4">
        <f ca="1">AVERAGE(Table3[[#This Row],[Year 1]:[Year 10]])</f>
        <v>-487.86892241482576</v>
      </c>
      <c r="W171" s="4">
        <f ca="1">AVERAGE(Table3[[#This Row],[Year 1]:[Year 15]])</f>
        <v>-476.71603783244041</v>
      </c>
    </row>
    <row r="172" spans="1:23">
      <c r="A172" s="3" t="s">
        <v>134</v>
      </c>
      <c r="B172" s="3" t="s">
        <v>90</v>
      </c>
      <c r="C172" s="3" t="s">
        <v>41</v>
      </c>
      <c r="D172" s="3" t="str">
        <f t="shared" si="4"/>
        <v>UP5Plot 3Expenses</v>
      </c>
      <c r="E172" s="3" t="str">
        <f t="shared" si="5"/>
        <v>Plot 3Expenses</v>
      </c>
      <c r="F172" s="3" t="s">
        <v>589</v>
      </c>
      <c r="G172" s="4">
        <f ca="1">'UP5'!F$1051</f>
        <v>-614.38869186740294</v>
      </c>
      <c r="H172" s="4">
        <f ca="1">'UP5'!G$1051</f>
        <v>-600.52005085066412</v>
      </c>
      <c r="I172" s="4">
        <f ca="1">'UP5'!H$1051</f>
        <v>-591.38860075650223</v>
      </c>
      <c r="J172" s="4">
        <f ca="1">'UP5'!I$1051</f>
        <v>-421.35942121004257</v>
      </c>
      <c r="K172" s="4">
        <f ca="1">'UP5'!J$1051</f>
        <v>-413.73230256597481</v>
      </c>
      <c r="L172" s="4">
        <f ca="1">'UP5'!K$1051</f>
        <v>-428.98653985411039</v>
      </c>
      <c r="M172" s="4">
        <f ca="1">'UP5'!L$1051</f>
        <v>-439.15603137953411</v>
      </c>
      <c r="N172" s="4">
        <f ca="1">'UP5'!M$1051</f>
        <v>-444.24077714224597</v>
      </c>
      <c r="O172" s="4">
        <f ca="1">'UP5'!N$1051</f>
        <v>-454.4102686676697</v>
      </c>
      <c r="P172" s="4">
        <f ca="1">'UP5'!O$1051</f>
        <v>-454.4102686676697</v>
      </c>
      <c r="Q172" s="4">
        <f ca="1">'UP5'!P$1051</f>
        <v>-454.4102686676697</v>
      </c>
      <c r="R172" s="4">
        <f ca="1">'UP5'!Q$1051</f>
        <v>-454.4102686676697</v>
      </c>
      <c r="S172" s="4">
        <f ca="1">'UP5'!R$1051</f>
        <v>-454.4102686676697</v>
      </c>
      <c r="T172" s="4">
        <f ca="1">'UP5'!S$1051</f>
        <v>-454.4102686676697</v>
      </c>
      <c r="U172" s="4">
        <f ca="1">'UP5'!T$1051</f>
        <v>-454.4102686676697</v>
      </c>
      <c r="V172" s="4">
        <f ca="1">AVERAGE(Table3[[#This Row],[Year 1]:[Year 10]])</f>
        <v>-486.25929529618162</v>
      </c>
      <c r="W172" s="4">
        <f ca="1">AVERAGE(Table3[[#This Row],[Year 1]:[Year 15]])</f>
        <v>-475.64295308667766</v>
      </c>
    </row>
    <row r="173" spans="1:23">
      <c r="A173" s="3" t="s">
        <v>134</v>
      </c>
      <c r="B173" s="3" t="s">
        <v>91</v>
      </c>
      <c r="C173" s="3" t="s">
        <v>41</v>
      </c>
      <c r="D173" s="3" t="str">
        <f t="shared" si="4"/>
        <v>UP5Plot 4Expenses</v>
      </c>
      <c r="E173" s="3" t="str">
        <f t="shared" si="5"/>
        <v>Plot 4Expenses</v>
      </c>
      <c r="F173" s="3" t="s">
        <v>589</v>
      </c>
      <c r="G173" s="4">
        <f ca="1">'UP5'!F$1052</f>
        <v>-623.5005562741826</v>
      </c>
      <c r="H173" s="4">
        <f ca="1">'UP5'!G$1052</f>
        <v>-607.28585122731204</v>
      </c>
      <c r="I173" s="4">
        <f ca="1">'UP5'!H$1052</f>
        <v>-593.65873258324416</v>
      </c>
      <c r="J173" s="4">
        <f ca="1">'UP5'!I$1052</f>
        <v>-421.35942121004257</v>
      </c>
      <c r="K173" s="4">
        <f ca="1">'UP5'!J$1052</f>
        <v>-413.73230256597481</v>
      </c>
      <c r="L173" s="4">
        <f ca="1">'UP5'!K$1052</f>
        <v>-428.98653985411039</v>
      </c>
      <c r="M173" s="4">
        <f ca="1">'UP5'!L$1052</f>
        <v>-439.15603137953411</v>
      </c>
      <c r="N173" s="4">
        <f ca="1">'UP5'!M$1052</f>
        <v>-444.24077714224597</v>
      </c>
      <c r="O173" s="4">
        <f ca="1">'UP5'!N$1052</f>
        <v>-454.4102686676697</v>
      </c>
      <c r="P173" s="4">
        <f ca="1">'UP5'!O$1052</f>
        <v>-454.4102686676697</v>
      </c>
      <c r="Q173" s="4">
        <f ca="1">'UP5'!P$1052</f>
        <v>-454.4102686676697</v>
      </c>
      <c r="R173" s="4">
        <f ca="1">'UP5'!Q$1052</f>
        <v>-454.4102686676697</v>
      </c>
      <c r="S173" s="4">
        <f ca="1">'UP5'!R$1052</f>
        <v>-454.4102686676697</v>
      </c>
      <c r="T173" s="4">
        <f ca="1">'UP5'!S$1052</f>
        <v>-454.4102686676697</v>
      </c>
      <c r="U173" s="4">
        <f ca="1">'UP5'!T$1052</f>
        <v>-454.4102686676697</v>
      </c>
      <c r="V173" s="4">
        <f ca="1">AVERAGE(Table3[[#This Row],[Year 1]:[Year 10]])</f>
        <v>-488.0740749571986</v>
      </c>
      <c r="W173" s="4">
        <f ca="1">AVERAGE(Table3[[#This Row],[Year 1]:[Year 15]])</f>
        <v>-476.85280619402232</v>
      </c>
    </row>
    <row r="174" spans="1:23">
      <c r="A174" s="3" t="s">
        <v>134</v>
      </c>
      <c r="B174" s="3" t="s">
        <v>92</v>
      </c>
      <c r="C174" s="3" t="s">
        <v>41</v>
      </c>
      <c r="D174" s="3" t="str">
        <f t="shared" si="4"/>
        <v>UP5Plot 5Expenses</v>
      </c>
      <c r="E174" s="3" t="str">
        <f t="shared" si="5"/>
        <v>Plot 5Expenses</v>
      </c>
      <c r="F174" s="3" t="s">
        <v>589</v>
      </c>
      <c r="G174" s="4">
        <f ca="1">'UP5'!F$1053</f>
        <v>-618.23953932503002</v>
      </c>
      <c r="H174" s="4">
        <f ca="1">'UP5'!G$1053</f>
        <v>-604.27568173578652</v>
      </c>
      <c r="I174" s="4">
        <f ca="1">'UP5'!H$1053</f>
        <v>-592.9672071595154</v>
      </c>
      <c r="J174" s="4">
        <f ca="1">'UP5'!I$1053</f>
        <v>-421.35942121004257</v>
      </c>
      <c r="K174" s="4">
        <f ca="1">'UP5'!J$1053</f>
        <v>-413.73230256597481</v>
      </c>
      <c r="L174" s="4">
        <f ca="1">'UP5'!K$1053</f>
        <v>-428.98653985411039</v>
      </c>
      <c r="M174" s="4">
        <f ca="1">'UP5'!L$1053</f>
        <v>-439.15603137953411</v>
      </c>
      <c r="N174" s="4">
        <f ca="1">'UP5'!M$1053</f>
        <v>-444.24077714224597</v>
      </c>
      <c r="O174" s="4">
        <f ca="1">'UP5'!N$1053</f>
        <v>-454.4102686676697</v>
      </c>
      <c r="P174" s="4">
        <f ca="1">'UP5'!O$1053</f>
        <v>-454.4102686676697</v>
      </c>
      <c r="Q174" s="4">
        <f ca="1">'UP5'!P$1053</f>
        <v>-454.4102686676697</v>
      </c>
      <c r="R174" s="4">
        <f ca="1">'UP5'!Q$1053</f>
        <v>-454.4102686676697</v>
      </c>
      <c r="S174" s="4">
        <f ca="1">'UP5'!R$1053</f>
        <v>-454.4102686676697</v>
      </c>
      <c r="T174" s="4">
        <f ca="1">'UP5'!S$1053</f>
        <v>-454.4102686676697</v>
      </c>
      <c r="U174" s="4">
        <f ca="1">'UP5'!T$1053</f>
        <v>-454.4102686676697</v>
      </c>
      <c r="V174" s="4">
        <f ca="1">AVERAGE(Table3[[#This Row],[Year 1]:[Year 10]])</f>
        <v>-487.17780377075786</v>
      </c>
      <c r="W174" s="4">
        <f ca="1">AVERAGE(Table3[[#This Row],[Year 1]:[Year 15]])</f>
        <v>-476.25529206972845</v>
      </c>
    </row>
    <row r="175" spans="1:23">
      <c r="A175" s="3" t="s">
        <v>134</v>
      </c>
      <c r="B175" s="3" t="s">
        <v>348</v>
      </c>
      <c r="C175" s="3" t="s">
        <v>41</v>
      </c>
      <c r="D175" s="3" t="str">
        <f t="shared" si="4"/>
        <v>UP5TotalExpenses</v>
      </c>
      <c r="E175" s="3" t="str">
        <f t="shared" si="5"/>
        <v>TotalExpenses</v>
      </c>
      <c r="F175" s="3" t="s">
        <v>589</v>
      </c>
      <c r="G175" s="4">
        <f ca="1">'UP5'!F$1054</f>
        <v>-3096.3502389980313</v>
      </c>
      <c r="H175" s="4">
        <f ca="1">'UP5'!G$1054</f>
        <v>-3021.2675235565221</v>
      </c>
      <c r="I175" s="4">
        <f ca="1">'UP5'!H$1054</f>
        <v>-2963.8391243098181</v>
      </c>
      <c r="J175" s="4">
        <f ca="1">'UP5'!I$1054</f>
        <v>-2106.7971060502127</v>
      </c>
      <c r="K175" s="4">
        <f ca="1">'UP5'!J$1054</f>
        <v>-2068.661512829874</v>
      </c>
      <c r="L175" s="4">
        <f ca="1">'UP5'!K$1054</f>
        <v>-2144.9326992705519</v>
      </c>
      <c r="M175" s="4">
        <f ca="1">'UP5'!L$1054</f>
        <v>-2195.7801568976706</v>
      </c>
      <c r="N175" s="4">
        <f ca="1">'UP5'!M$1054</f>
        <v>-2221.2038857112298</v>
      </c>
      <c r="O175" s="4">
        <f ca="1">'UP5'!N$1054</f>
        <v>-2272.0513433383485</v>
      </c>
      <c r="P175" s="4">
        <f ca="1">'UP5'!O$1054</f>
        <v>-2272.0513433383485</v>
      </c>
      <c r="Q175" s="4">
        <f ca="1">'UP5'!P$1054</f>
        <v>-2272.0513433383485</v>
      </c>
      <c r="R175" s="4">
        <f ca="1">'UP5'!Q$1054</f>
        <v>-2272.0513433383485</v>
      </c>
      <c r="S175" s="4">
        <f ca="1">'UP5'!R$1054</f>
        <v>-2272.0513433383485</v>
      </c>
      <c r="T175" s="4">
        <f ca="1">'UP5'!S$1054</f>
        <v>-2272.0513433383485</v>
      </c>
      <c r="U175" s="4">
        <f ca="1">'UP5'!T$1054</f>
        <v>-2272.0513433383485</v>
      </c>
      <c r="V175" s="4">
        <f ca="1">AVERAGE(Table3[[#This Row],[Year 1]:[Year 10]])</f>
        <v>-2436.2934934300611</v>
      </c>
      <c r="W175" s="4">
        <f ca="1">AVERAGE(Table3[[#This Row],[Year 1]:[Year 15]])</f>
        <v>-2381.5461100661569</v>
      </c>
    </row>
    <row r="176" spans="1:23">
      <c r="A176" s="3" t="s">
        <v>134</v>
      </c>
      <c r="B176" s="3" t="s">
        <v>88</v>
      </c>
      <c r="C176" s="3" t="s">
        <v>46</v>
      </c>
      <c r="D176" s="3" t="str">
        <f t="shared" si="4"/>
        <v>UP5Plot 1Net income</v>
      </c>
      <c r="E176" s="3" t="str">
        <f t="shared" si="5"/>
        <v>Plot 1Net income</v>
      </c>
      <c r="F176" s="3" t="s">
        <v>589</v>
      </c>
      <c r="G176" s="4">
        <f ca="1">'UP5'!F$1064</f>
        <v>-126.65598000299622</v>
      </c>
      <c r="H176" s="4">
        <f ca="1">'UP5'!G$1064</f>
        <v>432.9036180649814</v>
      </c>
      <c r="I176" s="4">
        <f ca="1">'UP5'!H$1064</f>
        <v>121.79744274086863</v>
      </c>
      <c r="J176" s="4">
        <f ca="1">'UP5'!I$1064</f>
        <v>69.170405592910299</v>
      </c>
      <c r="K176" s="4">
        <f ca="1">'UP5'!J$1064</f>
        <v>109.17011083550165</v>
      </c>
      <c r="L176" s="4">
        <f ca="1">'UP5'!K$1064</f>
        <v>541.91346014588953</v>
      </c>
      <c r="M176" s="4">
        <f ca="1">'UP5'!L$1064</f>
        <v>864.24396862046592</v>
      </c>
      <c r="N176" s="4">
        <f ca="1">'UP5'!M$1064</f>
        <v>1025.4092228577542</v>
      </c>
      <c r="O176" s="4">
        <f ca="1">'UP5'!N$1064</f>
        <v>1347.7397313323304</v>
      </c>
      <c r="P176" s="4">
        <f ca="1">'UP5'!O$1064</f>
        <v>1347.7397313323304</v>
      </c>
      <c r="Q176" s="4">
        <f ca="1">'UP5'!P$1064</f>
        <v>1347.7397313323304</v>
      </c>
      <c r="R176" s="4">
        <f ca="1">'UP5'!Q$1064</f>
        <v>1347.7397313323304</v>
      </c>
      <c r="S176" s="4">
        <f ca="1">'UP5'!R$1064</f>
        <v>1347.7397313323304</v>
      </c>
      <c r="T176" s="4">
        <f ca="1">'UP5'!S$1064</f>
        <v>1347.7397313323304</v>
      </c>
      <c r="U176" s="4">
        <f ca="1">'UP5'!T$1064</f>
        <v>1347.7397313323304</v>
      </c>
      <c r="V176" s="4">
        <f ca="1">AVERAGE(Table3[[#This Row],[Year 1]:[Year 10]])</f>
        <v>573.34317115200372</v>
      </c>
      <c r="W176" s="4">
        <f ca="1">AVERAGE(Table3[[#This Row],[Year 1]:[Year 15]])</f>
        <v>831.47535787877939</v>
      </c>
    </row>
    <row r="177" spans="1:23">
      <c r="A177" s="3" t="s">
        <v>134</v>
      </c>
      <c r="B177" s="3" t="s">
        <v>89</v>
      </c>
      <c r="C177" s="3" t="s">
        <v>46</v>
      </c>
      <c r="D177" s="3" t="str">
        <f t="shared" si="4"/>
        <v>UP5Plot 2Net income</v>
      </c>
      <c r="E177" s="3" t="str">
        <f t="shared" si="5"/>
        <v>Plot 2Net income</v>
      </c>
      <c r="F177" s="3" t="s">
        <v>589</v>
      </c>
      <c r="G177" s="4">
        <f ca="1">'UP5'!F$1065</f>
        <v>43.534528471580188</v>
      </c>
      <c r="H177" s="4">
        <f ca="1">'UP5'!G$1065</f>
        <v>530.37636382769324</v>
      </c>
      <c r="I177" s="4">
        <f ca="1">'UP5'!H$1065</f>
        <v>156.99593426629235</v>
      </c>
      <c r="J177" s="4">
        <f ca="1">'UP5'!I$1065</f>
        <v>69.170405592910299</v>
      </c>
      <c r="K177" s="4">
        <f ca="1">'UP5'!J$1065</f>
        <v>109.17011083550165</v>
      </c>
      <c r="L177" s="4">
        <f ca="1">'UP5'!K$1065</f>
        <v>541.91346014588953</v>
      </c>
      <c r="M177" s="4">
        <f ca="1">'UP5'!L$1065</f>
        <v>864.24396862046592</v>
      </c>
      <c r="N177" s="4">
        <f ca="1">'UP5'!M$1065</f>
        <v>1025.4092228577542</v>
      </c>
      <c r="O177" s="4">
        <f ca="1">'UP5'!N$1065</f>
        <v>1347.7397313323304</v>
      </c>
      <c r="P177" s="4">
        <f ca="1">'UP5'!O$1065</f>
        <v>1347.7397313323304</v>
      </c>
      <c r="Q177" s="4">
        <f ca="1">'UP5'!P$1065</f>
        <v>1347.7397313323304</v>
      </c>
      <c r="R177" s="4">
        <f ca="1">'UP5'!Q$1065</f>
        <v>1347.7397313323304</v>
      </c>
      <c r="S177" s="4">
        <f ca="1">'UP5'!R$1065</f>
        <v>1347.7397313323304</v>
      </c>
      <c r="T177" s="4">
        <f ca="1">'UP5'!S$1065</f>
        <v>1347.7397313323304</v>
      </c>
      <c r="U177" s="4">
        <f ca="1">'UP5'!T$1065</f>
        <v>1347.7397313323304</v>
      </c>
      <c r="V177" s="4">
        <f ca="1">AVERAGE(Table3[[#This Row],[Year 1]:[Year 10]])</f>
        <v>603.62934572827487</v>
      </c>
      <c r="W177" s="4">
        <f ca="1">AVERAGE(Table3[[#This Row],[Year 1]:[Year 15]])</f>
        <v>851.66614092962686</v>
      </c>
    </row>
    <row r="178" spans="1:23">
      <c r="A178" s="3" t="s">
        <v>134</v>
      </c>
      <c r="B178" s="3" t="s">
        <v>90</v>
      </c>
      <c r="C178" s="3" t="s">
        <v>46</v>
      </c>
      <c r="D178" s="3" t="str">
        <f t="shared" si="4"/>
        <v>UP5Plot 3Net income</v>
      </c>
      <c r="E178" s="3" t="str">
        <f t="shared" si="5"/>
        <v>Plot 3Net income</v>
      </c>
      <c r="F178" s="3" t="s">
        <v>589</v>
      </c>
      <c r="G178" s="4">
        <f ca="1">'UP5'!F$1066</f>
        <v>-222.92535853406957</v>
      </c>
      <c r="H178" s="4">
        <f ca="1">'UP5'!G$1066</f>
        <v>352.54542848557162</v>
      </c>
      <c r="I178" s="4">
        <f ca="1">'UP5'!H$1066</f>
        <v>91.102027800504516</v>
      </c>
      <c r="J178" s="4">
        <f ca="1">'UP5'!I$1066</f>
        <v>69.170405592910299</v>
      </c>
      <c r="K178" s="4">
        <f ca="1">'UP5'!J$1066</f>
        <v>109.17011083550165</v>
      </c>
      <c r="L178" s="4">
        <f ca="1">'UP5'!K$1066</f>
        <v>541.91346014588953</v>
      </c>
      <c r="M178" s="4">
        <f ca="1">'UP5'!L$1066</f>
        <v>864.24396862046592</v>
      </c>
      <c r="N178" s="4">
        <f ca="1">'UP5'!M$1066</f>
        <v>1025.4092228577542</v>
      </c>
      <c r="O178" s="4">
        <f ca="1">'UP5'!N$1066</f>
        <v>1347.7397313323304</v>
      </c>
      <c r="P178" s="4">
        <f ca="1">'UP5'!O$1066</f>
        <v>1347.7397313323304</v>
      </c>
      <c r="Q178" s="4">
        <f ca="1">'UP5'!P$1066</f>
        <v>1347.7397313323304</v>
      </c>
      <c r="R178" s="4">
        <f ca="1">'UP5'!Q$1066</f>
        <v>1347.7397313323304</v>
      </c>
      <c r="S178" s="4">
        <f ca="1">'UP5'!R$1066</f>
        <v>1347.7397313323304</v>
      </c>
      <c r="T178" s="4">
        <f ca="1">'UP5'!S$1066</f>
        <v>1347.7397313323304</v>
      </c>
      <c r="U178" s="4">
        <f ca="1">'UP5'!T$1066</f>
        <v>1347.7397313323304</v>
      </c>
      <c r="V178" s="4">
        <f ca="1">AVERAGE(Table3[[#This Row],[Year 1]:[Year 10]])</f>
        <v>552.61087284691894</v>
      </c>
      <c r="W178" s="4">
        <f ca="1">AVERAGE(Table3[[#This Row],[Year 1]:[Year 15]])</f>
        <v>817.65382567538961</v>
      </c>
    </row>
    <row r="179" spans="1:23">
      <c r="A179" s="3" t="s">
        <v>134</v>
      </c>
      <c r="B179" s="3" t="s">
        <v>91</v>
      </c>
      <c r="C179" s="3" t="s">
        <v>46</v>
      </c>
      <c r="D179" s="3" t="str">
        <f t="shared" si="4"/>
        <v>UP5Plot 4Net income</v>
      </c>
      <c r="E179" s="3" t="str">
        <f t="shared" si="5"/>
        <v>Plot 4Net income</v>
      </c>
      <c r="F179" s="3" t="s">
        <v>589</v>
      </c>
      <c r="G179" s="4">
        <f ca="1">'UP5'!F$1067</f>
        <v>65.88277705915084</v>
      </c>
      <c r="H179" s="4">
        <f ca="1">'UP5'!G$1067</f>
        <v>566.9931095904052</v>
      </c>
      <c r="I179" s="4">
        <f ca="1">'UP5'!H$1067</f>
        <v>163.0557478256145</v>
      </c>
      <c r="J179" s="4">
        <f ca="1">'UP5'!I$1067</f>
        <v>69.170405592910299</v>
      </c>
      <c r="K179" s="4">
        <f ca="1">'UP5'!J$1067</f>
        <v>109.17011083550165</v>
      </c>
      <c r="L179" s="4">
        <f ca="1">'UP5'!K$1067</f>
        <v>541.91346014588953</v>
      </c>
      <c r="M179" s="4">
        <f ca="1">'UP5'!L$1067</f>
        <v>864.24396862046592</v>
      </c>
      <c r="N179" s="4">
        <f ca="1">'UP5'!M$1067</f>
        <v>1025.4092228577542</v>
      </c>
      <c r="O179" s="4">
        <f ca="1">'UP5'!N$1067</f>
        <v>1347.7397313323304</v>
      </c>
      <c r="P179" s="4">
        <f ca="1">'UP5'!O$1067</f>
        <v>1347.7397313323304</v>
      </c>
      <c r="Q179" s="4">
        <f ca="1">'UP5'!P$1067</f>
        <v>1347.7397313323304</v>
      </c>
      <c r="R179" s="4">
        <f ca="1">'UP5'!Q$1067</f>
        <v>1347.7397313323304</v>
      </c>
      <c r="S179" s="4">
        <f ca="1">'UP5'!R$1067</f>
        <v>1347.7397313323304</v>
      </c>
      <c r="T179" s="4">
        <f ca="1">'UP5'!S$1067</f>
        <v>1347.7397313323304</v>
      </c>
      <c r="U179" s="4">
        <f ca="1">'UP5'!T$1067</f>
        <v>1347.7397313323304</v>
      </c>
      <c r="V179" s="4">
        <f ca="1">AVERAGE(Table3[[#This Row],[Year 1]:[Year 10]])</f>
        <v>610.13182651923523</v>
      </c>
      <c r="W179" s="4">
        <f ca="1">AVERAGE(Table3[[#This Row],[Year 1]:[Year 15]])</f>
        <v>856.00112812360044</v>
      </c>
    </row>
    <row r="180" spans="1:23">
      <c r="A180" s="3" t="s">
        <v>134</v>
      </c>
      <c r="B180" s="3" t="s">
        <v>92</v>
      </c>
      <c r="C180" s="3" t="s">
        <v>46</v>
      </c>
      <c r="D180" s="3" t="str">
        <f t="shared" si="4"/>
        <v>UP5Plot 5Net income</v>
      </c>
      <c r="E180" s="3" t="str">
        <f t="shared" si="5"/>
        <v>Plot 5Net income</v>
      </c>
      <c r="F180" s="3" t="s">
        <v>589</v>
      </c>
      <c r="G180" s="4">
        <f ca="1">'UP5'!F$1068</f>
        <v>-100.86953932503002</v>
      </c>
      <c r="H180" s="4">
        <f ca="1">'UP5'!G$1068</f>
        <v>471.58327908193064</v>
      </c>
      <c r="I180" s="4">
        <f ca="1">'UP5'!H$1068</f>
        <v>141.13727324934314</v>
      </c>
      <c r="J180" s="4">
        <f ca="1">'UP5'!I$1068</f>
        <v>69.170405592910299</v>
      </c>
      <c r="K180" s="4">
        <f ca="1">'UP5'!J$1068</f>
        <v>109.17011083550165</v>
      </c>
      <c r="L180" s="4">
        <f ca="1">'UP5'!K$1068</f>
        <v>541.91346014588953</v>
      </c>
      <c r="M180" s="4">
        <f ca="1">'UP5'!L$1068</f>
        <v>864.24396862046592</v>
      </c>
      <c r="N180" s="4">
        <f ca="1">'UP5'!M$1068</f>
        <v>1025.4092228577542</v>
      </c>
      <c r="O180" s="4">
        <f ca="1">'UP5'!N$1068</f>
        <v>1347.7397313323304</v>
      </c>
      <c r="P180" s="4">
        <f ca="1">'UP5'!O$1068</f>
        <v>1347.7397313323304</v>
      </c>
      <c r="Q180" s="4">
        <f ca="1">'UP5'!P$1068</f>
        <v>1347.7397313323304</v>
      </c>
      <c r="R180" s="4">
        <f ca="1">'UP5'!Q$1068</f>
        <v>1347.7397313323304</v>
      </c>
      <c r="S180" s="4">
        <f ca="1">'UP5'!R$1068</f>
        <v>1347.7397313323304</v>
      </c>
      <c r="T180" s="4">
        <f ca="1">'UP5'!S$1068</f>
        <v>1347.7397313323304</v>
      </c>
      <c r="U180" s="4">
        <f ca="1">'UP5'!T$1068</f>
        <v>1347.7397313323304</v>
      </c>
      <c r="V180" s="4">
        <f ca="1">AVERAGE(Table3[[#This Row],[Year 1]:[Year 10]])</f>
        <v>581.72376437234266</v>
      </c>
      <c r="W180" s="4">
        <f ca="1">AVERAGE(Table3[[#This Row],[Year 1]:[Year 15]])</f>
        <v>837.06242002567205</v>
      </c>
    </row>
    <row r="181" spans="1:23">
      <c r="A181" s="3" t="s">
        <v>134</v>
      </c>
      <c r="B181" s="3" t="s">
        <v>348</v>
      </c>
      <c r="C181" s="3" t="s">
        <v>46</v>
      </c>
      <c r="D181" s="3" t="str">
        <f t="shared" si="4"/>
        <v>UP5TotalNet income</v>
      </c>
      <c r="E181" s="3" t="str">
        <f t="shared" si="5"/>
        <v>TotalNet income</v>
      </c>
      <c r="F181" s="3" t="s">
        <v>589</v>
      </c>
      <c r="G181" s="4">
        <f ca="1">'UP5'!F$1069</f>
        <v>-341.03357233136478</v>
      </c>
      <c r="H181" s="4">
        <f ca="1">'UP5'!G$1069</f>
        <v>2354.4017990505818</v>
      </c>
      <c r="I181" s="4">
        <f ca="1">'UP5'!H$1069</f>
        <v>674.08842588262314</v>
      </c>
      <c r="J181" s="4">
        <f ca="1">'UP5'!I$1069</f>
        <v>345.8520279645515</v>
      </c>
      <c r="K181" s="4">
        <f ca="1">'UP5'!J$1069</f>
        <v>545.85055417750823</v>
      </c>
      <c r="L181" s="4">
        <f ca="1">'UP5'!K$1069</f>
        <v>2709.5673007294477</v>
      </c>
      <c r="M181" s="4">
        <f ca="1">'UP5'!L$1069</f>
        <v>4321.2198431023298</v>
      </c>
      <c r="N181" s="4">
        <f ca="1">'UP5'!M$1069</f>
        <v>5127.0461142887707</v>
      </c>
      <c r="O181" s="4">
        <f ca="1">'UP5'!N$1069</f>
        <v>6738.6986566616524</v>
      </c>
      <c r="P181" s="4">
        <f ca="1">'UP5'!O$1069</f>
        <v>6738.6986566616524</v>
      </c>
      <c r="Q181" s="4">
        <f ca="1">'UP5'!P$1069</f>
        <v>6738.6986566616524</v>
      </c>
      <c r="R181" s="4">
        <f ca="1">'UP5'!Q$1069</f>
        <v>6738.6986566616524</v>
      </c>
      <c r="S181" s="4">
        <f ca="1">'UP5'!R$1069</f>
        <v>6738.6986566616524</v>
      </c>
      <c r="T181" s="4">
        <f ca="1">'UP5'!S$1069</f>
        <v>6738.6986566616524</v>
      </c>
      <c r="U181" s="4">
        <f ca="1">'UP5'!T$1069</f>
        <v>6738.6986566616524</v>
      </c>
      <c r="V181" s="4">
        <f ca="1">AVERAGE(Table3[[#This Row],[Year 1]:[Year 10]])</f>
        <v>2921.4389806187755</v>
      </c>
      <c r="W181" s="4">
        <f ca="1">AVERAGE(Table3[[#This Row],[Year 1]:[Year 15]])</f>
        <v>4193.8588726330681</v>
      </c>
    </row>
    <row r="182" spans="1:23">
      <c r="A182" s="3" t="s">
        <v>135</v>
      </c>
      <c r="B182" s="3" t="s">
        <v>88</v>
      </c>
      <c r="C182" s="3" t="s">
        <v>509</v>
      </c>
      <c r="D182" s="3" t="str">
        <f t="shared" si="4"/>
        <v>RP6Plot 1Cocoa yield</v>
      </c>
      <c r="E182" s="3" t="str">
        <f t="shared" si="5"/>
        <v>Plot 1Cocoa yield</v>
      </c>
      <c r="F182" s="3" t="s">
        <v>133</v>
      </c>
      <c r="G182" s="4">
        <f ca="1">'RP6'!F$1004</f>
        <v>0</v>
      </c>
      <c r="H182" s="4">
        <f ca="1">'RP6'!G$1004</f>
        <v>0</v>
      </c>
      <c r="I182" s="4">
        <f ca="1">'RP6'!H$1004</f>
        <v>125</v>
      </c>
      <c r="J182" s="4">
        <f ca="1">'RP6'!I$1004</f>
        <v>187.5</v>
      </c>
      <c r="K182" s="4">
        <f ca="1">'RP6'!J$1004</f>
        <v>250</v>
      </c>
      <c r="L182" s="4">
        <f ca="1">'RP6'!K$1004</f>
        <v>625</v>
      </c>
      <c r="M182" s="4">
        <f ca="1">'RP6'!L$1004</f>
        <v>875</v>
      </c>
      <c r="N182" s="4">
        <f ca="1">'RP6'!M$1004</f>
        <v>1000</v>
      </c>
      <c r="O182" s="4">
        <f ca="1">'RP6'!N$1004</f>
        <v>1250</v>
      </c>
      <c r="P182" s="4">
        <f ca="1">'RP6'!O$1004</f>
        <v>1250</v>
      </c>
      <c r="Q182" s="4">
        <f ca="1">'RP6'!P$1004</f>
        <v>1250</v>
      </c>
      <c r="R182" s="4">
        <f ca="1">'RP6'!Q$1004</f>
        <v>1250</v>
      </c>
      <c r="S182" s="4">
        <f ca="1">'RP6'!R$1004</f>
        <v>1250</v>
      </c>
      <c r="T182" s="4">
        <f ca="1">'RP6'!S$1004</f>
        <v>1250</v>
      </c>
      <c r="U182" s="4">
        <f ca="1">'RP6'!T$1004</f>
        <v>1250</v>
      </c>
      <c r="V182" s="4">
        <f ca="1">AVERAGE(Table3[[#This Row],[Year 1]:[Year 10]])</f>
        <v>556.25</v>
      </c>
      <c r="W182" s="4">
        <f ca="1">AVERAGE(Table3[[#This Row],[Year 1]:[Year 15]])</f>
        <v>787.5</v>
      </c>
    </row>
    <row r="183" spans="1:23">
      <c r="A183" s="3" t="s">
        <v>135</v>
      </c>
      <c r="B183" s="3" t="s">
        <v>89</v>
      </c>
      <c r="C183" s="3" t="s">
        <v>509</v>
      </c>
      <c r="D183" s="3" t="str">
        <f t="shared" si="4"/>
        <v>RP6Plot 2Cocoa yield</v>
      </c>
      <c r="E183" s="3" t="str">
        <f t="shared" si="5"/>
        <v>Plot 2Cocoa yield</v>
      </c>
      <c r="F183" s="3" t="s">
        <v>133</v>
      </c>
      <c r="G183" s="4">
        <f ca="1">'RP6'!F$1005</f>
        <v>0</v>
      </c>
      <c r="H183" s="4">
        <f ca="1">'RP6'!G$1005</f>
        <v>0</v>
      </c>
      <c r="I183" s="4">
        <f ca="1">'RP6'!H$1005</f>
        <v>125</v>
      </c>
      <c r="J183" s="4">
        <f ca="1">'RP6'!I$1005</f>
        <v>187.5</v>
      </c>
      <c r="K183" s="4">
        <f ca="1">'RP6'!J$1005</f>
        <v>250</v>
      </c>
      <c r="L183" s="4">
        <f ca="1">'RP6'!K$1005</f>
        <v>625</v>
      </c>
      <c r="M183" s="4">
        <f ca="1">'RP6'!L$1005</f>
        <v>875</v>
      </c>
      <c r="N183" s="4">
        <f ca="1">'RP6'!M$1005</f>
        <v>1000</v>
      </c>
      <c r="O183" s="4">
        <f ca="1">'RP6'!N$1005</f>
        <v>1250</v>
      </c>
      <c r="P183" s="4">
        <f ca="1">'RP6'!O$1005</f>
        <v>1250</v>
      </c>
      <c r="Q183" s="4">
        <f ca="1">'RP6'!P$1005</f>
        <v>1250</v>
      </c>
      <c r="R183" s="4">
        <f ca="1">'RP6'!Q$1005</f>
        <v>1250</v>
      </c>
      <c r="S183" s="4">
        <f ca="1">'RP6'!R$1005</f>
        <v>1250</v>
      </c>
      <c r="T183" s="4">
        <f ca="1">'RP6'!S$1005</f>
        <v>1250</v>
      </c>
      <c r="U183" s="4">
        <f ca="1">'RP6'!T$1005</f>
        <v>1250</v>
      </c>
      <c r="V183" s="4">
        <f ca="1">AVERAGE(Table3[[#This Row],[Year 1]:[Year 10]])</f>
        <v>556.25</v>
      </c>
      <c r="W183" s="4">
        <f ca="1">AVERAGE(Table3[[#This Row],[Year 1]:[Year 15]])</f>
        <v>787.5</v>
      </c>
    </row>
    <row r="184" spans="1:23">
      <c r="A184" s="3" t="s">
        <v>135</v>
      </c>
      <c r="B184" s="3" t="s">
        <v>90</v>
      </c>
      <c r="C184" s="3" t="s">
        <v>509</v>
      </c>
      <c r="D184" s="3" t="str">
        <f t="shared" si="4"/>
        <v>RP6Plot 3Cocoa yield</v>
      </c>
      <c r="E184" s="3" t="str">
        <f t="shared" si="5"/>
        <v>Plot 3Cocoa yield</v>
      </c>
      <c r="F184" s="3" t="s">
        <v>133</v>
      </c>
      <c r="G184" s="4">
        <f ca="1">'RP6'!F$1006</f>
        <v>0</v>
      </c>
      <c r="H184" s="4">
        <f ca="1">'RP6'!G$1006</f>
        <v>0</v>
      </c>
      <c r="I184" s="4">
        <f ca="1">'RP6'!H$1006</f>
        <v>125</v>
      </c>
      <c r="J184" s="4">
        <f ca="1">'RP6'!I$1006</f>
        <v>187.5</v>
      </c>
      <c r="K184" s="4">
        <f ca="1">'RP6'!J$1006</f>
        <v>250</v>
      </c>
      <c r="L184" s="4">
        <f ca="1">'RP6'!K$1006</f>
        <v>625</v>
      </c>
      <c r="M184" s="4">
        <f ca="1">'RP6'!L$1006</f>
        <v>875</v>
      </c>
      <c r="N184" s="4">
        <f ca="1">'RP6'!M$1006</f>
        <v>1000</v>
      </c>
      <c r="O184" s="4">
        <f ca="1">'RP6'!N$1006</f>
        <v>1250</v>
      </c>
      <c r="P184" s="4">
        <f ca="1">'RP6'!O$1006</f>
        <v>1250</v>
      </c>
      <c r="Q184" s="4">
        <f ca="1">'RP6'!P$1006</f>
        <v>1250</v>
      </c>
      <c r="R184" s="4">
        <f ca="1">'RP6'!Q$1006</f>
        <v>1250</v>
      </c>
      <c r="S184" s="4">
        <f ca="1">'RP6'!R$1006</f>
        <v>1250</v>
      </c>
      <c r="T184" s="4">
        <f ca="1">'RP6'!S$1006</f>
        <v>1250</v>
      </c>
      <c r="U184" s="4">
        <f ca="1">'RP6'!T$1006</f>
        <v>1250</v>
      </c>
      <c r="V184" s="4">
        <f ca="1">AVERAGE(Table3[[#This Row],[Year 1]:[Year 10]])</f>
        <v>556.25</v>
      </c>
      <c r="W184" s="4">
        <f ca="1">AVERAGE(Table3[[#This Row],[Year 1]:[Year 15]])</f>
        <v>787.5</v>
      </c>
    </row>
    <row r="185" spans="1:23">
      <c r="A185" s="3" t="s">
        <v>135</v>
      </c>
      <c r="B185" s="3" t="s">
        <v>91</v>
      </c>
      <c r="C185" s="3" t="s">
        <v>509</v>
      </c>
      <c r="D185" s="3" t="str">
        <f t="shared" si="4"/>
        <v>RP6Plot 4Cocoa yield</v>
      </c>
      <c r="E185" s="3" t="str">
        <f t="shared" si="5"/>
        <v>Plot 4Cocoa yield</v>
      </c>
      <c r="F185" s="3" t="s">
        <v>133</v>
      </c>
      <c r="G185" s="4">
        <f ca="1">'RP6'!F$1007</f>
        <v>0</v>
      </c>
      <c r="H185" s="4">
        <f ca="1">'RP6'!G$1007</f>
        <v>0</v>
      </c>
      <c r="I185" s="4">
        <f ca="1">'RP6'!H$1007</f>
        <v>125</v>
      </c>
      <c r="J185" s="4">
        <f ca="1">'RP6'!I$1007</f>
        <v>187.5</v>
      </c>
      <c r="K185" s="4">
        <f ca="1">'RP6'!J$1007</f>
        <v>250</v>
      </c>
      <c r="L185" s="4">
        <f ca="1">'RP6'!K$1007</f>
        <v>625</v>
      </c>
      <c r="M185" s="4">
        <f ca="1">'RP6'!L$1007</f>
        <v>875</v>
      </c>
      <c r="N185" s="4">
        <f ca="1">'RP6'!M$1007</f>
        <v>1000</v>
      </c>
      <c r="O185" s="4">
        <f ca="1">'RP6'!N$1007</f>
        <v>1250</v>
      </c>
      <c r="P185" s="4">
        <f ca="1">'RP6'!O$1007</f>
        <v>1250</v>
      </c>
      <c r="Q185" s="4">
        <f ca="1">'RP6'!P$1007</f>
        <v>1250</v>
      </c>
      <c r="R185" s="4">
        <f ca="1">'RP6'!Q$1007</f>
        <v>1250</v>
      </c>
      <c r="S185" s="4">
        <f ca="1">'RP6'!R$1007</f>
        <v>1250</v>
      </c>
      <c r="T185" s="4">
        <f ca="1">'RP6'!S$1007</f>
        <v>1250</v>
      </c>
      <c r="U185" s="4">
        <f ca="1">'RP6'!T$1007</f>
        <v>1250</v>
      </c>
      <c r="V185" s="4">
        <f ca="1">AVERAGE(Table3[[#This Row],[Year 1]:[Year 10]])</f>
        <v>556.25</v>
      </c>
      <c r="W185" s="4">
        <f ca="1">AVERAGE(Table3[[#This Row],[Year 1]:[Year 15]])</f>
        <v>787.5</v>
      </c>
    </row>
    <row r="186" spans="1:23">
      <c r="A186" s="3" t="s">
        <v>135</v>
      </c>
      <c r="B186" s="3" t="s">
        <v>92</v>
      </c>
      <c r="C186" s="3" t="s">
        <v>509</v>
      </c>
      <c r="D186" s="3" t="str">
        <f t="shared" si="4"/>
        <v>RP6Plot 5Cocoa yield</v>
      </c>
      <c r="E186" s="3" t="str">
        <f t="shared" si="5"/>
        <v>Plot 5Cocoa yield</v>
      </c>
      <c r="F186" s="3" t="s">
        <v>133</v>
      </c>
      <c r="G186" s="4">
        <f ca="1">'RP6'!F$1008</f>
        <v>0</v>
      </c>
      <c r="H186" s="4">
        <f ca="1">'RP6'!G$1008</f>
        <v>0</v>
      </c>
      <c r="I186" s="4">
        <f ca="1">'RP6'!H$1008</f>
        <v>125</v>
      </c>
      <c r="J186" s="4">
        <f ca="1">'RP6'!I$1008</f>
        <v>187.5</v>
      </c>
      <c r="K186" s="4">
        <f ca="1">'RP6'!J$1008</f>
        <v>250</v>
      </c>
      <c r="L186" s="4">
        <f ca="1">'RP6'!K$1008</f>
        <v>625</v>
      </c>
      <c r="M186" s="4">
        <f ca="1">'RP6'!L$1008</f>
        <v>875</v>
      </c>
      <c r="N186" s="4">
        <f ca="1">'RP6'!M$1008</f>
        <v>1000</v>
      </c>
      <c r="O186" s="4">
        <f ca="1">'RP6'!N$1008</f>
        <v>1250</v>
      </c>
      <c r="P186" s="4">
        <f ca="1">'RP6'!O$1008</f>
        <v>1250</v>
      </c>
      <c r="Q186" s="4">
        <f ca="1">'RP6'!P$1008</f>
        <v>1250</v>
      </c>
      <c r="R186" s="4">
        <f ca="1">'RP6'!Q$1008</f>
        <v>1250</v>
      </c>
      <c r="S186" s="4">
        <f ca="1">'RP6'!R$1008</f>
        <v>1250</v>
      </c>
      <c r="T186" s="4">
        <f ca="1">'RP6'!S$1008</f>
        <v>1250</v>
      </c>
      <c r="U186" s="4">
        <f ca="1">'RP6'!T$1008</f>
        <v>1250</v>
      </c>
      <c r="V186" s="4">
        <f ca="1">AVERAGE(Table3[[#This Row],[Year 1]:[Year 10]])</f>
        <v>556.25</v>
      </c>
      <c r="W186" s="4">
        <f ca="1">AVERAGE(Table3[[#This Row],[Year 1]:[Year 15]])</f>
        <v>787.5</v>
      </c>
    </row>
    <row r="187" spans="1:23">
      <c r="A187" s="3" t="s">
        <v>135</v>
      </c>
      <c r="B187" s="3" t="s">
        <v>348</v>
      </c>
      <c r="C187" s="3" t="s">
        <v>509</v>
      </c>
      <c r="D187" s="3" t="str">
        <f t="shared" si="4"/>
        <v>RP6TotalCocoa yield</v>
      </c>
      <c r="E187" s="3" t="str">
        <f t="shared" si="5"/>
        <v>TotalCocoa yield</v>
      </c>
      <c r="F187" s="3" t="s">
        <v>589</v>
      </c>
      <c r="G187" s="4">
        <f ca="1">'RP6'!F$1009</f>
        <v>0</v>
      </c>
      <c r="H187" s="4">
        <f ca="1">'RP6'!G$1009</f>
        <v>0</v>
      </c>
      <c r="I187" s="4">
        <f ca="1">'RP6'!H$1009</f>
        <v>125</v>
      </c>
      <c r="J187" s="4">
        <f ca="1">'RP6'!I$1009</f>
        <v>187.5</v>
      </c>
      <c r="K187" s="4">
        <f ca="1">'RP6'!J$1009</f>
        <v>250</v>
      </c>
      <c r="L187" s="4">
        <f ca="1">'RP6'!K$1009</f>
        <v>625</v>
      </c>
      <c r="M187" s="4">
        <f ca="1">'RP6'!L$1009</f>
        <v>875</v>
      </c>
      <c r="N187" s="4">
        <f ca="1">'RP6'!M$1009</f>
        <v>1000</v>
      </c>
      <c r="O187" s="4">
        <f ca="1">'RP6'!N$1009</f>
        <v>1250</v>
      </c>
      <c r="P187" s="4">
        <f ca="1">'RP6'!O$1009</f>
        <v>1250</v>
      </c>
      <c r="Q187" s="4">
        <f ca="1">'RP6'!P$1009</f>
        <v>1250</v>
      </c>
      <c r="R187" s="4">
        <f ca="1">'RP6'!Q$1009</f>
        <v>1250</v>
      </c>
      <c r="S187" s="4">
        <f ca="1">'RP6'!R$1009</f>
        <v>1250</v>
      </c>
      <c r="T187" s="4">
        <f ca="1">'RP6'!S$1009</f>
        <v>1250</v>
      </c>
      <c r="U187" s="4">
        <f ca="1">'RP6'!T$1009</f>
        <v>1250</v>
      </c>
      <c r="V187" s="4">
        <f ca="1">AVERAGE(Table3[[#This Row],[Year 1]:[Year 10]])</f>
        <v>556.25</v>
      </c>
      <c r="W187" s="4">
        <f ca="1">AVERAGE(Table3[[#This Row],[Year 1]:[Year 15]])</f>
        <v>787.5</v>
      </c>
    </row>
    <row r="188" spans="1:23">
      <c r="A188" s="3" t="s">
        <v>135</v>
      </c>
      <c r="B188" s="3" t="s">
        <v>88</v>
      </c>
      <c r="C188" s="3" t="s">
        <v>458</v>
      </c>
      <c r="D188" s="3" t="str">
        <f t="shared" si="4"/>
        <v>RP6Plot 1Cocoa revenues</v>
      </c>
      <c r="E188" s="3" t="str">
        <f t="shared" si="5"/>
        <v>Plot 1Cocoa revenues</v>
      </c>
      <c r="F188" s="3" t="s">
        <v>589</v>
      </c>
      <c r="G188" s="4">
        <f ca="1">'RP6'!F$1019</f>
        <v>0</v>
      </c>
      <c r="H188" s="4">
        <f ca="1">'RP6'!G$1019</f>
        <v>0</v>
      </c>
      <c r="I188" s="4">
        <f ca="1">'RP6'!H$1019</f>
        <v>166.25</v>
      </c>
      <c r="J188" s="4">
        <f ca="1">'RP6'!I$1019</f>
        <v>249.375</v>
      </c>
      <c r="K188" s="4">
        <f ca="1">'RP6'!J$1019</f>
        <v>332.5</v>
      </c>
      <c r="L188" s="4">
        <f ca="1">'RP6'!K$1019</f>
        <v>831.25</v>
      </c>
      <c r="M188" s="4">
        <f ca="1">'RP6'!L$1019</f>
        <v>1163.75</v>
      </c>
      <c r="N188" s="4">
        <f ca="1">'RP6'!M$1019</f>
        <v>1330</v>
      </c>
      <c r="O188" s="4">
        <f ca="1">'RP6'!N$1019</f>
        <v>1662.5</v>
      </c>
      <c r="P188" s="4">
        <f ca="1">'RP6'!O$1019</f>
        <v>1662.5</v>
      </c>
      <c r="Q188" s="4">
        <f ca="1">'RP6'!P$1019</f>
        <v>1662.5</v>
      </c>
      <c r="R188" s="4">
        <f ca="1">'RP6'!Q$1019</f>
        <v>1662.5</v>
      </c>
      <c r="S188" s="4">
        <f ca="1">'RP6'!R$1019</f>
        <v>1662.5</v>
      </c>
      <c r="T188" s="4">
        <f ca="1">'RP6'!S$1019</f>
        <v>1662.5</v>
      </c>
      <c r="U188" s="4">
        <f ca="1">'RP6'!T$1019</f>
        <v>1662.5</v>
      </c>
      <c r="V188" s="4">
        <f ca="1">AVERAGE(Table3[[#This Row],[Year 1]:[Year 10]])</f>
        <v>739.8125</v>
      </c>
      <c r="W188" s="4">
        <f ca="1">AVERAGE(Table3[[#This Row],[Year 1]:[Year 15]])</f>
        <v>1047.375</v>
      </c>
    </row>
    <row r="189" spans="1:23">
      <c r="A189" s="3" t="s">
        <v>135</v>
      </c>
      <c r="B189" s="3" t="s">
        <v>89</v>
      </c>
      <c r="C189" s="3" t="s">
        <v>458</v>
      </c>
      <c r="D189" s="3" t="str">
        <f t="shared" si="4"/>
        <v>RP6Plot 2Cocoa revenues</v>
      </c>
      <c r="E189" s="3" t="str">
        <f t="shared" si="5"/>
        <v>Plot 2Cocoa revenues</v>
      </c>
      <c r="F189" s="3" t="s">
        <v>589</v>
      </c>
      <c r="G189" s="4">
        <f ca="1">'RP6'!F$1020</f>
        <v>0</v>
      </c>
      <c r="H189" s="4">
        <f ca="1">'RP6'!G$1020</f>
        <v>0</v>
      </c>
      <c r="I189" s="4">
        <f ca="1">'RP6'!H$1020</f>
        <v>166.25</v>
      </c>
      <c r="J189" s="4">
        <f ca="1">'RP6'!I$1020</f>
        <v>249.375</v>
      </c>
      <c r="K189" s="4">
        <f ca="1">'RP6'!J$1020</f>
        <v>332.5</v>
      </c>
      <c r="L189" s="4">
        <f ca="1">'RP6'!K$1020</f>
        <v>831.25</v>
      </c>
      <c r="M189" s="4">
        <f ca="1">'RP6'!L$1020</f>
        <v>1163.75</v>
      </c>
      <c r="N189" s="4">
        <f ca="1">'RP6'!M$1020</f>
        <v>1330</v>
      </c>
      <c r="O189" s="4">
        <f ca="1">'RP6'!N$1020</f>
        <v>1662.5</v>
      </c>
      <c r="P189" s="4">
        <f ca="1">'RP6'!O$1020</f>
        <v>1662.5</v>
      </c>
      <c r="Q189" s="4">
        <f ca="1">'RP6'!P$1020</f>
        <v>1662.5</v>
      </c>
      <c r="R189" s="4">
        <f ca="1">'RP6'!Q$1020</f>
        <v>1662.5</v>
      </c>
      <c r="S189" s="4">
        <f ca="1">'RP6'!R$1020</f>
        <v>1662.5</v>
      </c>
      <c r="T189" s="4">
        <f ca="1">'RP6'!S$1020</f>
        <v>1662.5</v>
      </c>
      <c r="U189" s="4">
        <f ca="1">'RP6'!T$1020</f>
        <v>1662.5</v>
      </c>
      <c r="V189" s="4">
        <f ca="1">AVERAGE(Table3[[#This Row],[Year 1]:[Year 10]])</f>
        <v>739.8125</v>
      </c>
      <c r="W189" s="4">
        <f ca="1">AVERAGE(Table3[[#This Row],[Year 1]:[Year 15]])</f>
        <v>1047.375</v>
      </c>
    </row>
    <row r="190" spans="1:23">
      <c r="A190" s="3" t="s">
        <v>135</v>
      </c>
      <c r="B190" s="3" t="s">
        <v>90</v>
      </c>
      <c r="C190" s="3" t="s">
        <v>458</v>
      </c>
      <c r="D190" s="3" t="str">
        <f t="shared" si="4"/>
        <v>RP6Plot 3Cocoa revenues</v>
      </c>
      <c r="E190" s="3" t="str">
        <f t="shared" si="5"/>
        <v>Plot 3Cocoa revenues</v>
      </c>
      <c r="F190" s="3" t="s">
        <v>589</v>
      </c>
      <c r="G190" s="4">
        <f ca="1">'RP6'!F$1021</f>
        <v>0</v>
      </c>
      <c r="H190" s="4">
        <f ca="1">'RP6'!G$1021</f>
        <v>0</v>
      </c>
      <c r="I190" s="4">
        <f ca="1">'RP6'!H$1021</f>
        <v>166.25</v>
      </c>
      <c r="J190" s="4">
        <f ca="1">'RP6'!I$1021</f>
        <v>249.375</v>
      </c>
      <c r="K190" s="4">
        <f ca="1">'RP6'!J$1021</f>
        <v>332.5</v>
      </c>
      <c r="L190" s="4">
        <f ca="1">'RP6'!K$1021</f>
        <v>831.25</v>
      </c>
      <c r="M190" s="4">
        <f ca="1">'RP6'!L$1021</f>
        <v>1163.75</v>
      </c>
      <c r="N190" s="4">
        <f ca="1">'RP6'!M$1021</f>
        <v>1330</v>
      </c>
      <c r="O190" s="4">
        <f ca="1">'RP6'!N$1021</f>
        <v>1662.5</v>
      </c>
      <c r="P190" s="4">
        <f ca="1">'RP6'!O$1021</f>
        <v>1662.5</v>
      </c>
      <c r="Q190" s="4">
        <f ca="1">'RP6'!P$1021</f>
        <v>1662.5</v>
      </c>
      <c r="R190" s="4">
        <f ca="1">'RP6'!Q$1021</f>
        <v>1662.5</v>
      </c>
      <c r="S190" s="4">
        <f ca="1">'RP6'!R$1021</f>
        <v>1662.5</v>
      </c>
      <c r="T190" s="4">
        <f ca="1">'RP6'!S$1021</f>
        <v>1662.5</v>
      </c>
      <c r="U190" s="4">
        <f ca="1">'RP6'!T$1021</f>
        <v>1662.5</v>
      </c>
      <c r="V190" s="4">
        <f ca="1">AVERAGE(Table3[[#This Row],[Year 1]:[Year 10]])</f>
        <v>739.8125</v>
      </c>
      <c r="W190" s="4">
        <f ca="1">AVERAGE(Table3[[#This Row],[Year 1]:[Year 15]])</f>
        <v>1047.375</v>
      </c>
    </row>
    <row r="191" spans="1:23">
      <c r="A191" s="3" t="s">
        <v>135</v>
      </c>
      <c r="B191" s="3" t="s">
        <v>91</v>
      </c>
      <c r="C191" s="3" t="s">
        <v>458</v>
      </c>
      <c r="D191" s="3" t="str">
        <f t="shared" si="4"/>
        <v>RP6Plot 4Cocoa revenues</v>
      </c>
      <c r="E191" s="3" t="str">
        <f t="shared" si="5"/>
        <v>Plot 4Cocoa revenues</v>
      </c>
      <c r="F191" s="3" t="s">
        <v>589</v>
      </c>
      <c r="G191" s="4">
        <f ca="1">'RP6'!F$1022</f>
        <v>0</v>
      </c>
      <c r="H191" s="4">
        <f ca="1">'RP6'!G$1022</f>
        <v>0</v>
      </c>
      <c r="I191" s="4">
        <f ca="1">'RP6'!H$1022</f>
        <v>166.25</v>
      </c>
      <c r="J191" s="4">
        <f ca="1">'RP6'!I$1022</f>
        <v>249.375</v>
      </c>
      <c r="K191" s="4">
        <f ca="1">'RP6'!J$1022</f>
        <v>332.5</v>
      </c>
      <c r="L191" s="4">
        <f ca="1">'RP6'!K$1022</f>
        <v>831.25</v>
      </c>
      <c r="M191" s="4">
        <f ca="1">'RP6'!L$1022</f>
        <v>1163.75</v>
      </c>
      <c r="N191" s="4">
        <f ca="1">'RP6'!M$1022</f>
        <v>1330</v>
      </c>
      <c r="O191" s="4">
        <f ca="1">'RP6'!N$1022</f>
        <v>1662.5</v>
      </c>
      <c r="P191" s="4">
        <f ca="1">'RP6'!O$1022</f>
        <v>1662.5</v>
      </c>
      <c r="Q191" s="4">
        <f ca="1">'RP6'!P$1022</f>
        <v>1662.5</v>
      </c>
      <c r="R191" s="4">
        <f ca="1">'RP6'!Q$1022</f>
        <v>1662.5</v>
      </c>
      <c r="S191" s="4">
        <f ca="1">'RP6'!R$1022</f>
        <v>1662.5</v>
      </c>
      <c r="T191" s="4">
        <f ca="1">'RP6'!S$1022</f>
        <v>1662.5</v>
      </c>
      <c r="U191" s="4">
        <f ca="1">'RP6'!T$1022</f>
        <v>1662.5</v>
      </c>
      <c r="V191" s="4">
        <f ca="1">AVERAGE(Table3[[#This Row],[Year 1]:[Year 10]])</f>
        <v>739.8125</v>
      </c>
      <c r="W191" s="4">
        <f ca="1">AVERAGE(Table3[[#This Row],[Year 1]:[Year 15]])</f>
        <v>1047.375</v>
      </c>
    </row>
    <row r="192" spans="1:23">
      <c r="A192" s="3" t="s">
        <v>135</v>
      </c>
      <c r="B192" s="3" t="s">
        <v>92</v>
      </c>
      <c r="C192" s="3" t="s">
        <v>458</v>
      </c>
      <c r="D192" s="3" t="str">
        <f t="shared" si="4"/>
        <v>RP6Plot 5Cocoa revenues</v>
      </c>
      <c r="E192" s="3" t="str">
        <f t="shared" si="5"/>
        <v>Plot 5Cocoa revenues</v>
      </c>
      <c r="F192" s="3" t="s">
        <v>589</v>
      </c>
      <c r="G192" s="4">
        <f ca="1">'RP6'!F$1023</f>
        <v>0</v>
      </c>
      <c r="H192" s="4">
        <f ca="1">'RP6'!G$1023</f>
        <v>0</v>
      </c>
      <c r="I192" s="4">
        <f ca="1">'RP6'!H$1023</f>
        <v>166.25</v>
      </c>
      <c r="J192" s="4">
        <f ca="1">'RP6'!I$1023</f>
        <v>249.375</v>
      </c>
      <c r="K192" s="4">
        <f ca="1">'RP6'!J$1023</f>
        <v>332.5</v>
      </c>
      <c r="L192" s="4">
        <f ca="1">'RP6'!K$1023</f>
        <v>831.25</v>
      </c>
      <c r="M192" s="4">
        <f ca="1">'RP6'!L$1023</f>
        <v>1163.75</v>
      </c>
      <c r="N192" s="4">
        <f ca="1">'RP6'!M$1023</f>
        <v>1330</v>
      </c>
      <c r="O192" s="4">
        <f ca="1">'RP6'!N$1023</f>
        <v>1662.5</v>
      </c>
      <c r="P192" s="4">
        <f ca="1">'RP6'!O$1023</f>
        <v>1662.5</v>
      </c>
      <c r="Q192" s="4">
        <f ca="1">'RP6'!P$1023</f>
        <v>1662.5</v>
      </c>
      <c r="R192" s="4">
        <f ca="1">'RP6'!Q$1023</f>
        <v>1662.5</v>
      </c>
      <c r="S192" s="4">
        <f ca="1">'RP6'!R$1023</f>
        <v>1662.5</v>
      </c>
      <c r="T192" s="4">
        <f ca="1">'RP6'!S$1023</f>
        <v>1662.5</v>
      </c>
      <c r="U192" s="4">
        <f ca="1">'RP6'!T$1023</f>
        <v>1662.5</v>
      </c>
      <c r="V192" s="4">
        <f ca="1">AVERAGE(Table3[[#This Row],[Year 1]:[Year 10]])</f>
        <v>739.8125</v>
      </c>
      <c r="W192" s="4">
        <f ca="1">AVERAGE(Table3[[#This Row],[Year 1]:[Year 15]])</f>
        <v>1047.375</v>
      </c>
    </row>
    <row r="193" spans="1:23">
      <c r="A193" s="3" t="s">
        <v>135</v>
      </c>
      <c r="B193" s="3" t="s">
        <v>348</v>
      </c>
      <c r="C193" s="3" t="s">
        <v>458</v>
      </c>
      <c r="D193" s="3" t="str">
        <f t="shared" si="4"/>
        <v>RP6TotalCocoa revenues</v>
      </c>
      <c r="E193" s="3" t="str">
        <f t="shared" si="5"/>
        <v>TotalCocoa revenues</v>
      </c>
      <c r="F193" s="3" t="s">
        <v>589</v>
      </c>
      <c r="G193" s="4">
        <f ca="1">'RP6'!F$1024</f>
        <v>0</v>
      </c>
      <c r="H193" s="4">
        <f ca="1">'RP6'!G$1024</f>
        <v>0</v>
      </c>
      <c r="I193" s="4">
        <f ca="1">'RP6'!H$1024</f>
        <v>831.25</v>
      </c>
      <c r="J193" s="4">
        <f ca="1">'RP6'!I$1024</f>
        <v>1246.875</v>
      </c>
      <c r="K193" s="4">
        <f ca="1">'RP6'!J$1024</f>
        <v>1662.5</v>
      </c>
      <c r="L193" s="4">
        <f ca="1">'RP6'!K$1024</f>
        <v>4156.25</v>
      </c>
      <c r="M193" s="4">
        <f ca="1">'RP6'!L$1024</f>
        <v>5818.75</v>
      </c>
      <c r="N193" s="4">
        <f ca="1">'RP6'!M$1024</f>
        <v>6650</v>
      </c>
      <c r="O193" s="4">
        <f ca="1">'RP6'!N$1024</f>
        <v>8312.5</v>
      </c>
      <c r="P193" s="4">
        <f ca="1">'RP6'!O$1024</f>
        <v>8312.5</v>
      </c>
      <c r="Q193" s="4">
        <f ca="1">'RP6'!P$1024</f>
        <v>8312.5</v>
      </c>
      <c r="R193" s="4">
        <f ca="1">'RP6'!Q$1024</f>
        <v>8312.5</v>
      </c>
      <c r="S193" s="4">
        <f ca="1">'RP6'!R$1024</f>
        <v>8312.5</v>
      </c>
      <c r="T193" s="4">
        <f ca="1">'RP6'!S$1024</f>
        <v>8312.5</v>
      </c>
      <c r="U193" s="4">
        <f ca="1">'RP6'!T$1024</f>
        <v>8312.5</v>
      </c>
      <c r="V193" s="4">
        <f ca="1">AVERAGE(Table3[[#This Row],[Year 1]:[Year 10]])</f>
        <v>3699.0625</v>
      </c>
      <c r="W193" s="4">
        <f ca="1">AVERAGE(Table3[[#This Row],[Year 1]:[Year 15]])</f>
        <v>5236.875</v>
      </c>
    </row>
    <row r="194" spans="1:23">
      <c r="A194" s="3" t="s">
        <v>135</v>
      </c>
      <c r="B194" s="3" t="s">
        <v>88</v>
      </c>
      <c r="C194" s="3" t="s">
        <v>513</v>
      </c>
      <c r="D194" s="3" t="str">
        <f t="shared" si="4"/>
        <v>RP6Plot 1Non-cocoa revenues</v>
      </c>
      <c r="E194" s="3" t="str">
        <f t="shared" si="5"/>
        <v>Plot 1Non-cocoa revenues</v>
      </c>
      <c r="F194" s="3" t="s">
        <v>589</v>
      </c>
      <c r="G194" s="4">
        <f ca="1">'RP6'!F$1034</f>
        <v>139.65</v>
      </c>
      <c r="H194" s="4">
        <f ca="1">'RP6'!G$1034</f>
        <v>748.67896081771721</v>
      </c>
      <c r="I194" s="4">
        <f ca="1">'RP6'!H$1034</f>
        <v>444.16448040885859</v>
      </c>
      <c r="J194" s="4">
        <f ca="1">'RP6'!I$1034</f>
        <v>241.15482680295287</v>
      </c>
      <c r="K194" s="4">
        <f ca="1">'RP6'!J$1034</f>
        <v>190.40241340147645</v>
      </c>
      <c r="L194" s="4">
        <f ca="1">'RP6'!K$1034</f>
        <v>139.65</v>
      </c>
      <c r="M194" s="4">
        <f ca="1">'RP6'!L$1034</f>
        <v>139.65</v>
      </c>
      <c r="N194" s="4">
        <f ca="1">'RP6'!M$1034</f>
        <v>189.65</v>
      </c>
      <c r="O194" s="4">
        <f ca="1">'RP6'!N$1034</f>
        <v>239.65</v>
      </c>
      <c r="P194" s="4">
        <f ca="1">'RP6'!O$1034</f>
        <v>289.64999999999998</v>
      </c>
      <c r="Q194" s="4">
        <f ca="1">'RP6'!P$1034</f>
        <v>339.65</v>
      </c>
      <c r="R194" s="4">
        <f ca="1">'RP6'!Q$1034</f>
        <v>389.65</v>
      </c>
      <c r="S194" s="4">
        <f ca="1">'RP6'!R$1034</f>
        <v>439.65</v>
      </c>
      <c r="T194" s="4">
        <f ca="1">'RP6'!S$1034</f>
        <v>489.65</v>
      </c>
      <c r="U194" s="4">
        <f ca="1">'RP6'!T$1034</f>
        <v>539.65</v>
      </c>
      <c r="V194" s="4">
        <f ca="1">AVERAGE(Table3[[#This Row],[Year 1]:[Year 10]])</f>
        <v>276.23006814310054</v>
      </c>
      <c r="W194" s="4">
        <f ca="1">AVERAGE(Table3[[#This Row],[Year 1]:[Year 15]])</f>
        <v>330.70337876206696</v>
      </c>
    </row>
    <row r="195" spans="1:23">
      <c r="A195" s="3" t="s">
        <v>135</v>
      </c>
      <c r="B195" s="3" t="s">
        <v>89</v>
      </c>
      <c r="C195" s="3" t="s">
        <v>513</v>
      </c>
      <c r="D195" s="3" t="str">
        <f t="shared" ref="D195:D241" si="6">A195&amp;B195&amp;C195</f>
        <v>RP6Plot 2Non-cocoa revenues</v>
      </c>
      <c r="E195" s="3" t="str">
        <f t="shared" ref="E195:E241" si="7">B195&amp;C195</f>
        <v>Plot 2Non-cocoa revenues</v>
      </c>
      <c r="F195" s="3" t="s">
        <v>589</v>
      </c>
      <c r="G195" s="4">
        <f ca="1">'RP6'!F$1035</f>
        <v>139.65</v>
      </c>
      <c r="H195" s="4">
        <f ca="1">'RP6'!G$1035</f>
        <v>748.67896081771721</v>
      </c>
      <c r="I195" s="4">
        <f ca="1">'RP6'!H$1035</f>
        <v>444.16448040885859</v>
      </c>
      <c r="J195" s="4">
        <f ca="1">'RP6'!I$1035</f>
        <v>241.15482680295287</v>
      </c>
      <c r="K195" s="4">
        <f ca="1">'RP6'!J$1035</f>
        <v>190.40241340147645</v>
      </c>
      <c r="L195" s="4">
        <f ca="1">'RP6'!K$1035</f>
        <v>139.65</v>
      </c>
      <c r="M195" s="4">
        <f ca="1">'RP6'!L$1035</f>
        <v>139.65</v>
      </c>
      <c r="N195" s="4">
        <f ca="1">'RP6'!M$1035</f>
        <v>189.65</v>
      </c>
      <c r="O195" s="4">
        <f ca="1">'RP6'!N$1035</f>
        <v>239.65</v>
      </c>
      <c r="P195" s="4">
        <f ca="1">'RP6'!O$1035</f>
        <v>289.64999999999998</v>
      </c>
      <c r="Q195" s="4">
        <f ca="1">'RP6'!P$1035</f>
        <v>339.65</v>
      </c>
      <c r="R195" s="4">
        <f ca="1">'RP6'!Q$1035</f>
        <v>389.65</v>
      </c>
      <c r="S195" s="4">
        <f ca="1">'RP6'!R$1035</f>
        <v>439.65</v>
      </c>
      <c r="T195" s="4">
        <f ca="1">'RP6'!S$1035</f>
        <v>489.65</v>
      </c>
      <c r="U195" s="4">
        <f ca="1">'RP6'!T$1035</f>
        <v>539.65</v>
      </c>
      <c r="V195" s="4">
        <f ca="1">AVERAGE(Table3[[#This Row],[Year 1]:[Year 10]])</f>
        <v>276.23006814310054</v>
      </c>
      <c r="W195" s="4">
        <f ca="1">AVERAGE(Table3[[#This Row],[Year 1]:[Year 15]])</f>
        <v>330.70337876206696</v>
      </c>
    </row>
    <row r="196" spans="1:23">
      <c r="A196" s="3" t="s">
        <v>135</v>
      </c>
      <c r="B196" s="3" t="s">
        <v>90</v>
      </c>
      <c r="C196" s="3" t="s">
        <v>513</v>
      </c>
      <c r="D196" s="3" t="str">
        <f t="shared" si="6"/>
        <v>RP6Plot 3Non-cocoa revenues</v>
      </c>
      <c r="E196" s="3" t="str">
        <f t="shared" si="7"/>
        <v>Plot 3Non-cocoa revenues</v>
      </c>
      <c r="F196" s="3" t="s">
        <v>589</v>
      </c>
      <c r="G196" s="4">
        <f ca="1">'RP6'!F$1036</f>
        <v>139.65</v>
      </c>
      <c r="H196" s="4">
        <f ca="1">'RP6'!G$1036</f>
        <v>748.67896081771721</v>
      </c>
      <c r="I196" s="4">
        <f ca="1">'RP6'!H$1036</f>
        <v>444.16448040885859</v>
      </c>
      <c r="J196" s="4">
        <f ca="1">'RP6'!I$1036</f>
        <v>241.15482680295287</v>
      </c>
      <c r="K196" s="4">
        <f ca="1">'RP6'!J$1036</f>
        <v>190.40241340147645</v>
      </c>
      <c r="L196" s="4">
        <f ca="1">'RP6'!K$1036</f>
        <v>139.65</v>
      </c>
      <c r="M196" s="4">
        <f ca="1">'RP6'!L$1036</f>
        <v>139.65</v>
      </c>
      <c r="N196" s="4">
        <f ca="1">'RP6'!M$1036</f>
        <v>189.65</v>
      </c>
      <c r="O196" s="4">
        <f ca="1">'RP6'!N$1036</f>
        <v>239.65</v>
      </c>
      <c r="P196" s="4">
        <f ca="1">'RP6'!O$1036</f>
        <v>289.64999999999998</v>
      </c>
      <c r="Q196" s="4">
        <f ca="1">'RP6'!P$1036</f>
        <v>339.65</v>
      </c>
      <c r="R196" s="4">
        <f ca="1">'RP6'!Q$1036</f>
        <v>389.65</v>
      </c>
      <c r="S196" s="4">
        <f ca="1">'RP6'!R$1036</f>
        <v>439.65</v>
      </c>
      <c r="T196" s="4">
        <f ca="1">'RP6'!S$1036</f>
        <v>489.65</v>
      </c>
      <c r="U196" s="4">
        <f ca="1">'RP6'!T$1036</f>
        <v>539.65</v>
      </c>
      <c r="V196" s="4">
        <f ca="1">AVERAGE(Table3[[#This Row],[Year 1]:[Year 10]])</f>
        <v>276.23006814310054</v>
      </c>
      <c r="W196" s="4">
        <f ca="1">AVERAGE(Table3[[#This Row],[Year 1]:[Year 15]])</f>
        <v>330.70337876206696</v>
      </c>
    </row>
    <row r="197" spans="1:23">
      <c r="A197" s="3" t="s">
        <v>135</v>
      </c>
      <c r="B197" s="3" t="s">
        <v>91</v>
      </c>
      <c r="C197" s="3" t="s">
        <v>513</v>
      </c>
      <c r="D197" s="3" t="str">
        <f t="shared" si="6"/>
        <v>RP6Plot 4Non-cocoa revenues</v>
      </c>
      <c r="E197" s="3" t="str">
        <f t="shared" si="7"/>
        <v>Plot 4Non-cocoa revenues</v>
      </c>
      <c r="F197" s="3" t="s">
        <v>589</v>
      </c>
      <c r="G197" s="4">
        <f ca="1">'RP6'!F$1037</f>
        <v>139.65</v>
      </c>
      <c r="H197" s="4">
        <f ca="1">'RP6'!G$1037</f>
        <v>748.67896081771721</v>
      </c>
      <c r="I197" s="4">
        <f ca="1">'RP6'!H$1037</f>
        <v>444.16448040885859</v>
      </c>
      <c r="J197" s="4">
        <f ca="1">'RP6'!I$1037</f>
        <v>241.15482680295287</v>
      </c>
      <c r="K197" s="4">
        <f ca="1">'RP6'!J$1037</f>
        <v>190.40241340147645</v>
      </c>
      <c r="L197" s="4">
        <f ca="1">'RP6'!K$1037</f>
        <v>139.65</v>
      </c>
      <c r="M197" s="4">
        <f ca="1">'RP6'!L$1037</f>
        <v>139.65</v>
      </c>
      <c r="N197" s="4">
        <f ca="1">'RP6'!M$1037</f>
        <v>189.65</v>
      </c>
      <c r="O197" s="4">
        <f ca="1">'RP6'!N$1037</f>
        <v>239.65</v>
      </c>
      <c r="P197" s="4">
        <f ca="1">'RP6'!O$1037</f>
        <v>289.64999999999998</v>
      </c>
      <c r="Q197" s="4">
        <f ca="1">'RP6'!P$1037</f>
        <v>339.65</v>
      </c>
      <c r="R197" s="4">
        <f ca="1">'RP6'!Q$1037</f>
        <v>389.65</v>
      </c>
      <c r="S197" s="4">
        <f ca="1">'RP6'!R$1037</f>
        <v>439.65</v>
      </c>
      <c r="T197" s="4">
        <f ca="1">'RP6'!S$1037</f>
        <v>489.65</v>
      </c>
      <c r="U197" s="4">
        <f ca="1">'RP6'!T$1037</f>
        <v>539.65</v>
      </c>
      <c r="V197" s="4">
        <f ca="1">AVERAGE(Table3[[#This Row],[Year 1]:[Year 10]])</f>
        <v>276.23006814310054</v>
      </c>
      <c r="W197" s="4">
        <f ca="1">AVERAGE(Table3[[#This Row],[Year 1]:[Year 15]])</f>
        <v>330.70337876206696</v>
      </c>
    </row>
    <row r="198" spans="1:23">
      <c r="A198" s="3" t="s">
        <v>135</v>
      </c>
      <c r="B198" s="3" t="s">
        <v>92</v>
      </c>
      <c r="C198" s="3" t="s">
        <v>513</v>
      </c>
      <c r="D198" s="3" t="str">
        <f t="shared" si="6"/>
        <v>RP6Plot 5Non-cocoa revenues</v>
      </c>
      <c r="E198" s="3" t="str">
        <f t="shared" si="7"/>
        <v>Plot 5Non-cocoa revenues</v>
      </c>
      <c r="F198" s="3" t="s">
        <v>589</v>
      </c>
      <c r="G198" s="4">
        <f ca="1">'RP6'!F$1038</f>
        <v>139.65</v>
      </c>
      <c r="H198" s="4">
        <f ca="1">'RP6'!G$1038</f>
        <v>748.67896081771721</v>
      </c>
      <c r="I198" s="4">
        <f ca="1">'RP6'!H$1038</f>
        <v>444.16448040885859</v>
      </c>
      <c r="J198" s="4">
        <f ca="1">'RP6'!I$1038</f>
        <v>241.15482680295287</v>
      </c>
      <c r="K198" s="4">
        <f ca="1">'RP6'!J$1038</f>
        <v>190.40241340147645</v>
      </c>
      <c r="L198" s="4">
        <f ca="1">'RP6'!K$1038</f>
        <v>139.65</v>
      </c>
      <c r="M198" s="4">
        <f ca="1">'RP6'!L$1038</f>
        <v>139.65</v>
      </c>
      <c r="N198" s="4">
        <f ca="1">'RP6'!M$1038</f>
        <v>189.65</v>
      </c>
      <c r="O198" s="4">
        <f ca="1">'RP6'!N$1038</f>
        <v>239.65</v>
      </c>
      <c r="P198" s="4">
        <f ca="1">'RP6'!O$1038</f>
        <v>289.64999999999998</v>
      </c>
      <c r="Q198" s="4">
        <f ca="1">'RP6'!P$1038</f>
        <v>339.65</v>
      </c>
      <c r="R198" s="4">
        <f ca="1">'RP6'!Q$1038</f>
        <v>389.65</v>
      </c>
      <c r="S198" s="4">
        <f ca="1">'RP6'!R$1038</f>
        <v>439.65</v>
      </c>
      <c r="T198" s="4">
        <f ca="1">'RP6'!S$1038</f>
        <v>489.65</v>
      </c>
      <c r="U198" s="4">
        <f ca="1">'RP6'!T$1038</f>
        <v>539.65</v>
      </c>
      <c r="V198" s="4">
        <f ca="1">AVERAGE(Table3[[#This Row],[Year 1]:[Year 10]])</f>
        <v>276.23006814310054</v>
      </c>
      <c r="W198" s="4">
        <f ca="1">AVERAGE(Table3[[#This Row],[Year 1]:[Year 15]])</f>
        <v>330.70337876206696</v>
      </c>
    </row>
    <row r="199" spans="1:23">
      <c r="A199" s="3" t="s">
        <v>135</v>
      </c>
      <c r="B199" s="3" t="s">
        <v>348</v>
      </c>
      <c r="C199" s="3" t="s">
        <v>513</v>
      </c>
      <c r="D199" s="3" t="str">
        <f t="shared" si="6"/>
        <v>RP6TotalNon-cocoa revenues</v>
      </c>
      <c r="E199" s="3" t="str">
        <f t="shared" si="7"/>
        <v>TotalNon-cocoa revenues</v>
      </c>
      <c r="F199" s="3" t="s">
        <v>589</v>
      </c>
      <c r="G199" s="4">
        <f ca="1">'RP6'!F$1039</f>
        <v>698.25</v>
      </c>
      <c r="H199" s="4">
        <f ca="1">'RP6'!G$1039</f>
        <v>3743.3948040885862</v>
      </c>
      <c r="I199" s="4">
        <f ca="1">'RP6'!H$1039</f>
        <v>2220.8224020442931</v>
      </c>
      <c r="J199" s="4">
        <f ca="1">'RP6'!I$1039</f>
        <v>1205.7741340147643</v>
      </c>
      <c r="K199" s="4">
        <f ca="1">'RP6'!J$1039</f>
        <v>952.01206700738226</v>
      </c>
      <c r="L199" s="4">
        <f ca="1">'RP6'!K$1039</f>
        <v>698.25</v>
      </c>
      <c r="M199" s="4">
        <f ca="1">'RP6'!L$1039</f>
        <v>698.25</v>
      </c>
      <c r="N199" s="4">
        <f ca="1">'RP6'!M$1039</f>
        <v>948.25</v>
      </c>
      <c r="O199" s="4">
        <f ca="1">'RP6'!N$1039</f>
        <v>1198.25</v>
      </c>
      <c r="P199" s="4">
        <f ca="1">'RP6'!O$1039</f>
        <v>1448.25</v>
      </c>
      <c r="Q199" s="4">
        <f ca="1">'RP6'!P$1039</f>
        <v>1698.25</v>
      </c>
      <c r="R199" s="4">
        <f ca="1">'RP6'!Q$1039</f>
        <v>1948.25</v>
      </c>
      <c r="S199" s="4">
        <f ca="1">'RP6'!R$1039</f>
        <v>2198.25</v>
      </c>
      <c r="T199" s="4">
        <f ca="1">'RP6'!S$1039</f>
        <v>2448.25</v>
      </c>
      <c r="U199" s="4">
        <f ca="1">'RP6'!T$1039</f>
        <v>2698.25</v>
      </c>
      <c r="V199" s="4">
        <f ca="1">AVERAGE(Table3[[#This Row],[Year 1]:[Year 10]])</f>
        <v>1381.1503407155026</v>
      </c>
      <c r="W199" s="4">
        <f ca="1">AVERAGE(Table3[[#This Row],[Year 1]:[Year 15]])</f>
        <v>1653.516893810335</v>
      </c>
    </row>
    <row r="200" spans="1:23">
      <c r="A200" s="3" t="s">
        <v>135</v>
      </c>
      <c r="B200" s="3" t="s">
        <v>88</v>
      </c>
      <c r="C200" s="3" t="s">
        <v>41</v>
      </c>
      <c r="D200" s="3" t="str">
        <f t="shared" si="6"/>
        <v>RP6Plot 1Expenses</v>
      </c>
      <c r="E200" s="3" t="str">
        <f t="shared" si="7"/>
        <v>Plot 1Expenses</v>
      </c>
      <c r="F200" s="3" t="s">
        <v>589</v>
      </c>
      <c r="G200" s="4">
        <f ca="1">'RP6'!F$1049</f>
        <v>-421.80351781892227</v>
      </c>
      <c r="H200" s="4">
        <f ca="1">'RP6'!G$1049</f>
        <v>-322.20687883716124</v>
      </c>
      <c r="I200" s="4">
        <f ca="1">'RP6'!H$1049</f>
        <v>-327.2916245998731</v>
      </c>
      <c r="J200" s="4">
        <f ca="1">'RP6'!I$1049</f>
        <v>-329.83399748122906</v>
      </c>
      <c r="K200" s="4">
        <f ca="1">'RP6'!J$1049</f>
        <v>-332.37637036258496</v>
      </c>
      <c r="L200" s="4">
        <f ca="1">'RP6'!K$1049</f>
        <v>-428.98653985411039</v>
      </c>
      <c r="M200" s="4">
        <f ca="1">'RP6'!L$1049</f>
        <v>-439.15603137953411</v>
      </c>
      <c r="N200" s="4">
        <f ca="1">'RP6'!M$1049</f>
        <v>-444.24077714224597</v>
      </c>
      <c r="O200" s="4">
        <f ca="1">'RP6'!N$1049</f>
        <v>-454.4102686676697</v>
      </c>
      <c r="P200" s="4">
        <f ca="1">'RP6'!O$1049</f>
        <v>-454.4102686676697</v>
      </c>
      <c r="Q200" s="4">
        <f ca="1">'RP6'!P$1049</f>
        <v>-454.4102686676697</v>
      </c>
      <c r="R200" s="4">
        <f ca="1">'RP6'!Q$1049</f>
        <v>-454.4102686676697</v>
      </c>
      <c r="S200" s="4">
        <f ca="1">'RP6'!R$1049</f>
        <v>-454.4102686676697</v>
      </c>
      <c r="T200" s="4">
        <f ca="1">'RP6'!S$1049</f>
        <v>-454.4102686676697</v>
      </c>
      <c r="U200" s="4">
        <f ca="1">'RP6'!T$1049</f>
        <v>-454.4102686676697</v>
      </c>
      <c r="V200" s="4">
        <f ca="1">AVERAGE(Table3[[#This Row],[Year 1]:[Year 10]])</f>
        <v>-395.47162748110003</v>
      </c>
      <c r="W200" s="4">
        <f ca="1">AVERAGE(Table3[[#This Row],[Year 1]:[Year 15]])</f>
        <v>-415.11784120995657</v>
      </c>
    </row>
    <row r="201" spans="1:23">
      <c r="A201" s="3" t="s">
        <v>135</v>
      </c>
      <c r="B201" s="3" t="s">
        <v>89</v>
      </c>
      <c r="C201" s="3" t="s">
        <v>41</v>
      </c>
      <c r="D201" s="3" t="str">
        <f t="shared" si="6"/>
        <v>RP6Plot 2Expenses</v>
      </c>
      <c r="E201" s="3" t="str">
        <f t="shared" si="7"/>
        <v>Plot 2Expenses</v>
      </c>
      <c r="F201" s="3" t="s">
        <v>589</v>
      </c>
      <c r="G201" s="4">
        <f ca="1">'RP6'!F$1050</f>
        <v>-421.80351781892227</v>
      </c>
      <c r="H201" s="4">
        <f ca="1">'RP6'!G$1050</f>
        <v>-322.20687883716124</v>
      </c>
      <c r="I201" s="4">
        <f ca="1">'RP6'!H$1050</f>
        <v>-327.2916245998731</v>
      </c>
      <c r="J201" s="4">
        <f ca="1">'RP6'!I$1050</f>
        <v>-329.83399748122906</v>
      </c>
      <c r="K201" s="4">
        <f ca="1">'RP6'!J$1050</f>
        <v>-332.37637036258496</v>
      </c>
      <c r="L201" s="4">
        <f ca="1">'RP6'!K$1050</f>
        <v>-428.98653985411039</v>
      </c>
      <c r="M201" s="4">
        <f ca="1">'RP6'!L$1050</f>
        <v>-439.15603137953411</v>
      </c>
      <c r="N201" s="4">
        <f ca="1">'RP6'!M$1050</f>
        <v>-444.24077714224597</v>
      </c>
      <c r="O201" s="4">
        <f ca="1">'RP6'!N$1050</f>
        <v>-454.4102686676697</v>
      </c>
      <c r="P201" s="4">
        <f ca="1">'RP6'!O$1050</f>
        <v>-454.4102686676697</v>
      </c>
      <c r="Q201" s="4">
        <f ca="1">'RP6'!P$1050</f>
        <v>-454.4102686676697</v>
      </c>
      <c r="R201" s="4">
        <f ca="1">'RP6'!Q$1050</f>
        <v>-454.4102686676697</v>
      </c>
      <c r="S201" s="4">
        <f ca="1">'RP6'!R$1050</f>
        <v>-454.4102686676697</v>
      </c>
      <c r="T201" s="4">
        <f ca="1">'RP6'!S$1050</f>
        <v>-454.4102686676697</v>
      </c>
      <c r="U201" s="4">
        <f ca="1">'RP6'!T$1050</f>
        <v>-454.4102686676697</v>
      </c>
      <c r="V201" s="4">
        <f ca="1">AVERAGE(Table3[[#This Row],[Year 1]:[Year 10]])</f>
        <v>-395.47162748110003</v>
      </c>
      <c r="W201" s="4">
        <f ca="1">AVERAGE(Table3[[#This Row],[Year 1]:[Year 15]])</f>
        <v>-415.11784120995657</v>
      </c>
    </row>
    <row r="202" spans="1:23">
      <c r="A202" s="3" t="s">
        <v>135</v>
      </c>
      <c r="B202" s="3" t="s">
        <v>90</v>
      </c>
      <c r="C202" s="3" t="s">
        <v>41</v>
      </c>
      <c r="D202" s="3" t="str">
        <f t="shared" si="6"/>
        <v>RP6Plot 3Expenses</v>
      </c>
      <c r="E202" s="3" t="str">
        <f t="shared" si="7"/>
        <v>Plot 3Expenses</v>
      </c>
      <c r="F202" s="3" t="s">
        <v>589</v>
      </c>
      <c r="G202" s="4">
        <f ca="1">'RP6'!F$1051</f>
        <v>-421.80351781892227</v>
      </c>
      <c r="H202" s="4">
        <f ca="1">'RP6'!G$1051</f>
        <v>-322.20687883716124</v>
      </c>
      <c r="I202" s="4">
        <f ca="1">'RP6'!H$1051</f>
        <v>-327.2916245998731</v>
      </c>
      <c r="J202" s="4">
        <f ca="1">'RP6'!I$1051</f>
        <v>-329.83399748122906</v>
      </c>
      <c r="K202" s="4">
        <f ca="1">'RP6'!J$1051</f>
        <v>-332.37637036258496</v>
      </c>
      <c r="L202" s="4">
        <f ca="1">'RP6'!K$1051</f>
        <v>-428.98653985411039</v>
      </c>
      <c r="M202" s="4">
        <f ca="1">'RP6'!L$1051</f>
        <v>-439.15603137953411</v>
      </c>
      <c r="N202" s="4">
        <f ca="1">'RP6'!M$1051</f>
        <v>-444.24077714224597</v>
      </c>
      <c r="O202" s="4">
        <f ca="1">'RP6'!N$1051</f>
        <v>-454.4102686676697</v>
      </c>
      <c r="P202" s="4">
        <f ca="1">'RP6'!O$1051</f>
        <v>-454.4102686676697</v>
      </c>
      <c r="Q202" s="4">
        <f ca="1">'RP6'!P$1051</f>
        <v>-454.4102686676697</v>
      </c>
      <c r="R202" s="4">
        <f ca="1">'RP6'!Q$1051</f>
        <v>-454.4102686676697</v>
      </c>
      <c r="S202" s="4">
        <f ca="1">'RP6'!R$1051</f>
        <v>-454.4102686676697</v>
      </c>
      <c r="T202" s="4">
        <f ca="1">'RP6'!S$1051</f>
        <v>-454.4102686676697</v>
      </c>
      <c r="U202" s="4">
        <f ca="1">'RP6'!T$1051</f>
        <v>-454.4102686676697</v>
      </c>
      <c r="V202" s="4">
        <f ca="1">AVERAGE(Table3[[#This Row],[Year 1]:[Year 10]])</f>
        <v>-395.47162748110003</v>
      </c>
      <c r="W202" s="4">
        <f ca="1">AVERAGE(Table3[[#This Row],[Year 1]:[Year 15]])</f>
        <v>-415.11784120995657</v>
      </c>
    </row>
    <row r="203" spans="1:23">
      <c r="A203" s="3" t="s">
        <v>135</v>
      </c>
      <c r="B203" s="3" t="s">
        <v>91</v>
      </c>
      <c r="C203" s="3" t="s">
        <v>41</v>
      </c>
      <c r="D203" s="3" t="str">
        <f t="shared" si="6"/>
        <v>RP6Plot 4Expenses</v>
      </c>
      <c r="E203" s="3" t="str">
        <f t="shared" si="7"/>
        <v>Plot 4Expenses</v>
      </c>
      <c r="F203" s="3" t="s">
        <v>589</v>
      </c>
      <c r="G203" s="4">
        <f ca="1">'RP6'!F$1052</f>
        <v>-421.80351781892227</v>
      </c>
      <c r="H203" s="4">
        <f ca="1">'RP6'!G$1052</f>
        <v>-322.20687883716124</v>
      </c>
      <c r="I203" s="4">
        <f ca="1">'RP6'!H$1052</f>
        <v>-327.2916245998731</v>
      </c>
      <c r="J203" s="4">
        <f ca="1">'RP6'!I$1052</f>
        <v>-329.83399748122906</v>
      </c>
      <c r="K203" s="4">
        <f ca="1">'RP6'!J$1052</f>
        <v>-332.37637036258496</v>
      </c>
      <c r="L203" s="4">
        <f ca="1">'RP6'!K$1052</f>
        <v>-428.98653985411039</v>
      </c>
      <c r="M203" s="4">
        <f ca="1">'RP6'!L$1052</f>
        <v>-439.15603137953411</v>
      </c>
      <c r="N203" s="4">
        <f ca="1">'RP6'!M$1052</f>
        <v>-444.24077714224597</v>
      </c>
      <c r="O203" s="4">
        <f ca="1">'RP6'!N$1052</f>
        <v>-454.4102686676697</v>
      </c>
      <c r="P203" s="4">
        <f ca="1">'RP6'!O$1052</f>
        <v>-454.4102686676697</v>
      </c>
      <c r="Q203" s="4">
        <f ca="1">'RP6'!P$1052</f>
        <v>-454.4102686676697</v>
      </c>
      <c r="R203" s="4">
        <f ca="1">'RP6'!Q$1052</f>
        <v>-454.4102686676697</v>
      </c>
      <c r="S203" s="4">
        <f ca="1">'RP6'!R$1052</f>
        <v>-454.4102686676697</v>
      </c>
      <c r="T203" s="4">
        <f ca="1">'RP6'!S$1052</f>
        <v>-454.4102686676697</v>
      </c>
      <c r="U203" s="4">
        <f ca="1">'RP6'!T$1052</f>
        <v>-454.4102686676697</v>
      </c>
      <c r="V203" s="4">
        <f ca="1">AVERAGE(Table3[[#This Row],[Year 1]:[Year 10]])</f>
        <v>-395.47162748110003</v>
      </c>
      <c r="W203" s="4">
        <f ca="1">AVERAGE(Table3[[#This Row],[Year 1]:[Year 15]])</f>
        <v>-415.11784120995657</v>
      </c>
    </row>
    <row r="204" spans="1:23">
      <c r="A204" s="3" t="s">
        <v>135</v>
      </c>
      <c r="B204" s="3" t="s">
        <v>92</v>
      </c>
      <c r="C204" s="3" t="s">
        <v>41</v>
      </c>
      <c r="D204" s="3" t="str">
        <f t="shared" si="6"/>
        <v>RP6Plot 5Expenses</v>
      </c>
      <c r="E204" s="3" t="str">
        <f t="shared" si="7"/>
        <v>Plot 5Expenses</v>
      </c>
      <c r="F204" s="3" t="s">
        <v>589</v>
      </c>
      <c r="G204" s="4">
        <f ca="1">'RP6'!F$1053</f>
        <v>-421.80351781892227</v>
      </c>
      <c r="H204" s="4">
        <f ca="1">'RP6'!G$1053</f>
        <v>-322.20687883716124</v>
      </c>
      <c r="I204" s="4">
        <f ca="1">'RP6'!H$1053</f>
        <v>-327.2916245998731</v>
      </c>
      <c r="J204" s="4">
        <f ca="1">'RP6'!I$1053</f>
        <v>-329.83399748122906</v>
      </c>
      <c r="K204" s="4">
        <f ca="1">'RP6'!J$1053</f>
        <v>-332.37637036258496</v>
      </c>
      <c r="L204" s="4">
        <f ca="1">'RP6'!K$1053</f>
        <v>-428.98653985411039</v>
      </c>
      <c r="M204" s="4">
        <f ca="1">'RP6'!L$1053</f>
        <v>-439.15603137953411</v>
      </c>
      <c r="N204" s="4">
        <f ca="1">'RP6'!M$1053</f>
        <v>-444.24077714224597</v>
      </c>
      <c r="O204" s="4">
        <f ca="1">'RP6'!N$1053</f>
        <v>-454.4102686676697</v>
      </c>
      <c r="P204" s="4">
        <f ca="1">'RP6'!O$1053</f>
        <v>-454.4102686676697</v>
      </c>
      <c r="Q204" s="4">
        <f ca="1">'RP6'!P$1053</f>
        <v>-454.4102686676697</v>
      </c>
      <c r="R204" s="4">
        <f ca="1">'RP6'!Q$1053</f>
        <v>-454.4102686676697</v>
      </c>
      <c r="S204" s="4">
        <f ca="1">'RP6'!R$1053</f>
        <v>-454.4102686676697</v>
      </c>
      <c r="T204" s="4">
        <f ca="1">'RP6'!S$1053</f>
        <v>-454.4102686676697</v>
      </c>
      <c r="U204" s="4">
        <f ca="1">'RP6'!T$1053</f>
        <v>-454.4102686676697</v>
      </c>
      <c r="V204" s="4">
        <f ca="1">AVERAGE(Table3[[#This Row],[Year 1]:[Year 10]])</f>
        <v>-395.47162748110003</v>
      </c>
      <c r="W204" s="4">
        <f ca="1">AVERAGE(Table3[[#This Row],[Year 1]:[Year 15]])</f>
        <v>-415.11784120995657</v>
      </c>
    </row>
    <row r="205" spans="1:23">
      <c r="A205" s="3" t="s">
        <v>135</v>
      </c>
      <c r="B205" s="3" t="s">
        <v>348</v>
      </c>
      <c r="C205" s="3" t="s">
        <v>41</v>
      </c>
      <c r="D205" s="3" t="str">
        <f t="shared" si="6"/>
        <v>RP6TotalExpenses</v>
      </c>
      <c r="E205" s="3" t="str">
        <f t="shared" si="7"/>
        <v>TotalExpenses</v>
      </c>
      <c r="F205" s="3" t="s">
        <v>589</v>
      </c>
      <c r="G205" s="4">
        <f ca="1">'RP6'!F$1054</f>
        <v>-2109.0175890946111</v>
      </c>
      <c r="H205" s="4">
        <f ca="1">'RP6'!G$1054</f>
        <v>-1611.0343941858061</v>
      </c>
      <c r="I205" s="4">
        <f ca="1">'RP6'!H$1054</f>
        <v>-1636.4581229993655</v>
      </c>
      <c r="J205" s="4">
        <f ca="1">'RP6'!I$1054</f>
        <v>-1649.1699874061453</v>
      </c>
      <c r="K205" s="4">
        <f ca="1">'RP6'!J$1054</f>
        <v>-1661.8818518129249</v>
      </c>
      <c r="L205" s="4">
        <f ca="1">'RP6'!K$1054</f>
        <v>-2144.9326992705519</v>
      </c>
      <c r="M205" s="4">
        <f ca="1">'RP6'!L$1054</f>
        <v>-2195.7801568976706</v>
      </c>
      <c r="N205" s="4">
        <f ca="1">'RP6'!M$1054</f>
        <v>-2221.2038857112298</v>
      </c>
      <c r="O205" s="4">
        <f ca="1">'RP6'!N$1054</f>
        <v>-2272.0513433383485</v>
      </c>
      <c r="P205" s="4">
        <f ca="1">'RP6'!O$1054</f>
        <v>-2272.0513433383485</v>
      </c>
      <c r="Q205" s="4">
        <f ca="1">'RP6'!P$1054</f>
        <v>-2272.0513433383485</v>
      </c>
      <c r="R205" s="4">
        <f ca="1">'RP6'!Q$1054</f>
        <v>-2272.0513433383485</v>
      </c>
      <c r="S205" s="4">
        <f ca="1">'RP6'!R$1054</f>
        <v>-2272.0513433383485</v>
      </c>
      <c r="T205" s="4">
        <f ca="1">'RP6'!S$1054</f>
        <v>-2272.0513433383485</v>
      </c>
      <c r="U205" s="4">
        <f ca="1">'RP6'!T$1054</f>
        <v>-2272.0513433383485</v>
      </c>
      <c r="V205" s="4">
        <f ca="1">AVERAGE(Table3[[#This Row],[Year 1]:[Year 10]])</f>
        <v>-1977.3581374055004</v>
      </c>
      <c r="W205" s="4">
        <f ca="1">AVERAGE(Table3[[#This Row],[Year 1]:[Year 15]])</f>
        <v>-2075.5892060497836</v>
      </c>
    </row>
    <row r="206" spans="1:23">
      <c r="A206" s="3" t="s">
        <v>135</v>
      </c>
      <c r="B206" s="3" t="s">
        <v>88</v>
      </c>
      <c r="C206" s="3" t="s">
        <v>46</v>
      </c>
      <c r="D206" s="3" t="str">
        <f t="shared" si="6"/>
        <v>RP6Plot 1Net income</v>
      </c>
      <c r="E206" s="3" t="str">
        <f t="shared" si="7"/>
        <v>Plot 1Net income</v>
      </c>
      <c r="F206" s="3" t="s">
        <v>589</v>
      </c>
      <c r="G206" s="4">
        <f ca="1">'RP6'!F$1064</f>
        <v>-282.1535178189223</v>
      </c>
      <c r="H206" s="4">
        <f ca="1">'RP6'!G$1064</f>
        <v>426.47208198055597</v>
      </c>
      <c r="I206" s="4">
        <f ca="1">'RP6'!H$1064</f>
        <v>283.12285580898549</v>
      </c>
      <c r="J206" s="4">
        <f ca="1">'RP6'!I$1064</f>
        <v>160.69582932172381</v>
      </c>
      <c r="K206" s="4">
        <f ca="1">'RP6'!J$1064</f>
        <v>190.52604303889149</v>
      </c>
      <c r="L206" s="4">
        <f ca="1">'RP6'!K$1064</f>
        <v>541.91346014588953</v>
      </c>
      <c r="M206" s="4">
        <f ca="1">'RP6'!L$1064</f>
        <v>864.24396862046592</v>
      </c>
      <c r="N206" s="4">
        <f ca="1">'RP6'!M$1064</f>
        <v>1075.4092228577542</v>
      </c>
      <c r="O206" s="4">
        <f ca="1">'RP6'!N$1064</f>
        <v>1447.7397313323304</v>
      </c>
      <c r="P206" s="4">
        <f ca="1">'RP6'!O$1064</f>
        <v>1497.7397313323304</v>
      </c>
      <c r="Q206" s="4">
        <f ca="1">'RP6'!P$1064</f>
        <v>1547.7397313323304</v>
      </c>
      <c r="R206" s="4">
        <f ca="1">'RP6'!Q$1064</f>
        <v>1597.7397313323304</v>
      </c>
      <c r="S206" s="4">
        <f ca="1">'RP6'!R$1064</f>
        <v>1647.7397313323304</v>
      </c>
      <c r="T206" s="4">
        <f ca="1">'RP6'!S$1064</f>
        <v>1697.7397313323304</v>
      </c>
      <c r="U206" s="4">
        <f ca="1">'RP6'!T$1064</f>
        <v>1747.7397313323304</v>
      </c>
      <c r="V206" s="4">
        <f ca="1">AVERAGE(Table3[[#This Row],[Year 1]:[Year 10]])</f>
        <v>620.57094066200045</v>
      </c>
      <c r="W206" s="4">
        <f ca="1">AVERAGE(Table3[[#This Row],[Year 1]:[Year 15]])</f>
        <v>962.96053755211062</v>
      </c>
    </row>
    <row r="207" spans="1:23">
      <c r="A207" s="3" t="s">
        <v>135</v>
      </c>
      <c r="B207" s="3" t="s">
        <v>89</v>
      </c>
      <c r="C207" s="3" t="s">
        <v>46</v>
      </c>
      <c r="D207" s="3" t="str">
        <f t="shared" si="6"/>
        <v>RP6Plot 2Net income</v>
      </c>
      <c r="E207" s="3" t="str">
        <f t="shared" si="7"/>
        <v>Plot 2Net income</v>
      </c>
      <c r="F207" s="3" t="s">
        <v>589</v>
      </c>
      <c r="G207" s="4">
        <f ca="1">'RP6'!F$1065</f>
        <v>-282.1535178189223</v>
      </c>
      <c r="H207" s="4">
        <f ca="1">'RP6'!G$1065</f>
        <v>426.47208198055597</v>
      </c>
      <c r="I207" s="4">
        <f ca="1">'RP6'!H$1065</f>
        <v>283.12285580898549</v>
      </c>
      <c r="J207" s="4">
        <f ca="1">'RP6'!I$1065</f>
        <v>160.69582932172381</v>
      </c>
      <c r="K207" s="4">
        <f ca="1">'RP6'!J$1065</f>
        <v>190.52604303889149</v>
      </c>
      <c r="L207" s="4">
        <f ca="1">'RP6'!K$1065</f>
        <v>541.91346014588953</v>
      </c>
      <c r="M207" s="4">
        <f ca="1">'RP6'!L$1065</f>
        <v>864.24396862046592</v>
      </c>
      <c r="N207" s="4">
        <f ca="1">'RP6'!M$1065</f>
        <v>1075.4092228577542</v>
      </c>
      <c r="O207" s="4">
        <f ca="1">'RP6'!N$1065</f>
        <v>1447.7397313323304</v>
      </c>
      <c r="P207" s="4">
        <f ca="1">'RP6'!O$1065</f>
        <v>1497.7397313323304</v>
      </c>
      <c r="Q207" s="4">
        <f ca="1">'RP6'!P$1065</f>
        <v>1547.7397313323304</v>
      </c>
      <c r="R207" s="4">
        <f ca="1">'RP6'!Q$1065</f>
        <v>1597.7397313323304</v>
      </c>
      <c r="S207" s="4">
        <f ca="1">'RP6'!R$1065</f>
        <v>1647.7397313323304</v>
      </c>
      <c r="T207" s="4">
        <f ca="1">'RP6'!S$1065</f>
        <v>1697.7397313323304</v>
      </c>
      <c r="U207" s="4">
        <f ca="1">'RP6'!T$1065</f>
        <v>1747.7397313323304</v>
      </c>
      <c r="V207" s="4">
        <f ca="1">AVERAGE(Table3[[#This Row],[Year 1]:[Year 10]])</f>
        <v>620.57094066200045</v>
      </c>
      <c r="W207" s="4">
        <f ca="1">AVERAGE(Table3[[#This Row],[Year 1]:[Year 15]])</f>
        <v>962.96053755211062</v>
      </c>
    </row>
    <row r="208" spans="1:23">
      <c r="A208" s="3" t="s">
        <v>135</v>
      </c>
      <c r="B208" s="3" t="s">
        <v>90</v>
      </c>
      <c r="C208" s="3" t="s">
        <v>46</v>
      </c>
      <c r="D208" s="3" t="str">
        <f t="shared" si="6"/>
        <v>RP6Plot 3Net income</v>
      </c>
      <c r="E208" s="3" t="str">
        <f t="shared" si="7"/>
        <v>Plot 3Net income</v>
      </c>
      <c r="F208" s="3" t="s">
        <v>589</v>
      </c>
      <c r="G208" s="4">
        <f ca="1">'RP6'!F$1066</f>
        <v>-282.1535178189223</v>
      </c>
      <c r="H208" s="4">
        <f ca="1">'RP6'!G$1066</f>
        <v>426.47208198055597</v>
      </c>
      <c r="I208" s="4">
        <f ca="1">'RP6'!H$1066</f>
        <v>283.12285580898549</v>
      </c>
      <c r="J208" s="4">
        <f ca="1">'RP6'!I$1066</f>
        <v>160.69582932172381</v>
      </c>
      <c r="K208" s="4">
        <f ca="1">'RP6'!J$1066</f>
        <v>190.52604303889149</v>
      </c>
      <c r="L208" s="4">
        <f ca="1">'RP6'!K$1066</f>
        <v>541.91346014588953</v>
      </c>
      <c r="M208" s="4">
        <f ca="1">'RP6'!L$1066</f>
        <v>864.24396862046592</v>
      </c>
      <c r="N208" s="4">
        <f ca="1">'RP6'!M$1066</f>
        <v>1075.4092228577542</v>
      </c>
      <c r="O208" s="4">
        <f ca="1">'RP6'!N$1066</f>
        <v>1447.7397313323304</v>
      </c>
      <c r="P208" s="4">
        <f ca="1">'RP6'!O$1066</f>
        <v>1497.7397313323304</v>
      </c>
      <c r="Q208" s="4">
        <f ca="1">'RP6'!P$1066</f>
        <v>1547.7397313323304</v>
      </c>
      <c r="R208" s="4">
        <f ca="1">'RP6'!Q$1066</f>
        <v>1597.7397313323304</v>
      </c>
      <c r="S208" s="4">
        <f ca="1">'RP6'!R$1066</f>
        <v>1647.7397313323304</v>
      </c>
      <c r="T208" s="4">
        <f ca="1">'RP6'!S$1066</f>
        <v>1697.7397313323304</v>
      </c>
      <c r="U208" s="4">
        <f ca="1">'RP6'!T$1066</f>
        <v>1747.7397313323304</v>
      </c>
      <c r="V208" s="4">
        <f ca="1">AVERAGE(Table3[[#This Row],[Year 1]:[Year 10]])</f>
        <v>620.57094066200045</v>
      </c>
      <c r="W208" s="4">
        <f ca="1">AVERAGE(Table3[[#This Row],[Year 1]:[Year 15]])</f>
        <v>962.96053755211062</v>
      </c>
    </row>
    <row r="209" spans="1:23">
      <c r="A209" s="3" t="s">
        <v>135</v>
      </c>
      <c r="B209" s="3" t="s">
        <v>91</v>
      </c>
      <c r="C209" s="3" t="s">
        <v>46</v>
      </c>
      <c r="D209" s="3" t="str">
        <f t="shared" si="6"/>
        <v>RP6Plot 4Net income</v>
      </c>
      <c r="E209" s="3" t="str">
        <f t="shared" si="7"/>
        <v>Plot 4Net income</v>
      </c>
      <c r="F209" s="3" t="s">
        <v>589</v>
      </c>
      <c r="G209" s="4">
        <f ca="1">'RP6'!F$1067</f>
        <v>-282.1535178189223</v>
      </c>
      <c r="H209" s="4">
        <f ca="1">'RP6'!G$1067</f>
        <v>426.47208198055597</v>
      </c>
      <c r="I209" s="4">
        <f ca="1">'RP6'!H$1067</f>
        <v>283.12285580898549</v>
      </c>
      <c r="J209" s="4">
        <f ca="1">'RP6'!I$1067</f>
        <v>160.69582932172381</v>
      </c>
      <c r="K209" s="4">
        <f ca="1">'RP6'!J$1067</f>
        <v>190.52604303889149</v>
      </c>
      <c r="L209" s="4">
        <f ca="1">'RP6'!K$1067</f>
        <v>541.91346014588953</v>
      </c>
      <c r="M209" s="4">
        <f ca="1">'RP6'!L$1067</f>
        <v>864.24396862046592</v>
      </c>
      <c r="N209" s="4">
        <f ca="1">'RP6'!M$1067</f>
        <v>1075.4092228577542</v>
      </c>
      <c r="O209" s="4">
        <f ca="1">'RP6'!N$1067</f>
        <v>1447.7397313323304</v>
      </c>
      <c r="P209" s="4">
        <f ca="1">'RP6'!O$1067</f>
        <v>1497.7397313323304</v>
      </c>
      <c r="Q209" s="4">
        <f ca="1">'RP6'!P$1067</f>
        <v>1547.7397313323304</v>
      </c>
      <c r="R209" s="4">
        <f ca="1">'RP6'!Q$1067</f>
        <v>1597.7397313323304</v>
      </c>
      <c r="S209" s="4">
        <f ca="1">'RP6'!R$1067</f>
        <v>1647.7397313323304</v>
      </c>
      <c r="T209" s="4">
        <f ca="1">'RP6'!S$1067</f>
        <v>1697.7397313323304</v>
      </c>
      <c r="U209" s="4">
        <f ca="1">'RP6'!T$1067</f>
        <v>1747.7397313323304</v>
      </c>
      <c r="V209" s="4">
        <f ca="1">AVERAGE(Table3[[#This Row],[Year 1]:[Year 10]])</f>
        <v>620.57094066200045</v>
      </c>
      <c r="W209" s="4">
        <f ca="1">AVERAGE(Table3[[#This Row],[Year 1]:[Year 15]])</f>
        <v>962.96053755211062</v>
      </c>
    </row>
    <row r="210" spans="1:23">
      <c r="A210" s="3" t="s">
        <v>135</v>
      </c>
      <c r="B210" s="3" t="s">
        <v>92</v>
      </c>
      <c r="C210" s="3" t="s">
        <v>46</v>
      </c>
      <c r="D210" s="3" t="str">
        <f t="shared" si="6"/>
        <v>RP6Plot 5Net income</v>
      </c>
      <c r="E210" s="3" t="str">
        <f t="shared" si="7"/>
        <v>Plot 5Net income</v>
      </c>
      <c r="F210" s="3" t="s">
        <v>589</v>
      </c>
      <c r="G210" s="4">
        <f ca="1">'RP6'!F$1068</f>
        <v>-282.1535178189223</v>
      </c>
      <c r="H210" s="4">
        <f ca="1">'RP6'!G$1068</f>
        <v>426.47208198055597</v>
      </c>
      <c r="I210" s="4">
        <f ca="1">'RP6'!H$1068</f>
        <v>283.12285580898549</v>
      </c>
      <c r="J210" s="4">
        <f ca="1">'RP6'!I$1068</f>
        <v>160.69582932172381</v>
      </c>
      <c r="K210" s="4">
        <f ca="1">'RP6'!J$1068</f>
        <v>190.52604303889149</v>
      </c>
      <c r="L210" s="4">
        <f ca="1">'RP6'!K$1068</f>
        <v>541.91346014588953</v>
      </c>
      <c r="M210" s="4">
        <f ca="1">'RP6'!L$1068</f>
        <v>864.24396862046592</v>
      </c>
      <c r="N210" s="4">
        <f ca="1">'RP6'!M$1068</f>
        <v>1075.4092228577542</v>
      </c>
      <c r="O210" s="4">
        <f ca="1">'RP6'!N$1068</f>
        <v>1447.7397313323304</v>
      </c>
      <c r="P210" s="4">
        <f ca="1">'RP6'!O$1068</f>
        <v>1497.7397313323304</v>
      </c>
      <c r="Q210" s="4">
        <f ca="1">'RP6'!P$1068</f>
        <v>1547.7397313323304</v>
      </c>
      <c r="R210" s="4">
        <f ca="1">'RP6'!Q$1068</f>
        <v>1597.7397313323304</v>
      </c>
      <c r="S210" s="4">
        <f ca="1">'RP6'!R$1068</f>
        <v>1647.7397313323304</v>
      </c>
      <c r="T210" s="4">
        <f ca="1">'RP6'!S$1068</f>
        <v>1697.7397313323304</v>
      </c>
      <c r="U210" s="4">
        <f ca="1">'RP6'!T$1068</f>
        <v>1747.7397313323304</v>
      </c>
      <c r="V210" s="4">
        <f ca="1">AVERAGE(Table3[[#This Row],[Year 1]:[Year 10]])</f>
        <v>620.57094066200045</v>
      </c>
      <c r="W210" s="4">
        <f ca="1">AVERAGE(Table3[[#This Row],[Year 1]:[Year 15]])</f>
        <v>962.96053755211062</v>
      </c>
    </row>
    <row r="211" spans="1:23">
      <c r="A211" s="3" t="s">
        <v>135</v>
      </c>
      <c r="B211" s="3" t="s">
        <v>348</v>
      </c>
      <c r="C211" s="3" t="s">
        <v>46</v>
      </c>
      <c r="D211" s="3" t="str">
        <f t="shared" si="6"/>
        <v>RP6TotalNet income</v>
      </c>
      <c r="E211" s="3" t="str">
        <f t="shared" si="7"/>
        <v>TotalNet income</v>
      </c>
      <c r="F211" s="3" t="s">
        <v>589</v>
      </c>
      <c r="G211" s="4">
        <f ca="1">'RP6'!F$1069</f>
        <v>-1410.7675890946116</v>
      </c>
      <c r="H211" s="4">
        <f ca="1">'RP6'!G$1069</f>
        <v>2132.3604099027798</v>
      </c>
      <c r="I211" s="4">
        <f ca="1">'RP6'!H$1069</f>
        <v>1415.6142790449276</v>
      </c>
      <c r="J211" s="4">
        <f ca="1">'RP6'!I$1069</f>
        <v>803.47914660861898</v>
      </c>
      <c r="K211" s="4">
        <f ca="1">'RP6'!J$1069</f>
        <v>952.63021519445738</v>
      </c>
      <c r="L211" s="4">
        <f ca="1">'RP6'!K$1069</f>
        <v>2709.5673007294477</v>
      </c>
      <c r="M211" s="4">
        <f ca="1">'RP6'!L$1069</f>
        <v>4321.2198431023298</v>
      </c>
      <c r="N211" s="4">
        <f ca="1">'RP6'!M$1069</f>
        <v>5377.0461142887707</v>
      </c>
      <c r="O211" s="4">
        <f ca="1">'RP6'!N$1069</f>
        <v>7238.6986566616524</v>
      </c>
      <c r="P211" s="4">
        <f ca="1">'RP6'!O$1069</f>
        <v>7488.6986566616524</v>
      </c>
      <c r="Q211" s="4">
        <f ca="1">'RP6'!P$1069</f>
        <v>7738.6986566616524</v>
      </c>
      <c r="R211" s="4">
        <f ca="1">'RP6'!Q$1069</f>
        <v>7988.6986566616524</v>
      </c>
      <c r="S211" s="4">
        <f ca="1">'RP6'!R$1069</f>
        <v>8238.6986566616524</v>
      </c>
      <c r="T211" s="4">
        <f ca="1">'RP6'!S$1069</f>
        <v>8488.6986566616524</v>
      </c>
      <c r="U211" s="4">
        <f ca="1">'RP6'!T$1069</f>
        <v>8738.6986566616524</v>
      </c>
      <c r="V211" s="4">
        <f ca="1">AVERAGE(Table3[[#This Row],[Year 1]:[Year 10]])</f>
        <v>3102.8547033100026</v>
      </c>
      <c r="W211" s="4">
        <f ca="1">AVERAGE(Table3[[#This Row],[Year 1]:[Year 15]])</f>
        <v>4814.8026877605535</v>
      </c>
    </row>
    <row r="212" spans="1:23">
      <c r="A212" s="3" t="s">
        <v>547</v>
      </c>
      <c r="B212" s="3" t="s">
        <v>88</v>
      </c>
      <c r="C212" s="3" t="s">
        <v>509</v>
      </c>
      <c r="D212" s="3" t="str">
        <f t="shared" si="6"/>
        <v>ActualPlot 1Cocoa yield</v>
      </c>
      <c r="E212" s="3" t="str">
        <f t="shared" si="7"/>
        <v>Plot 1Cocoa yield</v>
      </c>
      <c r="F212" s="3" t="s">
        <v>133</v>
      </c>
      <c r="G212" s="4">
        <f ca="1">Actuals!F$1004</f>
        <v>0</v>
      </c>
      <c r="H212" s="4">
        <f ca="1">Actuals!G$1004</f>
        <v>0</v>
      </c>
      <c r="I212" s="4">
        <f ca="1">Actuals!H$1004</f>
        <v>125</v>
      </c>
      <c r="J212" s="4">
        <f ca="1">Actuals!I$1004</f>
        <v>187.5</v>
      </c>
      <c r="K212" s="4">
        <f ca="1">Actuals!J$1004</f>
        <v>250</v>
      </c>
      <c r="L212" s="4">
        <f ca="1">Actuals!K$1004</f>
        <v>625</v>
      </c>
      <c r="M212" s="4">
        <f ca="1">Actuals!L$1004</f>
        <v>875</v>
      </c>
      <c r="N212" s="4">
        <f ca="1">Actuals!M$1004</f>
        <v>1000</v>
      </c>
      <c r="O212" s="4">
        <f ca="1">Actuals!N$1004</f>
        <v>1250</v>
      </c>
      <c r="P212" s="4">
        <f ca="1">Actuals!O$1004</f>
        <v>1250</v>
      </c>
      <c r="Q212" s="4">
        <f ca="1">Actuals!P$1004</f>
        <v>1250</v>
      </c>
      <c r="R212" s="4">
        <f ca="1">Actuals!Q$1004</f>
        <v>1250</v>
      </c>
      <c r="S212" s="4">
        <f ca="1">Actuals!R$1004</f>
        <v>1250</v>
      </c>
      <c r="T212" s="4">
        <f ca="1">Actuals!S$1004</f>
        <v>1250</v>
      </c>
      <c r="U212" s="4">
        <f ca="1">Actuals!T$1004</f>
        <v>1250</v>
      </c>
      <c r="V212" s="4">
        <f ca="1">AVERAGE(Table3[[#This Row],[Year 1]:[Year 10]])</f>
        <v>556.25</v>
      </c>
      <c r="W212" s="4">
        <f ca="1">AVERAGE(Table3[[#This Row],[Year 1]:[Year 15]])</f>
        <v>787.5</v>
      </c>
    </row>
    <row r="213" spans="1:23">
      <c r="A213" s="3" t="s">
        <v>547</v>
      </c>
      <c r="B213" s="3" t="s">
        <v>89</v>
      </c>
      <c r="C213" s="3" t="s">
        <v>509</v>
      </c>
      <c r="D213" s="3" t="str">
        <f t="shared" si="6"/>
        <v>ActualPlot 2Cocoa yield</v>
      </c>
      <c r="E213" s="3" t="str">
        <f t="shared" si="7"/>
        <v>Plot 2Cocoa yield</v>
      </c>
      <c r="F213" s="3" t="s">
        <v>133</v>
      </c>
      <c r="G213" s="4">
        <f ca="1">Actuals!F$1005</f>
        <v>600</v>
      </c>
      <c r="H213" s="4">
        <f ca="1">Actuals!G$1005</f>
        <v>674.99999999999989</v>
      </c>
      <c r="I213" s="4">
        <f ca="1">Actuals!H$1005</f>
        <v>810</v>
      </c>
      <c r="J213" s="4">
        <f ca="1">Actuals!I$1005</f>
        <v>810</v>
      </c>
      <c r="K213" s="4">
        <f ca="1">Actuals!J$1005</f>
        <v>810</v>
      </c>
      <c r="L213" s="4">
        <f ca="1">Actuals!K$1005</f>
        <v>810</v>
      </c>
      <c r="M213" s="4">
        <f ca="1">Actuals!L$1005</f>
        <v>810</v>
      </c>
      <c r="N213" s="4">
        <f ca="1">Actuals!M$1005</f>
        <v>810</v>
      </c>
      <c r="O213" s="4">
        <f ca="1">Actuals!N$1005</f>
        <v>810</v>
      </c>
      <c r="P213" s="4">
        <f ca="1">Actuals!O$1005</f>
        <v>810</v>
      </c>
      <c r="Q213" s="4">
        <f ca="1">Actuals!P$1005</f>
        <v>810</v>
      </c>
      <c r="R213" s="4">
        <f ca="1">Actuals!Q$1005</f>
        <v>758.99999999999989</v>
      </c>
      <c r="S213" s="4">
        <f ca="1">Actuals!R$1005</f>
        <v>708.00000000000011</v>
      </c>
      <c r="T213" s="4">
        <f ca="1">Actuals!S$1005</f>
        <v>657.00000000000011</v>
      </c>
      <c r="U213" s="4">
        <f ca="1">Actuals!T$1005</f>
        <v>606.00000000000011</v>
      </c>
      <c r="V213" s="4">
        <f ca="1">AVERAGE(Table3[[#This Row],[Year 1]:[Year 10]])</f>
        <v>775.5</v>
      </c>
      <c r="W213" s="4">
        <f ca="1">AVERAGE(Table3[[#This Row],[Year 1]:[Year 15]])</f>
        <v>753</v>
      </c>
    </row>
    <row r="214" spans="1:23">
      <c r="A214" s="3" t="s">
        <v>547</v>
      </c>
      <c r="B214" s="3" t="s">
        <v>90</v>
      </c>
      <c r="C214" s="3" t="s">
        <v>509</v>
      </c>
      <c r="D214" s="3" t="str">
        <f t="shared" si="6"/>
        <v>ActualPlot 3Cocoa yield</v>
      </c>
      <c r="E214" s="3" t="str">
        <f t="shared" si="7"/>
        <v>Plot 3Cocoa yield</v>
      </c>
      <c r="F214" s="3" t="s">
        <v>133</v>
      </c>
      <c r="G214" s="4">
        <f ca="1">Actuals!F$1006</f>
        <v>0</v>
      </c>
      <c r="H214" s="4">
        <f ca="1">Actuals!G$1006</f>
        <v>0</v>
      </c>
      <c r="I214" s="4">
        <f ca="1">Actuals!H$1006</f>
        <v>125</v>
      </c>
      <c r="J214" s="4">
        <f ca="1">Actuals!I$1006</f>
        <v>187.5</v>
      </c>
      <c r="K214" s="4">
        <f ca="1">Actuals!J$1006</f>
        <v>250</v>
      </c>
      <c r="L214" s="4">
        <f ca="1">Actuals!K$1006</f>
        <v>625</v>
      </c>
      <c r="M214" s="4">
        <f ca="1">Actuals!L$1006</f>
        <v>875</v>
      </c>
      <c r="N214" s="4">
        <f ca="1">Actuals!M$1006</f>
        <v>1000</v>
      </c>
      <c r="O214" s="4">
        <f ca="1">Actuals!N$1006</f>
        <v>1250</v>
      </c>
      <c r="P214" s="4">
        <f ca="1">Actuals!O$1006</f>
        <v>1250</v>
      </c>
      <c r="Q214" s="4">
        <f ca="1">Actuals!P$1006</f>
        <v>1250</v>
      </c>
      <c r="R214" s="4">
        <f ca="1">Actuals!Q$1006</f>
        <v>1250</v>
      </c>
      <c r="S214" s="4">
        <f ca="1">Actuals!R$1006</f>
        <v>1250</v>
      </c>
      <c r="T214" s="4">
        <f ca="1">Actuals!S$1006</f>
        <v>1250</v>
      </c>
      <c r="U214" s="4">
        <f ca="1">Actuals!T$1006</f>
        <v>1250</v>
      </c>
      <c r="V214" s="4">
        <f ca="1">AVERAGE(Table3[[#This Row],[Year 1]:[Year 10]])</f>
        <v>556.25</v>
      </c>
      <c r="W214" s="4">
        <f ca="1">AVERAGE(Table3[[#This Row],[Year 1]:[Year 15]])</f>
        <v>787.5</v>
      </c>
    </row>
    <row r="215" spans="1:23">
      <c r="A215" s="3" t="s">
        <v>547</v>
      </c>
      <c r="B215" s="3" t="s">
        <v>91</v>
      </c>
      <c r="C215" s="3" t="s">
        <v>509</v>
      </c>
      <c r="D215" s="3" t="str">
        <f t="shared" si="6"/>
        <v>ActualPlot 4Cocoa yield</v>
      </c>
      <c r="E215" s="3" t="str">
        <f t="shared" si="7"/>
        <v>Plot 4Cocoa yield</v>
      </c>
      <c r="F215" s="3" t="s">
        <v>133</v>
      </c>
      <c r="G215" s="4">
        <f ca="1">Actuals!F$1007</f>
        <v>500</v>
      </c>
      <c r="H215" s="4">
        <f ca="1">Actuals!G$1007</f>
        <v>500</v>
      </c>
      <c r="I215" s="4">
        <f ca="1">Actuals!H$1007</f>
        <v>500</v>
      </c>
      <c r="J215" s="4">
        <f ca="1">Actuals!I$1007</f>
        <v>500</v>
      </c>
      <c r="K215" s="4">
        <f ca="1">Actuals!J$1007</f>
        <v>500</v>
      </c>
      <c r="L215" s="4">
        <f ca="1">Actuals!K$1007</f>
        <v>500</v>
      </c>
      <c r="M215" s="4">
        <f ca="1">Actuals!L$1007</f>
        <v>450</v>
      </c>
      <c r="N215" s="4">
        <f ca="1">Actuals!M$1007</f>
        <v>450</v>
      </c>
      <c r="O215" s="4">
        <f ca="1">Actuals!N$1007</f>
        <v>450</v>
      </c>
      <c r="P215" s="4">
        <f ca="1">Actuals!O$1007</f>
        <v>450</v>
      </c>
      <c r="Q215" s="4">
        <f ca="1">Actuals!P$1007</f>
        <v>450</v>
      </c>
      <c r="R215" s="4">
        <f ca="1">Actuals!Q$1007</f>
        <v>450</v>
      </c>
      <c r="S215" s="4">
        <f ca="1">Actuals!R$1007</f>
        <v>450</v>
      </c>
      <c r="T215" s="4">
        <f ca="1">Actuals!S$1007</f>
        <v>450</v>
      </c>
      <c r="U215" s="4">
        <f ca="1">Actuals!T$1007</f>
        <v>450</v>
      </c>
      <c r="V215" s="4">
        <f ca="1">AVERAGE(Table3[[#This Row],[Year 1]:[Year 10]])</f>
        <v>480</v>
      </c>
      <c r="W215" s="4">
        <f ca="1">AVERAGE(Table3[[#This Row],[Year 1]:[Year 15]])</f>
        <v>470</v>
      </c>
    </row>
    <row r="216" spans="1:23">
      <c r="A216" s="3" t="s">
        <v>547</v>
      </c>
      <c r="B216" s="3" t="s">
        <v>92</v>
      </c>
      <c r="C216" s="3" t="s">
        <v>509</v>
      </c>
      <c r="D216" s="3" t="str">
        <f t="shared" si="6"/>
        <v>ActualPlot 5Cocoa yield</v>
      </c>
      <c r="E216" s="3" t="str">
        <f t="shared" si="7"/>
        <v>Plot 5Cocoa yield</v>
      </c>
      <c r="F216" s="3" t="s">
        <v>133</v>
      </c>
      <c r="G216" s="4">
        <f ca="1">Actuals!F$1008</f>
        <v>0</v>
      </c>
      <c r="H216" s="4">
        <f ca="1">Actuals!G$1008</f>
        <v>0</v>
      </c>
      <c r="I216" s="4">
        <f ca="1">Actuals!H$1008</f>
        <v>125</v>
      </c>
      <c r="J216" s="4">
        <f ca="1">Actuals!I$1008</f>
        <v>187.5</v>
      </c>
      <c r="K216" s="4">
        <f ca="1">Actuals!J$1008</f>
        <v>250</v>
      </c>
      <c r="L216" s="4">
        <f ca="1">Actuals!K$1008</f>
        <v>625</v>
      </c>
      <c r="M216" s="4">
        <f ca="1">Actuals!L$1008</f>
        <v>875</v>
      </c>
      <c r="N216" s="4">
        <f ca="1">Actuals!M$1008</f>
        <v>1000</v>
      </c>
      <c r="O216" s="4">
        <f ca="1">Actuals!N$1008</f>
        <v>1250</v>
      </c>
      <c r="P216" s="4">
        <f ca="1">Actuals!O$1008</f>
        <v>1250</v>
      </c>
      <c r="Q216" s="4">
        <f ca="1">Actuals!P$1008</f>
        <v>1250</v>
      </c>
      <c r="R216" s="4">
        <f ca="1">Actuals!Q$1008</f>
        <v>1250</v>
      </c>
      <c r="S216" s="4">
        <f ca="1">Actuals!R$1008</f>
        <v>1250</v>
      </c>
      <c r="T216" s="4">
        <f ca="1">Actuals!S$1008</f>
        <v>1250</v>
      </c>
      <c r="U216" s="4">
        <f ca="1">Actuals!T$1008</f>
        <v>1250</v>
      </c>
      <c r="V216" s="4">
        <f ca="1">AVERAGE(Table3[[#This Row],[Year 1]:[Year 10]])</f>
        <v>556.25</v>
      </c>
      <c r="W216" s="4">
        <f ca="1">AVERAGE(Table3[[#This Row],[Year 1]:[Year 15]])</f>
        <v>787.5</v>
      </c>
    </row>
    <row r="217" spans="1:23">
      <c r="A217" s="3" t="s">
        <v>547</v>
      </c>
      <c r="B217" s="3" t="s">
        <v>348</v>
      </c>
      <c r="C217" s="3" t="s">
        <v>509</v>
      </c>
      <c r="D217" s="3" t="str">
        <f t="shared" si="6"/>
        <v>ActualTotalCocoa yield</v>
      </c>
      <c r="E217" s="3" t="str">
        <f t="shared" si="7"/>
        <v>TotalCocoa yield</v>
      </c>
      <c r="F217" s="3" t="s">
        <v>589</v>
      </c>
      <c r="G217" s="4">
        <f ca="1">Actuals!F$1009</f>
        <v>220</v>
      </c>
      <c r="H217" s="4">
        <f ca="1">Actuals!G$1009</f>
        <v>235</v>
      </c>
      <c r="I217" s="4">
        <f ca="1">Actuals!H$1009</f>
        <v>337</v>
      </c>
      <c r="J217" s="4">
        <f ca="1">Actuals!I$1009</f>
        <v>374.5</v>
      </c>
      <c r="K217" s="4">
        <f ca="1">Actuals!J$1009</f>
        <v>412</v>
      </c>
      <c r="L217" s="4">
        <f ca="1">Actuals!K$1009</f>
        <v>637</v>
      </c>
      <c r="M217" s="4">
        <f ca="1">Actuals!L$1009</f>
        <v>777</v>
      </c>
      <c r="N217" s="4">
        <f ca="1">Actuals!M$1009</f>
        <v>852</v>
      </c>
      <c r="O217" s="4">
        <f ca="1">Actuals!N$1009</f>
        <v>1002</v>
      </c>
      <c r="P217" s="4">
        <f ca="1">Actuals!O$1009</f>
        <v>1002</v>
      </c>
      <c r="Q217" s="4">
        <f ca="1">Actuals!P$1009</f>
        <v>1002</v>
      </c>
      <c r="R217" s="4">
        <f ca="1">Actuals!Q$1009</f>
        <v>991.8</v>
      </c>
      <c r="S217" s="4">
        <f ca="1">Actuals!R$1009</f>
        <v>981.6</v>
      </c>
      <c r="T217" s="4">
        <f ca="1">Actuals!S$1009</f>
        <v>971.4</v>
      </c>
      <c r="U217" s="4">
        <f ca="1">Actuals!T$1009</f>
        <v>961.2</v>
      </c>
      <c r="V217" s="4">
        <f ca="1">AVERAGE(Table3[[#This Row],[Year 1]:[Year 10]])</f>
        <v>584.85</v>
      </c>
      <c r="W217" s="4">
        <f ca="1">AVERAGE(Table3[[#This Row],[Year 1]:[Year 15]])</f>
        <v>717.1</v>
      </c>
    </row>
    <row r="218" spans="1:23">
      <c r="A218" s="3" t="s">
        <v>547</v>
      </c>
      <c r="B218" s="3" t="s">
        <v>88</v>
      </c>
      <c r="C218" s="3" t="s">
        <v>458</v>
      </c>
      <c r="D218" s="3" t="str">
        <f t="shared" si="6"/>
        <v>ActualPlot 1Cocoa revenues</v>
      </c>
      <c r="E218" s="3" t="str">
        <f t="shared" si="7"/>
        <v>Plot 1Cocoa revenues</v>
      </c>
      <c r="F218" s="3" t="s">
        <v>589</v>
      </c>
      <c r="G218" s="4">
        <f ca="1">Actuals!F$1019</f>
        <v>0</v>
      </c>
      <c r="H218" s="4">
        <f ca="1">Actuals!G$1019</f>
        <v>0</v>
      </c>
      <c r="I218" s="4">
        <f ca="1">Actuals!H$1019</f>
        <v>166.25</v>
      </c>
      <c r="J218" s="4">
        <f ca="1">Actuals!I$1019</f>
        <v>249.375</v>
      </c>
      <c r="K218" s="4">
        <f ca="1">Actuals!J$1019</f>
        <v>332.5</v>
      </c>
      <c r="L218" s="4">
        <f ca="1">Actuals!K$1019</f>
        <v>831.25</v>
      </c>
      <c r="M218" s="4">
        <f ca="1">Actuals!L$1019</f>
        <v>1163.75</v>
      </c>
      <c r="N218" s="4">
        <f ca="1">Actuals!M$1019</f>
        <v>1330</v>
      </c>
      <c r="O218" s="4">
        <f ca="1">Actuals!N$1019</f>
        <v>1662.5</v>
      </c>
      <c r="P218" s="4">
        <f ca="1">Actuals!O$1019</f>
        <v>1662.5</v>
      </c>
      <c r="Q218" s="4">
        <f ca="1">Actuals!P$1019</f>
        <v>1662.5</v>
      </c>
      <c r="R218" s="4">
        <f ca="1">Actuals!Q$1019</f>
        <v>1662.5</v>
      </c>
      <c r="S218" s="4">
        <f ca="1">Actuals!R$1019</f>
        <v>1662.5</v>
      </c>
      <c r="T218" s="4">
        <f ca="1">Actuals!S$1019</f>
        <v>1662.5</v>
      </c>
      <c r="U218" s="4">
        <f ca="1">Actuals!T$1019</f>
        <v>1662.5</v>
      </c>
      <c r="V218" s="4">
        <f ca="1">AVERAGE(Table3[[#This Row],[Year 1]:[Year 10]])</f>
        <v>739.8125</v>
      </c>
      <c r="W218" s="4">
        <f ca="1">AVERAGE(Table3[[#This Row],[Year 1]:[Year 15]])</f>
        <v>1047.375</v>
      </c>
    </row>
    <row r="219" spans="1:23">
      <c r="A219" s="3" t="s">
        <v>547</v>
      </c>
      <c r="B219" s="3" t="s">
        <v>89</v>
      </c>
      <c r="C219" s="3" t="s">
        <v>458</v>
      </c>
      <c r="D219" s="3" t="str">
        <f t="shared" si="6"/>
        <v>ActualPlot 2Cocoa revenues</v>
      </c>
      <c r="E219" s="3" t="str">
        <f t="shared" si="7"/>
        <v>Plot 2Cocoa revenues</v>
      </c>
      <c r="F219" s="3" t="s">
        <v>589</v>
      </c>
      <c r="G219" s="4">
        <f ca="1">Actuals!F$1020</f>
        <v>798</v>
      </c>
      <c r="H219" s="4">
        <f ca="1">Actuals!G$1020</f>
        <v>897.74999999999989</v>
      </c>
      <c r="I219" s="4">
        <f ca="1">Actuals!H$1020</f>
        <v>1077.3</v>
      </c>
      <c r="J219" s="4">
        <f ca="1">Actuals!I$1020</f>
        <v>1077.3</v>
      </c>
      <c r="K219" s="4">
        <f ca="1">Actuals!J$1020</f>
        <v>1077.3</v>
      </c>
      <c r="L219" s="4">
        <f ca="1">Actuals!K$1020</f>
        <v>1077.3</v>
      </c>
      <c r="M219" s="4">
        <f ca="1">Actuals!L$1020</f>
        <v>1077.3</v>
      </c>
      <c r="N219" s="4">
        <f ca="1">Actuals!M$1020</f>
        <v>1077.3</v>
      </c>
      <c r="O219" s="4">
        <f ca="1">Actuals!N$1020</f>
        <v>1077.3</v>
      </c>
      <c r="P219" s="4">
        <f ca="1">Actuals!O$1020</f>
        <v>1077.3</v>
      </c>
      <c r="Q219" s="4">
        <f ca="1">Actuals!P$1020</f>
        <v>1077.3</v>
      </c>
      <c r="R219" s="4">
        <f ca="1">Actuals!Q$1020</f>
        <v>1009.4699999999999</v>
      </c>
      <c r="S219" s="4">
        <f ca="1">Actuals!R$1020</f>
        <v>941.6400000000001</v>
      </c>
      <c r="T219" s="4">
        <f ca="1">Actuals!S$1020</f>
        <v>873.81000000000017</v>
      </c>
      <c r="U219" s="4">
        <f ca="1">Actuals!T$1020</f>
        <v>805.98000000000013</v>
      </c>
      <c r="V219" s="4">
        <f ca="1">AVERAGE(Table3[[#This Row],[Year 1]:[Year 10]])</f>
        <v>1031.415</v>
      </c>
      <c r="W219" s="4">
        <f ca="1">AVERAGE(Table3[[#This Row],[Year 1]:[Year 15]])</f>
        <v>1001.4899999999998</v>
      </c>
    </row>
    <row r="220" spans="1:23">
      <c r="A220" s="3" t="s">
        <v>547</v>
      </c>
      <c r="B220" s="3" t="s">
        <v>90</v>
      </c>
      <c r="C220" s="3" t="s">
        <v>458</v>
      </c>
      <c r="D220" s="3" t="str">
        <f t="shared" si="6"/>
        <v>ActualPlot 3Cocoa revenues</v>
      </c>
      <c r="E220" s="3" t="str">
        <f t="shared" si="7"/>
        <v>Plot 3Cocoa revenues</v>
      </c>
      <c r="F220" s="3" t="s">
        <v>589</v>
      </c>
      <c r="G220" s="4">
        <f ca="1">Actuals!F$1021</f>
        <v>0</v>
      </c>
      <c r="H220" s="4">
        <f ca="1">Actuals!G$1021</f>
        <v>0</v>
      </c>
      <c r="I220" s="4">
        <f ca="1">Actuals!H$1021</f>
        <v>166.25</v>
      </c>
      <c r="J220" s="4">
        <f ca="1">Actuals!I$1021</f>
        <v>249.375</v>
      </c>
      <c r="K220" s="4">
        <f ca="1">Actuals!J$1021</f>
        <v>332.5</v>
      </c>
      <c r="L220" s="4">
        <f ca="1">Actuals!K$1021</f>
        <v>831.25</v>
      </c>
      <c r="M220" s="4">
        <f ca="1">Actuals!L$1021</f>
        <v>1163.75</v>
      </c>
      <c r="N220" s="4">
        <f ca="1">Actuals!M$1021</f>
        <v>1330</v>
      </c>
      <c r="O220" s="4">
        <f ca="1">Actuals!N$1021</f>
        <v>1662.5</v>
      </c>
      <c r="P220" s="4">
        <f ca="1">Actuals!O$1021</f>
        <v>1662.5</v>
      </c>
      <c r="Q220" s="4">
        <f ca="1">Actuals!P$1021</f>
        <v>1662.5</v>
      </c>
      <c r="R220" s="4">
        <f ca="1">Actuals!Q$1021</f>
        <v>1662.5</v>
      </c>
      <c r="S220" s="4">
        <f ca="1">Actuals!R$1021</f>
        <v>1662.5</v>
      </c>
      <c r="T220" s="4">
        <f ca="1">Actuals!S$1021</f>
        <v>1662.5</v>
      </c>
      <c r="U220" s="4">
        <f ca="1">Actuals!T$1021</f>
        <v>1662.5</v>
      </c>
      <c r="V220" s="4">
        <f ca="1">AVERAGE(Table3[[#This Row],[Year 1]:[Year 10]])</f>
        <v>739.8125</v>
      </c>
      <c r="W220" s="4">
        <f ca="1">AVERAGE(Table3[[#This Row],[Year 1]:[Year 15]])</f>
        <v>1047.375</v>
      </c>
    </row>
    <row r="221" spans="1:23">
      <c r="A221" s="3" t="s">
        <v>547</v>
      </c>
      <c r="B221" s="3" t="s">
        <v>91</v>
      </c>
      <c r="C221" s="3" t="s">
        <v>458</v>
      </c>
      <c r="D221" s="3" t="str">
        <f t="shared" si="6"/>
        <v>ActualPlot 4Cocoa revenues</v>
      </c>
      <c r="E221" s="3" t="str">
        <f t="shared" si="7"/>
        <v>Plot 4Cocoa revenues</v>
      </c>
      <c r="F221" s="3" t="s">
        <v>589</v>
      </c>
      <c r="G221" s="4">
        <f ca="1">Actuals!F$1022</f>
        <v>665</v>
      </c>
      <c r="H221" s="4">
        <f ca="1">Actuals!G$1022</f>
        <v>665</v>
      </c>
      <c r="I221" s="4">
        <f ca="1">Actuals!H$1022</f>
        <v>665</v>
      </c>
      <c r="J221" s="4">
        <f ca="1">Actuals!I$1022</f>
        <v>665</v>
      </c>
      <c r="K221" s="4">
        <f ca="1">Actuals!J$1022</f>
        <v>665</v>
      </c>
      <c r="L221" s="4">
        <f ca="1">Actuals!K$1022</f>
        <v>665</v>
      </c>
      <c r="M221" s="4">
        <f ca="1">Actuals!L$1022</f>
        <v>598.5</v>
      </c>
      <c r="N221" s="4">
        <f ca="1">Actuals!M$1022</f>
        <v>598.5</v>
      </c>
      <c r="O221" s="4">
        <f ca="1">Actuals!N$1022</f>
        <v>598.5</v>
      </c>
      <c r="P221" s="4">
        <f ca="1">Actuals!O$1022</f>
        <v>598.5</v>
      </c>
      <c r="Q221" s="4">
        <f ca="1">Actuals!P$1022</f>
        <v>598.5</v>
      </c>
      <c r="R221" s="4">
        <f ca="1">Actuals!Q$1022</f>
        <v>598.5</v>
      </c>
      <c r="S221" s="4">
        <f ca="1">Actuals!R$1022</f>
        <v>598.5</v>
      </c>
      <c r="T221" s="4">
        <f ca="1">Actuals!S$1022</f>
        <v>598.5</v>
      </c>
      <c r="U221" s="4">
        <f ca="1">Actuals!T$1022</f>
        <v>598.5</v>
      </c>
      <c r="V221" s="4">
        <f ca="1">AVERAGE(Table3[[#This Row],[Year 1]:[Year 10]])</f>
        <v>638.4</v>
      </c>
      <c r="W221" s="4">
        <f ca="1">AVERAGE(Table3[[#This Row],[Year 1]:[Year 15]])</f>
        <v>625.1</v>
      </c>
    </row>
    <row r="222" spans="1:23">
      <c r="A222" s="3" t="s">
        <v>547</v>
      </c>
      <c r="B222" s="3" t="s">
        <v>92</v>
      </c>
      <c r="C222" s="3" t="s">
        <v>458</v>
      </c>
      <c r="D222" s="3" t="str">
        <f t="shared" si="6"/>
        <v>ActualPlot 5Cocoa revenues</v>
      </c>
      <c r="E222" s="3" t="str">
        <f t="shared" si="7"/>
        <v>Plot 5Cocoa revenues</v>
      </c>
      <c r="F222" s="3" t="s">
        <v>589</v>
      </c>
      <c r="G222" s="4">
        <f ca="1">Actuals!F$1023</f>
        <v>0</v>
      </c>
      <c r="H222" s="4">
        <f ca="1">Actuals!G$1023</f>
        <v>0</v>
      </c>
      <c r="I222" s="4">
        <f ca="1">Actuals!H$1023</f>
        <v>166.25</v>
      </c>
      <c r="J222" s="4">
        <f ca="1">Actuals!I$1023</f>
        <v>249.375</v>
      </c>
      <c r="K222" s="4">
        <f ca="1">Actuals!J$1023</f>
        <v>332.5</v>
      </c>
      <c r="L222" s="4">
        <f ca="1">Actuals!K$1023</f>
        <v>831.25</v>
      </c>
      <c r="M222" s="4">
        <f ca="1">Actuals!L$1023</f>
        <v>1163.75</v>
      </c>
      <c r="N222" s="4">
        <f ca="1">Actuals!M$1023</f>
        <v>1330</v>
      </c>
      <c r="O222" s="4">
        <f ca="1">Actuals!N$1023</f>
        <v>1662.5</v>
      </c>
      <c r="P222" s="4">
        <f ca="1">Actuals!O$1023</f>
        <v>1662.5</v>
      </c>
      <c r="Q222" s="4">
        <f ca="1">Actuals!P$1023</f>
        <v>1662.5</v>
      </c>
      <c r="R222" s="4">
        <f ca="1">Actuals!Q$1023</f>
        <v>1662.5</v>
      </c>
      <c r="S222" s="4">
        <f ca="1">Actuals!R$1023</f>
        <v>1662.5</v>
      </c>
      <c r="T222" s="4">
        <f ca="1">Actuals!S$1023</f>
        <v>1662.5</v>
      </c>
      <c r="U222" s="4">
        <f ca="1">Actuals!T$1023</f>
        <v>1662.5</v>
      </c>
      <c r="V222" s="4">
        <f ca="1">AVERAGE(Table3[[#This Row],[Year 1]:[Year 10]])</f>
        <v>739.8125</v>
      </c>
      <c r="W222" s="4">
        <f ca="1">AVERAGE(Table3[[#This Row],[Year 1]:[Year 15]])</f>
        <v>1047.375</v>
      </c>
    </row>
    <row r="223" spans="1:23">
      <c r="A223" s="3" t="s">
        <v>547</v>
      </c>
      <c r="B223" s="3" t="s">
        <v>348</v>
      </c>
      <c r="C223" s="3" t="s">
        <v>458</v>
      </c>
      <c r="D223" s="3" t="str">
        <f t="shared" si="6"/>
        <v>ActualTotalCocoa revenues</v>
      </c>
      <c r="E223" s="3" t="str">
        <f t="shared" si="7"/>
        <v>TotalCocoa revenues</v>
      </c>
      <c r="F223" s="3" t="s">
        <v>589</v>
      </c>
      <c r="G223" s="4">
        <f ca="1">Actuals!F$1024</f>
        <v>1463</v>
      </c>
      <c r="H223" s="4">
        <f ca="1">Actuals!G$1024</f>
        <v>1562.75</v>
      </c>
      <c r="I223" s="4">
        <f ca="1">Actuals!H$1024</f>
        <v>2241.0500000000002</v>
      </c>
      <c r="J223" s="4">
        <f ca="1">Actuals!I$1024</f>
        <v>2490.4250000000002</v>
      </c>
      <c r="K223" s="4">
        <f ca="1">Actuals!J$1024</f>
        <v>2739.8</v>
      </c>
      <c r="L223" s="4">
        <f ca="1">Actuals!K$1024</f>
        <v>4236.05</v>
      </c>
      <c r="M223" s="4">
        <f ca="1">Actuals!L$1024</f>
        <v>5167.05</v>
      </c>
      <c r="N223" s="4">
        <f ca="1">Actuals!M$1024</f>
        <v>5665.8</v>
      </c>
      <c r="O223" s="4">
        <f ca="1">Actuals!N$1024</f>
        <v>6663.3</v>
      </c>
      <c r="P223" s="4">
        <f ca="1">Actuals!O$1024</f>
        <v>6663.3</v>
      </c>
      <c r="Q223" s="4">
        <f ca="1">Actuals!P$1024</f>
        <v>6663.3</v>
      </c>
      <c r="R223" s="4">
        <f ca="1">Actuals!Q$1024</f>
        <v>6595.4699999999993</v>
      </c>
      <c r="S223" s="4">
        <f ca="1">Actuals!R$1024</f>
        <v>6527.64</v>
      </c>
      <c r="T223" s="4">
        <f ca="1">Actuals!S$1024</f>
        <v>6459.81</v>
      </c>
      <c r="U223" s="4">
        <f ca="1">Actuals!T$1024</f>
        <v>6391.98</v>
      </c>
      <c r="V223" s="4">
        <f ca="1">AVERAGE(Table3[[#This Row],[Year 1]:[Year 10]])</f>
        <v>3889.2525000000001</v>
      </c>
      <c r="W223" s="4">
        <f ca="1">AVERAGE(Table3[[#This Row],[Year 1]:[Year 15]])</f>
        <v>4768.7150000000001</v>
      </c>
    </row>
    <row r="224" spans="1:23">
      <c r="A224" s="3" t="s">
        <v>547</v>
      </c>
      <c r="B224" s="3" t="s">
        <v>88</v>
      </c>
      <c r="C224" s="3" t="s">
        <v>513</v>
      </c>
      <c r="D224" s="3" t="str">
        <f t="shared" si="6"/>
        <v>ActualPlot 1Non-cocoa revenues</v>
      </c>
      <c r="E224" s="3" t="str">
        <f t="shared" si="7"/>
        <v>Plot 1Non-cocoa revenues</v>
      </c>
      <c r="F224" s="3" t="s">
        <v>589</v>
      </c>
      <c r="G224" s="4">
        <f ca="1">Actuals!F$1034</f>
        <v>139.65</v>
      </c>
      <c r="H224" s="4">
        <f ca="1">Actuals!G$1034</f>
        <v>748.67896081771721</v>
      </c>
      <c r="I224" s="4">
        <f ca="1">Actuals!H$1034</f>
        <v>444.16448040885859</v>
      </c>
      <c r="J224" s="4">
        <f ca="1">Actuals!I$1034</f>
        <v>241.15482680295287</v>
      </c>
      <c r="K224" s="4">
        <f ca="1">Actuals!J$1034</f>
        <v>190.40241340147645</v>
      </c>
      <c r="L224" s="4">
        <f ca="1">Actuals!K$1034</f>
        <v>139.65</v>
      </c>
      <c r="M224" s="4">
        <f ca="1">Actuals!L$1034</f>
        <v>139.65</v>
      </c>
      <c r="N224" s="4">
        <f ca="1">Actuals!M$1034</f>
        <v>189.65</v>
      </c>
      <c r="O224" s="4">
        <f ca="1">Actuals!N$1034</f>
        <v>239.65</v>
      </c>
      <c r="P224" s="4">
        <f ca="1">Actuals!O$1034</f>
        <v>289.64999999999998</v>
      </c>
      <c r="Q224" s="4">
        <f ca="1">Actuals!P$1034</f>
        <v>339.65</v>
      </c>
      <c r="R224" s="4">
        <f ca="1">Actuals!Q$1034</f>
        <v>389.65</v>
      </c>
      <c r="S224" s="4">
        <f ca="1">Actuals!R$1034</f>
        <v>439.65</v>
      </c>
      <c r="T224" s="4">
        <f ca="1">Actuals!S$1034</f>
        <v>489.65</v>
      </c>
      <c r="U224" s="4">
        <f ca="1">Actuals!T$1034</f>
        <v>539.65</v>
      </c>
      <c r="V224" s="4">
        <f ca="1">AVERAGE(Table3[[#This Row],[Year 1]:[Year 10]])</f>
        <v>276.23006814310054</v>
      </c>
      <c r="W224" s="4">
        <f ca="1">AVERAGE(Table3[[#This Row],[Year 1]:[Year 15]])</f>
        <v>330.70337876206696</v>
      </c>
    </row>
    <row r="225" spans="1:23">
      <c r="A225" s="3" t="s">
        <v>547</v>
      </c>
      <c r="B225" s="3" t="s">
        <v>89</v>
      </c>
      <c r="C225" s="3" t="s">
        <v>513</v>
      </c>
      <c r="D225" s="3" t="str">
        <f t="shared" si="6"/>
        <v>ActualPlot 2Non-cocoa revenues</v>
      </c>
      <c r="E225" s="3" t="str">
        <f t="shared" si="7"/>
        <v>Plot 2Non-cocoa revenues</v>
      </c>
      <c r="F225" s="3" t="s">
        <v>589</v>
      </c>
      <c r="G225" s="4">
        <f ca="1">Actuals!F$1035</f>
        <v>139.65</v>
      </c>
      <c r="H225" s="4">
        <f ca="1">Actuals!G$1035</f>
        <v>139.65</v>
      </c>
      <c r="I225" s="4">
        <f ca="1">Actuals!H$1035</f>
        <v>139.65</v>
      </c>
      <c r="J225" s="4">
        <f ca="1">Actuals!I$1035</f>
        <v>139.65</v>
      </c>
      <c r="K225" s="4">
        <f ca="1">Actuals!J$1035</f>
        <v>139.65</v>
      </c>
      <c r="L225" s="4">
        <f ca="1">Actuals!K$1035</f>
        <v>139.65</v>
      </c>
      <c r="M225" s="4">
        <f ca="1">Actuals!L$1035</f>
        <v>139.65</v>
      </c>
      <c r="N225" s="4">
        <f ca="1">Actuals!M$1035</f>
        <v>139.65</v>
      </c>
      <c r="O225" s="4">
        <f ca="1">Actuals!N$1035</f>
        <v>139.65</v>
      </c>
      <c r="P225" s="4">
        <f ca="1">Actuals!O$1035</f>
        <v>139.65</v>
      </c>
      <c r="Q225" s="4">
        <f ca="1">Actuals!P$1035</f>
        <v>139.65</v>
      </c>
      <c r="R225" s="4">
        <f ca="1">Actuals!Q$1035</f>
        <v>139.65</v>
      </c>
      <c r="S225" s="4">
        <f ca="1">Actuals!R$1035</f>
        <v>139.65</v>
      </c>
      <c r="T225" s="4">
        <f ca="1">Actuals!S$1035</f>
        <v>139.65</v>
      </c>
      <c r="U225" s="4">
        <f ca="1">Actuals!T$1035</f>
        <v>139.65</v>
      </c>
      <c r="V225" s="4">
        <f ca="1">AVERAGE(Table3[[#This Row],[Year 1]:[Year 10]])</f>
        <v>139.65000000000003</v>
      </c>
      <c r="W225" s="4">
        <f ca="1">AVERAGE(Table3[[#This Row],[Year 1]:[Year 15]])</f>
        <v>139.65000000000003</v>
      </c>
    </row>
    <row r="226" spans="1:23">
      <c r="A226" s="3" t="s">
        <v>547</v>
      </c>
      <c r="B226" s="3" t="s">
        <v>90</v>
      </c>
      <c r="C226" s="3" t="s">
        <v>513</v>
      </c>
      <c r="D226" s="3" t="str">
        <f t="shared" si="6"/>
        <v>ActualPlot 3Non-cocoa revenues</v>
      </c>
      <c r="E226" s="3" t="str">
        <f t="shared" si="7"/>
        <v>Plot 3Non-cocoa revenues</v>
      </c>
      <c r="F226" s="3" t="s">
        <v>589</v>
      </c>
      <c r="G226" s="4">
        <f ca="1">Actuals!F$1036</f>
        <v>139.65</v>
      </c>
      <c r="H226" s="4">
        <f ca="1">Actuals!G$1036</f>
        <v>748.67896081771721</v>
      </c>
      <c r="I226" s="4">
        <f ca="1">Actuals!H$1036</f>
        <v>444.16448040885859</v>
      </c>
      <c r="J226" s="4">
        <f ca="1">Actuals!I$1036</f>
        <v>241.15482680295287</v>
      </c>
      <c r="K226" s="4">
        <f ca="1">Actuals!J$1036</f>
        <v>190.40241340147645</v>
      </c>
      <c r="L226" s="4">
        <f ca="1">Actuals!K$1036</f>
        <v>139.65</v>
      </c>
      <c r="M226" s="4">
        <f ca="1">Actuals!L$1036</f>
        <v>139.65</v>
      </c>
      <c r="N226" s="4">
        <f ca="1">Actuals!M$1036</f>
        <v>189.65</v>
      </c>
      <c r="O226" s="4">
        <f ca="1">Actuals!N$1036</f>
        <v>239.65</v>
      </c>
      <c r="P226" s="4">
        <f ca="1">Actuals!O$1036</f>
        <v>289.64999999999998</v>
      </c>
      <c r="Q226" s="4">
        <f ca="1">Actuals!P$1036</f>
        <v>339.65</v>
      </c>
      <c r="R226" s="4">
        <f ca="1">Actuals!Q$1036</f>
        <v>389.65</v>
      </c>
      <c r="S226" s="4">
        <f ca="1">Actuals!R$1036</f>
        <v>439.65</v>
      </c>
      <c r="T226" s="4">
        <f ca="1">Actuals!S$1036</f>
        <v>489.65</v>
      </c>
      <c r="U226" s="4">
        <f ca="1">Actuals!T$1036</f>
        <v>539.65</v>
      </c>
      <c r="V226" s="4">
        <f ca="1">AVERAGE(Table3[[#This Row],[Year 1]:[Year 10]])</f>
        <v>276.23006814310054</v>
      </c>
      <c r="W226" s="4">
        <f ca="1">AVERAGE(Table3[[#This Row],[Year 1]:[Year 15]])</f>
        <v>330.70337876206696</v>
      </c>
    </row>
    <row r="227" spans="1:23">
      <c r="A227" s="3" t="s">
        <v>547</v>
      </c>
      <c r="B227" s="3" t="s">
        <v>91</v>
      </c>
      <c r="C227" s="3" t="s">
        <v>513</v>
      </c>
      <c r="D227" s="3" t="str">
        <f t="shared" si="6"/>
        <v>ActualPlot 4Non-cocoa revenues</v>
      </c>
      <c r="E227" s="3" t="str">
        <f t="shared" si="7"/>
        <v>Plot 4Non-cocoa revenues</v>
      </c>
      <c r="F227" s="3" t="s">
        <v>589</v>
      </c>
      <c r="G227" s="4">
        <f ca="1">Actuals!F$1037</f>
        <v>139.65</v>
      </c>
      <c r="H227" s="4">
        <f ca="1">Actuals!G$1037</f>
        <v>139.65</v>
      </c>
      <c r="I227" s="4">
        <f ca="1">Actuals!H$1037</f>
        <v>139.65</v>
      </c>
      <c r="J227" s="4">
        <f ca="1">Actuals!I$1037</f>
        <v>139.65</v>
      </c>
      <c r="K227" s="4">
        <f ca="1">Actuals!J$1037</f>
        <v>139.65</v>
      </c>
      <c r="L227" s="4">
        <f ca="1">Actuals!K$1037</f>
        <v>139.65</v>
      </c>
      <c r="M227" s="4">
        <f ca="1">Actuals!L$1037</f>
        <v>139.65</v>
      </c>
      <c r="N227" s="4">
        <f ca="1">Actuals!M$1037</f>
        <v>139.65</v>
      </c>
      <c r="O227" s="4">
        <f ca="1">Actuals!N$1037</f>
        <v>139.65</v>
      </c>
      <c r="P227" s="4">
        <f ca="1">Actuals!O$1037</f>
        <v>139.65</v>
      </c>
      <c r="Q227" s="4">
        <f ca="1">Actuals!P$1037</f>
        <v>139.65</v>
      </c>
      <c r="R227" s="4">
        <f ca="1">Actuals!Q$1037</f>
        <v>139.65</v>
      </c>
      <c r="S227" s="4">
        <f ca="1">Actuals!R$1037</f>
        <v>139.65</v>
      </c>
      <c r="T227" s="4">
        <f ca="1">Actuals!S$1037</f>
        <v>139.65</v>
      </c>
      <c r="U227" s="4">
        <f ca="1">Actuals!T$1037</f>
        <v>139.65</v>
      </c>
      <c r="V227" s="4">
        <f ca="1">AVERAGE(Table3[[#This Row],[Year 1]:[Year 10]])</f>
        <v>139.65000000000003</v>
      </c>
      <c r="W227" s="4">
        <f ca="1">AVERAGE(Table3[[#This Row],[Year 1]:[Year 15]])</f>
        <v>139.65000000000003</v>
      </c>
    </row>
    <row r="228" spans="1:23">
      <c r="A228" s="3" t="s">
        <v>547</v>
      </c>
      <c r="B228" s="3" t="s">
        <v>92</v>
      </c>
      <c r="C228" s="3" t="s">
        <v>513</v>
      </c>
      <c r="D228" s="3" t="str">
        <f t="shared" si="6"/>
        <v>ActualPlot 5Non-cocoa revenues</v>
      </c>
      <c r="E228" s="3" t="str">
        <f t="shared" si="7"/>
        <v>Plot 5Non-cocoa revenues</v>
      </c>
      <c r="F228" s="3" t="s">
        <v>589</v>
      </c>
      <c r="G228" s="4">
        <f ca="1">Actuals!F$1038</f>
        <v>139.65</v>
      </c>
      <c r="H228" s="4">
        <f ca="1">Actuals!G$1038</f>
        <v>748.67896081771721</v>
      </c>
      <c r="I228" s="4">
        <f ca="1">Actuals!H$1038</f>
        <v>444.16448040885859</v>
      </c>
      <c r="J228" s="4">
        <f ca="1">Actuals!I$1038</f>
        <v>241.15482680295287</v>
      </c>
      <c r="K228" s="4">
        <f ca="1">Actuals!J$1038</f>
        <v>190.40241340147645</v>
      </c>
      <c r="L228" s="4">
        <f ca="1">Actuals!K$1038</f>
        <v>139.65</v>
      </c>
      <c r="M228" s="4">
        <f ca="1">Actuals!L$1038</f>
        <v>139.65</v>
      </c>
      <c r="N228" s="4">
        <f ca="1">Actuals!M$1038</f>
        <v>189.65</v>
      </c>
      <c r="O228" s="4">
        <f ca="1">Actuals!N$1038</f>
        <v>239.65</v>
      </c>
      <c r="P228" s="4">
        <f ca="1">Actuals!O$1038</f>
        <v>289.64999999999998</v>
      </c>
      <c r="Q228" s="4">
        <f ca="1">Actuals!P$1038</f>
        <v>339.65</v>
      </c>
      <c r="R228" s="4">
        <f ca="1">Actuals!Q$1038</f>
        <v>389.65</v>
      </c>
      <c r="S228" s="4">
        <f ca="1">Actuals!R$1038</f>
        <v>439.65</v>
      </c>
      <c r="T228" s="4">
        <f ca="1">Actuals!S$1038</f>
        <v>489.65</v>
      </c>
      <c r="U228" s="4">
        <f ca="1">Actuals!T$1038</f>
        <v>539.65</v>
      </c>
      <c r="V228" s="4">
        <f ca="1">AVERAGE(Table3[[#This Row],[Year 1]:[Year 10]])</f>
        <v>276.23006814310054</v>
      </c>
      <c r="W228" s="4">
        <f ca="1">AVERAGE(Table3[[#This Row],[Year 1]:[Year 15]])</f>
        <v>330.70337876206696</v>
      </c>
    </row>
    <row r="229" spans="1:23">
      <c r="A229" s="3" t="s">
        <v>547</v>
      </c>
      <c r="B229" s="3" t="s">
        <v>348</v>
      </c>
      <c r="C229" s="3" t="s">
        <v>513</v>
      </c>
      <c r="D229" s="3" t="str">
        <f t="shared" si="6"/>
        <v>ActualTotalNon-cocoa revenues</v>
      </c>
      <c r="E229" s="3" t="str">
        <f t="shared" si="7"/>
        <v>TotalNon-cocoa revenues</v>
      </c>
      <c r="F229" s="3" t="s">
        <v>589</v>
      </c>
      <c r="G229" s="4">
        <f ca="1">Actuals!F$1039</f>
        <v>698.25</v>
      </c>
      <c r="H229" s="4">
        <f ca="1">Actuals!G$1039</f>
        <v>2525.3368824531517</v>
      </c>
      <c r="I229" s="4">
        <f ca="1">Actuals!H$1039</f>
        <v>1611.7934412265759</v>
      </c>
      <c r="J229" s="4">
        <f ca="1">Actuals!I$1039</f>
        <v>1002.7644804088586</v>
      </c>
      <c r="K229" s="4">
        <f ca="1">Actuals!J$1039</f>
        <v>850.50724020442931</v>
      </c>
      <c r="L229" s="4">
        <f ca="1">Actuals!K$1039</f>
        <v>698.25</v>
      </c>
      <c r="M229" s="4">
        <f ca="1">Actuals!L$1039</f>
        <v>698.25</v>
      </c>
      <c r="N229" s="4">
        <f ca="1">Actuals!M$1039</f>
        <v>848.25</v>
      </c>
      <c r="O229" s="4">
        <f ca="1">Actuals!N$1039</f>
        <v>998.25</v>
      </c>
      <c r="P229" s="4">
        <f ca="1">Actuals!O$1039</f>
        <v>1148.25</v>
      </c>
      <c r="Q229" s="4">
        <f ca="1">Actuals!P$1039</f>
        <v>1298.25</v>
      </c>
      <c r="R229" s="4">
        <f ca="1">Actuals!Q$1039</f>
        <v>1448.25</v>
      </c>
      <c r="S229" s="4">
        <f ca="1">Actuals!R$1039</f>
        <v>1598.25</v>
      </c>
      <c r="T229" s="4">
        <f ca="1">Actuals!S$1039</f>
        <v>1748.25</v>
      </c>
      <c r="U229" s="4">
        <f ca="1">Actuals!T$1039</f>
        <v>1898.25</v>
      </c>
      <c r="V229" s="4">
        <f ca="1">AVERAGE(Table3[[#This Row],[Year 1]:[Year 10]])</f>
        <v>1107.9902044293017</v>
      </c>
      <c r="W229" s="4">
        <f ca="1">AVERAGE(Table3[[#This Row],[Year 1]:[Year 15]])</f>
        <v>1271.4101362862011</v>
      </c>
    </row>
    <row r="230" spans="1:23">
      <c r="A230" s="3" t="s">
        <v>547</v>
      </c>
      <c r="B230" s="3" t="s">
        <v>88</v>
      </c>
      <c r="C230" s="3" t="s">
        <v>41</v>
      </c>
      <c r="D230" s="3" t="str">
        <f t="shared" si="6"/>
        <v>ActualPlot 1Expenses</v>
      </c>
      <c r="E230" s="3" t="str">
        <f t="shared" si="7"/>
        <v>Plot 1Expenses</v>
      </c>
      <c r="F230" s="3" t="s">
        <v>589</v>
      </c>
      <c r="G230" s="4">
        <f ca="1">Actuals!F$1049</f>
        <v>-421.80351781892216</v>
      </c>
      <c r="H230" s="4">
        <f ca="1">Actuals!G$1049</f>
        <v>-322.20687883716124</v>
      </c>
      <c r="I230" s="4">
        <f ca="1">Actuals!H$1049</f>
        <v>-327.2916245998731</v>
      </c>
      <c r="J230" s="4">
        <f ca="1">Actuals!I$1049</f>
        <v>-329.83399748122906</v>
      </c>
      <c r="K230" s="4">
        <f ca="1">Actuals!J$1049</f>
        <v>-332.37637036258496</v>
      </c>
      <c r="L230" s="4">
        <f ca="1">Actuals!K$1049</f>
        <v>-428.98653985411039</v>
      </c>
      <c r="M230" s="4">
        <f ca="1">Actuals!L$1049</f>
        <v>-439.15603137953411</v>
      </c>
      <c r="N230" s="4">
        <f ca="1">Actuals!M$1049</f>
        <v>-444.24077714224597</v>
      </c>
      <c r="O230" s="4">
        <f ca="1">Actuals!N$1049</f>
        <v>-454.4102686676697</v>
      </c>
      <c r="P230" s="4">
        <f ca="1">Actuals!O$1049</f>
        <v>-454.4102686676697</v>
      </c>
      <c r="Q230" s="4">
        <f ca="1">Actuals!P$1049</f>
        <v>-454.4102686676697</v>
      </c>
      <c r="R230" s="4">
        <f ca="1">Actuals!Q$1049</f>
        <v>-454.4102686676697</v>
      </c>
      <c r="S230" s="4">
        <f ca="1">Actuals!R$1049</f>
        <v>-454.4102686676697</v>
      </c>
      <c r="T230" s="4">
        <f ca="1">Actuals!S$1049</f>
        <v>-454.4102686676697</v>
      </c>
      <c r="U230" s="4">
        <f ca="1">Actuals!T$1049</f>
        <v>-454.4102686676697</v>
      </c>
      <c r="V230" s="4">
        <f ca="1">AVERAGE(Table3[[#This Row],[Year 1]:[Year 10]])</f>
        <v>-395.47162748110003</v>
      </c>
      <c r="W230" s="4">
        <f ca="1">AVERAGE(Table3[[#This Row],[Year 1]:[Year 15]])</f>
        <v>-415.11784120995657</v>
      </c>
    </row>
    <row r="231" spans="1:23">
      <c r="A231" s="3" t="s">
        <v>547</v>
      </c>
      <c r="B231" s="3" t="s">
        <v>89</v>
      </c>
      <c r="C231" s="3" t="s">
        <v>41</v>
      </c>
      <c r="D231" s="3" t="str">
        <f t="shared" si="6"/>
        <v>ActualPlot 2Expenses</v>
      </c>
      <c r="E231" s="3" t="str">
        <f t="shared" si="7"/>
        <v>Plot 2Expenses</v>
      </c>
      <c r="F231" s="3" t="s">
        <v>589</v>
      </c>
      <c r="G231" s="4">
        <f ca="1">Actuals!F$1050</f>
        <v>-430.21819405352329</v>
      </c>
      <c r="H231" s="4">
        <f ca="1">Actuals!G$1050</f>
        <v>-431.02043815919512</v>
      </c>
      <c r="I231" s="4">
        <f ca="1">Actuals!H$1050</f>
        <v>-436.51196358292395</v>
      </c>
      <c r="J231" s="4">
        <f ca="1">Actuals!I$1050</f>
        <v>-436.51196358292395</v>
      </c>
      <c r="K231" s="4">
        <f ca="1">Actuals!J$1050</f>
        <v>-436.51196358292395</v>
      </c>
      <c r="L231" s="4">
        <f ca="1">Actuals!K$1050</f>
        <v>-436.51196358292395</v>
      </c>
      <c r="M231" s="4">
        <f ca="1">Actuals!L$1050</f>
        <v>-436.51196358292395</v>
      </c>
      <c r="N231" s="4">
        <f ca="1">Actuals!M$1050</f>
        <v>-436.51196358292395</v>
      </c>
      <c r="O231" s="4">
        <f ca="1">Actuals!N$1050</f>
        <v>-436.51196358292395</v>
      </c>
      <c r="P231" s="4">
        <f ca="1">Actuals!O$1050</f>
        <v>-436.51196358292395</v>
      </c>
      <c r="Q231" s="4">
        <f ca="1">Actuals!P$1050</f>
        <v>-436.51196358292395</v>
      </c>
      <c r="R231" s="4">
        <f ca="1">Actuals!Q$1050</f>
        <v>-434.4373873117375</v>
      </c>
      <c r="S231" s="4">
        <f ca="1">Actuals!R$1050</f>
        <v>-432.36281104055109</v>
      </c>
      <c r="T231" s="4">
        <f ca="1">Actuals!S$1050</f>
        <v>-430.28823476936464</v>
      </c>
      <c r="U231" s="4">
        <f ca="1">Actuals!T$1050</f>
        <v>-428.21365849817818</v>
      </c>
      <c r="V231" s="4">
        <f ca="1">AVERAGE(Table3[[#This Row],[Year 1]:[Year 10]])</f>
        <v>-435.33343408761112</v>
      </c>
      <c r="W231" s="4">
        <f ca="1">AVERAGE(Table3[[#This Row],[Year 1]:[Year 15]])</f>
        <v>-434.34322640525778</v>
      </c>
    </row>
    <row r="232" spans="1:23">
      <c r="A232" s="3" t="s">
        <v>547</v>
      </c>
      <c r="B232" s="3" t="s">
        <v>90</v>
      </c>
      <c r="C232" s="3" t="s">
        <v>41</v>
      </c>
      <c r="D232" s="3" t="str">
        <f t="shared" si="6"/>
        <v>ActualPlot 3Expenses</v>
      </c>
      <c r="E232" s="3" t="str">
        <f t="shared" si="7"/>
        <v>Plot 3Expenses</v>
      </c>
      <c r="F232" s="3" t="s">
        <v>589</v>
      </c>
      <c r="G232" s="4">
        <f ca="1">Actuals!F$1051</f>
        <v>-421.80351781892216</v>
      </c>
      <c r="H232" s="4">
        <f ca="1">Actuals!G$1051</f>
        <v>-322.20687883716124</v>
      </c>
      <c r="I232" s="4">
        <f ca="1">Actuals!H$1051</f>
        <v>-327.2916245998731</v>
      </c>
      <c r="J232" s="4">
        <f ca="1">Actuals!I$1051</f>
        <v>-329.83399748122906</v>
      </c>
      <c r="K232" s="4">
        <f ca="1">Actuals!J$1051</f>
        <v>-332.37637036258496</v>
      </c>
      <c r="L232" s="4">
        <f ca="1">Actuals!K$1051</f>
        <v>-428.98653985411039</v>
      </c>
      <c r="M232" s="4">
        <f ca="1">Actuals!L$1051</f>
        <v>-439.15603137953411</v>
      </c>
      <c r="N232" s="4">
        <f ca="1">Actuals!M$1051</f>
        <v>-444.24077714224597</v>
      </c>
      <c r="O232" s="4">
        <f ca="1">Actuals!N$1051</f>
        <v>-454.4102686676697</v>
      </c>
      <c r="P232" s="4">
        <f ca="1">Actuals!O$1051</f>
        <v>-454.4102686676697</v>
      </c>
      <c r="Q232" s="4">
        <f ca="1">Actuals!P$1051</f>
        <v>-454.4102686676697</v>
      </c>
      <c r="R232" s="4">
        <f ca="1">Actuals!Q$1051</f>
        <v>-454.4102686676697</v>
      </c>
      <c r="S232" s="4">
        <f ca="1">Actuals!R$1051</f>
        <v>-454.4102686676697</v>
      </c>
      <c r="T232" s="4">
        <f ca="1">Actuals!S$1051</f>
        <v>-454.4102686676697</v>
      </c>
      <c r="U232" s="4">
        <f ca="1">Actuals!T$1051</f>
        <v>-454.4102686676697</v>
      </c>
      <c r="V232" s="4">
        <f ca="1">AVERAGE(Table3[[#This Row],[Year 1]:[Year 10]])</f>
        <v>-395.47162748110003</v>
      </c>
      <c r="W232" s="4">
        <f ca="1">AVERAGE(Table3[[#This Row],[Year 1]:[Year 15]])</f>
        <v>-415.11784120995657</v>
      </c>
    </row>
    <row r="233" spans="1:23">
      <c r="A233" s="3" t="s">
        <v>547</v>
      </c>
      <c r="B233" s="3" t="s">
        <v>91</v>
      </c>
      <c r="C233" s="3" t="s">
        <v>41</v>
      </c>
      <c r="D233" s="3" t="str">
        <f t="shared" si="6"/>
        <v>ActualPlot 4Expenses</v>
      </c>
      <c r="E233" s="3" t="str">
        <f t="shared" si="7"/>
        <v>Plot 4Expenses</v>
      </c>
      <c r="F233" s="3" t="s">
        <v>589</v>
      </c>
      <c r="G233" s="4">
        <f ca="1">Actuals!F$1052</f>
        <v>-36.72622863743964</v>
      </c>
      <c r="H233" s="4">
        <f ca="1">Actuals!G$1052</f>
        <v>-34.477625285484336</v>
      </c>
      <c r="I233" s="4">
        <f ca="1">Actuals!H$1052</f>
        <v>-34.477625285484336</v>
      </c>
      <c r="J233" s="4">
        <f ca="1">Actuals!I$1052</f>
        <v>-34.477625285484336</v>
      </c>
      <c r="K233" s="4">
        <f ca="1">Actuals!J$1052</f>
        <v>-34.477625285484336</v>
      </c>
      <c r="L233" s="4">
        <f ca="1">Actuals!K$1052</f>
        <v>-34.477625285484336</v>
      </c>
      <c r="M233" s="4">
        <f ca="1">Actuals!L$1052</f>
        <v>-32.443726980399589</v>
      </c>
      <c r="N233" s="4">
        <f ca="1">Actuals!M$1052</f>
        <v>-32.443726980399589</v>
      </c>
      <c r="O233" s="4">
        <f ca="1">Actuals!N$1052</f>
        <v>-32.443726980399589</v>
      </c>
      <c r="P233" s="4">
        <f ca="1">Actuals!O$1052</f>
        <v>-32.443726980399589</v>
      </c>
      <c r="Q233" s="4">
        <f ca="1">Actuals!P$1052</f>
        <v>-32.443726980399589</v>
      </c>
      <c r="R233" s="4">
        <f ca="1">Actuals!Q$1052</f>
        <v>-32.443726980399589</v>
      </c>
      <c r="S233" s="4">
        <f ca="1">Actuals!R$1052</f>
        <v>-32.443726980399589</v>
      </c>
      <c r="T233" s="4">
        <f ca="1">Actuals!S$1052</f>
        <v>-32.443726980399589</v>
      </c>
      <c r="U233" s="4">
        <f ca="1">Actuals!T$1052</f>
        <v>-32.443726980399589</v>
      </c>
      <c r="V233" s="4">
        <f ca="1">AVERAGE(Table3[[#This Row],[Year 1]:[Year 10]])</f>
        <v>-33.88892629864597</v>
      </c>
      <c r="W233" s="4">
        <f ca="1">AVERAGE(Table3[[#This Row],[Year 1]:[Year 15]])</f>
        <v>-33.407193192563831</v>
      </c>
    </row>
    <row r="234" spans="1:23">
      <c r="A234" s="3" t="s">
        <v>547</v>
      </c>
      <c r="B234" s="3" t="s">
        <v>92</v>
      </c>
      <c r="C234" s="3" t="s">
        <v>41</v>
      </c>
      <c r="D234" s="3" t="str">
        <f t="shared" si="6"/>
        <v>ActualPlot 5Expenses</v>
      </c>
      <c r="E234" s="3" t="str">
        <f t="shared" si="7"/>
        <v>Plot 5Expenses</v>
      </c>
      <c r="F234" s="3" t="s">
        <v>589</v>
      </c>
      <c r="G234" s="4">
        <f ca="1">Actuals!F$1053</f>
        <v>-421.80351781892216</v>
      </c>
      <c r="H234" s="4">
        <f ca="1">Actuals!G$1053</f>
        <v>-322.20687883716124</v>
      </c>
      <c r="I234" s="4">
        <f ca="1">Actuals!H$1053</f>
        <v>-327.2916245998731</v>
      </c>
      <c r="J234" s="4">
        <f ca="1">Actuals!I$1053</f>
        <v>-329.83399748122906</v>
      </c>
      <c r="K234" s="4">
        <f ca="1">Actuals!J$1053</f>
        <v>-332.37637036258496</v>
      </c>
      <c r="L234" s="4">
        <f ca="1">Actuals!K$1053</f>
        <v>-428.98653985411039</v>
      </c>
      <c r="M234" s="4">
        <f ca="1">Actuals!L$1053</f>
        <v>-439.15603137953411</v>
      </c>
      <c r="N234" s="4">
        <f ca="1">Actuals!M$1053</f>
        <v>-444.24077714224597</v>
      </c>
      <c r="O234" s="4">
        <f ca="1">Actuals!N$1053</f>
        <v>-454.4102686676697</v>
      </c>
      <c r="P234" s="4">
        <f ca="1">Actuals!O$1053</f>
        <v>-454.4102686676697</v>
      </c>
      <c r="Q234" s="4">
        <f ca="1">Actuals!P$1053</f>
        <v>-454.4102686676697</v>
      </c>
      <c r="R234" s="4">
        <f ca="1">Actuals!Q$1053</f>
        <v>-454.4102686676697</v>
      </c>
      <c r="S234" s="4">
        <f ca="1">Actuals!R$1053</f>
        <v>-454.4102686676697</v>
      </c>
      <c r="T234" s="4">
        <f ca="1">Actuals!S$1053</f>
        <v>-454.4102686676697</v>
      </c>
      <c r="U234" s="4">
        <f ca="1">Actuals!T$1053</f>
        <v>-454.4102686676697</v>
      </c>
      <c r="V234" s="4">
        <f ca="1">AVERAGE(Table3[[#This Row],[Year 1]:[Year 10]])</f>
        <v>-395.47162748110003</v>
      </c>
      <c r="W234" s="4">
        <f ca="1">AVERAGE(Table3[[#This Row],[Year 1]:[Year 15]])</f>
        <v>-415.11784120995657</v>
      </c>
    </row>
    <row r="235" spans="1:23">
      <c r="A235" s="3" t="s">
        <v>547</v>
      </c>
      <c r="B235" s="3" t="s">
        <v>348</v>
      </c>
      <c r="C235" s="3" t="s">
        <v>41</v>
      </c>
      <c r="D235" s="3" t="str">
        <f t="shared" si="6"/>
        <v>ActualTotalExpenses</v>
      </c>
      <c r="E235" s="3" t="str">
        <f t="shared" si="7"/>
        <v>TotalExpenses</v>
      </c>
      <c r="F235" s="3" t="s">
        <v>589</v>
      </c>
      <c r="G235" s="4">
        <f ca="1">Actuals!F$1054</f>
        <v>-1732.3549761477293</v>
      </c>
      <c r="H235" s="4">
        <f ca="1">Actuals!G$1054</f>
        <v>-1432.118699956163</v>
      </c>
      <c r="I235" s="4">
        <f ca="1">Actuals!H$1054</f>
        <v>-1452.8644626680275</v>
      </c>
      <c r="J235" s="4">
        <f ca="1">Actuals!I$1054</f>
        <v>-1460.4915813120954</v>
      </c>
      <c r="K235" s="4">
        <f ca="1">Actuals!J$1054</f>
        <v>-1468.1186999561633</v>
      </c>
      <c r="L235" s="4">
        <f ca="1">Actuals!K$1054</f>
        <v>-1757.9492084307392</v>
      </c>
      <c r="M235" s="4">
        <f ca="1">Actuals!L$1054</f>
        <v>-1786.423784701926</v>
      </c>
      <c r="N235" s="4">
        <f ca="1">Actuals!M$1054</f>
        <v>-1801.6780219900616</v>
      </c>
      <c r="O235" s="4">
        <f ca="1">Actuals!N$1054</f>
        <v>-1832.1864965663326</v>
      </c>
      <c r="P235" s="4">
        <f ca="1">Actuals!O$1054</f>
        <v>-1832.1864965663326</v>
      </c>
      <c r="Q235" s="4">
        <f ca="1">Actuals!P$1054</f>
        <v>-1832.1864965663326</v>
      </c>
      <c r="R235" s="4">
        <f ca="1">Actuals!Q$1054</f>
        <v>-1830.1119202951461</v>
      </c>
      <c r="S235" s="4">
        <f ca="1">Actuals!R$1054</f>
        <v>-1828.0373440239598</v>
      </c>
      <c r="T235" s="4">
        <f ca="1">Actuals!S$1054</f>
        <v>-1825.9627677527733</v>
      </c>
      <c r="U235" s="4">
        <f ca="1">Actuals!T$1054</f>
        <v>-1823.8881914815868</v>
      </c>
      <c r="V235" s="4">
        <f ca="1">AVERAGE(Table3[[#This Row],[Year 1]:[Year 10]])</f>
        <v>-1655.637242829557</v>
      </c>
      <c r="W235" s="4">
        <f ca="1">AVERAGE(Table3[[#This Row],[Year 1]:[Year 15]])</f>
        <v>-1713.1039432276914</v>
      </c>
    </row>
    <row r="236" spans="1:23">
      <c r="A236" s="3" t="s">
        <v>547</v>
      </c>
      <c r="B236" s="3" t="s">
        <v>88</v>
      </c>
      <c r="C236" s="3" t="s">
        <v>46</v>
      </c>
      <c r="D236" s="3" t="str">
        <f t="shared" si="6"/>
        <v>ActualPlot 1Net income</v>
      </c>
      <c r="E236" s="3" t="str">
        <f t="shared" si="7"/>
        <v>Plot 1Net income</v>
      </c>
      <c r="F236" s="3" t="s">
        <v>589</v>
      </c>
      <c r="G236" s="4">
        <f ca="1">Actuals!F$1064</f>
        <v>-282.15351781892218</v>
      </c>
      <c r="H236" s="4">
        <f ca="1">Actuals!G$1064</f>
        <v>426.47208198055597</v>
      </c>
      <c r="I236" s="4">
        <f ca="1">Actuals!H$1064</f>
        <v>283.12285580898549</v>
      </c>
      <c r="J236" s="4">
        <f ca="1">Actuals!I$1064</f>
        <v>160.69582932172381</v>
      </c>
      <c r="K236" s="4">
        <f ca="1">Actuals!J$1064</f>
        <v>190.52604303889149</v>
      </c>
      <c r="L236" s="4">
        <f ca="1">Actuals!K$1064</f>
        <v>541.91346014588953</v>
      </c>
      <c r="M236" s="4">
        <f ca="1">Actuals!L$1064</f>
        <v>864.24396862046592</v>
      </c>
      <c r="N236" s="4">
        <f ca="1">Actuals!M$1064</f>
        <v>1075.4092228577542</v>
      </c>
      <c r="O236" s="4">
        <f ca="1">Actuals!N$1064</f>
        <v>1447.7397313323304</v>
      </c>
      <c r="P236" s="4">
        <f ca="1">Actuals!O$1064</f>
        <v>1497.7397313323304</v>
      </c>
      <c r="Q236" s="4">
        <f ca="1">Actuals!P$1064</f>
        <v>1547.7397313323304</v>
      </c>
      <c r="R236" s="4">
        <f ca="1">Actuals!Q$1064</f>
        <v>1597.7397313323304</v>
      </c>
      <c r="S236" s="4">
        <f ca="1">Actuals!R$1064</f>
        <v>1647.7397313323304</v>
      </c>
      <c r="T236" s="4">
        <f ca="1">Actuals!S$1064</f>
        <v>1697.7397313323304</v>
      </c>
      <c r="U236" s="4">
        <f ca="1">Actuals!T$1064</f>
        <v>1747.7397313323304</v>
      </c>
      <c r="V236" s="4">
        <f ca="1">AVERAGE(Table3[[#This Row],[Year 1]:[Year 10]])</f>
        <v>620.57094066200045</v>
      </c>
      <c r="W236" s="4">
        <f ca="1">AVERAGE(Table3[[#This Row],[Year 1]:[Year 15]])</f>
        <v>962.96053755211062</v>
      </c>
    </row>
    <row r="237" spans="1:23">
      <c r="A237" s="3" t="s">
        <v>547</v>
      </c>
      <c r="B237" s="3" t="s">
        <v>89</v>
      </c>
      <c r="C237" s="3" t="s">
        <v>46</v>
      </c>
      <c r="D237" s="3" t="str">
        <f t="shared" si="6"/>
        <v>ActualPlot 2Net income</v>
      </c>
      <c r="E237" s="3" t="str">
        <f t="shared" si="7"/>
        <v>Plot 2Net income</v>
      </c>
      <c r="F237" s="3" t="s">
        <v>589</v>
      </c>
      <c r="G237" s="4">
        <f ca="1">Actuals!F$1065</f>
        <v>507.43180594647669</v>
      </c>
      <c r="H237" s="4">
        <f ca="1">Actuals!G$1065</f>
        <v>606.37956184080474</v>
      </c>
      <c r="I237" s="4">
        <f ca="1">Actuals!H$1065</f>
        <v>780.43803641707609</v>
      </c>
      <c r="J237" s="4">
        <f ca="1">Actuals!I$1065</f>
        <v>780.43803641707609</v>
      </c>
      <c r="K237" s="4">
        <f ca="1">Actuals!J$1065</f>
        <v>780.43803641707609</v>
      </c>
      <c r="L237" s="4">
        <f ca="1">Actuals!K$1065</f>
        <v>780.43803641707609</v>
      </c>
      <c r="M237" s="4">
        <f ca="1">Actuals!L$1065</f>
        <v>780.43803641707609</v>
      </c>
      <c r="N237" s="4">
        <f ca="1">Actuals!M$1065</f>
        <v>780.43803641707609</v>
      </c>
      <c r="O237" s="4">
        <f ca="1">Actuals!N$1065</f>
        <v>780.43803641707609</v>
      </c>
      <c r="P237" s="4">
        <f ca="1">Actuals!O$1065</f>
        <v>780.43803641707609</v>
      </c>
      <c r="Q237" s="4">
        <f ca="1">Actuals!P$1065</f>
        <v>780.43803641707609</v>
      </c>
      <c r="R237" s="4">
        <f ca="1">Actuals!Q$1065</f>
        <v>714.68261268826245</v>
      </c>
      <c r="S237" s="4">
        <f ca="1">Actuals!R$1065</f>
        <v>648.92718895944904</v>
      </c>
      <c r="T237" s="4">
        <f ca="1">Actuals!S$1065</f>
        <v>583.17176523063551</v>
      </c>
      <c r="U237" s="4">
        <f ca="1">Actuals!T$1065</f>
        <v>517.41634150182199</v>
      </c>
      <c r="V237" s="4">
        <f ca="1">AVERAGE(Table3[[#This Row],[Year 1]:[Year 10]])</f>
        <v>735.73156591238899</v>
      </c>
      <c r="W237" s="4">
        <f ca="1">AVERAGE(Table3[[#This Row],[Year 1]:[Year 15]])</f>
        <v>706.79677359474226</v>
      </c>
    </row>
    <row r="238" spans="1:23">
      <c r="A238" s="3" t="s">
        <v>547</v>
      </c>
      <c r="B238" s="3" t="s">
        <v>90</v>
      </c>
      <c r="C238" s="3" t="s">
        <v>46</v>
      </c>
      <c r="D238" s="3" t="str">
        <f t="shared" si="6"/>
        <v>ActualPlot 3Net income</v>
      </c>
      <c r="E238" s="3" t="str">
        <f t="shared" si="7"/>
        <v>Plot 3Net income</v>
      </c>
      <c r="F238" s="3" t="s">
        <v>589</v>
      </c>
      <c r="G238" s="4">
        <f ca="1">Actuals!F$1066</f>
        <v>-282.15351781892218</v>
      </c>
      <c r="H238" s="4">
        <f ca="1">Actuals!G$1066</f>
        <v>426.47208198055597</v>
      </c>
      <c r="I238" s="4">
        <f ca="1">Actuals!H$1066</f>
        <v>283.12285580898549</v>
      </c>
      <c r="J238" s="4">
        <f ca="1">Actuals!I$1066</f>
        <v>160.69582932172381</v>
      </c>
      <c r="K238" s="4">
        <f ca="1">Actuals!J$1066</f>
        <v>190.52604303889149</v>
      </c>
      <c r="L238" s="4">
        <f ca="1">Actuals!K$1066</f>
        <v>541.91346014588953</v>
      </c>
      <c r="M238" s="4">
        <f ca="1">Actuals!L$1066</f>
        <v>864.24396862046592</v>
      </c>
      <c r="N238" s="4">
        <f ca="1">Actuals!M$1066</f>
        <v>1075.4092228577542</v>
      </c>
      <c r="O238" s="4">
        <f ca="1">Actuals!N$1066</f>
        <v>1447.7397313323304</v>
      </c>
      <c r="P238" s="4">
        <f ca="1">Actuals!O$1066</f>
        <v>1497.7397313323304</v>
      </c>
      <c r="Q238" s="4">
        <f ca="1">Actuals!P$1066</f>
        <v>1547.7397313323304</v>
      </c>
      <c r="R238" s="4">
        <f ca="1">Actuals!Q$1066</f>
        <v>1597.7397313323304</v>
      </c>
      <c r="S238" s="4">
        <f ca="1">Actuals!R$1066</f>
        <v>1647.7397313323304</v>
      </c>
      <c r="T238" s="4">
        <f ca="1">Actuals!S$1066</f>
        <v>1697.7397313323304</v>
      </c>
      <c r="U238" s="4">
        <f ca="1">Actuals!T$1066</f>
        <v>1747.7397313323304</v>
      </c>
      <c r="V238" s="4">
        <f ca="1">AVERAGE(Table3[[#This Row],[Year 1]:[Year 10]])</f>
        <v>620.57094066200045</v>
      </c>
      <c r="W238" s="4">
        <f ca="1">AVERAGE(Table3[[#This Row],[Year 1]:[Year 15]])</f>
        <v>962.96053755211062</v>
      </c>
    </row>
    <row r="239" spans="1:23">
      <c r="A239" s="3" t="s">
        <v>547</v>
      </c>
      <c r="B239" s="3" t="s">
        <v>91</v>
      </c>
      <c r="C239" s="3" t="s">
        <v>46</v>
      </c>
      <c r="D239" s="3" t="str">
        <f t="shared" si="6"/>
        <v>ActualPlot 4Net income</v>
      </c>
      <c r="E239" s="3" t="str">
        <f t="shared" si="7"/>
        <v>Plot 4Net income</v>
      </c>
      <c r="F239" s="3" t="s">
        <v>589</v>
      </c>
      <c r="G239" s="4">
        <f ca="1">Actuals!F$1067</f>
        <v>767.92377136256039</v>
      </c>
      <c r="H239" s="4">
        <f ca="1">Actuals!G$1067</f>
        <v>770.17237471451563</v>
      </c>
      <c r="I239" s="4">
        <f ca="1">Actuals!H$1067</f>
        <v>770.17237471451563</v>
      </c>
      <c r="J239" s="4">
        <f ca="1">Actuals!I$1067</f>
        <v>770.17237471451563</v>
      </c>
      <c r="K239" s="4">
        <f ca="1">Actuals!J$1067</f>
        <v>770.17237471451563</v>
      </c>
      <c r="L239" s="4">
        <f ca="1">Actuals!K$1067</f>
        <v>770.17237471451563</v>
      </c>
      <c r="M239" s="4">
        <f ca="1">Actuals!L$1067</f>
        <v>705.70627301960042</v>
      </c>
      <c r="N239" s="4">
        <f ca="1">Actuals!M$1067</f>
        <v>705.70627301960042</v>
      </c>
      <c r="O239" s="4">
        <f ca="1">Actuals!N$1067</f>
        <v>705.70627301960042</v>
      </c>
      <c r="P239" s="4">
        <f ca="1">Actuals!O$1067</f>
        <v>705.70627301960042</v>
      </c>
      <c r="Q239" s="4">
        <f ca="1">Actuals!P$1067</f>
        <v>705.70627301960042</v>
      </c>
      <c r="R239" s="4">
        <f ca="1">Actuals!Q$1067</f>
        <v>705.70627301960042</v>
      </c>
      <c r="S239" s="4">
        <f ca="1">Actuals!R$1067</f>
        <v>705.70627301960042</v>
      </c>
      <c r="T239" s="4">
        <f ca="1">Actuals!S$1067</f>
        <v>705.70627301960042</v>
      </c>
      <c r="U239" s="4">
        <f ca="1">Actuals!T$1067</f>
        <v>705.70627301960042</v>
      </c>
      <c r="V239" s="4">
        <f ca="1">AVERAGE(Table3[[#This Row],[Year 1]:[Year 10]])</f>
        <v>744.16107370135398</v>
      </c>
      <c r="W239" s="4">
        <f ca="1">AVERAGE(Table3[[#This Row],[Year 1]:[Year 15]])</f>
        <v>731.3428068074362</v>
      </c>
    </row>
    <row r="240" spans="1:23">
      <c r="A240" s="3" t="s">
        <v>547</v>
      </c>
      <c r="B240" s="3" t="s">
        <v>92</v>
      </c>
      <c r="C240" s="3" t="s">
        <v>46</v>
      </c>
      <c r="D240" s="3" t="str">
        <f t="shared" si="6"/>
        <v>ActualPlot 5Net income</v>
      </c>
      <c r="E240" s="3" t="str">
        <f t="shared" si="7"/>
        <v>Plot 5Net income</v>
      </c>
      <c r="F240" s="3" t="s">
        <v>589</v>
      </c>
      <c r="G240" s="4">
        <f ca="1">Actuals!F$1068</f>
        <v>-282.15351781892218</v>
      </c>
      <c r="H240" s="4">
        <f ca="1">Actuals!G$1068</f>
        <v>426.47208198055597</v>
      </c>
      <c r="I240" s="4">
        <f ca="1">Actuals!H$1068</f>
        <v>283.12285580898549</v>
      </c>
      <c r="J240" s="4">
        <f ca="1">Actuals!I$1068</f>
        <v>160.69582932172381</v>
      </c>
      <c r="K240" s="4">
        <f ca="1">Actuals!J$1068</f>
        <v>190.52604303889149</v>
      </c>
      <c r="L240" s="4">
        <f ca="1">Actuals!K$1068</f>
        <v>541.91346014588953</v>
      </c>
      <c r="M240" s="4">
        <f ca="1">Actuals!L$1068</f>
        <v>864.24396862046592</v>
      </c>
      <c r="N240" s="4">
        <f ca="1">Actuals!M$1068</f>
        <v>1075.4092228577542</v>
      </c>
      <c r="O240" s="4">
        <f ca="1">Actuals!N$1068</f>
        <v>1447.7397313323304</v>
      </c>
      <c r="P240" s="4">
        <f ca="1">Actuals!O$1068</f>
        <v>1497.7397313323304</v>
      </c>
      <c r="Q240" s="4">
        <f ca="1">Actuals!P$1068</f>
        <v>1547.7397313323304</v>
      </c>
      <c r="R240" s="4">
        <f ca="1">Actuals!Q$1068</f>
        <v>1597.7397313323304</v>
      </c>
      <c r="S240" s="4">
        <f ca="1">Actuals!R$1068</f>
        <v>1647.7397313323304</v>
      </c>
      <c r="T240" s="4">
        <f ca="1">Actuals!S$1068</f>
        <v>1697.7397313323304</v>
      </c>
      <c r="U240" s="4">
        <f ca="1">Actuals!T$1068</f>
        <v>1747.7397313323304</v>
      </c>
      <c r="V240" s="4">
        <f ca="1">AVERAGE(Table3[[#This Row],[Year 1]:[Year 10]])</f>
        <v>620.57094066200045</v>
      </c>
      <c r="W240" s="4">
        <f ca="1">AVERAGE(Table3[[#This Row],[Year 1]:[Year 15]])</f>
        <v>962.96053755211062</v>
      </c>
    </row>
    <row r="241" spans="1:23">
      <c r="A241" s="3" t="s">
        <v>547</v>
      </c>
      <c r="B241" s="3" t="s">
        <v>348</v>
      </c>
      <c r="C241" s="3" t="s">
        <v>46</v>
      </c>
      <c r="D241" s="3" t="str">
        <f t="shared" si="6"/>
        <v>ActualTotalNet income</v>
      </c>
      <c r="E241" s="3" t="str">
        <f t="shared" si="7"/>
        <v>TotalNet income</v>
      </c>
      <c r="F241" s="3" t="s">
        <v>589</v>
      </c>
      <c r="G241" s="4">
        <f ca="1">Actuals!F$1069</f>
        <v>428.89502385227047</v>
      </c>
      <c r="H241" s="4">
        <f ca="1">Actuals!G$1069</f>
        <v>2655.9681824969884</v>
      </c>
      <c r="I241" s="4">
        <f ca="1">Actuals!H$1069</f>
        <v>2399.9789785585485</v>
      </c>
      <c r="J241" s="4">
        <f ca="1">Actuals!I$1069</f>
        <v>2032.697899096763</v>
      </c>
      <c r="K241" s="4">
        <f ca="1">Actuals!J$1069</f>
        <v>2122.1885402482662</v>
      </c>
      <c r="L241" s="4">
        <f ca="1">Actuals!K$1069</f>
        <v>3176.3507915692603</v>
      </c>
      <c r="M241" s="4">
        <f ca="1">Actuals!L$1069</f>
        <v>4078.8762152980744</v>
      </c>
      <c r="N241" s="4">
        <f ca="1">Actuals!M$1069</f>
        <v>4712.3719780099391</v>
      </c>
      <c r="O241" s="4">
        <f ca="1">Actuals!N$1069</f>
        <v>5829.3635034336676</v>
      </c>
      <c r="P241" s="4">
        <f ca="1">Actuals!O$1069</f>
        <v>5979.3635034336676</v>
      </c>
      <c r="Q241" s="4">
        <f ca="1">Actuals!P$1069</f>
        <v>6129.3635034336676</v>
      </c>
      <c r="R241" s="4">
        <f ca="1">Actuals!Q$1069</f>
        <v>6213.6080797048544</v>
      </c>
      <c r="S241" s="4">
        <f ca="1">Actuals!R$1069</f>
        <v>6297.8526559760412</v>
      </c>
      <c r="T241" s="4">
        <f ca="1">Actuals!S$1069</f>
        <v>6382.097232247228</v>
      </c>
      <c r="U241" s="4">
        <f ca="1">Actuals!T$1069</f>
        <v>6466.341808518413</v>
      </c>
      <c r="V241" s="4">
        <f ca="1">AVERAGE(Table3[[#This Row],[Year 1]:[Year 10]])</f>
        <v>3341.6054615997446</v>
      </c>
      <c r="W241" s="4">
        <f ca="1">AVERAGE(Table3[[#This Row],[Year 1]:[Year 15]])</f>
        <v>4327.0211930585101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7" tint="0.79998168889431442"/>
  </sheetPr>
  <dimension ref="A1:AT1095"/>
  <sheetViews>
    <sheetView showGridLines="0" zoomScale="80" zoomScaleNormal="80" workbookViewId="0">
      <pane xSplit="3" ySplit="1" topLeftCell="D979" activePane="bottomRight" state="frozen"/>
      <selection activeCell="F692" sqref="F692:T697"/>
      <selection pane="topRight" activeCell="F692" sqref="F692:T697"/>
      <selection pane="bottomLeft" activeCell="F692" sqref="F692:T697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7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ref="G8:T8" si="3">F8</f>
        <v>1</v>
      </c>
      <c r="H8" s="30">
        <f t="shared" si="3"/>
        <v>1</v>
      </c>
      <c r="I8" s="30">
        <f t="shared" si="3"/>
        <v>1</v>
      </c>
      <c r="J8" s="30">
        <f t="shared" si="3"/>
        <v>1</v>
      </c>
      <c r="K8" s="30">
        <f t="shared" si="3"/>
        <v>1</v>
      </c>
      <c r="L8" s="30">
        <f t="shared" si="3"/>
        <v>1</v>
      </c>
      <c r="M8" s="30">
        <f t="shared" si="3"/>
        <v>1</v>
      </c>
      <c r="N8" s="30">
        <f t="shared" si="3"/>
        <v>1</v>
      </c>
      <c r="O8" s="30">
        <f t="shared" si="3"/>
        <v>1</v>
      </c>
      <c r="P8" s="30">
        <f t="shared" si="3"/>
        <v>1</v>
      </c>
      <c r="Q8" s="30">
        <f t="shared" si="3"/>
        <v>1</v>
      </c>
      <c r="R8" s="30">
        <f t="shared" si="3"/>
        <v>1</v>
      </c>
      <c r="S8" s="30">
        <f t="shared" si="3"/>
        <v>1</v>
      </c>
      <c r="T8" s="30">
        <f t="shared" si="3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ref="G9:T9" si="4">F9</f>
        <v>1</v>
      </c>
      <c r="H9" s="30">
        <f t="shared" si="4"/>
        <v>1</v>
      </c>
      <c r="I9" s="30">
        <f t="shared" si="4"/>
        <v>1</v>
      </c>
      <c r="J9" s="30">
        <f t="shared" si="4"/>
        <v>1</v>
      </c>
      <c r="K9" s="30">
        <f t="shared" si="4"/>
        <v>1</v>
      </c>
      <c r="L9" s="30">
        <f t="shared" si="4"/>
        <v>1</v>
      </c>
      <c r="M9" s="30">
        <f t="shared" si="4"/>
        <v>1</v>
      </c>
      <c r="N9" s="30">
        <f t="shared" si="4"/>
        <v>1</v>
      </c>
      <c r="O9" s="30">
        <f t="shared" si="4"/>
        <v>1</v>
      </c>
      <c r="P9" s="30">
        <f t="shared" si="4"/>
        <v>1</v>
      </c>
      <c r="Q9" s="30">
        <f t="shared" si="4"/>
        <v>1</v>
      </c>
      <c r="R9" s="30">
        <f t="shared" si="4"/>
        <v>1</v>
      </c>
      <c r="S9" s="30">
        <f t="shared" si="4"/>
        <v>1</v>
      </c>
      <c r="T9" s="30">
        <f t="shared" si="4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ref="G10:T10" si="5">F10</f>
        <v>1</v>
      </c>
      <c r="H10" s="229">
        <f t="shared" si="5"/>
        <v>1</v>
      </c>
      <c r="I10" s="30">
        <f t="shared" si="5"/>
        <v>1</v>
      </c>
      <c r="J10" s="30">
        <f t="shared" si="5"/>
        <v>1</v>
      </c>
      <c r="K10" s="30">
        <f t="shared" si="5"/>
        <v>1</v>
      </c>
      <c r="L10" s="30">
        <f t="shared" si="5"/>
        <v>1</v>
      </c>
      <c r="M10" s="30">
        <f t="shared" si="5"/>
        <v>1</v>
      </c>
      <c r="N10" s="30">
        <f t="shared" si="5"/>
        <v>1</v>
      </c>
      <c r="O10" s="30">
        <f t="shared" si="5"/>
        <v>1</v>
      </c>
      <c r="P10" s="30">
        <f t="shared" si="5"/>
        <v>1</v>
      </c>
      <c r="Q10" s="30">
        <f t="shared" si="5"/>
        <v>1</v>
      </c>
      <c r="R10" s="30">
        <f t="shared" si="5"/>
        <v>1</v>
      </c>
      <c r="S10" s="30">
        <f t="shared" si="5"/>
        <v>1</v>
      </c>
      <c r="T10" s="30">
        <f t="shared" si="5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6">G12+1</f>
        <v>21</v>
      </c>
      <c r="I12" s="15">
        <f t="shared" si="6"/>
        <v>22</v>
      </c>
      <c r="J12" s="15">
        <f t="shared" si="6"/>
        <v>23</v>
      </c>
      <c r="K12" s="15">
        <f t="shared" si="6"/>
        <v>24</v>
      </c>
      <c r="L12" s="15">
        <f t="shared" si="6"/>
        <v>25</v>
      </c>
      <c r="M12" s="15">
        <f t="shared" si="6"/>
        <v>26</v>
      </c>
      <c r="N12" s="15">
        <f t="shared" si="6"/>
        <v>27</v>
      </c>
      <c r="O12" s="15">
        <f t="shared" si="6"/>
        <v>28</v>
      </c>
      <c r="P12" s="15">
        <f t="shared" si="6"/>
        <v>29</v>
      </c>
      <c r="Q12" s="15">
        <f t="shared" si="6"/>
        <v>30</v>
      </c>
      <c r="R12" s="15">
        <f t="shared" si="6"/>
        <v>31</v>
      </c>
      <c r="S12" s="15">
        <f t="shared" si="6"/>
        <v>32</v>
      </c>
      <c r="T12" s="15">
        <f t="shared" si="6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3" si="7">F13+1</f>
        <v>16</v>
      </c>
      <c r="H13" s="15">
        <f t="shared" si="7"/>
        <v>17</v>
      </c>
      <c r="I13" s="15">
        <f t="shared" si="7"/>
        <v>18</v>
      </c>
      <c r="J13" s="15">
        <f t="shared" si="7"/>
        <v>19</v>
      </c>
      <c r="K13" s="15">
        <f t="shared" si="7"/>
        <v>20</v>
      </c>
      <c r="L13" s="15">
        <f t="shared" si="7"/>
        <v>21</v>
      </c>
      <c r="M13" s="15">
        <f t="shared" si="7"/>
        <v>22</v>
      </c>
      <c r="N13" s="15">
        <f t="shared" si="7"/>
        <v>23</v>
      </c>
      <c r="O13" s="15">
        <f t="shared" si="7"/>
        <v>24</v>
      </c>
      <c r="P13" s="15">
        <f t="shared" si="7"/>
        <v>25</v>
      </c>
      <c r="Q13" s="15">
        <f t="shared" si="7"/>
        <v>26</v>
      </c>
      <c r="R13" s="15">
        <f t="shared" si="7"/>
        <v>27</v>
      </c>
      <c r="S13" s="15">
        <f t="shared" si="7"/>
        <v>28</v>
      </c>
      <c r="T13" s="15">
        <f t="shared" si="7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ref="G14:T14" si="8">F14+1</f>
        <v>21</v>
      </c>
      <c r="H14" s="15">
        <f t="shared" si="8"/>
        <v>22</v>
      </c>
      <c r="I14" s="15">
        <f t="shared" si="8"/>
        <v>23</v>
      </c>
      <c r="J14" s="15">
        <f t="shared" si="8"/>
        <v>24</v>
      </c>
      <c r="K14" s="15">
        <f t="shared" si="8"/>
        <v>25</v>
      </c>
      <c r="L14" s="15">
        <f t="shared" si="8"/>
        <v>26</v>
      </c>
      <c r="M14" s="15">
        <f t="shared" si="8"/>
        <v>27</v>
      </c>
      <c r="N14" s="15">
        <f t="shared" si="8"/>
        <v>28</v>
      </c>
      <c r="O14" s="15">
        <f t="shared" si="8"/>
        <v>29</v>
      </c>
      <c r="P14" s="15">
        <f t="shared" si="8"/>
        <v>30</v>
      </c>
      <c r="Q14" s="15">
        <f t="shared" si="8"/>
        <v>31</v>
      </c>
      <c r="R14" s="15">
        <f t="shared" si="8"/>
        <v>32</v>
      </c>
      <c r="S14" s="15">
        <f t="shared" si="8"/>
        <v>33</v>
      </c>
      <c r="T14" s="15">
        <f t="shared" si="8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ref="G15:T15" si="9">F15+1</f>
        <v>31</v>
      </c>
      <c r="H15" s="15">
        <f t="shared" si="9"/>
        <v>32</v>
      </c>
      <c r="I15" s="15">
        <f t="shared" si="9"/>
        <v>33</v>
      </c>
      <c r="J15" s="15">
        <f t="shared" si="9"/>
        <v>34</v>
      </c>
      <c r="K15" s="15">
        <f t="shared" si="9"/>
        <v>35</v>
      </c>
      <c r="L15" s="15">
        <f t="shared" si="9"/>
        <v>36</v>
      </c>
      <c r="M15" s="15">
        <f t="shared" si="9"/>
        <v>37</v>
      </c>
      <c r="N15" s="15">
        <f t="shared" si="9"/>
        <v>38</v>
      </c>
      <c r="O15" s="15">
        <f t="shared" si="9"/>
        <v>39</v>
      </c>
      <c r="P15" s="15">
        <f t="shared" si="9"/>
        <v>40</v>
      </c>
      <c r="Q15" s="15">
        <f t="shared" si="9"/>
        <v>41</v>
      </c>
      <c r="R15" s="15">
        <f t="shared" si="9"/>
        <v>42</v>
      </c>
      <c r="S15" s="15">
        <f t="shared" si="9"/>
        <v>43</v>
      </c>
      <c r="T15" s="15">
        <f t="shared" si="9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ref="G16:T16" si="10">F16+1</f>
        <v>16</v>
      </c>
      <c r="H16" s="15">
        <f t="shared" si="10"/>
        <v>17</v>
      </c>
      <c r="I16" s="15">
        <f t="shared" si="10"/>
        <v>18</v>
      </c>
      <c r="J16" s="15">
        <f t="shared" si="10"/>
        <v>19</v>
      </c>
      <c r="K16" s="15">
        <f t="shared" si="10"/>
        <v>20</v>
      </c>
      <c r="L16" s="15">
        <f t="shared" si="10"/>
        <v>21</v>
      </c>
      <c r="M16" s="15">
        <f t="shared" si="10"/>
        <v>22</v>
      </c>
      <c r="N16" s="15">
        <f t="shared" si="10"/>
        <v>23</v>
      </c>
      <c r="O16" s="15">
        <f t="shared" si="10"/>
        <v>24</v>
      </c>
      <c r="P16" s="15">
        <f t="shared" si="10"/>
        <v>25</v>
      </c>
      <c r="Q16" s="15">
        <f t="shared" si="10"/>
        <v>26</v>
      </c>
      <c r="R16" s="15">
        <f t="shared" si="10"/>
        <v>27</v>
      </c>
      <c r="S16" s="15">
        <f t="shared" si="10"/>
        <v>28</v>
      </c>
      <c r="T16" s="15">
        <f t="shared" si="10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ref="G17:T17" si="11">F17+1</f>
        <v>16</v>
      </c>
      <c r="H17" s="15">
        <f t="shared" si="11"/>
        <v>17</v>
      </c>
      <c r="I17" s="15">
        <f t="shared" si="11"/>
        <v>18</v>
      </c>
      <c r="J17" s="15">
        <f t="shared" si="11"/>
        <v>19</v>
      </c>
      <c r="K17" s="15">
        <f t="shared" si="11"/>
        <v>20</v>
      </c>
      <c r="L17" s="15">
        <f t="shared" si="11"/>
        <v>21</v>
      </c>
      <c r="M17" s="15">
        <f t="shared" si="11"/>
        <v>22</v>
      </c>
      <c r="N17" s="15">
        <f t="shared" si="11"/>
        <v>23</v>
      </c>
      <c r="O17" s="15">
        <f t="shared" si="11"/>
        <v>24</v>
      </c>
      <c r="P17" s="15">
        <f t="shared" si="11"/>
        <v>25</v>
      </c>
      <c r="Q17" s="15">
        <f t="shared" si="11"/>
        <v>26</v>
      </c>
      <c r="R17" s="15">
        <f t="shared" si="11"/>
        <v>27</v>
      </c>
      <c r="S17" s="15">
        <f t="shared" si="11"/>
        <v>28</v>
      </c>
      <c r="T17" s="15">
        <f t="shared" si="11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8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12">G20</f>
        <v>1000</v>
      </c>
      <c r="I20" s="15">
        <f t="shared" si="12"/>
        <v>1000</v>
      </c>
      <c r="J20" s="15">
        <f t="shared" si="12"/>
        <v>1000</v>
      </c>
      <c r="K20" s="15">
        <f t="shared" si="12"/>
        <v>1000</v>
      </c>
      <c r="L20" s="15">
        <f t="shared" si="12"/>
        <v>1000</v>
      </c>
      <c r="M20" s="15">
        <f t="shared" si="12"/>
        <v>1000</v>
      </c>
      <c r="N20" s="15">
        <f t="shared" si="12"/>
        <v>1000</v>
      </c>
      <c r="O20" s="15">
        <f t="shared" si="12"/>
        <v>1000</v>
      </c>
      <c r="P20" s="15">
        <f t="shared" si="12"/>
        <v>1000</v>
      </c>
      <c r="Q20" s="15">
        <f t="shared" si="12"/>
        <v>1000</v>
      </c>
      <c r="R20" s="15">
        <f t="shared" si="12"/>
        <v>1000</v>
      </c>
      <c r="S20" s="15">
        <f t="shared" si="12"/>
        <v>1000</v>
      </c>
      <c r="T20" s="15">
        <f t="shared" si="12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13">F21</f>
        <v>1000</v>
      </c>
      <c r="H21" s="15">
        <f t="shared" si="13"/>
        <v>1000</v>
      </c>
      <c r="I21" s="15">
        <f t="shared" si="13"/>
        <v>1000</v>
      </c>
      <c r="J21" s="15">
        <f t="shared" si="13"/>
        <v>1000</v>
      </c>
      <c r="K21" s="15">
        <f t="shared" si="13"/>
        <v>1000</v>
      </c>
      <c r="L21" s="15">
        <f t="shared" si="13"/>
        <v>1000</v>
      </c>
      <c r="M21" s="15">
        <f t="shared" si="13"/>
        <v>1000</v>
      </c>
      <c r="N21" s="15">
        <f t="shared" si="13"/>
        <v>1000</v>
      </c>
      <c r="O21" s="15">
        <f t="shared" si="13"/>
        <v>1000</v>
      </c>
      <c r="P21" s="15">
        <f t="shared" si="13"/>
        <v>1000</v>
      </c>
      <c r="Q21" s="15">
        <f t="shared" si="13"/>
        <v>1000</v>
      </c>
      <c r="R21" s="15">
        <f t="shared" si="13"/>
        <v>1000</v>
      </c>
      <c r="S21" s="15">
        <f t="shared" si="13"/>
        <v>1000</v>
      </c>
      <c r="T21" s="15">
        <f t="shared" si="13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14">F22</f>
        <v>1000</v>
      </c>
      <c r="H22" s="15">
        <f t="shared" si="14"/>
        <v>1000</v>
      </c>
      <c r="I22" s="15">
        <f t="shared" si="14"/>
        <v>1000</v>
      </c>
      <c r="J22" s="15">
        <f t="shared" si="14"/>
        <v>1000</v>
      </c>
      <c r="K22" s="15">
        <f t="shared" si="14"/>
        <v>1000</v>
      </c>
      <c r="L22" s="15">
        <f t="shared" si="14"/>
        <v>1000</v>
      </c>
      <c r="M22" s="15">
        <f t="shared" si="14"/>
        <v>1000</v>
      </c>
      <c r="N22" s="15">
        <f t="shared" si="14"/>
        <v>1000</v>
      </c>
      <c r="O22" s="15">
        <f t="shared" si="14"/>
        <v>1000</v>
      </c>
      <c r="P22" s="15">
        <f t="shared" si="14"/>
        <v>1000</v>
      </c>
      <c r="Q22" s="15">
        <f t="shared" si="14"/>
        <v>1000</v>
      </c>
      <c r="R22" s="15">
        <f t="shared" si="14"/>
        <v>1000</v>
      </c>
      <c r="S22" s="15">
        <f t="shared" si="14"/>
        <v>1000</v>
      </c>
      <c r="T22" s="15">
        <f t="shared" si="14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15">F23</f>
        <v>1000</v>
      </c>
      <c r="H23" s="15">
        <f t="shared" si="15"/>
        <v>1000</v>
      </c>
      <c r="I23" s="15">
        <f t="shared" si="15"/>
        <v>1000</v>
      </c>
      <c r="J23" s="15">
        <f t="shared" si="15"/>
        <v>1000</v>
      </c>
      <c r="K23" s="15">
        <f t="shared" si="15"/>
        <v>1000</v>
      </c>
      <c r="L23" s="15">
        <f t="shared" si="15"/>
        <v>1000</v>
      </c>
      <c r="M23" s="15">
        <f t="shared" si="15"/>
        <v>1000</v>
      </c>
      <c r="N23" s="15">
        <f t="shared" si="15"/>
        <v>1000</v>
      </c>
      <c r="O23" s="15">
        <f t="shared" si="15"/>
        <v>1000</v>
      </c>
      <c r="P23" s="15">
        <f t="shared" si="15"/>
        <v>1000</v>
      </c>
      <c r="Q23" s="15">
        <f t="shared" si="15"/>
        <v>1000</v>
      </c>
      <c r="R23" s="15">
        <f t="shared" si="15"/>
        <v>1000</v>
      </c>
      <c r="S23" s="15">
        <f t="shared" si="15"/>
        <v>1000</v>
      </c>
      <c r="T23" s="15">
        <f t="shared" si="15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16">F24</f>
        <v>1000</v>
      </c>
      <c r="H24" s="15">
        <f t="shared" si="16"/>
        <v>1000</v>
      </c>
      <c r="I24" s="15">
        <f t="shared" si="16"/>
        <v>1000</v>
      </c>
      <c r="J24" s="15">
        <f t="shared" si="16"/>
        <v>1000</v>
      </c>
      <c r="K24" s="15">
        <f t="shared" si="16"/>
        <v>1000</v>
      </c>
      <c r="L24" s="15">
        <f t="shared" si="16"/>
        <v>1000</v>
      </c>
      <c r="M24" s="15">
        <f t="shared" si="16"/>
        <v>1000</v>
      </c>
      <c r="N24" s="15">
        <f t="shared" si="16"/>
        <v>1000</v>
      </c>
      <c r="O24" s="15">
        <f t="shared" si="16"/>
        <v>1000</v>
      </c>
      <c r="P24" s="15">
        <f t="shared" si="16"/>
        <v>1000</v>
      </c>
      <c r="Q24" s="15">
        <f t="shared" si="16"/>
        <v>1000</v>
      </c>
      <c r="R24" s="15">
        <f t="shared" si="16"/>
        <v>1000</v>
      </c>
      <c r="S24" s="15">
        <f t="shared" si="16"/>
        <v>1000</v>
      </c>
      <c r="T24" s="15">
        <f t="shared" si="16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7">SUMPRODUCT(G27:G31,G6:G10)/G5</f>
        <v>338.48148148148147</v>
      </c>
      <c r="H26" s="15">
        <f t="shared" si="17"/>
        <v>335.96296296296293</v>
      </c>
      <c r="I26" s="15">
        <f t="shared" si="17"/>
        <v>333.44444444444446</v>
      </c>
      <c r="J26" s="15">
        <f t="shared" si="17"/>
        <v>330.92592592592592</v>
      </c>
      <c r="K26" s="15">
        <f t="shared" si="17"/>
        <v>328.40740740740739</v>
      </c>
      <c r="L26" s="15">
        <f t="shared" si="17"/>
        <v>303.88888888888891</v>
      </c>
      <c r="M26" s="15">
        <f t="shared" si="17"/>
        <v>301.37037037037032</v>
      </c>
      <c r="N26" s="15">
        <f t="shared" si="17"/>
        <v>298.85185185185185</v>
      </c>
      <c r="O26" s="15">
        <f t="shared" si="17"/>
        <v>296.33333333333337</v>
      </c>
      <c r="P26" s="15">
        <f t="shared" si="17"/>
        <v>293.81481481481484</v>
      </c>
      <c r="Q26" s="15">
        <f t="shared" si="17"/>
        <v>286.19629629629628</v>
      </c>
      <c r="R26" s="15">
        <f t="shared" si="17"/>
        <v>278.57777777777778</v>
      </c>
      <c r="S26" s="15">
        <f t="shared" si="17"/>
        <v>270.95925925925928</v>
      </c>
      <c r="T26" s="15">
        <f t="shared" si="17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8">SUM(G34:G38)</f>
        <v>1692.4074074074074</v>
      </c>
      <c r="H33" s="15">
        <f t="shared" si="18"/>
        <v>1679.8148148148148</v>
      </c>
      <c r="I33" s="15">
        <f t="shared" si="18"/>
        <v>1667.2222222222222</v>
      </c>
      <c r="J33" s="15">
        <f t="shared" si="18"/>
        <v>1654.6296296296296</v>
      </c>
      <c r="K33" s="15">
        <f t="shared" si="18"/>
        <v>1642.037037037037</v>
      </c>
      <c r="L33" s="15">
        <f t="shared" si="18"/>
        <v>1519.4444444444446</v>
      </c>
      <c r="M33" s="15">
        <f t="shared" si="18"/>
        <v>1506.8518518518517</v>
      </c>
      <c r="N33" s="15">
        <f t="shared" si="18"/>
        <v>1494.2592592592594</v>
      </c>
      <c r="O33" s="15">
        <f t="shared" si="18"/>
        <v>1481.6666666666667</v>
      </c>
      <c r="P33" s="15">
        <f t="shared" si="18"/>
        <v>1469.0740740740741</v>
      </c>
      <c r="Q33" s="15">
        <f t="shared" si="18"/>
        <v>1430.9814814814815</v>
      </c>
      <c r="R33" s="15">
        <f t="shared" si="18"/>
        <v>1392.8888888888889</v>
      </c>
      <c r="S33" s="15">
        <f t="shared" si="18"/>
        <v>1354.7962962962963</v>
      </c>
      <c r="T33" s="15">
        <f t="shared" si="18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9">F6*F27</f>
        <v>300</v>
      </c>
      <c r="G34" s="15">
        <f t="shared" si="19"/>
        <v>300</v>
      </c>
      <c r="H34" s="15">
        <f t="shared" si="19"/>
        <v>300</v>
      </c>
      <c r="I34" s="15">
        <f t="shared" si="19"/>
        <v>300</v>
      </c>
      <c r="J34" s="15">
        <f t="shared" si="19"/>
        <v>300</v>
      </c>
      <c r="K34" s="15">
        <f t="shared" si="19"/>
        <v>300</v>
      </c>
      <c r="L34" s="15">
        <f t="shared" si="19"/>
        <v>270</v>
      </c>
      <c r="M34" s="15">
        <f t="shared" si="19"/>
        <v>270</v>
      </c>
      <c r="N34" s="15">
        <f t="shared" si="19"/>
        <v>270</v>
      </c>
      <c r="O34" s="15">
        <f t="shared" si="19"/>
        <v>270</v>
      </c>
      <c r="P34" s="15">
        <f t="shared" si="19"/>
        <v>270</v>
      </c>
      <c r="Q34" s="15">
        <f t="shared" si="19"/>
        <v>270</v>
      </c>
      <c r="R34" s="15">
        <f t="shared" si="19"/>
        <v>270</v>
      </c>
      <c r="S34" s="15">
        <f t="shared" si="19"/>
        <v>270</v>
      </c>
      <c r="T34" s="15">
        <f t="shared" si="19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20">F7*F28</f>
        <v>450</v>
      </c>
      <c r="G35" s="15">
        <f t="shared" si="20"/>
        <v>405</v>
      </c>
      <c r="H35" s="15">
        <f t="shared" si="20"/>
        <v>405</v>
      </c>
      <c r="I35" s="15">
        <f t="shared" si="20"/>
        <v>405</v>
      </c>
      <c r="J35" s="15">
        <f t="shared" si="20"/>
        <v>405</v>
      </c>
      <c r="K35" s="15">
        <f t="shared" si="20"/>
        <v>405</v>
      </c>
      <c r="L35" s="15">
        <f t="shared" si="20"/>
        <v>405</v>
      </c>
      <c r="M35" s="15">
        <f t="shared" si="20"/>
        <v>405</v>
      </c>
      <c r="N35" s="15">
        <f t="shared" si="20"/>
        <v>405</v>
      </c>
      <c r="O35" s="15">
        <f t="shared" si="20"/>
        <v>405</v>
      </c>
      <c r="P35" s="15">
        <f t="shared" si="20"/>
        <v>405</v>
      </c>
      <c r="Q35" s="15">
        <f t="shared" si="20"/>
        <v>379.49999999999994</v>
      </c>
      <c r="R35" s="15">
        <f t="shared" si="20"/>
        <v>354.00000000000006</v>
      </c>
      <c r="S35" s="15">
        <f t="shared" si="20"/>
        <v>328.50000000000006</v>
      </c>
      <c r="T35" s="15">
        <f t="shared" si="20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21">F8*F29</f>
        <v>200</v>
      </c>
      <c r="G36" s="15">
        <f t="shared" si="21"/>
        <v>187.40740740740739</v>
      </c>
      <c r="H36" s="15">
        <f t="shared" si="21"/>
        <v>174.81481481481484</v>
      </c>
      <c r="I36" s="15">
        <f t="shared" si="21"/>
        <v>162.22222222222226</v>
      </c>
      <c r="J36" s="15">
        <f t="shared" si="21"/>
        <v>149.62962962962965</v>
      </c>
      <c r="K36" s="15">
        <f t="shared" si="21"/>
        <v>137.03703703703704</v>
      </c>
      <c r="L36" s="15">
        <f t="shared" si="21"/>
        <v>124.44444444444451</v>
      </c>
      <c r="M36" s="15">
        <f t="shared" si="21"/>
        <v>111.85185185185189</v>
      </c>
      <c r="N36" s="15">
        <f t="shared" si="21"/>
        <v>99.259259259259309</v>
      </c>
      <c r="O36" s="15">
        <f t="shared" si="21"/>
        <v>86.666666666666728</v>
      </c>
      <c r="P36" s="15">
        <f t="shared" si="21"/>
        <v>74.074074074074133</v>
      </c>
      <c r="Q36" s="15">
        <f t="shared" si="21"/>
        <v>61.481481481481545</v>
      </c>
      <c r="R36" s="15">
        <f t="shared" si="21"/>
        <v>48.88888888888895</v>
      </c>
      <c r="S36" s="15">
        <f t="shared" si="21"/>
        <v>36.296296296296362</v>
      </c>
      <c r="T36" s="15">
        <f t="shared" si="21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22">F9*F30</f>
        <v>500</v>
      </c>
      <c r="G37" s="15">
        <f t="shared" si="22"/>
        <v>500</v>
      </c>
      <c r="H37" s="15">
        <f t="shared" si="22"/>
        <v>500</v>
      </c>
      <c r="I37" s="15">
        <f t="shared" si="22"/>
        <v>500</v>
      </c>
      <c r="J37" s="15">
        <f t="shared" si="22"/>
        <v>500</v>
      </c>
      <c r="K37" s="15">
        <f t="shared" si="22"/>
        <v>500</v>
      </c>
      <c r="L37" s="15">
        <f t="shared" si="22"/>
        <v>450</v>
      </c>
      <c r="M37" s="15">
        <f t="shared" si="22"/>
        <v>450</v>
      </c>
      <c r="N37" s="15">
        <f t="shared" si="22"/>
        <v>450</v>
      </c>
      <c r="O37" s="15">
        <f t="shared" si="22"/>
        <v>450</v>
      </c>
      <c r="P37" s="15">
        <f t="shared" si="22"/>
        <v>450</v>
      </c>
      <c r="Q37" s="15">
        <f t="shared" si="22"/>
        <v>450</v>
      </c>
      <c r="R37" s="15">
        <f t="shared" si="22"/>
        <v>450</v>
      </c>
      <c r="S37" s="15">
        <f t="shared" si="22"/>
        <v>450</v>
      </c>
      <c r="T37" s="15">
        <f t="shared" si="22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23">F10*F31</f>
        <v>300</v>
      </c>
      <c r="G38" s="15">
        <f t="shared" si="23"/>
        <v>300</v>
      </c>
      <c r="H38" s="15">
        <f t="shared" si="23"/>
        <v>300</v>
      </c>
      <c r="I38" s="15">
        <f t="shared" si="23"/>
        <v>300</v>
      </c>
      <c r="J38" s="15">
        <f t="shared" si="23"/>
        <v>300</v>
      </c>
      <c r="K38" s="15">
        <f t="shared" si="23"/>
        <v>300</v>
      </c>
      <c r="L38" s="15">
        <f t="shared" si="23"/>
        <v>270</v>
      </c>
      <c r="M38" s="15">
        <f t="shared" si="23"/>
        <v>270</v>
      </c>
      <c r="N38" s="15">
        <f t="shared" si="23"/>
        <v>270</v>
      </c>
      <c r="O38" s="15">
        <f t="shared" si="23"/>
        <v>270</v>
      </c>
      <c r="P38" s="15">
        <f t="shared" si="23"/>
        <v>270</v>
      </c>
      <c r="Q38" s="15">
        <f t="shared" si="23"/>
        <v>270</v>
      </c>
      <c r="R38" s="15">
        <f t="shared" si="23"/>
        <v>270</v>
      </c>
      <c r="S38" s="15">
        <f t="shared" si="23"/>
        <v>270</v>
      </c>
      <c r="T38" s="15">
        <f t="shared" si="23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8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24">G41</f>
        <v>1000</v>
      </c>
      <c r="I41" s="15">
        <f t="shared" si="24"/>
        <v>1000</v>
      </c>
      <c r="J41" s="15">
        <f t="shared" si="24"/>
        <v>1000</v>
      </c>
      <c r="K41" s="15">
        <f t="shared" si="24"/>
        <v>1000</v>
      </c>
      <c r="L41" s="15">
        <f t="shared" si="24"/>
        <v>1000</v>
      </c>
      <c r="M41" s="15">
        <f t="shared" si="24"/>
        <v>1000</v>
      </c>
      <c r="N41" s="15">
        <f t="shared" si="24"/>
        <v>1000</v>
      </c>
      <c r="O41" s="15">
        <f t="shared" si="24"/>
        <v>1000</v>
      </c>
      <c r="P41" s="15">
        <f t="shared" si="24"/>
        <v>1000</v>
      </c>
      <c r="Q41" s="15">
        <f t="shared" si="24"/>
        <v>1000</v>
      </c>
      <c r="R41" s="15">
        <f t="shared" si="24"/>
        <v>1000</v>
      </c>
      <c r="S41" s="15">
        <f t="shared" si="24"/>
        <v>1000</v>
      </c>
      <c r="T41" s="15">
        <f t="shared" si="24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25">F42</f>
        <v>1000</v>
      </c>
      <c r="H42" s="15">
        <f t="shared" si="25"/>
        <v>1000</v>
      </c>
      <c r="I42" s="15">
        <f t="shared" si="25"/>
        <v>1000</v>
      </c>
      <c r="J42" s="15">
        <f t="shared" si="25"/>
        <v>1000</v>
      </c>
      <c r="K42" s="15">
        <f t="shared" si="25"/>
        <v>1000</v>
      </c>
      <c r="L42" s="15">
        <f t="shared" si="25"/>
        <v>1000</v>
      </c>
      <c r="M42" s="15">
        <f t="shared" si="25"/>
        <v>1000</v>
      </c>
      <c r="N42" s="15">
        <f t="shared" si="25"/>
        <v>1000</v>
      </c>
      <c r="O42" s="15">
        <f t="shared" si="25"/>
        <v>1000</v>
      </c>
      <c r="P42" s="15">
        <f t="shared" si="25"/>
        <v>1000</v>
      </c>
      <c r="Q42" s="15">
        <f t="shared" si="25"/>
        <v>1000</v>
      </c>
      <c r="R42" s="15">
        <f t="shared" si="25"/>
        <v>1000</v>
      </c>
      <c r="S42" s="15">
        <f t="shared" si="25"/>
        <v>1000</v>
      </c>
      <c r="T42" s="15">
        <f t="shared" si="25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26">F43</f>
        <v>1000</v>
      </c>
      <c r="H43" s="15">
        <f t="shared" si="26"/>
        <v>1000</v>
      </c>
      <c r="I43" s="15">
        <f t="shared" si="26"/>
        <v>1000</v>
      </c>
      <c r="J43" s="15">
        <f t="shared" si="26"/>
        <v>1000</v>
      </c>
      <c r="K43" s="15">
        <f t="shared" si="26"/>
        <v>1000</v>
      </c>
      <c r="L43" s="15">
        <f t="shared" si="26"/>
        <v>1000</v>
      </c>
      <c r="M43" s="15">
        <f t="shared" si="26"/>
        <v>1000</v>
      </c>
      <c r="N43" s="15">
        <f t="shared" si="26"/>
        <v>1000</v>
      </c>
      <c r="O43" s="15">
        <f t="shared" si="26"/>
        <v>1000</v>
      </c>
      <c r="P43" s="15">
        <f t="shared" si="26"/>
        <v>1000</v>
      </c>
      <c r="Q43" s="15">
        <f t="shared" si="26"/>
        <v>1000</v>
      </c>
      <c r="R43" s="15">
        <f t="shared" si="26"/>
        <v>1000</v>
      </c>
      <c r="S43" s="15">
        <f t="shared" si="26"/>
        <v>1000</v>
      </c>
      <c r="T43" s="15">
        <f t="shared" si="26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7">F44</f>
        <v>1000</v>
      </c>
      <c r="H44" s="15">
        <f t="shared" si="27"/>
        <v>1000</v>
      </c>
      <c r="I44" s="15">
        <f t="shared" si="27"/>
        <v>1000</v>
      </c>
      <c r="J44" s="15">
        <f t="shared" si="27"/>
        <v>1000</v>
      </c>
      <c r="K44" s="15">
        <f t="shared" si="27"/>
        <v>1000</v>
      </c>
      <c r="L44" s="15">
        <f t="shared" si="27"/>
        <v>1000</v>
      </c>
      <c r="M44" s="15">
        <f t="shared" si="27"/>
        <v>1000</v>
      </c>
      <c r="N44" s="15">
        <f t="shared" si="27"/>
        <v>1000</v>
      </c>
      <c r="O44" s="15">
        <f t="shared" si="27"/>
        <v>1000</v>
      </c>
      <c r="P44" s="15">
        <f t="shared" si="27"/>
        <v>1000</v>
      </c>
      <c r="Q44" s="15">
        <f t="shared" si="27"/>
        <v>1000</v>
      </c>
      <c r="R44" s="15">
        <f t="shared" si="27"/>
        <v>1000</v>
      </c>
      <c r="S44" s="15">
        <f t="shared" si="27"/>
        <v>1000</v>
      </c>
      <c r="T44" s="15">
        <f t="shared" si="27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8">F45</f>
        <v>1000</v>
      </c>
      <c r="H45" s="15">
        <f t="shared" si="28"/>
        <v>1000</v>
      </c>
      <c r="I45" s="15">
        <f t="shared" si="28"/>
        <v>1000</v>
      </c>
      <c r="J45" s="15">
        <f t="shared" si="28"/>
        <v>1000</v>
      </c>
      <c r="K45" s="15">
        <f t="shared" si="28"/>
        <v>1000</v>
      </c>
      <c r="L45" s="15">
        <f t="shared" si="28"/>
        <v>1000</v>
      </c>
      <c r="M45" s="15">
        <f t="shared" si="28"/>
        <v>1000</v>
      </c>
      <c r="N45" s="15">
        <f t="shared" si="28"/>
        <v>1000</v>
      </c>
      <c r="O45" s="15">
        <f t="shared" si="28"/>
        <v>1000</v>
      </c>
      <c r="P45" s="15">
        <f t="shared" si="28"/>
        <v>1000</v>
      </c>
      <c r="Q45" s="15">
        <f t="shared" si="28"/>
        <v>1000</v>
      </c>
      <c r="R45" s="15">
        <f t="shared" si="28"/>
        <v>1000</v>
      </c>
      <c r="S45" s="15">
        <f t="shared" si="28"/>
        <v>1000</v>
      </c>
      <c r="T45" s="15">
        <f t="shared" si="28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9">F33*$F$48/1000</f>
        <v>2327.5</v>
      </c>
      <c r="G51" s="15">
        <f t="shared" si="29"/>
        <v>2250.9018518518515</v>
      </c>
      <c r="H51" s="15">
        <f t="shared" si="29"/>
        <v>2234.1537037037037</v>
      </c>
      <c r="I51" s="15">
        <f t="shared" si="29"/>
        <v>2217.4055555555556</v>
      </c>
      <c r="J51" s="15">
        <f t="shared" si="29"/>
        <v>2200.6574074074074</v>
      </c>
      <c r="K51" s="15">
        <f t="shared" si="29"/>
        <v>2183.9092592592592</v>
      </c>
      <c r="L51" s="15">
        <f t="shared" si="29"/>
        <v>2020.8611111111113</v>
      </c>
      <c r="M51" s="15">
        <f t="shared" si="29"/>
        <v>2004.1129629629629</v>
      </c>
      <c r="N51" s="15">
        <f t="shared" si="29"/>
        <v>1987.3648148148147</v>
      </c>
      <c r="O51" s="15">
        <f t="shared" si="29"/>
        <v>1970.6166666666668</v>
      </c>
      <c r="P51" s="15">
        <f t="shared" si="29"/>
        <v>1953.8685185185186</v>
      </c>
      <c r="Q51" s="15">
        <f t="shared" si="29"/>
        <v>1903.2053703703702</v>
      </c>
      <c r="R51" s="15">
        <f t="shared" si="29"/>
        <v>1852.5422222222223</v>
      </c>
      <c r="S51" s="15">
        <f t="shared" si="29"/>
        <v>1801.8790740740742</v>
      </c>
      <c r="T51" s="15">
        <f t="shared" si="29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input'!$E$42*Actuals!F51</f>
        <v>698.25</v>
      </c>
      <c r="G52" s="15">
        <f>F52</f>
        <v>698.25</v>
      </c>
      <c r="H52" s="15">
        <f t="shared" ref="H52:T52" si="30">G52</f>
        <v>698.25</v>
      </c>
      <c r="I52" s="15">
        <f t="shared" si="30"/>
        <v>698.25</v>
      </c>
      <c r="J52" s="15">
        <f t="shared" si="30"/>
        <v>698.25</v>
      </c>
      <c r="K52" s="15">
        <f t="shared" si="30"/>
        <v>698.25</v>
      </c>
      <c r="L52" s="15">
        <f t="shared" si="30"/>
        <v>698.25</v>
      </c>
      <c r="M52" s="15">
        <f t="shared" si="30"/>
        <v>698.25</v>
      </c>
      <c r="N52" s="15">
        <f t="shared" si="30"/>
        <v>698.25</v>
      </c>
      <c r="O52" s="15">
        <f t="shared" si="30"/>
        <v>698.25</v>
      </c>
      <c r="P52" s="15">
        <f t="shared" si="30"/>
        <v>698.25</v>
      </c>
      <c r="Q52" s="15">
        <f t="shared" si="30"/>
        <v>698.25</v>
      </c>
      <c r="R52" s="15">
        <f t="shared" si="30"/>
        <v>698.25</v>
      </c>
      <c r="S52" s="15">
        <f t="shared" si="30"/>
        <v>698.25</v>
      </c>
      <c r="T52" s="15">
        <f t="shared" si="30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31">SUM(G51:G52)</f>
        <v>2949.1518518518515</v>
      </c>
      <c r="H54" s="15">
        <f t="shared" si="31"/>
        <v>2932.4037037037037</v>
      </c>
      <c r="I54" s="15">
        <f t="shared" si="31"/>
        <v>2915.6555555555556</v>
      </c>
      <c r="J54" s="15">
        <f t="shared" si="31"/>
        <v>2898.9074074074074</v>
      </c>
      <c r="K54" s="15">
        <f t="shared" si="31"/>
        <v>2882.1592592592592</v>
      </c>
      <c r="L54" s="15">
        <f t="shared" si="31"/>
        <v>2719.1111111111113</v>
      </c>
      <c r="M54" s="15">
        <f t="shared" si="31"/>
        <v>2702.3629629629631</v>
      </c>
      <c r="N54" s="15">
        <f t="shared" si="31"/>
        <v>2685.614814814815</v>
      </c>
      <c r="O54" s="15">
        <f t="shared" si="31"/>
        <v>2668.8666666666668</v>
      </c>
      <c r="P54" s="15">
        <f t="shared" si="31"/>
        <v>2652.1185185185186</v>
      </c>
      <c r="Q54" s="15">
        <f t="shared" si="31"/>
        <v>2601.4553703703705</v>
      </c>
      <c r="R54" s="15">
        <f t="shared" si="31"/>
        <v>2550.7922222222223</v>
      </c>
      <c r="S54" s="15">
        <f t="shared" si="31"/>
        <v>2500.1290740740742</v>
      </c>
      <c r="T54" s="15">
        <f t="shared" si="31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32">G59</f>
        <v>-75</v>
      </c>
      <c r="I59" s="15">
        <f t="shared" si="32"/>
        <v>-75</v>
      </c>
      <c r="J59" s="15">
        <f t="shared" si="32"/>
        <v>-75</v>
      </c>
      <c r="K59" s="15">
        <f t="shared" si="32"/>
        <v>-75</v>
      </c>
      <c r="L59" s="15">
        <f t="shared" si="32"/>
        <v>-75</v>
      </c>
      <c r="M59" s="15">
        <f t="shared" si="32"/>
        <v>-75</v>
      </c>
      <c r="N59" s="15">
        <f t="shared" si="32"/>
        <v>-75</v>
      </c>
      <c r="O59" s="15">
        <f t="shared" si="32"/>
        <v>-75</v>
      </c>
      <c r="P59" s="15">
        <f t="shared" si="32"/>
        <v>-75</v>
      </c>
      <c r="Q59" s="15">
        <f t="shared" si="32"/>
        <v>-75</v>
      </c>
      <c r="R59" s="15">
        <f t="shared" si="32"/>
        <v>-75</v>
      </c>
      <c r="S59" s="15">
        <f t="shared" si="32"/>
        <v>-75</v>
      </c>
      <c r="T59" s="15">
        <f t="shared" si="32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33">F60</f>
        <v>-75</v>
      </c>
      <c r="H60" s="15">
        <f t="shared" si="33"/>
        <v>-75</v>
      </c>
      <c r="I60" s="15">
        <f t="shared" si="33"/>
        <v>-75</v>
      </c>
      <c r="J60" s="15">
        <f t="shared" si="33"/>
        <v>-75</v>
      </c>
      <c r="K60" s="15">
        <f t="shared" si="33"/>
        <v>-75</v>
      </c>
      <c r="L60" s="15">
        <f t="shared" si="33"/>
        <v>-75</v>
      </c>
      <c r="M60" s="15">
        <f t="shared" si="33"/>
        <v>-75</v>
      </c>
      <c r="N60" s="15">
        <f t="shared" si="33"/>
        <v>-75</v>
      </c>
      <c r="O60" s="15">
        <f t="shared" si="33"/>
        <v>-75</v>
      </c>
      <c r="P60" s="15">
        <f t="shared" si="33"/>
        <v>-75</v>
      </c>
      <c r="Q60" s="15">
        <f t="shared" si="33"/>
        <v>-75</v>
      </c>
      <c r="R60" s="15">
        <f t="shared" si="33"/>
        <v>-75</v>
      </c>
      <c r="S60" s="15">
        <f t="shared" si="33"/>
        <v>-75</v>
      </c>
      <c r="T60" s="15">
        <f t="shared" si="33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34">F61</f>
        <v>-75</v>
      </c>
      <c r="H61" s="15">
        <f t="shared" si="34"/>
        <v>-75</v>
      </c>
      <c r="I61" s="15">
        <f t="shared" si="34"/>
        <v>-75</v>
      </c>
      <c r="J61" s="15">
        <f t="shared" si="34"/>
        <v>-75</v>
      </c>
      <c r="K61" s="15">
        <f t="shared" si="34"/>
        <v>-75</v>
      </c>
      <c r="L61" s="15">
        <f t="shared" si="34"/>
        <v>-75</v>
      </c>
      <c r="M61" s="15">
        <f t="shared" si="34"/>
        <v>-75</v>
      </c>
      <c r="N61" s="15">
        <f t="shared" si="34"/>
        <v>-75</v>
      </c>
      <c r="O61" s="15">
        <f t="shared" si="34"/>
        <v>-75</v>
      </c>
      <c r="P61" s="15">
        <f t="shared" si="34"/>
        <v>-75</v>
      </c>
      <c r="Q61" s="15">
        <f t="shared" si="34"/>
        <v>-75</v>
      </c>
      <c r="R61" s="15">
        <f t="shared" si="34"/>
        <v>-75</v>
      </c>
      <c r="S61" s="15">
        <f t="shared" si="34"/>
        <v>-75</v>
      </c>
      <c r="T61" s="15">
        <f t="shared" si="34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35">F62</f>
        <v>-75</v>
      </c>
      <c r="H62" s="15">
        <f t="shared" si="35"/>
        <v>-75</v>
      </c>
      <c r="I62" s="15">
        <f t="shared" si="35"/>
        <v>-75</v>
      </c>
      <c r="J62" s="15">
        <f t="shared" si="35"/>
        <v>-75</v>
      </c>
      <c r="K62" s="15">
        <f t="shared" si="35"/>
        <v>-75</v>
      </c>
      <c r="L62" s="15">
        <f t="shared" si="35"/>
        <v>-75</v>
      </c>
      <c r="M62" s="15">
        <f t="shared" si="35"/>
        <v>-75</v>
      </c>
      <c r="N62" s="15">
        <f t="shared" si="35"/>
        <v>-75</v>
      </c>
      <c r="O62" s="15">
        <f t="shared" si="35"/>
        <v>-75</v>
      </c>
      <c r="P62" s="15">
        <f t="shared" si="35"/>
        <v>-75</v>
      </c>
      <c r="Q62" s="15">
        <f t="shared" si="35"/>
        <v>-75</v>
      </c>
      <c r="R62" s="15">
        <f t="shared" si="35"/>
        <v>-75</v>
      </c>
      <c r="S62" s="15">
        <f t="shared" si="35"/>
        <v>-75</v>
      </c>
      <c r="T62" s="15">
        <f t="shared" si="35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36">F63</f>
        <v>-75</v>
      </c>
      <c r="H63" s="15">
        <f t="shared" si="36"/>
        <v>-75</v>
      </c>
      <c r="I63" s="15">
        <f t="shared" si="36"/>
        <v>-75</v>
      </c>
      <c r="J63" s="15">
        <f t="shared" si="36"/>
        <v>-75</v>
      </c>
      <c r="K63" s="15">
        <f t="shared" si="36"/>
        <v>-75</v>
      </c>
      <c r="L63" s="15">
        <f t="shared" si="36"/>
        <v>-75</v>
      </c>
      <c r="M63" s="15">
        <f t="shared" si="36"/>
        <v>-75</v>
      </c>
      <c r="N63" s="15">
        <f t="shared" si="36"/>
        <v>-75</v>
      </c>
      <c r="O63" s="15">
        <f t="shared" si="36"/>
        <v>-75</v>
      </c>
      <c r="P63" s="15">
        <f t="shared" si="36"/>
        <v>-75</v>
      </c>
      <c r="Q63" s="15">
        <f t="shared" si="36"/>
        <v>-75</v>
      </c>
      <c r="R63" s="15">
        <f t="shared" si="36"/>
        <v>-75</v>
      </c>
      <c r="S63" s="15">
        <f t="shared" si="36"/>
        <v>-75</v>
      </c>
      <c r="T63" s="15">
        <f t="shared" si="36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7">SUM(G66:G70)</f>
        <v>212.5</v>
      </c>
      <c r="H65" s="15">
        <f t="shared" ca="1" si="37"/>
        <v>212.5</v>
      </c>
      <c r="I65" s="15">
        <f t="shared" ca="1" si="37"/>
        <v>212.5</v>
      </c>
      <c r="J65" s="15">
        <f t="shared" ca="1" si="37"/>
        <v>212.5</v>
      </c>
      <c r="K65" s="15">
        <f t="shared" ca="1" si="37"/>
        <v>212.5</v>
      </c>
      <c r="L65" s="15">
        <f t="shared" ca="1" si="37"/>
        <v>212.5</v>
      </c>
      <c r="M65" s="15">
        <f t="shared" ca="1" si="37"/>
        <v>212.5</v>
      </c>
      <c r="N65" s="15">
        <f t="shared" ca="1" si="37"/>
        <v>212.5</v>
      </c>
      <c r="O65" s="15">
        <f t="shared" ca="1" si="37"/>
        <v>212.5</v>
      </c>
      <c r="P65" s="15">
        <f t="shared" ca="1" si="37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8">SUM(G73:G77)</f>
        <v>67.696296296296296</v>
      </c>
      <c r="H72" s="15">
        <f t="shared" si="38"/>
        <v>67.19259259259259</v>
      </c>
      <c r="I72" s="15">
        <f t="shared" si="38"/>
        <v>66.688888888888897</v>
      </c>
      <c r="J72" s="15">
        <f t="shared" si="38"/>
        <v>66.18518518518519</v>
      </c>
      <c r="K72" s="15">
        <f t="shared" si="38"/>
        <v>65.681481481481484</v>
      </c>
      <c r="L72" s="15">
        <f t="shared" si="38"/>
        <v>60.777777777777786</v>
      </c>
      <c r="M72" s="15">
        <f t="shared" si="38"/>
        <v>60.274074074074079</v>
      </c>
      <c r="N72" s="15">
        <f t="shared" si="38"/>
        <v>59.770370370370372</v>
      </c>
      <c r="O72" s="15">
        <f t="shared" si="38"/>
        <v>59.266666666666666</v>
      </c>
      <c r="P72" s="15">
        <f t="shared" si="38"/>
        <v>58.762962962962959</v>
      </c>
      <c r="Q72" s="15">
        <f t="shared" si="38"/>
        <v>57.239259259259256</v>
      </c>
      <c r="R72" s="15">
        <f t="shared" si="38"/>
        <v>55.715555555555554</v>
      </c>
      <c r="S72" s="15">
        <f t="shared" si="38"/>
        <v>54.191851851851865</v>
      </c>
      <c r="T72" s="15">
        <f t="shared" si="38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9">SUM(I65,I72)</f>
        <v>279.18888888888887</v>
      </c>
      <c r="J79" s="15">
        <f t="shared" ca="1" si="39"/>
        <v>278.68518518518522</v>
      </c>
      <c r="K79" s="15">
        <f t="shared" ca="1" si="39"/>
        <v>278.18148148148146</v>
      </c>
      <c r="L79" s="15">
        <f t="shared" ca="1" si="39"/>
        <v>273.27777777777777</v>
      </c>
      <c r="M79" s="15">
        <f t="shared" ca="1" si="39"/>
        <v>272.77407407407406</v>
      </c>
      <c r="N79" s="15">
        <f t="shared" ca="1" si="39"/>
        <v>272.27037037037036</v>
      </c>
      <c r="O79" s="15">
        <f t="shared" ca="1" si="39"/>
        <v>271.76666666666665</v>
      </c>
      <c r="P79" s="15">
        <f t="shared" ca="1" si="39"/>
        <v>271.26296296296294</v>
      </c>
      <c r="Q79" s="15">
        <f t="shared" ca="1" si="39"/>
        <v>269.73925925925926</v>
      </c>
      <c r="R79" s="15">
        <f t="shared" ca="1" si="39"/>
        <v>268.21555555555557</v>
      </c>
      <c r="S79" s="15">
        <f t="shared" ca="1" si="39"/>
        <v>266.69185185185188</v>
      </c>
      <c r="T79" s="15">
        <f t="shared" ca="1" si="39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40">G79*G80</f>
        <v>84.058888888888887</v>
      </c>
      <c r="H81" s="15">
        <f t="shared" ca="1" si="40"/>
        <v>83.907777777777767</v>
      </c>
      <c r="I81" s="15">
        <f t="shared" ca="1" si="40"/>
        <v>83.756666666666661</v>
      </c>
      <c r="J81" s="15">
        <f t="shared" ca="1" si="40"/>
        <v>83.605555555555569</v>
      </c>
      <c r="K81" s="15">
        <f t="shared" ca="1" si="40"/>
        <v>83.454444444444434</v>
      </c>
      <c r="L81" s="15">
        <f t="shared" ca="1" si="40"/>
        <v>81.983333333333334</v>
      </c>
      <c r="M81" s="15">
        <f t="shared" ca="1" si="40"/>
        <v>81.832222222222214</v>
      </c>
      <c r="N81" s="15">
        <f t="shared" ca="1" si="40"/>
        <v>81.681111111111107</v>
      </c>
      <c r="O81" s="15">
        <f t="shared" ca="1" si="40"/>
        <v>81.529999999999987</v>
      </c>
      <c r="P81" s="15">
        <f t="shared" ca="1" si="40"/>
        <v>81.378888888888881</v>
      </c>
      <c r="Q81" s="15">
        <f t="shared" ca="1" si="40"/>
        <v>80.921777777777777</v>
      </c>
      <c r="R81" s="15">
        <f t="shared" ca="1" si="40"/>
        <v>80.464666666666673</v>
      </c>
      <c r="S81" s="15">
        <f t="shared" ca="1" si="40"/>
        <v>80.007555555555555</v>
      </c>
      <c r="T81" s="15">
        <f t="shared" ca="1" si="40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41">G81*G83</f>
        <v>-284.94538606403012</v>
      </c>
      <c r="H85" s="15">
        <f t="shared" ca="1" si="41"/>
        <v>-284.43314500941614</v>
      </c>
      <c r="I85" s="15">
        <f t="shared" ca="1" si="41"/>
        <v>-283.92090395480221</v>
      </c>
      <c r="J85" s="15">
        <f t="shared" ca="1" si="41"/>
        <v>-283.40866290018835</v>
      </c>
      <c r="K85" s="15">
        <f t="shared" ca="1" si="41"/>
        <v>-282.89642184557437</v>
      </c>
      <c r="L85" s="15">
        <f t="shared" ca="1" si="41"/>
        <v>-277.90960451977401</v>
      </c>
      <c r="M85" s="15">
        <f t="shared" ca="1" si="41"/>
        <v>-277.39736346516003</v>
      </c>
      <c r="N85" s="15">
        <f t="shared" ca="1" si="41"/>
        <v>-276.8851224105461</v>
      </c>
      <c r="O85" s="15">
        <f t="shared" ca="1" si="41"/>
        <v>-276.37288135593212</v>
      </c>
      <c r="P85" s="15">
        <f t="shared" ca="1" si="41"/>
        <v>-275.8606403013182</v>
      </c>
      <c r="Q85" s="15">
        <f t="shared" ca="1" si="41"/>
        <v>-274.31111111111107</v>
      </c>
      <c r="R85" s="15">
        <f t="shared" ca="1" si="41"/>
        <v>-272.76158192090395</v>
      </c>
      <c r="S85" s="15">
        <f t="shared" ca="1" si="41"/>
        <v>-271.21205273069677</v>
      </c>
      <c r="T85" s="15">
        <f t="shared" ca="1" si="41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42">SUMPRODUCT(G6:G10,G59:G63)</f>
        <v>-375</v>
      </c>
      <c r="H87" s="15">
        <f t="shared" si="42"/>
        <v>-375</v>
      </c>
      <c r="I87" s="15">
        <f t="shared" si="42"/>
        <v>-375</v>
      </c>
      <c r="J87" s="15">
        <f t="shared" si="42"/>
        <v>-375</v>
      </c>
      <c r="K87" s="15">
        <f t="shared" si="42"/>
        <v>-375</v>
      </c>
      <c r="L87" s="15">
        <f t="shared" si="42"/>
        <v>-375</v>
      </c>
      <c r="M87" s="15">
        <f t="shared" si="42"/>
        <v>-375</v>
      </c>
      <c r="N87" s="15">
        <f t="shared" si="42"/>
        <v>-375</v>
      </c>
      <c r="O87" s="15">
        <f t="shared" si="42"/>
        <v>-375</v>
      </c>
      <c r="P87" s="15">
        <f t="shared" si="42"/>
        <v>-375</v>
      </c>
      <c r="Q87" s="15">
        <f t="shared" si="42"/>
        <v>-375</v>
      </c>
      <c r="R87" s="15">
        <f t="shared" si="42"/>
        <v>-375</v>
      </c>
      <c r="S87" s="15">
        <f t="shared" si="42"/>
        <v>-375</v>
      </c>
      <c r="T87" s="15">
        <f t="shared" si="42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43">SUM(F85,F87)</f>
        <v>-662.28813559322032</v>
      </c>
      <c r="G89" s="10">
        <f t="shared" ca="1" si="43"/>
        <v>-659.94538606403012</v>
      </c>
      <c r="H89" s="10">
        <f t="shared" ca="1" si="43"/>
        <v>-659.43314500941619</v>
      </c>
      <c r="I89" s="10">
        <f t="shared" ca="1" si="43"/>
        <v>-658.92090395480227</v>
      </c>
      <c r="J89" s="10">
        <f t="shared" ca="1" si="43"/>
        <v>-658.40866290018835</v>
      </c>
      <c r="K89" s="10">
        <f t="shared" ca="1" si="43"/>
        <v>-657.89642184557442</v>
      </c>
      <c r="L89" s="10">
        <f t="shared" ca="1" si="43"/>
        <v>-652.90960451977401</v>
      </c>
      <c r="M89" s="10">
        <f t="shared" ca="1" si="43"/>
        <v>-652.39736346515997</v>
      </c>
      <c r="N89" s="10">
        <f t="shared" ca="1" si="43"/>
        <v>-651.88512241054605</v>
      </c>
      <c r="O89" s="10">
        <f t="shared" ca="1" si="43"/>
        <v>-651.37288135593212</v>
      </c>
      <c r="P89" s="10">
        <f t="shared" ca="1" si="43"/>
        <v>-650.8606403013182</v>
      </c>
      <c r="Q89" s="10">
        <f t="shared" ca="1" si="43"/>
        <v>-649.31111111111113</v>
      </c>
      <c r="R89" s="10">
        <f t="shared" ca="1" si="43"/>
        <v>-647.76158192090395</v>
      </c>
      <c r="S89" s="10">
        <f t="shared" ca="1" si="43"/>
        <v>-646.21205273069677</v>
      </c>
      <c r="T89" s="10">
        <f t="shared" ca="1" si="43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44">SUM(F54,F89)</f>
        <v>2363.4618644067796</v>
      </c>
      <c r="G91" s="10">
        <f t="shared" ca="1" si="44"/>
        <v>2289.2064657878213</v>
      </c>
      <c r="H91" s="10">
        <f t="shared" ca="1" si="44"/>
        <v>2272.9705586942873</v>
      </c>
      <c r="I91" s="10">
        <f t="shared" ca="1" si="44"/>
        <v>2256.7346516007533</v>
      </c>
      <c r="J91" s="10">
        <f t="shared" ca="1" si="44"/>
        <v>2240.4987445072193</v>
      </c>
      <c r="K91" s="10">
        <f t="shared" ca="1" si="44"/>
        <v>2224.2628374136848</v>
      </c>
      <c r="L91" s="10">
        <f t="shared" ca="1" si="44"/>
        <v>2066.2015065913374</v>
      </c>
      <c r="M91" s="10">
        <f t="shared" ca="1" si="44"/>
        <v>2049.9655994978029</v>
      </c>
      <c r="N91" s="10">
        <f t="shared" ca="1" si="44"/>
        <v>2033.7296924042689</v>
      </c>
      <c r="O91" s="10">
        <f t="shared" ca="1" si="44"/>
        <v>2017.4937853107347</v>
      </c>
      <c r="P91" s="10">
        <f t="shared" ca="1" si="44"/>
        <v>2001.2578782172004</v>
      </c>
      <c r="Q91" s="10">
        <f t="shared" ca="1" si="44"/>
        <v>1952.1442592592593</v>
      </c>
      <c r="R91" s="10">
        <f t="shared" ca="1" si="44"/>
        <v>1903.0306403013183</v>
      </c>
      <c r="S91" s="10">
        <f t="shared" ca="1" si="44"/>
        <v>1853.9170213433774</v>
      </c>
      <c r="T91" s="10">
        <f t="shared" ca="1" si="44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tr">
        <f ca="1">'Farm P&amp;L'!$E$7</f>
        <v>RP6</v>
      </c>
      <c r="G97" s="15" t="str">
        <f ca="1">F97</f>
        <v>RP6</v>
      </c>
      <c r="H97" s="15" t="str">
        <f t="shared" ref="H97:T97" ca="1" si="45">G97</f>
        <v>RP6</v>
      </c>
      <c r="I97" s="15" t="str">
        <f t="shared" ca="1" si="45"/>
        <v>RP6</v>
      </c>
      <c r="J97" s="15" t="str">
        <f t="shared" ca="1" si="45"/>
        <v>RP6</v>
      </c>
      <c r="K97" s="15" t="str">
        <f t="shared" ca="1" si="45"/>
        <v>RP6</v>
      </c>
      <c r="L97" s="15" t="str">
        <f t="shared" ca="1" si="45"/>
        <v>RP6</v>
      </c>
      <c r="M97" s="15" t="str">
        <f t="shared" ca="1" si="45"/>
        <v>RP6</v>
      </c>
      <c r="N97" s="15" t="str">
        <f t="shared" ca="1" si="45"/>
        <v>RP6</v>
      </c>
      <c r="O97" s="15" t="str">
        <f t="shared" ca="1" si="45"/>
        <v>RP6</v>
      </c>
      <c r="P97" s="15" t="str">
        <f t="shared" ca="1" si="45"/>
        <v>RP6</v>
      </c>
      <c r="Q97" s="15" t="str">
        <f t="shared" ca="1" si="45"/>
        <v>RP6</v>
      </c>
      <c r="R97" s="15" t="str">
        <f t="shared" ca="1" si="45"/>
        <v>RP6</v>
      </c>
      <c r="S97" s="15" t="str">
        <f t="shared" ca="1" si="45"/>
        <v>RP6</v>
      </c>
      <c r="T97" s="15" t="str">
        <f t="shared" ca="1" si="45"/>
        <v>RP6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tr">
        <f ca="1">'Farm P&amp;L'!$F$7</f>
        <v>PP4</v>
      </c>
      <c r="G98" s="15" t="str">
        <f t="shared" ref="G98:T98" ca="1" si="46">F98</f>
        <v>PP4</v>
      </c>
      <c r="H98" s="15" t="str">
        <f t="shared" ca="1" si="46"/>
        <v>PP4</v>
      </c>
      <c r="I98" s="15" t="str">
        <f t="shared" ca="1" si="46"/>
        <v>PP4</v>
      </c>
      <c r="J98" s="15" t="str">
        <f t="shared" ca="1" si="46"/>
        <v>PP4</v>
      </c>
      <c r="K98" s="15" t="str">
        <f t="shared" ca="1" si="46"/>
        <v>PP4</v>
      </c>
      <c r="L98" s="15" t="str">
        <f t="shared" ca="1" si="46"/>
        <v>PP4</v>
      </c>
      <c r="M98" s="15" t="str">
        <f t="shared" ca="1" si="46"/>
        <v>PP4</v>
      </c>
      <c r="N98" s="15" t="str">
        <f t="shared" ca="1" si="46"/>
        <v>PP4</v>
      </c>
      <c r="O98" s="15" t="str">
        <f t="shared" ca="1" si="46"/>
        <v>PP4</v>
      </c>
      <c r="P98" s="15" t="str">
        <f t="shared" ca="1" si="46"/>
        <v>PP4</v>
      </c>
      <c r="Q98" s="15" t="str">
        <f t="shared" ca="1" si="46"/>
        <v>PP4</v>
      </c>
      <c r="R98" s="15" t="str">
        <f t="shared" ca="1" si="46"/>
        <v>PP4</v>
      </c>
      <c r="S98" s="15" t="str">
        <f t="shared" ca="1" si="46"/>
        <v>PP4</v>
      </c>
      <c r="T98" s="15" t="str">
        <f t="shared" ca="1" si="46"/>
        <v>PP4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tr">
        <f ca="1">'Farm P&amp;L'!$G$7</f>
        <v>RP6</v>
      </c>
      <c r="G99" s="15" t="str">
        <f t="shared" ref="G99:T99" ca="1" si="47">F99</f>
        <v>RP6</v>
      </c>
      <c r="H99" s="15" t="str">
        <f t="shared" ca="1" si="47"/>
        <v>RP6</v>
      </c>
      <c r="I99" s="15" t="str">
        <f t="shared" ca="1" si="47"/>
        <v>RP6</v>
      </c>
      <c r="J99" s="15" t="str">
        <f t="shared" ca="1" si="47"/>
        <v>RP6</v>
      </c>
      <c r="K99" s="15" t="str">
        <f t="shared" ca="1" si="47"/>
        <v>RP6</v>
      </c>
      <c r="L99" s="15" t="str">
        <f t="shared" ca="1" si="47"/>
        <v>RP6</v>
      </c>
      <c r="M99" s="15" t="str">
        <f t="shared" ca="1" si="47"/>
        <v>RP6</v>
      </c>
      <c r="N99" s="15" t="str">
        <f t="shared" ca="1" si="47"/>
        <v>RP6</v>
      </c>
      <c r="O99" s="15" t="str">
        <f t="shared" ca="1" si="47"/>
        <v>RP6</v>
      </c>
      <c r="P99" s="15" t="str">
        <f t="shared" ca="1" si="47"/>
        <v>RP6</v>
      </c>
      <c r="Q99" s="15" t="str">
        <f t="shared" ca="1" si="47"/>
        <v>RP6</v>
      </c>
      <c r="R99" s="15" t="str">
        <f t="shared" ca="1" si="47"/>
        <v>RP6</v>
      </c>
      <c r="S99" s="15" t="str">
        <f t="shared" ca="1" si="47"/>
        <v>RP6</v>
      </c>
      <c r="T99" s="15" t="str">
        <f t="shared" ca="1" si="47"/>
        <v>RP6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tr">
        <f ca="1">'Farm P&amp;L'!$H$7</f>
        <v>PP0</v>
      </c>
      <c r="G100" s="15" t="str">
        <f t="shared" ref="G100:T100" ca="1" si="48">F100</f>
        <v>PP0</v>
      </c>
      <c r="H100" s="15" t="str">
        <f t="shared" ca="1" si="48"/>
        <v>PP0</v>
      </c>
      <c r="I100" s="15" t="str">
        <f t="shared" ca="1" si="48"/>
        <v>PP0</v>
      </c>
      <c r="J100" s="15" t="str">
        <f t="shared" ca="1" si="48"/>
        <v>PP0</v>
      </c>
      <c r="K100" s="15" t="str">
        <f t="shared" ca="1" si="48"/>
        <v>PP0</v>
      </c>
      <c r="L100" s="15" t="str">
        <f t="shared" ca="1" si="48"/>
        <v>PP0</v>
      </c>
      <c r="M100" s="15" t="str">
        <f t="shared" ca="1" si="48"/>
        <v>PP0</v>
      </c>
      <c r="N100" s="15" t="str">
        <f t="shared" ca="1" si="48"/>
        <v>PP0</v>
      </c>
      <c r="O100" s="15" t="str">
        <f t="shared" ca="1" si="48"/>
        <v>PP0</v>
      </c>
      <c r="P100" s="15" t="str">
        <f t="shared" ca="1" si="48"/>
        <v>PP0</v>
      </c>
      <c r="Q100" s="15" t="str">
        <f t="shared" ca="1" si="48"/>
        <v>PP0</v>
      </c>
      <c r="R100" s="15" t="str">
        <f t="shared" ca="1" si="48"/>
        <v>PP0</v>
      </c>
      <c r="S100" s="15" t="str">
        <f t="shared" ca="1" si="48"/>
        <v>PP0</v>
      </c>
      <c r="T100" s="15" t="str">
        <f t="shared" ca="1" si="48"/>
        <v>PP0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tr">
        <f ca="1">'Farm P&amp;L'!$I$7</f>
        <v>RP6</v>
      </c>
      <c r="G101" s="15" t="str">
        <f t="shared" ref="G101:T101" ca="1" si="49">F101</f>
        <v>RP6</v>
      </c>
      <c r="H101" s="15" t="str">
        <f t="shared" ca="1" si="49"/>
        <v>RP6</v>
      </c>
      <c r="I101" s="15" t="str">
        <f t="shared" ca="1" si="49"/>
        <v>RP6</v>
      </c>
      <c r="J101" s="15" t="str">
        <f t="shared" ca="1" si="49"/>
        <v>RP6</v>
      </c>
      <c r="K101" s="15" t="str">
        <f t="shared" ca="1" si="49"/>
        <v>RP6</v>
      </c>
      <c r="L101" s="15" t="str">
        <f t="shared" ca="1" si="49"/>
        <v>RP6</v>
      </c>
      <c r="M101" s="15" t="str">
        <f t="shared" ca="1" si="49"/>
        <v>RP6</v>
      </c>
      <c r="N101" s="15" t="str">
        <f t="shared" ca="1" si="49"/>
        <v>RP6</v>
      </c>
      <c r="O101" s="15" t="str">
        <f t="shared" ca="1" si="49"/>
        <v>RP6</v>
      </c>
      <c r="P101" s="15" t="str">
        <f t="shared" ca="1" si="49"/>
        <v>RP6</v>
      </c>
      <c r="Q101" s="15" t="str">
        <f t="shared" ca="1" si="49"/>
        <v>RP6</v>
      </c>
      <c r="R101" s="15" t="str">
        <f t="shared" ca="1" si="49"/>
        <v>RP6</v>
      </c>
      <c r="S101" s="15" t="str">
        <f t="shared" ca="1" si="49"/>
        <v>RP6</v>
      </c>
      <c r="T101" s="15" t="str">
        <f t="shared" ca="1" si="49"/>
        <v>RP6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 ca="1">IF(OR(F97="UP5",F97="RP6"),1,0)</f>
        <v>1</v>
      </c>
      <c r="G103" s="15">
        <f ca="1">$F103</f>
        <v>1</v>
      </c>
      <c r="H103" s="15">
        <f t="shared" ref="H103:T103" ca="1" si="50">$F103</f>
        <v>1</v>
      </c>
      <c r="I103" s="15">
        <f t="shared" ca="1" si="50"/>
        <v>1</v>
      </c>
      <c r="J103" s="15">
        <f t="shared" ca="1" si="50"/>
        <v>1</v>
      </c>
      <c r="K103" s="15">
        <f t="shared" ca="1" si="50"/>
        <v>1</v>
      </c>
      <c r="L103" s="15">
        <f t="shared" ca="1" si="50"/>
        <v>1</v>
      </c>
      <c r="M103" s="15">
        <f t="shared" ca="1" si="50"/>
        <v>1</v>
      </c>
      <c r="N103" s="15">
        <f t="shared" ca="1" si="50"/>
        <v>1</v>
      </c>
      <c r="O103" s="15">
        <f t="shared" ca="1" si="50"/>
        <v>1</v>
      </c>
      <c r="P103" s="15">
        <f t="shared" ca="1" si="50"/>
        <v>1</v>
      </c>
      <c r="Q103" s="15">
        <f t="shared" ca="1" si="50"/>
        <v>1</v>
      </c>
      <c r="R103" s="15">
        <f t="shared" ca="1" si="50"/>
        <v>1</v>
      </c>
      <c r="S103" s="15">
        <f t="shared" ca="1" si="50"/>
        <v>1</v>
      </c>
      <c r="T103" s="15">
        <f t="shared" ca="1" si="5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" ca="1" si="51">IF(OR(F98="UP5",F98="RP6"),1,0)</f>
        <v>0</v>
      </c>
      <c r="G104" s="15">
        <f t="shared" ref="G104:T107" ca="1" si="52">$F104</f>
        <v>0</v>
      </c>
      <c r="H104" s="15">
        <f t="shared" ca="1" si="52"/>
        <v>0</v>
      </c>
      <c r="I104" s="15">
        <f t="shared" ca="1" si="52"/>
        <v>0</v>
      </c>
      <c r="J104" s="15">
        <f t="shared" ca="1" si="52"/>
        <v>0</v>
      </c>
      <c r="K104" s="15">
        <f t="shared" ca="1" si="52"/>
        <v>0</v>
      </c>
      <c r="L104" s="15">
        <f t="shared" ca="1" si="52"/>
        <v>0</v>
      </c>
      <c r="M104" s="15">
        <f t="shared" ca="1" si="52"/>
        <v>0</v>
      </c>
      <c r="N104" s="15">
        <f t="shared" ca="1" si="52"/>
        <v>0</v>
      </c>
      <c r="O104" s="15">
        <f t="shared" ca="1" si="52"/>
        <v>0</v>
      </c>
      <c r="P104" s="15">
        <f t="shared" ca="1" si="52"/>
        <v>0</v>
      </c>
      <c r="Q104" s="15">
        <f t="shared" ca="1" si="52"/>
        <v>0</v>
      </c>
      <c r="R104" s="15">
        <f t="shared" ca="1" si="52"/>
        <v>0</v>
      </c>
      <c r="S104" s="15">
        <f t="shared" ca="1" si="52"/>
        <v>0</v>
      </c>
      <c r="T104" s="15">
        <f t="shared" ca="1" si="5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ref="F105" ca="1" si="53">IF(OR(F99="UP5",F99="RP6"),1,0)</f>
        <v>1</v>
      </c>
      <c r="G105" s="15">
        <f t="shared" ca="1" si="52"/>
        <v>1</v>
      </c>
      <c r="H105" s="15">
        <f t="shared" ca="1" si="52"/>
        <v>1</v>
      </c>
      <c r="I105" s="15">
        <f t="shared" ca="1" si="52"/>
        <v>1</v>
      </c>
      <c r="J105" s="15">
        <f t="shared" ca="1" si="52"/>
        <v>1</v>
      </c>
      <c r="K105" s="15">
        <f t="shared" ca="1" si="52"/>
        <v>1</v>
      </c>
      <c r="L105" s="15">
        <f t="shared" ca="1" si="52"/>
        <v>1</v>
      </c>
      <c r="M105" s="15">
        <f t="shared" ca="1" si="52"/>
        <v>1</v>
      </c>
      <c r="N105" s="15">
        <f t="shared" ca="1" si="52"/>
        <v>1</v>
      </c>
      <c r="O105" s="15">
        <f t="shared" ca="1" si="52"/>
        <v>1</v>
      </c>
      <c r="P105" s="15">
        <f t="shared" ca="1" si="52"/>
        <v>1</v>
      </c>
      <c r="Q105" s="15">
        <f t="shared" ca="1" si="52"/>
        <v>1</v>
      </c>
      <c r="R105" s="15">
        <f t="shared" ca="1" si="52"/>
        <v>1</v>
      </c>
      <c r="S105" s="15">
        <f t="shared" ca="1" si="52"/>
        <v>1</v>
      </c>
      <c r="T105" s="15">
        <f t="shared" ca="1" si="5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ref="F106" ca="1" si="54">IF(OR(F100="UP5",F100="RP6"),1,0)</f>
        <v>0</v>
      </c>
      <c r="G106" s="15">
        <f t="shared" ca="1" si="52"/>
        <v>0</v>
      </c>
      <c r="H106" s="15">
        <f t="shared" ca="1" si="52"/>
        <v>0</v>
      </c>
      <c r="I106" s="15">
        <f t="shared" ca="1" si="52"/>
        <v>0</v>
      </c>
      <c r="J106" s="15">
        <f t="shared" ca="1" si="52"/>
        <v>0</v>
      </c>
      <c r="K106" s="15">
        <f t="shared" ca="1" si="52"/>
        <v>0</v>
      </c>
      <c r="L106" s="15">
        <f t="shared" ca="1" si="52"/>
        <v>0</v>
      </c>
      <c r="M106" s="15">
        <f t="shared" ca="1" si="52"/>
        <v>0</v>
      </c>
      <c r="N106" s="15">
        <f t="shared" ca="1" si="52"/>
        <v>0</v>
      </c>
      <c r="O106" s="15">
        <f t="shared" ca="1" si="52"/>
        <v>0</v>
      </c>
      <c r="P106" s="15">
        <f t="shared" ca="1" si="52"/>
        <v>0</v>
      </c>
      <c r="Q106" s="15">
        <f t="shared" ca="1" si="52"/>
        <v>0</v>
      </c>
      <c r="R106" s="15">
        <f t="shared" ca="1" si="52"/>
        <v>0</v>
      </c>
      <c r="S106" s="15">
        <f t="shared" ca="1" si="52"/>
        <v>0</v>
      </c>
      <c r="T106" s="15">
        <f t="shared" ca="1" si="5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ref="F107" ca="1" si="55">IF(OR(F101="UP5",F101="RP6"),1,0)</f>
        <v>1</v>
      </c>
      <c r="G107" s="15">
        <f t="shared" ca="1" si="52"/>
        <v>1</v>
      </c>
      <c r="H107" s="15">
        <f t="shared" ca="1" si="52"/>
        <v>1</v>
      </c>
      <c r="I107" s="15">
        <f t="shared" ca="1" si="52"/>
        <v>1</v>
      </c>
      <c r="J107" s="15">
        <f t="shared" ca="1" si="52"/>
        <v>1</v>
      </c>
      <c r="K107" s="15">
        <f t="shared" ca="1" si="52"/>
        <v>1</v>
      </c>
      <c r="L107" s="15">
        <f t="shared" ca="1" si="52"/>
        <v>1</v>
      </c>
      <c r="M107" s="15">
        <f t="shared" ca="1" si="52"/>
        <v>1</v>
      </c>
      <c r="N107" s="15">
        <f t="shared" ca="1" si="52"/>
        <v>1</v>
      </c>
      <c r="O107" s="15">
        <f t="shared" ca="1" si="52"/>
        <v>1</v>
      </c>
      <c r="P107" s="15">
        <f t="shared" ca="1" si="52"/>
        <v>1</v>
      </c>
      <c r="Q107" s="15">
        <f t="shared" ca="1" si="52"/>
        <v>1</v>
      </c>
      <c r="R107" s="15">
        <f t="shared" ca="1" si="52"/>
        <v>1</v>
      </c>
      <c r="S107" s="15">
        <f t="shared" ca="1" si="52"/>
        <v>1</v>
      </c>
      <c r="T107" s="15">
        <f t="shared" ca="1" si="52"/>
        <v>1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 ca="1">IF(F103=1,IF(SUM($F116:F116)&gt;0,IF(COUNTIF($E109:E109,F97)&lt;=F123-1,F97,F137),F130),F97)</f>
        <v>RP6</v>
      </c>
      <c r="G109" s="15" t="str">
        <f ca="1">IF(G103=1,IF(SUM($F116:G116)&gt;0,IF(COUNTIF($E109:F109,G97)&lt;=G123-1,G97,G137),G130),G97)</f>
        <v>RP6</v>
      </c>
      <c r="H109" s="15" t="str">
        <f ca="1">IF(H103=1,IF(SUM($F116:H116)&gt;0,IF(COUNTIF($E109:G109,H97)&lt;=H123-1,H97,H137),H130),H97)</f>
        <v>RP6</v>
      </c>
      <c r="I109" s="15" t="str">
        <f ca="1">IF(I103=1,IF(SUM($F116:I116)&gt;0,IF(COUNTIF($E109:H109,I97)&lt;=I123-1,I97,I137),I130),I97)</f>
        <v>RP6</v>
      </c>
      <c r="J109" s="15" t="str">
        <f ca="1">IF(J103=1,IF(SUM($F116:J116)&gt;0,IF(COUNTIF($E109:I109,J97)&lt;=J123-1,J97,J137),J130),J97)</f>
        <v>RP6</v>
      </c>
      <c r="K109" s="15" t="str">
        <f ca="1">IF(K103=1,IF(SUM($F116:K116)&gt;0,IF(COUNTIF($E109:J109,K97)&lt;=K123-1,K97,K137),K130),K97)</f>
        <v>PP4</v>
      </c>
      <c r="L109" s="15" t="str">
        <f ca="1">IF(L103=1,IF(SUM($F116:L116)&gt;0,IF(COUNTIF($E109:K109,L97)&lt;=L123-1,L97,L137),L130),L97)</f>
        <v>PP4</v>
      </c>
      <c r="M109" s="15" t="str">
        <f ca="1">IF(M103=1,IF(SUM($F116:M116)&gt;0,IF(COUNTIF($E109:L109,M97)&lt;=M123-1,M97,M137),M130),M97)</f>
        <v>PP4</v>
      </c>
      <c r="N109" s="15" t="str">
        <f ca="1">IF(N103=1,IF(SUM($F116:N116)&gt;0,IF(COUNTIF($E109:M109,N97)&lt;=N123-1,N97,N137),N130),N97)</f>
        <v>PP4</v>
      </c>
      <c r="O109" s="15" t="str">
        <f ca="1">IF(O103=1,IF(SUM($F116:O116)&gt;0,IF(COUNTIF($E109:N109,O97)&lt;=O123-1,O97,O137),O130),O97)</f>
        <v>PP4</v>
      </c>
      <c r="P109" s="15" t="str">
        <f ca="1">IF(P103=1,IF(SUM($F116:P116)&gt;0,IF(COUNTIF($E109:O109,P97)&lt;=P123-1,P97,P137),P130),P97)</f>
        <v>PP4</v>
      </c>
      <c r="Q109" s="15" t="str">
        <f ca="1">IF(Q103=1,IF(SUM($F116:Q116)&gt;0,IF(COUNTIF($E109:P109,Q97)&lt;=Q123-1,Q97,Q137),Q130),Q97)</f>
        <v>PP4</v>
      </c>
      <c r="R109" s="15" t="str">
        <f ca="1">IF(R103=1,IF(SUM($F116:R116)&gt;0,IF(COUNTIF($E109:Q109,R97)&lt;=R123-1,R97,R137),R130),R97)</f>
        <v>PP4</v>
      </c>
      <c r="S109" s="15" t="str">
        <f ca="1">IF(S103=1,IF(SUM($F116:S116)&gt;0,IF(COUNTIF($E109:R109,S97)&lt;=S123-1,S97,S137),S130),S97)</f>
        <v>PP4</v>
      </c>
      <c r="T109" s="15" t="str">
        <f ca="1"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 ca="1">IF(F104=1,IF(SUM($F117:F117)&gt;0,IF(COUNTIF($E110:E110,F98)&lt;=F124-1,F98,F138),F131),F98)</f>
        <v>PP4</v>
      </c>
      <c r="G110" s="15" t="str">
        <f ca="1">IF(G104=1,IF(SUM($F117:G117)&gt;0,IF(COUNTIF($E110:F110,G98)&lt;=G124-1,G98,G138),G131),G98)</f>
        <v>PP4</v>
      </c>
      <c r="H110" s="15" t="str">
        <f ca="1">IF(H104=1,IF(SUM($F117:H117)&gt;0,IF(COUNTIF($E110:G110,H98)&lt;=H124-1,H98,H138),H131),H98)</f>
        <v>PP4</v>
      </c>
      <c r="I110" s="15" t="str">
        <f ca="1">IF(I104=1,IF(SUM($F117:I117)&gt;0,IF(COUNTIF($E110:H110,I98)&lt;=I124-1,I98,I138),I131),I98)</f>
        <v>PP4</v>
      </c>
      <c r="J110" s="15" t="str">
        <f ca="1">IF(J104=1,IF(SUM($F117:J117)&gt;0,IF(COUNTIF($E110:I110,J98)&lt;=J124-1,J98,J138),J131),J98)</f>
        <v>PP4</v>
      </c>
      <c r="K110" s="15" t="str">
        <f ca="1">IF(K104=1,IF(SUM($F117:K117)&gt;0,IF(COUNTIF($E110:J110,K98)&lt;=K124-1,K98,K138),K131),K98)</f>
        <v>PP4</v>
      </c>
      <c r="L110" s="15" t="str">
        <f ca="1">IF(L104=1,IF(SUM($F117:L117)&gt;0,IF(COUNTIF($E110:K110,L98)&lt;=L124-1,L98,L138),L131),L98)</f>
        <v>PP4</v>
      </c>
      <c r="M110" s="15" t="str">
        <f ca="1">IF(M104=1,IF(SUM($F117:M117)&gt;0,IF(COUNTIF($E110:L110,M98)&lt;=M124-1,M98,M138),M131),M98)</f>
        <v>PP4</v>
      </c>
      <c r="N110" s="15" t="str">
        <f ca="1">IF(N104=1,IF(SUM($F117:N117)&gt;0,IF(COUNTIF($E110:M110,N98)&lt;=N124-1,N98,N138),N131),N98)</f>
        <v>PP4</v>
      </c>
      <c r="O110" s="15" t="str">
        <f ca="1">IF(O104=1,IF(SUM($F117:O117)&gt;0,IF(COUNTIF($E110:N110,O98)&lt;=O124-1,O98,O138),O131),O98)</f>
        <v>PP4</v>
      </c>
      <c r="P110" s="15" t="str">
        <f ca="1">IF(P104=1,IF(SUM($F117:P117)&gt;0,IF(COUNTIF($E110:O110,P98)&lt;=P124-1,P98,P138),P131),P98)</f>
        <v>PP4</v>
      </c>
      <c r="Q110" s="15" t="str">
        <f ca="1">IF(Q104=1,IF(SUM($F117:Q117)&gt;0,IF(COUNTIF($E110:P110,Q98)&lt;=Q124-1,Q98,Q138),Q131),Q98)</f>
        <v>PP4</v>
      </c>
      <c r="R110" s="15" t="str">
        <f ca="1">IF(R104=1,IF(SUM($F117:R117)&gt;0,IF(COUNTIF($E110:Q110,R98)&lt;=R124-1,R98,R138),R131),R98)</f>
        <v>PP4</v>
      </c>
      <c r="S110" s="15" t="str">
        <f ca="1">IF(S104=1,IF(SUM($F117:S117)&gt;0,IF(COUNTIF($E110:R110,S98)&lt;=S124-1,S98,S138),S131),S98)</f>
        <v>PP4</v>
      </c>
      <c r="T110" s="15" t="str">
        <f ca="1"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 ca="1">IF(F105=1,IF(SUM($F118:F118)&gt;0,IF(COUNTIF($E111:E111,F99)&lt;=F125-1,F99,F139),F132),F99)</f>
        <v>RP6</v>
      </c>
      <c r="G111" s="15" t="str">
        <f ca="1">IF(G105=1,IF(SUM($F118:G118)&gt;0,IF(COUNTIF($E111:F111,G99)&lt;=G125-1,G99,G139),G132),G99)</f>
        <v>RP6</v>
      </c>
      <c r="H111" s="15" t="str">
        <f ca="1">IF(H105=1,IF(SUM($F118:H118)&gt;0,IF(COUNTIF($E111:G111,H99)&lt;=H125-1,H99,H139),H132),H99)</f>
        <v>RP6</v>
      </c>
      <c r="I111" s="15" t="str">
        <f ca="1">IF(I105=1,IF(SUM($F118:I118)&gt;0,IF(COUNTIF($E111:H111,I99)&lt;=I125-1,I99,I139),I132),I99)</f>
        <v>RP6</v>
      </c>
      <c r="J111" s="15" t="str">
        <f ca="1">IF(J105=1,IF(SUM($F118:J118)&gt;0,IF(COUNTIF($E111:I111,J99)&lt;=J125-1,J99,J139),J132),J99)</f>
        <v>RP6</v>
      </c>
      <c r="K111" s="15" t="str">
        <f ca="1">IF(K105=1,IF(SUM($F118:K118)&gt;0,IF(COUNTIF($E111:J111,K99)&lt;=K125-1,K99,K139),K132),K99)</f>
        <v>PP4</v>
      </c>
      <c r="L111" s="15" t="str">
        <f ca="1">IF(L105=1,IF(SUM($F118:L118)&gt;0,IF(COUNTIF($E111:K111,L99)&lt;=L125-1,L99,L139),L132),L99)</f>
        <v>PP4</v>
      </c>
      <c r="M111" s="15" t="str">
        <f ca="1">IF(M105=1,IF(SUM($F118:M118)&gt;0,IF(COUNTIF($E111:L111,M99)&lt;=M125-1,M99,M139),M132),M99)</f>
        <v>PP4</v>
      </c>
      <c r="N111" s="15" t="str">
        <f ca="1">IF(N105=1,IF(SUM($F118:N118)&gt;0,IF(COUNTIF($E111:M111,N99)&lt;=N125-1,N99,N139),N132),N99)</f>
        <v>PP4</v>
      </c>
      <c r="O111" s="15" t="str">
        <f ca="1">IF(O105=1,IF(SUM($F118:O118)&gt;0,IF(COUNTIF($E111:N111,O99)&lt;=O125-1,O99,O139),O132),O99)</f>
        <v>PP4</v>
      </c>
      <c r="P111" s="15" t="str">
        <f ca="1">IF(P105=1,IF(SUM($F118:P118)&gt;0,IF(COUNTIF($E111:O111,P99)&lt;=P125-1,P99,P139),P132),P99)</f>
        <v>PP4</v>
      </c>
      <c r="Q111" s="15" t="str">
        <f ca="1">IF(Q105=1,IF(SUM($F118:Q118)&gt;0,IF(COUNTIF($E111:P111,Q99)&lt;=Q125-1,Q99,Q139),Q132),Q99)</f>
        <v>PP4</v>
      </c>
      <c r="R111" s="15" t="str">
        <f ca="1">IF(R105=1,IF(SUM($F118:R118)&gt;0,IF(COUNTIF($E111:Q111,R99)&lt;=R125-1,R99,R139),R132),R99)</f>
        <v>PP4</v>
      </c>
      <c r="S111" s="15" t="str">
        <f ca="1">IF(S105=1,IF(SUM($F118:S118)&gt;0,IF(COUNTIF($E111:R111,S99)&lt;=S125-1,S99,S139),S132),S99)</f>
        <v>PP4</v>
      </c>
      <c r="T111" s="15" t="str">
        <f ca="1"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 ca="1">IF(F106=1,IF(SUM($F119:F119)&gt;0,IF(COUNTIF($E112:E112,F100)&lt;=F126-1,F100,F140),F133),F100)</f>
        <v>PP0</v>
      </c>
      <c r="G112" s="15" t="str">
        <f ca="1">IF(G106=1,IF(SUM($F119:G119)&gt;0,IF(COUNTIF($E112:F112,G100)&lt;=G126-1,G100,G140),G133),G100)</f>
        <v>PP0</v>
      </c>
      <c r="H112" s="15" t="str">
        <f ca="1">IF(H106=1,IF(SUM($F119:H119)&gt;0,IF(COUNTIF($E112:G112,H100)&lt;=H126-1,H100,H140),H133),H100)</f>
        <v>PP0</v>
      </c>
      <c r="I112" s="15" t="str">
        <f ca="1">IF(I106=1,IF(SUM($F119:I119)&gt;0,IF(COUNTIF($E112:H112,I100)&lt;=I126-1,I100,I140),I133),I100)</f>
        <v>PP0</v>
      </c>
      <c r="J112" s="15" t="str">
        <f ca="1">IF(J106=1,IF(SUM($F119:J119)&gt;0,IF(COUNTIF($E112:I112,J100)&lt;=J126-1,J100,J140),J133),J100)</f>
        <v>PP0</v>
      </c>
      <c r="K112" s="15" t="str">
        <f ca="1">IF(K106=1,IF(SUM($F119:K119)&gt;0,IF(COUNTIF($E112:J112,K100)&lt;=K126-1,K100,K140),K133),K100)</f>
        <v>PP0</v>
      </c>
      <c r="L112" s="15" t="str">
        <f ca="1">IF(L106=1,IF(SUM($F119:L119)&gt;0,IF(COUNTIF($E112:K112,L100)&lt;=L126-1,L100,L140),L133),L100)</f>
        <v>PP0</v>
      </c>
      <c r="M112" s="15" t="str">
        <f ca="1">IF(M106=1,IF(SUM($F119:M119)&gt;0,IF(COUNTIF($E112:L112,M100)&lt;=M126-1,M100,M140),M133),M100)</f>
        <v>PP0</v>
      </c>
      <c r="N112" s="15" t="str">
        <f ca="1">IF(N106=1,IF(SUM($F119:N119)&gt;0,IF(COUNTIF($E112:M112,N100)&lt;=N126-1,N100,N140),N133),N100)</f>
        <v>PP0</v>
      </c>
      <c r="O112" s="15" t="str">
        <f ca="1">IF(O106=1,IF(SUM($F119:O119)&gt;0,IF(COUNTIF($E112:N112,O100)&lt;=O126-1,O100,O140),O133),O100)</f>
        <v>PP0</v>
      </c>
      <c r="P112" s="15" t="str">
        <f ca="1">IF(P106=1,IF(SUM($F119:P119)&gt;0,IF(COUNTIF($E112:O112,P100)&lt;=P126-1,P100,P140),P133),P100)</f>
        <v>PP0</v>
      </c>
      <c r="Q112" s="15" t="str">
        <f ca="1">IF(Q106=1,IF(SUM($F119:Q119)&gt;0,IF(COUNTIF($E112:P112,Q100)&lt;=Q126-1,Q100,Q140),Q133),Q100)</f>
        <v>PP0</v>
      </c>
      <c r="R112" s="15" t="str">
        <f ca="1">IF(R106=1,IF(SUM($F119:R119)&gt;0,IF(COUNTIF($E112:Q112,R100)&lt;=R126-1,R100,R140),R133),R100)</f>
        <v>PP0</v>
      </c>
      <c r="S112" s="15" t="str">
        <f ca="1">IF(S106=1,IF(SUM($F119:S119)&gt;0,IF(COUNTIF($E112:R112,S100)&lt;=S126-1,S100,S140),S133),S100)</f>
        <v>PP0</v>
      </c>
      <c r="T112" s="15" t="str">
        <f ca="1">IF(T106=1,IF(SUM($F119:T119)&gt;0,IF(COUNTIF($E112:S112,T100)&lt;=T126-1,T100,T140),T133),T100)</f>
        <v>PP0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 ca="1">IF(F107=1,IF(SUM($F120:F120)&gt;0,IF(COUNTIF($E113:E113,F101)&lt;=F127-1,F101,F141),F134),F101)</f>
        <v>RP6</v>
      </c>
      <c r="G113" s="15" t="str">
        <f ca="1">IF(G107=1,IF(SUM($F120:G120)&gt;0,IF(COUNTIF($E113:F113,G101)&lt;=G127-1,G101,G141),G134),G101)</f>
        <v>RP6</v>
      </c>
      <c r="H113" s="15" t="str">
        <f ca="1">IF(H107=1,IF(SUM($F120:H120)&gt;0,IF(COUNTIF($E113:G113,H101)&lt;=H127-1,H101,H141),H134),H101)</f>
        <v>RP6</v>
      </c>
      <c r="I113" s="15" t="str">
        <f ca="1">IF(I107=1,IF(SUM($F120:I120)&gt;0,IF(COUNTIF($E113:H113,I101)&lt;=I127-1,I101,I141),I134),I101)</f>
        <v>RP6</v>
      </c>
      <c r="J113" s="15" t="str">
        <f ca="1">IF(J107=1,IF(SUM($F120:J120)&gt;0,IF(COUNTIF($E113:I113,J101)&lt;=J127-1,J101,J141),J134),J101)</f>
        <v>RP6</v>
      </c>
      <c r="K113" s="15" t="str">
        <f ca="1">IF(K107=1,IF(SUM($F120:K120)&gt;0,IF(COUNTIF($E113:J113,K101)&lt;=K127-1,K101,K141),K134),K101)</f>
        <v>PP4</v>
      </c>
      <c r="L113" s="15" t="str">
        <f ca="1">IF(L107=1,IF(SUM($F120:L120)&gt;0,IF(COUNTIF($E113:K113,L101)&lt;=L127-1,L101,L141),L134),L101)</f>
        <v>PP4</v>
      </c>
      <c r="M113" s="15" t="str">
        <f ca="1">IF(M107=1,IF(SUM($F120:M120)&gt;0,IF(COUNTIF($E113:L113,M101)&lt;=M127-1,M101,M141),M134),M101)</f>
        <v>PP4</v>
      </c>
      <c r="N113" s="15" t="str">
        <f ca="1">IF(N107=1,IF(SUM($F120:N120)&gt;0,IF(COUNTIF($E113:M113,N101)&lt;=N127-1,N101,N141),N134),N101)</f>
        <v>PP4</v>
      </c>
      <c r="O113" s="15" t="str">
        <f ca="1">IF(O107=1,IF(SUM($F120:O120)&gt;0,IF(COUNTIF($E113:N113,O101)&lt;=O127-1,O101,O141),O134),O101)</f>
        <v>PP4</v>
      </c>
      <c r="P113" s="15" t="str">
        <f ca="1">IF(P107=1,IF(SUM($F120:P120)&gt;0,IF(COUNTIF($E113:O113,P101)&lt;=P127-1,P101,P141),P134),P101)</f>
        <v>PP4</v>
      </c>
      <c r="Q113" s="15" t="str">
        <f ca="1">IF(Q107=1,IF(SUM($F120:Q120)&gt;0,IF(COUNTIF($E113:P113,Q101)&lt;=Q127-1,Q101,Q141),Q134),Q101)</f>
        <v>PP4</v>
      </c>
      <c r="R113" s="15" t="str">
        <f ca="1">IF(R107=1,IF(SUM($F120:R120)&gt;0,IF(COUNTIF($E113:Q113,R101)&lt;=R127-1,R101,R141),R134),R101)</f>
        <v>PP4</v>
      </c>
      <c r="S113" s="15" t="str">
        <f ca="1">IF(S107=1,IF(SUM($F120:S120)&gt;0,IF(COUNTIF($E113:R113,S101)&lt;=S127-1,S101,S141),S134),S101)</f>
        <v>PP4</v>
      </c>
      <c r="T113" s="15" t="str">
        <f ca="1"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 ca="1">IF(F97=Assumptions!$A48,Assumptions!H48,IF(F97=Assumptions!$A54,Assumptions!H54,0))</f>
        <v>1</v>
      </c>
      <c r="G116" s="39">
        <f ca="1">IF(G97=Assumptions!$A48,Assumptions!I48,IF(G97=Assumptions!$A54,Assumptions!I54,0))</f>
        <v>0</v>
      </c>
      <c r="H116" s="39">
        <f ca="1">IF(H97=Assumptions!$A48,Assumptions!J48,IF(H97=Assumptions!$A54,Assumptions!J54,0))</f>
        <v>0</v>
      </c>
      <c r="I116" s="39">
        <f ca="1">IF(I97=Assumptions!$A48,Assumptions!K48,IF(I97=Assumptions!$A54,Assumptions!K54,0))</f>
        <v>0</v>
      </c>
      <c r="J116" s="39">
        <f ca="1">IF(J97=Assumptions!$A48,Assumptions!L48,IF(J97=Assumptions!$A54,Assumptions!L54,0))</f>
        <v>0</v>
      </c>
      <c r="K116" s="39">
        <f ca="1">IF(K97=Assumptions!$A48,Assumptions!M48,IF(K97=Assumptions!$A54,Assumptions!M54,0))</f>
        <v>0</v>
      </c>
      <c r="L116" s="39">
        <f ca="1">IF(L97=Assumptions!$A48,Assumptions!N48,IF(L97=Assumptions!$A54,Assumptions!N54,0))</f>
        <v>0</v>
      </c>
      <c r="M116" s="39">
        <f ca="1">IF(M97=Assumptions!$A48,Assumptions!O48,IF(M97=Assumptions!$A54,Assumptions!O54,0))</f>
        <v>0</v>
      </c>
      <c r="N116" s="39">
        <f ca="1">IF(N97=Assumptions!$A48,Assumptions!P48,IF(N97=Assumptions!$A54,Assumptions!P54,0))</f>
        <v>0</v>
      </c>
      <c r="O116" s="39">
        <f ca="1">IF(O97=Assumptions!$A48,Assumptions!Q48,IF(O97=Assumptions!$A54,Assumptions!Q54,0))</f>
        <v>0</v>
      </c>
      <c r="P116" s="39">
        <f ca="1">IF(P97=Assumptions!$A48,Assumptions!R48,IF(P97=Assumptions!$A54,Assumptions!R54,0))</f>
        <v>0</v>
      </c>
      <c r="Q116" s="39">
        <f ca="1">IF(Q97=Assumptions!$A48,Assumptions!S48,IF(Q97=Assumptions!$A54,Assumptions!S54,0))</f>
        <v>0</v>
      </c>
      <c r="R116" s="39">
        <f ca="1">IF(R97=Assumptions!$A48,Assumptions!T48,IF(R97=Assumptions!$A54,Assumptions!T54,0))</f>
        <v>0</v>
      </c>
      <c r="S116" s="39">
        <f ca="1">IF(S97=Assumptions!$A48,Assumptions!U48,IF(S97=Assumptions!$A54,Assumptions!U54,0))</f>
        <v>0</v>
      </c>
      <c r="T116" s="39">
        <f ca="1"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 ca="1">IF(F98=Assumptions!$A49,Assumptions!H49,IF(F98=Assumptions!$A55,Assumptions!H55,0))</f>
        <v>0</v>
      </c>
      <c r="G117" s="39">
        <f ca="1">IF(G98=Assumptions!$A49,Assumptions!I49,IF(G98=Assumptions!$A55,Assumptions!I55,0))</f>
        <v>0</v>
      </c>
      <c r="H117" s="39">
        <f ca="1">IF(H98=Assumptions!$A49,Assumptions!J49,IF(H98=Assumptions!$A55,Assumptions!J55,0))</f>
        <v>0</v>
      </c>
      <c r="I117" s="39">
        <f ca="1">IF(I98=Assumptions!$A49,Assumptions!K49,IF(I98=Assumptions!$A55,Assumptions!K55,0))</f>
        <v>0</v>
      </c>
      <c r="J117" s="39">
        <f ca="1">IF(J98=Assumptions!$A49,Assumptions!L49,IF(J98=Assumptions!$A55,Assumptions!L55,0))</f>
        <v>0</v>
      </c>
      <c r="K117" s="39">
        <f ca="1">IF(K98=Assumptions!$A49,Assumptions!M49,IF(K98=Assumptions!$A55,Assumptions!M55,0))</f>
        <v>0</v>
      </c>
      <c r="L117" s="39">
        <f ca="1">IF(L98=Assumptions!$A49,Assumptions!N49,IF(L98=Assumptions!$A55,Assumptions!N55,0))</f>
        <v>0</v>
      </c>
      <c r="M117" s="39">
        <f ca="1">IF(M98=Assumptions!$A49,Assumptions!O49,IF(M98=Assumptions!$A55,Assumptions!O55,0))</f>
        <v>0</v>
      </c>
      <c r="N117" s="39">
        <f ca="1">IF(N98=Assumptions!$A49,Assumptions!P49,IF(N98=Assumptions!$A55,Assumptions!P55,0))</f>
        <v>0</v>
      </c>
      <c r="O117" s="39">
        <f ca="1">IF(O98=Assumptions!$A49,Assumptions!Q49,IF(O98=Assumptions!$A55,Assumptions!Q55,0))</f>
        <v>0</v>
      </c>
      <c r="P117" s="39">
        <f ca="1">IF(P98=Assumptions!$A49,Assumptions!R49,IF(P98=Assumptions!$A55,Assumptions!R55,0))</f>
        <v>0</v>
      </c>
      <c r="Q117" s="39">
        <f ca="1">IF(Q98=Assumptions!$A49,Assumptions!S49,IF(Q98=Assumptions!$A55,Assumptions!S55,0))</f>
        <v>0</v>
      </c>
      <c r="R117" s="39">
        <f ca="1">IF(R98=Assumptions!$A49,Assumptions!T49,IF(R98=Assumptions!$A55,Assumptions!T55,0))</f>
        <v>0</v>
      </c>
      <c r="S117" s="39">
        <f ca="1">IF(S98=Assumptions!$A49,Assumptions!U49,IF(S98=Assumptions!$A55,Assumptions!U55,0))</f>
        <v>0</v>
      </c>
      <c r="T117" s="39">
        <f ca="1"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 ca="1">IF(F99=Assumptions!$A50,Assumptions!H50,IF(F99=Assumptions!$A56,Assumptions!H56,0))</f>
        <v>1</v>
      </c>
      <c r="G118" s="39">
        <f ca="1">IF(G99=Assumptions!$A50,Assumptions!I50,IF(G99=Assumptions!$A56,Assumptions!I56,0))</f>
        <v>0</v>
      </c>
      <c r="H118" s="39">
        <f ca="1">IF(H99=Assumptions!$A50,Assumptions!J50,IF(H99=Assumptions!$A56,Assumptions!J56,0))</f>
        <v>0</v>
      </c>
      <c r="I118" s="39">
        <f ca="1">IF(I99=Assumptions!$A50,Assumptions!K50,IF(I99=Assumptions!$A56,Assumptions!K56,0))</f>
        <v>0</v>
      </c>
      <c r="J118" s="39">
        <f ca="1">IF(J99=Assumptions!$A50,Assumptions!L50,IF(J99=Assumptions!$A56,Assumptions!L56,0))</f>
        <v>0</v>
      </c>
      <c r="K118" s="39">
        <f ca="1">IF(K99=Assumptions!$A50,Assumptions!M50,IF(K99=Assumptions!$A56,Assumptions!M56,0))</f>
        <v>0</v>
      </c>
      <c r="L118" s="39">
        <f ca="1">IF(L99=Assumptions!$A50,Assumptions!N50,IF(L99=Assumptions!$A56,Assumptions!N56,0))</f>
        <v>0</v>
      </c>
      <c r="M118" s="39">
        <f ca="1">IF(M99=Assumptions!$A50,Assumptions!O50,IF(M99=Assumptions!$A56,Assumptions!O56,0))</f>
        <v>0</v>
      </c>
      <c r="N118" s="39">
        <f ca="1">IF(N99=Assumptions!$A50,Assumptions!P50,IF(N99=Assumptions!$A56,Assumptions!P56,0))</f>
        <v>0</v>
      </c>
      <c r="O118" s="39">
        <f ca="1">IF(O99=Assumptions!$A50,Assumptions!Q50,IF(O99=Assumptions!$A56,Assumptions!Q56,0))</f>
        <v>0</v>
      </c>
      <c r="P118" s="39">
        <f ca="1">IF(P99=Assumptions!$A50,Assumptions!R50,IF(P99=Assumptions!$A56,Assumptions!R56,0))</f>
        <v>0</v>
      </c>
      <c r="Q118" s="39">
        <f ca="1">IF(Q99=Assumptions!$A50,Assumptions!S50,IF(Q99=Assumptions!$A56,Assumptions!S56,0))</f>
        <v>0</v>
      </c>
      <c r="R118" s="39">
        <f ca="1">IF(R99=Assumptions!$A50,Assumptions!T50,IF(R99=Assumptions!$A56,Assumptions!T56,0))</f>
        <v>0</v>
      </c>
      <c r="S118" s="39">
        <f ca="1">IF(S99=Assumptions!$A50,Assumptions!U50,IF(S99=Assumptions!$A56,Assumptions!U56,0))</f>
        <v>0</v>
      </c>
      <c r="T118" s="39">
        <f ca="1"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 ca="1">IF(F100=Assumptions!$A51,Assumptions!H51,IF(F100=Assumptions!$A57,Assumptions!H57,0))</f>
        <v>0</v>
      </c>
      <c r="G119" s="39">
        <f ca="1">IF(G100=Assumptions!$A51,Assumptions!I51,IF(G100=Assumptions!$A57,Assumptions!I57,0))</f>
        <v>0</v>
      </c>
      <c r="H119" s="39">
        <f ca="1">IF(H100=Assumptions!$A51,Assumptions!J51,IF(H100=Assumptions!$A57,Assumptions!J57,0))</f>
        <v>0</v>
      </c>
      <c r="I119" s="39">
        <f ca="1">IF(I100=Assumptions!$A51,Assumptions!K51,IF(I100=Assumptions!$A57,Assumptions!K57,0))</f>
        <v>0</v>
      </c>
      <c r="J119" s="39">
        <f ca="1">IF(J100=Assumptions!$A51,Assumptions!L51,IF(J100=Assumptions!$A57,Assumptions!L57,0))</f>
        <v>0</v>
      </c>
      <c r="K119" s="39">
        <f ca="1">IF(K100=Assumptions!$A51,Assumptions!M51,IF(K100=Assumptions!$A57,Assumptions!M57,0))</f>
        <v>0</v>
      </c>
      <c r="L119" s="39">
        <f ca="1">IF(L100=Assumptions!$A51,Assumptions!N51,IF(L100=Assumptions!$A57,Assumptions!N57,0))</f>
        <v>0</v>
      </c>
      <c r="M119" s="39">
        <f ca="1">IF(M100=Assumptions!$A51,Assumptions!O51,IF(M100=Assumptions!$A57,Assumptions!O57,0))</f>
        <v>0</v>
      </c>
      <c r="N119" s="39">
        <f ca="1">IF(N100=Assumptions!$A51,Assumptions!P51,IF(N100=Assumptions!$A57,Assumptions!P57,0))</f>
        <v>0</v>
      </c>
      <c r="O119" s="39">
        <f ca="1">IF(O100=Assumptions!$A51,Assumptions!Q51,IF(O100=Assumptions!$A57,Assumptions!Q57,0))</f>
        <v>0</v>
      </c>
      <c r="P119" s="39">
        <f ca="1">IF(P100=Assumptions!$A51,Assumptions!R51,IF(P100=Assumptions!$A57,Assumptions!R57,0))</f>
        <v>0</v>
      </c>
      <c r="Q119" s="39">
        <f ca="1">IF(Q100=Assumptions!$A51,Assumptions!S51,IF(Q100=Assumptions!$A57,Assumptions!S57,0))</f>
        <v>0</v>
      </c>
      <c r="R119" s="39">
        <f ca="1">IF(R100=Assumptions!$A51,Assumptions!T51,IF(R100=Assumptions!$A57,Assumptions!T57,0))</f>
        <v>0</v>
      </c>
      <c r="S119" s="39">
        <f ca="1">IF(S100=Assumptions!$A51,Assumptions!U51,IF(S100=Assumptions!$A57,Assumptions!U57,0))</f>
        <v>0</v>
      </c>
      <c r="T119" s="39">
        <f ca="1"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 ca="1">IF(F101=Assumptions!$A52,Assumptions!H52,IF(F101=Assumptions!$A58,Assumptions!H58,0))</f>
        <v>1</v>
      </c>
      <c r="G120" s="39">
        <f ca="1">IF(G101=Assumptions!$A52,Assumptions!I52,IF(G101=Assumptions!$A58,Assumptions!I58,0))</f>
        <v>0</v>
      </c>
      <c r="H120" s="39">
        <f ca="1">IF(H101=Assumptions!$A52,Assumptions!J52,IF(H101=Assumptions!$A58,Assumptions!J58,0))</f>
        <v>0</v>
      </c>
      <c r="I120" s="39">
        <f ca="1">IF(I101=Assumptions!$A52,Assumptions!K52,IF(I101=Assumptions!$A58,Assumptions!K58,0))</f>
        <v>0</v>
      </c>
      <c r="J120" s="39">
        <f ca="1">IF(J101=Assumptions!$A52,Assumptions!L52,IF(J101=Assumptions!$A58,Assumptions!L58,0))</f>
        <v>0</v>
      </c>
      <c r="K120" s="39">
        <f ca="1">IF(K101=Assumptions!$A52,Assumptions!M52,IF(K101=Assumptions!$A58,Assumptions!M58,0))</f>
        <v>0</v>
      </c>
      <c r="L120" s="39">
        <f ca="1">IF(L101=Assumptions!$A52,Assumptions!N52,IF(L101=Assumptions!$A58,Assumptions!N58,0))</f>
        <v>0</v>
      </c>
      <c r="M120" s="39">
        <f ca="1">IF(M101=Assumptions!$A52,Assumptions!O52,IF(M101=Assumptions!$A58,Assumptions!O58,0))</f>
        <v>0</v>
      </c>
      <c r="N120" s="39">
        <f ca="1">IF(N101=Assumptions!$A52,Assumptions!P52,IF(N101=Assumptions!$A58,Assumptions!P58,0))</f>
        <v>0</v>
      </c>
      <c r="O120" s="39">
        <f ca="1">IF(O101=Assumptions!$A52,Assumptions!Q52,IF(O101=Assumptions!$A58,Assumptions!Q58,0))</f>
        <v>0</v>
      </c>
      <c r="P120" s="39">
        <f ca="1">IF(P101=Assumptions!$A52,Assumptions!R52,IF(P101=Assumptions!$A58,Assumptions!R58,0))</f>
        <v>0</v>
      </c>
      <c r="Q120" s="39">
        <f ca="1">IF(Q101=Assumptions!$A52,Assumptions!S52,IF(Q101=Assumptions!$A58,Assumptions!S58,0))</f>
        <v>0</v>
      </c>
      <c r="R120" s="39">
        <f ca="1">IF(R101=Assumptions!$A52,Assumptions!T52,IF(R101=Assumptions!$A58,Assumptions!T58,0))</f>
        <v>0</v>
      </c>
      <c r="S120" s="39">
        <f ca="1">IF(S101=Assumptions!$A52,Assumptions!U52,IF(S101=Assumptions!$A58,Assumptions!U58,0))</f>
        <v>0</v>
      </c>
      <c r="T120" s="39">
        <f ca="1"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 ca="1">IF(F97="UP5",Assumptions!$R$201,IF(F97="RP6",Assumptions!$R$229,0))</f>
        <v>5</v>
      </c>
      <c r="G123" s="15">
        <f ca="1">IF(G97="UP5",Assumptions!$R$201,IF(G97="RP6",Assumptions!$R$229,0))</f>
        <v>5</v>
      </c>
      <c r="H123" s="15">
        <f ca="1">IF(H97="UP5",Assumptions!$R$201,IF(H97="RP6",Assumptions!$R$229,0))</f>
        <v>5</v>
      </c>
      <c r="I123" s="15">
        <f ca="1">IF(I97="UP5",Assumptions!$R$201,IF(I97="RP6",Assumptions!$R$229,0))</f>
        <v>5</v>
      </c>
      <c r="J123" s="15">
        <f ca="1">IF(J97="UP5",Assumptions!$R$201,IF(J97="RP6",Assumptions!$R$229,0))</f>
        <v>5</v>
      </c>
      <c r="K123" s="15">
        <f ca="1">IF(K97="UP5",Assumptions!$R$201,IF(K97="RP6",Assumptions!$R$229,0))</f>
        <v>5</v>
      </c>
      <c r="L123" s="15">
        <f ca="1">IF(L97="UP5",Assumptions!$R$201,IF(L97="RP6",Assumptions!$R$229,0))</f>
        <v>5</v>
      </c>
      <c r="M123" s="15">
        <f ca="1">IF(M97="UP5",Assumptions!$R$201,IF(M97="RP6",Assumptions!$R$229,0))</f>
        <v>5</v>
      </c>
      <c r="N123" s="15">
        <f ca="1">IF(N97="UP5",Assumptions!$R$201,IF(N97="RP6",Assumptions!$R$229,0))</f>
        <v>5</v>
      </c>
      <c r="O123" s="15">
        <f ca="1">IF(O97="UP5",Assumptions!$R$201,IF(O97="RP6",Assumptions!$R$229,0))</f>
        <v>5</v>
      </c>
      <c r="P123" s="15">
        <f ca="1">IF(P97="UP5",Assumptions!$R$201,IF(P97="RP6",Assumptions!$R$229,0))</f>
        <v>5</v>
      </c>
      <c r="Q123" s="15">
        <f ca="1">IF(Q97="UP5",Assumptions!$R$201,IF(Q97="RP6",Assumptions!$R$229,0))</f>
        <v>5</v>
      </c>
      <c r="R123" s="15">
        <f ca="1">IF(R97="UP5",Assumptions!$R$201,IF(R97="RP6",Assumptions!$R$229,0))</f>
        <v>5</v>
      </c>
      <c r="S123" s="15">
        <f ca="1">IF(S97="UP5",Assumptions!$R$201,IF(S97="RP6",Assumptions!$R$229,0))</f>
        <v>5</v>
      </c>
      <c r="T123" s="15">
        <f ca="1">IF(T97="UP5",Assumptions!$R$201,IF(T97="RP6",Assumptions!$R$229,0))</f>
        <v>5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 ca="1">IF(F98="UP5",Assumptions!$R$201,IF(F98="RP6",Assumptions!$R$229,0))</f>
        <v>0</v>
      </c>
      <c r="G124" s="15">
        <f ca="1">IF(G98="UP5",Assumptions!$R$201,IF(G98="RP6",Assumptions!$R$229,0))</f>
        <v>0</v>
      </c>
      <c r="H124" s="15">
        <f ca="1">IF(H98="UP5",Assumptions!$R$201,IF(H98="RP6",Assumptions!$R$229,0))</f>
        <v>0</v>
      </c>
      <c r="I124" s="15">
        <f ca="1">IF(I98="UP5",Assumptions!$R$201,IF(I98="RP6",Assumptions!$R$229,0))</f>
        <v>0</v>
      </c>
      <c r="J124" s="15">
        <f ca="1">IF(J98="UP5",Assumptions!$R$201,IF(J98="RP6",Assumptions!$R$229,0))</f>
        <v>0</v>
      </c>
      <c r="K124" s="15">
        <f ca="1">IF(K98="UP5",Assumptions!$R$201,IF(K98="RP6",Assumptions!$R$229,0))</f>
        <v>0</v>
      </c>
      <c r="L124" s="15">
        <f ca="1">IF(L98="UP5",Assumptions!$R$201,IF(L98="RP6",Assumptions!$R$229,0))</f>
        <v>0</v>
      </c>
      <c r="M124" s="15">
        <f ca="1">IF(M98="UP5",Assumptions!$R$201,IF(M98="RP6",Assumptions!$R$229,0))</f>
        <v>0</v>
      </c>
      <c r="N124" s="15">
        <f ca="1">IF(N98="UP5",Assumptions!$R$201,IF(N98="RP6",Assumptions!$R$229,0))</f>
        <v>0</v>
      </c>
      <c r="O124" s="15">
        <f ca="1">IF(O98="UP5",Assumptions!$R$201,IF(O98="RP6",Assumptions!$R$229,0))</f>
        <v>0</v>
      </c>
      <c r="P124" s="15">
        <f ca="1">IF(P98="UP5",Assumptions!$R$201,IF(P98="RP6",Assumptions!$R$229,0))</f>
        <v>0</v>
      </c>
      <c r="Q124" s="15">
        <f ca="1">IF(Q98="UP5",Assumptions!$R$201,IF(Q98="RP6",Assumptions!$R$229,0))</f>
        <v>0</v>
      </c>
      <c r="R124" s="15">
        <f ca="1">IF(R98="UP5",Assumptions!$R$201,IF(R98="RP6",Assumptions!$R$229,0))</f>
        <v>0</v>
      </c>
      <c r="S124" s="15">
        <f ca="1">IF(S98="UP5",Assumptions!$R$201,IF(S98="RP6",Assumptions!$R$229,0))</f>
        <v>0</v>
      </c>
      <c r="T124" s="15">
        <f ca="1"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 ca="1">IF(F99="UP5",Assumptions!$R$201,IF(F99="RP6",Assumptions!$R$229,0))</f>
        <v>5</v>
      </c>
      <c r="G125" s="15">
        <f ca="1">IF(G99="UP5",Assumptions!$R$201,IF(G99="RP6",Assumptions!$R$229,0))</f>
        <v>5</v>
      </c>
      <c r="H125" s="15">
        <f ca="1">IF(H99="UP5",Assumptions!$R$201,IF(H99="RP6",Assumptions!$R$229,0))</f>
        <v>5</v>
      </c>
      <c r="I125" s="15">
        <f ca="1">IF(I99="UP5",Assumptions!$R$201,IF(I99="RP6",Assumptions!$R$229,0))</f>
        <v>5</v>
      </c>
      <c r="J125" s="15">
        <f ca="1">IF(J99="UP5",Assumptions!$R$201,IF(J99="RP6",Assumptions!$R$229,0))</f>
        <v>5</v>
      </c>
      <c r="K125" s="15">
        <f ca="1">IF(K99="UP5",Assumptions!$R$201,IF(K99="RP6",Assumptions!$R$229,0))</f>
        <v>5</v>
      </c>
      <c r="L125" s="15">
        <f ca="1">IF(L99="UP5",Assumptions!$R$201,IF(L99="RP6",Assumptions!$R$229,0))</f>
        <v>5</v>
      </c>
      <c r="M125" s="15">
        <f ca="1">IF(M99="UP5",Assumptions!$R$201,IF(M99="RP6",Assumptions!$R$229,0))</f>
        <v>5</v>
      </c>
      <c r="N125" s="15">
        <f ca="1">IF(N99="UP5",Assumptions!$R$201,IF(N99="RP6",Assumptions!$R$229,0))</f>
        <v>5</v>
      </c>
      <c r="O125" s="15">
        <f ca="1">IF(O99="UP5",Assumptions!$R$201,IF(O99="RP6",Assumptions!$R$229,0))</f>
        <v>5</v>
      </c>
      <c r="P125" s="15">
        <f ca="1">IF(P99="UP5",Assumptions!$R$201,IF(P99="RP6",Assumptions!$R$229,0))</f>
        <v>5</v>
      </c>
      <c r="Q125" s="15">
        <f ca="1">IF(Q99="UP5",Assumptions!$R$201,IF(Q99="RP6",Assumptions!$R$229,0))</f>
        <v>5</v>
      </c>
      <c r="R125" s="15">
        <f ca="1">IF(R99="UP5",Assumptions!$R$201,IF(R99="RP6",Assumptions!$R$229,0))</f>
        <v>5</v>
      </c>
      <c r="S125" s="15">
        <f ca="1">IF(S99="UP5",Assumptions!$R$201,IF(S99="RP6",Assumptions!$R$229,0))</f>
        <v>5</v>
      </c>
      <c r="T125" s="15">
        <f ca="1">IF(T99="UP5",Assumptions!$R$201,IF(T99="RP6",Assumptions!$R$229,0))</f>
        <v>5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 ca="1">IF(F100="UP5",Assumptions!$R$201,IF(F100="RP6",Assumptions!$R$229,0))</f>
        <v>0</v>
      </c>
      <c r="G126" s="15">
        <f ca="1">IF(G100="UP5",Assumptions!$R$201,IF(G100="RP6",Assumptions!$R$229,0))</f>
        <v>0</v>
      </c>
      <c r="H126" s="15">
        <f ca="1">IF(H100="UP5",Assumptions!$R$201,IF(H100="RP6",Assumptions!$R$229,0))</f>
        <v>0</v>
      </c>
      <c r="I126" s="15">
        <f ca="1">IF(I100="UP5",Assumptions!$R$201,IF(I100="RP6",Assumptions!$R$229,0))</f>
        <v>0</v>
      </c>
      <c r="J126" s="15">
        <f ca="1">IF(J100="UP5",Assumptions!$R$201,IF(J100="RP6",Assumptions!$R$229,0))</f>
        <v>0</v>
      </c>
      <c r="K126" s="15">
        <f ca="1">IF(K100="UP5",Assumptions!$R$201,IF(K100="RP6",Assumptions!$R$229,0))</f>
        <v>0</v>
      </c>
      <c r="L126" s="15">
        <f ca="1">IF(L100="UP5",Assumptions!$R$201,IF(L100="RP6",Assumptions!$R$229,0))</f>
        <v>0</v>
      </c>
      <c r="M126" s="15">
        <f ca="1">IF(M100="UP5",Assumptions!$R$201,IF(M100="RP6",Assumptions!$R$229,0))</f>
        <v>0</v>
      </c>
      <c r="N126" s="15">
        <f ca="1">IF(N100="UP5",Assumptions!$R$201,IF(N100="RP6",Assumptions!$R$229,0))</f>
        <v>0</v>
      </c>
      <c r="O126" s="15">
        <f ca="1">IF(O100="UP5",Assumptions!$R$201,IF(O100="RP6",Assumptions!$R$229,0))</f>
        <v>0</v>
      </c>
      <c r="P126" s="15">
        <f ca="1">IF(P100="UP5",Assumptions!$R$201,IF(P100="RP6",Assumptions!$R$229,0))</f>
        <v>0</v>
      </c>
      <c r="Q126" s="15">
        <f ca="1">IF(Q100="UP5",Assumptions!$R$201,IF(Q100="RP6",Assumptions!$R$229,0))</f>
        <v>0</v>
      </c>
      <c r="R126" s="15">
        <f ca="1">IF(R100="UP5",Assumptions!$R$201,IF(R100="RP6",Assumptions!$R$229,0))</f>
        <v>0</v>
      </c>
      <c r="S126" s="15">
        <f ca="1">IF(S100="UP5",Assumptions!$R$201,IF(S100="RP6",Assumptions!$R$229,0))</f>
        <v>0</v>
      </c>
      <c r="T126" s="15">
        <f ca="1"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 ca="1">IF(F101="UP5",Assumptions!$R$201,IF(F101="RP6",Assumptions!$R$229,0))</f>
        <v>5</v>
      </c>
      <c r="G127" s="15">
        <f ca="1">IF(G101="UP5",Assumptions!$R$201,IF(G101="RP6",Assumptions!$R$229,0))</f>
        <v>5</v>
      </c>
      <c r="H127" s="15">
        <f ca="1">IF(H101="UP5",Assumptions!$R$201,IF(H101="RP6",Assumptions!$R$229,0))</f>
        <v>5</v>
      </c>
      <c r="I127" s="15">
        <f ca="1">IF(I101="UP5",Assumptions!$R$201,IF(I101="RP6",Assumptions!$R$229,0))</f>
        <v>5</v>
      </c>
      <c r="J127" s="15">
        <f ca="1">IF(J101="UP5",Assumptions!$R$201,IF(J101="RP6",Assumptions!$R$229,0))</f>
        <v>5</v>
      </c>
      <c r="K127" s="15">
        <f ca="1">IF(K101="UP5",Assumptions!$R$201,IF(K101="RP6",Assumptions!$R$229,0))</f>
        <v>5</v>
      </c>
      <c r="L127" s="15">
        <f ca="1">IF(L101="UP5",Assumptions!$R$201,IF(L101="RP6",Assumptions!$R$229,0))</f>
        <v>5</v>
      </c>
      <c r="M127" s="15">
        <f ca="1">IF(M101="UP5",Assumptions!$R$201,IF(M101="RP6",Assumptions!$R$229,0))</f>
        <v>5</v>
      </c>
      <c r="N127" s="15">
        <f ca="1">IF(N101="UP5",Assumptions!$R$201,IF(N101="RP6",Assumptions!$R$229,0))</f>
        <v>5</v>
      </c>
      <c r="O127" s="15">
        <f ca="1">IF(O101="UP5",Assumptions!$R$201,IF(O101="RP6",Assumptions!$R$229,0))</f>
        <v>5</v>
      </c>
      <c r="P127" s="15">
        <f ca="1">IF(P101="UP5",Assumptions!$R$201,IF(P101="RP6",Assumptions!$R$229,0))</f>
        <v>5</v>
      </c>
      <c r="Q127" s="15">
        <f ca="1">IF(Q101="UP5",Assumptions!$R$201,IF(Q101="RP6",Assumptions!$R$229,0))</f>
        <v>5</v>
      </c>
      <c r="R127" s="15">
        <f ca="1">IF(R101="UP5",Assumptions!$R$201,IF(R101="RP6",Assumptions!$R$229,0))</f>
        <v>5</v>
      </c>
      <c r="S127" s="15">
        <f ca="1">IF(S101="UP5",Assumptions!$R$201,IF(S101="RP6",Assumptions!$R$229,0))</f>
        <v>5</v>
      </c>
      <c r="T127" s="15">
        <f ca="1">IF(T101="UP5",Assumptions!$R$201,IF(T101="RP6",Assumptions!$R$229,0))</f>
        <v>5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8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56">$F$130</f>
        <v>PP2</v>
      </c>
      <c r="I130" s="37" t="str">
        <f t="shared" si="56"/>
        <v>PP2</v>
      </c>
      <c r="J130" s="37" t="str">
        <f t="shared" si="56"/>
        <v>PP2</v>
      </c>
      <c r="K130" s="37" t="str">
        <f t="shared" si="56"/>
        <v>PP2</v>
      </c>
      <c r="L130" s="37" t="str">
        <f t="shared" si="56"/>
        <v>PP2</v>
      </c>
      <c r="M130" s="37" t="str">
        <f t="shared" si="56"/>
        <v>PP2</v>
      </c>
      <c r="N130" s="37" t="str">
        <f t="shared" si="56"/>
        <v>PP2</v>
      </c>
      <c r="O130" s="37" t="str">
        <f t="shared" si="56"/>
        <v>PP2</v>
      </c>
      <c r="P130" s="37" t="str">
        <f t="shared" si="56"/>
        <v>PP2</v>
      </c>
      <c r="Q130" s="37" t="str">
        <f t="shared" si="56"/>
        <v>PP2</v>
      </c>
      <c r="R130" s="37" t="str">
        <f t="shared" si="56"/>
        <v>PP2</v>
      </c>
      <c r="S130" s="37" t="str">
        <f t="shared" si="56"/>
        <v>PP2</v>
      </c>
      <c r="T130" s="37" t="str">
        <f t="shared" si="56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57">$F$131</f>
        <v>PP2</v>
      </c>
      <c r="I131" s="15" t="str">
        <f t="shared" si="57"/>
        <v>PP2</v>
      </c>
      <c r="J131" s="15" t="str">
        <f t="shared" si="57"/>
        <v>PP2</v>
      </c>
      <c r="K131" s="15" t="str">
        <f t="shared" si="57"/>
        <v>PP2</v>
      </c>
      <c r="L131" s="15" t="str">
        <f t="shared" si="57"/>
        <v>PP2</v>
      </c>
      <c r="M131" s="15" t="str">
        <f t="shared" si="57"/>
        <v>PP2</v>
      </c>
      <c r="N131" s="15" t="str">
        <f t="shared" si="57"/>
        <v>PP2</v>
      </c>
      <c r="O131" s="15" t="str">
        <f t="shared" si="57"/>
        <v>PP2</v>
      </c>
      <c r="P131" s="15" t="str">
        <f t="shared" si="57"/>
        <v>PP2</v>
      </c>
      <c r="Q131" s="15" t="str">
        <f t="shared" si="57"/>
        <v>PP2</v>
      </c>
      <c r="R131" s="15" t="str">
        <f t="shared" si="57"/>
        <v>PP2</v>
      </c>
      <c r="S131" s="15" t="str">
        <f t="shared" si="57"/>
        <v>PP2</v>
      </c>
      <c r="T131" s="15" t="str">
        <f t="shared" si="57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58">$F$132</f>
        <v>PP2</v>
      </c>
      <c r="I132" s="15" t="str">
        <f t="shared" si="58"/>
        <v>PP2</v>
      </c>
      <c r="J132" s="15" t="str">
        <f t="shared" si="58"/>
        <v>PP2</v>
      </c>
      <c r="K132" s="15" t="str">
        <f t="shared" si="58"/>
        <v>PP2</v>
      </c>
      <c r="L132" s="15" t="str">
        <f t="shared" si="58"/>
        <v>PP2</v>
      </c>
      <c r="M132" s="15" t="str">
        <f t="shared" si="58"/>
        <v>PP2</v>
      </c>
      <c r="N132" s="15" t="str">
        <f t="shared" si="58"/>
        <v>PP2</v>
      </c>
      <c r="O132" s="15" t="str">
        <f t="shared" si="58"/>
        <v>PP2</v>
      </c>
      <c r="P132" s="15" t="str">
        <f t="shared" si="58"/>
        <v>PP2</v>
      </c>
      <c r="Q132" s="15" t="str">
        <f t="shared" si="58"/>
        <v>PP2</v>
      </c>
      <c r="R132" s="15" t="str">
        <f t="shared" si="58"/>
        <v>PP2</v>
      </c>
      <c r="S132" s="15" t="str">
        <f t="shared" si="58"/>
        <v>PP2</v>
      </c>
      <c r="T132" s="15" t="str">
        <f t="shared" si="58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59">$F$133</f>
        <v>PP2</v>
      </c>
      <c r="I133" s="15" t="str">
        <f t="shared" si="59"/>
        <v>PP2</v>
      </c>
      <c r="J133" s="15" t="str">
        <f t="shared" si="59"/>
        <v>PP2</v>
      </c>
      <c r="K133" s="15" t="str">
        <f t="shared" si="59"/>
        <v>PP2</v>
      </c>
      <c r="L133" s="15" t="str">
        <f t="shared" si="59"/>
        <v>PP2</v>
      </c>
      <c r="M133" s="15" t="str">
        <f t="shared" si="59"/>
        <v>PP2</v>
      </c>
      <c r="N133" s="15" t="str">
        <f t="shared" si="59"/>
        <v>PP2</v>
      </c>
      <c r="O133" s="15" t="str">
        <f t="shared" si="59"/>
        <v>PP2</v>
      </c>
      <c r="P133" s="15" t="str">
        <f t="shared" si="59"/>
        <v>PP2</v>
      </c>
      <c r="Q133" s="15" t="str">
        <f t="shared" si="59"/>
        <v>PP2</v>
      </c>
      <c r="R133" s="15" t="str">
        <f t="shared" si="59"/>
        <v>PP2</v>
      </c>
      <c r="S133" s="15" t="str">
        <f t="shared" si="59"/>
        <v>PP2</v>
      </c>
      <c r="T133" s="15" t="str">
        <f t="shared" si="59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60">$F$134</f>
        <v>PP2</v>
      </c>
      <c r="I134" s="15" t="str">
        <f t="shared" si="60"/>
        <v>PP2</v>
      </c>
      <c r="J134" s="15" t="str">
        <f t="shared" si="60"/>
        <v>PP2</v>
      </c>
      <c r="K134" s="15" t="str">
        <f t="shared" si="60"/>
        <v>PP2</v>
      </c>
      <c r="L134" s="15" t="str">
        <f t="shared" si="60"/>
        <v>PP2</v>
      </c>
      <c r="M134" s="15" t="str">
        <f t="shared" si="60"/>
        <v>PP2</v>
      </c>
      <c r="N134" s="15" t="str">
        <f t="shared" si="60"/>
        <v>PP2</v>
      </c>
      <c r="O134" s="15" t="str">
        <f t="shared" si="60"/>
        <v>PP2</v>
      </c>
      <c r="P134" s="15" t="str">
        <f t="shared" si="60"/>
        <v>PP2</v>
      </c>
      <c r="Q134" s="15" t="str">
        <f t="shared" si="60"/>
        <v>PP2</v>
      </c>
      <c r="R134" s="15" t="str">
        <f t="shared" si="60"/>
        <v>PP2</v>
      </c>
      <c r="S134" s="15" t="str">
        <f t="shared" si="60"/>
        <v>PP2</v>
      </c>
      <c r="T134" s="15" t="str">
        <f t="shared" si="60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8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61">G137</f>
        <v>PP4</v>
      </c>
      <c r="I137" s="37" t="str">
        <f t="shared" si="61"/>
        <v>PP4</v>
      </c>
      <c r="J137" s="37" t="str">
        <f t="shared" si="61"/>
        <v>PP4</v>
      </c>
      <c r="K137" s="37" t="str">
        <f t="shared" si="61"/>
        <v>PP4</v>
      </c>
      <c r="L137" s="37" t="str">
        <f t="shared" si="61"/>
        <v>PP4</v>
      </c>
      <c r="M137" s="37" t="str">
        <f t="shared" si="61"/>
        <v>PP4</v>
      </c>
      <c r="N137" s="37" t="str">
        <f t="shared" si="61"/>
        <v>PP4</v>
      </c>
      <c r="O137" s="37" t="str">
        <f t="shared" si="61"/>
        <v>PP4</v>
      </c>
      <c r="P137" s="37" t="str">
        <f t="shared" si="61"/>
        <v>PP4</v>
      </c>
      <c r="Q137" s="37" t="str">
        <f t="shared" si="61"/>
        <v>PP4</v>
      </c>
      <c r="R137" s="37" t="str">
        <f t="shared" si="61"/>
        <v>PP4</v>
      </c>
      <c r="S137" s="37" t="str">
        <f t="shared" si="61"/>
        <v>PP4</v>
      </c>
      <c r="T137" s="37" t="str">
        <f t="shared" si="61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38" si="62">F138</f>
        <v>PP4</v>
      </c>
      <c r="H138" s="15" t="str">
        <f t="shared" si="62"/>
        <v>PP4</v>
      </c>
      <c r="I138" s="15" t="str">
        <f t="shared" si="62"/>
        <v>PP4</v>
      </c>
      <c r="J138" s="15" t="str">
        <f t="shared" si="62"/>
        <v>PP4</v>
      </c>
      <c r="K138" s="15" t="str">
        <f t="shared" si="62"/>
        <v>PP4</v>
      </c>
      <c r="L138" s="15" t="str">
        <f t="shared" si="62"/>
        <v>PP4</v>
      </c>
      <c r="M138" s="15" t="str">
        <f t="shared" si="62"/>
        <v>PP4</v>
      </c>
      <c r="N138" s="15" t="str">
        <f t="shared" si="62"/>
        <v>PP4</v>
      </c>
      <c r="O138" s="15" t="str">
        <f t="shared" si="62"/>
        <v>PP4</v>
      </c>
      <c r="P138" s="15" t="str">
        <f t="shared" si="62"/>
        <v>PP4</v>
      </c>
      <c r="Q138" s="15" t="str">
        <f t="shared" si="62"/>
        <v>PP4</v>
      </c>
      <c r="R138" s="15" t="str">
        <f t="shared" si="62"/>
        <v>PP4</v>
      </c>
      <c r="S138" s="15" t="str">
        <f t="shared" si="62"/>
        <v>PP4</v>
      </c>
      <c r="T138" s="15" t="str">
        <f t="shared" si="62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ref="G139:T139" si="63">F139</f>
        <v>PP4</v>
      </c>
      <c r="H139" s="15" t="str">
        <f t="shared" si="63"/>
        <v>PP4</v>
      </c>
      <c r="I139" s="15" t="str">
        <f t="shared" si="63"/>
        <v>PP4</v>
      </c>
      <c r="J139" s="15" t="str">
        <f t="shared" si="63"/>
        <v>PP4</v>
      </c>
      <c r="K139" s="15" t="str">
        <f t="shared" si="63"/>
        <v>PP4</v>
      </c>
      <c r="L139" s="15" t="str">
        <f t="shared" si="63"/>
        <v>PP4</v>
      </c>
      <c r="M139" s="15" t="str">
        <f t="shared" si="63"/>
        <v>PP4</v>
      </c>
      <c r="N139" s="15" t="str">
        <f t="shared" si="63"/>
        <v>PP4</v>
      </c>
      <c r="O139" s="15" t="str">
        <f t="shared" si="63"/>
        <v>PP4</v>
      </c>
      <c r="P139" s="15" t="str">
        <f t="shared" si="63"/>
        <v>PP4</v>
      </c>
      <c r="Q139" s="15" t="str">
        <f t="shared" si="63"/>
        <v>PP4</v>
      </c>
      <c r="R139" s="15" t="str">
        <f t="shared" si="63"/>
        <v>PP4</v>
      </c>
      <c r="S139" s="15" t="str">
        <f t="shared" si="63"/>
        <v>PP4</v>
      </c>
      <c r="T139" s="15" t="str">
        <f t="shared" si="63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ref="G140:T140" si="64">F140</f>
        <v>PP4</v>
      </c>
      <c r="H140" s="15" t="str">
        <f t="shared" si="64"/>
        <v>PP4</v>
      </c>
      <c r="I140" s="15" t="str">
        <f t="shared" si="64"/>
        <v>PP4</v>
      </c>
      <c r="J140" s="15" t="str">
        <f t="shared" si="64"/>
        <v>PP4</v>
      </c>
      <c r="K140" s="15" t="str">
        <f t="shared" si="64"/>
        <v>PP4</v>
      </c>
      <c r="L140" s="15" t="str">
        <f t="shared" si="64"/>
        <v>PP4</v>
      </c>
      <c r="M140" s="15" t="str">
        <f t="shared" si="64"/>
        <v>PP4</v>
      </c>
      <c r="N140" s="15" t="str">
        <f t="shared" si="64"/>
        <v>PP4</v>
      </c>
      <c r="O140" s="15" t="str">
        <f t="shared" si="64"/>
        <v>PP4</v>
      </c>
      <c r="P140" s="15" t="str">
        <f t="shared" si="64"/>
        <v>PP4</v>
      </c>
      <c r="Q140" s="15" t="str">
        <f t="shared" si="64"/>
        <v>PP4</v>
      </c>
      <c r="R140" s="15" t="str">
        <f t="shared" si="64"/>
        <v>PP4</v>
      </c>
      <c r="S140" s="15" t="str">
        <f t="shared" si="64"/>
        <v>PP4</v>
      </c>
      <c r="T140" s="15" t="str">
        <f t="shared" si="64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ref="G141:T141" si="65">F141</f>
        <v>PP4</v>
      </c>
      <c r="H141" s="15" t="str">
        <f t="shared" si="65"/>
        <v>PP4</v>
      </c>
      <c r="I141" s="15" t="str">
        <f t="shared" si="65"/>
        <v>PP4</v>
      </c>
      <c r="J141" s="15" t="str">
        <f t="shared" si="65"/>
        <v>PP4</v>
      </c>
      <c r="K141" s="15" t="str">
        <f t="shared" si="65"/>
        <v>PP4</v>
      </c>
      <c r="L141" s="15" t="str">
        <f t="shared" si="65"/>
        <v>PP4</v>
      </c>
      <c r="M141" s="15" t="str">
        <f t="shared" si="65"/>
        <v>PP4</v>
      </c>
      <c r="N141" s="15" t="str">
        <f t="shared" si="65"/>
        <v>PP4</v>
      </c>
      <c r="O141" s="15" t="str">
        <f t="shared" si="65"/>
        <v>PP4</v>
      </c>
      <c r="P141" s="15" t="str">
        <f t="shared" si="65"/>
        <v>PP4</v>
      </c>
      <c r="Q141" s="15" t="str">
        <f t="shared" si="65"/>
        <v>PP4</v>
      </c>
      <c r="R141" s="15" t="str">
        <f t="shared" si="65"/>
        <v>PP4</v>
      </c>
      <c r="S141" s="15" t="str">
        <f t="shared" si="65"/>
        <v>PP4</v>
      </c>
      <c r="T141" s="15" t="str">
        <f t="shared" si="65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8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H148" si="66">G144</f>
        <v>PP2</v>
      </c>
      <c r="I144" s="37" t="str">
        <f t="shared" ref="I144:I148" si="67">H144</f>
        <v>PP2</v>
      </c>
      <c r="J144" s="37" t="str">
        <f t="shared" ref="J144:J148" si="68">I144</f>
        <v>PP2</v>
      </c>
      <c r="K144" s="37" t="str">
        <f t="shared" ref="K144:K148" si="69">J144</f>
        <v>PP2</v>
      </c>
      <c r="L144" s="37" t="str">
        <f t="shared" ref="L144:L148" si="70">K144</f>
        <v>PP2</v>
      </c>
      <c r="M144" s="37" t="str">
        <f t="shared" ref="M144:M148" si="71">L144</f>
        <v>PP2</v>
      </c>
      <c r="N144" s="37" t="str">
        <f t="shared" ref="N144:N148" si="72">M144</f>
        <v>PP2</v>
      </c>
      <c r="O144" s="37" t="str">
        <f t="shared" ref="O144:O148" si="73">N144</f>
        <v>PP2</v>
      </c>
      <c r="P144" s="37" t="str">
        <f t="shared" ref="P144:P148" si="74">O144</f>
        <v>PP2</v>
      </c>
      <c r="Q144" s="37" t="str">
        <f t="shared" ref="Q144:Q148" si="75">P144</f>
        <v>PP2</v>
      </c>
      <c r="R144" s="37" t="str">
        <f t="shared" ref="R144:R148" si="76">Q144</f>
        <v>PP2</v>
      </c>
      <c r="S144" s="37" t="str">
        <f t="shared" ref="S144:S148" si="77">R144</f>
        <v>PP2</v>
      </c>
      <c r="T144" s="37" t="str">
        <f t="shared" ref="T144:T148" si="78">S144</f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79">F145</f>
        <v>PP2</v>
      </c>
      <c r="H145" s="15" t="str">
        <f t="shared" si="66"/>
        <v>PP2</v>
      </c>
      <c r="I145" s="15" t="str">
        <f t="shared" si="67"/>
        <v>PP2</v>
      </c>
      <c r="J145" s="15" t="str">
        <f t="shared" si="68"/>
        <v>PP2</v>
      </c>
      <c r="K145" s="15" t="str">
        <f t="shared" si="69"/>
        <v>PP2</v>
      </c>
      <c r="L145" s="15" t="str">
        <f t="shared" si="70"/>
        <v>PP2</v>
      </c>
      <c r="M145" s="15" t="str">
        <f t="shared" si="71"/>
        <v>PP2</v>
      </c>
      <c r="N145" s="15" t="str">
        <f t="shared" si="72"/>
        <v>PP2</v>
      </c>
      <c r="O145" s="15" t="str">
        <f t="shared" si="73"/>
        <v>PP2</v>
      </c>
      <c r="P145" s="15" t="str">
        <f t="shared" si="74"/>
        <v>PP2</v>
      </c>
      <c r="Q145" s="15" t="str">
        <f t="shared" si="75"/>
        <v>PP2</v>
      </c>
      <c r="R145" s="15" t="str">
        <f t="shared" si="76"/>
        <v>PP2</v>
      </c>
      <c r="S145" s="15" t="str">
        <f t="shared" si="77"/>
        <v>PP2</v>
      </c>
      <c r="T145" s="15" t="str">
        <f t="shared" si="78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79"/>
        <v>PP2</v>
      </c>
      <c r="H146" s="15" t="str">
        <f t="shared" si="66"/>
        <v>PP2</v>
      </c>
      <c r="I146" s="15" t="str">
        <f t="shared" si="67"/>
        <v>PP2</v>
      </c>
      <c r="J146" s="15" t="str">
        <f t="shared" si="68"/>
        <v>PP2</v>
      </c>
      <c r="K146" s="15" t="str">
        <f t="shared" si="69"/>
        <v>PP2</v>
      </c>
      <c r="L146" s="15" t="str">
        <f t="shared" si="70"/>
        <v>PP2</v>
      </c>
      <c r="M146" s="15" t="str">
        <f t="shared" si="71"/>
        <v>PP2</v>
      </c>
      <c r="N146" s="15" t="str">
        <f t="shared" si="72"/>
        <v>PP2</v>
      </c>
      <c r="O146" s="15" t="str">
        <f t="shared" si="73"/>
        <v>PP2</v>
      </c>
      <c r="P146" s="15" t="str">
        <f t="shared" si="74"/>
        <v>PP2</v>
      </c>
      <c r="Q146" s="15" t="str">
        <f t="shared" si="75"/>
        <v>PP2</v>
      </c>
      <c r="R146" s="15" t="str">
        <f t="shared" si="76"/>
        <v>PP2</v>
      </c>
      <c r="S146" s="15" t="str">
        <f t="shared" si="77"/>
        <v>PP2</v>
      </c>
      <c r="T146" s="15" t="str">
        <f t="shared" si="78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79"/>
        <v>PP2</v>
      </c>
      <c r="H147" s="15" t="str">
        <f t="shared" si="66"/>
        <v>PP2</v>
      </c>
      <c r="I147" s="15" t="str">
        <f t="shared" si="67"/>
        <v>PP2</v>
      </c>
      <c r="J147" s="15" t="str">
        <f t="shared" si="68"/>
        <v>PP2</v>
      </c>
      <c r="K147" s="15" t="str">
        <f t="shared" si="69"/>
        <v>PP2</v>
      </c>
      <c r="L147" s="15" t="str">
        <f t="shared" si="70"/>
        <v>PP2</v>
      </c>
      <c r="M147" s="15" t="str">
        <f t="shared" si="71"/>
        <v>PP2</v>
      </c>
      <c r="N147" s="15" t="str">
        <f t="shared" si="72"/>
        <v>PP2</v>
      </c>
      <c r="O147" s="15" t="str">
        <f t="shared" si="73"/>
        <v>PP2</v>
      </c>
      <c r="P147" s="15" t="str">
        <f t="shared" si="74"/>
        <v>PP2</v>
      </c>
      <c r="Q147" s="15" t="str">
        <f t="shared" si="75"/>
        <v>PP2</v>
      </c>
      <c r="R147" s="15" t="str">
        <f t="shared" si="76"/>
        <v>PP2</v>
      </c>
      <c r="S147" s="15" t="str">
        <f t="shared" si="77"/>
        <v>PP2</v>
      </c>
      <c r="T147" s="15" t="str">
        <f t="shared" si="78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79"/>
        <v>PP2</v>
      </c>
      <c r="H148" s="15" t="str">
        <f t="shared" si="66"/>
        <v>PP2</v>
      </c>
      <c r="I148" s="15" t="str">
        <f t="shared" si="67"/>
        <v>PP2</v>
      </c>
      <c r="J148" s="15" t="str">
        <f t="shared" si="68"/>
        <v>PP2</v>
      </c>
      <c r="K148" s="15" t="str">
        <f t="shared" si="69"/>
        <v>PP2</v>
      </c>
      <c r="L148" s="15" t="str">
        <f t="shared" si="70"/>
        <v>PP2</v>
      </c>
      <c r="M148" s="15" t="str">
        <f t="shared" si="71"/>
        <v>PP2</v>
      </c>
      <c r="N148" s="15" t="str">
        <f t="shared" si="72"/>
        <v>PP2</v>
      </c>
      <c r="O148" s="15" t="str">
        <f t="shared" si="73"/>
        <v>PP2</v>
      </c>
      <c r="P148" s="15" t="str">
        <f t="shared" si="74"/>
        <v>PP2</v>
      </c>
      <c r="Q148" s="15" t="str">
        <f t="shared" si="75"/>
        <v>PP2</v>
      </c>
      <c r="R148" s="15" t="str">
        <f t="shared" si="76"/>
        <v>PP2</v>
      </c>
      <c r="S148" s="15" t="str">
        <f t="shared" si="77"/>
        <v>PP2</v>
      </c>
      <c r="T148" s="15" t="str">
        <f t="shared" si="78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8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 ca="1">IF(OR(F109="UP5",F109="RP6"),1,0)*IF(F6=0,0,1)</f>
        <v>1</v>
      </c>
      <c r="G151" s="15">
        <f t="shared" ref="G151:T151" ca="1" si="80">IF(OR(G109="UP5",G109="RP6"),1,0)*IF(G6=0,0,1)</f>
        <v>1</v>
      </c>
      <c r="H151" s="15">
        <f t="shared" ca="1" si="80"/>
        <v>1</v>
      </c>
      <c r="I151" s="15">
        <f t="shared" ca="1" si="80"/>
        <v>1</v>
      </c>
      <c r="J151" s="15">
        <f t="shared" ca="1" si="80"/>
        <v>1</v>
      </c>
      <c r="K151" s="15">
        <f t="shared" ca="1" si="80"/>
        <v>0</v>
      </c>
      <c r="L151" s="15">
        <f t="shared" ca="1" si="80"/>
        <v>0</v>
      </c>
      <c r="M151" s="15">
        <f t="shared" ca="1" si="80"/>
        <v>0</v>
      </c>
      <c r="N151" s="15">
        <f t="shared" ca="1" si="80"/>
        <v>0</v>
      </c>
      <c r="O151" s="15">
        <f t="shared" ca="1" si="80"/>
        <v>0</v>
      </c>
      <c r="P151" s="15">
        <f t="shared" ca="1" si="80"/>
        <v>0</v>
      </c>
      <c r="Q151" s="15">
        <f t="shared" ca="1" si="80"/>
        <v>0</v>
      </c>
      <c r="R151" s="15">
        <f t="shared" ca="1" si="80"/>
        <v>0</v>
      </c>
      <c r="S151" s="15">
        <f t="shared" ca="1" si="80"/>
        <v>0</v>
      </c>
      <c r="T151" s="15">
        <f t="shared" ca="1" si="80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ca="1" si="81">IF(OR(F110="UP5",F110="RP6"),1,0)*IF(F7=0,0,1)</f>
        <v>0</v>
      </c>
      <c r="G152" s="15">
        <f t="shared" ca="1" si="81"/>
        <v>0</v>
      </c>
      <c r="H152" s="15">
        <f t="shared" ca="1" si="81"/>
        <v>0</v>
      </c>
      <c r="I152" s="15">
        <f t="shared" ca="1" si="81"/>
        <v>0</v>
      </c>
      <c r="J152" s="15">
        <f t="shared" ca="1" si="81"/>
        <v>0</v>
      </c>
      <c r="K152" s="15">
        <f t="shared" ca="1" si="81"/>
        <v>0</v>
      </c>
      <c r="L152" s="15">
        <f t="shared" ca="1" si="81"/>
        <v>0</v>
      </c>
      <c r="M152" s="15">
        <f t="shared" ca="1" si="81"/>
        <v>0</v>
      </c>
      <c r="N152" s="15">
        <f t="shared" ca="1" si="81"/>
        <v>0</v>
      </c>
      <c r="O152" s="15">
        <f t="shared" ca="1" si="81"/>
        <v>0</v>
      </c>
      <c r="P152" s="15">
        <f t="shared" ca="1" si="81"/>
        <v>0</v>
      </c>
      <c r="Q152" s="15">
        <f t="shared" ca="1" si="81"/>
        <v>0</v>
      </c>
      <c r="R152" s="15">
        <f t="shared" ca="1" si="81"/>
        <v>0</v>
      </c>
      <c r="S152" s="15">
        <f t="shared" ca="1" si="81"/>
        <v>0</v>
      </c>
      <c r="T152" s="15">
        <f t="shared" ca="1" si="81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ca="1" si="82">IF(OR(F111="UP5",F111="RP6"),1,0)*IF(F8=0,0,1)</f>
        <v>1</v>
      </c>
      <c r="G153" s="15">
        <f t="shared" ca="1" si="82"/>
        <v>1</v>
      </c>
      <c r="H153" s="15">
        <f t="shared" ca="1" si="82"/>
        <v>1</v>
      </c>
      <c r="I153" s="15">
        <f t="shared" ca="1" si="82"/>
        <v>1</v>
      </c>
      <c r="J153" s="15">
        <f t="shared" ca="1" si="82"/>
        <v>1</v>
      </c>
      <c r="K153" s="15">
        <f t="shared" ca="1" si="82"/>
        <v>0</v>
      </c>
      <c r="L153" s="15">
        <f t="shared" ca="1" si="82"/>
        <v>0</v>
      </c>
      <c r="M153" s="15">
        <f t="shared" ca="1" si="82"/>
        <v>0</v>
      </c>
      <c r="N153" s="15">
        <f t="shared" ca="1" si="82"/>
        <v>0</v>
      </c>
      <c r="O153" s="15">
        <f t="shared" ca="1" si="82"/>
        <v>0</v>
      </c>
      <c r="P153" s="15">
        <f t="shared" ca="1" si="82"/>
        <v>0</v>
      </c>
      <c r="Q153" s="15">
        <f t="shared" ca="1" si="82"/>
        <v>0</v>
      </c>
      <c r="R153" s="15">
        <f t="shared" ca="1" si="82"/>
        <v>0</v>
      </c>
      <c r="S153" s="15">
        <f t="shared" ca="1" si="82"/>
        <v>0</v>
      </c>
      <c r="T153" s="15">
        <f t="shared" ca="1" si="82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ca="1" si="83">IF(OR(F112="UP5",F112="RP6"),1,0)*IF(F9=0,0,1)</f>
        <v>0</v>
      </c>
      <c r="G154" s="15">
        <f t="shared" ca="1" si="83"/>
        <v>0</v>
      </c>
      <c r="H154" s="15">
        <f t="shared" ca="1" si="83"/>
        <v>0</v>
      </c>
      <c r="I154" s="15">
        <f t="shared" ca="1" si="83"/>
        <v>0</v>
      </c>
      <c r="J154" s="15">
        <f t="shared" ca="1" si="83"/>
        <v>0</v>
      </c>
      <c r="K154" s="15">
        <f t="shared" ca="1" si="83"/>
        <v>0</v>
      </c>
      <c r="L154" s="15">
        <f t="shared" ca="1" si="83"/>
        <v>0</v>
      </c>
      <c r="M154" s="15">
        <f t="shared" ca="1" si="83"/>
        <v>0</v>
      </c>
      <c r="N154" s="15">
        <f t="shared" ca="1" si="83"/>
        <v>0</v>
      </c>
      <c r="O154" s="15">
        <f t="shared" ca="1" si="83"/>
        <v>0</v>
      </c>
      <c r="P154" s="15">
        <f t="shared" ca="1" si="83"/>
        <v>0</v>
      </c>
      <c r="Q154" s="15">
        <f t="shared" ca="1" si="83"/>
        <v>0</v>
      </c>
      <c r="R154" s="15">
        <f t="shared" ca="1" si="83"/>
        <v>0</v>
      </c>
      <c r="S154" s="15">
        <f t="shared" ca="1" si="83"/>
        <v>0</v>
      </c>
      <c r="T154" s="15">
        <f t="shared" ca="1" si="83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ca="1" si="84">IF(OR(F113="UP5",F113="RP6"),1,0)*IF(F10=0,0,1)</f>
        <v>1</v>
      </c>
      <c r="G155" s="15">
        <f t="shared" ca="1" si="84"/>
        <v>1</v>
      </c>
      <c r="H155" s="15">
        <f t="shared" ca="1" si="84"/>
        <v>1</v>
      </c>
      <c r="I155" s="15">
        <f t="shared" ca="1" si="84"/>
        <v>1</v>
      </c>
      <c r="J155" s="15">
        <f t="shared" ca="1" si="84"/>
        <v>1</v>
      </c>
      <c r="K155" s="15">
        <f t="shared" ca="1" si="84"/>
        <v>0</v>
      </c>
      <c r="L155" s="15">
        <f t="shared" ca="1" si="84"/>
        <v>0</v>
      </c>
      <c r="M155" s="15">
        <f t="shared" ca="1" si="84"/>
        <v>0</v>
      </c>
      <c r="N155" s="15">
        <f t="shared" ca="1" si="84"/>
        <v>0</v>
      </c>
      <c r="O155" s="15">
        <f t="shared" ca="1" si="84"/>
        <v>0</v>
      </c>
      <c r="P155" s="15">
        <f t="shared" ca="1" si="84"/>
        <v>0</v>
      </c>
      <c r="Q155" s="15">
        <f t="shared" ca="1" si="84"/>
        <v>0</v>
      </c>
      <c r="R155" s="15">
        <f t="shared" ca="1" si="84"/>
        <v>0</v>
      </c>
      <c r="S155" s="15">
        <f t="shared" ca="1" si="84"/>
        <v>0</v>
      </c>
      <c r="T155" s="15">
        <f t="shared" ca="1" si="84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 ca="1">SUMPRODUCT(F206:F210,F$249:F$253)/F$248</f>
        <v>0</v>
      </c>
      <c r="G158" s="39">
        <f t="shared" ref="G158:T158" ca="1" si="85">SUMPRODUCT(G206:G210,G$249:G$253)/G$248</f>
        <v>0</v>
      </c>
      <c r="H158" s="39">
        <f t="shared" ca="1" si="85"/>
        <v>0</v>
      </c>
      <c r="I158" s="39">
        <f t="shared" ca="1" si="85"/>
        <v>0</v>
      </c>
      <c r="J158" s="39">
        <f t="shared" ca="1" si="85"/>
        <v>0</v>
      </c>
      <c r="K158" s="39">
        <f t="shared" ca="1" si="85"/>
        <v>0</v>
      </c>
      <c r="L158" s="39">
        <f t="shared" ca="1" si="85"/>
        <v>0</v>
      </c>
      <c r="M158" s="39">
        <f t="shared" ca="1" si="85"/>
        <v>0</v>
      </c>
      <c r="N158" s="39">
        <f t="shared" ca="1" si="85"/>
        <v>0</v>
      </c>
      <c r="O158" s="39">
        <f t="shared" ca="1" si="85"/>
        <v>0</v>
      </c>
      <c r="P158" s="39">
        <f t="shared" ca="1" si="85"/>
        <v>0</v>
      </c>
      <c r="Q158" s="39">
        <f t="shared" ca="1" si="85"/>
        <v>0</v>
      </c>
      <c r="R158" s="39">
        <f t="shared" ca="1" si="85"/>
        <v>0</v>
      </c>
      <c r="S158" s="39">
        <f t="shared" ca="1" si="85"/>
        <v>0</v>
      </c>
      <c r="T158" s="39">
        <f t="shared" ca="1" si="85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 ca="1">SUMPRODUCT(F213:F217,F$249:F$253)/F$248</f>
        <v>0.2</v>
      </c>
      <c r="G159" s="39">
        <f t="shared" ref="G159:T159" ca="1" si="86">SUMPRODUCT(G213:G217,G$249:G$253)/G$248</f>
        <v>0.2</v>
      </c>
      <c r="H159" s="39">
        <f t="shared" ca="1" si="86"/>
        <v>0.2</v>
      </c>
      <c r="I159" s="39">
        <f t="shared" ca="1" si="86"/>
        <v>0.2</v>
      </c>
      <c r="J159" s="39">
        <f t="shared" ca="1" si="86"/>
        <v>0.2</v>
      </c>
      <c r="K159" s="39">
        <f t="shared" ca="1" si="86"/>
        <v>0.2</v>
      </c>
      <c r="L159" s="39">
        <f t="shared" ca="1" si="86"/>
        <v>0.2</v>
      </c>
      <c r="M159" s="39">
        <f t="shared" ca="1" si="86"/>
        <v>0.2</v>
      </c>
      <c r="N159" s="39">
        <f t="shared" ca="1" si="86"/>
        <v>0.2</v>
      </c>
      <c r="O159" s="39">
        <f t="shared" ca="1" si="86"/>
        <v>0.2</v>
      </c>
      <c r="P159" s="39">
        <f t="shared" ca="1" si="86"/>
        <v>0.2</v>
      </c>
      <c r="Q159" s="39">
        <f t="shared" ca="1" si="86"/>
        <v>0.2</v>
      </c>
      <c r="R159" s="39">
        <f t="shared" ca="1" si="86"/>
        <v>0.2</v>
      </c>
      <c r="S159" s="39">
        <f t="shared" ca="1" si="86"/>
        <v>0.2</v>
      </c>
      <c r="T159" s="39">
        <f t="shared" ca="1" si="86"/>
        <v>0.2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 ca="1">SUMPRODUCT(F220:F224,F$249:F$253)/F$248</f>
        <v>0</v>
      </c>
      <c r="G160" s="39">
        <f t="shared" ref="G160:T160" ca="1" si="87">SUMPRODUCT(G220:G224,G$249:G$253)/G$248</f>
        <v>0</v>
      </c>
      <c r="H160" s="39">
        <f t="shared" ca="1" si="87"/>
        <v>0</v>
      </c>
      <c r="I160" s="39">
        <f t="shared" ca="1" si="87"/>
        <v>0</v>
      </c>
      <c r="J160" s="39">
        <f t="shared" ca="1" si="87"/>
        <v>0</v>
      </c>
      <c r="K160" s="39">
        <f t="shared" ca="1" si="87"/>
        <v>0</v>
      </c>
      <c r="L160" s="39">
        <f t="shared" ca="1" si="87"/>
        <v>0</v>
      </c>
      <c r="M160" s="39">
        <f t="shared" ca="1" si="87"/>
        <v>0</v>
      </c>
      <c r="N160" s="39">
        <f t="shared" ca="1" si="87"/>
        <v>0</v>
      </c>
      <c r="O160" s="39">
        <f t="shared" ca="1" si="87"/>
        <v>0</v>
      </c>
      <c r="P160" s="39">
        <f t="shared" ca="1" si="87"/>
        <v>0</v>
      </c>
      <c r="Q160" s="39">
        <f t="shared" ca="1" si="87"/>
        <v>0</v>
      </c>
      <c r="R160" s="39">
        <f t="shared" ca="1" si="87"/>
        <v>0</v>
      </c>
      <c r="S160" s="39">
        <f t="shared" ca="1" si="87"/>
        <v>0</v>
      </c>
      <c r="T160" s="39">
        <f t="shared" ca="1" si="87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 ca="1">SUMPRODUCT(F227:F231,F$249:F$253)/F$248</f>
        <v>0.6</v>
      </c>
      <c r="G161" s="39">
        <f t="shared" ref="G161:T161" ca="1" si="88">SUMPRODUCT(G227:G231,G$249:G$253)/G$248</f>
        <v>0</v>
      </c>
      <c r="H161" s="39">
        <f t="shared" ca="1" si="88"/>
        <v>0</v>
      </c>
      <c r="I161" s="39">
        <f t="shared" ca="1" si="88"/>
        <v>0</v>
      </c>
      <c r="J161" s="39">
        <f t="shared" ca="1" si="88"/>
        <v>0</v>
      </c>
      <c r="K161" s="39">
        <f t="shared" ca="1" si="88"/>
        <v>0</v>
      </c>
      <c r="L161" s="39">
        <f t="shared" ca="1" si="88"/>
        <v>0</v>
      </c>
      <c r="M161" s="39">
        <f t="shared" ca="1" si="88"/>
        <v>0</v>
      </c>
      <c r="N161" s="39">
        <f t="shared" ca="1" si="88"/>
        <v>0</v>
      </c>
      <c r="O161" s="39">
        <f t="shared" ca="1" si="88"/>
        <v>0</v>
      </c>
      <c r="P161" s="39">
        <f t="shared" ca="1" si="88"/>
        <v>0</v>
      </c>
      <c r="Q161" s="39">
        <f t="shared" ca="1" si="88"/>
        <v>0</v>
      </c>
      <c r="R161" s="39">
        <f t="shared" ca="1" si="88"/>
        <v>0</v>
      </c>
      <c r="S161" s="39">
        <f t="shared" ca="1" si="88"/>
        <v>0</v>
      </c>
      <c r="T161" s="39">
        <f t="shared" ca="1" si="88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 ca="1">SUMPRODUCT(F234:F238,F$249:F$253)/F$248</f>
        <v>0</v>
      </c>
      <c r="G162" s="39">
        <f t="shared" ref="G162:T162" ca="1" si="89">SUMPRODUCT(G234:G238,G$249:G$253)/G$248</f>
        <v>0</v>
      </c>
      <c r="H162" s="39">
        <f t="shared" ca="1" si="89"/>
        <v>0</v>
      </c>
      <c r="I162" s="39">
        <f t="shared" ca="1" si="89"/>
        <v>0</v>
      </c>
      <c r="J162" s="39">
        <f t="shared" ca="1" si="89"/>
        <v>0</v>
      </c>
      <c r="K162" s="39">
        <f t="shared" ca="1" si="89"/>
        <v>0</v>
      </c>
      <c r="L162" s="39">
        <f t="shared" ca="1" si="89"/>
        <v>0</v>
      </c>
      <c r="M162" s="39">
        <f t="shared" ca="1" si="89"/>
        <v>0</v>
      </c>
      <c r="N162" s="39">
        <f t="shared" ca="1" si="89"/>
        <v>0</v>
      </c>
      <c r="O162" s="39">
        <f t="shared" ca="1" si="89"/>
        <v>0</v>
      </c>
      <c r="P162" s="39">
        <f t="shared" ca="1" si="89"/>
        <v>0</v>
      </c>
      <c r="Q162" s="39">
        <f t="shared" ca="1" si="89"/>
        <v>0</v>
      </c>
      <c r="R162" s="39">
        <f t="shared" ca="1" si="89"/>
        <v>0</v>
      </c>
      <c r="S162" s="39">
        <f t="shared" ca="1" si="89"/>
        <v>0</v>
      </c>
      <c r="T162" s="39">
        <f t="shared" ca="1" si="89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 ca="1">SUMPRODUCT(F241:F245,F$249:F$253)/F$248</f>
        <v>0.2</v>
      </c>
      <c r="G163" s="39">
        <f t="shared" ref="G163:T163" ca="1" si="90">SUMPRODUCT(G241:G245,G$249:G$253)/G$248</f>
        <v>0.8</v>
      </c>
      <c r="H163" s="39">
        <f t="shared" ca="1" si="90"/>
        <v>0.8</v>
      </c>
      <c r="I163" s="39">
        <f t="shared" ca="1" si="90"/>
        <v>0.8</v>
      </c>
      <c r="J163" s="39">
        <f t="shared" ca="1" si="90"/>
        <v>0.8</v>
      </c>
      <c r="K163" s="39">
        <f t="shared" ca="1" si="90"/>
        <v>0.8</v>
      </c>
      <c r="L163" s="39">
        <f t="shared" ca="1" si="90"/>
        <v>0.8</v>
      </c>
      <c r="M163" s="39">
        <f t="shared" ca="1" si="90"/>
        <v>0.8</v>
      </c>
      <c r="N163" s="39">
        <f t="shared" ca="1" si="90"/>
        <v>0.8</v>
      </c>
      <c r="O163" s="39">
        <f t="shared" ca="1" si="90"/>
        <v>0.8</v>
      </c>
      <c r="P163" s="39">
        <f t="shared" ca="1" si="90"/>
        <v>0.8</v>
      </c>
      <c r="Q163" s="39">
        <f t="shared" ca="1" si="90"/>
        <v>0.8</v>
      </c>
      <c r="R163" s="39">
        <f t="shared" ca="1" si="90"/>
        <v>0.8</v>
      </c>
      <c r="S163" s="39">
        <f t="shared" ca="1" si="90"/>
        <v>0.8</v>
      </c>
      <c r="T163" s="39">
        <f t="shared" ca="1" si="90"/>
        <v>0.8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 ca="1">IF($B166=F$109,1,IF(AND(F$109="UP5",$B166=F$144),1,IF(AND(F$109="RP6",E$151&lt;&gt;1,F$144=$B166),1,IF(AND(F$109="RP6",F$137=$B166,E$151=1),1,0))))</f>
        <v>0</v>
      </c>
      <c r="G166" s="39">
        <f t="shared" ref="G166:T166" ca="1" si="91">IF($B166=G$109,1,IF(AND(G$109="UP5",$B166=G$144),1,IF(AND(G$109="RP6",F$151&lt;&gt;1,G$144=$B166),1,IF(AND(G$109="RP6",G$137=$B166,F$151=1),1,0))))</f>
        <v>0</v>
      </c>
      <c r="H166" s="39">
        <f t="shared" ca="1" si="91"/>
        <v>0</v>
      </c>
      <c r="I166" s="39">
        <f t="shared" ca="1" si="91"/>
        <v>0</v>
      </c>
      <c r="J166" s="39">
        <f t="shared" ca="1" si="91"/>
        <v>0</v>
      </c>
      <c r="K166" s="39">
        <f t="shared" ca="1" si="91"/>
        <v>0</v>
      </c>
      <c r="L166" s="39">
        <f t="shared" ca="1" si="91"/>
        <v>0</v>
      </c>
      <c r="M166" s="39">
        <f t="shared" ca="1" si="91"/>
        <v>0</v>
      </c>
      <c r="N166" s="39">
        <f t="shared" ca="1" si="91"/>
        <v>0</v>
      </c>
      <c r="O166" s="39">
        <f t="shared" ca="1" si="91"/>
        <v>0</v>
      </c>
      <c r="P166" s="39">
        <f t="shared" ca="1" si="91"/>
        <v>0</v>
      </c>
      <c r="Q166" s="39">
        <f t="shared" ca="1" si="91"/>
        <v>0</v>
      </c>
      <c r="R166" s="39">
        <f t="shared" ca="1" si="91"/>
        <v>0</v>
      </c>
      <c r="S166" s="39">
        <f t="shared" ca="1" si="91"/>
        <v>0</v>
      </c>
      <c r="T166" s="39">
        <f t="shared" ca="1" si="91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ca="1" si="92">IF($B167=F$109,1,IF(AND(F$109="UP5",$B167=F$144),1,IF(AND(F$109="RP6",E$151&lt;&gt;1,F$144=$B167),1,IF(AND(F$109="RP6",F$137=$B167,E$151=1),1,0))))</f>
        <v>0</v>
      </c>
      <c r="G167" s="39">
        <f t="shared" ca="1" si="92"/>
        <v>0</v>
      </c>
      <c r="H167" s="39">
        <f t="shared" ca="1" si="92"/>
        <v>0</v>
      </c>
      <c r="I167" s="39">
        <f t="shared" ca="1" si="92"/>
        <v>0</v>
      </c>
      <c r="J167" s="39">
        <f t="shared" ca="1" si="92"/>
        <v>0</v>
      </c>
      <c r="K167" s="39">
        <f t="shared" ca="1" si="92"/>
        <v>0</v>
      </c>
      <c r="L167" s="39">
        <f t="shared" ca="1" si="92"/>
        <v>0</v>
      </c>
      <c r="M167" s="39">
        <f t="shared" ca="1" si="92"/>
        <v>0</v>
      </c>
      <c r="N167" s="39">
        <f t="shared" ca="1" si="92"/>
        <v>0</v>
      </c>
      <c r="O167" s="39">
        <f t="shared" ca="1" si="92"/>
        <v>0</v>
      </c>
      <c r="P167" s="39">
        <f t="shared" ca="1" si="92"/>
        <v>0</v>
      </c>
      <c r="Q167" s="39">
        <f t="shared" ca="1" si="92"/>
        <v>0</v>
      </c>
      <c r="R167" s="39">
        <f t="shared" ca="1" si="92"/>
        <v>0</v>
      </c>
      <c r="S167" s="39">
        <f t="shared" ca="1" si="92"/>
        <v>0</v>
      </c>
      <c r="T167" s="39">
        <f t="shared" ca="1" si="92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ca="1" si="93">IF($B168=F$109,1,IF(AND(F$109="UP5",$B168=F$144),1,IF(AND(F$109="RP6",E$151&lt;&gt;1,F$144=$B168),1,IF(AND(F$109="RP6",F$137=$B168,E$151=1),1,0))))</f>
        <v>0</v>
      </c>
      <c r="G168" s="39">
        <f t="shared" ca="1" si="93"/>
        <v>0</v>
      </c>
      <c r="H168" s="39">
        <f t="shared" ca="1" si="93"/>
        <v>0</v>
      </c>
      <c r="I168" s="39">
        <f t="shared" ca="1" si="93"/>
        <v>0</v>
      </c>
      <c r="J168" s="39">
        <f t="shared" ca="1" si="93"/>
        <v>0</v>
      </c>
      <c r="K168" s="39">
        <f t="shared" ca="1" si="93"/>
        <v>0</v>
      </c>
      <c r="L168" s="39">
        <f t="shared" ca="1" si="93"/>
        <v>0</v>
      </c>
      <c r="M168" s="39">
        <f t="shared" ca="1" si="93"/>
        <v>0</v>
      </c>
      <c r="N168" s="39">
        <f t="shared" ca="1" si="93"/>
        <v>0</v>
      </c>
      <c r="O168" s="39">
        <f t="shared" ca="1" si="93"/>
        <v>0</v>
      </c>
      <c r="P168" s="39">
        <f t="shared" ca="1" si="93"/>
        <v>0</v>
      </c>
      <c r="Q168" s="39">
        <f t="shared" ca="1" si="93"/>
        <v>0</v>
      </c>
      <c r="R168" s="39">
        <f t="shared" ca="1" si="93"/>
        <v>0</v>
      </c>
      <c r="S168" s="39">
        <f t="shared" ca="1" si="93"/>
        <v>0</v>
      </c>
      <c r="T168" s="39">
        <f t="shared" ca="1" si="93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ca="1" si="94">IF($B169=F$109,1,IF(AND(F$109="UP5",$B169=F$144),1,IF(AND(F$109="RP6",E$151&lt;&gt;1,F$144=$B169),1,IF(AND(F$109="RP6",F$137=$B169,E$151=1),1,0))))</f>
        <v>1</v>
      </c>
      <c r="G169" s="39">
        <f t="shared" ca="1" si="94"/>
        <v>0</v>
      </c>
      <c r="H169" s="39">
        <f t="shared" ca="1" si="94"/>
        <v>0</v>
      </c>
      <c r="I169" s="39">
        <f t="shared" ca="1" si="94"/>
        <v>0</v>
      </c>
      <c r="J169" s="39">
        <f t="shared" ca="1" si="94"/>
        <v>0</v>
      </c>
      <c r="K169" s="39">
        <f t="shared" ca="1" si="94"/>
        <v>0</v>
      </c>
      <c r="L169" s="39">
        <f t="shared" ca="1" si="94"/>
        <v>0</v>
      </c>
      <c r="M169" s="39">
        <f t="shared" ca="1" si="94"/>
        <v>0</v>
      </c>
      <c r="N169" s="39">
        <f t="shared" ca="1" si="94"/>
        <v>0</v>
      </c>
      <c r="O169" s="39">
        <f t="shared" ca="1" si="94"/>
        <v>0</v>
      </c>
      <c r="P169" s="39">
        <f t="shared" ca="1" si="94"/>
        <v>0</v>
      </c>
      <c r="Q169" s="39">
        <f t="shared" ca="1" si="94"/>
        <v>0</v>
      </c>
      <c r="R169" s="39">
        <f t="shared" ca="1" si="94"/>
        <v>0</v>
      </c>
      <c r="S169" s="39">
        <f t="shared" ca="1" si="94"/>
        <v>0</v>
      </c>
      <c r="T169" s="39">
        <f t="shared" ca="1" si="94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ca="1" si="95">IF($B170=F$109,1,IF(AND(F$109="UP5",$B170=F$144),1,IF(AND(F$109="RP6",E$151&lt;&gt;1,F$144=$B170),1,IF(AND(F$109="RP6",F$137=$B170,E$151=1),1,0))))</f>
        <v>0</v>
      </c>
      <c r="G170" s="39">
        <f t="shared" ca="1" si="95"/>
        <v>0</v>
      </c>
      <c r="H170" s="39">
        <f t="shared" ca="1" si="95"/>
        <v>0</v>
      </c>
      <c r="I170" s="39">
        <f t="shared" ca="1" si="95"/>
        <v>0</v>
      </c>
      <c r="J170" s="39">
        <f t="shared" ca="1" si="95"/>
        <v>0</v>
      </c>
      <c r="K170" s="39">
        <f t="shared" ca="1" si="95"/>
        <v>0</v>
      </c>
      <c r="L170" s="39">
        <f t="shared" ca="1" si="95"/>
        <v>0</v>
      </c>
      <c r="M170" s="39">
        <f t="shared" ca="1" si="95"/>
        <v>0</v>
      </c>
      <c r="N170" s="39">
        <f t="shared" ca="1" si="95"/>
        <v>0</v>
      </c>
      <c r="O170" s="39">
        <f t="shared" ca="1" si="95"/>
        <v>0</v>
      </c>
      <c r="P170" s="39">
        <f t="shared" ca="1" si="95"/>
        <v>0</v>
      </c>
      <c r="Q170" s="39">
        <f t="shared" ca="1" si="95"/>
        <v>0</v>
      </c>
      <c r="R170" s="39">
        <f t="shared" ca="1" si="95"/>
        <v>0</v>
      </c>
      <c r="S170" s="39">
        <f t="shared" ca="1" si="95"/>
        <v>0</v>
      </c>
      <c r="T170" s="39">
        <f t="shared" ca="1" si="95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ca="1" si="96">IF($B171=F$109,1,IF(AND(F$109="UP5",$B171=F$144),1,IF(AND(F$109="RP6",E$151&lt;&gt;1,F$144=$B171),1,IF(AND(F$109="RP6",F$137=$B171,E$151=1),1,0))))</f>
        <v>0</v>
      </c>
      <c r="G171" s="39">
        <f t="shared" ca="1" si="96"/>
        <v>1</v>
      </c>
      <c r="H171" s="39">
        <f t="shared" ca="1" si="96"/>
        <v>1</v>
      </c>
      <c r="I171" s="39">
        <f t="shared" ca="1" si="96"/>
        <v>1</v>
      </c>
      <c r="J171" s="39">
        <f t="shared" ca="1" si="96"/>
        <v>1</v>
      </c>
      <c r="K171" s="39">
        <f t="shared" ca="1" si="96"/>
        <v>1</v>
      </c>
      <c r="L171" s="39">
        <f t="shared" ca="1" si="96"/>
        <v>1</v>
      </c>
      <c r="M171" s="39">
        <f t="shared" ca="1" si="96"/>
        <v>1</v>
      </c>
      <c r="N171" s="39">
        <f t="shared" ca="1" si="96"/>
        <v>1</v>
      </c>
      <c r="O171" s="39">
        <f t="shared" ca="1" si="96"/>
        <v>1</v>
      </c>
      <c r="P171" s="39">
        <f t="shared" ca="1" si="96"/>
        <v>1</v>
      </c>
      <c r="Q171" s="39">
        <f t="shared" ca="1" si="96"/>
        <v>1</v>
      </c>
      <c r="R171" s="39">
        <f t="shared" ca="1" si="96"/>
        <v>1</v>
      </c>
      <c r="S171" s="39">
        <f t="shared" ca="1" si="96"/>
        <v>1</v>
      </c>
      <c r="T171" s="39">
        <f t="shared" ca="1" si="96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 ca="1">IF($B174=F$110,1,IF(AND(F$110="UP5",$B174=F$145),1,IF(AND(F$110="RP6",E$152&lt;&gt;1,F$145=$B174),1,IF(AND(F$110="RP6",F$138=$B174,E$152=1),1,0))))</f>
        <v>0</v>
      </c>
      <c r="G174" s="39">
        <f t="shared" ref="G174:T174" ca="1" si="97">IF($B174=G$110,1,IF(AND(G$110="UP5",$B174=G$145),1,IF(AND(G$110="RP6",F$152&lt;&gt;1,G$145=$B174),1,IF(AND(G$110="RP6",G$138=$B174,F$152=1),1,0))))</f>
        <v>0</v>
      </c>
      <c r="H174" s="39">
        <f t="shared" ca="1" si="97"/>
        <v>0</v>
      </c>
      <c r="I174" s="39">
        <f t="shared" ca="1" si="97"/>
        <v>0</v>
      </c>
      <c r="J174" s="39">
        <f t="shared" ca="1" si="97"/>
        <v>0</v>
      </c>
      <c r="K174" s="39">
        <f t="shared" ca="1" si="97"/>
        <v>0</v>
      </c>
      <c r="L174" s="39">
        <f t="shared" ca="1" si="97"/>
        <v>0</v>
      </c>
      <c r="M174" s="39">
        <f t="shared" ca="1" si="97"/>
        <v>0</v>
      </c>
      <c r="N174" s="39">
        <f t="shared" ca="1" si="97"/>
        <v>0</v>
      </c>
      <c r="O174" s="39">
        <f t="shared" ca="1" si="97"/>
        <v>0</v>
      </c>
      <c r="P174" s="39">
        <f t="shared" ca="1" si="97"/>
        <v>0</v>
      </c>
      <c r="Q174" s="39">
        <f t="shared" ca="1" si="97"/>
        <v>0</v>
      </c>
      <c r="R174" s="39">
        <f t="shared" ca="1" si="97"/>
        <v>0</v>
      </c>
      <c r="S174" s="39">
        <f t="shared" ca="1" si="97"/>
        <v>0</v>
      </c>
      <c r="T174" s="39">
        <f t="shared" ca="1" si="97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ca="1" si="98">IF($B175=F$110,1,IF(AND(F$110="UP5",$B175=F$145),1,IF(AND(F$110="RP6",E$152&lt;&gt;1,F$145=$B175),1,IF(AND(F$110="RP6",F$138=$B175,E$152=1),1,0))))</f>
        <v>0</v>
      </c>
      <c r="G175" s="39">
        <f t="shared" ca="1" si="98"/>
        <v>0</v>
      </c>
      <c r="H175" s="39">
        <f t="shared" ca="1" si="98"/>
        <v>0</v>
      </c>
      <c r="I175" s="39">
        <f t="shared" ca="1" si="98"/>
        <v>0</v>
      </c>
      <c r="J175" s="39">
        <f t="shared" ca="1" si="98"/>
        <v>0</v>
      </c>
      <c r="K175" s="39">
        <f t="shared" ca="1" si="98"/>
        <v>0</v>
      </c>
      <c r="L175" s="39">
        <f t="shared" ca="1" si="98"/>
        <v>0</v>
      </c>
      <c r="M175" s="39">
        <f t="shared" ca="1" si="98"/>
        <v>0</v>
      </c>
      <c r="N175" s="39">
        <f t="shared" ca="1" si="98"/>
        <v>0</v>
      </c>
      <c r="O175" s="39">
        <f t="shared" ca="1" si="98"/>
        <v>0</v>
      </c>
      <c r="P175" s="39">
        <f t="shared" ca="1" si="98"/>
        <v>0</v>
      </c>
      <c r="Q175" s="39">
        <f t="shared" ca="1" si="98"/>
        <v>0</v>
      </c>
      <c r="R175" s="39">
        <f t="shared" ca="1" si="98"/>
        <v>0</v>
      </c>
      <c r="S175" s="39">
        <f t="shared" ca="1" si="98"/>
        <v>0</v>
      </c>
      <c r="T175" s="39">
        <f t="shared" ca="1" si="98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ca="1" si="99">IF($B176=F$110,1,IF(AND(F$110="UP5",$B176=F$145),1,IF(AND(F$110="RP6",E$152&lt;&gt;1,F$145=$B176),1,IF(AND(F$110="RP6",F$138=$B176,E$152=1),1,0))))</f>
        <v>0</v>
      </c>
      <c r="G176" s="39">
        <f t="shared" ca="1" si="99"/>
        <v>0</v>
      </c>
      <c r="H176" s="39">
        <f t="shared" ca="1" si="99"/>
        <v>0</v>
      </c>
      <c r="I176" s="39">
        <f t="shared" ca="1" si="99"/>
        <v>0</v>
      </c>
      <c r="J176" s="39">
        <f t="shared" ca="1" si="99"/>
        <v>0</v>
      </c>
      <c r="K176" s="39">
        <f t="shared" ca="1" si="99"/>
        <v>0</v>
      </c>
      <c r="L176" s="39">
        <f t="shared" ca="1" si="99"/>
        <v>0</v>
      </c>
      <c r="M176" s="39">
        <f t="shared" ca="1" si="99"/>
        <v>0</v>
      </c>
      <c r="N176" s="39">
        <f t="shared" ca="1" si="99"/>
        <v>0</v>
      </c>
      <c r="O176" s="39">
        <f t="shared" ca="1" si="99"/>
        <v>0</v>
      </c>
      <c r="P176" s="39">
        <f t="shared" ca="1" si="99"/>
        <v>0</v>
      </c>
      <c r="Q176" s="39">
        <f t="shared" ca="1" si="99"/>
        <v>0</v>
      </c>
      <c r="R176" s="39">
        <f t="shared" ca="1" si="99"/>
        <v>0</v>
      </c>
      <c r="S176" s="39">
        <f t="shared" ca="1" si="99"/>
        <v>0</v>
      </c>
      <c r="T176" s="39">
        <f t="shared" ca="1" si="99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ca="1" si="100">IF($B177=F$110,1,IF(AND(F$110="UP5",$B177=F$145),1,IF(AND(F$110="RP6",E$152&lt;&gt;1,F$145=$B177),1,IF(AND(F$110="RP6",F$138=$B177,E$152=1),1,0))))</f>
        <v>0</v>
      </c>
      <c r="G177" s="39">
        <f t="shared" ca="1" si="100"/>
        <v>0</v>
      </c>
      <c r="H177" s="39">
        <f t="shared" ca="1" si="100"/>
        <v>0</v>
      </c>
      <c r="I177" s="39">
        <f t="shared" ca="1" si="100"/>
        <v>0</v>
      </c>
      <c r="J177" s="39">
        <f t="shared" ca="1" si="100"/>
        <v>0</v>
      </c>
      <c r="K177" s="39">
        <f t="shared" ca="1" si="100"/>
        <v>0</v>
      </c>
      <c r="L177" s="39">
        <f t="shared" ca="1" si="100"/>
        <v>0</v>
      </c>
      <c r="M177" s="39">
        <f t="shared" ca="1" si="100"/>
        <v>0</v>
      </c>
      <c r="N177" s="39">
        <f t="shared" ca="1" si="100"/>
        <v>0</v>
      </c>
      <c r="O177" s="39">
        <f t="shared" ca="1" si="100"/>
        <v>0</v>
      </c>
      <c r="P177" s="39">
        <f t="shared" ca="1" si="100"/>
        <v>0</v>
      </c>
      <c r="Q177" s="39">
        <f t="shared" ca="1" si="100"/>
        <v>0</v>
      </c>
      <c r="R177" s="39">
        <f t="shared" ca="1" si="100"/>
        <v>0</v>
      </c>
      <c r="S177" s="39">
        <f t="shared" ca="1" si="100"/>
        <v>0</v>
      </c>
      <c r="T177" s="39">
        <f t="shared" ca="1" si="100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ca="1" si="101">IF($B178=F$110,1,IF(AND(F$110="UP5",$B178=F$145),1,IF(AND(F$110="RP6",E$152&lt;&gt;1,F$145=$B178),1,IF(AND(F$110="RP6",F$138=$B178,E$152=1),1,0))))</f>
        <v>0</v>
      </c>
      <c r="G178" s="39">
        <f t="shared" ca="1" si="101"/>
        <v>0</v>
      </c>
      <c r="H178" s="39">
        <f t="shared" ca="1" si="101"/>
        <v>0</v>
      </c>
      <c r="I178" s="39">
        <f t="shared" ca="1" si="101"/>
        <v>0</v>
      </c>
      <c r="J178" s="39">
        <f t="shared" ca="1" si="101"/>
        <v>0</v>
      </c>
      <c r="K178" s="39">
        <f t="shared" ca="1" si="101"/>
        <v>0</v>
      </c>
      <c r="L178" s="39">
        <f t="shared" ca="1" si="101"/>
        <v>0</v>
      </c>
      <c r="M178" s="39">
        <f t="shared" ca="1" si="101"/>
        <v>0</v>
      </c>
      <c r="N178" s="39">
        <f t="shared" ca="1" si="101"/>
        <v>0</v>
      </c>
      <c r="O178" s="39">
        <f t="shared" ca="1" si="101"/>
        <v>0</v>
      </c>
      <c r="P178" s="39">
        <f t="shared" ca="1" si="101"/>
        <v>0</v>
      </c>
      <c r="Q178" s="39">
        <f t="shared" ca="1" si="101"/>
        <v>0</v>
      </c>
      <c r="R178" s="39">
        <f t="shared" ca="1" si="101"/>
        <v>0</v>
      </c>
      <c r="S178" s="39">
        <f t="shared" ca="1" si="101"/>
        <v>0</v>
      </c>
      <c r="T178" s="39">
        <f t="shared" ca="1" si="101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ca="1" si="102">IF($B179=F$110,1,IF(AND(F$110="UP5",$B179=F$145),1,IF(AND(F$110="RP6",E$152&lt;&gt;1,F$145=$B179),1,IF(AND(F$110="RP6",F$138=$B179,E$152=1),1,0))))</f>
        <v>1</v>
      </c>
      <c r="G179" s="39">
        <f t="shared" ca="1" si="102"/>
        <v>1</v>
      </c>
      <c r="H179" s="39">
        <f t="shared" ca="1" si="102"/>
        <v>1</v>
      </c>
      <c r="I179" s="39">
        <f t="shared" ca="1" si="102"/>
        <v>1</v>
      </c>
      <c r="J179" s="39">
        <f t="shared" ca="1" si="102"/>
        <v>1</v>
      </c>
      <c r="K179" s="39">
        <f t="shared" ca="1" si="102"/>
        <v>1</v>
      </c>
      <c r="L179" s="39">
        <f t="shared" ca="1" si="102"/>
        <v>1</v>
      </c>
      <c r="M179" s="39">
        <f t="shared" ca="1" si="102"/>
        <v>1</v>
      </c>
      <c r="N179" s="39">
        <f t="shared" ca="1" si="102"/>
        <v>1</v>
      </c>
      <c r="O179" s="39">
        <f t="shared" ca="1" si="102"/>
        <v>1</v>
      </c>
      <c r="P179" s="39">
        <f t="shared" ca="1" si="102"/>
        <v>1</v>
      </c>
      <c r="Q179" s="39">
        <f t="shared" ca="1" si="102"/>
        <v>1</v>
      </c>
      <c r="R179" s="39">
        <f t="shared" ca="1" si="102"/>
        <v>1</v>
      </c>
      <c r="S179" s="39">
        <f t="shared" ca="1" si="102"/>
        <v>1</v>
      </c>
      <c r="T179" s="39">
        <f t="shared" ca="1" si="102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 ca="1">IF($B182=F$111,1,IF(AND(F$111="UP5",$B182=F$146),1,IF(AND(F$111="RP6",E$153&lt;&gt;1,F$146=$B182),1,IF(AND(F$111="RP6",F$139=$B182,E$153=1),1,0))))</f>
        <v>0</v>
      </c>
      <c r="G182" s="39">
        <f t="shared" ref="G182:T182" ca="1" si="103">IF($B182=G$111,1,IF(AND(G$111="UP5",$B182=G$146),1,IF(AND(G$111="RP6",F$153&lt;&gt;1,G$146=$B182),1,IF(AND(G$111="RP6",G$139=$B182,F$153=1),1,0))))</f>
        <v>0</v>
      </c>
      <c r="H182" s="39">
        <f t="shared" ca="1" si="103"/>
        <v>0</v>
      </c>
      <c r="I182" s="39">
        <f t="shared" ca="1" si="103"/>
        <v>0</v>
      </c>
      <c r="J182" s="39">
        <f t="shared" ca="1" si="103"/>
        <v>0</v>
      </c>
      <c r="K182" s="39">
        <f t="shared" ca="1" si="103"/>
        <v>0</v>
      </c>
      <c r="L182" s="39">
        <f t="shared" ca="1" si="103"/>
        <v>0</v>
      </c>
      <c r="M182" s="39">
        <f t="shared" ca="1" si="103"/>
        <v>0</v>
      </c>
      <c r="N182" s="39">
        <f t="shared" ca="1" si="103"/>
        <v>0</v>
      </c>
      <c r="O182" s="39">
        <f t="shared" ca="1" si="103"/>
        <v>0</v>
      </c>
      <c r="P182" s="39">
        <f t="shared" ca="1" si="103"/>
        <v>0</v>
      </c>
      <c r="Q182" s="39">
        <f t="shared" ca="1" si="103"/>
        <v>0</v>
      </c>
      <c r="R182" s="39">
        <f t="shared" ca="1" si="103"/>
        <v>0</v>
      </c>
      <c r="S182" s="39">
        <f t="shared" ca="1" si="103"/>
        <v>0</v>
      </c>
      <c r="T182" s="39">
        <f t="shared" ca="1" si="103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ca="1" si="104">IF($B183=F$111,1,IF(AND(F$111="UP5",$B183=F$146),1,IF(AND(F$111="RP6",E$153&lt;&gt;1,F$146=$B183),1,IF(AND(F$111="RP6",F$139=$B183,E$153=1),1,0))))</f>
        <v>0</v>
      </c>
      <c r="G183" s="39">
        <f t="shared" ca="1" si="104"/>
        <v>0</v>
      </c>
      <c r="H183" s="39">
        <f t="shared" ca="1" si="104"/>
        <v>0</v>
      </c>
      <c r="I183" s="39">
        <f t="shared" ca="1" si="104"/>
        <v>0</v>
      </c>
      <c r="J183" s="39">
        <f t="shared" ca="1" si="104"/>
        <v>0</v>
      </c>
      <c r="K183" s="39">
        <f t="shared" ca="1" si="104"/>
        <v>0</v>
      </c>
      <c r="L183" s="39">
        <f t="shared" ca="1" si="104"/>
        <v>0</v>
      </c>
      <c r="M183" s="39">
        <f t="shared" ca="1" si="104"/>
        <v>0</v>
      </c>
      <c r="N183" s="39">
        <f t="shared" ca="1" si="104"/>
        <v>0</v>
      </c>
      <c r="O183" s="39">
        <f t="shared" ca="1" si="104"/>
        <v>0</v>
      </c>
      <c r="P183" s="39">
        <f t="shared" ca="1" si="104"/>
        <v>0</v>
      </c>
      <c r="Q183" s="39">
        <f t="shared" ca="1" si="104"/>
        <v>0</v>
      </c>
      <c r="R183" s="39">
        <f t="shared" ca="1" si="104"/>
        <v>0</v>
      </c>
      <c r="S183" s="39">
        <f t="shared" ca="1" si="104"/>
        <v>0</v>
      </c>
      <c r="T183" s="39">
        <f t="shared" ca="1" si="104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ca="1" si="105">IF($B184=F$111,1,IF(AND(F$111="UP5",$B184=F$146),1,IF(AND(F$111="RP6",E$153&lt;&gt;1,F$146=$B184),1,IF(AND(F$111="RP6",F$139=$B184,E$153=1),1,0))))</f>
        <v>0</v>
      </c>
      <c r="G184" s="39">
        <f t="shared" ca="1" si="105"/>
        <v>0</v>
      </c>
      <c r="H184" s="39">
        <f t="shared" ca="1" si="105"/>
        <v>0</v>
      </c>
      <c r="I184" s="39">
        <f t="shared" ca="1" si="105"/>
        <v>0</v>
      </c>
      <c r="J184" s="39">
        <f t="shared" ca="1" si="105"/>
        <v>0</v>
      </c>
      <c r="K184" s="39">
        <f t="shared" ca="1" si="105"/>
        <v>0</v>
      </c>
      <c r="L184" s="39">
        <f t="shared" ca="1" si="105"/>
        <v>0</v>
      </c>
      <c r="M184" s="39">
        <f t="shared" ca="1" si="105"/>
        <v>0</v>
      </c>
      <c r="N184" s="39">
        <f t="shared" ca="1" si="105"/>
        <v>0</v>
      </c>
      <c r="O184" s="39">
        <f t="shared" ca="1" si="105"/>
        <v>0</v>
      </c>
      <c r="P184" s="39">
        <f t="shared" ca="1" si="105"/>
        <v>0</v>
      </c>
      <c r="Q184" s="39">
        <f t="shared" ca="1" si="105"/>
        <v>0</v>
      </c>
      <c r="R184" s="39">
        <f t="shared" ca="1" si="105"/>
        <v>0</v>
      </c>
      <c r="S184" s="39">
        <f t="shared" ca="1" si="105"/>
        <v>0</v>
      </c>
      <c r="T184" s="39">
        <f t="shared" ca="1" si="105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ca="1" si="106">IF($B185=F$111,1,IF(AND(F$111="UP5",$B185=F$146),1,IF(AND(F$111="RP6",E$153&lt;&gt;1,F$146=$B185),1,IF(AND(F$111="RP6",F$139=$B185,E$153=1),1,0))))</f>
        <v>1</v>
      </c>
      <c r="G185" s="39">
        <f t="shared" ca="1" si="106"/>
        <v>0</v>
      </c>
      <c r="H185" s="39">
        <f t="shared" ca="1" si="106"/>
        <v>0</v>
      </c>
      <c r="I185" s="39">
        <f t="shared" ca="1" si="106"/>
        <v>0</v>
      </c>
      <c r="J185" s="39">
        <f t="shared" ca="1" si="106"/>
        <v>0</v>
      </c>
      <c r="K185" s="39">
        <f t="shared" ca="1" si="106"/>
        <v>0</v>
      </c>
      <c r="L185" s="39">
        <f t="shared" ca="1" si="106"/>
        <v>0</v>
      </c>
      <c r="M185" s="39">
        <f t="shared" ca="1" si="106"/>
        <v>0</v>
      </c>
      <c r="N185" s="39">
        <f t="shared" ca="1" si="106"/>
        <v>0</v>
      </c>
      <c r="O185" s="39">
        <f t="shared" ca="1" si="106"/>
        <v>0</v>
      </c>
      <c r="P185" s="39">
        <f t="shared" ca="1" si="106"/>
        <v>0</v>
      </c>
      <c r="Q185" s="39">
        <f t="shared" ca="1" si="106"/>
        <v>0</v>
      </c>
      <c r="R185" s="39">
        <f t="shared" ca="1" si="106"/>
        <v>0</v>
      </c>
      <c r="S185" s="39">
        <f t="shared" ca="1" si="106"/>
        <v>0</v>
      </c>
      <c r="T185" s="39">
        <f t="shared" ca="1" si="106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ca="1" si="107">IF($B186=F$111,1,IF(AND(F$111="UP5",$B186=F$146),1,IF(AND(F$111="RP6",E$153&lt;&gt;1,F$146=$B186),1,IF(AND(F$111="RP6",F$139=$B186,E$153=1),1,0))))</f>
        <v>0</v>
      </c>
      <c r="G186" s="39">
        <f t="shared" ca="1" si="107"/>
        <v>0</v>
      </c>
      <c r="H186" s="39">
        <f t="shared" ca="1" si="107"/>
        <v>0</v>
      </c>
      <c r="I186" s="39">
        <f t="shared" ca="1" si="107"/>
        <v>0</v>
      </c>
      <c r="J186" s="39">
        <f t="shared" ca="1" si="107"/>
        <v>0</v>
      </c>
      <c r="K186" s="39">
        <f t="shared" ca="1" si="107"/>
        <v>0</v>
      </c>
      <c r="L186" s="39">
        <f t="shared" ca="1" si="107"/>
        <v>0</v>
      </c>
      <c r="M186" s="39">
        <f t="shared" ca="1" si="107"/>
        <v>0</v>
      </c>
      <c r="N186" s="39">
        <f t="shared" ca="1" si="107"/>
        <v>0</v>
      </c>
      <c r="O186" s="39">
        <f t="shared" ca="1" si="107"/>
        <v>0</v>
      </c>
      <c r="P186" s="39">
        <f t="shared" ca="1" si="107"/>
        <v>0</v>
      </c>
      <c r="Q186" s="39">
        <f t="shared" ca="1" si="107"/>
        <v>0</v>
      </c>
      <c r="R186" s="39">
        <f t="shared" ca="1" si="107"/>
        <v>0</v>
      </c>
      <c r="S186" s="39">
        <f t="shared" ca="1" si="107"/>
        <v>0</v>
      </c>
      <c r="T186" s="39">
        <f t="shared" ca="1" si="107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ca="1" si="108">IF($B187=F$111,1,IF(AND(F$111="UP5",$B187=F$146),1,IF(AND(F$111="RP6",E$153&lt;&gt;1,F$146=$B187),1,IF(AND(F$111="RP6",F$139=$B187,E$153=1),1,0))))</f>
        <v>0</v>
      </c>
      <c r="G187" s="39">
        <f t="shared" ca="1" si="108"/>
        <v>1</v>
      </c>
      <c r="H187" s="39">
        <f t="shared" ca="1" si="108"/>
        <v>1</v>
      </c>
      <c r="I187" s="39">
        <f t="shared" ca="1" si="108"/>
        <v>1</v>
      </c>
      <c r="J187" s="39">
        <f t="shared" ca="1" si="108"/>
        <v>1</v>
      </c>
      <c r="K187" s="39">
        <f t="shared" ca="1" si="108"/>
        <v>1</v>
      </c>
      <c r="L187" s="39">
        <f t="shared" ca="1" si="108"/>
        <v>1</v>
      </c>
      <c r="M187" s="39">
        <f t="shared" ca="1" si="108"/>
        <v>1</v>
      </c>
      <c r="N187" s="39">
        <f t="shared" ca="1" si="108"/>
        <v>1</v>
      </c>
      <c r="O187" s="39">
        <f t="shared" ca="1" si="108"/>
        <v>1</v>
      </c>
      <c r="P187" s="39">
        <f t="shared" ca="1" si="108"/>
        <v>1</v>
      </c>
      <c r="Q187" s="39">
        <f t="shared" ca="1" si="108"/>
        <v>1</v>
      </c>
      <c r="R187" s="39">
        <f t="shared" ca="1" si="108"/>
        <v>1</v>
      </c>
      <c r="S187" s="39">
        <f t="shared" ca="1" si="108"/>
        <v>1</v>
      </c>
      <c r="T187" s="39">
        <f t="shared" ca="1" si="108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 ca="1">IF($B190=F$112,1,IF(AND(F$112="UP5",$B190=F$147),1,IF(AND(F$112="RP6",E$154&lt;&gt;1,F$147=$B190),1,IF(AND(F$112="RP6",F$140=$B190,E$154=1),1,0))))</f>
        <v>0</v>
      </c>
      <c r="G190" s="39">
        <f t="shared" ref="G190:T190" ca="1" si="109">IF($B190=G$112,1,IF(AND(G$112="UP5",$B190=G$147),1,IF(AND(G$112="RP6",F$154&lt;&gt;1,G$147=$B190),1,IF(AND(G$112="RP6",G$140=$B190,F$154=1),1,0))))</f>
        <v>0</v>
      </c>
      <c r="H190" s="39">
        <f t="shared" ca="1" si="109"/>
        <v>0</v>
      </c>
      <c r="I190" s="39">
        <f t="shared" ca="1" si="109"/>
        <v>0</v>
      </c>
      <c r="J190" s="39">
        <f t="shared" ca="1" si="109"/>
        <v>0</v>
      </c>
      <c r="K190" s="39">
        <f t="shared" ca="1" si="109"/>
        <v>0</v>
      </c>
      <c r="L190" s="39">
        <f t="shared" ca="1" si="109"/>
        <v>0</v>
      </c>
      <c r="M190" s="39">
        <f t="shared" ca="1" si="109"/>
        <v>0</v>
      </c>
      <c r="N190" s="39">
        <f t="shared" ca="1" si="109"/>
        <v>0</v>
      </c>
      <c r="O190" s="39">
        <f t="shared" ca="1" si="109"/>
        <v>0</v>
      </c>
      <c r="P190" s="39">
        <f t="shared" ca="1" si="109"/>
        <v>0</v>
      </c>
      <c r="Q190" s="39">
        <f t="shared" ca="1" si="109"/>
        <v>0</v>
      </c>
      <c r="R190" s="39">
        <f t="shared" ca="1" si="109"/>
        <v>0</v>
      </c>
      <c r="S190" s="39">
        <f t="shared" ca="1" si="109"/>
        <v>0</v>
      </c>
      <c r="T190" s="39">
        <f t="shared" ca="1" si="109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ca="1" si="110">IF($B191=F$112,1,IF(AND(F$112="UP5",$B191=F$147),1,IF(AND(F$112="RP6",E$154&lt;&gt;1,F$147=$B191),1,IF(AND(F$112="RP6",F$140=$B191,E$154=1),1,0))))</f>
        <v>1</v>
      </c>
      <c r="G191" s="39">
        <f t="shared" ca="1" si="110"/>
        <v>1</v>
      </c>
      <c r="H191" s="39">
        <f t="shared" ca="1" si="110"/>
        <v>1</v>
      </c>
      <c r="I191" s="39">
        <f t="shared" ca="1" si="110"/>
        <v>1</v>
      </c>
      <c r="J191" s="39">
        <f t="shared" ca="1" si="110"/>
        <v>1</v>
      </c>
      <c r="K191" s="39">
        <f t="shared" ca="1" si="110"/>
        <v>1</v>
      </c>
      <c r="L191" s="39">
        <f t="shared" ca="1" si="110"/>
        <v>1</v>
      </c>
      <c r="M191" s="39">
        <f t="shared" ca="1" si="110"/>
        <v>1</v>
      </c>
      <c r="N191" s="39">
        <f t="shared" ca="1" si="110"/>
        <v>1</v>
      </c>
      <c r="O191" s="39">
        <f t="shared" ca="1" si="110"/>
        <v>1</v>
      </c>
      <c r="P191" s="39">
        <f t="shared" ca="1" si="110"/>
        <v>1</v>
      </c>
      <c r="Q191" s="39">
        <f t="shared" ca="1" si="110"/>
        <v>1</v>
      </c>
      <c r="R191" s="39">
        <f t="shared" ca="1" si="110"/>
        <v>1</v>
      </c>
      <c r="S191" s="39">
        <f t="shared" ca="1" si="110"/>
        <v>1</v>
      </c>
      <c r="T191" s="39">
        <f t="shared" ca="1" si="110"/>
        <v>1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ca="1" si="111">IF($B192=F$112,1,IF(AND(F$112="UP5",$B192=F$147),1,IF(AND(F$112="RP6",E$154&lt;&gt;1,F$147=$B192),1,IF(AND(F$112="RP6",F$140=$B192,E$154=1),1,0))))</f>
        <v>0</v>
      </c>
      <c r="G192" s="39">
        <f t="shared" ca="1" si="111"/>
        <v>0</v>
      </c>
      <c r="H192" s="39">
        <f t="shared" ca="1" si="111"/>
        <v>0</v>
      </c>
      <c r="I192" s="39">
        <f t="shared" ca="1" si="111"/>
        <v>0</v>
      </c>
      <c r="J192" s="39">
        <f t="shared" ca="1" si="111"/>
        <v>0</v>
      </c>
      <c r="K192" s="39">
        <f t="shared" ca="1" si="111"/>
        <v>0</v>
      </c>
      <c r="L192" s="39">
        <f t="shared" ca="1" si="111"/>
        <v>0</v>
      </c>
      <c r="M192" s="39">
        <f t="shared" ca="1" si="111"/>
        <v>0</v>
      </c>
      <c r="N192" s="39">
        <f t="shared" ca="1" si="111"/>
        <v>0</v>
      </c>
      <c r="O192" s="39">
        <f t="shared" ca="1" si="111"/>
        <v>0</v>
      </c>
      <c r="P192" s="39">
        <f t="shared" ca="1" si="111"/>
        <v>0</v>
      </c>
      <c r="Q192" s="39">
        <f t="shared" ca="1" si="111"/>
        <v>0</v>
      </c>
      <c r="R192" s="39">
        <f t="shared" ca="1" si="111"/>
        <v>0</v>
      </c>
      <c r="S192" s="39">
        <f t="shared" ca="1" si="111"/>
        <v>0</v>
      </c>
      <c r="T192" s="39">
        <f t="shared" ca="1" si="111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ca="1" si="112">IF($B193=F$112,1,IF(AND(F$112="UP5",$B193=F$147),1,IF(AND(F$112="RP6",E$154&lt;&gt;1,F$147=$B193),1,IF(AND(F$112="RP6",F$140=$B193,E$154=1),1,0))))</f>
        <v>0</v>
      </c>
      <c r="G193" s="39">
        <f t="shared" ca="1" si="112"/>
        <v>0</v>
      </c>
      <c r="H193" s="39">
        <f t="shared" ca="1" si="112"/>
        <v>0</v>
      </c>
      <c r="I193" s="39">
        <f t="shared" ca="1" si="112"/>
        <v>0</v>
      </c>
      <c r="J193" s="39">
        <f t="shared" ca="1" si="112"/>
        <v>0</v>
      </c>
      <c r="K193" s="39">
        <f t="shared" ca="1" si="112"/>
        <v>0</v>
      </c>
      <c r="L193" s="39">
        <f t="shared" ca="1" si="112"/>
        <v>0</v>
      </c>
      <c r="M193" s="39">
        <f t="shared" ca="1" si="112"/>
        <v>0</v>
      </c>
      <c r="N193" s="39">
        <f t="shared" ca="1" si="112"/>
        <v>0</v>
      </c>
      <c r="O193" s="39">
        <f t="shared" ca="1" si="112"/>
        <v>0</v>
      </c>
      <c r="P193" s="39">
        <f t="shared" ca="1" si="112"/>
        <v>0</v>
      </c>
      <c r="Q193" s="39">
        <f t="shared" ca="1" si="112"/>
        <v>0</v>
      </c>
      <c r="R193" s="39">
        <f t="shared" ca="1" si="112"/>
        <v>0</v>
      </c>
      <c r="S193" s="39">
        <f t="shared" ca="1" si="112"/>
        <v>0</v>
      </c>
      <c r="T193" s="39">
        <f t="shared" ca="1" si="112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ca="1" si="113">IF($B194=F$112,1,IF(AND(F$112="UP5",$B194=F$147),1,IF(AND(F$112="RP6",E$154&lt;&gt;1,F$147=$B194),1,IF(AND(F$112="RP6",F$140=$B194,E$154=1),1,0))))</f>
        <v>0</v>
      </c>
      <c r="G194" s="39">
        <f t="shared" ca="1" si="113"/>
        <v>0</v>
      </c>
      <c r="H194" s="39">
        <f t="shared" ca="1" si="113"/>
        <v>0</v>
      </c>
      <c r="I194" s="39">
        <f t="shared" ca="1" si="113"/>
        <v>0</v>
      </c>
      <c r="J194" s="39">
        <f t="shared" ca="1" si="113"/>
        <v>0</v>
      </c>
      <c r="K194" s="39">
        <f t="shared" ca="1" si="113"/>
        <v>0</v>
      </c>
      <c r="L194" s="39">
        <f t="shared" ca="1" si="113"/>
        <v>0</v>
      </c>
      <c r="M194" s="39">
        <f t="shared" ca="1" si="113"/>
        <v>0</v>
      </c>
      <c r="N194" s="39">
        <f t="shared" ca="1" si="113"/>
        <v>0</v>
      </c>
      <c r="O194" s="39">
        <f t="shared" ca="1" si="113"/>
        <v>0</v>
      </c>
      <c r="P194" s="39">
        <f t="shared" ca="1" si="113"/>
        <v>0</v>
      </c>
      <c r="Q194" s="39">
        <f t="shared" ca="1" si="113"/>
        <v>0</v>
      </c>
      <c r="R194" s="39">
        <f t="shared" ca="1" si="113"/>
        <v>0</v>
      </c>
      <c r="S194" s="39">
        <f t="shared" ca="1" si="113"/>
        <v>0</v>
      </c>
      <c r="T194" s="39">
        <f t="shared" ca="1" si="113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ca="1" si="114">IF($B195=F$112,1,IF(AND(F$112="UP5",$B195=F$147),1,IF(AND(F$112="RP6",E$154&lt;&gt;1,F$147=$B195),1,IF(AND(F$112="RP6",F$140=$B195,E$154=1),1,0))))</f>
        <v>0</v>
      </c>
      <c r="G195" s="39">
        <f t="shared" ca="1" si="114"/>
        <v>0</v>
      </c>
      <c r="H195" s="39">
        <f t="shared" ca="1" si="114"/>
        <v>0</v>
      </c>
      <c r="I195" s="39">
        <f t="shared" ca="1" si="114"/>
        <v>0</v>
      </c>
      <c r="J195" s="39">
        <f t="shared" ca="1" si="114"/>
        <v>0</v>
      </c>
      <c r="K195" s="39">
        <f t="shared" ca="1" si="114"/>
        <v>0</v>
      </c>
      <c r="L195" s="39">
        <f t="shared" ca="1" si="114"/>
        <v>0</v>
      </c>
      <c r="M195" s="39">
        <f t="shared" ca="1" si="114"/>
        <v>0</v>
      </c>
      <c r="N195" s="39">
        <f t="shared" ca="1" si="114"/>
        <v>0</v>
      </c>
      <c r="O195" s="39">
        <f t="shared" ca="1" si="114"/>
        <v>0</v>
      </c>
      <c r="P195" s="39">
        <f t="shared" ca="1" si="114"/>
        <v>0</v>
      </c>
      <c r="Q195" s="39">
        <f t="shared" ca="1" si="114"/>
        <v>0</v>
      </c>
      <c r="R195" s="39">
        <f t="shared" ca="1" si="114"/>
        <v>0</v>
      </c>
      <c r="S195" s="39">
        <f t="shared" ca="1" si="114"/>
        <v>0</v>
      </c>
      <c r="T195" s="39">
        <f t="shared" ca="1" si="114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 ca="1">IF($B198=F$113,1,IF(AND(F$113="UP5",$B198=F$148),1,IF(AND(F$113="RP6",E$155&lt;&gt;1,F$148=$B198),1,IF(AND(F$113="RP6",F$141=$B198,E$155=1),1,0))))</f>
        <v>0</v>
      </c>
      <c r="G198" s="39">
        <f t="shared" ref="G198:T198" ca="1" si="115">IF($B198=G$113,1,IF(AND(G$113="UP5",$B198=G$148),1,IF(AND(G$113="RP6",F$155&lt;&gt;1,G$148=$B198),1,IF(AND(G$113="RP6",G$141=$B198,F$155=1),1,0))))</f>
        <v>0</v>
      </c>
      <c r="H198" s="39">
        <f t="shared" ca="1" si="115"/>
        <v>0</v>
      </c>
      <c r="I198" s="39">
        <f t="shared" ca="1" si="115"/>
        <v>0</v>
      </c>
      <c r="J198" s="39">
        <f t="shared" ca="1" si="115"/>
        <v>0</v>
      </c>
      <c r="K198" s="39">
        <f t="shared" ca="1" si="115"/>
        <v>0</v>
      </c>
      <c r="L198" s="39">
        <f t="shared" ca="1" si="115"/>
        <v>0</v>
      </c>
      <c r="M198" s="39">
        <f t="shared" ca="1" si="115"/>
        <v>0</v>
      </c>
      <c r="N198" s="39">
        <f t="shared" ca="1" si="115"/>
        <v>0</v>
      </c>
      <c r="O198" s="39">
        <f t="shared" ca="1" si="115"/>
        <v>0</v>
      </c>
      <c r="P198" s="39">
        <f t="shared" ca="1" si="115"/>
        <v>0</v>
      </c>
      <c r="Q198" s="39">
        <f t="shared" ca="1" si="115"/>
        <v>0</v>
      </c>
      <c r="R198" s="39">
        <f t="shared" ca="1" si="115"/>
        <v>0</v>
      </c>
      <c r="S198" s="39">
        <f t="shared" ca="1" si="115"/>
        <v>0</v>
      </c>
      <c r="T198" s="39">
        <f t="shared" ca="1" si="115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ca="1" si="116">IF($B199=F$113,1,IF(AND(F$113="UP5",$B199=F$148),1,IF(AND(F$113="RP6",E$155&lt;&gt;1,F$148=$B199),1,IF(AND(F$113="RP6",F$141=$B199,E$155=1),1,0))))</f>
        <v>0</v>
      </c>
      <c r="G199" s="39">
        <f t="shared" ca="1" si="116"/>
        <v>0</v>
      </c>
      <c r="H199" s="39">
        <f t="shared" ca="1" si="116"/>
        <v>0</v>
      </c>
      <c r="I199" s="39">
        <f t="shared" ca="1" si="116"/>
        <v>0</v>
      </c>
      <c r="J199" s="39">
        <f t="shared" ca="1" si="116"/>
        <v>0</v>
      </c>
      <c r="K199" s="39">
        <f t="shared" ca="1" si="116"/>
        <v>0</v>
      </c>
      <c r="L199" s="39">
        <f t="shared" ca="1" si="116"/>
        <v>0</v>
      </c>
      <c r="M199" s="39">
        <f t="shared" ca="1" si="116"/>
        <v>0</v>
      </c>
      <c r="N199" s="39">
        <f t="shared" ca="1" si="116"/>
        <v>0</v>
      </c>
      <c r="O199" s="39">
        <f t="shared" ca="1" si="116"/>
        <v>0</v>
      </c>
      <c r="P199" s="39">
        <f t="shared" ca="1" si="116"/>
        <v>0</v>
      </c>
      <c r="Q199" s="39">
        <f t="shared" ca="1" si="116"/>
        <v>0</v>
      </c>
      <c r="R199" s="39">
        <f t="shared" ca="1" si="116"/>
        <v>0</v>
      </c>
      <c r="S199" s="39">
        <f t="shared" ca="1" si="116"/>
        <v>0</v>
      </c>
      <c r="T199" s="39">
        <f t="shared" ca="1" si="116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ca="1" si="117">IF($B200=F$113,1,IF(AND(F$113="UP5",$B200=F$148),1,IF(AND(F$113="RP6",E$155&lt;&gt;1,F$148=$B200),1,IF(AND(F$113="RP6",F$141=$B200,E$155=1),1,0))))</f>
        <v>0</v>
      </c>
      <c r="G200" s="39">
        <f t="shared" ca="1" si="117"/>
        <v>0</v>
      </c>
      <c r="H200" s="39">
        <f t="shared" ca="1" si="117"/>
        <v>0</v>
      </c>
      <c r="I200" s="39">
        <f t="shared" ca="1" si="117"/>
        <v>0</v>
      </c>
      <c r="J200" s="39">
        <f t="shared" ca="1" si="117"/>
        <v>0</v>
      </c>
      <c r="K200" s="39">
        <f t="shared" ca="1" si="117"/>
        <v>0</v>
      </c>
      <c r="L200" s="39">
        <f t="shared" ca="1" si="117"/>
        <v>0</v>
      </c>
      <c r="M200" s="39">
        <f t="shared" ca="1" si="117"/>
        <v>0</v>
      </c>
      <c r="N200" s="39">
        <f t="shared" ca="1" si="117"/>
        <v>0</v>
      </c>
      <c r="O200" s="39">
        <f t="shared" ca="1" si="117"/>
        <v>0</v>
      </c>
      <c r="P200" s="39">
        <f t="shared" ca="1" si="117"/>
        <v>0</v>
      </c>
      <c r="Q200" s="39">
        <f t="shared" ca="1" si="117"/>
        <v>0</v>
      </c>
      <c r="R200" s="39">
        <f t="shared" ca="1" si="117"/>
        <v>0</v>
      </c>
      <c r="S200" s="39">
        <f t="shared" ca="1" si="117"/>
        <v>0</v>
      </c>
      <c r="T200" s="39">
        <f t="shared" ca="1" si="117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ca="1" si="118">IF($B201=F$113,1,IF(AND(F$113="UP5",$B201=F$148),1,IF(AND(F$113="RP6",E$155&lt;&gt;1,F$148=$B201),1,IF(AND(F$113="RP6",F$141=$B201,E$155=1),1,0))))</f>
        <v>1</v>
      </c>
      <c r="G201" s="39">
        <f t="shared" ca="1" si="118"/>
        <v>0</v>
      </c>
      <c r="H201" s="39">
        <f t="shared" ca="1" si="118"/>
        <v>0</v>
      </c>
      <c r="I201" s="39">
        <f t="shared" ca="1" si="118"/>
        <v>0</v>
      </c>
      <c r="J201" s="39">
        <f t="shared" ca="1" si="118"/>
        <v>0</v>
      </c>
      <c r="K201" s="39">
        <f t="shared" ca="1" si="118"/>
        <v>0</v>
      </c>
      <c r="L201" s="39">
        <f t="shared" ca="1" si="118"/>
        <v>0</v>
      </c>
      <c r="M201" s="39">
        <f t="shared" ca="1" si="118"/>
        <v>0</v>
      </c>
      <c r="N201" s="39">
        <f t="shared" ca="1" si="118"/>
        <v>0</v>
      </c>
      <c r="O201" s="39">
        <f t="shared" ca="1" si="118"/>
        <v>0</v>
      </c>
      <c r="P201" s="39">
        <f t="shared" ca="1" si="118"/>
        <v>0</v>
      </c>
      <c r="Q201" s="39">
        <f t="shared" ca="1" si="118"/>
        <v>0</v>
      </c>
      <c r="R201" s="39">
        <f t="shared" ca="1" si="118"/>
        <v>0</v>
      </c>
      <c r="S201" s="39">
        <f t="shared" ca="1" si="118"/>
        <v>0</v>
      </c>
      <c r="T201" s="39">
        <f t="shared" ca="1" si="118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ca="1" si="119">IF($B202=F$113,1,IF(AND(F$113="UP5",$B202=F$148),1,IF(AND(F$113="RP6",E$155&lt;&gt;1,F$148=$B202),1,IF(AND(F$113="RP6",F$141=$B202,E$155=1),1,0))))</f>
        <v>0</v>
      </c>
      <c r="G202" s="39">
        <f t="shared" ca="1" si="119"/>
        <v>0</v>
      </c>
      <c r="H202" s="39">
        <f t="shared" ca="1" si="119"/>
        <v>0</v>
      </c>
      <c r="I202" s="39">
        <f t="shared" ca="1" si="119"/>
        <v>0</v>
      </c>
      <c r="J202" s="39">
        <f t="shared" ca="1" si="119"/>
        <v>0</v>
      </c>
      <c r="K202" s="39">
        <f t="shared" ca="1" si="119"/>
        <v>0</v>
      </c>
      <c r="L202" s="39">
        <f t="shared" ca="1" si="119"/>
        <v>0</v>
      </c>
      <c r="M202" s="39">
        <f t="shared" ca="1" si="119"/>
        <v>0</v>
      </c>
      <c r="N202" s="39">
        <f t="shared" ca="1" si="119"/>
        <v>0</v>
      </c>
      <c r="O202" s="39">
        <f t="shared" ca="1" si="119"/>
        <v>0</v>
      </c>
      <c r="P202" s="39">
        <f t="shared" ca="1" si="119"/>
        <v>0</v>
      </c>
      <c r="Q202" s="39">
        <f t="shared" ca="1" si="119"/>
        <v>0</v>
      </c>
      <c r="R202" s="39">
        <f t="shared" ca="1" si="119"/>
        <v>0</v>
      </c>
      <c r="S202" s="39">
        <f t="shared" ca="1" si="119"/>
        <v>0</v>
      </c>
      <c r="T202" s="39">
        <f t="shared" ca="1" si="119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ca="1" si="120">IF($B203=F$113,1,IF(AND(F$113="UP5",$B203=F$148),1,IF(AND(F$113="RP6",E$155&lt;&gt;1,F$148=$B203),1,IF(AND(F$113="RP6",F$141=$B203,E$155=1),1,0))))</f>
        <v>0</v>
      </c>
      <c r="G203" s="39">
        <f t="shared" ca="1" si="120"/>
        <v>1</v>
      </c>
      <c r="H203" s="39">
        <f t="shared" ca="1" si="120"/>
        <v>1</v>
      </c>
      <c r="I203" s="39">
        <f t="shared" ca="1" si="120"/>
        <v>1</v>
      </c>
      <c r="J203" s="39">
        <f t="shared" ca="1" si="120"/>
        <v>1</v>
      </c>
      <c r="K203" s="39">
        <f t="shared" ca="1" si="120"/>
        <v>1</v>
      </c>
      <c r="L203" s="39">
        <f t="shared" ca="1" si="120"/>
        <v>1</v>
      </c>
      <c r="M203" s="39">
        <f t="shared" ca="1" si="120"/>
        <v>1</v>
      </c>
      <c r="N203" s="39">
        <f t="shared" ca="1" si="120"/>
        <v>1</v>
      </c>
      <c r="O203" s="39">
        <f t="shared" ca="1" si="120"/>
        <v>1</v>
      </c>
      <c r="P203" s="39">
        <f t="shared" ca="1" si="120"/>
        <v>1</v>
      </c>
      <c r="Q203" s="39">
        <f t="shared" ca="1" si="120"/>
        <v>1</v>
      </c>
      <c r="R203" s="39">
        <f t="shared" ca="1" si="120"/>
        <v>1</v>
      </c>
      <c r="S203" s="39">
        <f t="shared" ca="1" si="120"/>
        <v>1</v>
      </c>
      <c r="T203" s="39">
        <f t="shared" ca="1" si="120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ca="1">SUMIFS(F$166:F$203,$B$166:$B$203,$B$205,$D$166:$D$203,$B206)</f>
        <v>0</v>
      </c>
      <c r="G206" s="39">
        <f t="shared" ref="G206:T210" ca="1" si="121">SUMIFS(G$166:G$203,$B$166:$B$203,$B$205,$D$166:$D$203,$B206)</f>
        <v>0</v>
      </c>
      <c r="H206" s="39">
        <f t="shared" ca="1" si="121"/>
        <v>0</v>
      </c>
      <c r="I206" s="39">
        <f t="shared" ca="1" si="121"/>
        <v>0</v>
      </c>
      <c r="J206" s="39">
        <f t="shared" ca="1" si="121"/>
        <v>0</v>
      </c>
      <c r="K206" s="39">
        <f t="shared" ca="1" si="121"/>
        <v>0</v>
      </c>
      <c r="L206" s="39">
        <f t="shared" ca="1" si="121"/>
        <v>0</v>
      </c>
      <c r="M206" s="39">
        <f t="shared" ca="1" si="121"/>
        <v>0</v>
      </c>
      <c r="N206" s="39">
        <f t="shared" ca="1" si="121"/>
        <v>0</v>
      </c>
      <c r="O206" s="39">
        <f t="shared" ca="1" si="121"/>
        <v>0</v>
      </c>
      <c r="P206" s="39">
        <f t="shared" ca="1" si="121"/>
        <v>0</v>
      </c>
      <c r="Q206" s="39">
        <f t="shared" ca="1" si="121"/>
        <v>0</v>
      </c>
      <c r="R206" s="39">
        <f t="shared" ca="1" si="121"/>
        <v>0</v>
      </c>
      <c r="S206" s="39">
        <f t="shared" ca="1" si="121"/>
        <v>0</v>
      </c>
      <c r="T206" s="39">
        <f t="shared" ca="1" si="121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ref="F207:F210" ca="1" si="122">SUMIFS(F$166:F$203,$B$166:$B$203,$B$205,$D$166:$D$203,$B207)</f>
        <v>0</v>
      </c>
      <c r="G207" s="39">
        <f t="shared" ca="1" si="121"/>
        <v>0</v>
      </c>
      <c r="H207" s="39">
        <f t="shared" ca="1" si="121"/>
        <v>0</v>
      </c>
      <c r="I207" s="39">
        <f t="shared" ca="1" si="121"/>
        <v>0</v>
      </c>
      <c r="J207" s="39">
        <f t="shared" ca="1" si="121"/>
        <v>0</v>
      </c>
      <c r="K207" s="39">
        <f t="shared" ca="1" si="121"/>
        <v>0</v>
      </c>
      <c r="L207" s="39">
        <f t="shared" ca="1" si="121"/>
        <v>0</v>
      </c>
      <c r="M207" s="39">
        <f t="shared" ca="1" si="121"/>
        <v>0</v>
      </c>
      <c r="N207" s="39">
        <f t="shared" ca="1" si="121"/>
        <v>0</v>
      </c>
      <c r="O207" s="39">
        <f t="shared" ca="1" si="121"/>
        <v>0</v>
      </c>
      <c r="P207" s="39">
        <f t="shared" ca="1" si="121"/>
        <v>0</v>
      </c>
      <c r="Q207" s="39">
        <f t="shared" ca="1" si="121"/>
        <v>0</v>
      </c>
      <c r="R207" s="39">
        <f t="shared" ca="1" si="121"/>
        <v>0</v>
      </c>
      <c r="S207" s="39">
        <f t="shared" ca="1" si="121"/>
        <v>0</v>
      </c>
      <c r="T207" s="39">
        <f t="shared" ca="1" si="121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ca="1" si="122"/>
        <v>0</v>
      </c>
      <c r="G208" s="39">
        <f t="shared" ca="1" si="121"/>
        <v>0</v>
      </c>
      <c r="H208" s="39">
        <f t="shared" ca="1" si="121"/>
        <v>0</v>
      </c>
      <c r="I208" s="39">
        <f t="shared" ca="1" si="121"/>
        <v>0</v>
      </c>
      <c r="J208" s="39">
        <f t="shared" ca="1" si="121"/>
        <v>0</v>
      </c>
      <c r="K208" s="39">
        <f t="shared" ca="1" si="121"/>
        <v>0</v>
      </c>
      <c r="L208" s="39">
        <f t="shared" ca="1" si="121"/>
        <v>0</v>
      </c>
      <c r="M208" s="39">
        <f t="shared" ca="1" si="121"/>
        <v>0</v>
      </c>
      <c r="N208" s="39">
        <f t="shared" ca="1" si="121"/>
        <v>0</v>
      </c>
      <c r="O208" s="39">
        <f t="shared" ca="1" si="121"/>
        <v>0</v>
      </c>
      <c r="P208" s="39">
        <f t="shared" ca="1" si="121"/>
        <v>0</v>
      </c>
      <c r="Q208" s="39">
        <f t="shared" ca="1" si="121"/>
        <v>0</v>
      </c>
      <c r="R208" s="39">
        <f t="shared" ca="1" si="121"/>
        <v>0</v>
      </c>
      <c r="S208" s="39">
        <f t="shared" ca="1" si="121"/>
        <v>0</v>
      </c>
      <c r="T208" s="39">
        <f t="shared" ca="1" si="121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ca="1" si="122"/>
        <v>0</v>
      </c>
      <c r="G209" s="39">
        <f t="shared" ca="1" si="121"/>
        <v>0</v>
      </c>
      <c r="H209" s="39">
        <f t="shared" ca="1" si="121"/>
        <v>0</v>
      </c>
      <c r="I209" s="39">
        <f t="shared" ca="1" si="121"/>
        <v>0</v>
      </c>
      <c r="J209" s="39">
        <f t="shared" ca="1" si="121"/>
        <v>0</v>
      </c>
      <c r="K209" s="39">
        <f t="shared" ca="1" si="121"/>
        <v>0</v>
      </c>
      <c r="L209" s="39">
        <f t="shared" ca="1" si="121"/>
        <v>0</v>
      </c>
      <c r="M209" s="39">
        <f t="shared" ca="1" si="121"/>
        <v>0</v>
      </c>
      <c r="N209" s="39">
        <f t="shared" ca="1" si="121"/>
        <v>0</v>
      </c>
      <c r="O209" s="39">
        <f t="shared" ca="1" si="121"/>
        <v>0</v>
      </c>
      <c r="P209" s="39">
        <f t="shared" ca="1" si="121"/>
        <v>0</v>
      </c>
      <c r="Q209" s="39">
        <f t="shared" ca="1" si="121"/>
        <v>0</v>
      </c>
      <c r="R209" s="39">
        <f t="shared" ca="1" si="121"/>
        <v>0</v>
      </c>
      <c r="S209" s="39">
        <f t="shared" ca="1" si="121"/>
        <v>0</v>
      </c>
      <c r="T209" s="39">
        <f t="shared" ca="1" si="121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ca="1" si="122"/>
        <v>0</v>
      </c>
      <c r="G210" s="39">
        <f t="shared" ca="1" si="121"/>
        <v>0</v>
      </c>
      <c r="H210" s="39">
        <f t="shared" ca="1" si="121"/>
        <v>0</v>
      </c>
      <c r="I210" s="39">
        <f t="shared" ca="1" si="121"/>
        <v>0</v>
      </c>
      <c r="J210" s="39">
        <f t="shared" ca="1" si="121"/>
        <v>0</v>
      </c>
      <c r="K210" s="39">
        <f t="shared" ca="1" si="121"/>
        <v>0</v>
      </c>
      <c r="L210" s="39">
        <f t="shared" ca="1" si="121"/>
        <v>0</v>
      </c>
      <c r="M210" s="39">
        <f t="shared" ca="1" si="121"/>
        <v>0</v>
      </c>
      <c r="N210" s="39">
        <f t="shared" ca="1" si="121"/>
        <v>0</v>
      </c>
      <c r="O210" s="39">
        <f t="shared" ca="1" si="121"/>
        <v>0</v>
      </c>
      <c r="P210" s="39">
        <f t="shared" ca="1" si="121"/>
        <v>0</v>
      </c>
      <c r="Q210" s="39">
        <f t="shared" ca="1" si="121"/>
        <v>0</v>
      </c>
      <c r="R210" s="39">
        <f t="shared" ca="1" si="121"/>
        <v>0</v>
      </c>
      <c r="S210" s="39">
        <f t="shared" ca="1" si="121"/>
        <v>0</v>
      </c>
      <c r="T210" s="39">
        <f t="shared" ca="1" si="121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 ca="1">SUMIFS(F$166:F$203,$B$166:$B$203,$B$212,$D$166:$D$203,$B213)</f>
        <v>0</v>
      </c>
      <c r="G213" s="39">
        <f t="shared" ref="G213:T217" ca="1" si="123">SUMIFS(G$166:G$203,$B$166:$B$203,$B$212,$D$166:$D$203,$B213)</f>
        <v>0</v>
      </c>
      <c r="H213" s="39">
        <f t="shared" ca="1" si="123"/>
        <v>0</v>
      </c>
      <c r="I213" s="39">
        <f t="shared" ca="1" si="123"/>
        <v>0</v>
      </c>
      <c r="J213" s="39">
        <f t="shared" ca="1" si="123"/>
        <v>0</v>
      </c>
      <c r="K213" s="39">
        <f t="shared" ca="1" si="123"/>
        <v>0</v>
      </c>
      <c r="L213" s="39">
        <f t="shared" ca="1" si="123"/>
        <v>0</v>
      </c>
      <c r="M213" s="39">
        <f t="shared" ca="1" si="123"/>
        <v>0</v>
      </c>
      <c r="N213" s="39">
        <f t="shared" ca="1" si="123"/>
        <v>0</v>
      </c>
      <c r="O213" s="39">
        <f t="shared" ca="1" si="123"/>
        <v>0</v>
      </c>
      <c r="P213" s="39">
        <f t="shared" ca="1" si="123"/>
        <v>0</v>
      </c>
      <c r="Q213" s="39">
        <f t="shared" ca="1" si="123"/>
        <v>0</v>
      </c>
      <c r="R213" s="39">
        <f t="shared" ca="1" si="123"/>
        <v>0</v>
      </c>
      <c r="S213" s="39">
        <f t="shared" ca="1" si="123"/>
        <v>0</v>
      </c>
      <c r="T213" s="39">
        <f t="shared" ca="1" si="123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ca="1" si="124">SUMIFS(F$166:F$203,$B$166:$B$203,$B$212,$D$166:$D$203,$B214)</f>
        <v>0</v>
      </c>
      <c r="G214" s="39">
        <f t="shared" ca="1" si="123"/>
        <v>0</v>
      </c>
      <c r="H214" s="39">
        <f t="shared" ca="1" si="123"/>
        <v>0</v>
      </c>
      <c r="I214" s="39">
        <f t="shared" ca="1" si="123"/>
        <v>0</v>
      </c>
      <c r="J214" s="39">
        <f t="shared" ca="1" si="123"/>
        <v>0</v>
      </c>
      <c r="K214" s="39">
        <f t="shared" ca="1" si="123"/>
        <v>0</v>
      </c>
      <c r="L214" s="39">
        <f t="shared" ca="1" si="123"/>
        <v>0</v>
      </c>
      <c r="M214" s="39">
        <f t="shared" ca="1" si="123"/>
        <v>0</v>
      </c>
      <c r="N214" s="39">
        <f t="shared" ca="1" si="123"/>
        <v>0</v>
      </c>
      <c r="O214" s="39">
        <f t="shared" ca="1" si="123"/>
        <v>0</v>
      </c>
      <c r="P214" s="39">
        <f t="shared" ca="1" si="123"/>
        <v>0</v>
      </c>
      <c r="Q214" s="39">
        <f t="shared" ca="1" si="123"/>
        <v>0</v>
      </c>
      <c r="R214" s="39">
        <f t="shared" ca="1" si="123"/>
        <v>0</v>
      </c>
      <c r="S214" s="39">
        <f t="shared" ca="1" si="123"/>
        <v>0</v>
      </c>
      <c r="T214" s="39">
        <f t="shared" ca="1" si="123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ca="1" si="124"/>
        <v>0</v>
      </c>
      <c r="G215" s="39">
        <f t="shared" ca="1" si="123"/>
        <v>0</v>
      </c>
      <c r="H215" s="39">
        <f t="shared" ca="1" si="123"/>
        <v>0</v>
      </c>
      <c r="I215" s="39">
        <f t="shared" ca="1" si="123"/>
        <v>0</v>
      </c>
      <c r="J215" s="39">
        <f t="shared" ca="1" si="123"/>
        <v>0</v>
      </c>
      <c r="K215" s="39">
        <f t="shared" ca="1" si="123"/>
        <v>0</v>
      </c>
      <c r="L215" s="39">
        <f t="shared" ca="1" si="123"/>
        <v>0</v>
      </c>
      <c r="M215" s="39">
        <f t="shared" ca="1" si="123"/>
        <v>0</v>
      </c>
      <c r="N215" s="39">
        <f t="shared" ca="1" si="123"/>
        <v>0</v>
      </c>
      <c r="O215" s="39">
        <f t="shared" ca="1" si="123"/>
        <v>0</v>
      </c>
      <c r="P215" s="39">
        <f t="shared" ca="1" si="123"/>
        <v>0</v>
      </c>
      <c r="Q215" s="39">
        <f t="shared" ca="1" si="123"/>
        <v>0</v>
      </c>
      <c r="R215" s="39">
        <f t="shared" ca="1" si="123"/>
        <v>0</v>
      </c>
      <c r="S215" s="39">
        <f t="shared" ca="1" si="123"/>
        <v>0</v>
      </c>
      <c r="T215" s="39">
        <f t="shared" ca="1" si="123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ca="1" si="124"/>
        <v>1</v>
      </c>
      <c r="G216" s="39">
        <f t="shared" ca="1" si="123"/>
        <v>1</v>
      </c>
      <c r="H216" s="39">
        <f t="shared" ca="1" si="123"/>
        <v>1</v>
      </c>
      <c r="I216" s="39">
        <f t="shared" ca="1" si="123"/>
        <v>1</v>
      </c>
      <c r="J216" s="39">
        <f t="shared" ca="1" si="123"/>
        <v>1</v>
      </c>
      <c r="K216" s="39">
        <f t="shared" ca="1" si="123"/>
        <v>1</v>
      </c>
      <c r="L216" s="39">
        <f t="shared" ca="1" si="123"/>
        <v>1</v>
      </c>
      <c r="M216" s="39">
        <f t="shared" ca="1" si="123"/>
        <v>1</v>
      </c>
      <c r="N216" s="39">
        <f t="shared" ca="1" si="123"/>
        <v>1</v>
      </c>
      <c r="O216" s="39">
        <f t="shared" ca="1" si="123"/>
        <v>1</v>
      </c>
      <c r="P216" s="39">
        <f t="shared" ca="1" si="123"/>
        <v>1</v>
      </c>
      <c r="Q216" s="39">
        <f t="shared" ca="1" si="123"/>
        <v>1</v>
      </c>
      <c r="R216" s="39">
        <f t="shared" ca="1" si="123"/>
        <v>1</v>
      </c>
      <c r="S216" s="39">
        <f t="shared" ca="1" si="123"/>
        <v>1</v>
      </c>
      <c r="T216" s="39">
        <f t="shared" ca="1" si="123"/>
        <v>1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ca="1" si="124"/>
        <v>0</v>
      </c>
      <c r="G217" s="39">
        <f t="shared" ca="1" si="123"/>
        <v>0</v>
      </c>
      <c r="H217" s="39">
        <f t="shared" ca="1" si="123"/>
        <v>0</v>
      </c>
      <c r="I217" s="39">
        <f t="shared" ca="1" si="123"/>
        <v>0</v>
      </c>
      <c r="J217" s="39">
        <f t="shared" ca="1" si="123"/>
        <v>0</v>
      </c>
      <c r="K217" s="39">
        <f t="shared" ca="1" si="123"/>
        <v>0</v>
      </c>
      <c r="L217" s="39">
        <f t="shared" ca="1" si="123"/>
        <v>0</v>
      </c>
      <c r="M217" s="39">
        <f t="shared" ca="1" si="123"/>
        <v>0</v>
      </c>
      <c r="N217" s="39">
        <f t="shared" ca="1" si="123"/>
        <v>0</v>
      </c>
      <c r="O217" s="39">
        <f t="shared" ca="1" si="123"/>
        <v>0</v>
      </c>
      <c r="P217" s="39">
        <f t="shared" ca="1" si="123"/>
        <v>0</v>
      </c>
      <c r="Q217" s="39">
        <f t="shared" ca="1" si="123"/>
        <v>0</v>
      </c>
      <c r="R217" s="39">
        <f t="shared" ca="1" si="123"/>
        <v>0</v>
      </c>
      <c r="S217" s="39">
        <f t="shared" ca="1" si="123"/>
        <v>0</v>
      </c>
      <c r="T217" s="39">
        <f t="shared" ca="1" si="123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ca="1">SUMIFS(F$166:F$203,$B$166:$B$203,$B$219,$D$166:$D$203,$B220)</f>
        <v>0</v>
      </c>
      <c r="G220" s="39">
        <f t="shared" ref="G220:T224" ca="1" si="125">SUMIFS(G$166:G$203,$B$166:$B$203,$B$219,$D$166:$D$203,$B220)</f>
        <v>0</v>
      </c>
      <c r="H220" s="39">
        <f t="shared" ca="1" si="125"/>
        <v>0</v>
      </c>
      <c r="I220" s="39">
        <f t="shared" ca="1" si="125"/>
        <v>0</v>
      </c>
      <c r="J220" s="39">
        <f t="shared" ca="1" si="125"/>
        <v>0</v>
      </c>
      <c r="K220" s="39">
        <f t="shared" ca="1" si="125"/>
        <v>0</v>
      </c>
      <c r="L220" s="39">
        <f t="shared" ca="1" si="125"/>
        <v>0</v>
      </c>
      <c r="M220" s="39">
        <f t="shared" ca="1" si="125"/>
        <v>0</v>
      </c>
      <c r="N220" s="39">
        <f t="shared" ca="1" si="125"/>
        <v>0</v>
      </c>
      <c r="O220" s="39">
        <f t="shared" ca="1" si="125"/>
        <v>0</v>
      </c>
      <c r="P220" s="39">
        <f t="shared" ca="1" si="125"/>
        <v>0</v>
      </c>
      <c r="Q220" s="39">
        <f t="shared" ca="1" si="125"/>
        <v>0</v>
      </c>
      <c r="R220" s="39">
        <f t="shared" ca="1" si="125"/>
        <v>0</v>
      </c>
      <c r="S220" s="39">
        <f t="shared" ca="1" si="125"/>
        <v>0</v>
      </c>
      <c r="T220" s="39">
        <f t="shared" ca="1" si="125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ref="F221:F224" ca="1" si="126">SUMIFS(F$166:F$203,$B$166:$B$203,$B$219,$D$166:$D$203,$B221)</f>
        <v>0</v>
      </c>
      <c r="G221" s="39">
        <f t="shared" ca="1" si="125"/>
        <v>0</v>
      </c>
      <c r="H221" s="39">
        <f t="shared" ca="1" si="125"/>
        <v>0</v>
      </c>
      <c r="I221" s="39">
        <f t="shared" ca="1" si="125"/>
        <v>0</v>
      </c>
      <c r="J221" s="39">
        <f t="shared" ca="1" si="125"/>
        <v>0</v>
      </c>
      <c r="K221" s="39">
        <f t="shared" ca="1" si="125"/>
        <v>0</v>
      </c>
      <c r="L221" s="39">
        <f t="shared" ca="1" si="125"/>
        <v>0</v>
      </c>
      <c r="M221" s="39">
        <f t="shared" ca="1" si="125"/>
        <v>0</v>
      </c>
      <c r="N221" s="39">
        <f t="shared" ca="1" si="125"/>
        <v>0</v>
      </c>
      <c r="O221" s="39">
        <f t="shared" ca="1" si="125"/>
        <v>0</v>
      </c>
      <c r="P221" s="39">
        <f t="shared" ca="1" si="125"/>
        <v>0</v>
      </c>
      <c r="Q221" s="39">
        <f t="shared" ca="1" si="125"/>
        <v>0</v>
      </c>
      <c r="R221" s="39">
        <f t="shared" ca="1" si="125"/>
        <v>0</v>
      </c>
      <c r="S221" s="39">
        <f t="shared" ca="1" si="125"/>
        <v>0</v>
      </c>
      <c r="T221" s="39">
        <f t="shared" ca="1" si="125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ca="1" si="126"/>
        <v>0</v>
      </c>
      <c r="G222" s="39">
        <f t="shared" ca="1" si="125"/>
        <v>0</v>
      </c>
      <c r="H222" s="39">
        <f t="shared" ca="1" si="125"/>
        <v>0</v>
      </c>
      <c r="I222" s="39">
        <f t="shared" ca="1" si="125"/>
        <v>0</v>
      </c>
      <c r="J222" s="39">
        <f t="shared" ca="1" si="125"/>
        <v>0</v>
      </c>
      <c r="K222" s="39">
        <f t="shared" ca="1" si="125"/>
        <v>0</v>
      </c>
      <c r="L222" s="39">
        <f t="shared" ca="1" si="125"/>
        <v>0</v>
      </c>
      <c r="M222" s="39">
        <f t="shared" ca="1" si="125"/>
        <v>0</v>
      </c>
      <c r="N222" s="39">
        <f t="shared" ca="1" si="125"/>
        <v>0</v>
      </c>
      <c r="O222" s="39">
        <f t="shared" ca="1" si="125"/>
        <v>0</v>
      </c>
      <c r="P222" s="39">
        <f t="shared" ca="1" si="125"/>
        <v>0</v>
      </c>
      <c r="Q222" s="39">
        <f t="shared" ca="1" si="125"/>
        <v>0</v>
      </c>
      <c r="R222" s="39">
        <f t="shared" ca="1" si="125"/>
        <v>0</v>
      </c>
      <c r="S222" s="39">
        <f t="shared" ca="1" si="125"/>
        <v>0</v>
      </c>
      <c r="T222" s="39">
        <f t="shared" ca="1" si="125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ca="1" si="126"/>
        <v>0</v>
      </c>
      <c r="G223" s="39">
        <f t="shared" ca="1" si="125"/>
        <v>0</v>
      </c>
      <c r="H223" s="39">
        <f t="shared" ca="1" si="125"/>
        <v>0</v>
      </c>
      <c r="I223" s="39">
        <f t="shared" ca="1" si="125"/>
        <v>0</v>
      </c>
      <c r="J223" s="39">
        <f t="shared" ca="1" si="125"/>
        <v>0</v>
      </c>
      <c r="K223" s="39">
        <f t="shared" ca="1" si="125"/>
        <v>0</v>
      </c>
      <c r="L223" s="39">
        <f t="shared" ca="1" si="125"/>
        <v>0</v>
      </c>
      <c r="M223" s="39">
        <f t="shared" ca="1" si="125"/>
        <v>0</v>
      </c>
      <c r="N223" s="39">
        <f t="shared" ca="1" si="125"/>
        <v>0</v>
      </c>
      <c r="O223" s="39">
        <f t="shared" ca="1" si="125"/>
        <v>0</v>
      </c>
      <c r="P223" s="39">
        <f t="shared" ca="1" si="125"/>
        <v>0</v>
      </c>
      <c r="Q223" s="39">
        <f t="shared" ca="1" si="125"/>
        <v>0</v>
      </c>
      <c r="R223" s="39">
        <f t="shared" ca="1" si="125"/>
        <v>0</v>
      </c>
      <c r="S223" s="39">
        <f t="shared" ca="1" si="125"/>
        <v>0</v>
      </c>
      <c r="T223" s="39">
        <f t="shared" ca="1" si="125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ca="1" si="126"/>
        <v>0</v>
      </c>
      <c r="G224" s="39">
        <f t="shared" ca="1" si="125"/>
        <v>0</v>
      </c>
      <c r="H224" s="39">
        <f t="shared" ca="1" si="125"/>
        <v>0</v>
      </c>
      <c r="I224" s="39">
        <f t="shared" ca="1" si="125"/>
        <v>0</v>
      </c>
      <c r="J224" s="39">
        <f t="shared" ca="1" si="125"/>
        <v>0</v>
      </c>
      <c r="K224" s="39">
        <f t="shared" ca="1" si="125"/>
        <v>0</v>
      </c>
      <c r="L224" s="39">
        <f t="shared" ca="1" si="125"/>
        <v>0</v>
      </c>
      <c r="M224" s="39">
        <f t="shared" ca="1" si="125"/>
        <v>0</v>
      </c>
      <c r="N224" s="39">
        <f t="shared" ca="1" si="125"/>
        <v>0</v>
      </c>
      <c r="O224" s="39">
        <f t="shared" ca="1" si="125"/>
        <v>0</v>
      </c>
      <c r="P224" s="39">
        <f t="shared" ca="1" si="125"/>
        <v>0</v>
      </c>
      <c r="Q224" s="39">
        <f t="shared" ca="1" si="125"/>
        <v>0</v>
      </c>
      <c r="R224" s="39">
        <f t="shared" ca="1" si="125"/>
        <v>0</v>
      </c>
      <c r="S224" s="39">
        <f t="shared" ca="1" si="125"/>
        <v>0</v>
      </c>
      <c r="T224" s="39">
        <f t="shared" ca="1" si="125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ca="1">SUMIFS(F$166:F$203,$B$166:$B$203,$B$226,$D$166:$D$203,$B227)</f>
        <v>1</v>
      </c>
      <c r="G227" s="39">
        <f t="shared" ref="G227:T231" ca="1" si="127">SUMIFS(G$166:G$203,$B$166:$B$203,$B$226,$D$166:$D$203,$B227)</f>
        <v>0</v>
      </c>
      <c r="H227" s="39">
        <f t="shared" ca="1" si="127"/>
        <v>0</v>
      </c>
      <c r="I227" s="39">
        <f t="shared" ca="1" si="127"/>
        <v>0</v>
      </c>
      <c r="J227" s="39">
        <f t="shared" ca="1" si="127"/>
        <v>0</v>
      </c>
      <c r="K227" s="39">
        <f t="shared" ca="1" si="127"/>
        <v>0</v>
      </c>
      <c r="L227" s="39">
        <f t="shared" ca="1" si="127"/>
        <v>0</v>
      </c>
      <c r="M227" s="39">
        <f t="shared" ca="1" si="127"/>
        <v>0</v>
      </c>
      <c r="N227" s="39">
        <f t="shared" ca="1" si="127"/>
        <v>0</v>
      </c>
      <c r="O227" s="39">
        <f t="shared" ca="1" si="127"/>
        <v>0</v>
      </c>
      <c r="P227" s="39">
        <f t="shared" ca="1" si="127"/>
        <v>0</v>
      </c>
      <c r="Q227" s="39">
        <f t="shared" ca="1" si="127"/>
        <v>0</v>
      </c>
      <c r="R227" s="39">
        <f t="shared" ca="1" si="127"/>
        <v>0</v>
      </c>
      <c r="S227" s="39">
        <f t="shared" ca="1" si="127"/>
        <v>0</v>
      </c>
      <c r="T227" s="39">
        <f t="shared" ca="1" si="12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ref="F228:F231" ca="1" si="128">SUMIFS(F$166:F$203,$B$166:$B$203,$B$226,$D$166:$D$203,$B228)</f>
        <v>0</v>
      </c>
      <c r="G228" s="39">
        <f t="shared" ca="1" si="127"/>
        <v>0</v>
      </c>
      <c r="H228" s="39">
        <f t="shared" ca="1" si="127"/>
        <v>0</v>
      </c>
      <c r="I228" s="39">
        <f t="shared" ca="1" si="127"/>
        <v>0</v>
      </c>
      <c r="J228" s="39">
        <f t="shared" ca="1" si="127"/>
        <v>0</v>
      </c>
      <c r="K228" s="39">
        <f t="shared" ca="1" si="127"/>
        <v>0</v>
      </c>
      <c r="L228" s="39">
        <f t="shared" ca="1" si="127"/>
        <v>0</v>
      </c>
      <c r="M228" s="39">
        <f t="shared" ca="1" si="127"/>
        <v>0</v>
      </c>
      <c r="N228" s="39">
        <f t="shared" ca="1" si="127"/>
        <v>0</v>
      </c>
      <c r="O228" s="39">
        <f t="shared" ca="1" si="127"/>
        <v>0</v>
      </c>
      <c r="P228" s="39">
        <f t="shared" ca="1" si="127"/>
        <v>0</v>
      </c>
      <c r="Q228" s="39">
        <f t="shared" ca="1" si="127"/>
        <v>0</v>
      </c>
      <c r="R228" s="39">
        <f t="shared" ca="1" si="127"/>
        <v>0</v>
      </c>
      <c r="S228" s="39">
        <f t="shared" ca="1" si="127"/>
        <v>0</v>
      </c>
      <c r="T228" s="39">
        <f t="shared" ca="1" si="12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ca="1" si="128"/>
        <v>1</v>
      </c>
      <c r="G229" s="39">
        <f t="shared" ca="1" si="127"/>
        <v>0</v>
      </c>
      <c r="H229" s="39">
        <f t="shared" ca="1" si="127"/>
        <v>0</v>
      </c>
      <c r="I229" s="39">
        <f t="shared" ca="1" si="127"/>
        <v>0</v>
      </c>
      <c r="J229" s="39">
        <f t="shared" ca="1" si="127"/>
        <v>0</v>
      </c>
      <c r="K229" s="39">
        <f t="shared" ca="1" si="127"/>
        <v>0</v>
      </c>
      <c r="L229" s="39">
        <f t="shared" ca="1" si="127"/>
        <v>0</v>
      </c>
      <c r="M229" s="39">
        <f t="shared" ca="1" si="127"/>
        <v>0</v>
      </c>
      <c r="N229" s="39">
        <f t="shared" ca="1" si="127"/>
        <v>0</v>
      </c>
      <c r="O229" s="39">
        <f t="shared" ca="1" si="127"/>
        <v>0</v>
      </c>
      <c r="P229" s="39">
        <f t="shared" ca="1" si="127"/>
        <v>0</v>
      </c>
      <c r="Q229" s="39">
        <f t="shared" ca="1" si="127"/>
        <v>0</v>
      </c>
      <c r="R229" s="39">
        <f t="shared" ca="1" si="127"/>
        <v>0</v>
      </c>
      <c r="S229" s="39">
        <f t="shared" ca="1" si="127"/>
        <v>0</v>
      </c>
      <c r="T229" s="39">
        <f t="shared" ca="1" si="12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ca="1" si="128"/>
        <v>0</v>
      </c>
      <c r="G230" s="39">
        <f t="shared" ca="1" si="127"/>
        <v>0</v>
      </c>
      <c r="H230" s="39">
        <f t="shared" ca="1" si="127"/>
        <v>0</v>
      </c>
      <c r="I230" s="39">
        <f t="shared" ca="1" si="127"/>
        <v>0</v>
      </c>
      <c r="J230" s="39">
        <f t="shared" ca="1" si="127"/>
        <v>0</v>
      </c>
      <c r="K230" s="39">
        <f t="shared" ca="1" si="127"/>
        <v>0</v>
      </c>
      <c r="L230" s="39">
        <f t="shared" ca="1" si="127"/>
        <v>0</v>
      </c>
      <c r="M230" s="39">
        <f t="shared" ca="1" si="127"/>
        <v>0</v>
      </c>
      <c r="N230" s="39">
        <f t="shared" ca="1" si="127"/>
        <v>0</v>
      </c>
      <c r="O230" s="39">
        <f t="shared" ca="1" si="127"/>
        <v>0</v>
      </c>
      <c r="P230" s="39">
        <f t="shared" ca="1" si="127"/>
        <v>0</v>
      </c>
      <c r="Q230" s="39">
        <f t="shared" ca="1" si="127"/>
        <v>0</v>
      </c>
      <c r="R230" s="39">
        <f t="shared" ca="1" si="127"/>
        <v>0</v>
      </c>
      <c r="S230" s="39">
        <f t="shared" ca="1" si="127"/>
        <v>0</v>
      </c>
      <c r="T230" s="39">
        <f t="shared" ca="1" si="12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ca="1" si="128"/>
        <v>1</v>
      </c>
      <c r="G231" s="39">
        <f t="shared" ca="1" si="127"/>
        <v>0</v>
      </c>
      <c r="H231" s="39">
        <f t="shared" ca="1" si="127"/>
        <v>0</v>
      </c>
      <c r="I231" s="39">
        <f t="shared" ca="1" si="127"/>
        <v>0</v>
      </c>
      <c r="J231" s="39">
        <f t="shared" ca="1" si="127"/>
        <v>0</v>
      </c>
      <c r="K231" s="39">
        <f t="shared" ca="1" si="127"/>
        <v>0</v>
      </c>
      <c r="L231" s="39">
        <f t="shared" ca="1" si="127"/>
        <v>0</v>
      </c>
      <c r="M231" s="39">
        <f t="shared" ca="1" si="127"/>
        <v>0</v>
      </c>
      <c r="N231" s="39">
        <f t="shared" ca="1" si="127"/>
        <v>0</v>
      </c>
      <c r="O231" s="39">
        <f t="shared" ca="1" si="127"/>
        <v>0</v>
      </c>
      <c r="P231" s="39">
        <f t="shared" ca="1" si="127"/>
        <v>0</v>
      </c>
      <c r="Q231" s="39">
        <f t="shared" ca="1" si="127"/>
        <v>0</v>
      </c>
      <c r="R231" s="39">
        <f t="shared" ca="1" si="127"/>
        <v>0</v>
      </c>
      <c r="S231" s="39">
        <f t="shared" ca="1" si="127"/>
        <v>0</v>
      </c>
      <c r="T231" s="39">
        <f t="shared" ca="1" si="12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ca="1">SUMIFS(F$166:F$203,$B$166:$B$203,$B$233,$D$166:$D$203,$B234)</f>
        <v>0</v>
      </c>
      <c r="G234" s="39">
        <f t="shared" ref="G234:T238" ca="1" si="129">SUMIFS(G$166:G$203,$B$166:$B$203,$B$233,$D$166:$D$203,$B234)</f>
        <v>0</v>
      </c>
      <c r="H234" s="39">
        <f t="shared" ca="1" si="129"/>
        <v>0</v>
      </c>
      <c r="I234" s="39">
        <f t="shared" ca="1" si="129"/>
        <v>0</v>
      </c>
      <c r="J234" s="39">
        <f t="shared" ca="1" si="129"/>
        <v>0</v>
      </c>
      <c r="K234" s="39">
        <f t="shared" ca="1" si="129"/>
        <v>0</v>
      </c>
      <c r="L234" s="39">
        <f t="shared" ca="1" si="129"/>
        <v>0</v>
      </c>
      <c r="M234" s="39">
        <f t="shared" ca="1" si="129"/>
        <v>0</v>
      </c>
      <c r="N234" s="39">
        <f t="shared" ca="1" si="129"/>
        <v>0</v>
      </c>
      <c r="O234" s="39">
        <f t="shared" ca="1" si="129"/>
        <v>0</v>
      </c>
      <c r="P234" s="39">
        <f t="shared" ca="1" si="129"/>
        <v>0</v>
      </c>
      <c r="Q234" s="39">
        <f t="shared" ca="1" si="129"/>
        <v>0</v>
      </c>
      <c r="R234" s="39">
        <f t="shared" ca="1" si="129"/>
        <v>0</v>
      </c>
      <c r="S234" s="39">
        <f t="shared" ca="1" si="129"/>
        <v>0</v>
      </c>
      <c r="T234" s="39">
        <f t="shared" ca="1" si="129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ref="F235:F238" ca="1" si="130">SUMIFS(F$166:F$203,$B$166:$B$203,$B$233,$D$166:$D$203,$B235)</f>
        <v>0</v>
      </c>
      <c r="G235" s="39">
        <f t="shared" ca="1" si="129"/>
        <v>0</v>
      </c>
      <c r="H235" s="39">
        <f t="shared" ca="1" si="129"/>
        <v>0</v>
      </c>
      <c r="I235" s="39">
        <f t="shared" ca="1" si="129"/>
        <v>0</v>
      </c>
      <c r="J235" s="39">
        <f t="shared" ca="1" si="129"/>
        <v>0</v>
      </c>
      <c r="K235" s="39">
        <f t="shared" ca="1" si="129"/>
        <v>0</v>
      </c>
      <c r="L235" s="39">
        <f t="shared" ca="1" si="129"/>
        <v>0</v>
      </c>
      <c r="M235" s="39">
        <f t="shared" ca="1" si="129"/>
        <v>0</v>
      </c>
      <c r="N235" s="39">
        <f t="shared" ca="1" si="129"/>
        <v>0</v>
      </c>
      <c r="O235" s="39">
        <f t="shared" ca="1" si="129"/>
        <v>0</v>
      </c>
      <c r="P235" s="39">
        <f t="shared" ca="1" si="129"/>
        <v>0</v>
      </c>
      <c r="Q235" s="39">
        <f t="shared" ca="1" si="129"/>
        <v>0</v>
      </c>
      <c r="R235" s="39">
        <f t="shared" ca="1" si="129"/>
        <v>0</v>
      </c>
      <c r="S235" s="39">
        <f t="shared" ca="1" si="129"/>
        <v>0</v>
      </c>
      <c r="T235" s="39">
        <f t="shared" ca="1" si="129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ca="1" si="130"/>
        <v>0</v>
      </c>
      <c r="G236" s="39">
        <f t="shared" ca="1" si="129"/>
        <v>0</v>
      </c>
      <c r="H236" s="39">
        <f t="shared" ca="1" si="129"/>
        <v>0</v>
      </c>
      <c r="I236" s="39">
        <f t="shared" ca="1" si="129"/>
        <v>0</v>
      </c>
      <c r="J236" s="39">
        <f t="shared" ca="1" si="129"/>
        <v>0</v>
      </c>
      <c r="K236" s="39">
        <f t="shared" ca="1" si="129"/>
        <v>0</v>
      </c>
      <c r="L236" s="39">
        <f t="shared" ca="1" si="129"/>
        <v>0</v>
      </c>
      <c r="M236" s="39">
        <f t="shared" ca="1" si="129"/>
        <v>0</v>
      </c>
      <c r="N236" s="39">
        <f t="shared" ca="1" si="129"/>
        <v>0</v>
      </c>
      <c r="O236" s="39">
        <f t="shared" ca="1" si="129"/>
        <v>0</v>
      </c>
      <c r="P236" s="39">
        <f t="shared" ca="1" si="129"/>
        <v>0</v>
      </c>
      <c r="Q236" s="39">
        <f t="shared" ca="1" si="129"/>
        <v>0</v>
      </c>
      <c r="R236" s="39">
        <f t="shared" ca="1" si="129"/>
        <v>0</v>
      </c>
      <c r="S236" s="39">
        <f t="shared" ca="1" si="129"/>
        <v>0</v>
      </c>
      <c r="T236" s="39">
        <f t="shared" ca="1" si="129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ca="1" si="130"/>
        <v>0</v>
      </c>
      <c r="G237" s="39">
        <f t="shared" ca="1" si="129"/>
        <v>0</v>
      </c>
      <c r="H237" s="39">
        <f t="shared" ca="1" si="129"/>
        <v>0</v>
      </c>
      <c r="I237" s="39">
        <f t="shared" ca="1" si="129"/>
        <v>0</v>
      </c>
      <c r="J237" s="39">
        <f t="shared" ca="1" si="129"/>
        <v>0</v>
      </c>
      <c r="K237" s="39">
        <f t="shared" ca="1" si="129"/>
        <v>0</v>
      </c>
      <c r="L237" s="39">
        <f t="shared" ca="1" si="129"/>
        <v>0</v>
      </c>
      <c r="M237" s="39">
        <f t="shared" ca="1" si="129"/>
        <v>0</v>
      </c>
      <c r="N237" s="39">
        <f t="shared" ca="1" si="129"/>
        <v>0</v>
      </c>
      <c r="O237" s="39">
        <f t="shared" ca="1" si="129"/>
        <v>0</v>
      </c>
      <c r="P237" s="39">
        <f t="shared" ca="1" si="129"/>
        <v>0</v>
      </c>
      <c r="Q237" s="39">
        <f t="shared" ca="1" si="129"/>
        <v>0</v>
      </c>
      <c r="R237" s="39">
        <f t="shared" ca="1" si="129"/>
        <v>0</v>
      </c>
      <c r="S237" s="39">
        <f t="shared" ca="1" si="129"/>
        <v>0</v>
      </c>
      <c r="T237" s="39">
        <f t="shared" ca="1" si="129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ca="1" si="130"/>
        <v>0</v>
      </c>
      <c r="G238" s="39">
        <f t="shared" ca="1" si="129"/>
        <v>0</v>
      </c>
      <c r="H238" s="39">
        <f t="shared" ca="1" si="129"/>
        <v>0</v>
      </c>
      <c r="I238" s="39">
        <f t="shared" ca="1" si="129"/>
        <v>0</v>
      </c>
      <c r="J238" s="39">
        <f t="shared" ca="1" si="129"/>
        <v>0</v>
      </c>
      <c r="K238" s="39">
        <f t="shared" ca="1" si="129"/>
        <v>0</v>
      </c>
      <c r="L238" s="39">
        <f t="shared" ca="1" si="129"/>
        <v>0</v>
      </c>
      <c r="M238" s="39">
        <f t="shared" ca="1" si="129"/>
        <v>0</v>
      </c>
      <c r="N238" s="39">
        <f t="shared" ca="1" si="129"/>
        <v>0</v>
      </c>
      <c r="O238" s="39">
        <f t="shared" ca="1" si="129"/>
        <v>0</v>
      </c>
      <c r="P238" s="39">
        <f t="shared" ca="1" si="129"/>
        <v>0</v>
      </c>
      <c r="Q238" s="39">
        <f t="shared" ca="1" si="129"/>
        <v>0</v>
      </c>
      <c r="R238" s="39">
        <f t="shared" ca="1" si="129"/>
        <v>0</v>
      </c>
      <c r="S238" s="39">
        <f t="shared" ca="1" si="129"/>
        <v>0</v>
      </c>
      <c r="T238" s="39">
        <f t="shared" ca="1" si="129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ca="1">SUMIFS(F$166:F$203,$B$166:$B$203,$B$240,$D$166:$D$203,$B241)</f>
        <v>0</v>
      </c>
      <c r="G241" s="39">
        <f t="shared" ref="G241:T245" ca="1" si="131">SUMIFS(G$166:G$203,$B$166:$B$203,$B$240,$D$166:$D$203,$B241)</f>
        <v>1</v>
      </c>
      <c r="H241" s="39">
        <f t="shared" ca="1" si="131"/>
        <v>1</v>
      </c>
      <c r="I241" s="39">
        <f t="shared" ca="1" si="131"/>
        <v>1</v>
      </c>
      <c r="J241" s="39">
        <f t="shared" ca="1" si="131"/>
        <v>1</v>
      </c>
      <c r="K241" s="39">
        <f t="shared" ca="1" si="131"/>
        <v>1</v>
      </c>
      <c r="L241" s="39">
        <f t="shared" ca="1" si="131"/>
        <v>1</v>
      </c>
      <c r="M241" s="39">
        <f t="shared" ca="1" si="131"/>
        <v>1</v>
      </c>
      <c r="N241" s="39">
        <f t="shared" ca="1" si="131"/>
        <v>1</v>
      </c>
      <c r="O241" s="39">
        <f t="shared" ca="1" si="131"/>
        <v>1</v>
      </c>
      <c r="P241" s="39">
        <f t="shared" ca="1" si="131"/>
        <v>1</v>
      </c>
      <c r="Q241" s="39">
        <f t="shared" ca="1" si="131"/>
        <v>1</v>
      </c>
      <c r="R241" s="39">
        <f t="shared" ca="1" si="131"/>
        <v>1</v>
      </c>
      <c r="S241" s="39">
        <f t="shared" ca="1" si="131"/>
        <v>1</v>
      </c>
      <c r="T241" s="39">
        <f t="shared" ca="1" si="131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ref="F242:F245" ca="1" si="132">SUMIFS(F$166:F$203,$B$166:$B$203,$B$240,$D$166:$D$203,$B242)</f>
        <v>1</v>
      </c>
      <c r="G242" s="39">
        <f t="shared" ca="1" si="131"/>
        <v>1</v>
      </c>
      <c r="H242" s="39">
        <f t="shared" ca="1" si="131"/>
        <v>1</v>
      </c>
      <c r="I242" s="39">
        <f t="shared" ca="1" si="131"/>
        <v>1</v>
      </c>
      <c r="J242" s="39">
        <f t="shared" ca="1" si="131"/>
        <v>1</v>
      </c>
      <c r="K242" s="39">
        <f t="shared" ca="1" si="131"/>
        <v>1</v>
      </c>
      <c r="L242" s="39">
        <f t="shared" ca="1" si="131"/>
        <v>1</v>
      </c>
      <c r="M242" s="39">
        <f t="shared" ca="1" si="131"/>
        <v>1</v>
      </c>
      <c r="N242" s="39">
        <f t="shared" ca="1" si="131"/>
        <v>1</v>
      </c>
      <c r="O242" s="39">
        <f t="shared" ca="1" si="131"/>
        <v>1</v>
      </c>
      <c r="P242" s="39">
        <f t="shared" ca="1" si="131"/>
        <v>1</v>
      </c>
      <c r="Q242" s="39">
        <f t="shared" ca="1" si="131"/>
        <v>1</v>
      </c>
      <c r="R242" s="39">
        <f t="shared" ca="1" si="131"/>
        <v>1</v>
      </c>
      <c r="S242" s="39">
        <f t="shared" ca="1" si="131"/>
        <v>1</v>
      </c>
      <c r="T242" s="39">
        <f t="shared" ca="1" si="131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ca="1" si="132"/>
        <v>0</v>
      </c>
      <c r="G243" s="39">
        <f t="shared" ca="1" si="131"/>
        <v>1</v>
      </c>
      <c r="H243" s="39">
        <f t="shared" ca="1" si="131"/>
        <v>1</v>
      </c>
      <c r="I243" s="39">
        <f t="shared" ca="1" si="131"/>
        <v>1</v>
      </c>
      <c r="J243" s="39">
        <f t="shared" ca="1" si="131"/>
        <v>1</v>
      </c>
      <c r="K243" s="39">
        <f t="shared" ca="1" si="131"/>
        <v>1</v>
      </c>
      <c r="L243" s="39">
        <f t="shared" ca="1" si="131"/>
        <v>1</v>
      </c>
      <c r="M243" s="39">
        <f t="shared" ca="1" si="131"/>
        <v>1</v>
      </c>
      <c r="N243" s="39">
        <f t="shared" ca="1" si="131"/>
        <v>1</v>
      </c>
      <c r="O243" s="39">
        <f t="shared" ca="1" si="131"/>
        <v>1</v>
      </c>
      <c r="P243" s="39">
        <f t="shared" ca="1" si="131"/>
        <v>1</v>
      </c>
      <c r="Q243" s="39">
        <f t="shared" ca="1" si="131"/>
        <v>1</v>
      </c>
      <c r="R243" s="39">
        <f t="shared" ca="1" si="131"/>
        <v>1</v>
      </c>
      <c r="S243" s="39">
        <f t="shared" ca="1" si="131"/>
        <v>1</v>
      </c>
      <c r="T243" s="39">
        <f t="shared" ca="1" si="131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ca="1" si="132"/>
        <v>0</v>
      </c>
      <c r="G244" s="39">
        <f t="shared" ca="1" si="131"/>
        <v>0</v>
      </c>
      <c r="H244" s="39">
        <f t="shared" ca="1" si="131"/>
        <v>0</v>
      </c>
      <c r="I244" s="39">
        <f t="shared" ca="1" si="131"/>
        <v>0</v>
      </c>
      <c r="J244" s="39">
        <f t="shared" ca="1" si="131"/>
        <v>0</v>
      </c>
      <c r="K244" s="39">
        <f t="shared" ca="1" si="131"/>
        <v>0</v>
      </c>
      <c r="L244" s="39">
        <f t="shared" ca="1" si="131"/>
        <v>0</v>
      </c>
      <c r="M244" s="39">
        <f t="shared" ca="1" si="131"/>
        <v>0</v>
      </c>
      <c r="N244" s="39">
        <f t="shared" ca="1" si="131"/>
        <v>0</v>
      </c>
      <c r="O244" s="39">
        <f t="shared" ca="1" si="131"/>
        <v>0</v>
      </c>
      <c r="P244" s="39">
        <f t="shared" ca="1" si="131"/>
        <v>0</v>
      </c>
      <c r="Q244" s="39">
        <f t="shared" ca="1" si="131"/>
        <v>0</v>
      </c>
      <c r="R244" s="39">
        <f t="shared" ca="1" si="131"/>
        <v>0</v>
      </c>
      <c r="S244" s="39">
        <f t="shared" ca="1" si="131"/>
        <v>0</v>
      </c>
      <c r="T244" s="39">
        <f t="shared" ca="1" si="131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ca="1" si="132"/>
        <v>0</v>
      </c>
      <c r="G245" s="39">
        <f t="shared" ca="1" si="131"/>
        <v>1</v>
      </c>
      <c r="H245" s="39">
        <f t="shared" ca="1" si="131"/>
        <v>1</v>
      </c>
      <c r="I245" s="39">
        <f t="shared" ca="1" si="131"/>
        <v>1</v>
      </c>
      <c r="J245" s="39">
        <f t="shared" ca="1" si="131"/>
        <v>1</v>
      </c>
      <c r="K245" s="39">
        <f t="shared" ca="1" si="131"/>
        <v>1</v>
      </c>
      <c r="L245" s="39">
        <f t="shared" ca="1" si="131"/>
        <v>1</v>
      </c>
      <c r="M245" s="39">
        <f t="shared" ca="1" si="131"/>
        <v>1</v>
      </c>
      <c r="N245" s="39">
        <f t="shared" ca="1" si="131"/>
        <v>1</v>
      </c>
      <c r="O245" s="39">
        <f t="shared" ca="1" si="131"/>
        <v>1</v>
      </c>
      <c r="P245" s="39">
        <f t="shared" ca="1" si="131"/>
        <v>1</v>
      </c>
      <c r="Q245" s="39">
        <f t="shared" ca="1" si="131"/>
        <v>1</v>
      </c>
      <c r="R245" s="39">
        <f t="shared" ca="1" si="131"/>
        <v>1</v>
      </c>
      <c r="S245" s="39">
        <f t="shared" ca="1" si="131"/>
        <v>1</v>
      </c>
      <c r="T245" s="39">
        <f t="shared" ca="1" si="131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33">SUM(G249:G253)</f>
        <v>5</v>
      </c>
      <c r="H248" s="30">
        <f t="shared" si="133"/>
        <v>5</v>
      </c>
      <c r="I248" s="30">
        <f t="shared" si="133"/>
        <v>5</v>
      </c>
      <c r="J248" s="30">
        <f t="shared" si="133"/>
        <v>5</v>
      </c>
      <c r="K248" s="30">
        <f t="shared" si="133"/>
        <v>5</v>
      </c>
      <c r="L248" s="30">
        <f t="shared" si="133"/>
        <v>5</v>
      </c>
      <c r="M248" s="30">
        <f t="shared" si="133"/>
        <v>5</v>
      </c>
      <c r="N248" s="30">
        <f t="shared" si="133"/>
        <v>5</v>
      </c>
      <c r="O248" s="30">
        <f t="shared" si="133"/>
        <v>5</v>
      </c>
      <c r="P248" s="30">
        <f t="shared" si="133"/>
        <v>5</v>
      </c>
      <c r="Q248" s="30">
        <f t="shared" si="133"/>
        <v>5</v>
      </c>
      <c r="R248" s="30">
        <f t="shared" si="133"/>
        <v>5</v>
      </c>
      <c r="S248" s="30">
        <f t="shared" si="133"/>
        <v>5</v>
      </c>
      <c r="T248" s="30">
        <f t="shared" si="133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34">F6</f>
        <v>1</v>
      </c>
      <c r="G249" s="30">
        <f t="shared" si="134"/>
        <v>1</v>
      </c>
      <c r="H249" s="30">
        <f t="shared" si="134"/>
        <v>1</v>
      </c>
      <c r="I249" s="30">
        <f t="shared" si="134"/>
        <v>1</v>
      </c>
      <c r="J249" s="30">
        <f t="shared" si="134"/>
        <v>1</v>
      </c>
      <c r="K249" s="30">
        <f t="shared" si="134"/>
        <v>1</v>
      </c>
      <c r="L249" s="30">
        <f t="shared" si="134"/>
        <v>1</v>
      </c>
      <c r="M249" s="30">
        <f t="shared" si="134"/>
        <v>1</v>
      </c>
      <c r="N249" s="30">
        <f t="shared" si="134"/>
        <v>1</v>
      </c>
      <c r="O249" s="30">
        <f t="shared" si="134"/>
        <v>1</v>
      </c>
      <c r="P249" s="30">
        <f t="shared" si="134"/>
        <v>1</v>
      </c>
      <c r="Q249" s="30">
        <f t="shared" si="134"/>
        <v>1</v>
      </c>
      <c r="R249" s="30">
        <f t="shared" si="134"/>
        <v>1</v>
      </c>
      <c r="S249" s="30">
        <f t="shared" si="134"/>
        <v>1</v>
      </c>
      <c r="T249" s="30">
        <f t="shared" si="134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35">F7</f>
        <v>1</v>
      </c>
      <c r="G250" s="30">
        <f t="shared" si="135"/>
        <v>1</v>
      </c>
      <c r="H250" s="30">
        <f t="shared" si="135"/>
        <v>1</v>
      </c>
      <c r="I250" s="30">
        <f t="shared" si="135"/>
        <v>1</v>
      </c>
      <c r="J250" s="30">
        <f t="shared" si="135"/>
        <v>1</v>
      </c>
      <c r="K250" s="30">
        <f t="shared" si="135"/>
        <v>1</v>
      </c>
      <c r="L250" s="30">
        <f t="shared" si="135"/>
        <v>1</v>
      </c>
      <c r="M250" s="30">
        <f t="shared" si="135"/>
        <v>1</v>
      </c>
      <c r="N250" s="30">
        <f t="shared" si="135"/>
        <v>1</v>
      </c>
      <c r="O250" s="30">
        <f t="shared" si="135"/>
        <v>1</v>
      </c>
      <c r="P250" s="30">
        <f t="shared" si="135"/>
        <v>1</v>
      </c>
      <c r="Q250" s="30">
        <f t="shared" si="135"/>
        <v>1</v>
      </c>
      <c r="R250" s="30">
        <f t="shared" si="135"/>
        <v>1</v>
      </c>
      <c r="S250" s="30">
        <f t="shared" si="135"/>
        <v>1</v>
      </c>
      <c r="T250" s="30">
        <f t="shared" si="135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36">F8</f>
        <v>1</v>
      </c>
      <c r="G251" s="30">
        <f t="shared" si="136"/>
        <v>1</v>
      </c>
      <c r="H251" s="30">
        <f t="shared" si="136"/>
        <v>1</v>
      </c>
      <c r="I251" s="30">
        <f t="shared" si="136"/>
        <v>1</v>
      </c>
      <c r="J251" s="30">
        <f t="shared" si="136"/>
        <v>1</v>
      </c>
      <c r="K251" s="30">
        <f t="shared" si="136"/>
        <v>1</v>
      </c>
      <c r="L251" s="30">
        <f t="shared" si="136"/>
        <v>1</v>
      </c>
      <c r="M251" s="30">
        <f t="shared" si="136"/>
        <v>1</v>
      </c>
      <c r="N251" s="30">
        <f t="shared" si="136"/>
        <v>1</v>
      </c>
      <c r="O251" s="30">
        <f t="shared" si="136"/>
        <v>1</v>
      </c>
      <c r="P251" s="30">
        <f t="shared" si="136"/>
        <v>1</v>
      </c>
      <c r="Q251" s="30">
        <f t="shared" si="136"/>
        <v>1</v>
      </c>
      <c r="R251" s="30">
        <f t="shared" si="136"/>
        <v>1</v>
      </c>
      <c r="S251" s="30">
        <f t="shared" si="136"/>
        <v>1</v>
      </c>
      <c r="T251" s="30">
        <f t="shared" si="136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37">F9</f>
        <v>1</v>
      </c>
      <c r="G252" s="30">
        <f t="shared" si="137"/>
        <v>1</v>
      </c>
      <c r="H252" s="30">
        <f t="shared" si="137"/>
        <v>1</v>
      </c>
      <c r="I252" s="30">
        <f t="shared" si="137"/>
        <v>1</v>
      </c>
      <c r="J252" s="30">
        <f t="shared" si="137"/>
        <v>1</v>
      </c>
      <c r="K252" s="30">
        <f t="shared" si="137"/>
        <v>1</v>
      </c>
      <c r="L252" s="30">
        <f t="shared" si="137"/>
        <v>1</v>
      </c>
      <c r="M252" s="30">
        <f t="shared" si="137"/>
        <v>1</v>
      </c>
      <c r="N252" s="30">
        <f t="shared" si="137"/>
        <v>1</v>
      </c>
      <c r="O252" s="30">
        <f t="shared" si="137"/>
        <v>1</v>
      </c>
      <c r="P252" s="30">
        <f t="shared" si="137"/>
        <v>1</v>
      </c>
      <c r="Q252" s="30">
        <f t="shared" si="137"/>
        <v>1</v>
      </c>
      <c r="R252" s="30">
        <f t="shared" si="137"/>
        <v>1</v>
      </c>
      <c r="S252" s="30">
        <f t="shared" si="137"/>
        <v>1</v>
      </c>
      <c r="T252" s="30">
        <f t="shared" si="137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38">F10</f>
        <v>1</v>
      </c>
      <c r="G253" s="30">
        <f t="shared" si="138"/>
        <v>1</v>
      </c>
      <c r="H253" s="30">
        <f t="shared" si="138"/>
        <v>1</v>
      </c>
      <c r="I253" s="30">
        <f t="shared" si="138"/>
        <v>1</v>
      </c>
      <c r="J253" s="30">
        <f t="shared" si="138"/>
        <v>1</v>
      </c>
      <c r="K253" s="30">
        <f t="shared" si="138"/>
        <v>1</v>
      </c>
      <c r="L253" s="30">
        <f t="shared" si="138"/>
        <v>1</v>
      </c>
      <c r="M253" s="30">
        <f t="shared" si="138"/>
        <v>1</v>
      </c>
      <c r="N253" s="30">
        <f t="shared" si="138"/>
        <v>1</v>
      </c>
      <c r="O253" s="30">
        <f t="shared" si="138"/>
        <v>1</v>
      </c>
      <c r="P253" s="30">
        <f t="shared" si="138"/>
        <v>1</v>
      </c>
      <c r="Q253" s="30">
        <f t="shared" si="138"/>
        <v>1</v>
      </c>
      <c r="R253" s="30">
        <f t="shared" si="138"/>
        <v>1</v>
      </c>
      <c r="S253" s="30">
        <f t="shared" si="138"/>
        <v>1</v>
      </c>
      <c r="T253" s="30">
        <f t="shared" si="138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39">IF(F20&lt;800,F20/800,1)</f>
        <v>1</v>
      </c>
      <c r="G256" s="209">
        <f t="shared" si="139"/>
        <v>1</v>
      </c>
      <c r="H256" s="209">
        <f t="shared" si="139"/>
        <v>1</v>
      </c>
      <c r="I256" s="209">
        <f t="shared" si="139"/>
        <v>1</v>
      </c>
      <c r="J256" s="209">
        <f t="shared" si="139"/>
        <v>1</v>
      </c>
      <c r="K256" s="209">
        <f t="shared" si="139"/>
        <v>1</v>
      </c>
      <c r="L256" s="209">
        <f t="shared" si="139"/>
        <v>1</v>
      </c>
      <c r="M256" s="209">
        <f t="shared" si="139"/>
        <v>1</v>
      </c>
      <c r="N256" s="209">
        <f t="shared" si="139"/>
        <v>1</v>
      </c>
      <c r="O256" s="209">
        <f t="shared" si="139"/>
        <v>1</v>
      </c>
      <c r="P256" s="209">
        <f t="shared" si="139"/>
        <v>1</v>
      </c>
      <c r="Q256" s="209">
        <f t="shared" si="139"/>
        <v>1</v>
      </c>
      <c r="R256" s="209">
        <f t="shared" si="139"/>
        <v>1</v>
      </c>
      <c r="S256" s="209">
        <f t="shared" si="139"/>
        <v>1</v>
      </c>
      <c r="T256" s="209">
        <f t="shared" si="139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40">IF(F21&lt;800,F21/800,1)</f>
        <v>1</v>
      </c>
      <c r="G257" s="209">
        <f t="shared" si="140"/>
        <v>1</v>
      </c>
      <c r="H257" s="209">
        <f t="shared" si="140"/>
        <v>1</v>
      </c>
      <c r="I257" s="209">
        <f t="shared" si="140"/>
        <v>1</v>
      </c>
      <c r="J257" s="209">
        <f t="shared" si="140"/>
        <v>1</v>
      </c>
      <c r="K257" s="209">
        <f t="shared" si="140"/>
        <v>1</v>
      </c>
      <c r="L257" s="209">
        <f t="shared" si="140"/>
        <v>1</v>
      </c>
      <c r="M257" s="209">
        <f t="shared" si="140"/>
        <v>1</v>
      </c>
      <c r="N257" s="209">
        <f t="shared" si="140"/>
        <v>1</v>
      </c>
      <c r="O257" s="209">
        <f t="shared" si="140"/>
        <v>1</v>
      </c>
      <c r="P257" s="209">
        <f t="shared" si="140"/>
        <v>1</v>
      </c>
      <c r="Q257" s="209">
        <f t="shared" si="140"/>
        <v>1</v>
      </c>
      <c r="R257" s="209">
        <f t="shared" si="140"/>
        <v>1</v>
      </c>
      <c r="S257" s="209">
        <f t="shared" si="140"/>
        <v>1</v>
      </c>
      <c r="T257" s="209">
        <f t="shared" si="140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41">IF(F22&lt;800,F22/800,1)</f>
        <v>1</v>
      </c>
      <c r="G258" s="209">
        <f t="shared" si="141"/>
        <v>1</v>
      </c>
      <c r="H258" s="209">
        <f t="shared" si="141"/>
        <v>1</v>
      </c>
      <c r="I258" s="209">
        <f t="shared" si="141"/>
        <v>1</v>
      </c>
      <c r="J258" s="209">
        <f t="shared" si="141"/>
        <v>1</v>
      </c>
      <c r="K258" s="209">
        <f t="shared" si="141"/>
        <v>1</v>
      </c>
      <c r="L258" s="209">
        <f t="shared" si="141"/>
        <v>1</v>
      </c>
      <c r="M258" s="209">
        <f t="shared" si="141"/>
        <v>1</v>
      </c>
      <c r="N258" s="209">
        <f t="shared" si="141"/>
        <v>1</v>
      </c>
      <c r="O258" s="209">
        <f t="shared" si="141"/>
        <v>1</v>
      </c>
      <c r="P258" s="209">
        <f t="shared" si="141"/>
        <v>1</v>
      </c>
      <c r="Q258" s="209">
        <f t="shared" si="141"/>
        <v>1</v>
      </c>
      <c r="R258" s="209">
        <f t="shared" si="141"/>
        <v>1</v>
      </c>
      <c r="S258" s="209">
        <f t="shared" si="141"/>
        <v>1</v>
      </c>
      <c r="T258" s="209">
        <f t="shared" si="141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42">IF(F23&lt;800,F23/800,1)</f>
        <v>1</v>
      </c>
      <c r="G259" s="209">
        <f t="shared" si="142"/>
        <v>1</v>
      </c>
      <c r="H259" s="209">
        <f t="shared" si="142"/>
        <v>1</v>
      </c>
      <c r="I259" s="209">
        <f t="shared" si="142"/>
        <v>1</v>
      </c>
      <c r="J259" s="209">
        <f t="shared" si="142"/>
        <v>1</v>
      </c>
      <c r="K259" s="209">
        <f t="shared" si="142"/>
        <v>1</v>
      </c>
      <c r="L259" s="209">
        <f t="shared" si="142"/>
        <v>1</v>
      </c>
      <c r="M259" s="209">
        <f t="shared" si="142"/>
        <v>1</v>
      </c>
      <c r="N259" s="209">
        <f t="shared" si="142"/>
        <v>1</v>
      </c>
      <c r="O259" s="209">
        <f t="shared" si="142"/>
        <v>1</v>
      </c>
      <c r="P259" s="209">
        <f t="shared" si="142"/>
        <v>1</v>
      </c>
      <c r="Q259" s="209">
        <f t="shared" si="142"/>
        <v>1</v>
      </c>
      <c r="R259" s="209">
        <f t="shared" si="142"/>
        <v>1</v>
      </c>
      <c r="S259" s="209">
        <f t="shared" si="142"/>
        <v>1</v>
      </c>
      <c r="T259" s="209">
        <f t="shared" si="142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43">IF(F24&lt;800,F24/800,1)</f>
        <v>1</v>
      </c>
      <c r="G260" s="209">
        <f t="shared" si="143"/>
        <v>1</v>
      </c>
      <c r="H260" s="209">
        <f t="shared" si="143"/>
        <v>1</v>
      </c>
      <c r="I260" s="209">
        <f t="shared" si="143"/>
        <v>1</v>
      </c>
      <c r="J260" s="209">
        <f t="shared" si="143"/>
        <v>1</v>
      </c>
      <c r="K260" s="209">
        <f t="shared" si="143"/>
        <v>1</v>
      </c>
      <c r="L260" s="209">
        <f t="shared" si="143"/>
        <v>1</v>
      </c>
      <c r="M260" s="209">
        <f t="shared" si="143"/>
        <v>1</v>
      </c>
      <c r="N260" s="209">
        <f t="shared" si="143"/>
        <v>1</v>
      </c>
      <c r="O260" s="209">
        <f t="shared" si="143"/>
        <v>1</v>
      </c>
      <c r="P260" s="209">
        <f t="shared" si="143"/>
        <v>1</v>
      </c>
      <c r="Q260" s="209">
        <f t="shared" si="143"/>
        <v>1</v>
      </c>
      <c r="R260" s="209">
        <f t="shared" si="143"/>
        <v>1</v>
      </c>
      <c r="S260" s="209">
        <f t="shared" si="143"/>
        <v>1</v>
      </c>
      <c r="T260" s="209">
        <f t="shared" si="143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44">F27</f>
        <v>300</v>
      </c>
      <c r="G263" s="15">
        <f t="shared" si="144"/>
        <v>300</v>
      </c>
      <c r="H263" s="15">
        <f t="shared" si="144"/>
        <v>300</v>
      </c>
      <c r="I263" s="15">
        <f t="shared" si="144"/>
        <v>300</v>
      </c>
      <c r="J263" s="15">
        <f t="shared" si="144"/>
        <v>300</v>
      </c>
      <c r="K263" s="15">
        <f t="shared" si="144"/>
        <v>300</v>
      </c>
      <c r="L263" s="15">
        <f t="shared" si="144"/>
        <v>270</v>
      </c>
      <c r="M263" s="15">
        <f t="shared" si="144"/>
        <v>270</v>
      </c>
      <c r="N263" s="15">
        <f t="shared" si="144"/>
        <v>270</v>
      </c>
      <c r="O263" s="15">
        <f t="shared" si="144"/>
        <v>270</v>
      </c>
      <c r="P263" s="15">
        <f t="shared" si="144"/>
        <v>270</v>
      </c>
      <c r="Q263" s="15">
        <f t="shared" si="144"/>
        <v>270</v>
      </c>
      <c r="R263" s="15">
        <f t="shared" si="144"/>
        <v>270</v>
      </c>
      <c r="S263" s="15">
        <f t="shared" si="144"/>
        <v>270</v>
      </c>
      <c r="T263" s="15">
        <f t="shared" si="144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45">F28</f>
        <v>450</v>
      </c>
      <c r="G264" s="15">
        <f t="shared" si="145"/>
        <v>405</v>
      </c>
      <c r="H264" s="15">
        <f t="shared" si="145"/>
        <v>405</v>
      </c>
      <c r="I264" s="15">
        <f t="shared" si="145"/>
        <v>405</v>
      </c>
      <c r="J264" s="15">
        <f t="shared" si="145"/>
        <v>405</v>
      </c>
      <c r="K264" s="15">
        <f t="shared" si="145"/>
        <v>405</v>
      </c>
      <c r="L264" s="15">
        <f t="shared" si="145"/>
        <v>405</v>
      </c>
      <c r="M264" s="15">
        <f t="shared" si="145"/>
        <v>405</v>
      </c>
      <c r="N264" s="15">
        <f t="shared" si="145"/>
        <v>405</v>
      </c>
      <c r="O264" s="15">
        <f t="shared" si="145"/>
        <v>405</v>
      </c>
      <c r="P264" s="15">
        <f t="shared" si="145"/>
        <v>405</v>
      </c>
      <c r="Q264" s="15">
        <f t="shared" si="145"/>
        <v>379.49999999999994</v>
      </c>
      <c r="R264" s="15">
        <f t="shared" si="145"/>
        <v>354.00000000000006</v>
      </c>
      <c r="S264" s="15">
        <f t="shared" si="145"/>
        <v>328.50000000000006</v>
      </c>
      <c r="T264" s="15">
        <f t="shared" si="145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46">F29</f>
        <v>200</v>
      </c>
      <c r="G265" s="15">
        <f t="shared" si="146"/>
        <v>187.40740740740739</v>
      </c>
      <c r="H265" s="15">
        <f t="shared" si="146"/>
        <v>174.81481481481484</v>
      </c>
      <c r="I265" s="15">
        <f t="shared" si="146"/>
        <v>162.22222222222226</v>
      </c>
      <c r="J265" s="15">
        <f t="shared" si="146"/>
        <v>149.62962962962965</v>
      </c>
      <c r="K265" s="15">
        <f t="shared" si="146"/>
        <v>137.03703703703704</v>
      </c>
      <c r="L265" s="15">
        <f t="shared" si="146"/>
        <v>124.44444444444451</v>
      </c>
      <c r="M265" s="15">
        <f t="shared" si="146"/>
        <v>111.85185185185189</v>
      </c>
      <c r="N265" s="15">
        <f t="shared" si="146"/>
        <v>99.259259259259309</v>
      </c>
      <c r="O265" s="15">
        <f t="shared" si="146"/>
        <v>86.666666666666728</v>
      </c>
      <c r="P265" s="15">
        <f t="shared" si="146"/>
        <v>74.074074074074133</v>
      </c>
      <c r="Q265" s="15">
        <f t="shared" si="146"/>
        <v>61.481481481481545</v>
      </c>
      <c r="R265" s="15">
        <f t="shared" si="146"/>
        <v>48.88888888888895</v>
      </c>
      <c r="S265" s="15">
        <f t="shared" si="146"/>
        <v>36.296296296296362</v>
      </c>
      <c r="T265" s="15">
        <f t="shared" si="146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47">F30</f>
        <v>500</v>
      </c>
      <c r="G266" s="15">
        <f t="shared" si="147"/>
        <v>500</v>
      </c>
      <c r="H266" s="15">
        <f t="shared" si="147"/>
        <v>500</v>
      </c>
      <c r="I266" s="15">
        <f t="shared" si="147"/>
        <v>500</v>
      </c>
      <c r="J266" s="15">
        <f t="shared" si="147"/>
        <v>500</v>
      </c>
      <c r="K266" s="15">
        <f t="shared" si="147"/>
        <v>500</v>
      </c>
      <c r="L266" s="15">
        <f t="shared" si="147"/>
        <v>450</v>
      </c>
      <c r="M266" s="15">
        <f t="shared" si="147"/>
        <v>450</v>
      </c>
      <c r="N266" s="15">
        <f t="shared" si="147"/>
        <v>450</v>
      </c>
      <c r="O266" s="15">
        <f t="shared" si="147"/>
        <v>450</v>
      </c>
      <c r="P266" s="15">
        <f t="shared" si="147"/>
        <v>450</v>
      </c>
      <c r="Q266" s="15">
        <f t="shared" si="147"/>
        <v>450</v>
      </c>
      <c r="R266" s="15">
        <f t="shared" si="147"/>
        <v>450</v>
      </c>
      <c r="S266" s="15">
        <f t="shared" si="147"/>
        <v>450</v>
      </c>
      <c r="T266" s="15">
        <f t="shared" si="147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48">F31</f>
        <v>300</v>
      </c>
      <c r="G267" s="15">
        <f t="shared" si="148"/>
        <v>300</v>
      </c>
      <c r="H267" s="15">
        <f t="shared" si="148"/>
        <v>300</v>
      </c>
      <c r="I267" s="15">
        <f t="shared" si="148"/>
        <v>300</v>
      </c>
      <c r="J267" s="15">
        <f t="shared" si="148"/>
        <v>300</v>
      </c>
      <c r="K267" s="15">
        <f t="shared" si="148"/>
        <v>300</v>
      </c>
      <c r="L267" s="15">
        <f t="shared" si="148"/>
        <v>270</v>
      </c>
      <c r="M267" s="15">
        <f t="shared" si="148"/>
        <v>270</v>
      </c>
      <c r="N267" s="15">
        <f t="shared" si="148"/>
        <v>270</v>
      </c>
      <c r="O267" s="15">
        <f t="shared" si="148"/>
        <v>270</v>
      </c>
      <c r="P267" s="15">
        <f t="shared" si="148"/>
        <v>270</v>
      </c>
      <c r="Q267" s="15">
        <f t="shared" si="148"/>
        <v>270</v>
      </c>
      <c r="R267" s="15">
        <f t="shared" si="148"/>
        <v>270</v>
      </c>
      <c r="S267" s="15">
        <f t="shared" si="148"/>
        <v>270</v>
      </c>
      <c r="T267" s="15">
        <f t="shared" si="148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12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49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49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49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49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50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50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50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50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51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51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51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51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52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52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52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52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53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53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53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53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 ca="1">(F206*F263+F213*F270+F220*F277+F227*F284+F234*F291+F241*F298)</f>
        <v>330</v>
      </c>
      <c r="G305" s="15">
        <f t="shared" ref="G305:T305" ca="1" si="154">(G206*G263+G213*G270+G220*G277+G227*G284+G234*G291+G241*G298)</f>
        <v>499.99999999999994</v>
      </c>
      <c r="H305" s="15">
        <f t="shared" ca="1" si="154"/>
        <v>600</v>
      </c>
      <c r="I305" s="15">
        <f t="shared" ca="1" si="154"/>
        <v>600</v>
      </c>
      <c r="J305" s="15">
        <f t="shared" ca="1" si="154"/>
        <v>600</v>
      </c>
      <c r="K305" s="15">
        <f t="shared" ca="1" si="154"/>
        <v>600</v>
      </c>
      <c r="L305" s="15">
        <f t="shared" ca="1" si="154"/>
        <v>540</v>
      </c>
      <c r="M305" s="15">
        <f t="shared" ca="1" si="154"/>
        <v>540</v>
      </c>
      <c r="N305" s="15">
        <f t="shared" ca="1" si="154"/>
        <v>540</v>
      </c>
      <c r="O305" s="15">
        <f t="shared" ca="1" si="154"/>
        <v>540</v>
      </c>
      <c r="P305" s="15">
        <f t="shared" ca="1" si="154"/>
        <v>540</v>
      </c>
      <c r="Q305" s="15">
        <f t="shared" ca="1" si="154"/>
        <v>540</v>
      </c>
      <c r="R305" s="15">
        <f t="shared" ca="1" si="154"/>
        <v>540</v>
      </c>
      <c r="S305" s="15">
        <f t="shared" ca="1" si="154"/>
        <v>540</v>
      </c>
      <c r="T305" s="15">
        <f t="shared" ca="1" si="154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ca="1" si="155">(F207*F264+F214*F271+F221*F278+F228*F285+F235*F292+F242*F299)</f>
        <v>600</v>
      </c>
      <c r="G306" s="15">
        <f t="shared" ca="1" si="155"/>
        <v>674.99999999999989</v>
      </c>
      <c r="H306" s="15">
        <f t="shared" ca="1" si="155"/>
        <v>810</v>
      </c>
      <c r="I306" s="15">
        <f t="shared" ca="1" si="155"/>
        <v>810</v>
      </c>
      <c r="J306" s="15">
        <f t="shared" ca="1" si="155"/>
        <v>810</v>
      </c>
      <c r="K306" s="15">
        <f t="shared" ca="1" si="155"/>
        <v>810</v>
      </c>
      <c r="L306" s="15">
        <f t="shared" ca="1" si="155"/>
        <v>810</v>
      </c>
      <c r="M306" s="15">
        <f t="shared" ca="1" si="155"/>
        <v>810</v>
      </c>
      <c r="N306" s="15">
        <f t="shared" ca="1" si="155"/>
        <v>810</v>
      </c>
      <c r="O306" s="15">
        <f t="shared" ca="1" si="155"/>
        <v>810</v>
      </c>
      <c r="P306" s="15">
        <f t="shared" ca="1" si="155"/>
        <v>810</v>
      </c>
      <c r="Q306" s="15">
        <f t="shared" ca="1" si="155"/>
        <v>758.99999999999989</v>
      </c>
      <c r="R306" s="15">
        <f t="shared" ca="1" si="155"/>
        <v>708.00000000000011</v>
      </c>
      <c r="S306" s="15">
        <f t="shared" ca="1" si="155"/>
        <v>657.00000000000011</v>
      </c>
      <c r="T306" s="15">
        <f t="shared" ca="1" si="155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ca="1" si="156">(F208*F265+F215*F272+F222*F279+F229*F286+F236*F293+F243*F300)</f>
        <v>236.66666666666666</v>
      </c>
      <c r="G307" s="15">
        <f t="shared" ca="1" si="156"/>
        <v>312.34567901234561</v>
      </c>
      <c r="H307" s="15">
        <f t="shared" ca="1" si="156"/>
        <v>349.62962962962968</v>
      </c>
      <c r="I307" s="15">
        <f t="shared" ca="1" si="156"/>
        <v>324.44444444444451</v>
      </c>
      <c r="J307" s="15">
        <f t="shared" ca="1" si="156"/>
        <v>299.2592592592593</v>
      </c>
      <c r="K307" s="15">
        <f t="shared" ca="1" si="156"/>
        <v>274.07407407407408</v>
      </c>
      <c r="L307" s="15">
        <f t="shared" ca="1" si="156"/>
        <v>248.88888888888903</v>
      </c>
      <c r="M307" s="15">
        <f t="shared" ca="1" si="156"/>
        <v>223.70370370370378</v>
      </c>
      <c r="N307" s="15">
        <f t="shared" ca="1" si="156"/>
        <v>198.51851851851862</v>
      </c>
      <c r="O307" s="15">
        <f t="shared" ca="1" si="156"/>
        <v>173.33333333333346</v>
      </c>
      <c r="P307" s="15">
        <f t="shared" ca="1" si="156"/>
        <v>148.14814814814827</v>
      </c>
      <c r="Q307" s="15">
        <f t="shared" ca="1" si="156"/>
        <v>122.96296296296309</v>
      </c>
      <c r="R307" s="15">
        <f t="shared" ca="1" si="156"/>
        <v>97.777777777777899</v>
      </c>
      <c r="S307" s="15">
        <f t="shared" ca="1" si="156"/>
        <v>72.592592592592723</v>
      </c>
      <c r="T307" s="15">
        <f t="shared" ca="1" si="156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ca="1" si="157">(F209*F266+F216*F273+F223*F280+F230*F287+F237*F294+F244*F301)</f>
        <v>500</v>
      </c>
      <c r="G308" s="15">
        <f t="shared" ca="1" si="157"/>
        <v>500</v>
      </c>
      <c r="H308" s="15">
        <f t="shared" ca="1" si="157"/>
        <v>500</v>
      </c>
      <c r="I308" s="15">
        <f t="shared" ca="1" si="157"/>
        <v>500</v>
      </c>
      <c r="J308" s="15">
        <f t="shared" ca="1" si="157"/>
        <v>500</v>
      </c>
      <c r="K308" s="15">
        <f t="shared" ca="1" si="157"/>
        <v>500</v>
      </c>
      <c r="L308" s="15">
        <f t="shared" ca="1" si="157"/>
        <v>450</v>
      </c>
      <c r="M308" s="15">
        <f t="shared" ca="1" si="157"/>
        <v>450</v>
      </c>
      <c r="N308" s="15">
        <f t="shared" ca="1" si="157"/>
        <v>450</v>
      </c>
      <c r="O308" s="15">
        <f t="shared" ca="1" si="157"/>
        <v>450</v>
      </c>
      <c r="P308" s="15">
        <f t="shared" ca="1" si="157"/>
        <v>450</v>
      </c>
      <c r="Q308" s="15">
        <f t="shared" ca="1" si="157"/>
        <v>450</v>
      </c>
      <c r="R308" s="15">
        <f t="shared" ca="1" si="157"/>
        <v>450</v>
      </c>
      <c r="S308" s="15">
        <f t="shared" ca="1" si="157"/>
        <v>450</v>
      </c>
      <c r="T308" s="15">
        <f t="shared" ca="1" si="157"/>
        <v>450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ca="1" si="158">(F210*F267+F217*F274+F224*F281+F231*F288+F238*F295+F245*F302)</f>
        <v>355</v>
      </c>
      <c r="G309" s="15">
        <f t="shared" ca="1" si="158"/>
        <v>499.99999999999994</v>
      </c>
      <c r="H309" s="15">
        <f t="shared" ca="1" si="158"/>
        <v>600</v>
      </c>
      <c r="I309" s="15">
        <f t="shared" ca="1" si="158"/>
        <v>600</v>
      </c>
      <c r="J309" s="15">
        <f t="shared" ca="1" si="158"/>
        <v>600</v>
      </c>
      <c r="K309" s="15">
        <f t="shared" ca="1" si="158"/>
        <v>600</v>
      </c>
      <c r="L309" s="15">
        <f t="shared" ca="1" si="158"/>
        <v>540</v>
      </c>
      <c r="M309" s="15">
        <f t="shared" ca="1" si="158"/>
        <v>540</v>
      </c>
      <c r="N309" s="15">
        <f t="shared" ca="1" si="158"/>
        <v>540</v>
      </c>
      <c r="O309" s="15">
        <f t="shared" ca="1" si="158"/>
        <v>540</v>
      </c>
      <c r="P309" s="15">
        <f t="shared" ca="1" si="158"/>
        <v>540</v>
      </c>
      <c r="Q309" s="15">
        <f t="shared" ca="1" si="158"/>
        <v>540</v>
      </c>
      <c r="R309" s="15">
        <f t="shared" ca="1" si="158"/>
        <v>540</v>
      </c>
      <c r="S309" s="15">
        <f t="shared" ca="1" si="158"/>
        <v>540</v>
      </c>
      <c r="T309" s="15">
        <f t="shared" ca="1" si="158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 ca="1">F$109</f>
        <v>RP6</v>
      </c>
      <c r="G312" s="15" t="str">
        <f t="shared" ref="G312:T312" ca="1" si="159">G$109</f>
        <v>RP6</v>
      </c>
      <c r="H312" s="15" t="str">
        <f t="shared" ca="1" si="159"/>
        <v>RP6</v>
      </c>
      <c r="I312" s="15" t="str">
        <f t="shared" ca="1" si="159"/>
        <v>RP6</v>
      </c>
      <c r="J312" s="15" t="str">
        <f t="shared" ca="1" si="159"/>
        <v>RP6</v>
      </c>
      <c r="K312" s="15" t="str">
        <f t="shared" ca="1" si="159"/>
        <v>PP4</v>
      </c>
      <c r="L312" s="15" t="str">
        <f t="shared" ca="1" si="159"/>
        <v>PP4</v>
      </c>
      <c r="M312" s="15" t="str">
        <f t="shared" ca="1" si="159"/>
        <v>PP4</v>
      </c>
      <c r="N312" s="15" t="str">
        <f t="shared" ca="1" si="159"/>
        <v>PP4</v>
      </c>
      <c r="O312" s="15" t="str">
        <f t="shared" ca="1" si="159"/>
        <v>PP4</v>
      </c>
      <c r="P312" s="15" t="str">
        <f t="shared" ca="1" si="159"/>
        <v>PP4</v>
      </c>
      <c r="Q312" s="15" t="str">
        <f t="shared" ca="1" si="159"/>
        <v>PP4</v>
      </c>
      <c r="R312" s="15" t="str">
        <f t="shared" ca="1" si="159"/>
        <v>PP4</v>
      </c>
      <c r="S312" s="15" t="str">
        <f t="shared" ca="1" si="159"/>
        <v>PP4</v>
      </c>
      <c r="T312" s="15" t="str">
        <f t="shared" ca="1" si="159"/>
        <v>PP4</v>
      </c>
      <c r="V312" s="16"/>
      <c r="W312" s="35" t="s">
        <v>25</v>
      </c>
      <c r="X312" s="35" t="s">
        <v>16</v>
      </c>
      <c r="Y312" s="35" t="s">
        <v>13</v>
      </c>
      <c r="Z312" s="29"/>
      <c r="AB312" s="35" t="s">
        <v>67</v>
      </c>
      <c r="AC312" s="35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 ca="1">IF(F312="UP5",Assumptions!H48,0)</f>
        <v>0</v>
      </c>
      <c r="G313" s="39">
        <f ca="1">IF(G312="UP5",Assumptions!I48,0)</f>
        <v>0</v>
      </c>
      <c r="H313" s="39">
        <f ca="1">IF(H312="UP5",Assumptions!J48,0)</f>
        <v>0</v>
      </c>
      <c r="I313" s="39">
        <f ca="1">IF(I312="UP5",Assumptions!K48,0)</f>
        <v>0</v>
      </c>
      <c r="J313" s="39">
        <f ca="1">IF(J312="UP5",Assumptions!L48,0)</f>
        <v>0</v>
      </c>
      <c r="K313" s="39">
        <f ca="1">IF(K312="UP5",Assumptions!M48,0)</f>
        <v>0</v>
      </c>
      <c r="L313" s="39">
        <f ca="1">IF(L312="UP5",Assumptions!N48,0)</f>
        <v>0</v>
      </c>
      <c r="M313" s="39">
        <f ca="1">IF(M312="UP5",Assumptions!O48,0)</f>
        <v>0</v>
      </c>
      <c r="N313" s="39">
        <f ca="1">IF(N312="UP5",Assumptions!P48,0)</f>
        <v>0</v>
      </c>
      <c r="O313" s="39">
        <f ca="1">IF(O312="UP5",Assumptions!Q48,0)</f>
        <v>0</v>
      </c>
      <c r="P313" s="39">
        <f ca="1">IF(P312="UP5",Assumptions!R48,0)</f>
        <v>0</v>
      </c>
      <c r="Q313" s="39">
        <f ca="1">IF(Q312="UP5",Assumptions!S48,0)</f>
        <v>0</v>
      </c>
      <c r="R313" s="39">
        <f ca="1">IF(R312="UP5",Assumptions!T48,0)</f>
        <v>0</v>
      </c>
      <c r="S313" s="39">
        <f ca="1">IF(S312="UP5",Assumptions!U48,0)</f>
        <v>0</v>
      </c>
      <c r="T313" s="39">
        <f ca="1"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G327" ca="1" si="160">F313</f>
        <v>0</v>
      </c>
      <c r="H314" s="39">
        <f t="shared" ref="H314:H327" ca="1" si="161">G313</f>
        <v>0</v>
      </c>
      <c r="I314" s="39">
        <f t="shared" ref="I314:I327" ca="1" si="162">H313</f>
        <v>0</v>
      </c>
      <c r="J314" s="39">
        <f t="shared" ref="J314:J327" ca="1" si="163">I313</f>
        <v>0</v>
      </c>
      <c r="K314" s="39">
        <f t="shared" ref="K314:K327" ca="1" si="164">J313</f>
        <v>0</v>
      </c>
      <c r="L314" s="39">
        <f t="shared" ref="L314:L327" ca="1" si="165">K313</f>
        <v>0</v>
      </c>
      <c r="M314" s="39">
        <f t="shared" ref="M314:M327" ca="1" si="166">L313</f>
        <v>0</v>
      </c>
      <c r="N314" s="39">
        <f t="shared" ref="N314:N327" ca="1" si="167">M313</f>
        <v>0</v>
      </c>
      <c r="O314" s="39">
        <f t="shared" ref="O314:O327" ca="1" si="168">N313</f>
        <v>0</v>
      </c>
      <c r="P314" s="39">
        <f t="shared" ref="P314:P327" ca="1" si="169">O313</f>
        <v>0</v>
      </c>
      <c r="Q314" s="39">
        <f t="shared" ref="Q314:Q327" ca="1" si="170">P313</f>
        <v>0</v>
      </c>
      <c r="R314" s="39">
        <f t="shared" ref="R314:R327" ca="1" si="171">Q313</f>
        <v>0</v>
      </c>
      <c r="S314" s="39">
        <f t="shared" ref="S314:S327" ca="1" si="172">R313</f>
        <v>0</v>
      </c>
      <c r="T314" s="39">
        <f t="shared" ref="T314:T327" ca="1" si="173">S313</f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60"/>
        <v>0</v>
      </c>
      <c r="H315" s="39">
        <f t="shared" ca="1" si="161"/>
        <v>0</v>
      </c>
      <c r="I315" s="39">
        <f t="shared" ca="1" si="162"/>
        <v>0</v>
      </c>
      <c r="J315" s="39">
        <f t="shared" ca="1" si="163"/>
        <v>0</v>
      </c>
      <c r="K315" s="39">
        <f t="shared" ca="1" si="164"/>
        <v>0</v>
      </c>
      <c r="L315" s="39">
        <f t="shared" ca="1" si="165"/>
        <v>0</v>
      </c>
      <c r="M315" s="39">
        <f t="shared" ca="1" si="166"/>
        <v>0</v>
      </c>
      <c r="N315" s="39">
        <f t="shared" ca="1" si="167"/>
        <v>0</v>
      </c>
      <c r="O315" s="39">
        <f t="shared" ca="1" si="168"/>
        <v>0</v>
      </c>
      <c r="P315" s="39">
        <f t="shared" ca="1" si="169"/>
        <v>0</v>
      </c>
      <c r="Q315" s="39">
        <f t="shared" ca="1" si="170"/>
        <v>0</v>
      </c>
      <c r="R315" s="39">
        <f t="shared" ca="1" si="171"/>
        <v>0</v>
      </c>
      <c r="S315" s="39">
        <f t="shared" ca="1" si="172"/>
        <v>0</v>
      </c>
      <c r="T315" s="39">
        <f t="shared" ca="1" si="173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60"/>
        <v>0</v>
      </c>
      <c r="H316" s="39">
        <f t="shared" si="161"/>
        <v>0</v>
      </c>
      <c r="I316" s="39">
        <f t="shared" ca="1" si="162"/>
        <v>0</v>
      </c>
      <c r="J316" s="39">
        <f t="shared" ca="1" si="163"/>
        <v>0</v>
      </c>
      <c r="K316" s="39">
        <f t="shared" ca="1" si="164"/>
        <v>0</v>
      </c>
      <c r="L316" s="39">
        <f t="shared" ca="1" si="165"/>
        <v>0</v>
      </c>
      <c r="M316" s="39">
        <f t="shared" ca="1" si="166"/>
        <v>0</v>
      </c>
      <c r="N316" s="39">
        <f t="shared" ca="1" si="167"/>
        <v>0</v>
      </c>
      <c r="O316" s="39">
        <f t="shared" ca="1" si="168"/>
        <v>0</v>
      </c>
      <c r="P316" s="39">
        <f t="shared" ca="1" si="169"/>
        <v>0</v>
      </c>
      <c r="Q316" s="39">
        <f t="shared" ca="1" si="170"/>
        <v>0</v>
      </c>
      <c r="R316" s="39">
        <f t="shared" ca="1" si="171"/>
        <v>0</v>
      </c>
      <c r="S316" s="39">
        <f t="shared" ca="1" si="172"/>
        <v>0</v>
      </c>
      <c r="T316" s="39">
        <f t="shared" ca="1" si="173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60"/>
        <v>0</v>
      </c>
      <c r="H317" s="39">
        <f t="shared" si="161"/>
        <v>0</v>
      </c>
      <c r="I317" s="39">
        <f t="shared" si="162"/>
        <v>0</v>
      </c>
      <c r="J317" s="39">
        <f t="shared" ca="1" si="163"/>
        <v>0</v>
      </c>
      <c r="K317" s="39">
        <f t="shared" ca="1" si="164"/>
        <v>0</v>
      </c>
      <c r="L317" s="39">
        <f t="shared" ca="1" si="165"/>
        <v>0</v>
      </c>
      <c r="M317" s="39">
        <f t="shared" ca="1" si="166"/>
        <v>0</v>
      </c>
      <c r="N317" s="39">
        <f t="shared" ca="1" si="167"/>
        <v>0</v>
      </c>
      <c r="O317" s="39">
        <f t="shared" ca="1" si="168"/>
        <v>0</v>
      </c>
      <c r="P317" s="39">
        <f t="shared" ca="1" si="169"/>
        <v>0</v>
      </c>
      <c r="Q317" s="39">
        <f t="shared" ca="1" si="170"/>
        <v>0</v>
      </c>
      <c r="R317" s="39">
        <f t="shared" ca="1" si="171"/>
        <v>0</v>
      </c>
      <c r="S317" s="39">
        <f t="shared" ca="1" si="172"/>
        <v>0</v>
      </c>
      <c r="T317" s="39">
        <f t="shared" ca="1" si="173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60"/>
        <v>0</v>
      </c>
      <c r="H318" s="39">
        <f t="shared" si="161"/>
        <v>0</v>
      </c>
      <c r="I318" s="39">
        <f t="shared" si="162"/>
        <v>0</v>
      </c>
      <c r="J318" s="39">
        <f t="shared" si="163"/>
        <v>0</v>
      </c>
      <c r="K318" s="39">
        <f t="shared" ca="1" si="164"/>
        <v>0</v>
      </c>
      <c r="L318" s="39">
        <f t="shared" ca="1" si="165"/>
        <v>0</v>
      </c>
      <c r="M318" s="39">
        <f t="shared" ca="1" si="166"/>
        <v>0</v>
      </c>
      <c r="N318" s="39">
        <f t="shared" ca="1" si="167"/>
        <v>0</v>
      </c>
      <c r="O318" s="39">
        <f t="shared" ca="1" si="168"/>
        <v>0</v>
      </c>
      <c r="P318" s="39">
        <f t="shared" ca="1" si="169"/>
        <v>0</v>
      </c>
      <c r="Q318" s="39">
        <f t="shared" ca="1" si="170"/>
        <v>0</v>
      </c>
      <c r="R318" s="39">
        <f t="shared" ca="1" si="171"/>
        <v>0</v>
      </c>
      <c r="S318" s="39">
        <f t="shared" ca="1" si="172"/>
        <v>0</v>
      </c>
      <c r="T318" s="39">
        <f t="shared" ca="1" si="173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60"/>
        <v>0</v>
      </c>
      <c r="H319" s="39">
        <f t="shared" si="161"/>
        <v>0</v>
      </c>
      <c r="I319" s="39">
        <f t="shared" si="162"/>
        <v>0</v>
      </c>
      <c r="J319" s="39">
        <f t="shared" si="163"/>
        <v>0</v>
      </c>
      <c r="K319" s="39">
        <f t="shared" si="164"/>
        <v>0</v>
      </c>
      <c r="L319" s="39">
        <f t="shared" ca="1" si="165"/>
        <v>0</v>
      </c>
      <c r="M319" s="39">
        <f t="shared" ca="1" si="166"/>
        <v>0</v>
      </c>
      <c r="N319" s="39">
        <f t="shared" ca="1" si="167"/>
        <v>0</v>
      </c>
      <c r="O319" s="39">
        <f t="shared" ca="1" si="168"/>
        <v>0</v>
      </c>
      <c r="P319" s="39">
        <f t="shared" ca="1" si="169"/>
        <v>0</v>
      </c>
      <c r="Q319" s="39">
        <f t="shared" ca="1" si="170"/>
        <v>0</v>
      </c>
      <c r="R319" s="39">
        <f t="shared" ca="1" si="171"/>
        <v>0</v>
      </c>
      <c r="S319" s="39">
        <f t="shared" ca="1" si="172"/>
        <v>0</v>
      </c>
      <c r="T319" s="39">
        <f t="shared" ca="1" si="173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60"/>
        <v>0</v>
      </c>
      <c r="H320" s="39">
        <f t="shared" si="161"/>
        <v>0</v>
      </c>
      <c r="I320" s="39">
        <f t="shared" si="162"/>
        <v>0</v>
      </c>
      <c r="J320" s="39">
        <f t="shared" si="163"/>
        <v>0</v>
      </c>
      <c r="K320" s="39">
        <f t="shared" si="164"/>
        <v>0</v>
      </c>
      <c r="L320" s="39">
        <f t="shared" si="165"/>
        <v>0</v>
      </c>
      <c r="M320" s="39">
        <f t="shared" ca="1" si="166"/>
        <v>0</v>
      </c>
      <c r="N320" s="39">
        <f t="shared" ca="1" si="167"/>
        <v>0</v>
      </c>
      <c r="O320" s="39">
        <f t="shared" ca="1" si="168"/>
        <v>0</v>
      </c>
      <c r="P320" s="39">
        <f t="shared" ca="1" si="169"/>
        <v>0</v>
      </c>
      <c r="Q320" s="39">
        <f t="shared" ca="1" si="170"/>
        <v>0</v>
      </c>
      <c r="R320" s="39">
        <f t="shared" ca="1" si="171"/>
        <v>0</v>
      </c>
      <c r="S320" s="39">
        <f t="shared" ca="1" si="172"/>
        <v>0</v>
      </c>
      <c r="T320" s="39">
        <f t="shared" ca="1" si="173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60"/>
        <v>0</v>
      </c>
      <c r="H321" s="39">
        <f t="shared" si="161"/>
        <v>0</v>
      </c>
      <c r="I321" s="39">
        <f t="shared" si="162"/>
        <v>0</v>
      </c>
      <c r="J321" s="39">
        <f t="shared" si="163"/>
        <v>0</v>
      </c>
      <c r="K321" s="39">
        <f t="shared" si="164"/>
        <v>0</v>
      </c>
      <c r="L321" s="39">
        <f t="shared" si="165"/>
        <v>0</v>
      </c>
      <c r="M321" s="39">
        <f t="shared" si="166"/>
        <v>0</v>
      </c>
      <c r="N321" s="39">
        <f t="shared" ca="1" si="167"/>
        <v>0</v>
      </c>
      <c r="O321" s="39">
        <f t="shared" ca="1" si="168"/>
        <v>0</v>
      </c>
      <c r="P321" s="39">
        <f t="shared" ca="1" si="169"/>
        <v>0</v>
      </c>
      <c r="Q321" s="39">
        <f t="shared" ca="1" si="170"/>
        <v>0</v>
      </c>
      <c r="R321" s="39">
        <f t="shared" ca="1" si="171"/>
        <v>0</v>
      </c>
      <c r="S321" s="39">
        <f t="shared" ca="1" si="172"/>
        <v>0</v>
      </c>
      <c r="T321" s="39">
        <f t="shared" ca="1" si="173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60"/>
        <v>0</v>
      </c>
      <c r="H322" s="39">
        <f t="shared" si="161"/>
        <v>0</v>
      </c>
      <c r="I322" s="39">
        <f t="shared" si="162"/>
        <v>0</v>
      </c>
      <c r="J322" s="39">
        <f t="shared" si="163"/>
        <v>0</v>
      </c>
      <c r="K322" s="39">
        <f t="shared" si="164"/>
        <v>0</v>
      </c>
      <c r="L322" s="39">
        <f t="shared" si="165"/>
        <v>0</v>
      </c>
      <c r="M322" s="39">
        <f t="shared" si="166"/>
        <v>0</v>
      </c>
      <c r="N322" s="39">
        <f t="shared" si="167"/>
        <v>0</v>
      </c>
      <c r="O322" s="39">
        <f t="shared" ca="1" si="168"/>
        <v>0</v>
      </c>
      <c r="P322" s="39">
        <f t="shared" ca="1" si="169"/>
        <v>0</v>
      </c>
      <c r="Q322" s="39">
        <f t="shared" ca="1" si="170"/>
        <v>0</v>
      </c>
      <c r="R322" s="39">
        <f t="shared" ca="1" si="171"/>
        <v>0</v>
      </c>
      <c r="S322" s="39">
        <f t="shared" ca="1" si="172"/>
        <v>0</v>
      </c>
      <c r="T322" s="39">
        <f t="shared" ca="1" si="173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60"/>
        <v>0</v>
      </c>
      <c r="H323" s="39">
        <f t="shared" si="161"/>
        <v>0</v>
      </c>
      <c r="I323" s="39">
        <f t="shared" si="162"/>
        <v>0</v>
      </c>
      <c r="J323" s="39">
        <f t="shared" si="163"/>
        <v>0</v>
      </c>
      <c r="K323" s="39">
        <f t="shared" si="164"/>
        <v>0</v>
      </c>
      <c r="L323" s="39">
        <f t="shared" si="165"/>
        <v>0</v>
      </c>
      <c r="M323" s="39">
        <f t="shared" si="166"/>
        <v>0</v>
      </c>
      <c r="N323" s="39">
        <f t="shared" si="167"/>
        <v>0</v>
      </c>
      <c r="O323" s="39">
        <f t="shared" si="168"/>
        <v>0</v>
      </c>
      <c r="P323" s="39">
        <f t="shared" ca="1" si="169"/>
        <v>0</v>
      </c>
      <c r="Q323" s="39">
        <f t="shared" ca="1" si="170"/>
        <v>0</v>
      </c>
      <c r="R323" s="39">
        <f t="shared" ca="1" si="171"/>
        <v>0</v>
      </c>
      <c r="S323" s="39">
        <f t="shared" ca="1" si="172"/>
        <v>0</v>
      </c>
      <c r="T323" s="39">
        <f t="shared" ca="1" si="173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60"/>
        <v>0</v>
      </c>
      <c r="H324" s="39">
        <f t="shared" si="161"/>
        <v>0</v>
      </c>
      <c r="I324" s="39">
        <f t="shared" si="162"/>
        <v>0</v>
      </c>
      <c r="J324" s="39">
        <f t="shared" si="163"/>
        <v>0</v>
      </c>
      <c r="K324" s="39">
        <f t="shared" si="164"/>
        <v>0</v>
      </c>
      <c r="L324" s="39">
        <f t="shared" si="165"/>
        <v>0</v>
      </c>
      <c r="M324" s="39">
        <f t="shared" si="166"/>
        <v>0</v>
      </c>
      <c r="N324" s="39">
        <f t="shared" si="167"/>
        <v>0</v>
      </c>
      <c r="O324" s="39">
        <f t="shared" si="168"/>
        <v>0</v>
      </c>
      <c r="P324" s="39">
        <f t="shared" si="169"/>
        <v>0</v>
      </c>
      <c r="Q324" s="39">
        <f t="shared" ca="1" si="170"/>
        <v>0</v>
      </c>
      <c r="R324" s="39">
        <f t="shared" ca="1" si="171"/>
        <v>0</v>
      </c>
      <c r="S324" s="39">
        <f t="shared" ca="1" si="172"/>
        <v>0</v>
      </c>
      <c r="T324" s="39">
        <f t="shared" ca="1" si="173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60"/>
        <v>0</v>
      </c>
      <c r="H325" s="39">
        <f t="shared" si="161"/>
        <v>0</v>
      </c>
      <c r="I325" s="39">
        <f t="shared" si="162"/>
        <v>0</v>
      </c>
      <c r="J325" s="39">
        <f t="shared" si="163"/>
        <v>0</v>
      </c>
      <c r="K325" s="39">
        <f t="shared" si="164"/>
        <v>0</v>
      </c>
      <c r="L325" s="39">
        <f t="shared" si="165"/>
        <v>0</v>
      </c>
      <c r="M325" s="39">
        <f t="shared" si="166"/>
        <v>0</v>
      </c>
      <c r="N325" s="39">
        <f t="shared" si="167"/>
        <v>0</v>
      </c>
      <c r="O325" s="39">
        <f t="shared" si="168"/>
        <v>0</v>
      </c>
      <c r="P325" s="39">
        <f t="shared" si="169"/>
        <v>0</v>
      </c>
      <c r="Q325" s="39">
        <f t="shared" si="170"/>
        <v>0</v>
      </c>
      <c r="R325" s="39">
        <f t="shared" ca="1" si="171"/>
        <v>0</v>
      </c>
      <c r="S325" s="39">
        <f t="shared" ca="1" si="172"/>
        <v>0</v>
      </c>
      <c r="T325" s="39">
        <f t="shared" ca="1" si="173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60"/>
        <v>0</v>
      </c>
      <c r="H326" s="39">
        <f t="shared" si="161"/>
        <v>0</v>
      </c>
      <c r="I326" s="39">
        <f t="shared" si="162"/>
        <v>0</v>
      </c>
      <c r="J326" s="39">
        <f t="shared" si="163"/>
        <v>0</v>
      </c>
      <c r="K326" s="39">
        <f t="shared" si="164"/>
        <v>0</v>
      </c>
      <c r="L326" s="39">
        <f t="shared" si="165"/>
        <v>0</v>
      </c>
      <c r="M326" s="39">
        <f t="shared" si="166"/>
        <v>0</v>
      </c>
      <c r="N326" s="39">
        <f t="shared" si="167"/>
        <v>0</v>
      </c>
      <c r="O326" s="39">
        <f t="shared" si="168"/>
        <v>0</v>
      </c>
      <c r="P326" s="39">
        <f t="shared" si="169"/>
        <v>0</v>
      </c>
      <c r="Q326" s="39">
        <f t="shared" si="170"/>
        <v>0</v>
      </c>
      <c r="R326" s="39">
        <f t="shared" si="171"/>
        <v>0</v>
      </c>
      <c r="S326" s="39">
        <f t="shared" ca="1" si="172"/>
        <v>0</v>
      </c>
      <c r="T326" s="39">
        <f t="shared" ca="1" si="173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60"/>
        <v>0</v>
      </c>
      <c r="H327" s="39">
        <f t="shared" si="161"/>
        <v>0</v>
      </c>
      <c r="I327" s="39">
        <f t="shared" si="162"/>
        <v>0</v>
      </c>
      <c r="J327" s="39">
        <f t="shared" si="163"/>
        <v>0</v>
      </c>
      <c r="K327" s="39">
        <f t="shared" si="164"/>
        <v>0</v>
      </c>
      <c r="L327" s="39">
        <f t="shared" si="165"/>
        <v>0</v>
      </c>
      <c r="M327" s="39">
        <f t="shared" si="166"/>
        <v>0</v>
      </c>
      <c r="N327" s="39">
        <f t="shared" si="167"/>
        <v>0</v>
      </c>
      <c r="O327" s="39">
        <f t="shared" si="168"/>
        <v>0</v>
      </c>
      <c r="P327" s="39">
        <f t="shared" si="169"/>
        <v>0</v>
      </c>
      <c r="Q327" s="39">
        <f t="shared" si="170"/>
        <v>0</v>
      </c>
      <c r="R327" s="39">
        <f t="shared" si="171"/>
        <v>0</v>
      </c>
      <c r="S327" s="39">
        <f t="shared" si="172"/>
        <v>0</v>
      </c>
      <c r="T327" s="39">
        <f t="shared" ca="1" si="173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 ca="1">F$110</f>
        <v>PP4</v>
      </c>
      <c r="G329" s="15" t="str">
        <f t="shared" ref="G329:T329" ca="1" si="174">G$110</f>
        <v>PP4</v>
      </c>
      <c r="H329" s="15" t="str">
        <f t="shared" ca="1" si="174"/>
        <v>PP4</v>
      </c>
      <c r="I329" s="15" t="str">
        <f t="shared" ca="1" si="174"/>
        <v>PP4</v>
      </c>
      <c r="J329" s="15" t="str">
        <f t="shared" ca="1" si="174"/>
        <v>PP4</v>
      </c>
      <c r="K329" s="15" t="str">
        <f t="shared" ca="1" si="174"/>
        <v>PP4</v>
      </c>
      <c r="L329" s="15" t="str">
        <f t="shared" ca="1" si="174"/>
        <v>PP4</v>
      </c>
      <c r="M329" s="15" t="str">
        <f t="shared" ca="1" si="174"/>
        <v>PP4</v>
      </c>
      <c r="N329" s="15" t="str">
        <f t="shared" ca="1" si="174"/>
        <v>PP4</v>
      </c>
      <c r="O329" s="15" t="str">
        <f t="shared" ca="1" si="174"/>
        <v>PP4</v>
      </c>
      <c r="P329" s="15" t="str">
        <f t="shared" ca="1" si="174"/>
        <v>PP4</v>
      </c>
      <c r="Q329" s="15" t="str">
        <f t="shared" ca="1" si="174"/>
        <v>PP4</v>
      </c>
      <c r="R329" s="15" t="str">
        <f t="shared" ca="1" si="174"/>
        <v>PP4</v>
      </c>
      <c r="S329" s="15" t="str">
        <f t="shared" ca="1" si="174"/>
        <v>PP4</v>
      </c>
      <c r="T329" s="15" t="str">
        <f t="shared" ca="1" si="174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 ca="1">IF(F329="UP5",Assumptions!H49,0)</f>
        <v>0</v>
      </c>
      <c r="G330" s="39">
        <f ca="1">IF(G329="UP5",Assumptions!I49,0)</f>
        <v>0</v>
      </c>
      <c r="H330" s="39">
        <f ca="1">IF(H329="UP5",Assumptions!J49,0)</f>
        <v>0</v>
      </c>
      <c r="I330" s="39">
        <f ca="1">IF(I329="UP5",Assumptions!K49,0)</f>
        <v>0</v>
      </c>
      <c r="J330" s="39">
        <f ca="1">IF(J329="UP5",Assumptions!L49,0)</f>
        <v>0</v>
      </c>
      <c r="K330" s="39">
        <f ca="1">IF(K329="UP5",Assumptions!M49,0)</f>
        <v>0</v>
      </c>
      <c r="L330" s="39">
        <f ca="1">IF(L329="UP5",Assumptions!N49,0)</f>
        <v>0</v>
      </c>
      <c r="M330" s="39">
        <f ca="1">IF(M329="UP5",Assumptions!O49,0)</f>
        <v>0</v>
      </c>
      <c r="N330" s="39">
        <f ca="1">IF(N329="UP5",Assumptions!P49,0)</f>
        <v>0</v>
      </c>
      <c r="O330" s="39">
        <f ca="1">IF(O329="UP5",Assumptions!Q49,0)</f>
        <v>0</v>
      </c>
      <c r="P330" s="39">
        <f ca="1">IF(P329="UP5",Assumptions!R49,0)</f>
        <v>0</v>
      </c>
      <c r="Q330" s="39">
        <f ca="1">IF(Q329="UP5",Assumptions!S49,0)</f>
        <v>0</v>
      </c>
      <c r="R330" s="39">
        <f ca="1">IF(R329="UP5",Assumptions!T49,0)</f>
        <v>0</v>
      </c>
      <c r="S330" s="39">
        <f ca="1">IF(S329="UP5",Assumptions!U49,0)</f>
        <v>0</v>
      </c>
      <c r="T330" s="39">
        <f ca="1"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G344" ca="1" si="175">F330</f>
        <v>0</v>
      </c>
      <c r="H331" s="39">
        <f t="shared" ref="H331:H344" ca="1" si="176">G330</f>
        <v>0</v>
      </c>
      <c r="I331" s="39">
        <f t="shared" ref="I331:I344" ca="1" si="177">H330</f>
        <v>0</v>
      </c>
      <c r="J331" s="39">
        <f t="shared" ref="J331:J344" ca="1" si="178">I330</f>
        <v>0</v>
      </c>
      <c r="K331" s="39">
        <f t="shared" ref="K331:K344" ca="1" si="179">J330</f>
        <v>0</v>
      </c>
      <c r="L331" s="39">
        <f t="shared" ref="L331:L344" ca="1" si="180">K330</f>
        <v>0</v>
      </c>
      <c r="M331" s="39">
        <f t="shared" ref="M331:M344" ca="1" si="181">L330</f>
        <v>0</v>
      </c>
      <c r="N331" s="39">
        <f t="shared" ref="N331:N344" ca="1" si="182">M330</f>
        <v>0</v>
      </c>
      <c r="O331" s="39">
        <f t="shared" ref="O331:O344" ca="1" si="183">N330</f>
        <v>0</v>
      </c>
      <c r="P331" s="39">
        <f t="shared" ref="P331:P344" ca="1" si="184">O330</f>
        <v>0</v>
      </c>
      <c r="Q331" s="39">
        <f t="shared" ref="Q331:Q344" ca="1" si="185">P330</f>
        <v>0</v>
      </c>
      <c r="R331" s="39">
        <f t="shared" ref="R331:R344" ca="1" si="186">Q330</f>
        <v>0</v>
      </c>
      <c r="S331" s="39">
        <f t="shared" ref="S331:S344" ca="1" si="187">R330</f>
        <v>0</v>
      </c>
      <c r="T331" s="39">
        <f t="shared" ref="T331:T344" ca="1" si="188">S330</f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75"/>
        <v>0</v>
      </c>
      <c r="H332" s="39">
        <f t="shared" ca="1" si="176"/>
        <v>0</v>
      </c>
      <c r="I332" s="39">
        <f t="shared" ca="1" si="177"/>
        <v>0</v>
      </c>
      <c r="J332" s="39">
        <f t="shared" ca="1" si="178"/>
        <v>0</v>
      </c>
      <c r="K332" s="39">
        <f t="shared" ca="1" si="179"/>
        <v>0</v>
      </c>
      <c r="L332" s="39">
        <f t="shared" ca="1" si="180"/>
        <v>0</v>
      </c>
      <c r="M332" s="39">
        <f t="shared" ca="1" si="181"/>
        <v>0</v>
      </c>
      <c r="N332" s="39">
        <f t="shared" ca="1" si="182"/>
        <v>0</v>
      </c>
      <c r="O332" s="39">
        <f t="shared" ca="1" si="183"/>
        <v>0</v>
      </c>
      <c r="P332" s="39">
        <f t="shared" ca="1" si="184"/>
        <v>0</v>
      </c>
      <c r="Q332" s="39">
        <f t="shared" ca="1" si="185"/>
        <v>0</v>
      </c>
      <c r="R332" s="39">
        <f t="shared" ca="1" si="186"/>
        <v>0</v>
      </c>
      <c r="S332" s="39">
        <f t="shared" ca="1" si="187"/>
        <v>0</v>
      </c>
      <c r="T332" s="39">
        <f t="shared" ca="1" si="188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75"/>
        <v>0</v>
      </c>
      <c r="H333" s="39">
        <f t="shared" si="176"/>
        <v>0</v>
      </c>
      <c r="I333" s="39">
        <f t="shared" ca="1" si="177"/>
        <v>0</v>
      </c>
      <c r="J333" s="39">
        <f t="shared" ca="1" si="178"/>
        <v>0</v>
      </c>
      <c r="K333" s="39">
        <f t="shared" ca="1" si="179"/>
        <v>0</v>
      </c>
      <c r="L333" s="39">
        <f t="shared" ca="1" si="180"/>
        <v>0</v>
      </c>
      <c r="M333" s="39">
        <f t="shared" ca="1" si="181"/>
        <v>0</v>
      </c>
      <c r="N333" s="39">
        <f t="shared" ca="1" si="182"/>
        <v>0</v>
      </c>
      <c r="O333" s="39">
        <f t="shared" ca="1" si="183"/>
        <v>0</v>
      </c>
      <c r="P333" s="39">
        <f t="shared" ca="1" si="184"/>
        <v>0</v>
      </c>
      <c r="Q333" s="39">
        <f t="shared" ca="1" si="185"/>
        <v>0</v>
      </c>
      <c r="R333" s="39">
        <f t="shared" ca="1" si="186"/>
        <v>0</v>
      </c>
      <c r="S333" s="39">
        <f t="shared" ca="1" si="187"/>
        <v>0</v>
      </c>
      <c r="T333" s="39">
        <f t="shared" ca="1" si="188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75"/>
        <v>0</v>
      </c>
      <c r="H334" s="39">
        <f t="shared" si="176"/>
        <v>0</v>
      </c>
      <c r="I334" s="39">
        <f t="shared" si="177"/>
        <v>0</v>
      </c>
      <c r="J334" s="39">
        <f t="shared" ca="1" si="178"/>
        <v>0</v>
      </c>
      <c r="K334" s="39">
        <f t="shared" ca="1" si="179"/>
        <v>0</v>
      </c>
      <c r="L334" s="39">
        <f t="shared" ca="1" si="180"/>
        <v>0</v>
      </c>
      <c r="M334" s="39">
        <f t="shared" ca="1" si="181"/>
        <v>0</v>
      </c>
      <c r="N334" s="39">
        <f t="shared" ca="1" si="182"/>
        <v>0</v>
      </c>
      <c r="O334" s="39">
        <f t="shared" ca="1" si="183"/>
        <v>0</v>
      </c>
      <c r="P334" s="39">
        <f t="shared" ca="1" si="184"/>
        <v>0</v>
      </c>
      <c r="Q334" s="39">
        <f t="shared" ca="1" si="185"/>
        <v>0</v>
      </c>
      <c r="R334" s="39">
        <f t="shared" ca="1" si="186"/>
        <v>0</v>
      </c>
      <c r="S334" s="39">
        <f t="shared" ca="1" si="187"/>
        <v>0</v>
      </c>
      <c r="T334" s="39">
        <f t="shared" ca="1" si="188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75"/>
        <v>0</v>
      </c>
      <c r="H335" s="39">
        <f t="shared" si="176"/>
        <v>0</v>
      </c>
      <c r="I335" s="39">
        <f t="shared" si="177"/>
        <v>0</v>
      </c>
      <c r="J335" s="39">
        <f t="shared" si="178"/>
        <v>0</v>
      </c>
      <c r="K335" s="39">
        <f t="shared" ca="1" si="179"/>
        <v>0</v>
      </c>
      <c r="L335" s="39">
        <f t="shared" ca="1" si="180"/>
        <v>0</v>
      </c>
      <c r="M335" s="39">
        <f t="shared" ca="1" si="181"/>
        <v>0</v>
      </c>
      <c r="N335" s="39">
        <f t="shared" ca="1" si="182"/>
        <v>0</v>
      </c>
      <c r="O335" s="39">
        <f t="shared" ca="1" si="183"/>
        <v>0</v>
      </c>
      <c r="P335" s="39">
        <f t="shared" ca="1" si="184"/>
        <v>0</v>
      </c>
      <c r="Q335" s="39">
        <f t="shared" ca="1" si="185"/>
        <v>0</v>
      </c>
      <c r="R335" s="39">
        <f t="shared" ca="1" si="186"/>
        <v>0</v>
      </c>
      <c r="S335" s="39">
        <f t="shared" ca="1" si="187"/>
        <v>0</v>
      </c>
      <c r="T335" s="39">
        <f t="shared" ca="1" si="188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75"/>
        <v>0</v>
      </c>
      <c r="H336" s="39">
        <f t="shared" si="176"/>
        <v>0</v>
      </c>
      <c r="I336" s="39">
        <f t="shared" si="177"/>
        <v>0</v>
      </c>
      <c r="J336" s="39">
        <f t="shared" si="178"/>
        <v>0</v>
      </c>
      <c r="K336" s="39">
        <f t="shared" si="179"/>
        <v>0</v>
      </c>
      <c r="L336" s="39">
        <f t="shared" ca="1" si="180"/>
        <v>0</v>
      </c>
      <c r="M336" s="39">
        <f t="shared" ca="1" si="181"/>
        <v>0</v>
      </c>
      <c r="N336" s="39">
        <f t="shared" ca="1" si="182"/>
        <v>0</v>
      </c>
      <c r="O336" s="39">
        <f t="shared" ca="1" si="183"/>
        <v>0</v>
      </c>
      <c r="P336" s="39">
        <f t="shared" ca="1" si="184"/>
        <v>0</v>
      </c>
      <c r="Q336" s="39">
        <f t="shared" ca="1" si="185"/>
        <v>0</v>
      </c>
      <c r="R336" s="39">
        <f t="shared" ca="1" si="186"/>
        <v>0</v>
      </c>
      <c r="S336" s="39">
        <f t="shared" ca="1" si="187"/>
        <v>0</v>
      </c>
      <c r="T336" s="39">
        <f t="shared" ca="1" si="188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75"/>
        <v>0</v>
      </c>
      <c r="H337" s="39">
        <f t="shared" si="176"/>
        <v>0</v>
      </c>
      <c r="I337" s="39">
        <f t="shared" si="177"/>
        <v>0</v>
      </c>
      <c r="J337" s="39">
        <f t="shared" si="178"/>
        <v>0</v>
      </c>
      <c r="K337" s="39">
        <f t="shared" si="179"/>
        <v>0</v>
      </c>
      <c r="L337" s="39">
        <f t="shared" si="180"/>
        <v>0</v>
      </c>
      <c r="M337" s="39">
        <f t="shared" ca="1" si="181"/>
        <v>0</v>
      </c>
      <c r="N337" s="39">
        <f t="shared" ca="1" si="182"/>
        <v>0</v>
      </c>
      <c r="O337" s="39">
        <f t="shared" ca="1" si="183"/>
        <v>0</v>
      </c>
      <c r="P337" s="39">
        <f t="shared" ca="1" si="184"/>
        <v>0</v>
      </c>
      <c r="Q337" s="39">
        <f t="shared" ca="1" si="185"/>
        <v>0</v>
      </c>
      <c r="R337" s="39">
        <f t="shared" ca="1" si="186"/>
        <v>0</v>
      </c>
      <c r="S337" s="39">
        <f t="shared" ca="1" si="187"/>
        <v>0</v>
      </c>
      <c r="T337" s="39">
        <f t="shared" ca="1" si="188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75"/>
        <v>0</v>
      </c>
      <c r="H338" s="39">
        <f t="shared" si="176"/>
        <v>0</v>
      </c>
      <c r="I338" s="39">
        <f t="shared" si="177"/>
        <v>0</v>
      </c>
      <c r="J338" s="39">
        <f t="shared" si="178"/>
        <v>0</v>
      </c>
      <c r="K338" s="39">
        <f t="shared" si="179"/>
        <v>0</v>
      </c>
      <c r="L338" s="39">
        <f t="shared" si="180"/>
        <v>0</v>
      </c>
      <c r="M338" s="39">
        <f t="shared" si="181"/>
        <v>0</v>
      </c>
      <c r="N338" s="39">
        <f t="shared" ca="1" si="182"/>
        <v>0</v>
      </c>
      <c r="O338" s="39">
        <f t="shared" ca="1" si="183"/>
        <v>0</v>
      </c>
      <c r="P338" s="39">
        <f t="shared" ca="1" si="184"/>
        <v>0</v>
      </c>
      <c r="Q338" s="39">
        <f t="shared" ca="1" si="185"/>
        <v>0</v>
      </c>
      <c r="R338" s="39">
        <f t="shared" ca="1" si="186"/>
        <v>0</v>
      </c>
      <c r="S338" s="39">
        <f t="shared" ca="1" si="187"/>
        <v>0</v>
      </c>
      <c r="T338" s="39">
        <f t="shared" ca="1" si="188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75"/>
        <v>0</v>
      </c>
      <c r="H339" s="39">
        <f t="shared" si="176"/>
        <v>0</v>
      </c>
      <c r="I339" s="39">
        <f t="shared" si="177"/>
        <v>0</v>
      </c>
      <c r="J339" s="39">
        <f t="shared" si="178"/>
        <v>0</v>
      </c>
      <c r="K339" s="39">
        <f t="shared" si="179"/>
        <v>0</v>
      </c>
      <c r="L339" s="39">
        <f t="shared" si="180"/>
        <v>0</v>
      </c>
      <c r="M339" s="39">
        <f t="shared" si="181"/>
        <v>0</v>
      </c>
      <c r="N339" s="39">
        <f t="shared" si="182"/>
        <v>0</v>
      </c>
      <c r="O339" s="39">
        <f t="shared" ca="1" si="183"/>
        <v>0</v>
      </c>
      <c r="P339" s="39">
        <f t="shared" ca="1" si="184"/>
        <v>0</v>
      </c>
      <c r="Q339" s="39">
        <f t="shared" ca="1" si="185"/>
        <v>0</v>
      </c>
      <c r="R339" s="39">
        <f t="shared" ca="1" si="186"/>
        <v>0</v>
      </c>
      <c r="S339" s="39">
        <f t="shared" ca="1" si="187"/>
        <v>0</v>
      </c>
      <c r="T339" s="39">
        <f t="shared" ca="1" si="188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75"/>
        <v>0</v>
      </c>
      <c r="H340" s="39">
        <f t="shared" si="176"/>
        <v>0</v>
      </c>
      <c r="I340" s="39">
        <f t="shared" si="177"/>
        <v>0</v>
      </c>
      <c r="J340" s="39">
        <f t="shared" si="178"/>
        <v>0</v>
      </c>
      <c r="K340" s="39">
        <f t="shared" si="179"/>
        <v>0</v>
      </c>
      <c r="L340" s="39">
        <f t="shared" si="180"/>
        <v>0</v>
      </c>
      <c r="M340" s="39">
        <f t="shared" si="181"/>
        <v>0</v>
      </c>
      <c r="N340" s="39">
        <f t="shared" si="182"/>
        <v>0</v>
      </c>
      <c r="O340" s="39">
        <f t="shared" si="183"/>
        <v>0</v>
      </c>
      <c r="P340" s="39">
        <f t="shared" ca="1" si="184"/>
        <v>0</v>
      </c>
      <c r="Q340" s="39">
        <f t="shared" ca="1" si="185"/>
        <v>0</v>
      </c>
      <c r="R340" s="39">
        <f t="shared" ca="1" si="186"/>
        <v>0</v>
      </c>
      <c r="S340" s="39">
        <f t="shared" ca="1" si="187"/>
        <v>0</v>
      </c>
      <c r="T340" s="39">
        <f t="shared" ca="1" si="188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75"/>
        <v>0</v>
      </c>
      <c r="H341" s="39">
        <f t="shared" si="176"/>
        <v>0</v>
      </c>
      <c r="I341" s="39">
        <f t="shared" si="177"/>
        <v>0</v>
      </c>
      <c r="J341" s="39">
        <f t="shared" si="178"/>
        <v>0</v>
      </c>
      <c r="K341" s="39">
        <f t="shared" si="179"/>
        <v>0</v>
      </c>
      <c r="L341" s="39">
        <f t="shared" si="180"/>
        <v>0</v>
      </c>
      <c r="M341" s="39">
        <f t="shared" si="181"/>
        <v>0</v>
      </c>
      <c r="N341" s="39">
        <f t="shared" si="182"/>
        <v>0</v>
      </c>
      <c r="O341" s="39">
        <f t="shared" si="183"/>
        <v>0</v>
      </c>
      <c r="P341" s="39">
        <f t="shared" si="184"/>
        <v>0</v>
      </c>
      <c r="Q341" s="39">
        <f t="shared" ca="1" si="185"/>
        <v>0</v>
      </c>
      <c r="R341" s="39">
        <f t="shared" ca="1" si="186"/>
        <v>0</v>
      </c>
      <c r="S341" s="39">
        <f t="shared" ca="1" si="187"/>
        <v>0</v>
      </c>
      <c r="T341" s="39">
        <f t="shared" ca="1" si="188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75"/>
        <v>0</v>
      </c>
      <c r="H342" s="39">
        <f t="shared" si="176"/>
        <v>0</v>
      </c>
      <c r="I342" s="39">
        <f t="shared" si="177"/>
        <v>0</v>
      </c>
      <c r="J342" s="39">
        <f t="shared" si="178"/>
        <v>0</v>
      </c>
      <c r="K342" s="39">
        <f t="shared" si="179"/>
        <v>0</v>
      </c>
      <c r="L342" s="39">
        <f t="shared" si="180"/>
        <v>0</v>
      </c>
      <c r="M342" s="39">
        <f t="shared" si="181"/>
        <v>0</v>
      </c>
      <c r="N342" s="39">
        <f t="shared" si="182"/>
        <v>0</v>
      </c>
      <c r="O342" s="39">
        <f t="shared" si="183"/>
        <v>0</v>
      </c>
      <c r="P342" s="39">
        <f t="shared" si="184"/>
        <v>0</v>
      </c>
      <c r="Q342" s="39">
        <f t="shared" si="185"/>
        <v>0</v>
      </c>
      <c r="R342" s="39">
        <f t="shared" ca="1" si="186"/>
        <v>0</v>
      </c>
      <c r="S342" s="39">
        <f t="shared" ca="1" si="187"/>
        <v>0</v>
      </c>
      <c r="T342" s="39">
        <f t="shared" ca="1" si="188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75"/>
        <v>0</v>
      </c>
      <c r="H343" s="39">
        <f t="shared" si="176"/>
        <v>0</v>
      </c>
      <c r="I343" s="39">
        <f t="shared" si="177"/>
        <v>0</v>
      </c>
      <c r="J343" s="39">
        <f t="shared" si="178"/>
        <v>0</v>
      </c>
      <c r="K343" s="39">
        <f t="shared" si="179"/>
        <v>0</v>
      </c>
      <c r="L343" s="39">
        <f t="shared" si="180"/>
        <v>0</v>
      </c>
      <c r="M343" s="39">
        <f t="shared" si="181"/>
        <v>0</v>
      </c>
      <c r="N343" s="39">
        <f t="shared" si="182"/>
        <v>0</v>
      </c>
      <c r="O343" s="39">
        <f t="shared" si="183"/>
        <v>0</v>
      </c>
      <c r="P343" s="39">
        <f t="shared" si="184"/>
        <v>0</v>
      </c>
      <c r="Q343" s="39">
        <f t="shared" si="185"/>
        <v>0</v>
      </c>
      <c r="R343" s="39">
        <f t="shared" si="186"/>
        <v>0</v>
      </c>
      <c r="S343" s="39">
        <f t="shared" ca="1" si="187"/>
        <v>0</v>
      </c>
      <c r="T343" s="39">
        <f t="shared" ca="1" si="188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75"/>
        <v>0</v>
      </c>
      <c r="H344" s="39">
        <f t="shared" si="176"/>
        <v>0</v>
      </c>
      <c r="I344" s="39">
        <f t="shared" si="177"/>
        <v>0</v>
      </c>
      <c r="J344" s="39">
        <f t="shared" si="178"/>
        <v>0</v>
      </c>
      <c r="K344" s="39">
        <f t="shared" si="179"/>
        <v>0</v>
      </c>
      <c r="L344" s="39">
        <f t="shared" si="180"/>
        <v>0</v>
      </c>
      <c r="M344" s="39">
        <f t="shared" si="181"/>
        <v>0</v>
      </c>
      <c r="N344" s="39">
        <f t="shared" si="182"/>
        <v>0</v>
      </c>
      <c r="O344" s="39">
        <f t="shared" si="183"/>
        <v>0</v>
      </c>
      <c r="P344" s="39">
        <f t="shared" si="184"/>
        <v>0</v>
      </c>
      <c r="Q344" s="39">
        <f t="shared" si="185"/>
        <v>0</v>
      </c>
      <c r="R344" s="39">
        <f t="shared" si="186"/>
        <v>0</v>
      </c>
      <c r="S344" s="39">
        <f t="shared" si="187"/>
        <v>0</v>
      </c>
      <c r="T344" s="39">
        <f t="shared" ca="1" si="188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 ca="1">F$111</f>
        <v>RP6</v>
      </c>
      <c r="G346" s="15" t="str">
        <f t="shared" ref="G346:T346" ca="1" si="189">G$111</f>
        <v>RP6</v>
      </c>
      <c r="H346" s="15" t="str">
        <f t="shared" ca="1" si="189"/>
        <v>RP6</v>
      </c>
      <c r="I346" s="15" t="str">
        <f t="shared" ca="1" si="189"/>
        <v>RP6</v>
      </c>
      <c r="J346" s="15" t="str">
        <f t="shared" ca="1" si="189"/>
        <v>RP6</v>
      </c>
      <c r="K346" s="15" t="str">
        <f t="shared" ca="1" si="189"/>
        <v>PP4</v>
      </c>
      <c r="L346" s="15" t="str">
        <f t="shared" ca="1" si="189"/>
        <v>PP4</v>
      </c>
      <c r="M346" s="15" t="str">
        <f t="shared" ca="1" si="189"/>
        <v>PP4</v>
      </c>
      <c r="N346" s="15" t="str">
        <f t="shared" ca="1" si="189"/>
        <v>PP4</v>
      </c>
      <c r="O346" s="15" t="str">
        <f t="shared" ca="1" si="189"/>
        <v>PP4</v>
      </c>
      <c r="P346" s="15" t="str">
        <f t="shared" ca="1" si="189"/>
        <v>PP4</v>
      </c>
      <c r="Q346" s="15" t="str">
        <f t="shared" ca="1" si="189"/>
        <v>PP4</v>
      </c>
      <c r="R346" s="15" t="str">
        <f t="shared" ca="1" si="189"/>
        <v>PP4</v>
      </c>
      <c r="S346" s="15" t="str">
        <f t="shared" ca="1" si="189"/>
        <v>PP4</v>
      </c>
      <c r="T346" s="15" t="str">
        <f t="shared" ca="1" si="189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 ca="1">IF(F346="UP5",Assumptions!H50,0)</f>
        <v>0</v>
      </c>
      <c r="G347" s="39">
        <f ca="1">IF(G346="UP5",Assumptions!I50,0)</f>
        <v>0</v>
      </c>
      <c r="H347" s="39">
        <f ca="1">IF(H346="UP5",Assumptions!J50,0)</f>
        <v>0</v>
      </c>
      <c r="I347" s="39">
        <f ca="1">IF(I346="UP5",Assumptions!K50,0)</f>
        <v>0</v>
      </c>
      <c r="J347" s="39">
        <f ca="1">IF(J346="UP5",Assumptions!L50,0)</f>
        <v>0</v>
      </c>
      <c r="K347" s="39">
        <f ca="1">IF(K346="UP5",Assumptions!M50,0)</f>
        <v>0</v>
      </c>
      <c r="L347" s="39">
        <f ca="1">IF(L346="UP5",Assumptions!N50,0)</f>
        <v>0</v>
      </c>
      <c r="M347" s="39">
        <f ca="1">IF(M346="UP5",Assumptions!O50,0)</f>
        <v>0</v>
      </c>
      <c r="N347" s="39">
        <f ca="1">IF(N346="UP5",Assumptions!P50,0)</f>
        <v>0</v>
      </c>
      <c r="O347" s="39">
        <f ca="1">IF(O346="UP5",Assumptions!Q50,0)</f>
        <v>0</v>
      </c>
      <c r="P347" s="39">
        <f ca="1">IF(P346="UP5",Assumptions!R50,0)</f>
        <v>0</v>
      </c>
      <c r="Q347" s="39">
        <f ca="1">IF(Q346="UP5",Assumptions!S50,0)</f>
        <v>0</v>
      </c>
      <c r="R347" s="39">
        <f ca="1">IF(R346="UP5",Assumptions!T50,0)</f>
        <v>0</v>
      </c>
      <c r="S347" s="39">
        <f ca="1">IF(S346="UP5",Assumptions!U50,0)</f>
        <v>0</v>
      </c>
      <c r="T347" s="39">
        <f ca="1"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G361" ca="1" si="190">F347</f>
        <v>0</v>
      </c>
      <c r="H348" s="39">
        <f t="shared" ref="H348:H361" ca="1" si="191">G347</f>
        <v>0</v>
      </c>
      <c r="I348" s="39">
        <f t="shared" ref="I348:I361" ca="1" si="192">H347</f>
        <v>0</v>
      </c>
      <c r="J348" s="39">
        <f t="shared" ref="J348:J361" ca="1" si="193">I347</f>
        <v>0</v>
      </c>
      <c r="K348" s="39">
        <f t="shared" ref="K348:K361" ca="1" si="194">J347</f>
        <v>0</v>
      </c>
      <c r="L348" s="39">
        <f t="shared" ref="L348:L361" ca="1" si="195">K347</f>
        <v>0</v>
      </c>
      <c r="M348" s="39">
        <f t="shared" ref="M348:M361" ca="1" si="196">L347</f>
        <v>0</v>
      </c>
      <c r="N348" s="39">
        <f t="shared" ref="N348:N361" ca="1" si="197">M347</f>
        <v>0</v>
      </c>
      <c r="O348" s="39">
        <f t="shared" ref="O348:O361" ca="1" si="198">N347</f>
        <v>0</v>
      </c>
      <c r="P348" s="39">
        <f t="shared" ref="P348:P361" ca="1" si="199">O347</f>
        <v>0</v>
      </c>
      <c r="Q348" s="39">
        <f t="shared" ref="Q348:Q361" ca="1" si="200">P347</f>
        <v>0</v>
      </c>
      <c r="R348" s="39">
        <f t="shared" ref="R348:R361" ca="1" si="201">Q347</f>
        <v>0</v>
      </c>
      <c r="S348" s="39">
        <f t="shared" ref="S348:S361" ca="1" si="202">R347</f>
        <v>0</v>
      </c>
      <c r="T348" s="39">
        <f t="shared" ref="T348:T361" ca="1" si="203">S347</f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90"/>
        <v>0</v>
      </c>
      <c r="H349" s="39">
        <f t="shared" ca="1" si="191"/>
        <v>0</v>
      </c>
      <c r="I349" s="39">
        <f t="shared" ca="1" si="192"/>
        <v>0</v>
      </c>
      <c r="J349" s="39">
        <f t="shared" ca="1" si="193"/>
        <v>0</v>
      </c>
      <c r="K349" s="39">
        <f t="shared" ca="1" si="194"/>
        <v>0</v>
      </c>
      <c r="L349" s="39">
        <f t="shared" ca="1" si="195"/>
        <v>0</v>
      </c>
      <c r="M349" s="39">
        <f t="shared" ca="1" si="196"/>
        <v>0</v>
      </c>
      <c r="N349" s="39">
        <f t="shared" ca="1" si="197"/>
        <v>0</v>
      </c>
      <c r="O349" s="39">
        <f t="shared" ca="1" si="198"/>
        <v>0</v>
      </c>
      <c r="P349" s="39">
        <f t="shared" ca="1" si="199"/>
        <v>0</v>
      </c>
      <c r="Q349" s="39">
        <f t="shared" ca="1" si="200"/>
        <v>0</v>
      </c>
      <c r="R349" s="39">
        <f t="shared" ca="1" si="201"/>
        <v>0</v>
      </c>
      <c r="S349" s="39">
        <f t="shared" ca="1" si="202"/>
        <v>0</v>
      </c>
      <c r="T349" s="39">
        <f t="shared" ca="1" si="203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90"/>
        <v>0</v>
      </c>
      <c r="H350" s="39">
        <f t="shared" si="191"/>
        <v>0</v>
      </c>
      <c r="I350" s="39">
        <f t="shared" ca="1" si="192"/>
        <v>0</v>
      </c>
      <c r="J350" s="39">
        <f t="shared" ca="1" si="193"/>
        <v>0</v>
      </c>
      <c r="K350" s="39">
        <f t="shared" ca="1" si="194"/>
        <v>0</v>
      </c>
      <c r="L350" s="39">
        <f t="shared" ca="1" si="195"/>
        <v>0</v>
      </c>
      <c r="M350" s="39">
        <f t="shared" ca="1" si="196"/>
        <v>0</v>
      </c>
      <c r="N350" s="39">
        <f t="shared" ca="1" si="197"/>
        <v>0</v>
      </c>
      <c r="O350" s="39">
        <f t="shared" ca="1" si="198"/>
        <v>0</v>
      </c>
      <c r="P350" s="39">
        <f t="shared" ca="1" si="199"/>
        <v>0</v>
      </c>
      <c r="Q350" s="39">
        <f t="shared" ca="1" si="200"/>
        <v>0</v>
      </c>
      <c r="R350" s="39">
        <f t="shared" ca="1" si="201"/>
        <v>0</v>
      </c>
      <c r="S350" s="39">
        <f t="shared" ca="1" si="202"/>
        <v>0</v>
      </c>
      <c r="T350" s="39">
        <f t="shared" ca="1" si="203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90"/>
        <v>0</v>
      </c>
      <c r="H351" s="39">
        <f t="shared" si="191"/>
        <v>0</v>
      </c>
      <c r="I351" s="39">
        <f t="shared" si="192"/>
        <v>0</v>
      </c>
      <c r="J351" s="39">
        <f t="shared" ca="1" si="193"/>
        <v>0</v>
      </c>
      <c r="K351" s="39">
        <f t="shared" ca="1" si="194"/>
        <v>0</v>
      </c>
      <c r="L351" s="39">
        <f t="shared" ca="1" si="195"/>
        <v>0</v>
      </c>
      <c r="M351" s="39">
        <f t="shared" ca="1" si="196"/>
        <v>0</v>
      </c>
      <c r="N351" s="39">
        <f t="shared" ca="1" si="197"/>
        <v>0</v>
      </c>
      <c r="O351" s="39">
        <f t="shared" ca="1" si="198"/>
        <v>0</v>
      </c>
      <c r="P351" s="39">
        <f t="shared" ca="1" si="199"/>
        <v>0</v>
      </c>
      <c r="Q351" s="39">
        <f t="shared" ca="1" si="200"/>
        <v>0</v>
      </c>
      <c r="R351" s="39">
        <f t="shared" ca="1" si="201"/>
        <v>0</v>
      </c>
      <c r="S351" s="39">
        <f t="shared" ca="1" si="202"/>
        <v>0</v>
      </c>
      <c r="T351" s="39">
        <f t="shared" ca="1" si="203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90"/>
        <v>0</v>
      </c>
      <c r="H352" s="39">
        <f t="shared" si="191"/>
        <v>0</v>
      </c>
      <c r="I352" s="39">
        <f t="shared" si="192"/>
        <v>0</v>
      </c>
      <c r="J352" s="39">
        <f t="shared" si="193"/>
        <v>0</v>
      </c>
      <c r="K352" s="39">
        <f t="shared" ca="1" si="194"/>
        <v>0</v>
      </c>
      <c r="L352" s="39">
        <f t="shared" ca="1" si="195"/>
        <v>0</v>
      </c>
      <c r="M352" s="39">
        <f t="shared" ca="1" si="196"/>
        <v>0</v>
      </c>
      <c r="N352" s="39">
        <f t="shared" ca="1" si="197"/>
        <v>0</v>
      </c>
      <c r="O352" s="39">
        <f t="shared" ca="1" si="198"/>
        <v>0</v>
      </c>
      <c r="P352" s="39">
        <f t="shared" ca="1" si="199"/>
        <v>0</v>
      </c>
      <c r="Q352" s="39">
        <f t="shared" ca="1" si="200"/>
        <v>0</v>
      </c>
      <c r="R352" s="39">
        <f t="shared" ca="1" si="201"/>
        <v>0</v>
      </c>
      <c r="S352" s="39">
        <f t="shared" ca="1" si="202"/>
        <v>0</v>
      </c>
      <c r="T352" s="39">
        <f t="shared" ca="1" si="203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90"/>
        <v>0</v>
      </c>
      <c r="H353" s="39">
        <f t="shared" si="191"/>
        <v>0</v>
      </c>
      <c r="I353" s="39">
        <f t="shared" si="192"/>
        <v>0</v>
      </c>
      <c r="J353" s="39">
        <f t="shared" si="193"/>
        <v>0</v>
      </c>
      <c r="K353" s="39">
        <f t="shared" si="194"/>
        <v>0</v>
      </c>
      <c r="L353" s="39">
        <f t="shared" ca="1" si="195"/>
        <v>0</v>
      </c>
      <c r="M353" s="39">
        <f t="shared" ca="1" si="196"/>
        <v>0</v>
      </c>
      <c r="N353" s="39">
        <f t="shared" ca="1" si="197"/>
        <v>0</v>
      </c>
      <c r="O353" s="39">
        <f t="shared" ca="1" si="198"/>
        <v>0</v>
      </c>
      <c r="P353" s="39">
        <f t="shared" ca="1" si="199"/>
        <v>0</v>
      </c>
      <c r="Q353" s="39">
        <f t="shared" ca="1" si="200"/>
        <v>0</v>
      </c>
      <c r="R353" s="39">
        <f t="shared" ca="1" si="201"/>
        <v>0</v>
      </c>
      <c r="S353" s="39">
        <f t="shared" ca="1" si="202"/>
        <v>0</v>
      </c>
      <c r="T353" s="39">
        <f t="shared" ca="1" si="203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90"/>
        <v>0</v>
      </c>
      <c r="H354" s="39">
        <f t="shared" si="191"/>
        <v>0</v>
      </c>
      <c r="I354" s="39">
        <f t="shared" si="192"/>
        <v>0</v>
      </c>
      <c r="J354" s="39">
        <f t="shared" si="193"/>
        <v>0</v>
      </c>
      <c r="K354" s="39">
        <f t="shared" si="194"/>
        <v>0</v>
      </c>
      <c r="L354" s="39">
        <f t="shared" si="195"/>
        <v>0</v>
      </c>
      <c r="M354" s="39">
        <f t="shared" ca="1" si="196"/>
        <v>0</v>
      </c>
      <c r="N354" s="39">
        <f t="shared" ca="1" si="197"/>
        <v>0</v>
      </c>
      <c r="O354" s="39">
        <f t="shared" ca="1" si="198"/>
        <v>0</v>
      </c>
      <c r="P354" s="39">
        <f t="shared" ca="1" si="199"/>
        <v>0</v>
      </c>
      <c r="Q354" s="39">
        <f t="shared" ca="1" si="200"/>
        <v>0</v>
      </c>
      <c r="R354" s="39">
        <f t="shared" ca="1" si="201"/>
        <v>0</v>
      </c>
      <c r="S354" s="39">
        <f t="shared" ca="1" si="202"/>
        <v>0</v>
      </c>
      <c r="T354" s="39">
        <f t="shared" ca="1" si="203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90"/>
        <v>0</v>
      </c>
      <c r="H355" s="39">
        <f t="shared" si="191"/>
        <v>0</v>
      </c>
      <c r="I355" s="39">
        <f t="shared" si="192"/>
        <v>0</v>
      </c>
      <c r="J355" s="39">
        <f t="shared" si="193"/>
        <v>0</v>
      </c>
      <c r="K355" s="39">
        <f t="shared" si="194"/>
        <v>0</v>
      </c>
      <c r="L355" s="39">
        <f t="shared" si="195"/>
        <v>0</v>
      </c>
      <c r="M355" s="39">
        <f t="shared" si="196"/>
        <v>0</v>
      </c>
      <c r="N355" s="39">
        <f t="shared" ca="1" si="197"/>
        <v>0</v>
      </c>
      <c r="O355" s="39">
        <f t="shared" ca="1" si="198"/>
        <v>0</v>
      </c>
      <c r="P355" s="39">
        <f t="shared" ca="1" si="199"/>
        <v>0</v>
      </c>
      <c r="Q355" s="39">
        <f t="shared" ca="1" si="200"/>
        <v>0</v>
      </c>
      <c r="R355" s="39">
        <f t="shared" ca="1" si="201"/>
        <v>0</v>
      </c>
      <c r="S355" s="39">
        <f t="shared" ca="1" si="202"/>
        <v>0</v>
      </c>
      <c r="T355" s="39">
        <f t="shared" ca="1" si="203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90"/>
        <v>0</v>
      </c>
      <c r="H356" s="39">
        <f t="shared" si="191"/>
        <v>0</v>
      </c>
      <c r="I356" s="39">
        <f t="shared" si="192"/>
        <v>0</v>
      </c>
      <c r="J356" s="39">
        <f t="shared" si="193"/>
        <v>0</v>
      </c>
      <c r="K356" s="39">
        <f t="shared" si="194"/>
        <v>0</v>
      </c>
      <c r="L356" s="39">
        <f t="shared" si="195"/>
        <v>0</v>
      </c>
      <c r="M356" s="39">
        <f t="shared" si="196"/>
        <v>0</v>
      </c>
      <c r="N356" s="39">
        <f t="shared" si="197"/>
        <v>0</v>
      </c>
      <c r="O356" s="39">
        <f t="shared" ca="1" si="198"/>
        <v>0</v>
      </c>
      <c r="P356" s="39">
        <f t="shared" ca="1" si="199"/>
        <v>0</v>
      </c>
      <c r="Q356" s="39">
        <f t="shared" ca="1" si="200"/>
        <v>0</v>
      </c>
      <c r="R356" s="39">
        <f t="shared" ca="1" si="201"/>
        <v>0</v>
      </c>
      <c r="S356" s="39">
        <f t="shared" ca="1" si="202"/>
        <v>0</v>
      </c>
      <c r="T356" s="39">
        <f t="shared" ca="1" si="203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90"/>
        <v>0</v>
      </c>
      <c r="H357" s="39">
        <f t="shared" si="191"/>
        <v>0</v>
      </c>
      <c r="I357" s="39">
        <f t="shared" si="192"/>
        <v>0</v>
      </c>
      <c r="J357" s="39">
        <f t="shared" si="193"/>
        <v>0</v>
      </c>
      <c r="K357" s="39">
        <f t="shared" si="194"/>
        <v>0</v>
      </c>
      <c r="L357" s="39">
        <f t="shared" si="195"/>
        <v>0</v>
      </c>
      <c r="M357" s="39">
        <f t="shared" si="196"/>
        <v>0</v>
      </c>
      <c r="N357" s="39">
        <f t="shared" si="197"/>
        <v>0</v>
      </c>
      <c r="O357" s="39">
        <f t="shared" si="198"/>
        <v>0</v>
      </c>
      <c r="P357" s="39">
        <f t="shared" ca="1" si="199"/>
        <v>0</v>
      </c>
      <c r="Q357" s="39">
        <f t="shared" ca="1" si="200"/>
        <v>0</v>
      </c>
      <c r="R357" s="39">
        <f t="shared" ca="1" si="201"/>
        <v>0</v>
      </c>
      <c r="S357" s="39">
        <f t="shared" ca="1" si="202"/>
        <v>0</v>
      </c>
      <c r="T357" s="39">
        <f t="shared" ca="1" si="203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90"/>
        <v>0</v>
      </c>
      <c r="H358" s="39">
        <f t="shared" si="191"/>
        <v>0</v>
      </c>
      <c r="I358" s="39">
        <f t="shared" si="192"/>
        <v>0</v>
      </c>
      <c r="J358" s="39">
        <f t="shared" si="193"/>
        <v>0</v>
      </c>
      <c r="K358" s="39">
        <f t="shared" si="194"/>
        <v>0</v>
      </c>
      <c r="L358" s="39">
        <f t="shared" si="195"/>
        <v>0</v>
      </c>
      <c r="M358" s="39">
        <f t="shared" si="196"/>
        <v>0</v>
      </c>
      <c r="N358" s="39">
        <f t="shared" si="197"/>
        <v>0</v>
      </c>
      <c r="O358" s="39">
        <f t="shared" si="198"/>
        <v>0</v>
      </c>
      <c r="P358" s="39">
        <f t="shared" si="199"/>
        <v>0</v>
      </c>
      <c r="Q358" s="39">
        <f t="shared" ca="1" si="200"/>
        <v>0</v>
      </c>
      <c r="R358" s="39">
        <f t="shared" ca="1" si="201"/>
        <v>0</v>
      </c>
      <c r="S358" s="39">
        <f t="shared" ca="1" si="202"/>
        <v>0</v>
      </c>
      <c r="T358" s="39">
        <f t="shared" ca="1" si="203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90"/>
        <v>0</v>
      </c>
      <c r="H359" s="39">
        <f t="shared" si="191"/>
        <v>0</v>
      </c>
      <c r="I359" s="39">
        <f t="shared" si="192"/>
        <v>0</v>
      </c>
      <c r="J359" s="39">
        <f t="shared" si="193"/>
        <v>0</v>
      </c>
      <c r="K359" s="39">
        <f t="shared" si="194"/>
        <v>0</v>
      </c>
      <c r="L359" s="39">
        <f t="shared" si="195"/>
        <v>0</v>
      </c>
      <c r="M359" s="39">
        <f t="shared" si="196"/>
        <v>0</v>
      </c>
      <c r="N359" s="39">
        <f t="shared" si="197"/>
        <v>0</v>
      </c>
      <c r="O359" s="39">
        <f t="shared" si="198"/>
        <v>0</v>
      </c>
      <c r="P359" s="39">
        <f t="shared" si="199"/>
        <v>0</v>
      </c>
      <c r="Q359" s="39">
        <f t="shared" si="200"/>
        <v>0</v>
      </c>
      <c r="R359" s="39">
        <f t="shared" ca="1" si="201"/>
        <v>0</v>
      </c>
      <c r="S359" s="39">
        <f t="shared" ca="1" si="202"/>
        <v>0</v>
      </c>
      <c r="T359" s="39">
        <f t="shared" ca="1" si="203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90"/>
        <v>0</v>
      </c>
      <c r="H360" s="39">
        <f t="shared" si="191"/>
        <v>0</v>
      </c>
      <c r="I360" s="39">
        <f t="shared" si="192"/>
        <v>0</v>
      </c>
      <c r="J360" s="39">
        <f t="shared" si="193"/>
        <v>0</v>
      </c>
      <c r="K360" s="39">
        <f t="shared" si="194"/>
        <v>0</v>
      </c>
      <c r="L360" s="39">
        <f t="shared" si="195"/>
        <v>0</v>
      </c>
      <c r="M360" s="39">
        <f t="shared" si="196"/>
        <v>0</v>
      </c>
      <c r="N360" s="39">
        <f t="shared" si="197"/>
        <v>0</v>
      </c>
      <c r="O360" s="39">
        <f t="shared" si="198"/>
        <v>0</v>
      </c>
      <c r="P360" s="39">
        <f t="shared" si="199"/>
        <v>0</v>
      </c>
      <c r="Q360" s="39">
        <f t="shared" si="200"/>
        <v>0</v>
      </c>
      <c r="R360" s="39">
        <f t="shared" si="201"/>
        <v>0</v>
      </c>
      <c r="S360" s="39">
        <f t="shared" ca="1" si="202"/>
        <v>0</v>
      </c>
      <c r="T360" s="39">
        <f t="shared" ca="1" si="203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90"/>
        <v>0</v>
      </c>
      <c r="H361" s="39">
        <f t="shared" si="191"/>
        <v>0</v>
      </c>
      <c r="I361" s="39">
        <f t="shared" si="192"/>
        <v>0</v>
      </c>
      <c r="J361" s="39">
        <f t="shared" si="193"/>
        <v>0</v>
      </c>
      <c r="K361" s="39">
        <f t="shared" si="194"/>
        <v>0</v>
      </c>
      <c r="L361" s="39">
        <f t="shared" si="195"/>
        <v>0</v>
      </c>
      <c r="M361" s="39">
        <f t="shared" si="196"/>
        <v>0</v>
      </c>
      <c r="N361" s="39">
        <f t="shared" si="197"/>
        <v>0</v>
      </c>
      <c r="O361" s="39">
        <f t="shared" si="198"/>
        <v>0</v>
      </c>
      <c r="P361" s="39">
        <f t="shared" si="199"/>
        <v>0</v>
      </c>
      <c r="Q361" s="39">
        <f t="shared" si="200"/>
        <v>0</v>
      </c>
      <c r="R361" s="39">
        <f t="shared" si="201"/>
        <v>0</v>
      </c>
      <c r="S361" s="39">
        <f t="shared" si="202"/>
        <v>0</v>
      </c>
      <c r="T361" s="39">
        <f t="shared" ca="1" si="203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 ca="1">F$112</f>
        <v>PP0</v>
      </c>
      <c r="G363" s="15" t="str">
        <f t="shared" ref="G363:T363" ca="1" si="204">G$112</f>
        <v>PP0</v>
      </c>
      <c r="H363" s="15" t="str">
        <f t="shared" ca="1" si="204"/>
        <v>PP0</v>
      </c>
      <c r="I363" s="15" t="str">
        <f t="shared" ca="1" si="204"/>
        <v>PP0</v>
      </c>
      <c r="J363" s="15" t="str">
        <f t="shared" ca="1" si="204"/>
        <v>PP0</v>
      </c>
      <c r="K363" s="15" t="str">
        <f t="shared" ca="1" si="204"/>
        <v>PP0</v>
      </c>
      <c r="L363" s="15" t="str">
        <f t="shared" ca="1" si="204"/>
        <v>PP0</v>
      </c>
      <c r="M363" s="15" t="str">
        <f t="shared" ca="1" si="204"/>
        <v>PP0</v>
      </c>
      <c r="N363" s="15" t="str">
        <f t="shared" ca="1" si="204"/>
        <v>PP0</v>
      </c>
      <c r="O363" s="15" t="str">
        <f t="shared" ca="1" si="204"/>
        <v>PP0</v>
      </c>
      <c r="P363" s="15" t="str">
        <f t="shared" ca="1" si="204"/>
        <v>PP0</v>
      </c>
      <c r="Q363" s="15" t="str">
        <f t="shared" ca="1" si="204"/>
        <v>PP0</v>
      </c>
      <c r="R363" s="15" t="str">
        <f t="shared" ca="1" si="204"/>
        <v>PP0</v>
      </c>
      <c r="S363" s="15" t="str">
        <f t="shared" ca="1" si="204"/>
        <v>PP0</v>
      </c>
      <c r="T363" s="15" t="str">
        <f t="shared" ca="1" si="204"/>
        <v>PP0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 ca="1">IF(F363="UP5",Assumptions!H51,0)</f>
        <v>0</v>
      </c>
      <c r="G364" s="39">
        <f ca="1">IF(G363="UP5",Assumptions!I51,0)</f>
        <v>0</v>
      </c>
      <c r="H364" s="39">
        <f ca="1">IF(H363="UP5",Assumptions!J51,0)</f>
        <v>0</v>
      </c>
      <c r="I364" s="39">
        <f ca="1">IF(I363="UP5",Assumptions!K51,0)</f>
        <v>0</v>
      </c>
      <c r="J364" s="39">
        <f ca="1">IF(J363="UP5",Assumptions!L51,0)</f>
        <v>0</v>
      </c>
      <c r="K364" s="39">
        <f ca="1">IF(K363="UP5",Assumptions!M51,0)</f>
        <v>0</v>
      </c>
      <c r="L364" s="39">
        <f ca="1">IF(L363="UP5",Assumptions!N51,0)</f>
        <v>0</v>
      </c>
      <c r="M364" s="39">
        <f ca="1">IF(M363="UP5",Assumptions!O51,0)</f>
        <v>0</v>
      </c>
      <c r="N364" s="39">
        <f ca="1">IF(N363="UP5",Assumptions!P51,0)</f>
        <v>0</v>
      </c>
      <c r="O364" s="39">
        <f ca="1">IF(O363="UP5",Assumptions!Q51,0)</f>
        <v>0</v>
      </c>
      <c r="P364" s="39">
        <f ca="1">IF(P363="UP5",Assumptions!R51,0)</f>
        <v>0</v>
      </c>
      <c r="Q364" s="39">
        <f ca="1">IF(Q363="UP5",Assumptions!S51,0)</f>
        <v>0</v>
      </c>
      <c r="R364" s="39">
        <f ca="1">IF(R363="UP5",Assumptions!T51,0)</f>
        <v>0</v>
      </c>
      <c r="S364" s="39">
        <f ca="1">IF(S363="UP5",Assumptions!U51,0)</f>
        <v>0</v>
      </c>
      <c r="T364" s="39">
        <f ca="1"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G378" ca="1" si="205">F364</f>
        <v>0</v>
      </c>
      <c r="H365" s="39">
        <f t="shared" ref="H365:H378" ca="1" si="206">G364</f>
        <v>0</v>
      </c>
      <c r="I365" s="39">
        <f t="shared" ref="I365:I378" ca="1" si="207">H364</f>
        <v>0</v>
      </c>
      <c r="J365" s="39">
        <f t="shared" ref="J365:J378" ca="1" si="208">I364</f>
        <v>0</v>
      </c>
      <c r="K365" s="39">
        <f t="shared" ref="K365:K378" ca="1" si="209">J364</f>
        <v>0</v>
      </c>
      <c r="L365" s="39">
        <f t="shared" ref="L365:L378" ca="1" si="210">K364</f>
        <v>0</v>
      </c>
      <c r="M365" s="39">
        <f t="shared" ref="M365:M378" ca="1" si="211">L364</f>
        <v>0</v>
      </c>
      <c r="N365" s="39">
        <f t="shared" ref="N365:N378" ca="1" si="212">M364</f>
        <v>0</v>
      </c>
      <c r="O365" s="39">
        <f t="shared" ref="O365:O378" ca="1" si="213">N364</f>
        <v>0</v>
      </c>
      <c r="P365" s="39">
        <f t="shared" ref="P365:P378" ca="1" si="214">O364</f>
        <v>0</v>
      </c>
      <c r="Q365" s="39">
        <f t="shared" ref="Q365:Q378" ca="1" si="215">P364</f>
        <v>0</v>
      </c>
      <c r="R365" s="39">
        <f t="shared" ref="R365:R378" ca="1" si="216">Q364</f>
        <v>0</v>
      </c>
      <c r="S365" s="39">
        <f t="shared" ref="S365:S378" ca="1" si="217">R364</f>
        <v>0</v>
      </c>
      <c r="T365" s="39">
        <f t="shared" ref="T365:T378" ca="1" si="218">S364</f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205"/>
        <v>0</v>
      </c>
      <c r="H366" s="39">
        <f t="shared" ca="1" si="206"/>
        <v>0</v>
      </c>
      <c r="I366" s="39">
        <f t="shared" ca="1" si="207"/>
        <v>0</v>
      </c>
      <c r="J366" s="39">
        <f t="shared" ca="1" si="208"/>
        <v>0</v>
      </c>
      <c r="K366" s="39">
        <f t="shared" ca="1" si="209"/>
        <v>0</v>
      </c>
      <c r="L366" s="39">
        <f t="shared" ca="1" si="210"/>
        <v>0</v>
      </c>
      <c r="M366" s="39">
        <f t="shared" ca="1" si="211"/>
        <v>0</v>
      </c>
      <c r="N366" s="39">
        <f t="shared" ca="1" si="212"/>
        <v>0</v>
      </c>
      <c r="O366" s="39">
        <f t="shared" ca="1" si="213"/>
        <v>0</v>
      </c>
      <c r="P366" s="39">
        <f t="shared" ca="1" si="214"/>
        <v>0</v>
      </c>
      <c r="Q366" s="39">
        <f t="shared" ca="1" si="215"/>
        <v>0</v>
      </c>
      <c r="R366" s="39">
        <f t="shared" ca="1" si="216"/>
        <v>0</v>
      </c>
      <c r="S366" s="39">
        <f t="shared" ca="1" si="217"/>
        <v>0</v>
      </c>
      <c r="T366" s="39">
        <f t="shared" ca="1" si="218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205"/>
        <v>0</v>
      </c>
      <c r="H367" s="39">
        <f t="shared" si="206"/>
        <v>0</v>
      </c>
      <c r="I367" s="39">
        <f t="shared" ca="1" si="207"/>
        <v>0</v>
      </c>
      <c r="J367" s="39">
        <f t="shared" ca="1" si="208"/>
        <v>0</v>
      </c>
      <c r="K367" s="39">
        <f t="shared" ca="1" si="209"/>
        <v>0</v>
      </c>
      <c r="L367" s="39">
        <f t="shared" ca="1" si="210"/>
        <v>0</v>
      </c>
      <c r="M367" s="39">
        <f t="shared" ca="1" si="211"/>
        <v>0</v>
      </c>
      <c r="N367" s="39">
        <f t="shared" ca="1" si="212"/>
        <v>0</v>
      </c>
      <c r="O367" s="39">
        <f t="shared" ca="1" si="213"/>
        <v>0</v>
      </c>
      <c r="P367" s="39">
        <f t="shared" ca="1" si="214"/>
        <v>0</v>
      </c>
      <c r="Q367" s="39">
        <f t="shared" ca="1" si="215"/>
        <v>0</v>
      </c>
      <c r="R367" s="39">
        <f t="shared" ca="1" si="216"/>
        <v>0</v>
      </c>
      <c r="S367" s="39">
        <f t="shared" ca="1" si="217"/>
        <v>0</v>
      </c>
      <c r="T367" s="39">
        <f t="shared" ca="1" si="218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205"/>
        <v>0</v>
      </c>
      <c r="H368" s="39">
        <f t="shared" si="206"/>
        <v>0</v>
      </c>
      <c r="I368" s="39">
        <f t="shared" si="207"/>
        <v>0</v>
      </c>
      <c r="J368" s="39">
        <f t="shared" ca="1" si="208"/>
        <v>0</v>
      </c>
      <c r="K368" s="39">
        <f t="shared" ca="1" si="209"/>
        <v>0</v>
      </c>
      <c r="L368" s="39">
        <f t="shared" ca="1" si="210"/>
        <v>0</v>
      </c>
      <c r="M368" s="39">
        <f t="shared" ca="1" si="211"/>
        <v>0</v>
      </c>
      <c r="N368" s="39">
        <f t="shared" ca="1" si="212"/>
        <v>0</v>
      </c>
      <c r="O368" s="39">
        <f t="shared" ca="1" si="213"/>
        <v>0</v>
      </c>
      <c r="P368" s="39">
        <f t="shared" ca="1" si="214"/>
        <v>0</v>
      </c>
      <c r="Q368" s="39">
        <f t="shared" ca="1" si="215"/>
        <v>0</v>
      </c>
      <c r="R368" s="39">
        <f t="shared" ca="1" si="216"/>
        <v>0</v>
      </c>
      <c r="S368" s="39">
        <f t="shared" ca="1" si="217"/>
        <v>0</v>
      </c>
      <c r="T368" s="39">
        <f t="shared" ca="1" si="218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205"/>
        <v>0</v>
      </c>
      <c r="H369" s="39">
        <f t="shared" si="206"/>
        <v>0</v>
      </c>
      <c r="I369" s="39">
        <f t="shared" si="207"/>
        <v>0</v>
      </c>
      <c r="J369" s="39">
        <f t="shared" si="208"/>
        <v>0</v>
      </c>
      <c r="K369" s="39">
        <f t="shared" ca="1" si="209"/>
        <v>0</v>
      </c>
      <c r="L369" s="39">
        <f t="shared" ca="1" si="210"/>
        <v>0</v>
      </c>
      <c r="M369" s="39">
        <f t="shared" ca="1" si="211"/>
        <v>0</v>
      </c>
      <c r="N369" s="39">
        <f t="shared" ca="1" si="212"/>
        <v>0</v>
      </c>
      <c r="O369" s="39">
        <f t="shared" ca="1" si="213"/>
        <v>0</v>
      </c>
      <c r="P369" s="39">
        <f t="shared" ca="1" si="214"/>
        <v>0</v>
      </c>
      <c r="Q369" s="39">
        <f t="shared" ca="1" si="215"/>
        <v>0</v>
      </c>
      <c r="R369" s="39">
        <f t="shared" ca="1" si="216"/>
        <v>0</v>
      </c>
      <c r="S369" s="39">
        <f t="shared" ca="1" si="217"/>
        <v>0</v>
      </c>
      <c r="T369" s="39">
        <f t="shared" ca="1" si="218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205"/>
        <v>0</v>
      </c>
      <c r="H370" s="39">
        <f t="shared" si="206"/>
        <v>0</v>
      </c>
      <c r="I370" s="39">
        <f t="shared" si="207"/>
        <v>0</v>
      </c>
      <c r="J370" s="39">
        <f t="shared" si="208"/>
        <v>0</v>
      </c>
      <c r="K370" s="39">
        <f t="shared" si="209"/>
        <v>0</v>
      </c>
      <c r="L370" s="39">
        <f t="shared" ca="1" si="210"/>
        <v>0</v>
      </c>
      <c r="M370" s="39">
        <f t="shared" ca="1" si="211"/>
        <v>0</v>
      </c>
      <c r="N370" s="39">
        <f t="shared" ca="1" si="212"/>
        <v>0</v>
      </c>
      <c r="O370" s="39">
        <f t="shared" ca="1" si="213"/>
        <v>0</v>
      </c>
      <c r="P370" s="39">
        <f t="shared" ca="1" si="214"/>
        <v>0</v>
      </c>
      <c r="Q370" s="39">
        <f t="shared" ca="1" si="215"/>
        <v>0</v>
      </c>
      <c r="R370" s="39">
        <f t="shared" ca="1" si="216"/>
        <v>0</v>
      </c>
      <c r="S370" s="39">
        <f t="shared" ca="1" si="217"/>
        <v>0</v>
      </c>
      <c r="T370" s="39">
        <f t="shared" ca="1" si="218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205"/>
        <v>0</v>
      </c>
      <c r="H371" s="39">
        <f t="shared" si="206"/>
        <v>0</v>
      </c>
      <c r="I371" s="39">
        <f t="shared" si="207"/>
        <v>0</v>
      </c>
      <c r="J371" s="39">
        <f t="shared" si="208"/>
        <v>0</v>
      </c>
      <c r="K371" s="39">
        <f t="shared" si="209"/>
        <v>0</v>
      </c>
      <c r="L371" s="39">
        <f t="shared" si="210"/>
        <v>0</v>
      </c>
      <c r="M371" s="39">
        <f t="shared" ca="1" si="211"/>
        <v>0</v>
      </c>
      <c r="N371" s="39">
        <f t="shared" ca="1" si="212"/>
        <v>0</v>
      </c>
      <c r="O371" s="39">
        <f t="shared" ca="1" si="213"/>
        <v>0</v>
      </c>
      <c r="P371" s="39">
        <f t="shared" ca="1" si="214"/>
        <v>0</v>
      </c>
      <c r="Q371" s="39">
        <f t="shared" ca="1" si="215"/>
        <v>0</v>
      </c>
      <c r="R371" s="39">
        <f t="shared" ca="1" si="216"/>
        <v>0</v>
      </c>
      <c r="S371" s="39">
        <f t="shared" ca="1" si="217"/>
        <v>0</v>
      </c>
      <c r="T371" s="39">
        <f t="shared" ca="1" si="218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205"/>
        <v>0</v>
      </c>
      <c r="H372" s="39">
        <f t="shared" si="206"/>
        <v>0</v>
      </c>
      <c r="I372" s="39">
        <f t="shared" si="207"/>
        <v>0</v>
      </c>
      <c r="J372" s="39">
        <f t="shared" si="208"/>
        <v>0</v>
      </c>
      <c r="K372" s="39">
        <f t="shared" si="209"/>
        <v>0</v>
      </c>
      <c r="L372" s="39">
        <f t="shared" si="210"/>
        <v>0</v>
      </c>
      <c r="M372" s="39">
        <f t="shared" si="211"/>
        <v>0</v>
      </c>
      <c r="N372" s="39">
        <f t="shared" ca="1" si="212"/>
        <v>0</v>
      </c>
      <c r="O372" s="39">
        <f t="shared" ca="1" si="213"/>
        <v>0</v>
      </c>
      <c r="P372" s="39">
        <f t="shared" ca="1" si="214"/>
        <v>0</v>
      </c>
      <c r="Q372" s="39">
        <f t="shared" ca="1" si="215"/>
        <v>0</v>
      </c>
      <c r="R372" s="39">
        <f t="shared" ca="1" si="216"/>
        <v>0</v>
      </c>
      <c r="S372" s="39">
        <f t="shared" ca="1" si="217"/>
        <v>0</v>
      </c>
      <c r="T372" s="39">
        <f t="shared" ca="1" si="218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205"/>
        <v>0</v>
      </c>
      <c r="H373" s="39">
        <f t="shared" si="206"/>
        <v>0</v>
      </c>
      <c r="I373" s="39">
        <f t="shared" si="207"/>
        <v>0</v>
      </c>
      <c r="J373" s="39">
        <f t="shared" si="208"/>
        <v>0</v>
      </c>
      <c r="K373" s="39">
        <f t="shared" si="209"/>
        <v>0</v>
      </c>
      <c r="L373" s="39">
        <f t="shared" si="210"/>
        <v>0</v>
      </c>
      <c r="M373" s="39">
        <f t="shared" si="211"/>
        <v>0</v>
      </c>
      <c r="N373" s="39">
        <f t="shared" si="212"/>
        <v>0</v>
      </c>
      <c r="O373" s="39">
        <f t="shared" ca="1" si="213"/>
        <v>0</v>
      </c>
      <c r="P373" s="39">
        <f t="shared" ca="1" si="214"/>
        <v>0</v>
      </c>
      <c r="Q373" s="39">
        <f t="shared" ca="1" si="215"/>
        <v>0</v>
      </c>
      <c r="R373" s="39">
        <f t="shared" ca="1" si="216"/>
        <v>0</v>
      </c>
      <c r="S373" s="39">
        <f t="shared" ca="1" si="217"/>
        <v>0</v>
      </c>
      <c r="T373" s="39">
        <f t="shared" ca="1" si="218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205"/>
        <v>0</v>
      </c>
      <c r="H374" s="39">
        <f t="shared" si="206"/>
        <v>0</v>
      </c>
      <c r="I374" s="39">
        <f t="shared" si="207"/>
        <v>0</v>
      </c>
      <c r="J374" s="39">
        <f t="shared" si="208"/>
        <v>0</v>
      </c>
      <c r="K374" s="39">
        <f t="shared" si="209"/>
        <v>0</v>
      </c>
      <c r="L374" s="39">
        <f t="shared" si="210"/>
        <v>0</v>
      </c>
      <c r="M374" s="39">
        <f t="shared" si="211"/>
        <v>0</v>
      </c>
      <c r="N374" s="39">
        <f t="shared" si="212"/>
        <v>0</v>
      </c>
      <c r="O374" s="39">
        <f t="shared" si="213"/>
        <v>0</v>
      </c>
      <c r="P374" s="39">
        <f t="shared" ca="1" si="214"/>
        <v>0</v>
      </c>
      <c r="Q374" s="39">
        <f t="shared" ca="1" si="215"/>
        <v>0</v>
      </c>
      <c r="R374" s="39">
        <f t="shared" ca="1" si="216"/>
        <v>0</v>
      </c>
      <c r="S374" s="39">
        <f t="shared" ca="1" si="217"/>
        <v>0</v>
      </c>
      <c r="T374" s="39">
        <f t="shared" ca="1" si="218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205"/>
        <v>0</v>
      </c>
      <c r="H375" s="39">
        <f t="shared" si="206"/>
        <v>0</v>
      </c>
      <c r="I375" s="39">
        <f t="shared" si="207"/>
        <v>0</v>
      </c>
      <c r="J375" s="39">
        <f t="shared" si="208"/>
        <v>0</v>
      </c>
      <c r="K375" s="39">
        <f t="shared" si="209"/>
        <v>0</v>
      </c>
      <c r="L375" s="39">
        <f t="shared" si="210"/>
        <v>0</v>
      </c>
      <c r="M375" s="39">
        <f t="shared" si="211"/>
        <v>0</v>
      </c>
      <c r="N375" s="39">
        <f t="shared" si="212"/>
        <v>0</v>
      </c>
      <c r="O375" s="39">
        <f t="shared" si="213"/>
        <v>0</v>
      </c>
      <c r="P375" s="39">
        <f t="shared" si="214"/>
        <v>0</v>
      </c>
      <c r="Q375" s="39">
        <f t="shared" ca="1" si="215"/>
        <v>0</v>
      </c>
      <c r="R375" s="39">
        <f t="shared" ca="1" si="216"/>
        <v>0</v>
      </c>
      <c r="S375" s="39">
        <f t="shared" ca="1" si="217"/>
        <v>0</v>
      </c>
      <c r="T375" s="39">
        <f t="shared" ca="1" si="218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205"/>
        <v>0</v>
      </c>
      <c r="H376" s="39">
        <f t="shared" si="206"/>
        <v>0</v>
      </c>
      <c r="I376" s="39">
        <f t="shared" si="207"/>
        <v>0</v>
      </c>
      <c r="J376" s="39">
        <f t="shared" si="208"/>
        <v>0</v>
      </c>
      <c r="K376" s="39">
        <f t="shared" si="209"/>
        <v>0</v>
      </c>
      <c r="L376" s="39">
        <f t="shared" si="210"/>
        <v>0</v>
      </c>
      <c r="M376" s="39">
        <f t="shared" si="211"/>
        <v>0</v>
      </c>
      <c r="N376" s="39">
        <f t="shared" si="212"/>
        <v>0</v>
      </c>
      <c r="O376" s="39">
        <f t="shared" si="213"/>
        <v>0</v>
      </c>
      <c r="P376" s="39">
        <f t="shared" si="214"/>
        <v>0</v>
      </c>
      <c r="Q376" s="39">
        <f t="shared" si="215"/>
        <v>0</v>
      </c>
      <c r="R376" s="39">
        <f t="shared" ca="1" si="216"/>
        <v>0</v>
      </c>
      <c r="S376" s="39">
        <f t="shared" ca="1" si="217"/>
        <v>0</v>
      </c>
      <c r="T376" s="39">
        <f t="shared" ca="1" si="218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205"/>
        <v>0</v>
      </c>
      <c r="H377" s="39">
        <f t="shared" si="206"/>
        <v>0</v>
      </c>
      <c r="I377" s="39">
        <f t="shared" si="207"/>
        <v>0</v>
      </c>
      <c r="J377" s="39">
        <f t="shared" si="208"/>
        <v>0</v>
      </c>
      <c r="K377" s="39">
        <f t="shared" si="209"/>
        <v>0</v>
      </c>
      <c r="L377" s="39">
        <f t="shared" si="210"/>
        <v>0</v>
      </c>
      <c r="M377" s="39">
        <f t="shared" si="211"/>
        <v>0</v>
      </c>
      <c r="N377" s="39">
        <f t="shared" si="212"/>
        <v>0</v>
      </c>
      <c r="O377" s="39">
        <f t="shared" si="213"/>
        <v>0</v>
      </c>
      <c r="P377" s="39">
        <f t="shared" si="214"/>
        <v>0</v>
      </c>
      <c r="Q377" s="39">
        <f t="shared" si="215"/>
        <v>0</v>
      </c>
      <c r="R377" s="39">
        <f t="shared" si="216"/>
        <v>0</v>
      </c>
      <c r="S377" s="39">
        <f t="shared" ca="1" si="217"/>
        <v>0</v>
      </c>
      <c r="T377" s="39">
        <f t="shared" ca="1" si="218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205"/>
        <v>0</v>
      </c>
      <c r="H378" s="39">
        <f t="shared" si="206"/>
        <v>0</v>
      </c>
      <c r="I378" s="39">
        <f t="shared" si="207"/>
        <v>0</v>
      </c>
      <c r="J378" s="39">
        <f t="shared" si="208"/>
        <v>0</v>
      </c>
      <c r="K378" s="39">
        <f t="shared" si="209"/>
        <v>0</v>
      </c>
      <c r="L378" s="39">
        <f t="shared" si="210"/>
        <v>0</v>
      </c>
      <c r="M378" s="39">
        <f t="shared" si="211"/>
        <v>0</v>
      </c>
      <c r="N378" s="39">
        <f t="shared" si="212"/>
        <v>0</v>
      </c>
      <c r="O378" s="39">
        <f t="shared" si="213"/>
        <v>0</v>
      </c>
      <c r="P378" s="39">
        <f t="shared" si="214"/>
        <v>0</v>
      </c>
      <c r="Q378" s="39">
        <f t="shared" si="215"/>
        <v>0</v>
      </c>
      <c r="R378" s="39">
        <f t="shared" si="216"/>
        <v>0</v>
      </c>
      <c r="S378" s="39">
        <f t="shared" si="217"/>
        <v>0</v>
      </c>
      <c r="T378" s="39">
        <f t="shared" ca="1" si="218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 ca="1">F$112</f>
        <v>PP0</v>
      </c>
      <c r="G380" s="15" t="str">
        <f t="shared" ref="G380:T380" ca="1" si="219">G$112</f>
        <v>PP0</v>
      </c>
      <c r="H380" s="15" t="str">
        <f t="shared" ca="1" si="219"/>
        <v>PP0</v>
      </c>
      <c r="I380" s="15" t="str">
        <f t="shared" ca="1" si="219"/>
        <v>PP0</v>
      </c>
      <c r="J380" s="15" t="str">
        <f t="shared" ca="1" si="219"/>
        <v>PP0</v>
      </c>
      <c r="K380" s="15" t="str">
        <f t="shared" ca="1" si="219"/>
        <v>PP0</v>
      </c>
      <c r="L380" s="15" t="str">
        <f t="shared" ca="1" si="219"/>
        <v>PP0</v>
      </c>
      <c r="M380" s="15" t="str">
        <f t="shared" ca="1" si="219"/>
        <v>PP0</v>
      </c>
      <c r="N380" s="15" t="str">
        <f t="shared" ca="1" si="219"/>
        <v>PP0</v>
      </c>
      <c r="O380" s="15" t="str">
        <f t="shared" ca="1" si="219"/>
        <v>PP0</v>
      </c>
      <c r="P380" s="15" t="str">
        <f t="shared" ca="1" si="219"/>
        <v>PP0</v>
      </c>
      <c r="Q380" s="15" t="str">
        <f t="shared" ca="1" si="219"/>
        <v>PP0</v>
      </c>
      <c r="R380" s="15" t="str">
        <f t="shared" ca="1" si="219"/>
        <v>PP0</v>
      </c>
      <c r="S380" s="15" t="str">
        <f t="shared" ca="1" si="219"/>
        <v>PP0</v>
      </c>
      <c r="T380" s="15" t="str">
        <f t="shared" ca="1" si="219"/>
        <v>PP0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 ca="1">IF(F380="UP5",Assumptions!H52,0)</f>
        <v>0</v>
      </c>
      <c r="G381" s="39">
        <f ca="1">IF(G380="UP5",Assumptions!I52,0)</f>
        <v>0</v>
      </c>
      <c r="H381" s="39">
        <f ca="1">IF(H380="UP5",Assumptions!J52,0)</f>
        <v>0</v>
      </c>
      <c r="I381" s="39">
        <f ca="1">IF(I380="UP5",Assumptions!K52,0)</f>
        <v>0</v>
      </c>
      <c r="J381" s="39">
        <f ca="1">IF(J380="UP5",Assumptions!L52,0)</f>
        <v>0</v>
      </c>
      <c r="K381" s="39">
        <f ca="1">IF(K380="UP5",Assumptions!M52,0)</f>
        <v>0</v>
      </c>
      <c r="L381" s="39">
        <f ca="1">IF(L380="UP5",Assumptions!N52,0)</f>
        <v>0</v>
      </c>
      <c r="M381" s="39">
        <f ca="1">IF(M380="UP5",Assumptions!O52,0)</f>
        <v>0</v>
      </c>
      <c r="N381" s="39">
        <f ca="1">IF(N380="UP5",Assumptions!P52,0)</f>
        <v>0</v>
      </c>
      <c r="O381" s="39">
        <f ca="1">IF(O380="UP5",Assumptions!Q52,0)</f>
        <v>0</v>
      </c>
      <c r="P381" s="39">
        <f ca="1">IF(P380="UP5",Assumptions!R52,0)</f>
        <v>0</v>
      </c>
      <c r="Q381" s="39">
        <f ca="1">IF(Q380="UP5",Assumptions!S52,0)</f>
        <v>0</v>
      </c>
      <c r="R381" s="39">
        <f ca="1">IF(R380="UP5",Assumptions!T52,0)</f>
        <v>0</v>
      </c>
      <c r="S381" s="39">
        <f ca="1">IF(S380="UP5",Assumptions!U52,0)</f>
        <v>0</v>
      </c>
      <c r="T381" s="39">
        <f ca="1"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G395" ca="1" si="220">F381</f>
        <v>0</v>
      </c>
      <c r="H382" s="39">
        <f t="shared" ref="H382:H395" ca="1" si="221">G381</f>
        <v>0</v>
      </c>
      <c r="I382" s="39">
        <f t="shared" ref="I382:I395" ca="1" si="222">H381</f>
        <v>0</v>
      </c>
      <c r="J382" s="39">
        <f t="shared" ref="J382:J395" ca="1" si="223">I381</f>
        <v>0</v>
      </c>
      <c r="K382" s="39">
        <f t="shared" ref="K382:K395" ca="1" si="224">J381</f>
        <v>0</v>
      </c>
      <c r="L382" s="39">
        <f t="shared" ref="L382:L395" ca="1" si="225">K381</f>
        <v>0</v>
      </c>
      <c r="M382" s="39">
        <f t="shared" ref="M382:M395" ca="1" si="226">L381</f>
        <v>0</v>
      </c>
      <c r="N382" s="39">
        <f t="shared" ref="N382:N395" ca="1" si="227">M381</f>
        <v>0</v>
      </c>
      <c r="O382" s="39">
        <f t="shared" ref="O382:O395" ca="1" si="228">N381</f>
        <v>0</v>
      </c>
      <c r="P382" s="39">
        <f t="shared" ref="P382:P395" ca="1" si="229">O381</f>
        <v>0</v>
      </c>
      <c r="Q382" s="39">
        <f t="shared" ref="Q382:Q395" ca="1" si="230">P381</f>
        <v>0</v>
      </c>
      <c r="R382" s="39">
        <f t="shared" ref="R382:R395" ca="1" si="231">Q381</f>
        <v>0</v>
      </c>
      <c r="S382" s="39">
        <f t="shared" ref="S382:S395" ca="1" si="232">R381</f>
        <v>0</v>
      </c>
      <c r="T382" s="39">
        <f t="shared" ref="T382:T395" ca="1" si="233">S381</f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220"/>
        <v>0</v>
      </c>
      <c r="H383" s="39">
        <f t="shared" ca="1" si="221"/>
        <v>0</v>
      </c>
      <c r="I383" s="39">
        <f t="shared" ca="1" si="222"/>
        <v>0</v>
      </c>
      <c r="J383" s="39">
        <f t="shared" ca="1" si="223"/>
        <v>0</v>
      </c>
      <c r="K383" s="39">
        <f t="shared" ca="1" si="224"/>
        <v>0</v>
      </c>
      <c r="L383" s="39">
        <f t="shared" ca="1" si="225"/>
        <v>0</v>
      </c>
      <c r="M383" s="39">
        <f t="shared" ca="1" si="226"/>
        <v>0</v>
      </c>
      <c r="N383" s="39">
        <f t="shared" ca="1" si="227"/>
        <v>0</v>
      </c>
      <c r="O383" s="39">
        <f t="shared" ca="1" si="228"/>
        <v>0</v>
      </c>
      <c r="P383" s="39">
        <f t="shared" ca="1" si="229"/>
        <v>0</v>
      </c>
      <c r="Q383" s="39">
        <f t="shared" ca="1" si="230"/>
        <v>0</v>
      </c>
      <c r="R383" s="39">
        <f t="shared" ca="1" si="231"/>
        <v>0</v>
      </c>
      <c r="S383" s="39">
        <f t="shared" ca="1" si="232"/>
        <v>0</v>
      </c>
      <c r="T383" s="39">
        <f t="shared" ca="1" si="233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220"/>
        <v>0</v>
      </c>
      <c r="H384" s="39">
        <f t="shared" si="221"/>
        <v>0</v>
      </c>
      <c r="I384" s="39">
        <f t="shared" ca="1" si="222"/>
        <v>0</v>
      </c>
      <c r="J384" s="39">
        <f t="shared" ca="1" si="223"/>
        <v>0</v>
      </c>
      <c r="K384" s="39">
        <f t="shared" ca="1" si="224"/>
        <v>0</v>
      </c>
      <c r="L384" s="39">
        <f t="shared" ca="1" si="225"/>
        <v>0</v>
      </c>
      <c r="M384" s="39">
        <f t="shared" ca="1" si="226"/>
        <v>0</v>
      </c>
      <c r="N384" s="39">
        <f t="shared" ca="1" si="227"/>
        <v>0</v>
      </c>
      <c r="O384" s="39">
        <f t="shared" ca="1" si="228"/>
        <v>0</v>
      </c>
      <c r="P384" s="39">
        <f t="shared" ca="1" si="229"/>
        <v>0</v>
      </c>
      <c r="Q384" s="39">
        <f t="shared" ca="1" si="230"/>
        <v>0</v>
      </c>
      <c r="R384" s="39">
        <f t="shared" ca="1" si="231"/>
        <v>0</v>
      </c>
      <c r="S384" s="39">
        <f t="shared" ca="1" si="232"/>
        <v>0</v>
      </c>
      <c r="T384" s="39">
        <f t="shared" ca="1" si="233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220"/>
        <v>0</v>
      </c>
      <c r="H385" s="39">
        <f t="shared" si="221"/>
        <v>0</v>
      </c>
      <c r="I385" s="39">
        <f t="shared" si="222"/>
        <v>0</v>
      </c>
      <c r="J385" s="39">
        <f t="shared" ca="1" si="223"/>
        <v>0</v>
      </c>
      <c r="K385" s="39">
        <f t="shared" ca="1" si="224"/>
        <v>0</v>
      </c>
      <c r="L385" s="39">
        <f t="shared" ca="1" si="225"/>
        <v>0</v>
      </c>
      <c r="M385" s="39">
        <f t="shared" ca="1" si="226"/>
        <v>0</v>
      </c>
      <c r="N385" s="39">
        <f t="shared" ca="1" si="227"/>
        <v>0</v>
      </c>
      <c r="O385" s="39">
        <f t="shared" ca="1" si="228"/>
        <v>0</v>
      </c>
      <c r="P385" s="39">
        <f t="shared" ca="1" si="229"/>
        <v>0</v>
      </c>
      <c r="Q385" s="39">
        <f t="shared" ca="1" si="230"/>
        <v>0</v>
      </c>
      <c r="R385" s="39">
        <f t="shared" ca="1" si="231"/>
        <v>0</v>
      </c>
      <c r="S385" s="39">
        <f t="shared" ca="1" si="232"/>
        <v>0</v>
      </c>
      <c r="T385" s="39">
        <f t="shared" ca="1" si="233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220"/>
        <v>0</v>
      </c>
      <c r="H386" s="39">
        <f t="shared" si="221"/>
        <v>0</v>
      </c>
      <c r="I386" s="39">
        <f t="shared" si="222"/>
        <v>0</v>
      </c>
      <c r="J386" s="39">
        <f t="shared" si="223"/>
        <v>0</v>
      </c>
      <c r="K386" s="39">
        <f t="shared" ca="1" si="224"/>
        <v>0</v>
      </c>
      <c r="L386" s="39">
        <f t="shared" ca="1" si="225"/>
        <v>0</v>
      </c>
      <c r="M386" s="39">
        <f t="shared" ca="1" si="226"/>
        <v>0</v>
      </c>
      <c r="N386" s="39">
        <f t="shared" ca="1" si="227"/>
        <v>0</v>
      </c>
      <c r="O386" s="39">
        <f t="shared" ca="1" si="228"/>
        <v>0</v>
      </c>
      <c r="P386" s="39">
        <f t="shared" ca="1" si="229"/>
        <v>0</v>
      </c>
      <c r="Q386" s="39">
        <f t="shared" ca="1" si="230"/>
        <v>0</v>
      </c>
      <c r="R386" s="39">
        <f t="shared" ca="1" si="231"/>
        <v>0</v>
      </c>
      <c r="S386" s="39">
        <f t="shared" ca="1" si="232"/>
        <v>0</v>
      </c>
      <c r="T386" s="39">
        <f t="shared" ca="1" si="233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220"/>
        <v>0</v>
      </c>
      <c r="H387" s="39">
        <f t="shared" si="221"/>
        <v>0</v>
      </c>
      <c r="I387" s="39">
        <f t="shared" si="222"/>
        <v>0</v>
      </c>
      <c r="J387" s="39">
        <f t="shared" si="223"/>
        <v>0</v>
      </c>
      <c r="K387" s="39">
        <f t="shared" si="224"/>
        <v>0</v>
      </c>
      <c r="L387" s="39">
        <f t="shared" ca="1" si="225"/>
        <v>0</v>
      </c>
      <c r="M387" s="39">
        <f t="shared" ca="1" si="226"/>
        <v>0</v>
      </c>
      <c r="N387" s="39">
        <f t="shared" ca="1" si="227"/>
        <v>0</v>
      </c>
      <c r="O387" s="39">
        <f t="shared" ca="1" si="228"/>
        <v>0</v>
      </c>
      <c r="P387" s="39">
        <f t="shared" ca="1" si="229"/>
        <v>0</v>
      </c>
      <c r="Q387" s="39">
        <f t="shared" ca="1" si="230"/>
        <v>0</v>
      </c>
      <c r="R387" s="39">
        <f t="shared" ca="1" si="231"/>
        <v>0</v>
      </c>
      <c r="S387" s="39">
        <f t="shared" ca="1" si="232"/>
        <v>0</v>
      </c>
      <c r="T387" s="39">
        <f t="shared" ca="1" si="233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220"/>
        <v>0</v>
      </c>
      <c r="H388" s="39">
        <f t="shared" si="221"/>
        <v>0</v>
      </c>
      <c r="I388" s="39">
        <f t="shared" si="222"/>
        <v>0</v>
      </c>
      <c r="J388" s="39">
        <f t="shared" si="223"/>
        <v>0</v>
      </c>
      <c r="K388" s="39">
        <f t="shared" si="224"/>
        <v>0</v>
      </c>
      <c r="L388" s="39">
        <f t="shared" si="225"/>
        <v>0</v>
      </c>
      <c r="M388" s="39">
        <f t="shared" ca="1" si="226"/>
        <v>0</v>
      </c>
      <c r="N388" s="39">
        <f t="shared" ca="1" si="227"/>
        <v>0</v>
      </c>
      <c r="O388" s="39">
        <f t="shared" ca="1" si="228"/>
        <v>0</v>
      </c>
      <c r="P388" s="39">
        <f t="shared" ca="1" si="229"/>
        <v>0</v>
      </c>
      <c r="Q388" s="39">
        <f t="shared" ca="1" si="230"/>
        <v>0</v>
      </c>
      <c r="R388" s="39">
        <f t="shared" ca="1" si="231"/>
        <v>0</v>
      </c>
      <c r="S388" s="39">
        <f t="shared" ca="1" si="232"/>
        <v>0</v>
      </c>
      <c r="T388" s="39">
        <f t="shared" ca="1" si="233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220"/>
        <v>0</v>
      </c>
      <c r="H389" s="39">
        <f t="shared" si="221"/>
        <v>0</v>
      </c>
      <c r="I389" s="39">
        <f t="shared" si="222"/>
        <v>0</v>
      </c>
      <c r="J389" s="39">
        <f t="shared" si="223"/>
        <v>0</v>
      </c>
      <c r="K389" s="39">
        <f t="shared" si="224"/>
        <v>0</v>
      </c>
      <c r="L389" s="39">
        <f t="shared" si="225"/>
        <v>0</v>
      </c>
      <c r="M389" s="39">
        <f t="shared" si="226"/>
        <v>0</v>
      </c>
      <c r="N389" s="39">
        <f t="shared" ca="1" si="227"/>
        <v>0</v>
      </c>
      <c r="O389" s="39">
        <f t="shared" ca="1" si="228"/>
        <v>0</v>
      </c>
      <c r="P389" s="39">
        <f t="shared" ca="1" si="229"/>
        <v>0</v>
      </c>
      <c r="Q389" s="39">
        <f t="shared" ca="1" si="230"/>
        <v>0</v>
      </c>
      <c r="R389" s="39">
        <f t="shared" ca="1" si="231"/>
        <v>0</v>
      </c>
      <c r="S389" s="39">
        <f t="shared" ca="1" si="232"/>
        <v>0</v>
      </c>
      <c r="T389" s="39">
        <f t="shared" ca="1" si="233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220"/>
        <v>0</v>
      </c>
      <c r="H390" s="39">
        <f t="shared" si="221"/>
        <v>0</v>
      </c>
      <c r="I390" s="39">
        <f t="shared" si="222"/>
        <v>0</v>
      </c>
      <c r="J390" s="39">
        <f t="shared" si="223"/>
        <v>0</v>
      </c>
      <c r="K390" s="39">
        <f t="shared" si="224"/>
        <v>0</v>
      </c>
      <c r="L390" s="39">
        <f t="shared" si="225"/>
        <v>0</v>
      </c>
      <c r="M390" s="39">
        <f t="shared" si="226"/>
        <v>0</v>
      </c>
      <c r="N390" s="39">
        <f t="shared" si="227"/>
        <v>0</v>
      </c>
      <c r="O390" s="39">
        <f t="shared" ca="1" si="228"/>
        <v>0</v>
      </c>
      <c r="P390" s="39">
        <f t="shared" ca="1" si="229"/>
        <v>0</v>
      </c>
      <c r="Q390" s="39">
        <f t="shared" ca="1" si="230"/>
        <v>0</v>
      </c>
      <c r="R390" s="39">
        <f t="shared" ca="1" si="231"/>
        <v>0</v>
      </c>
      <c r="S390" s="39">
        <f t="shared" ca="1" si="232"/>
        <v>0</v>
      </c>
      <c r="T390" s="39">
        <f t="shared" ca="1" si="233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220"/>
        <v>0</v>
      </c>
      <c r="H391" s="39">
        <f t="shared" si="221"/>
        <v>0</v>
      </c>
      <c r="I391" s="39">
        <f t="shared" si="222"/>
        <v>0</v>
      </c>
      <c r="J391" s="39">
        <f t="shared" si="223"/>
        <v>0</v>
      </c>
      <c r="K391" s="39">
        <f t="shared" si="224"/>
        <v>0</v>
      </c>
      <c r="L391" s="39">
        <f t="shared" si="225"/>
        <v>0</v>
      </c>
      <c r="M391" s="39">
        <f t="shared" si="226"/>
        <v>0</v>
      </c>
      <c r="N391" s="39">
        <f t="shared" si="227"/>
        <v>0</v>
      </c>
      <c r="O391" s="39">
        <f t="shared" si="228"/>
        <v>0</v>
      </c>
      <c r="P391" s="39">
        <f t="shared" ca="1" si="229"/>
        <v>0</v>
      </c>
      <c r="Q391" s="39">
        <f t="shared" ca="1" si="230"/>
        <v>0</v>
      </c>
      <c r="R391" s="39">
        <f t="shared" ca="1" si="231"/>
        <v>0</v>
      </c>
      <c r="S391" s="39">
        <f t="shared" ca="1" si="232"/>
        <v>0</v>
      </c>
      <c r="T391" s="39">
        <f t="shared" ca="1" si="233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220"/>
        <v>0</v>
      </c>
      <c r="H392" s="39">
        <f t="shared" si="221"/>
        <v>0</v>
      </c>
      <c r="I392" s="39">
        <f t="shared" si="222"/>
        <v>0</v>
      </c>
      <c r="J392" s="39">
        <f t="shared" si="223"/>
        <v>0</v>
      </c>
      <c r="K392" s="39">
        <f t="shared" si="224"/>
        <v>0</v>
      </c>
      <c r="L392" s="39">
        <f t="shared" si="225"/>
        <v>0</v>
      </c>
      <c r="M392" s="39">
        <f t="shared" si="226"/>
        <v>0</v>
      </c>
      <c r="N392" s="39">
        <f t="shared" si="227"/>
        <v>0</v>
      </c>
      <c r="O392" s="39">
        <f t="shared" si="228"/>
        <v>0</v>
      </c>
      <c r="P392" s="39">
        <f t="shared" si="229"/>
        <v>0</v>
      </c>
      <c r="Q392" s="39">
        <f t="shared" ca="1" si="230"/>
        <v>0</v>
      </c>
      <c r="R392" s="39">
        <f t="shared" ca="1" si="231"/>
        <v>0</v>
      </c>
      <c r="S392" s="39">
        <f t="shared" ca="1" si="232"/>
        <v>0</v>
      </c>
      <c r="T392" s="39">
        <f t="shared" ca="1" si="233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220"/>
        <v>0</v>
      </c>
      <c r="H393" s="39">
        <f t="shared" si="221"/>
        <v>0</v>
      </c>
      <c r="I393" s="39">
        <f t="shared" si="222"/>
        <v>0</v>
      </c>
      <c r="J393" s="39">
        <f t="shared" si="223"/>
        <v>0</v>
      </c>
      <c r="K393" s="39">
        <f t="shared" si="224"/>
        <v>0</v>
      </c>
      <c r="L393" s="39">
        <f t="shared" si="225"/>
        <v>0</v>
      </c>
      <c r="M393" s="39">
        <f t="shared" si="226"/>
        <v>0</v>
      </c>
      <c r="N393" s="39">
        <f t="shared" si="227"/>
        <v>0</v>
      </c>
      <c r="O393" s="39">
        <f t="shared" si="228"/>
        <v>0</v>
      </c>
      <c r="P393" s="39">
        <f t="shared" si="229"/>
        <v>0</v>
      </c>
      <c r="Q393" s="39">
        <f t="shared" si="230"/>
        <v>0</v>
      </c>
      <c r="R393" s="39">
        <f t="shared" ca="1" si="231"/>
        <v>0</v>
      </c>
      <c r="S393" s="39">
        <f t="shared" ca="1" si="232"/>
        <v>0</v>
      </c>
      <c r="T393" s="39">
        <f t="shared" ca="1" si="233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220"/>
        <v>0</v>
      </c>
      <c r="H394" s="39">
        <f t="shared" si="221"/>
        <v>0</v>
      </c>
      <c r="I394" s="39">
        <f t="shared" si="222"/>
        <v>0</v>
      </c>
      <c r="J394" s="39">
        <f t="shared" si="223"/>
        <v>0</v>
      </c>
      <c r="K394" s="39">
        <f t="shared" si="224"/>
        <v>0</v>
      </c>
      <c r="L394" s="39">
        <f t="shared" si="225"/>
        <v>0</v>
      </c>
      <c r="M394" s="39">
        <f t="shared" si="226"/>
        <v>0</v>
      </c>
      <c r="N394" s="39">
        <f t="shared" si="227"/>
        <v>0</v>
      </c>
      <c r="O394" s="39">
        <f t="shared" si="228"/>
        <v>0</v>
      </c>
      <c r="P394" s="39">
        <f t="shared" si="229"/>
        <v>0</v>
      </c>
      <c r="Q394" s="39">
        <f t="shared" si="230"/>
        <v>0</v>
      </c>
      <c r="R394" s="39">
        <f t="shared" si="231"/>
        <v>0</v>
      </c>
      <c r="S394" s="39">
        <f t="shared" ca="1" si="232"/>
        <v>0</v>
      </c>
      <c r="T394" s="39">
        <f t="shared" ca="1" si="233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220"/>
        <v>0</v>
      </c>
      <c r="H395" s="39">
        <f t="shared" si="221"/>
        <v>0</v>
      </c>
      <c r="I395" s="39">
        <f t="shared" si="222"/>
        <v>0</v>
      </c>
      <c r="J395" s="39">
        <f t="shared" si="223"/>
        <v>0</v>
      </c>
      <c r="K395" s="39">
        <f t="shared" si="224"/>
        <v>0</v>
      </c>
      <c r="L395" s="39">
        <f t="shared" si="225"/>
        <v>0</v>
      </c>
      <c r="M395" s="39">
        <f t="shared" si="226"/>
        <v>0</v>
      </c>
      <c r="N395" s="39">
        <f t="shared" si="227"/>
        <v>0</v>
      </c>
      <c r="O395" s="39">
        <f t="shared" si="228"/>
        <v>0</v>
      </c>
      <c r="P395" s="39">
        <f t="shared" si="229"/>
        <v>0</v>
      </c>
      <c r="Q395" s="39">
        <f t="shared" si="230"/>
        <v>0</v>
      </c>
      <c r="R395" s="39">
        <f t="shared" si="231"/>
        <v>0</v>
      </c>
      <c r="S395" s="39">
        <f t="shared" si="232"/>
        <v>0</v>
      </c>
      <c r="T395" s="39">
        <f t="shared" ca="1" si="233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 ca="1">1-F399</f>
        <v>1</v>
      </c>
      <c r="G398" s="39">
        <f t="shared" ref="G398:T398" ca="1" si="234">1-G399</f>
        <v>1</v>
      </c>
      <c r="H398" s="39">
        <f t="shared" ca="1" si="234"/>
        <v>1</v>
      </c>
      <c r="I398" s="39">
        <f t="shared" ca="1" si="234"/>
        <v>1</v>
      </c>
      <c r="J398" s="39">
        <f t="shared" ca="1" si="234"/>
        <v>1</v>
      </c>
      <c r="K398" s="39">
        <f t="shared" ca="1" si="234"/>
        <v>1</v>
      </c>
      <c r="L398" s="39">
        <f t="shared" ca="1" si="234"/>
        <v>1</v>
      </c>
      <c r="M398" s="39">
        <f t="shared" ca="1" si="234"/>
        <v>1</v>
      </c>
      <c r="N398" s="39">
        <f t="shared" ca="1" si="234"/>
        <v>1</v>
      </c>
      <c r="O398" s="39">
        <f t="shared" ca="1" si="234"/>
        <v>1</v>
      </c>
      <c r="P398" s="39">
        <f t="shared" ca="1" si="234"/>
        <v>1</v>
      </c>
      <c r="Q398" s="39">
        <f t="shared" ca="1" si="234"/>
        <v>1</v>
      </c>
      <c r="R398" s="39">
        <f t="shared" ca="1" si="234"/>
        <v>1</v>
      </c>
      <c r="S398" s="39">
        <f t="shared" ca="1" si="234"/>
        <v>1</v>
      </c>
      <c r="T398" s="39">
        <f t="shared" ca="1" si="234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 ca="1">F313</f>
        <v>0</v>
      </c>
      <c r="G399" s="39">
        <f ca="1">G313+F399</f>
        <v>0</v>
      </c>
      <c r="H399" s="39">
        <f t="shared" ref="H399:T399" ca="1" si="235">H313+G399</f>
        <v>0</v>
      </c>
      <c r="I399" s="39">
        <f t="shared" ca="1" si="235"/>
        <v>0</v>
      </c>
      <c r="J399" s="39">
        <f t="shared" ca="1" si="235"/>
        <v>0</v>
      </c>
      <c r="K399" s="39">
        <f t="shared" ca="1" si="235"/>
        <v>0</v>
      </c>
      <c r="L399" s="39">
        <f t="shared" ca="1" si="235"/>
        <v>0</v>
      </c>
      <c r="M399" s="39">
        <f t="shared" ca="1" si="235"/>
        <v>0</v>
      </c>
      <c r="N399" s="39">
        <f t="shared" ca="1" si="235"/>
        <v>0</v>
      </c>
      <c r="O399" s="39">
        <f t="shared" ca="1" si="235"/>
        <v>0</v>
      </c>
      <c r="P399" s="39">
        <f t="shared" ca="1" si="235"/>
        <v>0</v>
      </c>
      <c r="Q399" s="39">
        <f t="shared" ca="1" si="235"/>
        <v>0</v>
      </c>
      <c r="R399" s="39">
        <f t="shared" ca="1" si="235"/>
        <v>0</v>
      </c>
      <c r="S399" s="39">
        <f t="shared" ca="1" si="235"/>
        <v>0</v>
      </c>
      <c r="T399" s="39">
        <f t="shared" ca="1" si="235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 ca="1">1-F403</f>
        <v>1</v>
      </c>
      <c r="G402" s="39">
        <f t="shared" ref="G402:T402" ca="1" si="236">1-G403</f>
        <v>1</v>
      </c>
      <c r="H402" s="39">
        <f t="shared" ca="1" si="236"/>
        <v>1</v>
      </c>
      <c r="I402" s="39">
        <f t="shared" ca="1" si="236"/>
        <v>1</v>
      </c>
      <c r="J402" s="39">
        <f t="shared" ca="1" si="236"/>
        <v>1</v>
      </c>
      <c r="K402" s="39">
        <f t="shared" ca="1" si="236"/>
        <v>1</v>
      </c>
      <c r="L402" s="39">
        <f t="shared" ca="1" si="236"/>
        <v>1</v>
      </c>
      <c r="M402" s="39">
        <f t="shared" ca="1" si="236"/>
        <v>1</v>
      </c>
      <c r="N402" s="39">
        <f t="shared" ca="1" si="236"/>
        <v>1</v>
      </c>
      <c r="O402" s="39">
        <f t="shared" ca="1" si="236"/>
        <v>1</v>
      </c>
      <c r="P402" s="39">
        <f t="shared" ca="1" si="236"/>
        <v>1</v>
      </c>
      <c r="Q402" s="39">
        <f t="shared" ca="1" si="236"/>
        <v>1</v>
      </c>
      <c r="R402" s="39">
        <f t="shared" ca="1" si="236"/>
        <v>1</v>
      </c>
      <c r="S402" s="39">
        <f t="shared" ca="1" si="236"/>
        <v>1</v>
      </c>
      <c r="T402" s="39">
        <f t="shared" ca="1" si="236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 ca="1">F330</f>
        <v>0</v>
      </c>
      <c r="G403" s="39">
        <f ca="1">G330+F403</f>
        <v>0</v>
      </c>
      <c r="H403" s="39">
        <f t="shared" ref="H403:T403" ca="1" si="237">H330+G403</f>
        <v>0</v>
      </c>
      <c r="I403" s="39">
        <f t="shared" ca="1" si="237"/>
        <v>0</v>
      </c>
      <c r="J403" s="39">
        <f t="shared" ca="1" si="237"/>
        <v>0</v>
      </c>
      <c r="K403" s="39">
        <f t="shared" ca="1" si="237"/>
        <v>0</v>
      </c>
      <c r="L403" s="39">
        <f t="shared" ca="1" si="237"/>
        <v>0</v>
      </c>
      <c r="M403" s="39">
        <f t="shared" ca="1" si="237"/>
        <v>0</v>
      </c>
      <c r="N403" s="39">
        <f t="shared" ca="1" si="237"/>
        <v>0</v>
      </c>
      <c r="O403" s="39">
        <f t="shared" ca="1" si="237"/>
        <v>0</v>
      </c>
      <c r="P403" s="39">
        <f t="shared" ca="1" si="237"/>
        <v>0</v>
      </c>
      <c r="Q403" s="39">
        <f t="shared" ca="1" si="237"/>
        <v>0</v>
      </c>
      <c r="R403" s="39">
        <f t="shared" ca="1" si="237"/>
        <v>0</v>
      </c>
      <c r="S403" s="39">
        <f t="shared" ca="1" si="237"/>
        <v>0</v>
      </c>
      <c r="T403" s="39">
        <f t="shared" ca="1" si="237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 ca="1">1-F407</f>
        <v>1</v>
      </c>
      <c r="G406" s="39">
        <f t="shared" ref="G406:T406" ca="1" si="238">1-G407</f>
        <v>1</v>
      </c>
      <c r="H406" s="39">
        <f t="shared" ca="1" si="238"/>
        <v>1</v>
      </c>
      <c r="I406" s="39">
        <f t="shared" ca="1" si="238"/>
        <v>1</v>
      </c>
      <c r="J406" s="39">
        <f t="shared" ca="1" si="238"/>
        <v>1</v>
      </c>
      <c r="K406" s="39">
        <f t="shared" ca="1" si="238"/>
        <v>1</v>
      </c>
      <c r="L406" s="39">
        <f t="shared" ca="1" si="238"/>
        <v>1</v>
      </c>
      <c r="M406" s="39">
        <f t="shared" ca="1" si="238"/>
        <v>1</v>
      </c>
      <c r="N406" s="39">
        <f t="shared" ca="1" si="238"/>
        <v>1</v>
      </c>
      <c r="O406" s="39">
        <f t="shared" ca="1" si="238"/>
        <v>1</v>
      </c>
      <c r="P406" s="39">
        <f t="shared" ca="1" si="238"/>
        <v>1</v>
      </c>
      <c r="Q406" s="39">
        <f t="shared" ca="1" si="238"/>
        <v>1</v>
      </c>
      <c r="R406" s="39">
        <f t="shared" ca="1" si="238"/>
        <v>1</v>
      </c>
      <c r="S406" s="39">
        <f t="shared" ca="1" si="238"/>
        <v>1</v>
      </c>
      <c r="T406" s="39">
        <f t="shared" ca="1" si="238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 ca="1">F347</f>
        <v>0</v>
      </c>
      <c r="G407" s="39">
        <f ca="1">G347+F407</f>
        <v>0</v>
      </c>
      <c r="H407" s="39">
        <f t="shared" ref="H407:T407" ca="1" si="239">H347+G407</f>
        <v>0</v>
      </c>
      <c r="I407" s="39">
        <f t="shared" ca="1" si="239"/>
        <v>0</v>
      </c>
      <c r="J407" s="39">
        <f t="shared" ca="1" si="239"/>
        <v>0</v>
      </c>
      <c r="K407" s="39">
        <f t="shared" ca="1" si="239"/>
        <v>0</v>
      </c>
      <c r="L407" s="39">
        <f t="shared" ca="1" si="239"/>
        <v>0</v>
      </c>
      <c r="M407" s="39">
        <f t="shared" ca="1" si="239"/>
        <v>0</v>
      </c>
      <c r="N407" s="39">
        <f t="shared" ca="1" si="239"/>
        <v>0</v>
      </c>
      <c r="O407" s="39">
        <f t="shared" ca="1" si="239"/>
        <v>0</v>
      </c>
      <c r="P407" s="39">
        <f t="shared" ca="1" si="239"/>
        <v>0</v>
      </c>
      <c r="Q407" s="39">
        <f t="shared" ca="1" si="239"/>
        <v>0</v>
      </c>
      <c r="R407" s="39">
        <f t="shared" ca="1" si="239"/>
        <v>0</v>
      </c>
      <c r="S407" s="39">
        <f t="shared" ca="1" si="239"/>
        <v>0</v>
      </c>
      <c r="T407" s="39">
        <f t="shared" ca="1" si="239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 ca="1">1-F411</f>
        <v>1</v>
      </c>
      <c r="G410" s="39">
        <f t="shared" ref="G410:T410" ca="1" si="240">1-G411</f>
        <v>1</v>
      </c>
      <c r="H410" s="39">
        <f t="shared" ca="1" si="240"/>
        <v>1</v>
      </c>
      <c r="I410" s="39">
        <f t="shared" ca="1" si="240"/>
        <v>1</v>
      </c>
      <c r="J410" s="39">
        <f t="shared" ca="1" si="240"/>
        <v>1</v>
      </c>
      <c r="K410" s="39">
        <f t="shared" ca="1" si="240"/>
        <v>1</v>
      </c>
      <c r="L410" s="39">
        <f t="shared" ca="1" si="240"/>
        <v>1</v>
      </c>
      <c r="M410" s="39">
        <f t="shared" ca="1" si="240"/>
        <v>1</v>
      </c>
      <c r="N410" s="39">
        <f t="shared" ca="1" si="240"/>
        <v>1</v>
      </c>
      <c r="O410" s="39">
        <f t="shared" ca="1" si="240"/>
        <v>1</v>
      </c>
      <c r="P410" s="39">
        <f t="shared" ca="1" si="240"/>
        <v>1</v>
      </c>
      <c r="Q410" s="39">
        <f t="shared" ca="1" si="240"/>
        <v>1</v>
      </c>
      <c r="R410" s="39">
        <f t="shared" ca="1" si="240"/>
        <v>1</v>
      </c>
      <c r="S410" s="39">
        <f t="shared" ca="1" si="240"/>
        <v>1</v>
      </c>
      <c r="T410" s="39">
        <f t="shared" ca="1" si="240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 ca="1">F364</f>
        <v>0</v>
      </c>
      <c r="G411" s="39">
        <f ca="1">G364+F411</f>
        <v>0</v>
      </c>
      <c r="H411" s="39">
        <f t="shared" ref="H411:T411" ca="1" si="241">H364+G411</f>
        <v>0</v>
      </c>
      <c r="I411" s="39">
        <f t="shared" ca="1" si="241"/>
        <v>0</v>
      </c>
      <c r="J411" s="39">
        <f t="shared" ca="1" si="241"/>
        <v>0</v>
      </c>
      <c r="K411" s="39">
        <f t="shared" ca="1" si="241"/>
        <v>0</v>
      </c>
      <c r="L411" s="39">
        <f t="shared" ca="1" si="241"/>
        <v>0</v>
      </c>
      <c r="M411" s="39">
        <f t="shared" ca="1" si="241"/>
        <v>0</v>
      </c>
      <c r="N411" s="39">
        <f t="shared" ca="1" si="241"/>
        <v>0</v>
      </c>
      <c r="O411" s="39">
        <f t="shared" ca="1" si="241"/>
        <v>0</v>
      </c>
      <c r="P411" s="39">
        <f t="shared" ca="1" si="241"/>
        <v>0</v>
      </c>
      <c r="Q411" s="39">
        <f t="shared" ca="1" si="241"/>
        <v>0</v>
      </c>
      <c r="R411" s="39">
        <f t="shared" ca="1" si="241"/>
        <v>0</v>
      </c>
      <c r="S411" s="39">
        <f t="shared" ca="1" si="241"/>
        <v>0</v>
      </c>
      <c r="T411" s="39">
        <f t="shared" ca="1" si="241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 ca="1">1-F415</f>
        <v>1</v>
      </c>
      <c r="G414" s="39">
        <f t="shared" ref="G414:T414" ca="1" si="242">1-G415</f>
        <v>1</v>
      </c>
      <c r="H414" s="39">
        <f t="shared" ca="1" si="242"/>
        <v>1</v>
      </c>
      <c r="I414" s="39">
        <f t="shared" ca="1" si="242"/>
        <v>1</v>
      </c>
      <c r="J414" s="39">
        <f t="shared" ca="1" si="242"/>
        <v>1</v>
      </c>
      <c r="K414" s="39">
        <f t="shared" ca="1" si="242"/>
        <v>1</v>
      </c>
      <c r="L414" s="39">
        <f t="shared" ca="1" si="242"/>
        <v>1</v>
      </c>
      <c r="M414" s="39">
        <f t="shared" ca="1" si="242"/>
        <v>1</v>
      </c>
      <c r="N414" s="39">
        <f t="shared" ca="1" si="242"/>
        <v>1</v>
      </c>
      <c r="O414" s="39">
        <f t="shared" ca="1" si="242"/>
        <v>1</v>
      </c>
      <c r="P414" s="39">
        <f t="shared" ca="1" si="242"/>
        <v>1</v>
      </c>
      <c r="Q414" s="39">
        <f t="shared" ca="1" si="242"/>
        <v>1</v>
      </c>
      <c r="R414" s="39">
        <f t="shared" ca="1" si="242"/>
        <v>1</v>
      </c>
      <c r="S414" s="39">
        <f t="shared" ca="1" si="242"/>
        <v>1</v>
      </c>
      <c r="T414" s="39">
        <f t="shared" ca="1" si="242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 ca="1">F381</f>
        <v>0</v>
      </c>
      <c r="G415" s="39">
        <f ca="1">G381+F415</f>
        <v>0</v>
      </c>
      <c r="H415" s="39">
        <f t="shared" ref="H415:T415" ca="1" si="243">H381+G415</f>
        <v>0</v>
      </c>
      <c r="I415" s="39">
        <f t="shared" ca="1" si="243"/>
        <v>0</v>
      </c>
      <c r="J415" s="39">
        <f t="shared" ca="1" si="243"/>
        <v>0</v>
      </c>
      <c r="K415" s="39">
        <f t="shared" ca="1" si="243"/>
        <v>0</v>
      </c>
      <c r="L415" s="39">
        <f t="shared" ca="1" si="243"/>
        <v>0</v>
      </c>
      <c r="M415" s="39">
        <f t="shared" ca="1" si="243"/>
        <v>0</v>
      </c>
      <c r="N415" s="39">
        <f t="shared" ca="1" si="243"/>
        <v>0</v>
      </c>
      <c r="O415" s="39">
        <f t="shared" ca="1" si="243"/>
        <v>0</v>
      </c>
      <c r="P415" s="39">
        <f t="shared" ca="1" si="243"/>
        <v>0</v>
      </c>
      <c r="Q415" s="39">
        <f t="shared" ca="1" si="243"/>
        <v>0</v>
      </c>
      <c r="R415" s="39">
        <f t="shared" ca="1" si="243"/>
        <v>0</v>
      </c>
      <c r="S415" s="39">
        <f t="shared" ca="1" si="243"/>
        <v>0</v>
      </c>
      <c r="T415" s="39">
        <f t="shared" ca="1" si="243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244">SUM(G418:G422)</f>
        <v>0</v>
      </c>
      <c r="H417" s="38">
        <f t="shared" ca="1" si="244"/>
        <v>0</v>
      </c>
      <c r="I417" s="38">
        <f t="shared" ca="1" si="244"/>
        <v>0</v>
      </c>
      <c r="J417" s="38">
        <f t="shared" ca="1" si="244"/>
        <v>0</v>
      </c>
      <c r="K417" s="38">
        <f t="shared" ca="1" si="244"/>
        <v>0</v>
      </c>
      <c r="L417" s="38">
        <f t="shared" ca="1" si="244"/>
        <v>0</v>
      </c>
      <c r="M417" s="38">
        <f t="shared" ca="1" si="244"/>
        <v>0</v>
      </c>
      <c r="N417" s="38">
        <f t="shared" ca="1" si="244"/>
        <v>0</v>
      </c>
      <c r="O417" s="38">
        <f t="shared" ca="1" si="244"/>
        <v>0</v>
      </c>
      <c r="P417" s="38">
        <f t="shared" ca="1" si="244"/>
        <v>0</v>
      </c>
      <c r="Q417" s="38">
        <f t="shared" ca="1" si="244"/>
        <v>0</v>
      </c>
      <c r="R417" s="38">
        <f t="shared" ca="1" si="244"/>
        <v>0</v>
      </c>
      <c r="S417" s="38">
        <f t="shared" ca="1" si="244"/>
        <v>0</v>
      </c>
      <c r="T417" s="38">
        <f t="shared" ca="1" si="244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SUMPRODUCT(F$313:F$327,$AC$313:$AC$327)*F249</f>
        <v>0</v>
      </c>
      <c r="G418" s="38">
        <f t="shared" ref="G418:T418" ca="1" si="245">SUMPRODUCT(G$313:G$327,$AC$313:$AC$327)*G249</f>
        <v>0</v>
      </c>
      <c r="H418" s="38">
        <f t="shared" ca="1" si="245"/>
        <v>0</v>
      </c>
      <c r="I418" s="38">
        <f t="shared" ca="1" si="245"/>
        <v>0</v>
      </c>
      <c r="J418" s="38">
        <f t="shared" ca="1" si="245"/>
        <v>0</v>
      </c>
      <c r="K418" s="38">
        <f t="shared" ca="1" si="245"/>
        <v>0</v>
      </c>
      <c r="L418" s="38">
        <f t="shared" ca="1" si="245"/>
        <v>0</v>
      </c>
      <c r="M418" s="38">
        <f t="shared" ca="1" si="245"/>
        <v>0</v>
      </c>
      <c r="N418" s="38">
        <f t="shared" ca="1" si="245"/>
        <v>0</v>
      </c>
      <c r="O418" s="38">
        <f t="shared" ca="1" si="245"/>
        <v>0</v>
      </c>
      <c r="P418" s="38">
        <f t="shared" ca="1" si="245"/>
        <v>0</v>
      </c>
      <c r="Q418" s="38">
        <f t="shared" ca="1" si="245"/>
        <v>0</v>
      </c>
      <c r="R418" s="38">
        <f t="shared" ca="1" si="245"/>
        <v>0</v>
      </c>
      <c r="S418" s="38">
        <f t="shared" ca="1" si="245"/>
        <v>0</v>
      </c>
      <c r="T418" s="38">
        <f t="shared" ca="1" si="245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t="shared" ref="F419:T419" ca="1" si="246">SUMPRODUCT(F$313:F$327,$AC$313:$AC$327)*F250</f>
        <v>0</v>
      </c>
      <c r="G419" s="38">
        <f t="shared" ca="1" si="246"/>
        <v>0</v>
      </c>
      <c r="H419" s="38">
        <f t="shared" ca="1" si="246"/>
        <v>0</v>
      </c>
      <c r="I419" s="38">
        <f t="shared" ca="1" si="246"/>
        <v>0</v>
      </c>
      <c r="J419" s="38">
        <f t="shared" ca="1" si="246"/>
        <v>0</v>
      </c>
      <c r="K419" s="38">
        <f t="shared" ca="1" si="246"/>
        <v>0</v>
      </c>
      <c r="L419" s="38">
        <f t="shared" ca="1" si="246"/>
        <v>0</v>
      </c>
      <c r="M419" s="38">
        <f t="shared" ca="1" si="246"/>
        <v>0</v>
      </c>
      <c r="N419" s="38">
        <f t="shared" ca="1" si="246"/>
        <v>0</v>
      </c>
      <c r="O419" s="38">
        <f t="shared" ca="1" si="246"/>
        <v>0</v>
      </c>
      <c r="P419" s="38">
        <f t="shared" ca="1" si="246"/>
        <v>0</v>
      </c>
      <c r="Q419" s="38">
        <f t="shared" ca="1" si="246"/>
        <v>0</v>
      </c>
      <c r="R419" s="38">
        <f t="shared" ca="1" si="246"/>
        <v>0</v>
      </c>
      <c r="S419" s="38">
        <f t="shared" ca="1" si="246"/>
        <v>0</v>
      </c>
      <c r="T419" s="38">
        <f t="shared" ca="1" si="246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t="shared" ref="F420:T420" ca="1" si="247">SUMPRODUCT(F$313:F$327,$AC$313:$AC$327)*F251</f>
        <v>0</v>
      </c>
      <c r="G420" s="38">
        <f t="shared" ca="1" si="247"/>
        <v>0</v>
      </c>
      <c r="H420" s="38">
        <f t="shared" ca="1" si="247"/>
        <v>0</v>
      </c>
      <c r="I420" s="38">
        <f t="shared" ca="1" si="247"/>
        <v>0</v>
      </c>
      <c r="J420" s="38">
        <f t="shared" ca="1" si="247"/>
        <v>0</v>
      </c>
      <c r="K420" s="38">
        <f t="shared" ca="1" si="247"/>
        <v>0</v>
      </c>
      <c r="L420" s="38">
        <f t="shared" ca="1" si="247"/>
        <v>0</v>
      </c>
      <c r="M420" s="38">
        <f t="shared" ca="1" si="247"/>
        <v>0</v>
      </c>
      <c r="N420" s="38">
        <f t="shared" ca="1" si="247"/>
        <v>0</v>
      </c>
      <c r="O420" s="38">
        <f t="shared" ca="1" si="247"/>
        <v>0</v>
      </c>
      <c r="P420" s="38">
        <f t="shared" ca="1" si="247"/>
        <v>0</v>
      </c>
      <c r="Q420" s="38">
        <f t="shared" ca="1" si="247"/>
        <v>0</v>
      </c>
      <c r="R420" s="38">
        <f t="shared" ca="1" si="247"/>
        <v>0</v>
      </c>
      <c r="S420" s="38">
        <f t="shared" ca="1" si="247"/>
        <v>0</v>
      </c>
      <c r="T420" s="38">
        <f t="shared" ca="1" si="247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t="shared" ref="F421:T421" ca="1" si="248">SUMPRODUCT(F$313:F$327,$AC$313:$AC$327)*F252</f>
        <v>0</v>
      </c>
      <c r="G421" s="38">
        <f t="shared" ca="1" si="248"/>
        <v>0</v>
      </c>
      <c r="H421" s="38">
        <f t="shared" ca="1" si="248"/>
        <v>0</v>
      </c>
      <c r="I421" s="38">
        <f t="shared" ca="1" si="248"/>
        <v>0</v>
      </c>
      <c r="J421" s="38">
        <f t="shared" ca="1" si="248"/>
        <v>0</v>
      </c>
      <c r="K421" s="38">
        <f t="shared" ca="1" si="248"/>
        <v>0</v>
      </c>
      <c r="L421" s="38">
        <f t="shared" ca="1" si="248"/>
        <v>0</v>
      </c>
      <c r="M421" s="38">
        <f t="shared" ca="1" si="248"/>
        <v>0</v>
      </c>
      <c r="N421" s="38">
        <f t="shared" ca="1" si="248"/>
        <v>0</v>
      </c>
      <c r="O421" s="38">
        <f t="shared" ca="1" si="248"/>
        <v>0</v>
      </c>
      <c r="P421" s="38">
        <f t="shared" ca="1" si="248"/>
        <v>0</v>
      </c>
      <c r="Q421" s="38">
        <f t="shared" ca="1" si="248"/>
        <v>0</v>
      </c>
      <c r="R421" s="38">
        <f t="shared" ca="1" si="248"/>
        <v>0</v>
      </c>
      <c r="S421" s="38">
        <f t="shared" ca="1" si="248"/>
        <v>0</v>
      </c>
      <c r="T421" s="38">
        <f t="shared" ca="1" si="248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t="shared" ref="F422:T422" ca="1" si="249">SUMPRODUCT(F$313:F$327,$AC$313:$AC$327)*F253</f>
        <v>0</v>
      </c>
      <c r="G422" s="38">
        <f t="shared" ca="1" si="249"/>
        <v>0</v>
      </c>
      <c r="H422" s="38">
        <f t="shared" ca="1" si="249"/>
        <v>0</v>
      </c>
      <c r="I422" s="38">
        <f t="shared" ca="1" si="249"/>
        <v>0</v>
      </c>
      <c r="J422" s="38">
        <f t="shared" ca="1" si="249"/>
        <v>0</v>
      </c>
      <c r="K422" s="38">
        <f t="shared" ca="1" si="249"/>
        <v>0</v>
      </c>
      <c r="L422" s="38">
        <f t="shared" ca="1" si="249"/>
        <v>0</v>
      </c>
      <c r="M422" s="38">
        <f t="shared" ca="1" si="249"/>
        <v>0</v>
      </c>
      <c r="N422" s="38">
        <f t="shared" ca="1" si="249"/>
        <v>0</v>
      </c>
      <c r="O422" s="38">
        <f t="shared" ca="1" si="249"/>
        <v>0</v>
      </c>
      <c r="P422" s="38">
        <f t="shared" ca="1" si="249"/>
        <v>0</v>
      </c>
      <c r="Q422" s="38">
        <f t="shared" ca="1" si="249"/>
        <v>0</v>
      </c>
      <c r="R422" s="38">
        <f t="shared" ca="1" si="249"/>
        <v>0</v>
      </c>
      <c r="S422" s="38">
        <f t="shared" ca="1" si="249"/>
        <v>0</v>
      </c>
      <c r="T422" s="38">
        <f t="shared" ca="1" si="249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 ca="1">SUM(F425:F429)</f>
        <v>0</v>
      </c>
      <c r="G424" s="38">
        <f t="shared" ref="G424:T424" ca="1" si="250">SUM(G425:G429)</f>
        <v>0</v>
      </c>
      <c r="H424" s="38">
        <f t="shared" ca="1" si="250"/>
        <v>0</v>
      </c>
      <c r="I424" s="38">
        <f t="shared" ca="1" si="250"/>
        <v>0</v>
      </c>
      <c r="J424" s="38">
        <f t="shared" ca="1" si="250"/>
        <v>0</v>
      </c>
      <c r="K424" s="38">
        <f t="shared" ca="1" si="250"/>
        <v>0</v>
      </c>
      <c r="L424" s="38">
        <f t="shared" ca="1" si="250"/>
        <v>0</v>
      </c>
      <c r="M424" s="38">
        <f t="shared" ca="1" si="250"/>
        <v>0</v>
      </c>
      <c r="N424" s="38">
        <f t="shared" ca="1" si="250"/>
        <v>0</v>
      </c>
      <c r="O424" s="38">
        <f t="shared" ca="1" si="250"/>
        <v>0</v>
      </c>
      <c r="P424" s="38">
        <f t="shared" ca="1" si="250"/>
        <v>0</v>
      </c>
      <c r="Q424" s="38">
        <f t="shared" ca="1" si="250"/>
        <v>0</v>
      </c>
      <c r="R424" s="38">
        <f t="shared" ca="1" si="250"/>
        <v>0</v>
      </c>
      <c r="S424" s="38">
        <f t="shared" ca="1" si="250"/>
        <v>0</v>
      </c>
      <c r="T424" s="38">
        <f t="shared" ca="1" si="250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ca="1" si="251">F399*F6</f>
        <v>0</v>
      </c>
      <c r="G425" s="38">
        <f t="shared" ca="1" si="251"/>
        <v>0</v>
      </c>
      <c r="H425" s="38">
        <f t="shared" ca="1" si="251"/>
        <v>0</v>
      </c>
      <c r="I425" s="38">
        <f t="shared" ca="1" si="251"/>
        <v>0</v>
      </c>
      <c r="J425" s="38">
        <f t="shared" ca="1" si="251"/>
        <v>0</v>
      </c>
      <c r="K425" s="38">
        <f t="shared" ca="1" si="251"/>
        <v>0</v>
      </c>
      <c r="L425" s="38">
        <f t="shared" ca="1" si="251"/>
        <v>0</v>
      </c>
      <c r="M425" s="38">
        <f t="shared" ca="1" si="251"/>
        <v>0</v>
      </c>
      <c r="N425" s="38">
        <f t="shared" ca="1" si="251"/>
        <v>0</v>
      </c>
      <c r="O425" s="38">
        <f t="shared" ca="1" si="251"/>
        <v>0</v>
      </c>
      <c r="P425" s="38">
        <f t="shared" ca="1" si="251"/>
        <v>0</v>
      </c>
      <c r="Q425" s="38">
        <f t="shared" ca="1" si="251"/>
        <v>0</v>
      </c>
      <c r="R425" s="38">
        <f t="shared" ca="1" si="251"/>
        <v>0</v>
      </c>
      <c r="S425" s="38">
        <f t="shared" ca="1" si="251"/>
        <v>0</v>
      </c>
      <c r="T425" s="38">
        <f t="shared" ca="1" si="251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ca="1" si="252">F403*F7</f>
        <v>0</v>
      </c>
      <c r="G426" s="38">
        <f t="shared" ca="1" si="252"/>
        <v>0</v>
      </c>
      <c r="H426" s="38">
        <f t="shared" ca="1" si="252"/>
        <v>0</v>
      </c>
      <c r="I426" s="38">
        <f t="shared" ca="1" si="252"/>
        <v>0</v>
      </c>
      <c r="J426" s="38">
        <f t="shared" ca="1" si="252"/>
        <v>0</v>
      </c>
      <c r="K426" s="38">
        <f t="shared" ca="1" si="252"/>
        <v>0</v>
      </c>
      <c r="L426" s="38">
        <f t="shared" ca="1" si="252"/>
        <v>0</v>
      </c>
      <c r="M426" s="38">
        <f t="shared" ca="1" si="252"/>
        <v>0</v>
      </c>
      <c r="N426" s="38">
        <f t="shared" ca="1" si="252"/>
        <v>0</v>
      </c>
      <c r="O426" s="38">
        <f t="shared" ca="1" si="252"/>
        <v>0</v>
      </c>
      <c r="P426" s="38">
        <f t="shared" ca="1" si="252"/>
        <v>0</v>
      </c>
      <c r="Q426" s="38">
        <f t="shared" ca="1" si="252"/>
        <v>0</v>
      </c>
      <c r="R426" s="38">
        <f t="shared" ca="1" si="252"/>
        <v>0</v>
      </c>
      <c r="S426" s="38">
        <f t="shared" ca="1" si="252"/>
        <v>0</v>
      </c>
      <c r="T426" s="38">
        <f t="shared" ca="1" si="252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ca="1" si="253">F407*F8</f>
        <v>0</v>
      </c>
      <c r="G427" s="38">
        <f t="shared" ca="1" si="253"/>
        <v>0</v>
      </c>
      <c r="H427" s="38">
        <f t="shared" ca="1" si="253"/>
        <v>0</v>
      </c>
      <c r="I427" s="38">
        <f t="shared" ca="1" si="253"/>
        <v>0</v>
      </c>
      <c r="J427" s="38">
        <f t="shared" ca="1" si="253"/>
        <v>0</v>
      </c>
      <c r="K427" s="38">
        <f t="shared" ca="1" si="253"/>
        <v>0</v>
      </c>
      <c r="L427" s="38">
        <f t="shared" ca="1" si="253"/>
        <v>0</v>
      </c>
      <c r="M427" s="38">
        <f t="shared" ca="1" si="253"/>
        <v>0</v>
      </c>
      <c r="N427" s="38">
        <f t="shared" ca="1" si="253"/>
        <v>0</v>
      </c>
      <c r="O427" s="38">
        <f t="shared" ca="1" si="253"/>
        <v>0</v>
      </c>
      <c r="P427" s="38">
        <f t="shared" ca="1" si="253"/>
        <v>0</v>
      </c>
      <c r="Q427" s="38">
        <f t="shared" ca="1" si="253"/>
        <v>0</v>
      </c>
      <c r="R427" s="38">
        <f t="shared" ca="1" si="253"/>
        <v>0</v>
      </c>
      <c r="S427" s="38">
        <f t="shared" ca="1" si="253"/>
        <v>0</v>
      </c>
      <c r="T427" s="38">
        <f t="shared" ca="1" si="253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ca="1" si="254">F411*F9</f>
        <v>0</v>
      </c>
      <c r="G428" s="38">
        <f t="shared" ca="1" si="254"/>
        <v>0</v>
      </c>
      <c r="H428" s="38">
        <f t="shared" ca="1" si="254"/>
        <v>0</v>
      </c>
      <c r="I428" s="38">
        <f t="shared" ca="1" si="254"/>
        <v>0</v>
      </c>
      <c r="J428" s="38">
        <f t="shared" ca="1" si="254"/>
        <v>0</v>
      </c>
      <c r="K428" s="38">
        <f t="shared" ca="1" si="254"/>
        <v>0</v>
      </c>
      <c r="L428" s="38">
        <f t="shared" ca="1" si="254"/>
        <v>0</v>
      </c>
      <c r="M428" s="38">
        <f t="shared" ca="1" si="254"/>
        <v>0</v>
      </c>
      <c r="N428" s="38">
        <f t="shared" ca="1" si="254"/>
        <v>0</v>
      </c>
      <c r="O428" s="38">
        <f t="shared" ca="1" si="254"/>
        <v>0</v>
      </c>
      <c r="P428" s="38">
        <f t="shared" ca="1" si="254"/>
        <v>0</v>
      </c>
      <c r="Q428" s="38">
        <f t="shared" ca="1" si="254"/>
        <v>0</v>
      </c>
      <c r="R428" s="38">
        <f t="shared" ca="1" si="254"/>
        <v>0</v>
      </c>
      <c r="S428" s="38">
        <f t="shared" ca="1" si="254"/>
        <v>0</v>
      </c>
      <c r="T428" s="38">
        <f t="shared" ca="1" si="254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ca="1" si="255">F415*F10</f>
        <v>0</v>
      </c>
      <c r="G429" s="38">
        <f t="shared" ca="1" si="255"/>
        <v>0</v>
      </c>
      <c r="H429" s="38">
        <f t="shared" ca="1" si="255"/>
        <v>0</v>
      </c>
      <c r="I429" s="38">
        <f t="shared" ca="1" si="255"/>
        <v>0</v>
      </c>
      <c r="J429" s="38">
        <f t="shared" ca="1" si="255"/>
        <v>0</v>
      </c>
      <c r="K429" s="38">
        <f t="shared" ca="1" si="255"/>
        <v>0</v>
      </c>
      <c r="L429" s="38">
        <f t="shared" ca="1" si="255"/>
        <v>0</v>
      </c>
      <c r="M429" s="38">
        <f t="shared" ca="1" si="255"/>
        <v>0</v>
      </c>
      <c r="N429" s="38">
        <f t="shared" ca="1" si="255"/>
        <v>0</v>
      </c>
      <c r="O429" s="38">
        <f t="shared" ca="1" si="255"/>
        <v>0</v>
      </c>
      <c r="P429" s="38">
        <f t="shared" ca="1" si="255"/>
        <v>0</v>
      </c>
      <c r="Q429" s="38">
        <f t="shared" ca="1" si="255"/>
        <v>0</v>
      </c>
      <c r="R429" s="38">
        <f t="shared" ca="1" si="255"/>
        <v>0</v>
      </c>
      <c r="S429" s="38">
        <f t="shared" ca="1" si="255"/>
        <v>0</v>
      </c>
      <c r="T429" s="38">
        <f t="shared" ca="1" si="255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 ca="1">SUM(F432:F436)</f>
        <v>0</v>
      </c>
      <c r="G431" s="38">
        <f t="shared" ref="G431:T431" ca="1" si="256">SUM(G432:G436)</f>
        <v>0</v>
      </c>
      <c r="H431" s="38">
        <f t="shared" ca="1" si="256"/>
        <v>0</v>
      </c>
      <c r="I431" s="38">
        <f t="shared" ca="1" si="256"/>
        <v>0</v>
      </c>
      <c r="J431" s="38">
        <f t="shared" ca="1" si="256"/>
        <v>0</v>
      </c>
      <c r="K431" s="38">
        <f t="shared" ca="1" si="256"/>
        <v>0</v>
      </c>
      <c r="L431" s="38">
        <f t="shared" ca="1" si="256"/>
        <v>0</v>
      </c>
      <c r="M431" s="38">
        <f t="shared" ca="1" si="256"/>
        <v>0</v>
      </c>
      <c r="N431" s="38">
        <f t="shared" ca="1" si="256"/>
        <v>0</v>
      </c>
      <c r="O431" s="38">
        <f t="shared" ca="1" si="256"/>
        <v>0</v>
      </c>
      <c r="P431" s="38">
        <f t="shared" ca="1" si="256"/>
        <v>0</v>
      </c>
      <c r="Q431" s="38">
        <f t="shared" ca="1" si="256"/>
        <v>0</v>
      </c>
      <c r="R431" s="38">
        <f t="shared" ca="1" si="256"/>
        <v>0</v>
      </c>
      <c r="S431" s="38">
        <f t="shared" ca="1" si="256"/>
        <v>0</v>
      </c>
      <c r="T431" s="38">
        <f t="shared" ca="1" si="256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 ca="1">F425</f>
        <v>0</v>
      </c>
      <c r="G432" s="38">
        <f ca="1">G425-F425</f>
        <v>0</v>
      </c>
      <c r="H432" s="38">
        <f t="shared" ref="H432:H436" ca="1" si="257">H425-G425</f>
        <v>0</v>
      </c>
      <c r="I432" s="38">
        <f t="shared" ref="I432:I436" ca="1" si="258">I425-H425</f>
        <v>0</v>
      </c>
      <c r="J432" s="38">
        <f t="shared" ref="J432:J436" ca="1" si="259">J425-I425</f>
        <v>0</v>
      </c>
      <c r="K432" s="38">
        <f t="shared" ref="K432:K436" ca="1" si="260">K425-J425</f>
        <v>0</v>
      </c>
      <c r="L432" s="38">
        <f t="shared" ref="L432:L436" ca="1" si="261">L425-K425</f>
        <v>0</v>
      </c>
      <c r="M432" s="38">
        <f t="shared" ref="M432:M436" ca="1" si="262">M425-L425</f>
        <v>0</v>
      </c>
      <c r="N432" s="38">
        <f t="shared" ref="N432:N436" ca="1" si="263">N425-M425</f>
        <v>0</v>
      </c>
      <c r="O432" s="38">
        <f t="shared" ref="O432:O436" ca="1" si="264">O425-N425</f>
        <v>0</v>
      </c>
      <c r="P432" s="38">
        <f t="shared" ref="P432:P436" ca="1" si="265">P425-O425</f>
        <v>0</v>
      </c>
      <c r="Q432" s="38">
        <f t="shared" ref="Q432:Q436" ca="1" si="266">Q425-P425</f>
        <v>0</v>
      </c>
      <c r="R432" s="38">
        <f t="shared" ref="R432:R436" ca="1" si="267">R425-Q425</f>
        <v>0</v>
      </c>
      <c r="S432" s="38">
        <f t="shared" ref="S432:S436" ca="1" si="268">S425-R425</f>
        <v>0</v>
      </c>
      <c r="T432" s="38">
        <f t="shared" ref="T432:T436" ca="1" si="269">T425-S425</f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 ca="1">F426</f>
        <v>0</v>
      </c>
      <c r="G433" s="38">
        <f t="shared" ref="G433:G436" ca="1" si="270">G426-F426</f>
        <v>0</v>
      </c>
      <c r="H433" s="38">
        <f t="shared" ca="1" si="257"/>
        <v>0</v>
      </c>
      <c r="I433" s="38">
        <f t="shared" ca="1" si="258"/>
        <v>0</v>
      </c>
      <c r="J433" s="38">
        <f t="shared" ca="1" si="259"/>
        <v>0</v>
      </c>
      <c r="K433" s="38">
        <f t="shared" ca="1" si="260"/>
        <v>0</v>
      </c>
      <c r="L433" s="38">
        <f t="shared" ca="1" si="261"/>
        <v>0</v>
      </c>
      <c r="M433" s="38">
        <f t="shared" ca="1" si="262"/>
        <v>0</v>
      </c>
      <c r="N433" s="38">
        <f t="shared" ca="1" si="263"/>
        <v>0</v>
      </c>
      <c r="O433" s="38">
        <f t="shared" ca="1" si="264"/>
        <v>0</v>
      </c>
      <c r="P433" s="38">
        <f t="shared" ca="1" si="265"/>
        <v>0</v>
      </c>
      <c r="Q433" s="38">
        <f t="shared" ca="1" si="266"/>
        <v>0</v>
      </c>
      <c r="R433" s="38">
        <f t="shared" ca="1" si="267"/>
        <v>0</v>
      </c>
      <c r="S433" s="38">
        <f t="shared" ca="1" si="268"/>
        <v>0</v>
      </c>
      <c r="T433" s="38">
        <f t="shared" ca="1" si="26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 ca="1">F427</f>
        <v>0</v>
      </c>
      <c r="G434" s="38">
        <f t="shared" ca="1" si="270"/>
        <v>0</v>
      </c>
      <c r="H434" s="38">
        <f t="shared" ca="1" si="257"/>
        <v>0</v>
      </c>
      <c r="I434" s="38">
        <f t="shared" ca="1" si="258"/>
        <v>0</v>
      </c>
      <c r="J434" s="38">
        <f t="shared" ca="1" si="259"/>
        <v>0</v>
      </c>
      <c r="K434" s="38">
        <f t="shared" ca="1" si="260"/>
        <v>0</v>
      </c>
      <c r="L434" s="38">
        <f t="shared" ca="1" si="261"/>
        <v>0</v>
      </c>
      <c r="M434" s="38">
        <f t="shared" ca="1" si="262"/>
        <v>0</v>
      </c>
      <c r="N434" s="38">
        <f t="shared" ca="1" si="263"/>
        <v>0</v>
      </c>
      <c r="O434" s="38">
        <f t="shared" ca="1" si="264"/>
        <v>0</v>
      </c>
      <c r="P434" s="38">
        <f t="shared" ca="1" si="265"/>
        <v>0</v>
      </c>
      <c r="Q434" s="38">
        <f t="shared" ca="1" si="266"/>
        <v>0</v>
      </c>
      <c r="R434" s="38">
        <f t="shared" ca="1" si="267"/>
        <v>0</v>
      </c>
      <c r="S434" s="38">
        <f t="shared" ca="1" si="268"/>
        <v>0</v>
      </c>
      <c r="T434" s="38">
        <f t="shared" ca="1" si="26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 ca="1">F428</f>
        <v>0</v>
      </c>
      <c r="G435" s="38">
        <f t="shared" ca="1" si="270"/>
        <v>0</v>
      </c>
      <c r="H435" s="38">
        <f t="shared" ca="1" si="257"/>
        <v>0</v>
      </c>
      <c r="I435" s="38">
        <f t="shared" ca="1" si="258"/>
        <v>0</v>
      </c>
      <c r="J435" s="38">
        <f t="shared" ca="1" si="259"/>
        <v>0</v>
      </c>
      <c r="K435" s="38">
        <f t="shared" ca="1" si="260"/>
        <v>0</v>
      </c>
      <c r="L435" s="38">
        <f t="shared" ca="1" si="261"/>
        <v>0</v>
      </c>
      <c r="M435" s="38">
        <f t="shared" ca="1" si="262"/>
        <v>0</v>
      </c>
      <c r="N435" s="38">
        <f t="shared" ca="1" si="263"/>
        <v>0</v>
      </c>
      <c r="O435" s="38">
        <f t="shared" ca="1" si="264"/>
        <v>0</v>
      </c>
      <c r="P435" s="38">
        <f t="shared" ca="1" si="265"/>
        <v>0</v>
      </c>
      <c r="Q435" s="38">
        <f t="shared" ca="1" si="266"/>
        <v>0</v>
      </c>
      <c r="R435" s="38">
        <f t="shared" ca="1" si="267"/>
        <v>0</v>
      </c>
      <c r="S435" s="38">
        <f t="shared" ca="1" si="268"/>
        <v>0</v>
      </c>
      <c r="T435" s="38">
        <f t="shared" ca="1" si="26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 ca="1">F429</f>
        <v>0</v>
      </c>
      <c r="G436" s="38">
        <f t="shared" ca="1" si="270"/>
        <v>0</v>
      </c>
      <c r="H436" s="38">
        <f t="shared" ca="1" si="257"/>
        <v>0</v>
      </c>
      <c r="I436" s="38">
        <f t="shared" ca="1" si="258"/>
        <v>0</v>
      </c>
      <c r="J436" s="38">
        <f t="shared" ca="1" si="259"/>
        <v>0</v>
      </c>
      <c r="K436" s="38">
        <f t="shared" ca="1" si="260"/>
        <v>0</v>
      </c>
      <c r="L436" s="38">
        <f t="shared" ca="1" si="261"/>
        <v>0</v>
      </c>
      <c r="M436" s="38">
        <f t="shared" ca="1" si="262"/>
        <v>0</v>
      </c>
      <c r="N436" s="38">
        <f t="shared" ca="1" si="263"/>
        <v>0</v>
      </c>
      <c r="O436" s="38">
        <f t="shared" ca="1" si="264"/>
        <v>0</v>
      </c>
      <c r="P436" s="38">
        <f t="shared" ca="1" si="265"/>
        <v>0</v>
      </c>
      <c r="Q436" s="38">
        <f t="shared" ca="1" si="266"/>
        <v>0</v>
      </c>
      <c r="R436" s="38">
        <f t="shared" ca="1" si="267"/>
        <v>0</v>
      </c>
      <c r="S436" s="38">
        <f t="shared" ca="1" si="268"/>
        <v>0</v>
      </c>
      <c r="T436" s="38">
        <f t="shared" ca="1" si="26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 ca="1">F$109</f>
        <v>RP6</v>
      </c>
      <c r="G441" s="15" t="str">
        <f t="shared" ref="G441:T441" ca="1" si="271">G$109</f>
        <v>RP6</v>
      </c>
      <c r="H441" s="15" t="str">
        <f t="shared" ca="1" si="271"/>
        <v>RP6</v>
      </c>
      <c r="I441" s="15" t="str">
        <f t="shared" ca="1" si="271"/>
        <v>RP6</v>
      </c>
      <c r="J441" s="15" t="str">
        <f t="shared" ca="1" si="271"/>
        <v>RP6</v>
      </c>
      <c r="K441" s="15" t="str">
        <f t="shared" ca="1" si="271"/>
        <v>PP4</v>
      </c>
      <c r="L441" s="15" t="str">
        <f t="shared" ca="1" si="271"/>
        <v>PP4</v>
      </c>
      <c r="M441" s="15" t="str">
        <f t="shared" ca="1" si="271"/>
        <v>PP4</v>
      </c>
      <c r="N441" s="15" t="str">
        <f t="shared" ca="1" si="271"/>
        <v>PP4</v>
      </c>
      <c r="O441" s="15" t="str">
        <f t="shared" ca="1" si="271"/>
        <v>PP4</v>
      </c>
      <c r="P441" s="15" t="str">
        <f t="shared" ca="1" si="271"/>
        <v>PP4</v>
      </c>
      <c r="Q441" s="15" t="str">
        <f t="shared" ca="1" si="271"/>
        <v>PP4</v>
      </c>
      <c r="R441" s="15" t="str">
        <f t="shared" ca="1" si="271"/>
        <v>PP4</v>
      </c>
      <c r="S441" s="15" t="str">
        <f t="shared" ca="1" si="271"/>
        <v>PP4</v>
      </c>
      <c r="T441" s="15" t="str">
        <f t="shared" ca="1" si="271"/>
        <v>PP4</v>
      </c>
      <c r="W441" s="35" t="s">
        <v>25</v>
      </c>
      <c r="X441" s="35" t="s">
        <v>16</v>
      </c>
      <c r="Y441" s="35" t="s">
        <v>47</v>
      </c>
      <c r="Z441" s="35" t="s">
        <v>20</v>
      </c>
      <c r="AA441" s="35" t="s">
        <v>13</v>
      </c>
      <c r="AB441" s="35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 ca="1">IF(F441="RP6",Assumptions!H54,0)</f>
        <v>1</v>
      </c>
      <c r="G442" s="39">
        <f ca="1">IF(G441="RP6",Assumptions!I54,0)</f>
        <v>0</v>
      </c>
      <c r="H442" s="39">
        <f ca="1">IF(H441="RP6",Assumptions!J54,0)</f>
        <v>0</v>
      </c>
      <c r="I442" s="39">
        <f ca="1">IF(I441="RP6",Assumptions!K54,0)</f>
        <v>0</v>
      </c>
      <c r="J442" s="39">
        <f ca="1">IF(J441="RP6",Assumptions!L54,0)</f>
        <v>0</v>
      </c>
      <c r="K442" s="39">
        <f ca="1">IF(K441="RP6",Assumptions!M54,0)</f>
        <v>0</v>
      </c>
      <c r="L442" s="39">
        <f ca="1">IF(L441="RP6",Assumptions!N54,0)</f>
        <v>0</v>
      </c>
      <c r="M442" s="39">
        <f ca="1">IF(M441="RP6",Assumptions!O54,0)</f>
        <v>0</v>
      </c>
      <c r="N442" s="39">
        <f ca="1">IF(N441="RP6",Assumptions!P54,0)</f>
        <v>0</v>
      </c>
      <c r="O442" s="39">
        <f ca="1">IF(O441="RP6",Assumptions!Q54,0)</f>
        <v>0</v>
      </c>
      <c r="P442" s="39">
        <f ca="1">IF(P441="RP6",Assumptions!R54,0)</f>
        <v>0</v>
      </c>
      <c r="Q442" s="39">
        <f ca="1">IF(Q441="RP6",Assumptions!S54,0)</f>
        <v>0</v>
      </c>
      <c r="R442" s="39">
        <f ca="1">IF(R441="RP6",Assumptions!T54,0)</f>
        <v>0</v>
      </c>
      <c r="S442" s="39">
        <f ca="1">IF(S441="RP6",Assumptions!U54,0)</f>
        <v>0</v>
      </c>
      <c r="T442" s="39">
        <f ca="1"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G456" ca="1" si="272">F442</f>
        <v>1</v>
      </c>
      <c r="H443" s="39">
        <f t="shared" ref="H443:H456" ca="1" si="273">G442</f>
        <v>0</v>
      </c>
      <c r="I443" s="39">
        <f t="shared" ref="I443:I456" ca="1" si="274">H442</f>
        <v>0</v>
      </c>
      <c r="J443" s="39">
        <f t="shared" ref="J443:J456" ca="1" si="275">I442</f>
        <v>0</v>
      </c>
      <c r="K443" s="39">
        <f t="shared" ref="K443:K456" ca="1" si="276">J442</f>
        <v>0</v>
      </c>
      <c r="L443" s="39">
        <f t="shared" ref="L443:L456" ca="1" si="277">K442</f>
        <v>0</v>
      </c>
      <c r="M443" s="39">
        <f t="shared" ref="M443:M456" ca="1" si="278">L442</f>
        <v>0</v>
      </c>
      <c r="N443" s="39">
        <f t="shared" ref="N443:N456" ca="1" si="279">M442</f>
        <v>0</v>
      </c>
      <c r="O443" s="39">
        <f t="shared" ref="O443:O456" ca="1" si="280">N442</f>
        <v>0</v>
      </c>
      <c r="P443" s="39">
        <f t="shared" ref="P443:P456" ca="1" si="281">O442</f>
        <v>0</v>
      </c>
      <c r="Q443" s="39">
        <f t="shared" ref="Q443:Q456" ca="1" si="282">P442</f>
        <v>0</v>
      </c>
      <c r="R443" s="39">
        <f t="shared" ref="R443:R456" ca="1" si="283">Q442</f>
        <v>0</v>
      </c>
      <c r="S443" s="39">
        <f t="shared" ref="S443:S456" ca="1" si="284">R442</f>
        <v>0</v>
      </c>
      <c r="T443" s="39">
        <f t="shared" ref="T443:T456" ca="1" si="285">S442</f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272"/>
        <v>0</v>
      </c>
      <c r="H444" s="39">
        <f t="shared" ca="1" si="273"/>
        <v>1</v>
      </c>
      <c r="I444" s="39">
        <f t="shared" ca="1" si="274"/>
        <v>0</v>
      </c>
      <c r="J444" s="39">
        <f t="shared" ca="1" si="275"/>
        <v>0</v>
      </c>
      <c r="K444" s="39">
        <f t="shared" ca="1" si="276"/>
        <v>0</v>
      </c>
      <c r="L444" s="39">
        <f t="shared" ca="1" si="277"/>
        <v>0</v>
      </c>
      <c r="M444" s="39">
        <f t="shared" ca="1" si="278"/>
        <v>0</v>
      </c>
      <c r="N444" s="39">
        <f t="shared" ca="1" si="279"/>
        <v>0</v>
      </c>
      <c r="O444" s="39">
        <f t="shared" ca="1" si="280"/>
        <v>0</v>
      </c>
      <c r="P444" s="39">
        <f t="shared" ca="1" si="281"/>
        <v>0</v>
      </c>
      <c r="Q444" s="39">
        <f t="shared" ca="1" si="282"/>
        <v>0</v>
      </c>
      <c r="R444" s="39">
        <f t="shared" ca="1" si="283"/>
        <v>0</v>
      </c>
      <c r="S444" s="39">
        <f t="shared" ca="1" si="284"/>
        <v>0</v>
      </c>
      <c r="T444" s="39">
        <f t="shared" ca="1" si="285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272"/>
        <v>0</v>
      </c>
      <c r="H445" s="39">
        <f t="shared" si="273"/>
        <v>0</v>
      </c>
      <c r="I445" s="39">
        <f t="shared" ca="1" si="274"/>
        <v>1</v>
      </c>
      <c r="J445" s="39">
        <f t="shared" ca="1" si="275"/>
        <v>0</v>
      </c>
      <c r="K445" s="39">
        <f t="shared" ca="1" si="276"/>
        <v>0</v>
      </c>
      <c r="L445" s="39">
        <f t="shared" ca="1" si="277"/>
        <v>0</v>
      </c>
      <c r="M445" s="39">
        <f t="shared" ca="1" si="278"/>
        <v>0</v>
      </c>
      <c r="N445" s="39">
        <f t="shared" ca="1" si="279"/>
        <v>0</v>
      </c>
      <c r="O445" s="39">
        <f t="shared" ca="1" si="280"/>
        <v>0</v>
      </c>
      <c r="P445" s="39">
        <f t="shared" ca="1" si="281"/>
        <v>0</v>
      </c>
      <c r="Q445" s="39">
        <f t="shared" ca="1" si="282"/>
        <v>0</v>
      </c>
      <c r="R445" s="39">
        <f t="shared" ca="1" si="283"/>
        <v>0</v>
      </c>
      <c r="S445" s="39">
        <f t="shared" ca="1" si="284"/>
        <v>0</v>
      </c>
      <c r="T445" s="39">
        <f t="shared" ca="1" si="285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272"/>
        <v>0</v>
      </c>
      <c r="H446" s="39">
        <f t="shared" si="273"/>
        <v>0</v>
      </c>
      <c r="I446" s="39">
        <f t="shared" si="274"/>
        <v>0</v>
      </c>
      <c r="J446" s="39">
        <f t="shared" ca="1" si="275"/>
        <v>1</v>
      </c>
      <c r="K446" s="39">
        <f t="shared" ca="1" si="276"/>
        <v>0</v>
      </c>
      <c r="L446" s="39">
        <f t="shared" ca="1" si="277"/>
        <v>0</v>
      </c>
      <c r="M446" s="39">
        <f t="shared" ca="1" si="278"/>
        <v>0</v>
      </c>
      <c r="N446" s="39">
        <f t="shared" ca="1" si="279"/>
        <v>0</v>
      </c>
      <c r="O446" s="39">
        <f t="shared" ca="1" si="280"/>
        <v>0</v>
      </c>
      <c r="P446" s="39">
        <f t="shared" ca="1" si="281"/>
        <v>0</v>
      </c>
      <c r="Q446" s="39">
        <f t="shared" ca="1" si="282"/>
        <v>0</v>
      </c>
      <c r="R446" s="39">
        <f t="shared" ca="1" si="283"/>
        <v>0</v>
      </c>
      <c r="S446" s="39">
        <f t="shared" ca="1" si="284"/>
        <v>0</v>
      </c>
      <c r="T446" s="39">
        <f t="shared" ca="1" si="285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272"/>
        <v>0</v>
      </c>
      <c r="H447" s="39">
        <f t="shared" si="273"/>
        <v>0</v>
      </c>
      <c r="I447" s="39">
        <f t="shared" si="274"/>
        <v>0</v>
      </c>
      <c r="J447" s="39">
        <f t="shared" si="275"/>
        <v>0</v>
      </c>
      <c r="K447" s="39">
        <f t="shared" ca="1" si="276"/>
        <v>1</v>
      </c>
      <c r="L447" s="39">
        <f t="shared" ca="1" si="277"/>
        <v>0</v>
      </c>
      <c r="M447" s="39">
        <f t="shared" ca="1" si="278"/>
        <v>0</v>
      </c>
      <c r="N447" s="39">
        <f t="shared" ca="1" si="279"/>
        <v>0</v>
      </c>
      <c r="O447" s="39">
        <f t="shared" ca="1" si="280"/>
        <v>0</v>
      </c>
      <c r="P447" s="39">
        <f t="shared" ca="1" si="281"/>
        <v>0</v>
      </c>
      <c r="Q447" s="39">
        <f t="shared" ca="1" si="282"/>
        <v>0</v>
      </c>
      <c r="R447" s="39">
        <f t="shared" ca="1" si="283"/>
        <v>0</v>
      </c>
      <c r="S447" s="39">
        <f t="shared" ca="1" si="284"/>
        <v>0</v>
      </c>
      <c r="T447" s="39">
        <f t="shared" ca="1" si="285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272"/>
        <v>0</v>
      </c>
      <c r="H448" s="39">
        <f t="shared" si="273"/>
        <v>0</v>
      </c>
      <c r="I448" s="39">
        <f t="shared" si="274"/>
        <v>0</v>
      </c>
      <c r="J448" s="39">
        <f t="shared" si="275"/>
        <v>0</v>
      </c>
      <c r="K448" s="39">
        <f t="shared" si="276"/>
        <v>0</v>
      </c>
      <c r="L448" s="39">
        <f t="shared" ca="1" si="277"/>
        <v>1</v>
      </c>
      <c r="M448" s="39">
        <f t="shared" ca="1" si="278"/>
        <v>0</v>
      </c>
      <c r="N448" s="39">
        <f t="shared" ca="1" si="279"/>
        <v>0</v>
      </c>
      <c r="O448" s="39">
        <f t="shared" ca="1" si="280"/>
        <v>0</v>
      </c>
      <c r="P448" s="39">
        <f t="shared" ca="1" si="281"/>
        <v>0</v>
      </c>
      <c r="Q448" s="39">
        <f t="shared" ca="1" si="282"/>
        <v>0</v>
      </c>
      <c r="R448" s="39">
        <f t="shared" ca="1" si="283"/>
        <v>0</v>
      </c>
      <c r="S448" s="39">
        <f t="shared" ca="1" si="284"/>
        <v>0</v>
      </c>
      <c r="T448" s="39">
        <f t="shared" ca="1" si="285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272"/>
        <v>0</v>
      </c>
      <c r="H449" s="39">
        <f t="shared" si="273"/>
        <v>0</v>
      </c>
      <c r="I449" s="39">
        <f t="shared" si="274"/>
        <v>0</v>
      </c>
      <c r="J449" s="39">
        <f t="shared" si="275"/>
        <v>0</v>
      </c>
      <c r="K449" s="39">
        <f t="shared" si="276"/>
        <v>0</v>
      </c>
      <c r="L449" s="39">
        <f t="shared" si="277"/>
        <v>0</v>
      </c>
      <c r="M449" s="39">
        <f t="shared" ca="1" si="278"/>
        <v>1</v>
      </c>
      <c r="N449" s="39">
        <f t="shared" ca="1" si="279"/>
        <v>0</v>
      </c>
      <c r="O449" s="39">
        <f t="shared" ca="1" si="280"/>
        <v>0</v>
      </c>
      <c r="P449" s="39">
        <f t="shared" ca="1" si="281"/>
        <v>0</v>
      </c>
      <c r="Q449" s="39">
        <f t="shared" ca="1" si="282"/>
        <v>0</v>
      </c>
      <c r="R449" s="39">
        <f t="shared" ca="1" si="283"/>
        <v>0</v>
      </c>
      <c r="S449" s="39">
        <f t="shared" ca="1" si="284"/>
        <v>0</v>
      </c>
      <c r="T449" s="39">
        <f t="shared" ca="1" si="285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272"/>
        <v>0</v>
      </c>
      <c r="H450" s="39">
        <f t="shared" si="273"/>
        <v>0</v>
      </c>
      <c r="I450" s="39">
        <f t="shared" si="274"/>
        <v>0</v>
      </c>
      <c r="J450" s="39">
        <f t="shared" si="275"/>
        <v>0</v>
      </c>
      <c r="K450" s="39">
        <f t="shared" si="276"/>
        <v>0</v>
      </c>
      <c r="L450" s="39">
        <f t="shared" si="277"/>
        <v>0</v>
      </c>
      <c r="M450" s="39">
        <f t="shared" si="278"/>
        <v>0</v>
      </c>
      <c r="N450" s="39">
        <f t="shared" ca="1" si="279"/>
        <v>1</v>
      </c>
      <c r="O450" s="39">
        <f t="shared" ca="1" si="280"/>
        <v>0</v>
      </c>
      <c r="P450" s="39">
        <f t="shared" ca="1" si="281"/>
        <v>0</v>
      </c>
      <c r="Q450" s="39">
        <f t="shared" ca="1" si="282"/>
        <v>0</v>
      </c>
      <c r="R450" s="39">
        <f t="shared" ca="1" si="283"/>
        <v>0</v>
      </c>
      <c r="S450" s="39">
        <f t="shared" ca="1" si="284"/>
        <v>0</v>
      </c>
      <c r="T450" s="39">
        <f t="shared" ca="1" si="285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272"/>
        <v>0</v>
      </c>
      <c r="H451" s="39">
        <f t="shared" si="273"/>
        <v>0</v>
      </c>
      <c r="I451" s="39">
        <f t="shared" si="274"/>
        <v>0</v>
      </c>
      <c r="J451" s="39">
        <f t="shared" si="275"/>
        <v>0</v>
      </c>
      <c r="K451" s="39">
        <f t="shared" si="276"/>
        <v>0</v>
      </c>
      <c r="L451" s="39">
        <f t="shared" si="277"/>
        <v>0</v>
      </c>
      <c r="M451" s="39">
        <f t="shared" si="278"/>
        <v>0</v>
      </c>
      <c r="N451" s="39">
        <f t="shared" si="279"/>
        <v>0</v>
      </c>
      <c r="O451" s="39">
        <f t="shared" ca="1" si="280"/>
        <v>1</v>
      </c>
      <c r="P451" s="39">
        <f t="shared" ca="1" si="281"/>
        <v>0</v>
      </c>
      <c r="Q451" s="39">
        <f t="shared" ca="1" si="282"/>
        <v>0</v>
      </c>
      <c r="R451" s="39">
        <f t="shared" ca="1" si="283"/>
        <v>0</v>
      </c>
      <c r="S451" s="39">
        <f t="shared" ca="1" si="284"/>
        <v>0</v>
      </c>
      <c r="T451" s="39">
        <f t="shared" ca="1" si="285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272"/>
        <v>0</v>
      </c>
      <c r="H452" s="39">
        <f t="shared" si="273"/>
        <v>0</v>
      </c>
      <c r="I452" s="39">
        <f t="shared" si="274"/>
        <v>0</v>
      </c>
      <c r="J452" s="39">
        <f t="shared" si="275"/>
        <v>0</v>
      </c>
      <c r="K452" s="39">
        <f t="shared" si="276"/>
        <v>0</v>
      </c>
      <c r="L452" s="39">
        <f t="shared" si="277"/>
        <v>0</v>
      </c>
      <c r="M452" s="39">
        <f t="shared" si="278"/>
        <v>0</v>
      </c>
      <c r="N452" s="39">
        <f t="shared" si="279"/>
        <v>0</v>
      </c>
      <c r="O452" s="39">
        <f t="shared" si="280"/>
        <v>0</v>
      </c>
      <c r="P452" s="39">
        <f t="shared" ca="1" si="281"/>
        <v>1</v>
      </c>
      <c r="Q452" s="39">
        <f t="shared" ca="1" si="282"/>
        <v>0</v>
      </c>
      <c r="R452" s="39">
        <f t="shared" ca="1" si="283"/>
        <v>0</v>
      </c>
      <c r="S452" s="39">
        <f t="shared" ca="1" si="284"/>
        <v>0</v>
      </c>
      <c r="T452" s="39">
        <f t="shared" ca="1" si="285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272"/>
        <v>0</v>
      </c>
      <c r="H453" s="39">
        <f t="shared" si="273"/>
        <v>0</v>
      </c>
      <c r="I453" s="39">
        <f t="shared" si="274"/>
        <v>0</v>
      </c>
      <c r="J453" s="39">
        <f t="shared" si="275"/>
        <v>0</v>
      </c>
      <c r="K453" s="39">
        <f t="shared" si="276"/>
        <v>0</v>
      </c>
      <c r="L453" s="39">
        <f t="shared" si="277"/>
        <v>0</v>
      </c>
      <c r="M453" s="39">
        <f t="shared" si="278"/>
        <v>0</v>
      </c>
      <c r="N453" s="39">
        <f t="shared" si="279"/>
        <v>0</v>
      </c>
      <c r="O453" s="39">
        <f t="shared" si="280"/>
        <v>0</v>
      </c>
      <c r="P453" s="39">
        <f t="shared" si="281"/>
        <v>0</v>
      </c>
      <c r="Q453" s="39">
        <f t="shared" ca="1" si="282"/>
        <v>1</v>
      </c>
      <c r="R453" s="39">
        <f t="shared" ca="1" si="283"/>
        <v>0</v>
      </c>
      <c r="S453" s="39">
        <f t="shared" ca="1" si="284"/>
        <v>0</v>
      </c>
      <c r="T453" s="39">
        <f t="shared" ca="1" si="285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272"/>
        <v>0</v>
      </c>
      <c r="H454" s="39">
        <f t="shared" si="273"/>
        <v>0</v>
      </c>
      <c r="I454" s="39">
        <f t="shared" si="274"/>
        <v>0</v>
      </c>
      <c r="J454" s="39">
        <f t="shared" si="275"/>
        <v>0</v>
      </c>
      <c r="K454" s="39">
        <f t="shared" si="276"/>
        <v>0</v>
      </c>
      <c r="L454" s="39">
        <f t="shared" si="277"/>
        <v>0</v>
      </c>
      <c r="M454" s="39">
        <f t="shared" si="278"/>
        <v>0</v>
      </c>
      <c r="N454" s="39">
        <f t="shared" si="279"/>
        <v>0</v>
      </c>
      <c r="O454" s="39">
        <f t="shared" si="280"/>
        <v>0</v>
      </c>
      <c r="P454" s="39">
        <f t="shared" si="281"/>
        <v>0</v>
      </c>
      <c r="Q454" s="39">
        <f t="shared" si="282"/>
        <v>0</v>
      </c>
      <c r="R454" s="39">
        <f t="shared" ca="1" si="283"/>
        <v>1</v>
      </c>
      <c r="S454" s="39">
        <f t="shared" ca="1" si="284"/>
        <v>0</v>
      </c>
      <c r="T454" s="39">
        <f t="shared" ca="1" si="285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272"/>
        <v>0</v>
      </c>
      <c r="H455" s="39">
        <f t="shared" si="273"/>
        <v>0</v>
      </c>
      <c r="I455" s="39">
        <f t="shared" si="274"/>
        <v>0</v>
      </c>
      <c r="J455" s="39">
        <f t="shared" si="275"/>
        <v>0</v>
      </c>
      <c r="K455" s="39">
        <f t="shared" si="276"/>
        <v>0</v>
      </c>
      <c r="L455" s="39">
        <f t="shared" si="277"/>
        <v>0</v>
      </c>
      <c r="M455" s="39">
        <f t="shared" si="278"/>
        <v>0</v>
      </c>
      <c r="N455" s="39">
        <f t="shared" si="279"/>
        <v>0</v>
      </c>
      <c r="O455" s="39">
        <f t="shared" si="280"/>
        <v>0</v>
      </c>
      <c r="P455" s="39">
        <f t="shared" si="281"/>
        <v>0</v>
      </c>
      <c r="Q455" s="39">
        <f t="shared" si="282"/>
        <v>0</v>
      </c>
      <c r="R455" s="39">
        <f t="shared" si="283"/>
        <v>0</v>
      </c>
      <c r="S455" s="39">
        <f t="shared" ca="1" si="284"/>
        <v>1</v>
      </c>
      <c r="T455" s="39">
        <f t="shared" ca="1" si="285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272"/>
        <v>0</v>
      </c>
      <c r="H456" s="39">
        <f t="shared" si="273"/>
        <v>0</v>
      </c>
      <c r="I456" s="39">
        <f t="shared" si="274"/>
        <v>0</v>
      </c>
      <c r="J456" s="39">
        <f t="shared" si="275"/>
        <v>0</v>
      </c>
      <c r="K456" s="39">
        <f t="shared" si="276"/>
        <v>0</v>
      </c>
      <c r="L456" s="39">
        <f t="shared" si="277"/>
        <v>0</v>
      </c>
      <c r="M456" s="39">
        <f t="shared" si="278"/>
        <v>0</v>
      </c>
      <c r="N456" s="39">
        <f t="shared" si="279"/>
        <v>0</v>
      </c>
      <c r="O456" s="39">
        <f t="shared" si="280"/>
        <v>0</v>
      </c>
      <c r="P456" s="39">
        <f t="shared" si="281"/>
        <v>0</v>
      </c>
      <c r="Q456" s="39">
        <f t="shared" si="282"/>
        <v>0</v>
      </c>
      <c r="R456" s="39">
        <f t="shared" si="283"/>
        <v>0</v>
      </c>
      <c r="S456" s="39">
        <f t="shared" si="284"/>
        <v>0</v>
      </c>
      <c r="T456" s="39">
        <f t="shared" ca="1" si="285"/>
        <v>1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 ca="1">F$110</f>
        <v>PP4</v>
      </c>
      <c r="G458" s="15" t="str">
        <f t="shared" ref="G458:T458" ca="1" si="286">G$110</f>
        <v>PP4</v>
      </c>
      <c r="H458" s="15" t="str">
        <f t="shared" ca="1" si="286"/>
        <v>PP4</v>
      </c>
      <c r="I458" s="15" t="str">
        <f t="shared" ca="1" si="286"/>
        <v>PP4</v>
      </c>
      <c r="J458" s="15" t="str">
        <f t="shared" ca="1" si="286"/>
        <v>PP4</v>
      </c>
      <c r="K458" s="15" t="str">
        <f t="shared" ca="1" si="286"/>
        <v>PP4</v>
      </c>
      <c r="L458" s="15" t="str">
        <f t="shared" ca="1" si="286"/>
        <v>PP4</v>
      </c>
      <c r="M458" s="15" t="str">
        <f t="shared" ca="1" si="286"/>
        <v>PP4</v>
      </c>
      <c r="N458" s="15" t="str">
        <f t="shared" ca="1" si="286"/>
        <v>PP4</v>
      </c>
      <c r="O458" s="15" t="str">
        <f t="shared" ca="1" si="286"/>
        <v>PP4</v>
      </c>
      <c r="P458" s="15" t="str">
        <f t="shared" ca="1" si="286"/>
        <v>PP4</v>
      </c>
      <c r="Q458" s="15" t="str">
        <f t="shared" ca="1" si="286"/>
        <v>PP4</v>
      </c>
      <c r="R458" s="15" t="str">
        <f t="shared" ca="1" si="286"/>
        <v>PP4</v>
      </c>
      <c r="S458" s="15" t="str">
        <f t="shared" ca="1" si="286"/>
        <v>PP4</v>
      </c>
      <c r="T458" s="15" t="str">
        <f t="shared" ca="1" si="286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 ca="1">IF(F458="RP6",Assumptions!H55,0)</f>
        <v>0</v>
      </c>
      <c r="G459" s="39">
        <f ca="1">IF(G458="RP6",Assumptions!I55,0)</f>
        <v>0</v>
      </c>
      <c r="H459" s="39">
        <f ca="1">IF(H458="RP6",Assumptions!J55,0)</f>
        <v>0</v>
      </c>
      <c r="I459" s="39">
        <f ca="1">IF(I458="RP6",Assumptions!K55,0)</f>
        <v>0</v>
      </c>
      <c r="J459" s="39">
        <f ca="1">IF(J458="RP6",Assumptions!L55,0)</f>
        <v>0</v>
      </c>
      <c r="K459" s="39">
        <f ca="1">IF(K458="RP6",Assumptions!M55,0)</f>
        <v>0</v>
      </c>
      <c r="L459" s="39">
        <f ca="1">IF(L458="RP6",Assumptions!N55,0)</f>
        <v>0</v>
      </c>
      <c r="M459" s="39">
        <f ca="1">IF(M458="RP6",Assumptions!O55,0)</f>
        <v>0</v>
      </c>
      <c r="N459" s="39">
        <f ca="1">IF(N458="RP6",Assumptions!P55,0)</f>
        <v>0</v>
      </c>
      <c r="O459" s="39">
        <f ca="1">IF(O458="RP6",Assumptions!Q55,0)</f>
        <v>0</v>
      </c>
      <c r="P459" s="39">
        <f ca="1">IF(P458="RP6",Assumptions!R55,0)</f>
        <v>0</v>
      </c>
      <c r="Q459" s="39">
        <f ca="1">IF(Q458="RP6",Assumptions!S55,0)</f>
        <v>0</v>
      </c>
      <c r="R459" s="39">
        <f ca="1">IF(R458="RP6",Assumptions!T55,0)</f>
        <v>0</v>
      </c>
      <c r="S459" s="39">
        <f ca="1">IF(S458="RP6",Assumptions!U55,0)</f>
        <v>0</v>
      </c>
      <c r="T459" s="39">
        <f ca="1"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ca="1" si="287">F459</f>
        <v>0</v>
      </c>
      <c r="H460" s="39">
        <f t="shared" ca="1" si="287"/>
        <v>0</v>
      </c>
      <c r="I460" s="39">
        <f t="shared" ca="1" si="287"/>
        <v>0</v>
      </c>
      <c r="J460" s="39">
        <f t="shared" ca="1" si="287"/>
        <v>0</v>
      </c>
      <c r="K460" s="39">
        <f t="shared" ca="1" si="287"/>
        <v>0</v>
      </c>
      <c r="L460" s="39">
        <f t="shared" ca="1" si="287"/>
        <v>0</v>
      </c>
      <c r="M460" s="39">
        <f t="shared" ca="1" si="287"/>
        <v>0</v>
      </c>
      <c r="N460" s="39">
        <f t="shared" ca="1" si="287"/>
        <v>0</v>
      </c>
      <c r="O460" s="39">
        <f t="shared" ca="1" si="287"/>
        <v>0</v>
      </c>
      <c r="P460" s="39">
        <f t="shared" ca="1" si="287"/>
        <v>0</v>
      </c>
      <c r="Q460" s="39">
        <f t="shared" ca="1" si="287"/>
        <v>0</v>
      </c>
      <c r="R460" s="39">
        <f t="shared" ca="1" si="287"/>
        <v>0</v>
      </c>
      <c r="S460" s="39">
        <f t="shared" ca="1" si="287"/>
        <v>0</v>
      </c>
      <c r="T460" s="39">
        <f t="shared" ca="1" si="287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287"/>
        <v>0</v>
      </c>
      <c r="H461" s="39">
        <f t="shared" ca="1" si="287"/>
        <v>0</v>
      </c>
      <c r="I461" s="39">
        <f t="shared" ca="1" si="287"/>
        <v>0</v>
      </c>
      <c r="J461" s="39">
        <f t="shared" ca="1" si="287"/>
        <v>0</v>
      </c>
      <c r="K461" s="39">
        <f t="shared" ca="1" si="287"/>
        <v>0</v>
      </c>
      <c r="L461" s="39">
        <f t="shared" ca="1" si="287"/>
        <v>0</v>
      </c>
      <c r="M461" s="39">
        <f t="shared" ca="1" si="287"/>
        <v>0</v>
      </c>
      <c r="N461" s="39">
        <f t="shared" ca="1" si="287"/>
        <v>0</v>
      </c>
      <c r="O461" s="39">
        <f t="shared" ca="1" si="287"/>
        <v>0</v>
      </c>
      <c r="P461" s="39">
        <f t="shared" ca="1" si="287"/>
        <v>0</v>
      </c>
      <c r="Q461" s="39">
        <f t="shared" ca="1" si="287"/>
        <v>0</v>
      </c>
      <c r="R461" s="39">
        <f t="shared" ca="1" si="287"/>
        <v>0</v>
      </c>
      <c r="S461" s="39">
        <f t="shared" ca="1" si="287"/>
        <v>0</v>
      </c>
      <c r="T461" s="39">
        <f t="shared" ca="1" si="287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287"/>
        <v>0</v>
      </c>
      <c r="H462" s="39">
        <f t="shared" si="287"/>
        <v>0</v>
      </c>
      <c r="I462" s="39">
        <f t="shared" ca="1" si="287"/>
        <v>0</v>
      </c>
      <c r="J462" s="39">
        <f t="shared" ca="1" si="287"/>
        <v>0</v>
      </c>
      <c r="K462" s="39">
        <f t="shared" ca="1" si="287"/>
        <v>0</v>
      </c>
      <c r="L462" s="39">
        <f t="shared" ca="1" si="287"/>
        <v>0</v>
      </c>
      <c r="M462" s="39">
        <f t="shared" ca="1" si="287"/>
        <v>0</v>
      </c>
      <c r="N462" s="39">
        <f t="shared" ca="1" si="287"/>
        <v>0</v>
      </c>
      <c r="O462" s="39">
        <f t="shared" ca="1" si="287"/>
        <v>0</v>
      </c>
      <c r="P462" s="39">
        <f t="shared" ca="1" si="287"/>
        <v>0</v>
      </c>
      <c r="Q462" s="39">
        <f t="shared" ca="1" si="287"/>
        <v>0</v>
      </c>
      <c r="R462" s="39">
        <f t="shared" ca="1" si="287"/>
        <v>0</v>
      </c>
      <c r="S462" s="39">
        <f t="shared" ca="1" si="287"/>
        <v>0</v>
      </c>
      <c r="T462" s="39">
        <f t="shared" ca="1" si="287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287"/>
        <v>0</v>
      </c>
      <c r="H463" s="39">
        <f t="shared" si="287"/>
        <v>0</v>
      </c>
      <c r="I463" s="39">
        <f t="shared" si="287"/>
        <v>0</v>
      </c>
      <c r="J463" s="39">
        <f t="shared" ca="1" si="287"/>
        <v>0</v>
      </c>
      <c r="K463" s="39">
        <f t="shared" ca="1" si="287"/>
        <v>0</v>
      </c>
      <c r="L463" s="39">
        <f t="shared" ca="1" si="287"/>
        <v>0</v>
      </c>
      <c r="M463" s="39">
        <f t="shared" ca="1" si="287"/>
        <v>0</v>
      </c>
      <c r="N463" s="39">
        <f t="shared" ca="1" si="287"/>
        <v>0</v>
      </c>
      <c r="O463" s="39">
        <f t="shared" ca="1" si="287"/>
        <v>0</v>
      </c>
      <c r="P463" s="39">
        <f t="shared" ca="1" si="287"/>
        <v>0</v>
      </c>
      <c r="Q463" s="39">
        <f t="shared" ca="1" si="287"/>
        <v>0</v>
      </c>
      <c r="R463" s="39">
        <f t="shared" ca="1" si="287"/>
        <v>0</v>
      </c>
      <c r="S463" s="39">
        <f t="shared" ca="1" si="287"/>
        <v>0</v>
      </c>
      <c r="T463" s="39">
        <f t="shared" ca="1" si="287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287"/>
        <v>0</v>
      </c>
      <c r="H464" s="39">
        <f t="shared" si="287"/>
        <v>0</v>
      </c>
      <c r="I464" s="39">
        <f t="shared" si="287"/>
        <v>0</v>
      </c>
      <c r="J464" s="39">
        <f t="shared" si="287"/>
        <v>0</v>
      </c>
      <c r="K464" s="39">
        <f t="shared" ca="1" si="287"/>
        <v>0</v>
      </c>
      <c r="L464" s="39">
        <f t="shared" ca="1" si="287"/>
        <v>0</v>
      </c>
      <c r="M464" s="39">
        <f t="shared" ca="1" si="287"/>
        <v>0</v>
      </c>
      <c r="N464" s="39">
        <f t="shared" ca="1" si="287"/>
        <v>0</v>
      </c>
      <c r="O464" s="39">
        <f t="shared" ca="1" si="287"/>
        <v>0</v>
      </c>
      <c r="P464" s="39">
        <f t="shared" ca="1" si="287"/>
        <v>0</v>
      </c>
      <c r="Q464" s="39">
        <f t="shared" ca="1" si="287"/>
        <v>0</v>
      </c>
      <c r="R464" s="39">
        <f t="shared" ca="1" si="287"/>
        <v>0</v>
      </c>
      <c r="S464" s="39">
        <f t="shared" ca="1" si="287"/>
        <v>0</v>
      </c>
      <c r="T464" s="39">
        <f t="shared" ca="1" si="287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287"/>
        <v>0</v>
      </c>
      <c r="H465" s="39">
        <f t="shared" si="287"/>
        <v>0</v>
      </c>
      <c r="I465" s="39">
        <f t="shared" si="287"/>
        <v>0</v>
      </c>
      <c r="J465" s="39">
        <f t="shared" si="287"/>
        <v>0</v>
      </c>
      <c r="K465" s="39">
        <f t="shared" si="287"/>
        <v>0</v>
      </c>
      <c r="L465" s="39">
        <f t="shared" ca="1" si="287"/>
        <v>0</v>
      </c>
      <c r="M465" s="39">
        <f t="shared" ca="1" si="287"/>
        <v>0</v>
      </c>
      <c r="N465" s="39">
        <f t="shared" ca="1" si="287"/>
        <v>0</v>
      </c>
      <c r="O465" s="39">
        <f t="shared" ca="1" si="287"/>
        <v>0</v>
      </c>
      <c r="P465" s="39">
        <f t="shared" ca="1" si="287"/>
        <v>0</v>
      </c>
      <c r="Q465" s="39">
        <f t="shared" ca="1" si="287"/>
        <v>0</v>
      </c>
      <c r="R465" s="39">
        <f t="shared" ca="1" si="287"/>
        <v>0</v>
      </c>
      <c r="S465" s="39">
        <f t="shared" ca="1" si="287"/>
        <v>0</v>
      </c>
      <c r="T465" s="39">
        <f t="shared" ca="1" si="287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287"/>
        <v>0</v>
      </c>
      <c r="H466" s="39">
        <f t="shared" si="287"/>
        <v>0</v>
      </c>
      <c r="I466" s="39">
        <f t="shared" si="287"/>
        <v>0</v>
      </c>
      <c r="J466" s="39">
        <f t="shared" si="287"/>
        <v>0</v>
      </c>
      <c r="K466" s="39">
        <f t="shared" si="287"/>
        <v>0</v>
      </c>
      <c r="L466" s="39">
        <f t="shared" si="287"/>
        <v>0</v>
      </c>
      <c r="M466" s="39">
        <f t="shared" ca="1" si="287"/>
        <v>0</v>
      </c>
      <c r="N466" s="39">
        <f t="shared" ca="1" si="287"/>
        <v>0</v>
      </c>
      <c r="O466" s="39">
        <f t="shared" ca="1" si="287"/>
        <v>0</v>
      </c>
      <c r="P466" s="39">
        <f t="shared" ca="1" si="287"/>
        <v>0</v>
      </c>
      <c r="Q466" s="39">
        <f t="shared" ca="1" si="287"/>
        <v>0</v>
      </c>
      <c r="R466" s="39">
        <f t="shared" ca="1" si="287"/>
        <v>0</v>
      </c>
      <c r="S466" s="39">
        <f t="shared" ca="1" si="287"/>
        <v>0</v>
      </c>
      <c r="T466" s="39">
        <f t="shared" ca="1" si="287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287"/>
        <v>0</v>
      </c>
      <c r="H467" s="39">
        <f t="shared" si="287"/>
        <v>0</v>
      </c>
      <c r="I467" s="39">
        <f t="shared" si="287"/>
        <v>0</v>
      </c>
      <c r="J467" s="39">
        <f t="shared" si="287"/>
        <v>0</v>
      </c>
      <c r="K467" s="39">
        <f t="shared" si="287"/>
        <v>0</v>
      </c>
      <c r="L467" s="39">
        <f t="shared" si="287"/>
        <v>0</v>
      </c>
      <c r="M467" s="39">
        <f t="shared" si="287"/>
        <v>0</v>
      </c>
      <c r="N467" s="39">
        <f t="shared" ca="1" si="287"/>
        <v>0</v>
      </c>
      <c r="O467" s="39">
        <f t="shared" ca="1" si="287"/>
        <v>0</v>
      </c>
      <c r="P467" s="39">
        <f t="shared" ca="1" si="287"/>
        <v>0</v>
      </c>
      <c r="Q467" s="39">
        <f t="shared" ca="1" si="287"/>
        <v>0</v>
      </c>
      <c r="R467" s="39">
        <f t="shared" ca="1" si="287"/>
        <v>0</v>
      </c>
      <c r="S467" s="39">
        <f t="shared" ca="1" si="287"/>
        <v>0</v>
      </c>
      <c r="T467" s="39">
        <f t="shared" ca="1" si="287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287"/>
        <v>0</v>
      </c>
      <c r="H468" s="39">
        <f t="shared" si="287"/>
        <v>0</v>
      </c>
      <c r="I468" s="39">
        <f t="shared" si="287"/>
        <v>0</v>
      </c>
      <c r="J468" s="39">
        <f t="shared" si="287"/>
        <v>0</v>
      </c>
      <c r="K468" s="39">
        <f t="shared" si="287"/>
        <v>0</v>
      </c>
      <c r="L468" s="39">
        <f t="shared" si="287"/>
        <v>0</v>
      </c>
      <c r="M468" s="39">
        <f t="shared" si="287"/>
        <v>0</v>
      </c>
      <c r="N468" s="39">
        <f t="shared" si="287"/>
        <v>0</v>
      </c>
      <c r="O468" s="39">
        <f t="shared" ca="1" si="287"/>
        <v>0</v>
      </c>
      <c r="P468" s="39">
        <f t="shared" ca="1" si="287"/>
        <v>0</v>
      </c>
      <c r="Q468" s="39">
        <f t="shared" ca="1" si="287"/>
        <v>0</v>
      </c>
      <c r="R468" s="39">
        <f t="shared" ca="1" si="287"/>
        <v>0</v>
      </c>
      <c r="S468" s="39">
        <f t="shared" ca="1" si="287"/>
        <v>0</v>
      </c>
      <c r="T468" s="39">
        <f t="shared" ca="1" si="287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287"/>
        <v>0</v>
      </c>
      <c r="H469" s="39">
        <f t="shared" si="287"/>
        <v>0</v>
      </c>
      <c r="I469" s="39">
        <f t="shared" si="287"/>
        <v>0</v>
      </c>
      <c r="J469" s="39">
        <f t="shared" si="287"/>
        <v>0</v>
      </c>
      <c r="K469" s="39">
        <f t="shared" si="287"/>
        <v>0</v>
      </c>
      <c r="L469" s="39">
        <f t="shared" si="287"/>
        <v>0</v>
      </c>
      <c r="M469" s="39">
        <f t="shared" si="287"/>
        <v>0</v>
      </c>
      <c r="N469" s="39">
        <f t="shared" si="287"/>
        <v>0</v>
      </c>
      <c r="O469" s="39">
        <f t="shared" si="287"/>
        <v>0</v>
      </c>
      <c r="P469" s="39">
        <f t="shared" ca="1" si="287"/>
        <v>0</v>
      </c>
      <c r="Q469" s="39">
        <f t="shared" ca="1" si="287"/>
        <v>0</v>
      </c>
      <c r="R469" s="39">
        <f t="shared" ca="1" si="287"/>
        <v>0</v>
      </c>
      <c r="S469" s="39">
        <f t="shared" ca="1" si="287"/>
        <v>0</v>
      </c>
      <c r="T469" s="39">
        <f t="shared" ca="1" si="287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287"/>
        <v>0</v>
      </c>
      <c r="H470" s="39">
        <f t="shared" si="287"/>
        <v>0</v>
      </c>
      <c r="I470" s="39">
        <f t="shared" si="287"/>
        <v>0</v>
      </c>
      <c r="J470" s="39">
        <f t="shared" si="287"/>
        <v>0</v>
      </c>
      <c r="K470" s="39">
        <f t="shared" si="287"/>
        <v>0</v>
      </c>
      <c r="L470" s="39">
        <f t="shared" si="287"/>
        <v>0</v>
      </c>
      <c r="M470" s="39">
        <f t="shared" si="287"/>
        <v>0</v>
      </c>
      <c r="N470" s="39">
        <f t="shared" si="287"/>
        <v>0</v>
      </c>
      <c r="O470" s="39">
        <f t="shared" si="287"/>
        <v>0</v>
      </c>
      <c r="P470" s="39">
        <f t="shared" si="287"/>
        <v>0</v>
      </c>
      <c r="Q470" s="39">
        <f t="shared" ca="1" si="287"/>
        <v>0</v>
      </c>
      <c r="R470" s="39">
        <f t="shared" ca="1" si="287"/>
        <v>0</v>
      </c>
      <c r="S470" s="39">
        <f t="shared" ca="1" si="287"/>
        <v>0</v>
      </c>
      <c r="T470" s="39">
        <f t="shared" ca="1" si="287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287"/>
        <v>0</v>
      </c>
      <c r="H471" s="39">
        <f t="shared" si="287"/>
        <v>0</v>
      </c>
      <c r="I471" s="39">
        <f t="shared" si="287"/>
        <v>0</v>
      </c>
      <c r="J471" s="39">
        <f t="shared" si="287"/>
        <v>0</v>
      </c>
      <c r="K471" s="39">
        <f t="shared" si="287"/>
        <v>0</v>
      </c>
      <c r="L471" s="39">
        <f t="shared" si="287"/>
        <v>0</v>
      </c>
      <c r="M471" s="39">
        <f t="shared" si="287"/>
        <v>0</v>
      </c>
      <c r="N471" s="39">
        <f t="shared" si="287"/>
        <v>0</v>
      </c>
      <c r="O471" s="39">
        <f t="shared" si="287"/>
        <v>0</v>
      </c>
      <c r="P471" s="39">
        <f t="shared" si="287"/>
        <v>0</v>
      </c>
      <c r="Q471" s="39">
        <f t="shared" si="287"/>
        <v>0</v>
      </c>
      <c r="R471" s="39">
        <f t="shared" ca="1" si="287"/>
        <v>0</v>
      </c>
      <c r="S471" s="39">
        <f t="shared" ca="1" si="287"/>
        <v>0</v>
      </c>
      <c r="T471" s="39">
        <f t="shared" ca="1" si="287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287"/>
        <v>0</v>
      </c>
      <c r="H472" s="39">
        <f t="shared" si="287"/>
        <v>0</v>
      </c>
      <c r="I472" s="39">
        <f t="shared" si="287"/>
        <v>0</v>
      </c>
      <c r="J472" s="39">
        <f t="shared" si="287"/>
        <v>0</v>
      </c>
      <c r="K472" s="39">
        <f t="shared" si="287"/>
        <v>0</v>
      </c>
      <c r="L472" s="39">
        <f t="shared" si="287"/>
        <v>0</v>
      </c>
      <c r="M472" s="39">
        <f t="shared" si="287"/>
        <v>0</v>
      </c>
      <c r="N472" s="39">
        <f t="shared" si="287"/>
        <v>0</v>
      </c>
      <c r="O472" s="39">
        <f t="shared" si="287"/>
        <v>0</v>
      </c>
      <c r="P472" s="39">
        <f t="shared" si="287"/>
        <v>0</v>
      </c>
      <c r="Q472" s="39">
        <f t="shared" si="287"/>
        <v>0</v>
      </c>
      <c r="R472" s="39">
        <f t="shared" si="287"/>
        <v>0</v>
      </c>
      <c r="S472" s="39">
        <f t="shared" ca="1" si="287"/>
        <v>0</v>
      </c>
      <c r="T472" s="39">
        <f t="shared" ca="1" si="287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287"/>
        <v>0</v>
      </c>
      <c r="H473" s="39">
        <f t="shared" si="287"/>
        <v>0</v>
      </c>
      <c r="I473" s="39">
        <f t="shared" si="287"/>
        <v>0</v>
      </c>
      <c r="J473" s="39">
        <f t="shared" si="287"/>
        <v>0</v>
      </c>
      <c r="K473" s="39">
        <f t="shared" si="287"/>
        <v>0</v>
      </c>
      <c r="L473" s="39">
        <f t="shared" si="287"/>
        <v>0</v>
      </c>
      <c r="M473" s="39">
        <f t="shared" si="287"/>
        <v>0</v>
      </c>
      <c r="N473" s="39">
        <f t="shared" si="287"/>
        <v>0</v>
      </c>
      <c r="O473" s="39">
        <f t="shared" si="287"/>
        <v>0</v>
      </c>
      <c r="P473" s="39">
        <f t="shared" si="287"/>
        <v>0</v>
      </c>
      <c r="Q473" s="39">
        <f t="shared" si="287"/>
        <v>0</v>
      </c>
      <c r="R473" s="39">
        <f t="shared" si="287"/>
        <v>0</v>
      </c>
      <c r="S473" s="39">
        <f t="shared" si="287"/>
        <v>0</v>
      </c>
      <c r="T473" s="39">
        <f t="shared" ca="1" si="287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 ca="1">F$111</f>
        <v>RP6</v>
      </c>
      <c r="G475" s="15" t="str">
        <f t="shared" ref="G475:T475" ca="1" si="288">G$111</f>
        <v>RP6</v>
      </c>
      <c r="H475" s="15" t="str">
        <f t="shared" ca="1" si="288"/>
        <v>RP6</v>
      </c>
      <c r="I475" s="15" t="str">
        <f t="shared" ca="1" si="288"/>
        <v>RP6</v>
      </c>
      <c r="J475" s="15" t="str">
        <f t="shared" ca="1" si="288"/>
        <v>RP6</v>
      </c>
      <c r="K475" s="15" t="str">
        <f t="shared" ca="1" si="288"/>
        <v>PP4</v>
      </c>
      <c r="L475" s="15" t="str">
        <f t="shared" ca="1" si="288"/>
        <v>PP4</v>
      </c>
      <c r="M475" s="15" t="str">
        <f t="shared" ca="1" si="288"/>
        <v>PP4</v>
      </c>
      <c r="N475" s="15" t="str">
        <f t="shared" ca="1" si="288"/>
        <v>PP4</v>
      </c>
      <c r="O475" s="15" t="str">
        <f t="shared" ca="1" si="288"/>
        <v>PP4</v>
      </c>
      <c r="P475" s="15" t="str">
        <f t="shared" ca="1" si="288"/>
        <v>PP4</v>
      </c>
      <c r="Q475" s="15" t="str">
        <f t="shared" ca="1" si="288"/>
        <v>PP4</v>
      </c>
      <c r="R475" s="15" t="str">
        <f t="shared" ca="1" si="288"/>
        <v>PP4</v>
      </c>
      <c r="S475" s="15" t="str">
        <f t="shared" ca="1" si="288"/>
        <v>PP4</v>
      </c>
      <c r="T475" s="15" t="str">
        <f t="shared" ca="1" si="288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 ca="1">IF(F475="RP6",Assumptions!H56,0)</f>
        <v>1</v>
      </c>
      <c r="G476" s="39">
        <f ca="1">IF(G475="RP6",Assumptions!I56,0)</f>
        <v>0</v>
      </c>
      <c r="H476" s="39">
        <f ca="1">IF(H475="RP6",Assumptions!J56,0)</f>
        <v>0</v>
      </c>
      <c r="I476" s="39">
        <f ca="1">IF(I475="RP6",Assumptions!K56,0)</f>
        <v>0</v>
      </c>
      <c r="J476" s="39">
        <f ca="1">IF(J475="RP6",Assumptions!L56,0)</f>
        <v>0</v>
      </c>
      <c r="K476" s="39">
        <f ca="1">IF(K475="RP6",Assumptions!M56,0)</f>
        <v>0</v>
      </c>
      <c r="L476" s="39">
        <f ca="1">IF(L475="RP6",Assumptions!N56,0)</f>
        <v>0</v>
      </c>
      <c r="M476" s="39">
        <f ca="1">IF(M475="RP6",Assumptions!O56,0)</f>
        <v>0</v>
      </c>
      <c r="N476" s="39">
        <f ca="1">IF(N475="RP6",Assumptions!P56,0)</f>
        <v>0</v>
      </c>
      <c r="O476" s="39">
        <f ca="1">IF(O475="RP6",Assumptions!Q56,0)</f>
        <v>0</v>
      </c>
      <c r="P476" s="39">
        <f ca="1">IF(P475="RP6",Assumptions!R56,0)</f>
        <v>0</v>
      </c>
      <c r="Q476" s="39">
        <f ca="1">IF(Q475="RP6",Assumptions!S56,0)</f>
        <v>0</v>
      </c>
      <c r="R476" s="39">
        <f ca="1">IF(R475="RP6",Assumptions!T56,0)</f>
        <v>0</v>
      </c>
      <c r="S476" s="39">
        <f ca="1">IF(S475="RP6",Assumptions!U56,0)</f>
        <v>0</v>
      </c>
      <c r="T476" s="39">
        <f ca="1"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ca="1" si="289">F476</f>
        <v>1</v>
      </c>
      <c r="H477" s="39">
        <f t="shared" ca="1" si="289"/>
        <v>0</v>
      </c>
      <c r="I477" s="39">
        <f t="shared" ca="1" si="289"/>
        <v>0</v>
      </c>
      <c r="J477" s="39">
        <f t="shared" ca="1" si="289"/>
        <v>0</v>
      </c>
      <c r="K477" s="39">
        <f t="shared" ca="1" si="289"/>
        <v>0</v>
      </c>
      <c r="L477" s="39">
        <f t="shared" ca="1" si="289"/>
        <v>0</v>
      </c>
      <c r="M477" s="39">
        <f t="shared" ca="1" si="289"/>
        <v>0</v>
      </c>
      <c r="N477" s="39">
        <f t="shared" ca="1" si="289"/>
        <v>0</v>
      </c>
      <c r="O477" s="39">
        <f t="shared" ca="1" si="289"/>
        <v>0</v>
      </c>
      <c r="P477" s="39">
        <f t="shared" ca="1" si="289"/>
        <v>0</v>
      </c>
      <c r="Q477" s="39">
        <f t="shared" ca="1" si="289"/>
        <v>0</v>
      </c>
      <c r="R477" s="39">
        <f t="shared" ca="1" si="289"/>
        <v>0</v>
      </c>
      <c r="S477" s="39">
        <f t="shared" ca="1" si="289"/>
        <v>0</v>
      </c>
      <c r="T477" s="39">
        <f t="shared" ca="1" si="289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289"/>
        <v>0</v>
      </c>
      <c r="H478" s="39">
        <f t="shared" ca="1" si="289"/>
        <v>1</v>
      </c>
      <c r="I478" s="39">
        <f t="shared" ca="1" si="289"/>
        <v>0</v>
      </c>
      <c r="J478" s="39">
        <f t="shared" ca="1" si="289"/>
        <v>0</v>
      </c>
      <c r="K478" s="39">
        <f t="shared" ca="1" si="289"/>
        <v>0</v>
      </c>
      <c r="L478" s="39">
        <f t="shared" ca="1" si="289"/>
        <v>0</v>
      </c>
      <c r="M478" s="39">
        <f t="shared" ca="1" si="289"/>
        <v>0</v>
      </c>
      <c r="N478" s="39">
        <f t="shared" ca="1" si="289"/>
        <v>0</v>
      </c>
      <c r="O478" s="39">
        <f t="shared" ca="1" si="289"/>
        <v>0</v>
      </c>
      <c r="P478" s="39">
        <f t="shared" ca="1" si="289"/>
        <v>0</v>
      </c>
      <c r="Q478" s="39">
        <f t="shared" ca="1" si="289"/>
        <v>0</v>
      </c>
      <c r="R478" s="39">
        <f t="shared" ca="1" si="289"/>
        <v>0</v>
      </c>
      <c r="S478" s="39">
        <f t="shared" ca="1" si="289"/>
        <v>0</v>
      </c>
      <c r="T478" s="39">
        <f t="shared" ca="1" si="289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289"/>
        <v>0</v>
      </c>
      <c r="H479" s="39">
        <f t="shared" si="289"/>
        <v>0</v>
      </c>
      <c r="I479" s="39">
        <f t="shared" ca="1" si="289"/>
        <v>1</v>
      </c>
      <c r="J479" s="39">
        <f t="shared" ca="1" si="289"/>
        <v>0</v>
      </c>
      <c r="K479" s="39">
        <f t="shared" ca="1" si="289"/>
        <v>0</v>
      </c>
      <c r="L479" s="39">
        <f t="shared" ca="1" si="289"/>
        <v>0</v>
      </c>
      <c r="M479" s="39">
        <f t="shared" ca="1" si="289"/>
        <v>0</v>
      </c>
      <c r="N479" s="39">
        <f t="shared" ca="1" si="289"/>
        <v>0</v>
      </c>
      <c r="O479" s="39">
        <f t="shared" ca="1" si="289"/>
        <v>0</v>
      </c>
      <c r="P479" s="39">
        <f t="shared" ca="1" si="289"/>
        <v>0</v>
      </c>
      <c r="Q479" s="39">
        <f t="shared" ca="1" si="289"/>
        <v>0</v>
      </c>
      <c r="R479" s="39">
        <f t="shared" ca="1" si="289"/>
        <v>0</v>
      </c>
      <c r="S479" s="39">
        <f t="shared" ca="1" si="289"/>
        <v>0</v>
      </c>
      <c r="T479" s="39">
        <f t="shared" ca="1" si="289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289"/>
        <v>0</v>
      </c>
      <c r="H480" s="39">
        <f t="shared" si="289"/>
        <v>0</v>
      </c>
      <c r="I480" s="39">
        <f t="shared" si="289"/>
        <v>0</v>
      </c>
      <c r="J480" s="39">
        <f t="shared" ca="1" si="289"/>
        <v>1</v>
      </c>
      <c r="K480" s="39">
        <f t="shared" ca="1" si="289"/>
        <v>0</v>
      </c>
      <c r="L480" s="39">
        <f t="shared" ca="1" si="289"/>
        <v>0</v>
      </c>
      <c r="M480" s="39">
        <f t="shared" ca="1" si="289"/>
        <v>0</v>
      </c>
      <c r="N480" s="39">
        <f t="shared" ca="1" si="289"/>
        <v>0</v>
      </c>
      <c r="O480" s="39">
        <f t="shared" ca="1" si="289"/>
        <v>0</v>
      </c>
      <c r="P480" s="39">
        <f t="shared" ca="1" si="289"/>
        <v>0</v>
      </c>
      <c r="Q480" s="39">
        <f t="shared" ca="1" si="289"/>
        <v>0</v>
      </c>
      <c r="R480" s="39">
        <f t="shared" ca="1" si="289"/>
        <v>0</v>
      </c>
      <c r="S480" s="39">
        <f t="shared" ca="1" si="289"/>
        <v>0</v>
      </c>
      <c r="T480" s="39">
        <f t="shared" ca="1" si="289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289"/>
        <v>0</v>
      </c>
      <c r="H481" s="39">
        <f t="shared" si="289"/>
        <v>0</v>
      </c>
      <c r="I481" s="39">
        <f t="shared" si="289"/>
        <v>0</v>
      </c>
      <c r="J481" s="39">
        <f t="shared" si="289"/>
        <v>0</v>
      </c>
      <c r="K481" s="39">
        <f t="shared" ca="1" si="289"/>
        <v>1</v>
      </c>
      <c r="L481" s="39">
        <f t="shared" ca="1" si="289"/>
        <v>0</v>
      </c>
      <c r="M481" s="39">
        <f t="shared" ca="1" si="289"/>
        <v>0</v>
      </c>
      <c r="N481" s="39">
        <f t="shared" ca="1" si="289"/>
        <v>0</v>
      </c>
      <c r="O481" s="39">
        <f t="shared" ca="1" si="289"/>
        <v>0</v>
      </c>
      <c r="P481" s="39">
        <f t="shared" ca="1" si="289"/>
        <v>0</v>
      </c>
      <c r="Q481" s="39">
        <f t="shared" ca="1" si="289"/>
        <v>0</v>
      </c>
      <c r="R481" s="39">
        <f t="shared" ca="1" si="289"/>
        <v>0</v>
      </c>
      <c r="S481" s="39">
        <f t="shared" ca="1" si="289"/>
        <v>0</v>
      </c>
      <c r="T481" s="39">
        <f t="shared" ca="1" si="289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289"/>
        <v>0</v>
      </c>
      <c r="H482" s="39">
        <f t="shared" si="289"/>
        <v>0</v>
      </c>
      <c r="I482" s="39">
        <f t="shared" si="289"/>
        <v>0</v>
      </c>
      <c r="J482" s="39">
        <f t="shared" si="289"/>
        <v>0</v>
      </c>
      <c r="K482" s="39">
        <f t="shared" si="289"/>
        <v>0</v>
      </c>
      <c r="L482" s="39">
        <f t="shared" ca="1" si="289"/>
        <v>1</v>
      </c>
      <c r="M482" s="39">
        <f t="shared" ca="1" si="289"/>
        <v>0</v>
      </c>
      <c r="N482" s="39">
        <f t="shared" ca="1" si="289"/>
        <v>0</v>
      </c>
      <c r="O482" s="39">
        <f t="shared" ca="1" si="289"/>
        <v>0</v>
      </c>
      <c r="P482" s="39">
        <f t="shared" ca="1" si="289"/>
        <v>0</v>
      </c>
      <c r="Q482" s="39">
        <f t="shared" ca="1" si="289"/>
        <v>0</v>
      </c>
      <c r="R482" s="39">
        <f t="shared" ca="1" si="289"/>
        <v>0</v>
      </c>
      <c r="S482" s="39">
        <f t="shared" ca="1" si="289"/>
        <v>0</v>
      </c>
      <c r="T482" s="39">
        <f t="shared" ca="1" si="289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289"/>
        <v>0</v>
      </c>
      <c r="H483" s="39">
        <f t="shared" si="289"/>
        <v>0</v>
      </c>
      <c r="I483" s="39">
        <f t="shared" si="289"/>
        <v>0</v>
      </c>
      <c r="J483" s="39">
        <f t="shared" si="289"/>
        <v>0</v>
      </c>
      <c r="K483" s="39">
        <f t="shared" si="289"/>
        <v>0</v>
      </c>
      <c r="L483" s="39">
        <f t="shared" si="289"/>
        <v>0</v>
      </c>
      <c r="M483" s="39">
        <f t="shared" ca="1" si="289"/>
        <v>1</v>
      </c>
      <c r="N483" s="39">
        <f t="shared" ca="1" si="289"/>
        <v>0</v>
      </c>
      <c r="O483" s="39">
        <f t="shared" ca="1" si="289"/>
        <v>0</v>
      </c>
      <c r="P483" s="39">
        <f t="shared" ca="1" si="289"/>
        <v>0</v>
      </c>
      <c r="Q483" s="39">
        <f t="shared" ca="1" si="289"/>
        <v>0</v>
      </c>
      <c r="R483" s="39">
        <f t="shared" ca="1" si="289"/>
        <v>0</v>
      </c>
      <c r="S483" s="39">
        <f t="shared" ca="1" si="289"/>
        <v>0</v>
      </c>
      <c r="T483" s="39">
        <f t="shared" ca="1" si="289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289"/>
        <v>0</v>
      </c>
      <c r="H484" s="39">
        <f t="shared" si="289"/>
        <v>0</v>
      </c>
      <c r="I484" s="39">
        <f t="shared" si="289"/>
        <v>0</v>
      </c>
      <c r="J484" s="39">
        <f t="shared" si="289"/>
        <v>0</v>
      </c>
      <c r="K484" s="39">
        <f t="shared" si="289"/>
        <v>0</v>
      </c>
      <c r="L484" s="39">
        <f t="shared" si="289"/>
        <v>0</v>
      </c>
      <c r="M484" s="39">
        <f t="shared" si="289"/>
        <v>0</v>
      </c>
      <c r="N484" s="39">
        <f t="shared" ca="1" si="289"/>
        <v>1</v>
      </c>
      <c r="O484" s="39">
        <f t="shared" ca="1" si="289"/>
        <v>0</v>
      </c>
      <c r="P484" s="39">
        <f t="shared" ca="1" si="289"/>
        <v>0</v>
      </c>
      <c r="Q484" s="39">
        <f t="shared" ca="1" si="289"/>
        <v>0</v>
      </c>
      <c r="R484" s="39">
        <f t="shared" ca="1" si="289"/>
        <v>0</v>
      </c>
      <c r="S484" s="39">
        <f t="shared" ca="1" si="289"/>
        <v>0</v>
      </c>
      <c r="T484" s="39">
        <f t="shared" ca="1" si="289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289"/>
        <v>0</v>
      </c>
      <c r="H485" s="39">
        <f t="shared" si="289"/>
        <v>0</v>
      </c>
      <c r="I485" s="39">
        <f t="shared" si="289"/>
        <v>0</v>
      </c>
      <c r="J485" s="39">
        <f t="shared" si="289"/>
        <v>0</v>
      </c>
      <c r="K485" s="39">
        <f t="shared" si="289"/>
        <v>0</v>
      </c>
      <c r="L485" s="39">
        <f t="shared" si="289"/>
        <v>0</v>
      </c>
      <c r="M485" s="39">
        <f t="shared" si="289"/>
        <v>0</v>
      </c>
      <c r="N485" s="39">
        <f t="shared" si="289"/>
        <v>0</v>
      </c>
      <c r="O485" s="39">
        <f t="shared" ca="1" si="289"/>
        <v>1</v>
      </c>
      <c r="P485" s="39">
        <f t="shared" ca="1" si="289"/>
        <v>0</v>
      </c>
      <c r="Q485" s="39">
        <f t="shared" ca="1" si="289"/>
        <v>0</v>
      </c>
      <c r="R485" s="39">
        <f t="shared" ca="1" si="289"/>
        <v>0</v>
      </c>
      <c r="S485" s="39">
        <f t="shared" ca="1" si="289"/>
        <v>0</v>
      </c>
      <c r="T485" s="39">
        <f t="shared" ca="1" si="289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289"/>
        <v>0</v>
      </c>
      <c r="H486" s="39">
        <f t="shared" si="289"/>
        <v>0</v>
      </c>
      <c r="I486" s="39">
        <f t="shared" si="289"/>
        <v>0</v>
      </c>
      <c r="J486" s="39">
        <f t="shared" si="289"/>
        <v>0</v>
      </c>
      <c r="K486" s="39">
        <f t="shared" si="289"/>
        <v>0</v>
      </c>
      <c r="L486" s="39">
        <f t="shared" si="289"/>
        <v>0</v>
      </c>
      <c r="M486" s="39">
        <f t="shared" si="289"/>
        <v>0</v>
      </c>
      <c r="N486" s="39">
        <f t="shared" si="289"/>
        <v>0</v>
      </c>
      <c r="O486" s="39">
        <f t="shared" si="289"/>
        <v>0</v>
      </c>
      <c r="P486" s="39">
        <f t="shared" ca="1" si="289"/>
        <v>1</v>
      </c>
      <c r="Q486" s="39">
        <f t="shared" ca="1" si="289"/>
        <v>0</v>
      </c>
      <c r="R486" s="39">
        <f t="shared" ca="1" si="289"/>
        <v>0</v>
      </c>
      <c r="S486" s="39">
        <f t="shared" ca="1" si="289"/>
        <v>0</v>
      </c>
      <c r="T486" s="39">
        <f t="shared" ca="1" si="289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289"/>
        <v>0</v>
      </c>
      <c r="H487" s="39">
        <f t="shared" si="289"/>
        <v>0</v>
      </c>
      <c r="I487" s="39">
        <f t="shared" si="289"/>
        <v>0</v>
      </c>
      <c r="J487" s="39">
        <f t="shared" si="289"/>
        <v>0</v>
      </c>
      <c r="K487" s="39">
        <f t="shared" si="289"/>
        <v>0</v>
      </c>
      <c r="L487" s="39">
        <f t="shared" si="289"/>
        <v>0</v>
      </c>
      <c r="M487" s="39">
        <f t="shared" si="289"/>
        <v>0</v>
      </c>
      <c r="N487" s="39">
        <f t="shared" si="289"/>
        <v>0</v>
      </c>
      <c r="O487" s="39">
        <f t="shared" si="289"/>
        <v>0</v>
      </c>
      <c r="P487" s="39">
        <f t="shared" si="289"/>
        <v>0</v>
      </c>
      <c r="Q487" s="39">
        <f t="shared" ca="1" si="289"/>
        <v>1</v>
      </c>
      <c r="R487" s="39">
        <f t="shared" ca="1" si="289"/>
        <v>0</v>
      </c>
      <c r="S487" s="39">
        <f t="shared" ca="1" si="289"/>
        <v>0</v>
      </c>
      <c r="T487" s="39">
        <f t="shared" ca="1" si="289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289"/>
        <v>0</v>
      </c>
      <c r="H488" s="39">
        <f t="shared" si="289"/>
        <v>0</v>
      </c>
      <c r="I488" s="39">
        <f t="shared" si="289"/>
        <v>0</v>
      </c>
      <c r="J488" s="39">
        <f t="shared" si="289"/>
        <v>0</v>
      </c>
      <c r="K488" s="39">
        <f t="shared" si="289"/>
        <v>0</v>
      </c>
      <c r="L488" s="39">
        <f t="shared" si="289"/>
        <v>0</v>
      </c>
      <c r="M488" s="39">
        <f t="shared" si="289"/>
        <v>0</v>
      </c>
      <c r="N488" s="39">
        <f t="shared" si="289"/>
        <v>0</v>
      </c>
      <c r="O488" s="39">
        <f t="shared" si="289"/>
        <v>0</v>
      </c>
      <c r="P488" s="39">
        <f t="shared" si="289"/>
        <v>0</v>
      </c>
      <c r="Q488" s="39">
        <f t="shared" si="289"/>
        <v>0</v>
      </c>
      <c r="R488" s="39">
        <f t="shared" ca="1" si="289"/>
        <v>1</v>
      </c>
      <c r="S488" s="39">
        <f t="shared" ca="1" si="289"/>
        <v>0</v>
      </c>
      <c r="T488" s="39">
        <f t="shared" ca="1" si="289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289"/>
        <v>0</v>
      </c>
      <c r="H489" s="39">
        <f t="shared" si="289"/>
        <v>0</v>
      </c>
      <c r="I489" s="39">
        <f t="shared" si="289"/>
        <v>0</v>
      </c>
      <c r="J489" s="39">
        <f t="shared" si="289"/>
        <v>0</v>
      </c>
      <c r="K489" s="39">
        <f t="shared" si="289"/>
        <v>0</v>
      </c>
      <c r="L489" s="39">
        <f t="shared" si="289"/>
        <v>0</v>
      </c>
      <c r="M489" s="39">
        <f t="shared" si="289"/>
        <v>0</v>
      </c>
      <c r="N489" s="39">
        <f t="shared" si="289"/>
        <v>0</v>
      </c>
      <c r="O489" s="39">
        <f t="shared" si="289"/>
        <v>0</v>
      </c>
      <c r="P489" s="39">
        <f t="shared" si="289"/>
        <v>0</v>
      </c>
      <c r="Q489" s="39">
        <f t="shared" si="289"/>
        <v>0</v>
      </c>
      <c r="R489" s="39">
        <f t="shared" si="289"/>
        <v>0</v>
      </c>
      <c r="S489" s="39">
        <f t="shared" ca="1" si="289"/>
        <v>1</v>
      </c>
      <c r="T489" s="39">
        <f t="shared" ca="1" si="289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289"/>
        <v>0</v>
      </c>
      <c r="H490" s="39">
        <f t="shared" si="289"/>
        <v>0</v>
      </c>
      <c r="I490" s="39">
        <f t="shared" si="289"/>
        <v>0</v>
      </c>
      <c r="J490" s="39">
        <f t="shared" si="289"/>
        <v>0</v>
      </c>
      <c r="K490" s="39">
        <f t="shared" si="289"/>
        <v>0</v>
      </c>
      <c r="L490" s="39">
        <f t="shared" si="289"/>
        <v>0</v>
      </c>
      <c r="M490" s="39">
        <f t="shared" si="289"/>
        <v>0</v>
      </c>
      <c r="N490" s="39">
        <f t="shared" si="289"/>
        <v>0</v>
      </c>
      <c r="O490" s="39">
        <f t="shared" si="289"/>
        <v>0</v>
      </c>
      <c r="P490" s="39">
        <f t="shared" si="289"/>
        <v>0</v>
      </c>
      <c r="Q490" s="39">
        <f t="shared" si="289"/>
        <v>0</v>
      </c>
      <c r="R490" s="39">
        <f t="shared" si="289"/>
        <v>0</v>
      </c>
      <c r="S490" s="39">
        <f t="shared" si="289"/>
        <v>0</v>
      </c>
      <c r="T490" s="39">
        <f t="shared" ca="1" si="289"/>
        <v>1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 ca="1">F$112</f>
        <v>PP0</v>
      </c>
      <c r="G492" s="15" t="str">
        <f t="shared" ref="G492:T492" ca="1" si="290">G$112</f>
        <v>PP0</v>
      </c>
      <c r="H492" s="15" t="str">
        <f t="shared" ca="1" si="290"/>
        <v>PP0</v>
      </c>
      <c r="I492" s="15" t="str">
        <f t="shared" ca="1" si="290"/>
        <v>PP0</v>
      </c>
      <c r="J492" s="15" t="str">
        <f t="shared" ca="1" si="290"/>
        <v>PP0</v>
      </c>
      <c r="K492" s="15" t="str">
        <f t="shared" ca="1" si="290"/>
        <v>PP0</v>
      </c>
      <c r="L492" s="15" t="str">
        <f t="shared" ca="1" si="290"/>
        <v>PP0</v>
      </c>
      <c r="M492" s="15" t="str">
        <f t="shared" ca="1" si="290"/>
        <v>PP0</v>
      </c>
      <c r="N492" s="15" t="str">
        <f t="shared" ca="1" si="290"/>
        <v>PP0</v>
      </c>
      <c r="O492" s="15" t="str">
        <f t="shared" ca="1" si="290"/>
        <v>PP0</v>
      </c>
      <c r="P492" s="15" t="str">
        <f t="shared" ca="1" si="290"/>
        <v>PP0</v>
      </c>
      <c r="Q492" s="15" t="str">
        <f t="shared" ca="1" si="290"/>
        <v>PP0</v>
      </c>
      <c r="R492" s="15" t="str">
        <f t="shared" ca="1" si="290"/>
        <v>PP0</v>
      </c>
      <c r="S492" s="15" t="str">
        <f t="shared" ca="1" si="290"/>
        <v>PP0</v>
      </c>
      <c r="T492" s="15" t="str">
        <f t="shared" ca="1" si="290"/>
        <v>PP0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 ca="1">IF(F492="RP6",Assumptions!H57,0)</f>
        <v>0</v>
      </c>
      <c r="G493" s="39">
        <f ca="1">IF(G492="RP6",Assumptions!I57,0)</f>
        <v>0</v>
      </c>
      <c r="H493" s="39">
        <f ca="1">IF(H492="RP6",Assumptions!J57,0)</f>
        <v>0</v>
      </c>
      <c r="I493" s="39">
        <f ca="1">IF(I492="RP6",Assumptions!K57,0)</f>
        <v>0</v>
      </c>
      <c r="J493" s="39">
        <f ca="1">IF(J492="RP6",Assumptions!L57,0)</f>
        <v>0</v>
      </c>
      <c r="K493" s="39">
        <f ca="1">IF(K492="RP6",Assumptions!M57,0)</f>
        <v>0</v>
      </c>
      <c r="L493" s="39">
        <f ca="1">IF(L492="RP6",Assumptions!N57,0)</f>
        <v>0</v>
      </c>
      <c r="M493" s="39">
        <f ca="1">IF(M492="RP6",Assumptions!O57,0)</f>
        <v>0</v>
      </c>
      <c r="N493" s="39">
        <f ca="1">IF(N492="RP6",Assumptions!P57,0)</f>
        <v>0</v>
      </c>
      <c r="O493" s="39">
        <f ca="1">IF(O492="RP6",Assumptions!Q57,0)</f>
        <v>0</v>
      </c>
      <c r="P493" s="39">
        <f ca="1">IF(P492="RP6",Assumptions!R57,0)</f>
        <v>0</v>
      </c>
      <c r="Q493" s="39">
        <f ca="1">IF(Q492="RP6",Assumptions!S57,0)</f>
        <v>0</v>
      </c>
      <c r="R493" s="39">
        <f ca="1">IF(R492="RP6",Assumptions!T57,0)</f>
        <v>0</v>
      </c>
      <c r="S493" s="39">
        <f ca="1">IF(S492="RP6",Assumptions!U57,0)</f>
        <v>0</v>
      </c>
      <c r="T493" s="39">
        <f ca="1"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ca="1" si="291">F493</f>
        <v>0</v>
      </c>
      <c r="H494" s="39">
        <f t="shared" ca="1" si="291"/>
        <v>0</v>
      </c>
      <c r="I494" s="39">
        <f t="shared" ca="1" si="291"/>
        <v>0</v>
      </c>
      <c r="J494" s="39">
        <f t="shared" ca="1" si="291"/>
        <v>0</v>
      </c>
      <c r="K494" s="39">
        <f t="shared" ca="1" si="291"/>
        <v>0</v>
      </c>
      <c r="L494" s="39">
        <f t="shared" ca="1" si="291"/>
        <v>0</v>
      </c>
      <c r="M494" s="39">
        <f t="shared" ca="1" si="291"/>
        <v>0</v>
      </c>
      <c r="N494" s="39">
        <f t="shared" ca="1" si="291"/>
        <v>0</v>
      </c>
      <c r="O494" s="39">
        <f t="shared" ca="1" si="291"/>
        <v>0</v>
      </c>
      <c r="P494" s="39">
        <f t="shared" ca="1" si="291"/>
        <v>0</v>
      </c>
      <c r="Q494" s="39">
        <f t="shared" ca="1" si="291"/>
        <v>0</v>
      </c>
      <c r="R494" s="39">
        <f t="shared" ca="1" si="291"/>
        <v>0</v>
      </c>
      <c r="S494" s="39">
        <f t="shared" ca="1" si="291"/>
        <v>0</v>
      </c>
      <c r="T494" s="39">
        <f t="shared" ca="1" si="291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291"/>
        <v>0</v>
      </c>
      <c r="H495" s="39">
        <f t="shared" ca="1" si="291"/>
        <v>0</v>
      </c>
      <c r="I495" s="39">
        <f t="shared" ca="1" si="291"/>
        <v>0</v>
      </c>
      <c r="J495" s="39">
        <f t="shared" ca="1" si="291"/>
        <v>0</v>
      </c>
      <c r="K495" s="39">
        <f t="shared" ca="1" si="291"/>
        <v>0</v>
      </c>
      <c r="L495" s="39">
        <f t="shared" ca="1" si="291"/>
        <v>0</v>
      </c>
      <c r="M495" s="39">
        <f t="shared" ca="1" si="291"/>
        <v>0</v>
      </c>
      <c r="N495" s="39">
        <f t="shared" ca="1" si="291"/>
        <v>0</v>
      </c>
      <c r="O495" s="39">
        <f t="shared" ca="1" si="291"/>
        <v>0</v>
      </c>
      <c r="P495" s="39">
        <f t="shared" ca="1" si="291"/>
        <v>0</v>
      </c>
      <c r="Q495" s="39">
        <f t="shared" ca="1" si="291"/>
        <v>0</v>
      </c>
      <c r="R495" s="39">
        <f t="shared" ca="1" si="291"/>
        <v>0</v>
      </c>
      <c r="S495" s="39">
        <f t="shared" ca="1" si="291"/>
        <v>0</v>
      </c>
      <c r="T495" s="39">
        <f t="shared" ca="1" si="291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291"/>
        <v>0</v>
      </c>
      <c r="H496" s="39">
        <f t="shared" si="291"/>
        <v>0</v>
      </c>
      <c r="I496" s="39">
        <f t="shared" ca="1" si="291"/>
        <v>0</v>
      </c>
      <c r="J496" s="39">
        <f t="shared" ca="1" si="291"/>
        <v>0</v>
      </c>
      <c r="K496" s="39">
        <f t="shared" ca="1" si="291"/>
        <v>0</v>
      </c>
      <c r="L496" s="39">
        <f t="shared" ca="1" si="291"/>
        <v>0</v>
      </c>
      <c r="M496" s="39">
        <f t="shared" ca="1" si="291"/>
        <v>0</v>
      </c>
      <c r="N496" s="39">
        <f t="shared" ca="1" si="291"/>
        <v>0</v>
      </c>
      <c r="O496" s="39">
        <f t="shared" ca="1" si="291"/>
        <v>0</v>
      </c>
      <c r="P496" s="39">
        <f t="shared" ca="1" si="291"/>
        <v>0</v>
      </c>
      <c r="Q496" s="39">
        <f t="shared" ca="1" si="291"/>
        <v>0</v>
      </c>
      <c r="R496" s="39">
        <f t="shared" ca="1" si="291"/>
        <v>0</v>
      </c>
      <c r="S496" s="39">
        <f t="shared" ca="1" si="291"/>
        <v>0</v>
      </c>
      <c r="T496" s="39">
        <f t="shared" ca="1" si="291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291"/>
        <v>0</v>
      </c>
      <c r="H497" s="39">
        <f t="shared" si="291"/>
        <v>0</v>
      </c>
      <c r="I497" s="39">
        <f t="shared" si="291"/>
        <v>0</v>
      </c>
      <c r="J497" s="39">
        <f t="shared" ca="1" si="291"/>
        <v>0</v>
      </c>
      <c r="K497" s="39">
        <f t="shared" ca="1" si="291"/>
        <v>0</v>
      </c>
      <c r="L497" s="39">
        <f t="shared" ca="1" si="291"/>
        <v>0</v>
      </c>
      <c r="M497" s="39">
        <f t="shared" ca="1" si="291"/>
        <v>0</v>
      </c>
      <c r="N497" s="39">
        <f t="shared" ca="1" si="291"/>
        <v>0</v>
      </c>
      <c r="O497" s="39">
        <f t="shared" ca="1" si="291"/>
        <v>0</v>
      </c>
      <c r="P497" s="39">
        <f t="shared" ca="1" si="291"/>
        <v>0</v>
      </c>
      <c r="Q497" s="39">
        <f t="shared" ca="1" si="291"/>
        <v>0</v>
      </c>
      <c r="R497" s="39">
        <f t="shared" ca="1" si="291"/>
        <v>0</v>
      </c>
      <c r="S497" s="39">
        <f t="shared" ca="1" si="291"/>
        <v>0</v>
      </c>
      <c r="T497" s="39">
        <f t="shared" ca="1" si="291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291"/>
        <v>0</v>
      </c>
      <c r="H498" s="39">
        <f t="shared" si="291"/>
        <v>0</v>
      </c>
      <c r="I498" s="39">
        <f t="shared" si="291"/>
        <v>0</v>
      </c>
      <c r="J498" s="39">
        <f t="shared" si="291"/>
        <v>0</v>
      </c>
      <c r="K498" s="39">
        <f t="shared" ca="1" si="291"/>
        <v>0</v>
      </c>
      <c r="L498" s="39">
        <f t="shared" ca="1" si="291"/>
        <v>0</v>
      </c>
      <c r="M498" s="39">
        <f t="shared" ca="1" si="291"/>
        <v>0</v>
      </c>
      <c r="N498" s="39">
        <f t="shared" ca="1" si="291"/>
        <v>0</v>
      </c>
      <c r="O498" s="39">
        <f t="shared" ca="1" si="291"/>
        <v>0</v>
      </c>
      <c r="P498" s="39">
        <f t="shared" ca="1" si="291"/>
        <v>0</v>
      </c>
      <c r="Q498" s="39">
        <f t="shared" ca="1" si="291"/>
        <v>0</v>
      </c>
      <c r="R498" s="39">
        <f t="shared" ca="1" si="291"/>
        <v>0</v>
      </c>
      <c r="S498" s="39">
        <f t="shared" ca="1" si="291"/>
        <v>0</v>
      </c>
      <c r="T498" s="39">
        <f t="shared" ca="1" si="291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291"/>
        <v>0</v>
      </c>
      <c r="H499" s="39">
        <f t="shared" si="291"/>
        <v>0</v>
      </c>
      <c r="I499" s="39">
        <f t="shared" si="291"/>
        <v>0</v>
      </c>
      <c r="J499" s="39">
        <f t="shared" si="291"/>
        <v>0</v>
      </c>
      <c r="K499" s="39">
        <f t="shared" si="291"/>
        <v>0</v>
      </c>
      <c r="L499" s="39">
        <f t="shared" ca="1" si="291"/>
        <v>0</v>
      </c>
      <c r="M499" s="39">
        <f t="shared" ca="1" si="291"/>
        <v>0</v>
      </c>
      <c r="N499" s="39">
        <f t="shared" ca="1" si="291"/>
        <v>0</v>
      </c>
      <c r="O499" s="39">
        <f t="shared" ca="1" si="291"/>
        <v>0</v>
      </c>
      <c r="P499" s="39">
        <f t="shared" ca="1" si="291"/>
        <v>0</v>
      </c>
      <c r="Q499" s="39">
        <f t="shared" ca="1" si="291"/>
        <v>0</v>
      </c>
      <c r="R499" s="39">
        <f t="shared" ca="1" si="291"/>
        <v>0</v>
      </c>
      <c r="S499" s="39">
        <f t="shared" ca="1" si="291"/>
        <v>0</v>
      </c>
      <c r="T499" s="39">
        <f t="shared" ca="1" si="291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291"/>
        <v>0</v>
      </c>
      <c r="H500" s="39">
        <f t="shared" si="291"/>
        <v>0</v>
      </c>
      <c r="I500" s="39">
        <f t="shared" si="291"/>
        <v>0</v>
      </c>
      <c r="J500" s="39">
        <f t="shared" si="291"/>
        <v>0</v>
      </c>
      <c r="K500" s="39">
        <f t="shared" si="291"/>
        <v>0</v>
      </c>
      <c r="L500" s="39">
        <f t="shared" si="291"/>
        <v>0</v>
      </c>
      <c r="M500" s="39">
        <f t="shared" ca="1" si="291"/>
        <v>0</v>
      </c>
      <c r="N500" s="39">
        <f t="shared" ca="1" si="291"/>
        <v>0</v>
      </c>
      <c r="O500" s="39">
        <f t="shared" ca="1" si="291"/>
        <v>0</v>
      </c>
      <c r="P500" s="39">
        <f t="shared" ca="1" si="291"/>
        <v>0</v>
      </c>
      <c r="Q500" s="39">
        <f t="shared" ca="1" si="291"/>
        <v>0</v>
      </c>
      <c r="R500" s="39">
        <f t="shared" ca="1" si="291"/>
        <v>0</v>
      </c>
      <c r="S500" s="39">
        <f t="shared" ca="1" si="291"/>
        <v>0</v>
      </c>
      <c r="T500" s="39">
        <f t="shared" ca="1" si="291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291"/>
        <v>0</v>
      </c>
      <c r="H501" s="39">
        <f t="shared" si="291"/>
        <v>0</v>
      </c>
      <c r="I501" s="39">
        <f t="shared" si="291"/>
        <v>0</v>
      </c>
      <c r="J501" s="39">
        <f t="shared" si="291"/>
        <v>0</v>
      </c>
      <c r="K501" s="39">
        <f t="shared" si="291"/>
        <v>0</v>
      </c>
      <c r="L501" s="39">
        <f t="shared" si="291"/>
        <v>0</v>
      </c>
      <c r="M501" s="39">
        <f t="shared" si="291"/>
        <v>0</v>
      </c>
      <c r="N501" s="39">
        <f t="shared" ca="1" si="291"/>
        <v>0</v>
      </c>
      <c r="O501" s="39">
        <f t="shared" ca="1" si="291"/>
        <v>0</v>
      </c>
      <c r="P501" s="39">
        <f t="shared" ca="1" si="291"/>
        <v>0</v>
      </c>
      <c r="Q501" s="39">
        <f t="shared" ca="1" si="291"/>
        <v>0</v>
      </c>
      <c r="R501" s="39">
        <f t="shared" ca="1" si="291"/>
        <v>0</v>
      </c>
      <c r="S501" s="39">
        <f t="shared" ca="1" si="291"/>
        <v>0</v>
      </c>
      <c r="T501" s="39">
        <f t="shared" ca="1" si="291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291"/>
        <v>0</v>
      </c>
      <c r="H502" s="39">
        <f t="shared" si="291"/>
        <v>0</v>
      </c>
      <c r="I502" s="39">
        <f t="shared" si="291"/>
        <v>0</v>
      </c>
      <c r="J502" s="39">
        <f t="shared" si="291"/>
        <v>0</v>
      </c>
      <c r="K502" s="39">
        <f t="shared" si="291"/>
        <v>0</v>
      </c>
      <c r="L502" s="39">
        <f t="shared" si="291"/>
        <v>0</v>
      </c>
      <c r="M502" s="39">
        <f t="shared" si="291"/>
        <v>0</v>
      </c>
      <c r="N502" s="39">
        <f t="shared" si="291"/>
        <v>0</v>
      </c>
      <c r="O502" s="39">
        <f t="shared" ca="1" si="291"/>
        <v>0</v>
      </c>
      <c r="P502" s="39">
        <f t="shared" ca="1" si="291"/>
        <v>0</v>
      </c>
      <c r="Q502" s="39">
        <f t="shared" ca="1" si="291"/>
        <v>0</v>
      </c>
      <c r="R502" s="39">
        <f t="shared" ca="1" si="291"/>
        <v>0</v>
      </c>
      <c r="S502" s="39">
        <f t="shared" ca="1" si="291"/>
        <v>0</v>
      </c>
      <c r="T502" s="39">
        <f t="shared" ca="1" si="291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291"/>
        <v>0</v>
      </c>
      <c r="H503" s="39">
        <f t="shared" si="291"/>
        <v>0</v>
      </c>
      <c r="I503" s="39">
        <f t="shared" si="291"/>
        <v>0</v>
      </c>
      <c r="J503" s="39">
        <f t="shared" si="291"/>
        <v>0</v>
      </c>
      <c r="K503" s="39">
        <f t="shared" si="291"/>
        <v>0</v>
      </c>
      <c r="L503" s="39">
        <f t="shared" si="291"/>
        <v>0</v>
      </c>
      <c r="M503" s="39">
        <f t="shared" si="291"/>
        <v>0</v>
      </c>
      <c r="N503" s="39">
        <f t="shared" si="291"/>
        <v>0</v>
      </c>
      <c r="O503" s="39">
        <f t="shared" si="291"/>
        <v>0</v>
      </c>
      <c r="P503" s="39">
        <f t="shared" ca="1" si="291"/>
        <v>0</v>
      </c>
      <c r="Q503" s="39">
        <f t="shared" ca="1" si="291"/>
        <v>0</v>
      </c>
      <c r="R503" s="39">
        <f t="shared" ca="1" si="291"/>
        <v>0</v>
      </c>
      <c r="S503" s="39">
        <f t="shared" ca="1" si="291"/>
        <v>0</v>
      </c>
      <c r="T503" s="39">
        <f t="shared" ca="1" si="291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291"/>
        <v>0</v>
      </c>
      <c r="H504" s="39">
        <f t="shared" si="291"/>
        <v>0</v>
      </c>
      <c r="I504" s="39">
        <f t="shared" si="291"/>
        <v>0</v>
      </c>
      <c r="J504" s="39">
        <f t="shared" si="291"/>
        <v>0</v>
      </c>
      <c r="K504" s="39">
        <f t="shared" si="291"/>
        <v>0</v>
      </c>
      <c r="L504" s="39">
        <f t="shared" si="291"/>
        <v>0</v>
      </c>
      <c r="M504" s="39">
        <f t="shared" si="291"/>
        <v>0</v>
      </c>
      <c r="N504" s="39">
        <f t="shared" si="291"/>
        <v>0</v>
      </c>
      <c r="O504" s="39">
        <f t="shared" si="291"/>
        <v>0</v>
      </c>
      <c r="P504" s="39">
        <f t="shared" si="291"/>
        <v>0</v>
      </c>
      <c r="Q504" s="39">
        <f t="shared" ca="1" si="291"/>
        <v>0</v>
      </c>
      <c r="R504" s="39">
        <f t="shared" ca="1" si="291"/>
        <v>0</v>
      </c>
      <c r="S504" s="39">
        <f t="shared" ca="1" si="291"/>
        <v>0</v>
      </c>
      <c r="T504" s="39">
        <f t="shared" ca="1" si="291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291"/>
        <v>0</v>
      </c>
      <c r="H505" s="39">
        <f t="shared" si="291"/>
        <v>0</v>
      </c>
      <c r="I505" s="39">
        <f t="shared" si="291"/>
        <v>0</v>
      </c>
      <c r="J505" s="39">
        <f t="shared" si="291"/>
        <v>0</v>
      </c>
      <c r="K505" s="39">
        <f t="shared" si="291"/>
        <v>0</v>
      </c>
      <c r="L505" s="39">
        <f t="shared" si="291"/>
        <v>0</v>
      </c>
      <c r="M505" s="39">
        <f t="shared" si="291"/>
        <v>0</v>
      </c>
      <c r="N505" s="39">
        <f t="shared" si="291"/>
        <v>0</v>
      </c>
      <c r="O505" s="39">
        <f t="shared" si="291"/>
        <v>0</v>
      </c>
      <c r="P505" s="39">
        <f t="shared" si="291"/>
        <v>0</v>
      </c>
      <c r="Q505" s="39">
        <f t="shared" si="291"/>
        <v>0</v>
      </c>
      <c r="R505" s="39">
        <f t="shared" ca="1" si="291"/>
        <v>0</v>
      </c>
      <c r="S505" s="39">
        <f t="shared" ca="1" si="291"/>
        <v>0</v>
      </c>
      <c r="T505" s="39">
        <f t="shared" ca="1" si="291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291"/>
        <v>0</v>
      </c>
      <c r="H506" s="39">
        <f t="shared" si="291"/>
        <v>0</v>
      </c>
      <c r="I506" s="39">
        <f t="shared" si="291"/>
        <v>0</v>
      </c>
      <c r="J506" s="39">
        <f t="shared" si="291"/>
        <v>0</v>
      </c>
      <c r="K506" s="39">
        <f t="shared" si="291"/>
        <v>0</v>
      </c>
      <c r="L506" s="39">
        <f t="shared" si="291"/>
        <v>0</v>
      </c>
      <c r="M506" s="39">
        <f t="shared" si="291"/>
        <v>0</v>
      </c>
      <c r="N506" s="39">
        <f t="shared" si="291"/>
        <v>0</v>
      </c>
      <c r="O506" s="39">
        <f t="shared" si="291"/>
        <v>0</v>
      </c>
      <c r="P506" s="39">
        <f t="shared" si="291"/>
        <v>0</v>
      </c>
      <c r="Q506" s="39">
        <f t="shared" si="291"/>
        <v>0</v>
      </c>
      <c r="R506" s="39">
        <f t="shared" si="291"/>
        <v>0</v>
      </c>
      <c r="S506" s="39">
        <f t="shared" ca="1" si="291"/>
        <v>0</v>
      </c>
      <c r="T506" s="39">
        <f t="shared" ca="1" si="291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291"/>
        <v>0</v>
      </c>
      <c r="H507" s="39">
        <f t="shared" si="291"/>
        <v>0</v>
      </c>
      <c r="I507" s="39">
        <f t="shared" si="291"/>
        <v>0</v>
      </c>
      <c r="J507" s="39">
        <f t="shared" si="291"/>
        <v>0</v>
      </c>
      <c r="K507" s="39">
        <f t="shared" si="291"/>
        <v>0</v>
      </c>
      <c r="L507" s="39">
        <f t="shared" si="291"/>
        <v>0</v>
      </c>
      <c r="M507" s="39">
        <f t="shared" si="291"/>
        <v>0</v>
      </c>
      <c r="N507" s="39">
        <f t="shared" si="291"/>
        <v>0</v>
      </c>
      <c r="O507" s="39">
        <f t="shared" si="291"/>
        <v>0</v>
      </c>
      <c r="P507" s="39">
        <f t="shared" si="291"/>
        <v>0</v>
      </c>
      <c r="Q507" s="39">
        <f t="shared" si="291"/>
        <v>0</v>
      </c>
      <c r="R507" s="39">
        <f t="shared" si="291"/>
        <v>0</v>
      </c>
      <c r="S507" s="39">
        <f t="shared" si="291"/>
        <v>0</v>
      </c>
      <c r="T507" s="39">
        <f t="shared" ca="1" si="291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 ca="1">F$113</f>
        <v>RP6</v>
      </c>
      <c r="G509" s="15" t="str">
        <f t="shared" ref="G509:T509" ca="1" si="292">G$113</f>
        <v>RP6</v>
      </c>
      <c r="H509" s="15" t="str">
        <f t="shared" ca="1" si="292"/>
        <v>RP6</v>
      </c>
      <c r="I509" s="15" t="str">
        <f t="shared" ca="1" si="292"/>
        <v>RP6</v>
      </c>
      <c r="J509" s="15" t="str">
        <f t="shared" ca="1" si="292"/>
        <v>RP6</v>
      </c>
      <c r="K509" s="15" t="str">
        <f t="shared" ca="1" si="292"/>
        <v>PP4</v>
      </c>
      <c r="L509" s="15" t="str">
        <f t="shared" ca="1" si="292"/>
        <v>PP4</v>
      </c>
      <c r="M509" s="15" t="str">
        <f t="shared" ca="1" si="292"/>
        <v>PP4</v>
      </c>
      <c r="N509" s="15" t="str">
        <f t="shared" ca="1" si="292"/>
        <v>PP4</v>
      </c>
      <c r="O509" s="15" t="str">
        <f t="shared" ca="1" si="292"/>
        <v>PP4</v>
      </c>
      <c r="P509" s="15" t="str">
        <f t="shared" ca="1" si="292"/>
        <v>PP4</v>
      </c>
      <c r="Q509" s="15" t="str">
        <f t="shared" ca="1" si="292"/>
        <v>PP4</v>
      </c>
      <c r="R509" s="15" t="str">
        <f t="shared" ca="1" si="292"/>
        <v>PP4</v>
      </c>
      <c r="S509" s="15" t="str">
        <f t="shared" ca="1" si="292"/>
        <v>PP4</v>
      </c>
      <c r="T509" s="15" t="str">
        <f t="shared" ca="1" si="292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 ca="1">IF(F509="RP6",Assumptions!H58,0)</f>
        <v>1</v>
      </c>
      <c r="G510" s="39">
        <f ca="1">IF(G509="RP6",Assumptions!I58,0)</f>
        <v>0</v>
      </c>
      <c r="H510" s="39">
        <f ca="1">IF(H509="RP6",Assumptions!J58,0)</f>
        <v>0</v>
      </c>
      <c r="I510" s="39">
        <f ca="1">IF(I509="RP6",Assumptions!K58,0)</f>
        <v>0</v>
      </c>
      <c r="J510" s="39">
        <f ca="1">IF(J509="RP6",Assumptions!L58,0)</f>
        <v>0</v>
      </c>
      <c r="K510" s="39">
        <f ca="1">IF(K509="RP6",Assumptions!M58,0)</f>
        <v>0</v>
      </c>
      <c r="L510" s="39">
        <f ca="1">IF(L509="RP6",Assumptions!N58,0)</f>
        <v>0</v>
      </c>
      <c r="M510" s="39">
        <f ca="1">IF(M509="RP6",Assumptions!O58,0)</f>
        <v>0</v>
      </c>
      <c r="N510" s="39">
        <f ca="1">IF(N509="RP6",Assumptions!P58,0)</f>
        <v>0</v>
      </c>
      <c r="O510" s="39">
        <f ca="1">IF(O509="RP6",Assumptions!Q58,0)</f>
        <v>0</v>
      </c>
      <c r="P510" s="39">
        <f ca="1">IF(P509="RP6",Assumptions!R58,0)</f>
        <v>0</v>
      </c>
      <c r="Q510" s="39">
        <f ca="1">IF(Q509="RP6",Assumptions!S58,0)</f>
        <v>0</v>
      </c>
      <c r="R510" s="39">
        <f ca="1">IF(R509="RP6",Assumptions!T58,0)</f>
        <v>0</v>
      </c>
      <c r="S510" s="39">
        <f ca="1">IF(S509="RP6",Assumptions!U58,0)</f>
        <v>0</v>
      </c>
      <c r="T510" s="39">
        <f ca="1"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ca="1" si="293">F510</f>
        <v>1</v>
      </c>
      <c r="H511" s="39">
        <f t="shared" ca="1" si="293"/>
        <v>0</v>
      </c>
      <c r="I511" s="39">
        <f t="shared" ca="1" si="293"/>
        <v>0</v>
      </c>
      <c r="J511" s="39">
        <f t="shared" ca="1" si="293"/>
        <v>0</v>
      </c>
      <c r="K511" s="39">
        <f t="shared" ca="1" si="293"/>
        <v>0</v>
      </c>
      <c r="L511" s="39">
        <f t="shared" ca="1" si="293"/>
        <v>0</v>
      </c>
      <c r="M511" s="39">
        <f t="shared" ca="1" si="293"/>
        <v>0</v>
      </c>
      <c r="N511" s="39">
        <f t="shared" ca="1" si="293"/>
        <v>0</v>
      </c>
      <c r="O511" s="39">
        <f t="shared" ca="1" si="293"/>
        <v>0</v>
      </c>
      <c r="P511" s="39">
        <f t="shared" ca="1" si="293"/>
        <v>0</v>
      </c>
      <c r="Q511" s="39">
        <f t="shared" ca="1" si="293"/>
        <v>0</v>
      </c>
      <c r="R511" s="39">
        <f t="shared" ca="1" si="293"/>
        <v>0</v>
      </c>
      <c r="S511" s="39">
        <f t="shared" ca="1" si="293"/>
        <v>0</v>
      </c>
      <c r="T511" s="39">
        <f t="shared" ca="1" si="293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293"/>
        <v>0</v>
      </c>
      <c r="H512" s="39">
        <f t="shared" ca="1" si="293"/>
        <v>1</v>
      </c>
      <c r="I512" s="39">
        <f t="shared" ca="1" si="293"/>
        <v>0</v>
      </c>
      <c r="J512" s="39">
        <f t="shared" ca="1" si="293"/>
        <v>0</v>
      </c>
      <c r="K512" s="39">
        <f t="shared" ca="1" si="293"/>
        <v>0</v>
      </c>
      <c r="L512" s="39">
        <f t="shared" ca="1" si="293"/>
        <v>0</v>
      </c>
      <c r="M512" s="39">
        <f t="shared" ca="1" si="293"/>
        <v>0</v>
      </c>
      <c r="N512" s="39">
        <f t="shared" ca="1" si="293"/>
        <v>0</v>
      </c>
      <c r="O512" s="39">
        <f t="shared" ca="1" si="293"/>
        <v>0</v>
      </c>
      <c r="P512" s="39">
        <f t="shared" ca="1" si="293"/>
        <v>0</v>
      </c>
      <c r="Q512" s="39">
        <f t="shared" ca="1" si="293"/>
        <v>0</v>
      </c>
      <c r="R512" s="39">
        <f t="shared" ca="1" si="293"/>
        <v>0</v>
      </c>
      <c r="S512" s="39">
        <f t="shared" ca="1" si="293"/>
        <v>0</v>
      </c>
      <c r="T512" s="39">
        <f t="shared" ca="1" si="293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293"/>
        <v>0</v>
      </c>
      <c r="H513" s="39">
        <f t="shared" si="293"/>
        <v>0</v>
      </c>
      <c r="I513" s="39">
        <f t="shared" ca="1" si="293"/>
        <v>1</v>
      </c>
      <c r="J513" s="39">
        <f t="shared" ca="1" si="293"/>
        <v>0</v>
      </c>
      <c r="K513" s="39">
        <f t="shared" ca="1" si="293"/>
        <v>0</v>
      </c>
      <c r="L513" s="39">
        <f t="shared" ca="1" si="293"/>
        <v>0</v>
      </c>
      <c r="M513" s="39">
        <f t="shared" ca="1" si="293"/>
        <v>0</v>
      </c>
      <c r="N513" s="39">
        <f t="shared" ca="1" si="293"/>
        <v>0</v>
      </c>
      <c r="O513" s="39">
        <f t="shared" ca="1" si="293"/>
        <v>0</v>
      </c>
      <c r="P513" s="39">
        <f t="shared" ca="1" si="293"/>
        <v>0</v>
      </c>
      <c r="Q513" s="39">
        <f t="shared" ca="1" si="293"/>
        <v>0</v>
      </c>
      <c r="R513" s="39">
        <f t="shared" ca="1" si="293"/>
        <v>0</v>
      </c>
      <c r="S513" s="39">
        <f t="shared" ca="1" si="293"/>
        <v>0</v>
      </c>
      <c r="T513" s="39">
        <f t="shared" ca="1" si="293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293"/>
        <v>0</v>
      </c>
      <c r="H514" s="39">
        <f t="shared" si="293"/>
        <v>0</v>
      </c>
      <c r="I514" s="39">
        <f t="shared" si="293"/>
        <v>0</v>
      </c>
      <c r="J514" s="39">
        <f t="shared" ca="1" si="293"/>
        <v>1</v>
      </c>
      <c r="K514" s="39">
        <f t="shared" ca="1" si="293"/>
        <v>0</v>
      </c>
      <c r="L514" s="39">
        <f t="shared" ca="1" si="293"/>
        <v>0</v>
      </c>
      <c r="M514" s="39">
        <f t="shared" ca="1" si="293"/>
        <v>0</v>
      </c>
      <c r="N514" s="39">
        <f t="shared" ca="1" si="293"/>
        <v>0</v>
      </c>
      <c r="O514" s="39">
        <f t="shared" ca="1" si="293"/>
        <v>0</v>
      </c>
      <c r="P514" s="39">
        <f t="shared" ca="1" si="293"/>
        <v>0</v>
      </c>
      <c r="Q514" s="39">
        <f t="shared" ca="1" si="293"/>
        <v>0</v>
      </c>
      <c r="R514" s="39">
        <f t="shared" ca="1" si="293"/>
        <v>0</v>
      </c>
      <c r="S514" s="39">
        <f t="shared" ca="1" si="293"/>
        <v>0</v>
      </c>
      <c r="T514" s="39">
        <f t="shared" ca="1" si="293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293"/>
        <v>0</v>
      </c>
      <c r="H515" s="39">
        <f t="shared" si="293"/>
        <v>0</v>
      </c>
      <c r="I515" s="39">
        <f t="shared" si="293"/>
        <v>0</v>
      </c>
      <c r="J515" s="39">
        <f t="shared" si="293"/>
        <v>0</v>
      </c>
      <c r="K515" s="39">
        <f t="shared" ca="1" si="293"/>
        <v>1</v>
      </c>
      <c r="L515" s="39">
        <f t="shared" ca="1" si="293"/>
        <v>0</v>
      </c>
      <c r="M515" s="39">
        <f t="shared" ca="1" si="293"/>
        <v>0</v>
      </c>
      <c r="N515" s="39">
        <f t="shared" ca="1" si="293"/>
        <v>0</v>
      </c>
      <c r="O515" s="39">
        <f t="shared" ca="1" si="293"/>
        <v>0</v>
      </c>
      <c r="P515" s="39">
        <f t="shared" ca="1" si="293"/>
        <v>0</v>
      </c>
      <c r="Q515" s="39">
        <f t="shared" ca="1" si="293"/>
        <v>0</v>
      </c>
      <c r="R515" s="39">
        <f t="shared" ca="1" si="293"/>
        <v>0</v>
      </c>
      <c r="S515" s="39">
        <f t="shared" ca="1" si="293"/>
        <v>0</v>
      </c>
      <c r="T515" s="39">
        <f t="shared" ca="1" si="293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293"/>
        <v>0</v>
      </c>
      <c r="H516" s="39">
        <f t="shared" si="293"/>
        <v>0</v>
      </c>
      <c r="I516" s="39">
        <f t="shared" si="293"/>
        <v>0</v>
      </c>
      <c r="J516" s="39">
        <f t="shared" si="293"/>
        <v>0</v>
      </c>
      <c r="K516" s="39">
        <f t="shared" si="293"/>
        <v>0</v>
      </c>
      <c r="L516" s="39">
        <f t="shared" ca="1" si="293"/>
        <v>1</v>
      </c>
      <c r="M516" s="39">
        <f t="shared" ca="1" si="293"/>
        <v>0</v>
      </c>
      <c r="N516" s="39">
        <f t="shared" ca="1" si="293"/>
        <v>0</v>
      </c>
      <c r="O516" s="39">
        <f t="shared" ca="1" si="293"/>
        <v>0</v>
      </c>
      <c r="P516" s="39">
        <f t="shared" ca="1" si="293"/>
        <v>0</v>
      </c>
      <c r="Q516" s="39">
        <f t="shared" ca="1" si="293"/>
        <v>0</v>
      </c>
      <c r="R516" s="39">
        <f t="shared" ca="1" si="293"/>
        <v>0</v>
      </c>
      <c r="S516" s="39">
        <f t="shared" ca="1" si="293"/>
        <v>0</v>
      </c>
      <c r="T516" s="39">
        <f t="shared" ca="1" si="293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293"/>
        <v>0</v>
      </c>
      <c r="H517" s="39">
        <f t="shared" si="293"/>
        <v>0</v>
      </c>
      <c r="I517" s="39">
        <f t="shared" si="293"/>
        <v>0</v>
      </c>
      <c r="J517" s="39">
        <f t="shared" si="293"/>
        <v>0</v>
      </c>
      <c r="K517" s="39">
        <f t="shared" si="293"/>
        <v>0</v>
      </c>
      <c r="L517" s="39">
        <f t="shared" si="293"/>
        <v>0</v>
      </c>
      <c r="M517" s="39">
        <f t="shared" ca="1" si="293"/>
        <v>1</v>
      </c>
      <c r="N517" s="39">
        <f t="shared" ca="1" si="293"/>
        <v>0</v>
      </c>
      <c r="O517" s="39">
        <f t="shared" ca="1" si="293"/>
        <v>0</v>
      </c>
      <c r="P517" s="39">
        <f t="shared" ca="1" si="293"/>
        <v>0</v>
      </c>
      <c r="Q517" s="39">
        <f t="shared" ca="1" si="293"/>
        <v>0</v>
      </c>
      <c r="R517" s="39">
        <f t="shared" ca="1" si="293"/>
        <v>0</v>
      </c>
      <c r="S517" s="39">
        <f t="shared" ca="1" si="293"/>
        <v>0</v>
      </c>
      <c r="T517" s="39">
        <f t="shared" ca="1" si="293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293"/>
        <v>0</v>
      </c>
      <c r="H518" s="39">
        <f t="shared" si="293"/>
        <v>0</v>
      </c>
      <c r="I518" s="39">
        <f t="shared" si="293"/>
        <v>0</v>
      </c>
      <c r="J518" s="39">
        <f t="shared" si="293"/>
        <v>0</v>
      </c>
      <c r="K518" s="39">
        <f t="shared" si="293"/>
        <v>0</v>
      </c>
      <c r="L518" s="39">
        <f t="shared" si="293"/>
        <v>0</v>
      </c>
      <c r="M518" s="39">
        <f t="shared" si="293"/>
        <v>0</v>
      </c>
      <c r="N518" s="39">
        <f t="shared" ca="1" si="293"/>
        <v>1</v>
      </c>
      <c r="O518" s="39">
        <f t="shared" ca="1" si="293"/>
        <v>0</v>
      </c>
      <c r="P518" s="39">
        <f t="shared" ca="1" si="293"/>
        <v>0</v>
      </c>
      <c r="Q518" s="39">
        <f t="shared" ca="1" si="293"/>
        <v>0</v>
      </c>
      <c r="R518" s="39">
        <f t="shared" ca="1" si="293"/>
        <v>0</v>
      </c>
      <c r="S518" s="39">
        <f t="shared" ca="1" si="293"/>
        <v>0</v>
      </c>
      <c r="T518" s="39">
        <f t="shared" ca="1" si="293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293"/>
        <v>0</v>
      </c>
      <c r="H519" s="39">
        <f t="shared" si="293"/>
        <v>0</v>
      </c>
      <c r="I519" s="39">
        <f t="shared" si="293"/>
        <v>0</v>
      </c>
      <c r="J519" s="39">
        <f t="shared" si="293"/>
        <v>0</v>
      </c>
      <c r="K519" s="39">
        <f t="shared" si="293"/>
        <v>0</v>
      </c>
      <c r="L519" s="39">
        <f t="shared" si="293"/>
        <v>0</v>
      </c>
      <c r="M519" s="39">
        <f t="shared" si="293"/>
        <v>0</v>
      </c>
      <c r="N519" s="39">
        <f t="shared" si="293"/>
        <v>0</v>
      </c>
      <c r="O519" s="39">
        <f t="shared" ca="1" si="293"/>
        <v>1</v>
      </c>
      <c r="P519" s="39">
        <f t="shared" ca="1" si="293"/>
        <v>0</v>
      </c>
      <c r="Q519" s="39">
        <f t="shared" ca="1" si="293"/>
        <v>0</v>
      </c>
      <c r="R519" s="39">
        <f t="shared" ca="1" si="293"/>
        <v>0</v>
      </c>
      <c r="S519" s="39">
        <f t="shared" ca="1" si="293"/>
        <v>0</v>
      </c>
      <c r="T519" s="39">
        <f t="shared" ca="1" si="293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293"/>
        <v>0</v>
      </c>
      <c r="H520" s="39">
        <f t="shared" si="293"/>
        <v>0</v>
      </c>
      <c r="I520" s="39">
        <f t="shared" si="293"/>
        <v>0</v>
      </c>
      <c r="J520" s="39">
        <f t="shared" si="293"/>
        <v>0</v>
      </c>
      <c r="K520" s="39">
        <f t="shared" si="293"/>
        <v>0</v>
      </c>
      <c r="L520" s="39">
        <f t="shared" si="293"/>
        <v>0</v>
      </c>
      <c r="M520" s="39">
        <f t="shared" si="293"/>
        <v>0</v>
      </c>
      <c r="N520" s="39">
        <f t="shared" si="293"/>
        <v>0</v>
      </c>
      <c r="O520" s="39">
        <f t="shared" si="293"/>
        <v>0</v>
      </c>
      <c r="P520" s="39">
        <f t="shared" ca="1" si="293"/>
        <v>1</v>
      </c>
      <c r="Q520" s="39">
        <f t="shared" ca="1" si="293"/>
        <v>0</v>
      </c>
      <c r="R520" s="39">
        <f t="shared" ca="1" si="293"/>
        <v>0</v>
      </c>
      <c r="S520" s="39">
        <f t="shared" ca="1" si="293"/>
        <v>0</v>
      </c>
      <c r="T520" s="39">
        <f t="shared" ca="1" si="293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293"/>
        <v>0</v>
      </c>
      <c r="H521" s="39">
        <f t="shared" si="293"/>
        <v>0</v>
      </c>
      <c r="I521" s="39">
        <f t="shared" si="293"/>
        <v>0</v>
      </c>
      <c r="J521" s="39">
        <f t="shared" si="293"/>
        <v>0</v>
      </c>
      <c r="K521" s="39">
        <f t="shared" si="293"/>
        <v>0</v>
      </c>
      <c r="L521" s="39">
        <f t="shared" si="293"/>
        <v>0</v>
      </c>
      <c r="M521" s="39">
        <f t="shared" si="293"/>
        <v>0</v>
      </c>
      <c r="N521" s="39">
        <f t="shared" si="293"/>
        <v>0</v>
      </c>
      <c r="O521" s="39">
        <f t="shared" si="293"/>
        <v>0</v>
      </c>
      <c r="P521" s="39">
        <f t="shared" si="293"/>
        <v>0</v>
      </c>
      <c r="Q521" s="39">
        <f t="shared" ca="1" si="293"/>
        <v>1</v>
      </c>
      <c r="R521" s="39">
        <f t="shared" ca="1" si="293"/>
        <v>0</v>
      </c>
      <c r="S521" s="39">
        <f t="shared" ca="1" si="293"/>
        <v>0</v>
      </c>
      <c r="T521" s="39">
        <f t="shared" ca="1" si="293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293"/>
        <v>0</v>
      </c>
      <c r="H522" s="39">
        <f t="shared" si="293"/>
        <v>0</v>
      </c>
      <c r="I522" s="39">
        <f t="shared" si="293"/>
        <v>0</v>
      </c>
      <c r="J522" s="39">
        <f t="shared" si="293"/>
        <v>0</v>
      </c>
      <c r="K522" s="39">
        <f t="shared" si="293"/>
        <v>0</v>
      </c>
      <c r="L522" s="39">
        <f t="shared" si="293"/>
        <v>0</v>
      </c>
      <c r="M522" s="39">
        <f t="shared" si="293"/>
        <v>0</v>
      </c>
      <c r="N522" s="39">
        <f t="shared" si="293"/>
        <v>0</v>
      </c>
      <c r="O522" s="39">
        <f t="shared" si="293"/>
        <v>0</v>
      </c>
      <c r="P522" s="39">
        <f t="shared" si="293"/>
        <v>0</v>
      </c>
      <c r="Q522" s="39">
        <f t="shared" si="293"/>
        <v>0</v>
      </c>
      <c r="R522" s="39">
        <f t="shared" ca="1" si="293"/>
        <v>1</v>
      </c>
      <c r="S522" s="39">
        <f t="shared" ca="1" si="293"/>
        <v>0</v>
      </c>
      <c r="T522" s="39">
        <f t="shared" ca="1" si="293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293"/>
        <v>0</v>
      </c>
      <c r="H523" s="39">
        <f t="shared" si="293"/>
        <v>0</v>
      </c>
      <c r="I523" s="39">
        <f t="shared" si="293"/>
        <v>0</v>
      </c>
      <c r="J523" s="39">
        <f t="shared" si="293"/>
        <v>0</v>
      </c>
      <c r="K523" s="39">
        <f t="shared" si="293"/>
        <v>0</v>
      </c>
      <c r="L523" s="39">
        <f t="shared" si="293"/>
        <v>0</v>
      </c>
      <c r="M523" s="39">
        <f t="shared" si="293"/>
        <v>0</v>
      </c>
      <c r="N523" s="39">
        <f t="shared" si="293"/>
        <v>0</v>
      </c>
      <c r="O523" s="39">
        <f t="shared" si="293"/>
        <v>0</v>
      </c>
      <c r="P523" s="39">
        <f t="shared" si="293"/>
        <v>0</v>
      </c>
      <c r="Q523" s="39">
        <f t="shared" si="293"/>
        <v>0</v>
      </c>
      <c r="R523" s="39">
        <f t="shared" si="293"/>
        <v>0</v>
      </c>
      <c r="S523" s="39">
        <f t="shared" ca="1" si="293"/>
        <v>1</v>
      </c>
      <c r="T523" s="39">
        <f t="shared" ca="1" si="293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293"/>
        <v>0</v>
      </c>
      <c r="H524" s="39">
        <f t="shared" si="293"/>
        <v>0</v>
      </c>
      <c r="I524" s="39">
        <f t="shared" si="293"/>
        <v>0</v>
      </c>
      <c r="J524" s="39">
        <f t="shared" si="293"/>
        <v>0</v>
      </c>
      <c r="K524" s="39">
        <f t="shared" si="293"/>
        <v>0</v>
      </c>
      <c r="L524" s="39">
        <f t="shared" si="293"/>
        <v>0</v>
      </c>
      <c r="M524" s="39">
        <f t="shared" si="293"/>
        <v>0</v>
      </c>
      <c r="N524" s="39">
        <f t="shared" si="293"/>
        <v>0</v>
      </c>
      <c r="O524" s="39">
        <f t="shared" si="293"/>
        <v>0</v>
      </c>
      <c r="P524" s="39">
        <f t="shared" si="293"/>
        <v>0</v>
      </c>
      <c r="Q524" s="39">
        <f t="shared" si="293"/>
        <v>0</v>
      </c>
      <c r="R524" s="39">
        <f t="shared" si="293"/>
        <v>0</v>
      </c>
      <c r="S524" s="39">
        <f t="shared" si="293"/>
        <v>0</v>
      </c>
      <c r="T524" s="39">
        <f t="shared" ca="1" si="293"/>
        <v>1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 ca="1">1-F528</f>
        <v>0</v>
      </c>
      <c r="G527" s="39">
        <f t="shared" ref="G527:T527" ca="1" si="294">1-G528</f>
        <v>0</v>
      </c>
      <c r="H527" s="39">
        <f t="shared" ca="1" si="294"/>
        <v>0</v>
      </c>
      <c r="I527" s="39">
        <f t="shared" ca="1" si="294"/>
        <v>0</v>
      </c>
      <c r="J527" s="39">
        <f t="shared" ca="1" si="294"/>
        <v>0</v>
      </c>
      <c r="K527" s="39">
        <f t="shared" ca="1" si="294"/>
        <v>0</v>
      </c>
      <c r="L527" s="39">
        <f t="shared" ca="1" si="294"/>
        <v>0</v>
      </c>
      <c r="M527" s="39">
        <f t="shared" ca="1" si="294"/>
        <v>0</v>
      </c>
      <c r="N527" s="39">
        <f t="shared" ca="1" si="294"/>
        <v>0</v>
      </c>
      <c r="O527" s="39">
        <f t="shared" ca="1" si="294"/>
        <v>0</v>
      </c>
      <c r="P527" s="39">
        <f t="shared" ca="1" si="294"/>
        <v>0</v>
      </c>
      <c r="Q527" s="39">
        <f t="shared" ca="1" si="294"/>
        <v>0</v>
      </c>
      <c r="R527" s="39">
        <f t="shared" ca="1" si="294"/>
        <v>0</v>
      </c>
      <c r="S527" s="39">
        <f t="shared" ca="1" si="294"/>
        <v>0</v>
      </c>
      <c r="T527" s="39">
        <f t="shared" ca="1" si="294"/>
        <v>0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 ca="1">F442</f>
        <v>1</v>
      </c>
      <c r="G528" s="39">
        <f ca="1">G442+F528</f>
        <v>1</v>
      </c>
      <c r="H528" s="39">
        <f t="shared" ref="H528:T528" ca="1" si="295">H442+G528</f>
        <v>1</v>
      </c>
      <c r="I528" s="39">
        <f t="shared" ca="1" si="295"/>
        <v>1</v>
      </c>
      <c r="J528" s="39">
        <f t="shared" ca="1" si="295"/>
        <v>1</v>
      </c>
      <c r="K528" s="39">
        <f t="shared" ca="1" si="295"/>
        <v>1</v>
      </c>
      <c r="L528" s="39">
        <f t="shared" ca="1" si="295"/>
        <v>1</v>
      </c>
      <c r="M528" s="39">
        <f t="shared" ca="1" si="295"/>
        <v>1</v>
      </c>
      <c r="N528" s="39">
        <f t="shared" ca="1" si="295"/>
        <v>1</v>
      </c>
      <c r="O528" s="39">
        <f t="shared" ca="1" si="295"/>
        <v>1</v>
      </c>
      <c r="P528" s="39">
        <f t="shared" ca="1" si="295"/>
        <v>1</v>
      </c>
      <c r="Q528" s="39">
        <f t="shared" ca="1" si="295"/>
        <v>1</v>
      </c>
      <c r="R528" s="39">
        <f t="shared" ca="1" si="295"/>
        <v>1</v>
      </c>
      <c r="S528" s="39">
        <f t="shared" ca="1" si="295"/>
        <v>1</v>
      </c>
      <c r="T528" s="39">
        <f t="shared" ca="1" si="295"/>
        <v>1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 ca="1">1-F532</f>
        <v>1</v>
      </c>
      <c r="G531" s="39">
        <f t="shared" ref="G531:T531" ca="1" si="296">1-G532</f>
        <v>1</v>
      </c>
      <c r="H531" s="39">
        <f t="shared" ca="1" si="296"/>
        <v>1</v>
      </c>
      <c r="I531" s="39">
        <f t="shared" ca="1" si="296"/>
        <v>1</v>
      </c>
      <c r="J531" s="39">
        <f t="shared" ca="1" si="296"/>
        <v>1</v>
      </c>
      <c r="K531" s="39">
        <f t="shared" ca="1" si="296"/>
        <v>1</v>
      </c>
      <c r="L531" s="39">
        <f t="shared" ca="1" si="296"/>
        <v>1</v>
      </c>
      <c r="M531" s="39">
        <f t="shared" ca="1" si="296"/>
        <v>1</v>
      </c>
      <c r="N531" s="39">
        <f t="shared" ca="1" si="296"/>
        <v>1</v>
      </c>
      <c r="O531" s="39">
        <f t="shared" ca="1" si="296"/>
        <v>1</v>
      </c>
      <c r="P531" s="39">
        <f t="shared" ca="1" si="296"/>
        <v>1</v>
      </c>
      <c r="Q531" s="39">
        <f t="shared" ca="1" si="296"/>
        <v>1</v>
      </c>
      <c r="R531" s="39">
        <f t="shared" ca="1" si="296"/>
        <v>1</v>
      </c>
      <c r="S531" s="39">
        <f t="shared" ca="1" si="296"/>
        <v>1</v>
      </c>
      <c r="T531" s="39">
        <f t="shared" ca="1" si="296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 ca="1">F459</f>
        <v>0</v>
      </c>
      <c r="G532" s="39">
        <f ca="1">G459+F532</f>
        <v>0</v>
      </c>
      <c r="H532" s="39">
        <f t="shared" ref="H532:T532" ca="1" si="297">H459+G532</f>
        <v>0</v>
      </c>
      <c r="I532" s="39">
        <f t="shared" ca="1" si="297"/>
        <v>0</v>
      </c>
      <c r="J532" s="39">
        <f t="shared" ca="1" si="297"/>
        <v>0</v>
      </c>
      <c r="K532" s="39">
        <f t="shared" ca="1" si="297"/>
        <v>0</v>
      </c>
      <c r="L532" s="39">
        <f t="shared" ca="1" si="297"/>
        <v>0</v>
      </c>
      <c r="M532" s="39">
        <f t="shared" ca="1" si="297"/>
        <v>0</v>
      </c>
      <c r="N532" s="39">
        <f t="shared" ca="1" si="297"/>
        <v>0</v>
      </c>
      <c r="O532" s="39">
        <f t="shared" ca="1" si="297"/>
        <v>0</v>
      </c>
      <c r="P532" s="39">
        <f t="shared" ca="1" si="297"/>
        <v>0</v>
      </c>
      <c r="Q532" s="39">
        <f t="shared" ca="1" si="297"/>
        <v>0</v>
      </c>
      <c r="R532" s="39">
        <f t="shared" ca="1" si="297"/>
        <v>0</v>
      </c>
      <c r="S532" s="39">
        <f t="shared" ca="1" si="297"/>
        <v>0</v>
      </c>
      <c r="T532" s="39">
        <f t="shared" ca="1" si="297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 ca="1">1-F536</f>
        <v>0</v>
      </c>
      <c r="G535" s="39">
        <f t="shared" ref="G535:T535" ca="1" si="298">1-G536</f>
        <v>0</v>
      </c>
      <c r="H535" s="39">
        <f t="shared" ca="1" si="298"/>
        <v>0</v>
      </c>
      <c r="I535" s="39">
        <f t="shared" ca="1" si="298"/>
        <v>0</v>
      </c>
      <c r="J535" s="39">
        <f t="shared" ca="1" si="298"/>
        <v>0</v>
      </c>
      <c r="K535" s="39">
        <f t="shared" ca="1" si="298"/>
        <v>0</v>
      </c>
      <c r="L535" s="39">
        <f t="shared" ca="1" si="298"/>
        <v>0</v>
      </c>
      <c r="M535" s="39">
        <f t="shared" ca="1" si="298"/>
        <v>0</v>
      </c>
      <c r="N535" s="39">
        <f t="shared" ca="1" si="298"/>
        <v>0</v>
      </c>
      <c r="O535" s="39">
        <f t="shared" ca="1" si="298"/>
        <v>0</v>
      </c>
      <c r="P535" s="39">
        <f t="shared" ca="1" si="298"/>
        <v>0</v>
      </c>
      <c r="Q535" s="39">
        <f t="shared" ca="1" si="298"/>
        <v>0</v>
      </c>
      <c r="R535" s="39">
        <f t="shared" ca="1" si="298"/>
        <v>0</v>
      </c>
      <c r="S535" s="39">
        <f t="shared" ca="1" si="298"/>
        <v>0</v>
      </c>
      <c r="T535" s="39">
        <f t="shared" ca="1" si="298"/>
        <v>0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 ca="1">F476</f>
        <v>1</v>
      </c>
      <c r="G536" s="39">
        <f ca="1">G476+F536</f>
        <v>1</v>
      </c>
      <c r="H536" s="39">
        <f t="shared" ref="H536:T536" ca="1" si="299">H476+G536</f>
        <v>1</v>
      </c>
      <c r="I536" s="39">
        <f t="shared" ca="1" si="299"/>
        <v>1</v>
      </c>
      <c r="J536" s="39">
        <f t="shared" ca="1" si="299"/>
        <v>1</v>
      </c>
      <c r="K536" s="39">
        <f t="shared" ca="1" si="299"/>
        <v>1</v>
      </c>
      <c r="L536" s="39">
        <f t="shared" ca="1" si="299"/>
        <v>1</v>
      </c>
      <c r="M536" s="39">
        <f t="shared" ca="1" si="299"/>
        <v>1</v>
      </c>
      <c r="N536" s="39">
        <f t="shared" ca="1" si="299"/>
        <v>1</v>
      </c>
      <c r="O536" s="39">
        <f t="shared" ca="1" si="299"/>
        <v>1</v>
      </c>
      <c r="P536" s="39">
        <f t="shared" ca="1" si="299"/>
        <v>1</v>
      </c>
      <c r="Q536" s="39">
        <f t="shared" ca="1" si="299"/>
        <v>1</v>
      </c>
      <c r="R536" s="39">
        <f t="shared" ca="1" si="299"/>
        <v>1</v>
      </c>
      <c r="S536" s="39">
        <f t="shared" ca="1" si="299"/>
        <v>1</v>
      </c>
      <c r="T536" s="39">
        <f t="shared" ca="1" si="299"/>
        <v>1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 ca="1">1-F540</f>
        <v>1</v>
      </c>
      <c r="G539" s="39">
        <f t="shared" ref="G539:T539" ca="1" si="300">1-G540</f>
        <v>1</v>
      </c>
      <c r="H539" s="39">
        <f t="shared" ca="1" si="300"/>
        <v>1</v>
      </c>
      <c r="I539" s="39">
        <f t="shared" ca="1" si="300"/>
        <v>1</v>
      </c>
      <c r="J539" s="39">
        <f t="shared" ca="1" si="300"/>
        <v>1</v>
      </c>
      <c r="K539" s="39">
        <f t="shared" ca="1" si="300"/>
        <v>1</v>
      </c>
      <c r="L539" s="39">
        <f t="shared" ca="1" si="300"/>
        <v>1</v>
      </c>
      <c r="M539" s="39">
        <f t="shared" ca="1" si="300"/>
        <v>1</v>
      </c>
      <c r="N539" s="39">
        <f t="shared" ca="1" si="300"/>
        <v>1</v>
      </c>
      <c r="O539" s="39">
        <f t="shared" ca="1" si="300"/>
        <v>1</v>
      </c>
      <c r="P539" s="39">
        <f t="shared" ca="1" si="300"/>
        <v>1</v>
      </c>
      <c r="Q539" s="39">
        <f t="shared" ca="1" si="300"/>
        <v>1</v>
      </c>
      <c r="R539" s="39">
        <f t="shared" ca="1" si="300"/>
        <v>1</v>
      </c>
      <c r="S539" s="39">
        <f t="shared" ca="1" si="300"/>
        <v>1</v>
      </c>
      <c r="T539" s="39">
        <f t="shared" ca="1" si="300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 ca="1">F493</f>
        <v>0</v>
      </c>
      <c r="G540" s="39">
        <f ca="1">G493+F540</f>
        <v>0</v>
      </c>
      <c r="H540" s="39">
        <f t="shared" ref="H540:T540" ca="1" si="301">H493+G540</f>
        <v>0</v>
      </c>
      <c r="I540" s="39">
        <f t="shared" ca="1" si="301"/>
        <v>0</v>
      </c>
      <c r="J540" s="39">
        <f t="shared" ca="1" si="301"/>
        <v>0</v>
      </c>
      <c r="K540" s="39">
        <f t="shared" ca="1" si="301"/>
        <v>0</v>
      </c>
      <c r="L540" s="39">
        <f t="shared" ca="1" si="301"/>
        <v>0</v>
      </c>
      <c r="M540" s="39">
        <f t="shared" ca="1" si="301"/>
        <v>0</v>
      </c>
      <c r="N540" s="39">
        <f t="shared" ca="1" si="301"/>
        <v>0</v>
      </c>
      <c r="O540" s="39">
        <f t="shared" ca="1" si="301"/>
        <v>0</v>
      </c>
      <c r="P540" s="39">
        <f t="shared" ca="1" si="301"/>
        <v>0</v>
      </c>
      <c r="Q540" s="39">
        <f t="shared" ca="1" si="301"/>
        <v>0</v>
      </c>
      <c r="R540" s="39">
        <f t="shared" ca="1" si="301"/>
        <v>0</v>
      </c>
      <c r="S540" s="39">
        <f t="shared" ca="1" si="301"/>
        <v>0</v>
      </c>
      <c r="T540" s="39">
        <f t="shared" ca="1" si="301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 ca="1">1-F544</f>
        <v>0</v>
      </c>
      <c r="G543" s="39">
        <f t="shared" ref="G543:T543" ca="1" si="302">1-G544</f>
        <v>0</v>
      </c>
      <c r="H543" s="39">
        <f t="shared" ca="1" si="302"/>
        <v>0</v>
      </c>
      <c r="I543" s="39">
        <f t="shared" ca="1" si="302"/>
        <v>0</v>
      </c>
      <c r="J543" s="39">
        <f t="shared" ca="1" si="302"/>
        <v>0</v>
      </c>
      <c r="K543" s="39">
        <f t="shared" ca="1" si="302"/>
        <v>0</v>
      </c>
      <c r="L543" s="39">
        <f t="shared" ca="1" si="302"/>
        <v>0</v>
      </c>
      <c r="M543" s="39">
        <f t="shared" ca="1" si="302"/>
        <v>0</v>
      </c>
      <c r="N543" s="39">
        <f t="shared" ca="1" si="302"/>
        <v>0</v>
      </c>
      <c r="O543" s="39">
        <f t="shared" ca="1" si="302"/>
        <v>0</v>
      </c>
      <c r="P543" s="39">
        <f t="shared" ca="1" si="302"/>
        <v>0</v>
      </c>
      <c r="Q543" s="39">
        <f t="shared" ca="1" si="302"/>
        <v>0</v>
      </c>
      <c r="R543" s="39">
        <f t="shared" ca="1" si="302"/>
        <v>0</v>
      </c>
      <c r="S543" s="39">
        <f t="shared" ca="1" si="302"/>
        <v>0</v>
      </c>
      <c r="T543" s="39">
        <f t="shared" ca="1" si="302"/>
        <v>0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 ca="1">F510</f>
        <v>1</v>
      </c>
      <c r="G544" s="39">
        <f ca="1">G510+F544</f>
        <v>1</v>
      </c>
      <c r="H544" s="39">
        <f t="shared" ref="H544:T544" ca="1" si="303">H510+G544</f>
        <v>1</v>
      </c>
      <c r="I544" s="39">
        <f t="shared" ca="1" si="303"/>
        <v>1</v>
      </c>
      <c r="J544" s="39">
        <f t="shared" ca="1" si="303"/>
        <v>1</v>
      </c>
      <c r="K544" s="39">
        <f t="shared" ca="1" si="303"/>
        <v>1</v>
      </c>
      <c r="L544" s="39">
        <f t="shared" ca="1" si="303"/>
        <v>1</v>
      </c>
      <c r="M544" s="39">
        <f t="shared" ca="1" si="303"/>
        <v>1</v>
      </c>
      <c r="N544" s="39">
        <f t="shared" ca="1" si="303"/>
        <v>1</v>
      </c>
      <c r="O544" s="39">
        <f t="shared" ca="1" si="303"/>
        <v>1</v>
      </c>
      <c r="P544" s="39">
        <f t="shared" ca="1" si="303"/>
        <v>1</v>
      </c>
      <c r="Q544" s="39">
        <f t="shared" ca="1" si="303"/>
        <v>1</v>
      </c>
      <c r="R544" s="39">
        <f t="shared" ca="1" si="303"/>
        <v>1</v>
      </c>
      <c r="S544" s="39">
        <f t="shared" ca="1" si="303"/>
        <v>1</v>
      </c>
      <c r="T544" s="39">
        <f t="shared" ca="1" si="303"/>
        <v>1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 ca="1">SUM(F548:F552)</f>
        <v>3</v>
      </c>
      <c r="G547" s="38">
        <f t="shared" ref="G547:T547" ca="1" si="304">SUM(G548:G552)</f>
        <v>3</v>
      </c>
      <c r="H547" s="38">
        <f t="shared" ca="1" si="304"/>
        <v>3</v>
      </c>
      <c r="I547" s="38">
        <f t="shared" ca="1" si="304"/>
        <v>3</v>
      </c>
      <c r="J547" s="38">
        <f t="shared" ca="1" si="304"/>
        <v>3</v>
      </c>
      <c r="K547" s="38">
        <f t="shared" ca="1" si="304"/>
        <v>3</v>
      </c>
      <c r="L547" s="38">
        <f t="shared" ca="1" si="304"/>
        <v>3</v>
      </c>
      <c r="M547" s="38">
        <f t="shared" ca="1" si="304"/>
        <v>3</v>
      </c>
      <c r="N547" s="38">
        <f t="shared" ca="1" si="304"/>
        <v>3</v>
      </c>
      <c r="O547" s="38">
        <f t="shared" ca="1" si="304"/>
        <v>3</v>
      </c>
      <c r="P547" s="38">
        <f t="shared" ca="1" si="304"/>
        <v>3</v>
      </c>
      <c r="Q547" s="38">
        <f t="shared" ca="1" si="304"/>
        <v>3</v>
      </c>
      <c r="R547" s="38">
        <f t="shared" ca="1" si="304"/>
        <v>3</v>
      </c>
      <c r="S547" s="38">
        <f t="shared" ca="1" si="304"/>
        <v>3</v>
      </c>
      <c r="T547" s="38">
        <f t="shared" ca="1" si="304"/>
        <v>3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ca="1" si="305">F528*F249</f>
        <v>1</v>
      </c>
      <c r="G548" s="38">
        <f t="shared" ca="1" si="305"/>
        <v>1</v>
      </c>
      <c r="H548" s="38">
        <f t="shared" ca="1" si="305"/>
        <v>1</v>
      </c>
      <c r="I548" s="38">
        <f t="shared" ca="1" si="305"/>
        <v>1</v>
      </c>
      <c r="J548" s="38">
        <f t="shared" ca="1" si="305"/>
        <v>1</v>
      </c>
      <c r="K548" s="38">
        <f t="shared" ca="1" si="305"/>
        <v>1</v>
      </c>
      <c r="L548" s="38">
        <f t="shared" ca="1" si="305"/>
        <v>1</v>
      </c>
      <c r="M548" s="38">
        <f t="shared" ca="1" si="305"/>
        <v>1</v>
      </c>
      <c r="N548" s="38">
        <f t="shared" ca="1" si="305"/>
        <v>1</v>
      </c>
      <c r="O548" s="38">
        <f t="shared" ca="1" si="305"/>
        <v>1</v>
      </c>
      <c r="P548" s="38">
        <f t="shared" ca="1" si="305"/>
        <v>1</v>
      </c>
      <c r="Q548" s="38">
        <f t="shared" ca="1" si="305"/>
        <v>1</v>
      </c>
      <c r="R548" s="38">
        <f t="shared" ca="1" si="305"/>
        <v>1</v>
      </c>
      <c r="S548" s="38">
        <f t="shared" ca="1" si="305"/>
        <v>1</v>
      </c>
      <c r="T548" s="38">
        <f t="shared" ca="1" si="305"/>
        <v>1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ca="1" si="306">F532*F250</f>
        <v>0</v>
      </c>
      <c r="G549" s="38">
        <f t="shared" ca="1" si="306"/>
        <v>0</v>
      </c>
      <c r="H549" s="38">
        <f t="shared" ca="1" si="306"/>
        <v>0</v>
      </c>
      <c r="I549" s="38">
        <f t="shared" ca="1" si="306"/>
        <v>0</v>
      </c>
      <c r="J549" s="38">
        <f t="shared" ca="1" si="306"/>
        <v>0</v>
      </c>
      <c r="K549" s="38">
        <f t="shared" ca="1" si="306"/>
        <v>0</v>
      </c>
      <c r="L549" s="38">
        <f t="shared" ca="1" si="306"/>
        <v>0</v>
      </c>
      <c r="M549" s="38">
        <f t="shared" ca="1" si="306"/>
        <v>0</v>
      </c>
      <c r="N549" s="38">
        <f t="shared" ca="1" si="306"/>
        <v>0</v>
      </c>
      <c r="O549" s="38">
        <f t="shared" ca="1" si="306"/>
        <v>0</v>
      </c>
      <c r="P549" s="38">
        <f t="shared" ca="1" si="306"/>
        <v>0</v>
      </c>
      <c r="Q549" s="38">
        <f t="shared" ca="1" si="306"/>
        <v>0</v>
      </c>
      <c r="R549" s="38">
        <f t="shared" ca="1" si="306"/>
        <v>0</v>
      </c>
      <c r="S549" s="38">
        <f t="shared" ca="1" si="306"/>
        <v>0</v>
      </c>
      <c r="T549" s="38">
        <f t="shared" ca="1" si="306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ca="1" si="307">F536*F251</f>
        <v>1</v>
      </c>
      <c r="G550" s="38">
        <f t="shared" ca="1" si="307"/>
        <v>1</v>
      </c>
      <c r="H550" s="38">
        <f t="shared" ca="1" si="307"/>
        <v>1</v>
      </c>
      <c r="I550" s="38">
        <f t="shared" ca="1" si="307"/>
        <v>1</v>
      </c>
      <c r="J550" s="38">
        <f t="shared" ca="1" si="307"/>
        <v>1</v>
      </c>
      <c r="K550" s="38">
        <f t="shared" ca="1" si="307"/>
        <v>1</v>
      </c>
      <c r="L550" s="38">
        <f t="shared" ca="1" si="307"/>
        <v>1</v>
      </c>
      <c r="M550" s="38">
        <f t="shared" ca="1" si="307"/>
        <v>1</v>
      </c>
      <c r="N550" s="38">
        <f t="shared" ca="1" si="307"/>
        <v>1</v>
      </c>
      <c r="O550" s="38">
        <f t="shared" ca="1" si="307"/>
        <v>1</v>
      </c>
      <c r="P550" s="38">
        <f t="shared" ca="1" si="307"/>
        <v>1</v>
      </c>
      <c r="Q550" s="38">
        <f t="shared" ca="1" si="307"/>
        <v>1</v>
      </c>
      <c r="R550" s="38">
        <f t="shared" ca="1" si="307"/>
        <v>1</v>
      </c>
      <c r="S550" s="38">
        <f t="shared" ca="1" si="307"/>
        <v>1</v>
      </c>
      <c r="T550" s="38">
        <f t="shared" ca="1" si="307"/>
        <v>1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ca="1" si="308">F540*F252</f>
        <v>0</v>
      </c>
      <c r="G551" s="38">
        <f t="shared" ca="1" si="308"/>
        <v>0</v>
      </c>
      <c r="H551" s="38">
        <f t="shared" ca="1" si="308"/>
        <v>0</v>
      </c>
      <c r="I551" s="38">
        <f t="shared" ca="1" si="308"/>
        <v>0</v>
      </c>
      <c r="J551" s="38">
        <f t="shared" ca="1" si="308"/>
        <v>0</v>
      </c>
      <c r="K551" s="38">
        <f t="shared" ca="1" si="308"/>
        <v>0</v>
      </c>
      <c r="L551" s="38">
        <f t="shared" ca="1" si="308"/>
        <v>0</v>
      </c>
      <c r="M551" s="38">
        <f t="shared" ca="1" si="308"/>
        <v>0</v>
      </c>
      <c r="N551" s="38">
        <f t="shared" ca="1" si="308"/>
        <v>0</v>
      </c>
      <c r="O551" s="38">
        <f t="shared" ca="1" si="308"/>
        <v>0</v>
      </c>
      <c r="P551" s="38">
        <f t="shared" ca="1" si="308"/>
        <v>0</v>
      </c>
      <c r="Q551" s="38">
        <f t="shared" ca="1" si="308"/>
        <v>0</v>
      </c>
      <c r="R551" s="38">
        <f t="shared" ca="1" si="308"/>
        <v>0</v>
      </c>
      <c r="S551" s="38">
        <f t="shared" ca="1" si="308"/>
        <v>0</v>
      </c>
      <c r="T551" s="38">
        <f t="shared" ca="1" si="308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ca="1" si="309">F544*F253</f>
        <v>1</v>
      </c>
      <c r="G552" s="38">
        <f t="shared" ca="1" si="309"/>
        <v>1</v>
      </c>
      <c r="H552" s="38">
        <f t="shared" ca="1" si="309"/>
        <v>1</v>
      </c>
      <c r="I552" s="38">
        <f t="shared" ca="1" si="309"/>
        <v>1</v>
      </c>
      <c r="J552" s="38">
        <f t="shared" ca="1" si="309"/>
        <v>1</v>
      </c>
      <c r="K552" s="38">
        <f t="shared" ca="1" si="309"/>
        <v>1</v>
      </c>
      <c r="L552" s="38">
        <f t="shared" ca="1" si="309"/>
        <v>1</v>
      </c>
      <c r="M552" s="38">
        <f t="shared" ca="1" si="309"/>
        <v>1</v>
      </c>
      <c r="N552" s="38">
        <f t="shared" ca="1" si="309"/>
        <v>1</v>
      </c>
      <c r="O552" s="38">
        <f t="shared" ca="1" si="309"/>
        <v>1</v>
      </c>
      <c r="P552" s="38">
        <f t="shared" ca="1" si="309"/>
        <v>1</v>
      </c>
      <c r="Q552" s="38">
        <f t="shared" ca="1" si="309"/>
        <v>1</v>
      </c>
      <c r="R552" s="38">
        <f t="shared" ca="1" si="309"/>
        <v>1</v>
      </c>
      <c r="S552" s="38">
        <f t="shared" ca="1" si="309"/>
        <v>1</v>
      </c>
      <c r="T552" s="38">
        <f t="shared" ca="1" si="309"/>
        <v>1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 ca="1">SUM(F555:F559)</f>
        <v>3</v>
      </c>
      <c r="G554" s="38">
        <f t="shared" ref="G554:T554" ca="1" si="310">SUM(G555:G559)</f>
        <v>0</v>
      </c>
      <c r="H554" s="38">
        <f t="shared" ca="1" si="310"/>
        <v>0</v>
      </c>
      <c r="I554" s="38">
        <f t="shared" ca="1" si="310"/>
        <v>0</v>
      </c>
      <c r="J554" s="38">
        <f t="shared" ca="1" si="310"/>
        <v>0</v>
      </c>
      <c r="K554" s="38">
        <f t="shared" ca="1" si="310"/>
        <v>0</v>
      </c>
      <c r="L554" s="38">
        <f t="shared" ca="1" si="310"/>
        <v>0</v>
      </c>
      <c r="M554" s="38">
        <f t="shared" ca="1" si="310"/>
        <v>0</v>
      </c>
      <c r="N554" s="38">
        <f t="shared" ca="1" si="310"/>
        <v>0</v>
      </c>
      <c r="O554" s="38">
        <f t="shared" ca="1" si="310"/>
        <v>0</v>
      </c>
      <c r="P554" s="38">
        <f t="shared" ca="1" si="310"/>
        <v>0</v>
      </c>
      <c r="Q554" s="38">
        <f t="shared" ca="1" si="310"/>
        <v>0</v>
      </c>
      <c r="R554" s="38">
        <f t="shared" ca="1" si="310"/>
        <v>0</v>
      </c>
      <c r="S554" s="38">
        <f t="shared" ca="1" si="310"/>
        <v>0</v>
      </c>
      <c r="T554" s="38">
        <f t="shared" ca="1" si="310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 ca="1">F548</f>
        <v>1</v>
      </c>
      <c r="G555" s="38">
        <f ca="1">G548-F548</f>
        <v>0</v>
      </c>
      <c r="H555" s="38">
        <f t="shared" ref="H555:T555" ca="1" si="311">H548-G548</f>
        <v>0</v>
      </c>
      <c r="I555" s="38">
        <f t="shared" ca="1" si="311"/>
        <v>0</v>
      </c>
      <c r="J555" s="38">
        <f t="shared" ca="1" si="311"/>
        <v>0</v>
      </c>
      <c r="K555" s="38">
        <f t="shared" ca="1" si="311"/>
        <v>0</v>
      </c>
      <c r="L555" s="38">
        <f t="shared" ca="1" si="311"/>
        <v>0</v>
      </c>
      <c r="M555" s="38">
        <f t="shared" ca="1" si="311"/>
        <v>0</v>
      </c>
      <c r="N555" s="38">
        <f t="shared" ca="1" si="311"/>
        <v>0</v>
      </c>
      <c r="O555" s="38">
        <f t="shared" ca="1" si="311"/>
        <v>0</v>
      </c>
      <c r="P555" s="38">
        <f t="shared" ca="1" si="311"/>
        <v>0</v>
      </c>
      <c r="Q555" s="38">
        <f t="shared" ca="1" si="311"/>
        <v>0</v>
      </c>
      <c r="R555" s="38">
        <f t="shared" ca="1" si="311"/>
        <v>0</v>
      </c>
      <c r="S555" s="38">
        <f t="shared" ca="1" si="311"/>
        <v>0</v>
      </c>
      <c r="T555" s="38">
        <f t="shared" ca="1" si="311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 ca="1">F549</f>
        <v>0</v>
      </c>
      <c r="G556" s="38">
        <f t="shared" ref="G556:T556" ca="1" si="312">G549-F549</f>
        <v>0</v>
      </c>
      <c r="H556" s="38">
        <f t="shared" ca="1" si="312"/>
        <v>0</v>
      </c>
      <c r="I556" s="38">
        <f t="shared" ca="1" si="312"/>
        <v>0</v>
      </c>
      <c r="J556" s="38">
        <f t="shared" ca="1" si="312"/>
        <v>0</v>
      </c>
      <c r="K556" s="38">
        <f t="shared" ca="1" si="312"/>
        <v>0</v>
      </c>
      <c r="L556" s="38">
        <f t="shared" ca="1" si="312"/>
        <v>0</v>
      </c>
      <c r="M556" s="38">
        <f t="shared" ca="1" si="312"/>
        <v>0</v>
      </c>
      <c r="N556" s="38">
        <f t="shared" ca="1" si="312"/>
        <v>0</v>
      </c>
      <c r="O556" s="38">
        <f t="shared" ca="1" si="312"/>
        <v>0</v>
      </c>
      <c r="P556" s="38">
        <f t="shared" ca="1" si="312"/>
        <v>0</v>
      </c>
      <c r="Q556" s="38">
        <f t="shared" ca="1" si="312"/>
        <v>0</v>
      </c>
      <c r="R556" s="38">
        <f t="shared" ca="1" si="312"/>
        <v>0</v>
      </c>
      <c r="S556" s="38">
        <f t="shared" ca="1" si="312"/>
        <v>0</v>
      </c>
      <c r="T556" s="38">
        <f t="shared" ca="1" si="312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 ca="1">F550</f>
        <v>1</v>
      </c>
      <c r="G557" s="38">
        <f t="shared" ref="G557:T557" ca="1" si="313">G550-F550</f>
        <v>0</v>
      </c>
      <c r="H557" s="38">
        <f t="shared" ca="1" si="313"/>
        <v>0</v>
      </c>
      <c r="I557" s="38">
        <f t="shared" ca="1" si="313"/>
        <v>0</v>
      </c>
      <c r="J557" s="38">
        <f t="shared" ca="1" si="313"/>
        <v>0</v>
      </c>
      <c r="K557" s="38">
        <f t="shared" ca="1" si="313"/>
        <v>0</v>
      </c>
      <c r="L557" s="38">
        <f t="shared" ca="1" si="313"/>
        <v>0</v>
      </c>
      <c r="M557" s="38">
        <f t="shared" ca="1" si="313"/>
        <v>0</v>
      </c>
      <c r="N557" s="38">
        <f t="shared" ca="1" si="313"/>
        <v>0</v>
      </c>
      <c r="O557" s="38">
        <f t="shared" ca="1" si="313"/>
        <v>0</v>
      </c>
      <c r="P557" s="38">
        <f t="shared" ca="1" si="313"/>
        <v>0</v>
      </c>
      <c r="Q557" s="38">
        <f t="shared" ca="1" si="313"/>
        <v>0</v>
      </c>
      <c r="R557" s="38">
        <f t="shared" ca="1" si="313"/>
        <v>0</v>
      </c>
      <c r="S557" s="38">
        <f t="shared" ca="1" si="313"/>
        <v>0</v>
      </c>
      <c r="T557" s="38">
        <f t="shared" ca="1" si="313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 ca="1">F551</f>
        <v>0</v>
      </c>
      <c r="G558" s="38">
        <f t="shared" ref="G558:T558" ca="1" si="314">G551-F551</f>
        <v>0</v>
      </c>
      <c r="H558" s="38">
        <f t="shared" ca="1" si="314"/>
        <v>0</v>
      </c>
      <c r="I558" s="38">
        <f t="shared" ca="1" si="314"/>
        <v>0</v>
      </c>
      <c r="J558" s="38">
        <f t="shared" ca="1" si="314"/>
        <v>0</v>
      </c>
      <c r="K558" s="38">
        <f t="shared" ca="1" si="314"/>
        <v>0</v>
      </c>
      <c r="L558" s="38">
        <f t="shared" ca="1" si="314"/>
        <v>0</v>
      </c>
      <c r="M558" s="38">
        <f t="shared" ca="1" si="314"/>
        <v>0</v>
      </c>
      <c r="N558" s="38">
        <f t="shared" ca="1" si="314"/>
        <v>0</v>
      </c>
      <c r="O558" s="38">
        <f t="shared" ca="1" si="314"/>
        <v>0</v>
      </c>
      <c r="P558" s="38">
        <f t="shared" ca="1" si="314"/>
        <v>0</v>
      </c>
      <c r="Q558" s="38">
        <f t="shared" ca="1" si="314"/>
        <v>0</v>
      </c>
      <c r="R558" s="38">
        <f t="shared" ca="1" si="314"/>
        <v>0</v>
      </c>
      <c r="S558" s="38">
        <f t="shared" ca="1" si="314"/>
        <v>0</v>
      </c>
      <c r="T558" s="38">
        <f t="shared" ca="1" si="314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 ca="1">F552</f>
        <v>1</v>
      </c>
      <c r="G559" s="38">
        <f t="shared" ref="G559:T559" ca="1" si="315">G552-F552</f>
        <v>0</v>
      </c>
      <c r="H559" s="38">
        <f t="shared" ca="1" si="315"/>
        <v>0</v>
      </c>
      <c r="I559" s="38">
        <f t="shared" ca="1" si="315"/>
        <v>0</v>
      </c>
      <c r="J559" s="38">
        <f t="shared" ca="1" si="315"/>
        <v>0</v>
      </c>
      <c r="K559" s="38">
        <f t="shared" ca="1" si="315"/>
        <v>0</v>
      </c>
      <c r="L559" s="38">
        <f t="shared" ca="1" si="315"/>
        <v>0</v>
      </c>
      <c r="M559" s="38">
        <f t="shared" ca="1" si="315"/>
        <v>0</v>
      </c>
      <c r="N559" s="38">
        <f t="shared" ca="1" si="315"/>
        <v>0</v>
      </c>
      <c r="O559" s="38">
        <f t="shared" ca="1" si="315"/>
        <v>0</v>
      </c>
      <c r="P559" s="38">
        <f t="shared" ca="1" si="315"/>
        <v>0</v>
      </c>
      <c r="Q559" s="38">
        <f t="shared" ca="1" si="315"/>
        <v>0</v>
      </c>
      <c r="R559" s="38">
        <f t="shared" ca="1" si="315"/>
        <v>0</v>
      </c>
      <c r="S559" s="38">
        <f t="shared" ca="1" si="315"/>
        <v>0</v>
      </c>
      <c r="T559" s="38">
        <f t="shared" ca="1" si="315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316">G562</f>
        <v>Cocoa</v>
      </c>
      <c r="I562" s="15" t="str">
        <f t="shared" si="316"/>
        <v>Cocoa</v>
      </c>
      <c r="J562" s="15" t="str">
        <f t="shared" si="316"/>
        <v>Cocoa</v>
      </c>
      <c r="K562" s="15" t="str">
        <f t="shared" si="316"/>
        <v>Cocoa</v>
      </c>
      <c r="L562" s="15" t="str">
        <f t="shared" si="316"/>
        <v>Cocoa</v>
      </c>
      <c r="M562" s="15" t="str">
        <f t="shared" si="316"/>
        <v>Cocoa</v>
      </c>
      <c r="N562" s="15" t="str">
        <f t="shared" si="316"/>
        <v>Cocoa</v>
      </c>
      <c r="O562" s="15" t="str">
        <f t="shared" si="316"/>
        <v>Cocoa</v>
      </c>
      <c r="P562" s="15" t="str">
        <f t="shared" si="316"/>
        <v>Cocoa</v>
      </c>
      <c r="Q562" s="15" t="str">
        <f t="shared" si="316"/>
        <v>Cocoa</v>
      </c>
      <c r="R562" s="15" t="str">
        <f t="shared" si="316"/>
        <v>Cocoa</v>
      </c>
      <c r="S562" s="15" t="str">
        <f t="shared" si="316"/>
        <v>Cocoa</v>
      </c>
      <c r="T562" s="15" t="str">
        <f t="shared" si="316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3" si="317">F563</f>
        <v>Cocoa</v>
      </c>
      <c r="H563" s="15" t="str">
        <f t="shared" si="317"/>
        <v>Cocoa</v>
      </c>
      <c r="I563" s="15" t="str">
        <f t="shared" si="317"/>
        <v>Cocoa</v>
      </c>
      <c r="J563" s="15" t="str">
        <f t="shared" si="317"/>
        <v>Cocoa</v>
      </c>
      <c r="K563" s="15" t="str">
        <f t="shared" si="317"/>
        <v>Cocoa</v>
      </c>
      <c r="L563" s="15" t="str">
        <f t="shared" si="317"/>
        <v>Cocoa</v>
      </c>
      <c r="M563" s="15" t="str">
        <f t="shared" si="317"/>
        <v>Cocoa</v>
      </c>
      <c r="N563" s="15" t="str">
        <f t="shared" si="317"/>
        <v>Cocoa</v>
      </c>
      <c r="O563" s="15" t="str">
        <f t="shared" si="317"/>
        <v>Cocoa</v>
      </c>
      <c r="P563" s="15" t="str">
        <f t="shared" si="317"/>
        <v>Cocoa</v>
      </c>
      <c r="Q563" s="15" t="str">
        <f t="shared" si="317"/>
        <v>Cocoa</v>
      </c>
      <c r="R563" s="15" t="str">
        <f t="shared" si="317"/>
        <v>Cocoa</v>
      </c>
      <c r="S563" s="15" t="str">
        <f t="shared" si="317"/>
        <v>Cocoa</v>
      </c>
      <c r="T563" s="15" t="str">
        <f t="shared" si="317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ref="G564:T564" si="318">F564</f>
        <v>Cocoa</v>
      </c>
      <c r="H564" s="15" t="str">
        <f t="shared" si="318"/>
        <v>Cocoa</v>
      </c>
      <c r="I564" s="15" t="str">
        <f t="shared" si="318"/>
        <v>Cocoa</v>
      </c>
      <c r="J564" s="15" t="str">
        <f t="shared" si="318"/>
        <v>Cocoa</v>
      </c>
      <c r="K564" s="15" t="str">
        <f t="shared" si="318"/>
        <v>Cocoa</v>
      </c>
      <c r="L564" s="15" t="str">
        <f t="shared" si="318"/>
        <v>Cocoa</v>
      </c>
      <c r="M564" s="15" t="str">
        <f t="shared" si="318"/>
        <v>Cocoa</v>
      </c>
      <c r="N564" s="15" t="str">
        <f t="shared" si="318"/>
        <v>Cocoa</v>
      </c>
      <c r="O564" s="15" t="str">
        <f t="shared" si="318"/>
        <v>Cocoa</v>
      </c>
      <c r="P564" s="15" t="str">
        <f t="shared" si="318"/>
        <v>Cocoa</v>
      </c>
      <c r="Q564" s="15" t="str">
        <f t="shared" si="318"/>
        <v>Cocoa</v>
      </c>
      <c r="R564" s="15" t="str">
        <f t="shared" si="318"/>
        <v>Cocoa</v>
      </c>
      <c r="S564" s="15" t="str">
        <f t="shared" si="318"/>
        <v>Cocoa</v>
      </c>
      <c r="T564" s="15" t="str">
        <f t="shared" si="318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ref="G565:T565" si="319">F565</f>
        <v>Cocoa</v>
      </c>
      <c r="H565" s="15" t="str">
        <f t="shared" si="319"/>
        <v>Cocoa</v>
      </c>
      <c r="I565" s="15" t="str">
        <f t="shared" si="319"/>
        <v>Cocoa</v>
      </c>
      <c r="J565" s="15" t="str">
        <f t="shared" si="319"/>
        <v>Cocoa</v>
      </c>
      <c r="K565" s="15" t="str">
        <f t="shared" si="319"/>
        <v>Cocoa</v>
      </c>
      <c r="L565" s="15" t="str">
        <f t="shared" si="319"/>
        <v>Cocoa</v>
      </c>
      <c r="M565" s="15" t="str">
        <f t="shared" si="319"/>
        <v>Cocoa</v>
      </c>
      <c r="N565" s="15" t="str">
        <f t="shared" si="319"/>
        <v>Cocoa</v>
      </c>
      <c r="O565" s="15" t="str">
        <f t="shared" si="319"/>
        <v>Cocoa</v>
      </c>
      <c r="P565" s="15" t="str">
        <f t="shared" si="319"/>
        <v>Cocoa</v>
      </c>
      <c r="Q565" s="15" t="str">
        <f t="shared" si="319"/>
        <v>Cocoa</v>
      </c>
      <c r="R565" s="15" t="str">
        <f t="shared" si="319"/>
        <v>Cocoa</v>
      </c>
      <c r="S565" s="15" t="str">
        <f t="shared" si="319"/>
        <v>Cocoa</v>
      </c>
      <c r="T565" s="15" t="str">
        <f t="shared" si="319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ref="G566:T566" si="320">F566</f>
        <v>Cocoa</v>
      </c>
      <c r="H566" s="15" t="str">
        <f t="shared" si="320"/>
        <v>Cocoa</v>
      </c>
      <c r="I566" s="15" t="str">
        <f t="shared" si="320"/>
        <v>Cocoa</v>
      </c>
      <c r="J566" s="15" t="str">
        <f t="shared" si="320"/>
        <v>Cocoa</v>
      </c>
      <c r="K566" s="15" t="str">
        <f t="shared" si="320"/>
        <v>Cocoa</v>
      </c>
      <c r="L566" s="15" t="str">
        <f t="shared" si="320"/>
        <v>Cocoa</v>
      </c>
      <c r="M566" s="15" t="str">
        <f t="shared" si="320"/>
        <v>Cocoa</v>
      </c>
      <c r="N566" s="15" t="str">
        <f t="shared" si="320"/>
        <v>Cocoa</v>
      </c>
      <c r="O566" s="15" t="str">
        <f t="shared" si="320"/>
        <v>Cocoa</v>
      </c>
      <c r="P566" s="15" t="str">
        <f t="shared" si="320"/>
        <v>Cocoa</v>
      </c>
      <c r="Q566" s="15" t="str">
        <f t="shared" si="320"/>
        <v>Cocoa</v>
      </c>
      <c r="R566" s="15" t="str">
        <f t="shared" si="320"/>
        <v>Cocoa</v>
      </c>
      <c r="S566" s="15" t="str">
        <f t="shared" si="320"/>
        <v>Cocoa</v>
      </c>
      <c r="T566" s="15" t="str">
        <f t="shared" si="320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321">IF(G562="Cocoa",1,0)</f>
        <v>1</v>
      </c>
      <c r="H569" s="15">
        <f t="shared" si="321"/>
        <v>1</v>
      </c>
      <c r="I569" s="15">
        <f t="shared" si="321"/>
        <v>1</v>
      </c>
      <c r="J569" s="15">
        <f t="shared" si="321"/>
        <v>1</v>
      </c>
      <c r="K569" s="15">
        <f t="shared" si="321"/>
        <v>1</v>
      </c>
      <c r="L569" s="15">
        <f t="shared" si="321"/>
        <v>1</v>
      </c>
      <c r="M569" s="15">
        <f t="shared" si="321"/>
        <v>1</v>
      </c>
      <c r="N569" s="15">
        <f t="shared" si="321"/>
        <v>1</v>
      </c>
      <c r="O569" s="15">
        <f t="shared" si="321"/>
        <v>1</v>
      </c>
      <c r="P569" s="15">
        <f t="shared" si="321"/>
        <v>1</v>
      </c>
      <c r="Q569" s="15">
        <f t="shared" si="321"/>
        <v>1</v>
      </c>
      <c r="R569" s="15">
        <f t="shared" si="321"/>
        <v>1</v>
      </c>
      <c r="S569" s="15">
        <f t="shared" si="321"/>
        <v>1</v>
      </c>
      <c r="T569" s="15">
        <f t="shared" si="321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0" si="322">IF(F563="Cocoa",1,0)</f>
        <v>1</v>
      </c>
      <c r="G570" s="15">
        <f t="shared" si="322"/>
        <v>1</v>
      </c>
      <c r="H570" s="15">
        <f t="shared" si="322"/>
        <v>1</v>
      </c>
      <c r="I570" s="15">
        <f t="shared" si="322"/>
        <v>1</v>
      </c>
      <c r="J570" s="15">
        <f t="shared" si="322"/>
        <v>1</v>
      </c>
      <c r="K570" s="15">
        <f t="shared" si="322"/>
        <v>1</v>
      </c>
      <c r="L570" s="15">
        <f t="shared" si="322"/>
        <v>1</v>
      </c>
      <c r="M570" s="15">
        <f t="shared" si="322"/>
        <v>1</v>
      </c>
      <c r="N570" s="15">
        <f t="shared" si="322"/>
        <v>1</v>
      </c>
      <c r="O570" s="15">
        <f t="shared" si="322"/>
        <v>1</v>
      </c>
      <c r="P570" s="15">
        <f t="shared" si="322"/>
        <v>1</v>
      </c>
      <c r="Q570" s="15">
        <f t="shared" si="322"/>
        <v>1</v>
      </c>
      <c r="R570" s="15">
        <f t="shared" si="322"/>
        <v>1</v>
      </c>
      <c r="S570" s="15">
        <f t="shared" si="322"/>
        <v>1</v>
      </c>
      <c r="T570" s="15">
        <f t="shared" si="322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ref="F571:T571" si="323">IF(F564="Cocoa",1,0)</f>
        <v>1</v>
      </c>
      <c r="G571" s="15">
        <f t="shared" si="323"/>
        <v>1</v>
      </c>
      <c r="H571" s="15">
        <f t="shared" si="323"/>
        <v>1</v>
      </c>
      <c r="I571" s="15">
        <f t="shared" si="323"/>
        <v>1</v>
      </c>
      <c r="J571" s="15">
        <f t="shared" si="323"/>
        <v>1</v>
      </c>
      <c r="K571" s="15">
        <f t="shared" si="323"/>
        <v>1</v>
      </c>
      <c r="L571" s="15">
        <f t="shared" si="323"/>
        <v>1</v>
      </c>
      <c r="M571" s="15">
        <f t="shared" si="323"/>
        <v>1</v>
      </c>
      <c r="N571" s="15">
        <f t="shared" si="323"/>
        <v>1</v>
      </c>
      <c r="O571" s="15">
        <f t="shared" si="323"/>
        <v>1</v>
      </c>
      <c r="P571" s="15">
        <f t="shared" si="323"/>
        <v>1</v>
      </c>
      <c r="Q571" s="15">
        <f t="shared" si="323"/>
        <v>1</v>
      </c>
      <c r="R571" s="15">
        <f t="shared" si="323"/>
        <v>1</v>
      </c>
      <c r="S571" s="15">
        <f t="shared" si="323"/>
        <v>1</v>
      </c>
      <c r="T571" s="15">
        <f t="shared" si="32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ref="F572:T572" si="324">IF(F565="Cocoa",1,0)</f>
        <v>1</v>
      </c>
      <c r="G572" s="15">
        <f t="shared" si="324"/>
        <v>1</v>
      </c>
      <c r="H572" s="15">
        <f t="shared" si="324"/>
        <v>1</v>
      </c>
      <c r="I572" s="15">
        <f t="shared" si="324"/>
        <v>1</v>
      </c>
      <c r="J572" s="15">
        <f t="shared" si="324"/>
        <v>1</v>
      </c>
      <c r="K572" s="15">
        <f t="shared" si="324"/>
        <v>1</v>
      </c>
      <c r="L572" s="15">
        <f t="shared" si="324"/>
        <v>1</v>
      </c>
      <c r="M572" s="15">
        <f t="shared" si="324"/>
        <v>1</v>
      </c>
      <c r="N572" s="15">
        <f t="shared" si="324"/>
        <v>1</v>
      </c>
      <c r="O572" s="15">
        <f t="shared" si="324"/>
        <v>1</v>
      </c>
      <c r="P572" s="15">
        <f t="shared" si="324"/>
        <v>1</v>
      </c>
      <c r="Q572" s="15">
        <f t="shared" si="324"/>
        <v>1</v>
      </c>
      <c r="R572" s="15">
        <f t="shared" si="324"/>
        <v>1</v>
      </c>
      <c r="S572" s="15">
        <f t="shared" si="324"/>
        <v>1</v>
      </c>
      <c r="T572" s="15">
        <f t="shared" si="324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ref="F573:T573" si="325">IF(F566="Cocoa",1,0)</f>
        <v>1</v>
      </c>
      <c r="G573" s="15">
        <f t="shared" si="325"/>
        <v>1</v>
      </c>
      <c r="H573" s="15">
        <f t="shared" si="325"/>
        <v>1</v>
      </c>
      <c r="I573" s="15">
        <f t="shared" si="325"/>
        <v>1</v>
      </c>
      <c r="J573" s="15">
        <f t="shared" si="325"/>
        <v>1</v>
      </c>
      <c r="K573" s="15">
        <f t="shared" si="325"/>
        <v>1</v>
      </c>
      <c r="L573" s="15">
        <f t="shared" si="325"/>
        <v>1</v>
      </c>
      <c r="M573" s="15">
        <f t="shared" si="325"/>
        <v>1</v>
      </c>
      <c r="N573" s="15">
        <f t="shared" si="325"/>
        <v>1</v>
      </c>
      <c r="O573" s="15">
        <f t="shared" si="325"/>
        <v>1</v>
      </c>
      <c r="P573" s="15">
        <f t="shared" si="325"/>
        <v>1</v>
      </c>
      <c r="Q573" s="15">
        <f t="shared" si="325"/>
        <v>1</v>
      </c>
      <c r="R573" s="15">
        <f t="shared" si="325"/>
        <v>1</v>
      </c>
      <c r="S573" s="15">
        <f t="shared" si="325"/>
        <v>1</v>
      </c>
      <c r="T573" s="15">
        <f t="shared" si="325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326">G576</f>
        <v>0</v>
      </c>
      <c r="I576" s="15">
        <f t="shared" si="326"/>
        <v>0</v>
      </c>
      <c r="J576" s="15">
        <f t="shared" si="326"/>
        <v>0</v>
      </c>
      <c r="K576" s="15">
        <f t="shared" si="326"/>
        <v>0</v>
      </c>
      <c r="L576" s="15">
        <f t="shared" si="326"/>
        <v>0</v>
      </c>
      <c r="M576" s="15">
        <f t="shared" si="326"/>
        <v>0</v>
      </c>
      <c r="N576" s="15">
        <f t="shared" si="326"/>
        <v>0</v>
      </c>
      <c r="O576" s="15">
        <f t="shared" si="326"/>
        <v>0</v>
      </c>
      <c r="P576" s="15">
        <f t="shared" si="326"/>
        <v>0</v>
      </c>
      <c r="Q576" s="15">
        <f t="shared" si="326"/>
        <v>0</v>
      </c>
      <c r="R576" s="15">
        <f t="shared" si="326"/>
        <v>0</v>
      </c>
      <c r="S576" s="15">
        <f t="shared" si="326"/>
        <v>0</v>
      </c>
      <c r="T576" s="15">
        <f t="shared" si="326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327">IF(D577=E577,1,0)</f>
        <v>0</v>
      </c>
      <c r="G577" s="15">
        <f t="shared" ref="G577:T577" si="328">F577</f>
        <v>0</v>
      </c>
      <c r="H577" s="15">
        <f t="shared" si="328"/>
        <v>0</v>
      </c>
      <c r="I577" s="15">
        <f t="shared" si="328"/>
        <v>0</v>
      </c>
      <c r="J577" s="15">
        <f t="shared" si="328"/>
        <v>0</v>
      </c>
      <c r="K577" s="15">
        <f t="shared" si="328"/>
        <v>0</v>
      </c>
      <c r="L577" s="15">
        <f t="shared" si="328"/>
        <v>0</v>
      </c>
      <c r="M577" s="15">
        <f t="shared" si="328"/>
        <v>0</v>
      </c>
      <c r="N577" s="15">
        <f t="shared" si="328"/>
        <v>0</v>
      </c>
      <c r="O577" s="15">
        <f t="shared" si="328"/>
        <v>0</v>
      </c>
      <c r="P577" s="15">
        <f t="shared" si="328"/>
        <v>0</v>
      </c>
      <c r="Q577" s="15">
        <f t="shared" si="328"/>
        <v>0</v>
      </c>
      <c r="R577" s="15">
        <f t="shared" si="328"/>
        <v>0</v>
      </c>
      <c r="S577" s="15">
        <f t="shared" si="328"/>
        <v>0</v>
      </c>
      <c r="T577" s="15">
        <f t="shared" si="328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327"/>
        <v>0</v>
      </c>
      <c r="G578" s="15">
        <f t="shared" ref="G578:T578" si="329">F578</f>
        <v>0</v>
      </c>
      <c r="H578" s="15">
        <f t="shared" si="329"/>
        <v>0</v>
      </c>
      <c r="I578" s="15">
        <f t="shared" si="329"/>
        <v>0</v>
      </c>
      <c r="J578" s="15">
        <f t="shared" si="329"/>
        <v>0</v>
      </c>
      <c r="K578" s="15">
        <f t="shared" si="329"/>
        <v>0</v>
      </c>
      <c r="L578" s="15">
        <f t="shared" si="329"/>
        <v>0</v>
      </c>
      <c r="M578" s="15">
        <f t="shared" si="329"/>
        <v>0</v>
      </c>
      <c r="N578" s="15">
        <f t="shared" si="329"/>
        <v>0</v>
      </c>
      <c r="O578" s="15">
        <f t="shared" si="329"/>
        <v>0</v>
      </c>
      <c r="P578" s="15">
        <f t="shared" si="329"/>
        <v>0</v>
      </c>
      <c r="Q578" s="15">
        <f t="shared" si="329"/>
        <v>0</v>
      </c>
      <c r="R578" s="15">
        <f t="shared" si="329"/>
        <v>0</v>
      </c>
      <c r="S578" s="15">
        <f t="shared" si="329"/>
        <v>0</v>
      </c>
      <c r="T578" s="15">
        <f t="shared" si="329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327"/>
        <v>0</v>
      </c>
      <c r="G579" s="15">
        <f t="shared" ref="G579:T579" si="330">F579</f>
        <v>0</v>
      </c>
      <c r="H579" s="15">
        <f t="shared" si="330"/>
        <v>0</v>
      </c>
      <c r="I579" s="15">
        <f t="shared" si="330"/>
        <v>0</v>
      </c>
      <c r="J579" s="15">
        <f t="shared" si="330"/>
        <v>0</v>
      </c>
      <c r="K579" s="15">
        <f t="shared" si="330"/>
        <v>0</v>
      </c>
      <c r="L579" s="15">
        <f t="shared" si="330"/>
        <v>0</v>
      </c>
      <c r="M579" s="15">
        <f t="shared" si="330"/>
        <v>0</v>
      </c>
      <c r="N579" s="15">
        <f t="shared" si="330"/>
        <v>0</v>
      </c>
      <c r="O579" s="15">
        <f t="shared" si="330"/>
        <v>0</v>
      </c>
      <c r="P579" s="15">
        <f t="shared" si="330"/>
        <v>0</v>
      </c>
      <c r="Q579" s="15">
        <f t="shared" si="330"/>
        <v>0</v>
      </c>
      <c r="R579" s="15">
        <f t="shared" si="330"/>
        <v>0</v>
      </c>
      <c r="S579" s="15">
        <f t="shared" si="330"/>
        <v>0</v>
      </c>
      <c r="T579" s="15">
        <f t="shared" si="330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327"/>
        <v>0</v>
      </c>
      <c r="G580" s="15">
        <f t="shared" ref="G580:T580" si="331">F580</f>
        <v>0</v>
      </c>
      <c r="H580" s="15">
        <f t="shared" si="331"/>
        <v>0</v>
      </c>
      <c r="I580" s="15">
        <f t="shared" si="331"/>
        <v>0</v>
      </c>
      <c r="J580" s="15">
        <f t="shared" si="331"/>
        <v>0</v>
      </c>
      <c r="K580" s="15">
        <f t="shared" si="331"/>
        <v>0</v>
      </c>
      <c r="L580" s="15">
        <f t="shared" si="331"/>
        <v>0</v>
      </c>
      <c r="M580" s="15">
        <f t="shared" si="331"/>
        <v>0</v>
      </c>
      <c r="N580" s="15">
        <f t="shared" si="331"/>
        <v>0</v>
      </c>
      <c r="O580" s="15">
        <f t="shared" si="331"/>
        <v>0</v>
      </c>
      <c r="P580" s="15">
        <f t="shared" si="331"/>
        <v>0</v>
      </c>
      <c r="Q580" s="15">
        <f t="shared" si="331"/>
        <v>0</v>
      </c>
      <c r="R580" s="15">
        <f t="shared" si="331"/>
        <v>0</v>
      </c>
      <c r="S580" s="15">
        <f t="shared" si="331"/>
        <v>0</v>
      </c>
      <c r="T580" s="15">
        <f t="shared" si="331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332">G583</f>
        <v>0</v>
      </c>
      <c r="I583" s="15">
        <f t="shared" si="332"/>
        <v>0</v>
      </c>
      <c r="J583" s="15">
        <f t="shared" si="332"/>
        <v>0</v>
      </c>
      <c r="K583" s="15">
        <f t="shared" si="332"/>
        <v>0</v>
      </c>
      <c r="L583" s="15">
        <f t="shared" si="332"/>
        <v>0</v>
      </c>
      <c r="M583" s="15">
        <f t="shared" si="332"/>
        <v>0</v>
      </c>
      <c r="N583" s="15">
        <f t="shared" si="332"/>
        <v>0</v>
      </c>
      <c r="O583" s="15">
        <f t="shared" si="332"/>
        <v>0</v>
      </c>
      <c r="P583" s="15">
        <f t="shared" si="332"/>
        <v>0</v>
      </c>
      <c r="Q583" s="15">
        <f t="shared" si="332"/>
        <v>0</v>
      </c>
      <c r="R583" s="15">
        <f t="shared" si="332"/>
        <v>0</v>
      </c>
      <c r="S583" s="15">
        <f t="shared" si="332"/>
        <v>0</v>
      </c>
      <c r="T583" s="15">
        <f t="shared" si="332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333">E577</f>
        <v>N/A</v>
      </c>
      <c r="F584" s="15">
        <f t="shared" ref="F584:F587" si="334">IF(D584=E584,1,0)</f>
        <v>0</v>
      </c>
      <c r="G584" s="15">
        <f t="shared" ref="G584:T584" si="335">F584</f>
        <v>0</v>
      </c>
      <c r="H584" s="15">
        <f t="shared" si="335"/>
        <v>0</v>
      </c>
      <c r="I584" s="15">
        <f t="shared" si="335"/>
        <v>0</v>
      </c>
      <c r="J584" s="15">
        <f t="shared" si="335"/>
        <v>0</v>
      </c>
      <c r="K584" s="15">
        <f t="shared" si="335"/>
        <v>0</v>
      </c>
      <c r="L584" s="15">
        <f t="shared" si="335"/>
        <v>0</v>
      </c>
      <c r="M584" s="15">
        <f t="shared" si="335"/>
        <v>0</v>
      </c>
      <c r="N584" s="15">
        <f t="shared" si="335"/>
        <v>0</v>
      </c>
      <c r="O584" s="15">
        <f t="shared" si="335"/>
        <v>0</v>
      </c>
      <c r="P584" s="15">
        <f t="shared" si="335"/>
        <v>0</v>
      </c>
      <c r="Q584" s="15">
        <f t="shared" si="335"/>
        <v>0</v>
      </c>
      <c r="R584" s="15">
        <f t="shared" si="335"/>
        <v>0</v>
      </c>
      <c r="S584" s="15">
        <f t="shared" si="335"/>
        <v>0</v>
      </c>
      <c r="T584" s="15">
        <f t="shared" si="335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333"/>
        <v>N/A</v>
      </c>
      <c r="F585" s="15">
        <f t="shared" si="334"/>
        <v>0</v>
      </c>
      <c r="G585" s="15">
        <f t="shared" ref="G585:T585" si="336">F585</f>
        <v>0</v>
      </c>
      <c r="H585" s="15">
        <f t="shared" si="336"/>
        <v>0</v>
      </c>
      <c r="I585" s="15">
        <f t="shared" si="336"/>
        <v>0</v>
      </c>
      <c r="J585" s="15">
        <f t="shared" si="336"/>
        <v>0</v>
      </c>
      <c r="K585" s="15">
        <f t="shared" si="336"/>
        <v>0</v>
      </c>
      <c r="L585" s="15">
        <f t="shared" si="336"/>
        <v>0</v>
      </c>
      <c r="M585" s="15">
        <f t="shared" si="336"/>
        <v>0</v>
      </c>
      <c r="N585" s="15">
        <f t="shared" si="336"/>
        <v>0</v>
      </c>
      <c r="O585" s="15">
        <f t="shared" si="336"/>
        <v>0</v>
      </c>
      <c r="P585" s="15">
        <f t="shared" si="336"/>
        <v>0</v>
      </c>
      <c r="Q585" s="15">
        <f t="shared" si="336"/>
        <v>0</v>
      </c>
      <c r="R585" s="15">
        <f t="shared" si="336"/>
        <v>0</v>
      </c>
      <c r="S585" s="15">
        <f t="shared" si="336"/>
        <v>0</v>
      </c>
      <c r="T585" s="15">
        <f t="shared" si="336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333"/>
        <v>N/A</v>
      </c>
      <c r="F586" s="15">
        <f t="shared" si="334"/>
        <v>0</v>
      </c>
      <c r="G586" s="15">
        <f t="shared" ref="G586:T586" si="337">F586</f>
        <v>0</v>
      </c>
      <c r="H586" s="15">
        <f t="shared" si="337"/>
        <v>0</v>
      </c>
      <c r="I586" s="15">
        <f t="shared" si="337"/>
        <v>0</v>
      </c>
      <c r="J586" s="15">
        <f t="shared" si="337"/>
        <v>0</v>
      </c>
      <c r="K586" s="15">
        <f t="shared" si="337"/>
        <v>0</v>
      </c>
      <c r="L586" s="15">
        <f t="shared" si="337"/>
        <v>0</v>
      </c>
      <c r="M586" s="15">
        <f t="shared" si="337"/>
        <v>0</v>
      </c>
      <c r="N586" s="15">
        <f t="shared" si="337"/>
        <v>0</v>
      </c>
      <c r="O586" s="15">
        <f t="shared" si="337"/>
        <v>0</v>
      </c>
      <c r="P586" s="15">
        <f t="shared" si="337"/>
        <v>0</v>
      </c>
      <c r="Q586" s="15">
        <f t="shared" si="337"/>
        <v>0</v>
      </c>
      <c r="R586" s="15">
        <f t="shared" si="337"/>
        <v>0</v>
      </c>
      <c r="S586" s="15">
        <f t="shared" si="337"/>
        <v>0</v>
      </c>
      <c r="T586" s="15">
        <f t="shared" si="337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333"/>
        <v>N/A</v>
      </c>
      <c r="F587" s="15">
        <f t="shared" si="334"/>
        <v>0</v>
      </c>
      <c r="G587" s="15">
        <f t="shared" ref="G587:T587" si="338">F587</f>
        <v>0</v>
      </c>
      <c r="H587" s="15">
        <f t="shared" si="338"/>
        <v>0</v>
      </c>
      <c r="I587" s="15">
        <f t="shared" si="338"/>
        <v>0</v>
      </c>
      <c r="J587" s="15">
        <f t="shared" si="338"/>
        <v>0</v>
      </c>
      <c r="K587" s="15">
        <f t="shared" si="338"/>
        <v>0</v>
      </c>
      <c r="L587" s="15">
        <f t="shared" si="338"/>
        <v>0</v>
      </c>
      <c r="M587" s="15">
        <f t="shared" si="338"/>
        <v>0</v>
      </c>
      <c r="N587" s="15">
        <f t="shared" si="338"/>
        <v>0</v>
      </c>
      <c r="O587" s="15">
        <f t="shared" si="338"/>
        <v>0</v>
      </c>
      <c r="P587" s="15">
        <f t="shared" si="338"/>
        <v>0</v>
      </c>
      <c r="Q587" s="15">
        <f t="shared" si="338"/>
        <v>0</v>
      </c>
      <c r="R587" s="15">
        <f t="shared" si="338"/>
        <v>0</v>
      </c>
      <c r="S587" s="15">
        <f t="shared" si="338"/>
        <v>0</v>
      </c>
      <c r="T587" s="15">
        <f t="shared" si="338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339">F305*(F249-F425+F418-F548)*F569</f>
        <v>0</v>
      </c>
      <c r="G593" s="15">
        <f t="shared" ca="1" si="339"/>
        <v>0</v>
      </c>
      <c r="H593" s="15">
        <f t="shared" ca="1" si="339"/>
        <v>0</v>
      </c>
      <c r="I593" s="15">
        <f t="shared" ca="1" si="339"/>
        <v>0</v>
      </c>
      <c r="J593" s="15">
        <f t="shared" ca="1" si="339"/>
        <v>0</v>
      </c>
      <c r="K593" s="15">
        <f t="shared" ca="1" si="339"/>
        <v>0</v>
      </c>
      <c r="L593" s="15">
        <f t="shared" ca="1" si="339"/>
        <v>0</v>
      </c>
      <c r="M593" s="15">
        <f t="shared" ca="1" si="339"/>
        <v>0</v>
      </c>
      <c r="N593" s="15">
        <f t="shared" ca="1" si="339"/>
        <v>0</v>
      </c>
      <c r="O593" s="15">
        <f t="shared" ca="1" si="339"/>
        <v>0</v>
      </c>
      <c r="P593" s="15">
        <f t="shared" ca="1" si="339"/>
        <v>0</v>
      </c>
      <c r="Q593" s="15">
        <f t="shared" ca="1" si="339"/>
        <v>0</v>
      </c>
      <c r="R593" s="15">
        <f t="shared" ca="1" si="339"/>
        <v>0</v>
      </c>
      <c r="S593" s="15">
        <f t="shared" ca="1" si="339"/>
        <v>0</v>
      </c>
      <c r="T593" s="15">
        <f t="shared" ca="1" si="339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SUMPRODUCT((F$313:F$327),($W$313:$W$327))*F$249*F$569</f>
        <v>0</v>
      </c>
      <c r="G594" s="15">
        <f t="shared" ref="G594:T594" ca="1" si="340">SUMPRODUCT((G$313:G$327),($W$313:$W$327))*G$249*G$569</f>
        <v>0</v>
      </c>
      <c r="H594" s="15">
        <f t="shared" ca="1" si="340"/>
        <v>0</v>
      </c>
      <c r="I594" s="15">
        <f t="shared" ca="1" si="340"/>
        <v>0</v>
      </c>
      <c r="J594" s="15">
        <f t="shared" ca="1" si="340"/>
        <v>0</v>
      </c>
      <c r="K594" s="15">
        <f t="shared" ca="1" si="340"/>
        <v>0</v>
      </c>
      <c r="L594" s="15">
        <f t="shared" ca="1" si="340"/>
        <v>0</v>
      </c>
      <c r="M594" s="15">
        <f t="shared" ca="1" si="340"/>
        <v>0</v>
      </c>
      <c r="N594" s="15">
        <f t="shared" ca="1" si="340"/>
        <v>0</v>
      </c>
      <c r="O594" s="15">
        <f t="shared" ca="1" si="340"/>
        <v>0</v>
      </c>
      <c r="P594" s="15">
        <f t="shared" ca="1" si="340"/>
        <v>0</v>
      </c>
      <c r="Q594" s="15">
        <f t="shared" ca="1" si="340"/>
        <v>0</v>
      </c>
      <c r="R594" s="15">
        <f t="shared" ca="1" si="340"/>
        <v>0</v>
      </c>
      <c r="S594" s="15">
        <f t="shared" ca="1" si="340"/>
        <v>0</v>
      </c>
      <c r="T594" s="15">
        <f t="shared" ca="1" si="340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SUMPRODUCT((F$442:F$456),($W$442:$W$456))*F$249*F569</f>
        <v>0</v>
      </c>
      <c r="G595" s="15">
        <f t="shared" ref="G595:T595" ca="1" si="341">SUMPRODUCT((G$442:G$456),($W$442:$W$456))*G$249*G569</f>
        <v>0</v>
      </c>
      <c r="H595" s="15">
        <f t="shared" ca="1" si="341"/>
        <v>125</v>
      </c>
      <c r="I595" s="15">
        <f t="shared" ca="1" si="341"/>
        <v>187.5</v>
      </c>
      <c r="J595" s="15">
        <f t="shared" ca="1" si="341"/>
        <v>250</v>
      </c>
      <c r="K595" s="15">
        <f t="shared" ca="1" si="341"/>
        <v>625</v>
      </c>
      <c r="L595" s="15">
        <f t="shared" ca="1" si="341"/>
        <v>875</v>
      </c>
      <c r="M595" s="15">
        <f t="shared" ca="1" si="341"/>
        <v>1000</v>
      </c>
      <c r="N595" s="15">
        <f t="shared" ca="1" si="341"/>
        <v>1250</v>
      </c>
      <c r="O595" s="15">
        <f t="shared" ca="1" si="341"/>
        <v>1250</v>
      </c>
      <c r="P595" s="15">
        <f t="shared" ca="1" si="341"/>
        <v>1250</v>
      </c>
      <c r="Q595" s="15">
        <f t="shared" ca="1" si="341"/>
        <v>1250</v>
      </c>
      <c r="R595" s="15">
        <f t="shared" ca="1" si="341"/>
        <v>1250</v>
      </c>
      <c r="S595" s="15">
        <f t="shared" ca="1" si="341"/>
        <v>1250</v>
      </c>
      <c r="T595" s="15">
        <f t="shared" ca="1" si="341"/>
        <v>1250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342">SUMPRODUCT(F$313:F$327,$X$313:$X$327)*F249*F438*F399+SUMPRODUCT(F$442:F$456,$X$442:$X$456)*F249*F$589*F528</f>
        <v>0</v>
      </c>
      <c r="G596" s="15">
        <f t="shared" ca="1" si="342"/>
        <v>715.00000000000011</v>
      </c>
      <c r="H596" s="15">
        <f t="shared" ca="1" si="342"/>
        <v>357.50000000000006</v>
      </c>
      <c r="I596" s="15">
        <f t="shared" ca="1" si="342"/>
        <v>119.16666666666667</v>
      </c>
      <c r="J596" s="15">
        <f t="shared" ca="1" si="342"/>
        <v>59.583333333333336</v>
      </c>
      <c r="K596" s="15">
        <f t="shared" ca="1" si="342"/>
        <v>0</v>
      </c>
      <c r="L596" s="15">
        <f t="shared" ca="1" si="342"/>
        <v>0</v>
      </c>
      <c r="M596" s="15">
        <f t="shared" ca="1" si="342"/>
        <v>0</v>
      </c>
      <c r="N596" s="15">
        <f t="shared" ca="1" si="342"/>
        <v>0</v>
      </c>
      <c r="O596" s="15">
        <f t="shared" ca="1" si="342"/>
        <v>0</v>
      </c>
      <c r="P596" s="15">
        <f t="shared" ca="1" si="342"/>
        <v>0</v>
      </c>
      <c r="Q596" s="15">
        <f t="shared" ca="1" si="342"/>
        <v>0</v>
      </c>
      <c r="R596" s="15">
        <f t="shared" ca="1" si="342"/>
        <v>0</v>
      </c>
      <c r="S596" s="15">
        <f t="shared" ca="1" si="342"/>
        <v>0</v>
      </c>
      <c r="T596" s="15">
        <f t="shared" ca="1" si="342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343">SUMPRODUCT(F$442:F$456,$Y$442:$Y$456)*1000*F249*F576*F569*F528</f>
        <v>0</v>
      </c>
      <c r="G597" s="15">
        <f t="shared" ca="1" si="343"/>
        <v>0</v>
      </c>
      <c r="H597" s="15">
        <f t="shared" ca="1" si="343"/>
        <v>0</v>
      </c>
      <c r="I597" s="15">
        <f t="shared" ca="1" si="343"/>
        <v>0</v>
      </c>
      <c r="J597" s="15">
        <f t="shared" ca="1" si="343"/>
        <v>0</v>
      </c>
      <c r="K597" s="15">
        <f t="shared" ca="1" si="343"/>
        <v>0</v>
      </c>
      <c r="L597" s="15">
        <f t="shared" ca="1" si="343"/>
        <v>0</v>
      </c>
      <c r="M597" s="15">
        <f t="shared" ca="1" si="343"/>
        <v>0</v>
      </c>
      <c r="N597" s="15">
        <f t="shared" ca="1" si="343"/>
        <v>0</v>
      </c>
      <c r="O597" s="15">
        <f t="shared" ca="1" si="343"/>
        <v>0</v>
      </c>
      <c r="P597" s="15">
        <f t="shared" ca="1" si="343"/>
        <v>0</v>
      </c>
      <c r="Q597" s="15">
        <f t="shared" ca="1" si="343"/>
        <v>0</v>
      </c>
      <c r="R597" s="15">
        <f t="shared" ca="1" si="343"/>
        <v>0</v>
      </c>
      <c r="S597" s="15">
        <f t="shared" ca="1" si="343"/>
        <v>0</v>
      </c>
      <c r="T597" s="15">
        <f t="shared" ca="1" si="343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344">SUMPRODUCT(F$442:F$456,$Z$442:$Z$456)*1000*F249*F583*F569*F528</f>
        <v>0</v>
      </c>
      <c r="G598" s="15">
        <f t="shared" ca="1" si="344"/>
        <v>0</v>
      </c>
      <c r="H598" s="15">
        <f t="shared" ca="1" si="344"/>
        <v>0</v>
      </c>
      <c r="I598" s="15">
        <f t="shared" ca="1" si="344"/>
        <v>0</v>
      </c>
      <c r="J598" s="15">
        <f t="shared" ca="1" si="344"/>
        <v>0</v>
      </c>
      <c r="K598" s="15">
        <f t="shared" ca="1" si="344"/>
        <v>0</v>
      </c>
      <c r="L598" s="15">
        <f t="shared" ca="1" si="344"/>
        <v>0</v>
      </c>
      <c r="M598" s="15">
        <f t="shared" ca="1" si="344"/>
        <v>0</v>
      </c>
      <c r="N598" s="15">
        <f t="shared" ca="1" si="344"/>
        <v>0</v>
      </c>
      <c r="O598" s="15">
        <f t="shared" ca="1" si="344"/>
        <v>0</v>
      </c>
      <c r="P598" s="15">
        <f t="shared" ca="1" si="344"/>
        <v>0</v>
      </c>
      <c r="Q598" s="15">
        <f t="shared" ca="1" si="344"/>
        <v>0</v>
      </c>
      <c r="R598" s="15">
        <f t="shared" ca="1" si="344"/>
        <v>0</v>
      </c>
      <c r="S598" s="15">
        <f t="shared" ca="1" si="344"/>
        <v>0</v>
      </c>
      <c r="T598" s="15">
        <f t="shared" ca="1" si="344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ca="1">SUMPRODUCT((F$442:F$456),($AA$442:$AA$456))*F249*F590*F569*F528</f>
        <v>0</v>
      </c>
      <c r="G599" s="15">
        <f t="shared" ref="G599:T599" ca="1" si="345">SUMPRODUCT((G$442:G$456),($AA$442:$AA$456))*G249*G590*G569*G528</f>
        <v>0</v>
      </c>
      <c r="H599" s="15">
        <f t="shared" ca="1" si="345"/>
        <v>0</v>
      </c>
      <c r="I599" s="15">
        <f t="shared" ca="1" si="345"/>
        <v>0</v>
      </c>
      <c r="J599" s="15">
        <f t="shared" ca="1" si="345"/>
        <v>0</v>
      </c>
      <c r="K599" s="15">
        <f t="shared" ca="1" si="345"/>
        <v>0</v>
      </c>
      <c r="L599" s="15">
        <f t="shared" ca="1" si="345"/>
        <v>0</v>
      </c>
      <c r="M599" s="15">
        <f t="shared" ca="1" si="345"/>
        <v>250</v>
      </c>
      <c r="N599" s="15">
        <f t="shared" ca="1" si="345"/>
        <v>500</v>
      </c>
      <c r="O599" s="15">
        <f t="shared" ca="1" si="345"/>
        <v>750</v>
      </c>
      <c r="P599" s="15">
        <f t="shared" ca="1" si="345"/>
        <v>1000</v>
      </c>
      <c r="Q599" s="15">
        <f t="shared" ca="1" si="345"/>
        <v>1250</v>
      </c>
      <c r="R599" s="15">
        <f t="shared" ca="1" si="345"/>
        <v>1500</v>
      </c>
      <c r="S599" s="15">
        <f t="shared" ca="1" si="345"/>
        <v>1750</v>
      </c>
      <c r="T599" s="15">
        <f t="shared" ca="1" si="345"/>
        <v>2000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346">F306*(F250-F426+F419-F549)*F570</f>
        <v>600</v>
      </c>
      <c r="G602" s="15">
        <f t="shared" ca="1" si="346"/>
        <v>674.99999999999989</v>
      </c>
      <c r="H602" s="15">
        <f t="shared" ca="1" si="346"/>
        <v>810</v>
      </c>
      <c r="I602" s="15">
        <f t="shared" ca="1" si="346"/>
        <v>810</v>
      </c>
      <c r="J602" s="15">
        <f t="shared" ca="1" si="346"/>
        <v>810</v>
      </c>
      <c r="K602" s="15">
        <f t="shared" ca="1" si="346"/>
        <v>810</v>
      </c>
      <c r="L602" s="15">
        <f t="shared" ca="1" si="346"/>
        <v>810</v>
      </c>
      <c r="M602" s="15">
        <f t="shared" ca="1" si="346"/>
        <v>810</v>
      </c>
      <c r="N602" s="15">
        <f t="shared" ca="1" si="346"/>
        <v>810</v>
      </c>
      <c r="O602" s="15">
        <f t="shared" ca="1" si="346"/>
        <v>810</v>
      </c>
      <c r="P602" s="15">
        <f t="shared" ca="1" si="346"/>
        <v>810</v>
      </c>
      <c r="Q602" s="15">
        <f t="shared" ca="1" si="346"/>
        <v>758.99999999999989</v>
      </c>
      <c r="R602" s="15">
        <f t="shared" ca="1" si="346"/>
        <v>708.00000000000011</v>
      </c>
      <c r="S602" s="15">
        <f t="shared" ca="1" si="346"/>
        <v>657.00000000000011</v>
      </c>
      <c r="T602" s="15">
        <f t="shared" ca="1" si="346"/>
        <v>606.00000000000011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SUMPRODUCT((F$330:F$344),($W$313:$W$327))*F$250*F$570</f>
        <v>0</v>
      </c>
      <c r="G603" s="15">
        <f t="shared" ref="G603:T603" ca="1" si="347">SUMPRODUCT((G$330:G$344),($W$313:$W$327))*G$250*G$570</f>
        <v>0</v>
      </c>
      <c r="H603" s="15">
        <f t="shared" ca="1" si="347"/>
        <v>0</v>
      </c>
      <c r="I603" s="15">
        <f t="shared" ca="1" si="347"/>
        <v>0</v>
      </c>
      <c r="J603" s="15">
        <f t="shared" ca="1" si="347"/>
        <v>0</v>
      </c>
      <c r="K603" s="15">
        <f t="shared" ca="1" si="347"/>
        <v>0</v>
      </c>
      <c r="L603" s="15">
        <f t="shared" ca="1" si="347"/>
        <v>0</v>
      </c>
      <c r="M603" s="15">
        <f t="shared" ca="1" si="347"/>
        <v>0</v>
      </c>
      <c r="N603" s="15">
        <f t="shared" ca="1" si="347"/>
        <v>0</v>
      </c>
      <c r="O603" s="15">
        <f t="shared" ca="1" si="347"/>
        <v>0</v>
      </c>
      <c r="P603" s="15">
        <f t="shared" ca="1" si="347"/>
        <v>0</v>
      </c>
      <c r="Q603" s="15">
        <f t="shared" ca="1" si="347"/>
        <v>0</v>
      </c>
      <c r="R603" s="15">
        <f t="shared" ca="1" si="347"/>
        <v>0</v>
      </c>
      <c r="S603" s="15">
        <f t="shared" ca="1" si="347"/>
        <v>0</v>
      </c>
      <c r="T603" s="15">
        <f t="shared" ca="1" si="347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SUMPRODUCT((F$459:F$473),($W$442:$W$456))*F$250*F570</f>
        <v>0</v>
      </c>
      <c r="G604" s="15">
        <f t="shared" ref="G604:T604" ca="1" si="348">SUMPRODUCT((G$459:G$473),($W$442:$W$456))*G$250*G570</f>
        <v>0</v>
      </c>
      <c r="H604" s="15">
        <f t="shared" ca="1" si="348"/>
        <v>0</v>
      </c>
      <c r="I604" s="15">
        <f t="shared" ca="1" si="348"/>
        <v>0</v>
      </c>
      <c r="J604" s="15">
        <f t="shared" ca="1" si="348"/>
        <v>0</v>
      </c>
      <c r="K604" s="15">
        <f t="shared" ca="1" si="348"/>
        <v>0</v>
      </c>
      <c r="L604" s="15">
        <f t="shared" ca="1" si="348"/>
        <v>0</v>
      </c>
      <c r="M604" s="15">
        <f t="shared" ca="1" si="348"/>
        <v>0</v>
      </c>
      <c r="N604" s="15">
        <f t="shared" ca="1" si="348"/>
        <v>0</v>
      </c>
      <c r="O604" s="15">
        <f t="shared" ca="1" si="348"/>
        <v>0</v>
      </c>
      <c r="P604" s="15">
        <f t="shared" ca="1" si="348"/>
        <v>0</v>
      </c>
      <c r="Q604" s="15">
        <f t="shared" ca="1" si="348"/>
        <v>0</v>
      </c>
      <c r="R604" s="15">
        <f t="shared" ca="1" si="348"/>
        <v>0</v>
      </c>
      <c r="S604" s="15">
        <f t="shared" ca="1" si="348"/>
        <v>0</v>
      </c>
      <c r="T604" s="15">
        <f t="shared" ca="1" si="348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" ca="1" si="349">SUMPRODUCT(F$330:F$344,$X$313:$X$327)*F250*F438*F403+SUMPRODUCT(F$459:F$473,$X$442:$X$456)*F250*F$589*F532</f>
        <v>0</v>
      </c>
      <c r="G605" s="15">
        <f t="shared" ref="G605:T605" ca="1" si="350">SUMPRODUCT(G$330:G$344,$X$313:$X$327)*G250*G438*G403+SUMPRODUCT(G$459:G$473,$X$442:$X$456)*G250*G$589*G532</f>
        <v>0</v>
      </c>
      <c r="H605" s="15">
        <f t="shared" ca="1" si="350"/>
        <v>0</v>
      </c>
      <c r="I605" s="15">
        <f t="shared" ca="1" si="350"/>
        <v>0</v>
      </c>
      <c r="J605" s="15">
        <f t="shared" ca="1" si="350"/>
        <v>0</v>
      </c>
      <c r="K605" s="15">
        <f t="shared" ca="1" si="350"/>
        <v>0</v>
      </c>
      <c r="L605" s="15">
        <f t="shared" ca="1" si="350"/>
        <v>0</v>
      </c>
      <c r="M605" s="15">
        <f t="shared" ca="1" si="350"/>
        <v>0</v>
      </c>
      <c r="N605" s="15">
        <f t="shared" ca="1" si="350"/>
        <v>0</v>
      </c>
      <c r="O605" s="15">
        <f t="shared" ca="1" si="350"/>
        <v>0</v>
      </c>
      <c r="P605" s="15">
        <f t="shared" ca="1" si="350"/>
        <v>0</v>
      </c>
      <c r="Q605" s="15">
        <f t="shared" ca="1" si="350"/>
        <v>0</v>
      </c>
      <c r="R605" s="15">
        <f t="shared" ca="1" si="350"/>
        <v>0</v>
      </c>
      <c r="S605" s="15">
        <f t="shared" ca="1" si="350"/>
        <v>0</v>
      </c>
      <c r="T605" s="15">
        <f t="shared" ca="1" si="350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" ca="1" si="351">SUMPRODUCT(F$459:F$473,$Y$442:$Y$456)*1000*F250*F577*F570*F532</f>
        <v>0</v>
      </c>
      <c r="G606" s="15">
        <f t="shared" ref="G606:T606" ca="1" si="352">SUMPRODUCT(G$459:G$473,$Y$442:$Y$456)*1000*G250*G577*G570*G532</f>
        <v>0</v>
      </c>
      <c r="H606" s="15">
        <f t="shared" ca="1" si="352"/>
        <v>0</v>
      </c>
      <c r="I606" s="15">
        <f t="shared" ca="1" si="352"/>
        <v>0</v>
      </c>
      <c r="J606" s="15">
        <f t="shared" ca="1" si="352"/>
        <v>0</v>
      </c>
      <c r="K606" s="15">
        <f t="shared" ca="1" si="352"/>
        <v>0</v>
      </c>
      <c r="L606" s="15">
        <f t="shared" ca="1" si="352"/>
        <v>0</v>
      </c>
      <c r="M606" s="15">
        <f t="shared" ca="1" si="352"/>
        <v>0</v>
      </c>
      <c r="N606" s="15">
        <f t="shared" ca="1" si="352"/>
        <v>0</v>
      </c>
      <c r="O606" s="15">
        <f t="shared" ca="1" si="352"/>
        <v>0</v>
      </c>
      <c r="P606" s="15">
        <f t="shared" ca="1" si="352"/>
        <v>0</v>
      </c>
      <c r="Q606" s="15">
        <f t="shared" ca="1" si="352"/>
        <v>0</v>
      </c>
      <c r="R606" s="15">
        <f t="shared" ca="1" si="352"/>
        <v>0</v>
      </c>
      <c r="S606" s="15">
        <f t="shared" ca="1" si="352"/>
        <v>0</v>
      </c>
      <c r="T606" s="15">
        <f t="shared" ca="1" si="35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353">SUMPRODUCT(G$459:G$473,$Z$442:$Z$456)*1000*G251*G584*G570*G532</f>
        <v>0</v>
      </c>
      <c r="H607" s="15">
        <f t="shared" ca="1" si="353"/>
        <v>0</v>
      </c>
      <c r="I607" s="15">
        <f t="shared" ca="1" si="353"/>
        <v>0</v>
      </c>
      <c r="J607" s="15">
        <f t="shared" ca="1" si="353"/>
        <v>0</v>
      </c>
      <c r="K607" s="15">
        <f t="shared" ca="1" si="353"/>
        <v>0</v>
      </c>
      <c r="L607" s="15">
        <f t="shared" ca="1" si="353"/>
        <v>0</v>
      </c>
      <c r="M607" s="15">
        <f t="shared" ca="1" si="353"/>
        <v>0</v>
      </c>
      <c r="N607" s="15">
        <f t="shared" ca="1" si="353"/>
        <v>0</v>
      </c>
      <c r="O607" s="15">
        <f t="shared" ca="1" si="353"/>
        <v>0</v>
      </c>
      <c r="P607" s="15">
        <f t="shared" ca="1" si="353"/>
        <v>0</v>
      </c>
      <c r="Q607" s="15">
        <f t="shared" ca="1" si="353"/>
        <v>0</v>
      </c>
      <c r="R607" s="15">
        <f t="shared" ca="1" si="353"/>
        <v>0</v>
      </c>
      <c r="S607" s="15">
        <f t="shared" ca="1" si="353"/>
        <v>0</v>
      </c>
      <c r="T607" s="15">
        <f t="shared" ca="1" si="35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ca="1">SUMPRODUCT((F$459:F$473),($AA$442:$AA$456))*F250*F590*F570*F532</f>
        <v>0</v>
      </c>
      <c r="G608" s="15">
        <f t="shared" ref="G608:T608" ca="1" si="354">SUMPRODUCT((G$459:G$473),($AA$442:$AA$456))*G250*G590*G570*G532</f>
        <v>0</v>
      </c>
      <c r="H608" s="15">
        <f t="shared" ca="1" si="354"/>
        <v>0</v>
      </c>
      <c r="I608" s="15">
        <f t="shared" ca="1" si="354"/>
        <v>0</v>
      </c>
      <c r="J608" s="15">
        <f t="shared" ca="1" si="354"/>
        <v>0</v>
      </c>
      <c r="K608" s="15">
        <f t="shared" ca="1" si="354"/>
        <v>0</v>
      </c>
      <c r="L608" s="15">
        <f t="shared" ca="1" si="354"/>
        <v>0</v>
      </c>
      <c r="M608" s="15">
        <f t="shared" ca="1" si="354"/>
        <v>0</v>
      </c>
      <c r="N608" s="15">
        <f t="shared" ca="1" si="354"/>
        <v>0</v>
      </c>
      <c r="O608" s="15">
        <f t="shared" ca="1" si="354"/>
        <v>0</v>
      </c>
      <c r="P608" s="15">
        <f t="shared" ca="1" si="354"/>
        <v>0</v>
      </c>
      <c r="Q608" s="15">
        <f t="shared" ca="1" si="354"/>
        <v>0</v>
      </c>
      <c r="R608" s="15">
        <f t="shared" ca="1" si="354"/>
        <v>0</v>
      </c>
      <c r="S608" s="15">
        <f t="shared" ca="1" si="354"/>
        <v>0</v>
      </c>
      <c r="T608" s="15">
        <f t="shared" ca="1" si="35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355">F307*(F251-F427+F420-F550)*F571</f>
        <v>0</v>
      </c>
      <c r="G611" s="15">
        <f t="shared" ca="1" si="355"/>
        <v>0</v>
      </c>
      <c r="H611" s="15">
        <f t="shared" ca="1" si="355"/>
        <v>0</v>
      </c>
      <c r="I611" s="15">
        <f t="shared" ca="1" si="355"/>
        <v>0</v>
      </c>
      <c r="J611" s="15">
        <f t="shared" ca="1" si="355"/>
        <v>0</v>
      </c>
      <c r="K611" s="15">
        <f t="shared" ca="1" si="355"/>
        <v>0</v>
      </c>
      <c r="L611" s="15">
        <f t="shared" ca="1" si="355"/>
        <v>0</v>
      </c>
      <c r="M611" s="15">
        <f t="shared" ca="1" si="355"/>
        <v>0</v>
      </c>
      <c r="N611" s="15">
        <f t="shared" ca="1" si="355"/>
        <v>0</v>
      </c>
      <c r="O611" s="15">
        <f t="shared" ca="1" si="355"/>
        <v>0</v>
      </c>
      <c r="P611" s="15">
        <f t="shared" ca="1" si="355"/>
        <v>0</v>
      </c>
      <c r="Q611" s="15">
        <f t="shared" ca="1" si="355"/>
        <v>0</v>
      </c>
      <c r="R611" s="15">
        <f t="shared" ca="1" si="355"/>
        <v>0</v>
      </c>
      <c r="S611" s="15">
        <f t="shared" ca="1" si="355"/>
        <v>0</v>
      </c>
      <c r="T611" s="15">
        <f t="shared" ca="1" si="355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SUMPRODUCT((F$347:F$361),($W$313:$W$327))*F$251*F$571</f>
        <v>0</v>
      </c>
      <c r="G612" s="15">
        <f t="shared" ref="G612:T612" ca="1" si="356">SUMPRODUCT((G$347:G$361),($W$313:$W$327))*G$251*G$571</f>
        <v>0</v>
      </c>
      <c r="H612" s="15">
        <f t="shared" ca="1" si="356"/>
        <v>0</v>
      </c>
      <c r="I612" s="15">
        <f t="shared" ca="1" si="356"/>
        <v>0</v>
      </c>
      <c r="J612" s="15">
        <f t="shared" ca="1" si="356"/>
        <v>0</v>
      </c>
      <c r="K612" s="15">
        <f t="shared" ca="1" si="356"/>
        <v>0</v>
      </c>
      <c r="L612" s="15">
        <f t="shared" ca="1" si="356"/>
        <v>0</v>
      </c>
      <c r="M612" s="15">
        <f t="shared" ca="1" si="356"/>
        <v>0</v>
      </c>
      <c r="N612" s="15">
        <f t="shared" ca="1" si="356"/>
        <v>0</v>
      </c>
      <c r="O612" s="15">
        <f t="shared" ca="1" si="356"/>
        <v>0</v>
      </c>
      <c r="P612" s="15">
        <f t="shared" ca="1" si="356"/>
        <v>0</v>
      </c>
      <c r="Q612" s="15">
        <f t="shared" ca="1" si="356"/>
        <v>0</v>
      </c>
      <c r="R612" s="15">
        <f t="shared" ca="1" si="356"/>
        <v>0</v>
      </c>
      <c r="S612" s="15">
        <f t="shared" ca="1" si="356"/>
        <v>0</v>
      </c>
      <c r="T612" s="15">
        <f t="shared" ca="1" si="35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SUMPRODUCT((F$476:F$490),($W$442:$W$456))*F$251*F571</f>
        <v>0</v>
      </c>
      <c r="G613" s="15">
        <f t="shared" ref="G613:T613" ca="1" si="357">SUMPRODUCT((G$476:G$490),($W$442:$W$456))*G$251*G571</f>
        <v>0</v>
      </c>
      <c r="H613" s="15">
        <f t="shared" ca="1" si="357"/>
        <v>125</v>
      </c>
      <c r="I613" s="15">
        <f t="shared" ca="1" si="357"/>
        <v>187.5</v>
      </c>
      <c r="J613" s="15">
        <f t="shared" ca="1" si="357"/>
        <v>250</v>
      </c>
      <c r="K613" s="15">
        <f t="shared" ca="1" si="357"/>
        <v>625</v>
      </c>
      <c r="L613" s="15">
        <f t="shared" ca="1" si="357"/>
        <v>875</v>
      </c>
      <c r="M613" s="15">
        <f t="shared" ca="1" si="357"/>
        <v>1000</v>
      </c>
      <c r="N613" s="15">
        <f t="shared" ca="1" si="357"/>
        <v>1250</v>
      </c>
      <c r="O613" s="15">
        <f t="shared" ca="1" si="357"/>
        <v>1250</v>
      </c>
      <c r="P613" s="15">
        <f t="shared" ca="1" si="357"/>
        <v>1250</v>
      </c>
      <c r="Q613" s="15">
        <f t="shared" ca="1" si="357"/>
        <v>1250</v>
      </c>
      <c r="R613" s="15">
        <f t="shared" ca="1" si="357"/>
        <v>1250</v>
      </c>
      <c r="S613" s="15">
        <f t="shared" ca="1" si="357"/>
        <v>1250</v>
      </c>
      <c r="T613" s="15">
        <f t="shared" ca="1" si="357"/>
        <v>1250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" ca="1" si="358">SUMPRODUCT(F$347:F$361,$X$313:$X$327)*F251*F$438*F407+SUMPRODUCT(F$476:F$490,$X$442:$X$456)*F251*F$589*F536</f>
        <v>0</v>
      </c>
      <c r="G614" s="15">
        <f t="shared" ref="G614:T614" ca="1" si="359">SUMPRODUCT(G$347:G$361,$X$313:$X$327)*G251*G$438*G407+SUMPRODUCT(G$476:G$490,$X$442:$X$456)*G251*G$589*G536</f>
        <v>715.00000000000011</v>
      </c>
      <c r="H614" s="15">
        <f t="shared" ca="1" si="359"/>
        <v>357.50000000000006</v>
      </c>
      <c r="I614" s="15">
        <f t="shared" ca="1" si="359"/>
        <v>119.16666666666667</v>
      </c>
      <c r="J614" s="15">
        <f t="shared" ca="1" si="359"/>
        <v>59.583333333333336</v>
      </c>
      <c r="K614" s="15">
        <f t="shared" ca="1" si="359"/>
        <v>0</v>
      </c>
      <c r="L614" s="15">
        <f t="shared" ca="1" si="359"/>
        <v>0</v>
      </c>
      <c r="M614" s="15">
        <f t="shared" ca="1" si="359"/>
        <v>0</v>
      </c>
      <c r="N614" s="15">
        <f t="shared" ca="1" si="359"/>
        <v>0</v>
      </c>
      <c r="O614" s="15">
        <f t="shared" ca="1" si="359"/>
        <v>0</v>
      </c>
      <c r="P614" s="15">
        <f t="shared" ca="1" si="359"/>
        <v>0</v>
      </c>
      <c r="Q614" s="15">
        <f t="shared" ca="1" si="359"/>
        <v>0</v>
      </c>
      <c r="R614" s="15">
        <f t="shared" ca="1" si="359"/>
        <v>0</v>
      </c>
      <c r="S614" s="15">
        <f t="shared" ca="1" si="359"/>
        <v>0</v>
      </c>
      <c r="T614" s="15">
        <f t="shared" ca="1" si="359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" ca="1" si="360">SUMPRODUCT(F$476:F$490,$Y$442:$Y$456)*1000*F251*F578*F571*F536</f>
        <v>0</v>
      </c>
      <c r="G615" s="15">
        <f t="shared" ref="G615:T615" ca="1" si="361">SUMPRODUCT(G$476:G$490,$Y$442:$Y$456)*1000*G251*G578*G571*G536</f>
        <v>0</v>
      </c>
      <c r="H615" s="15">
        <f t="shared" ca="1" si="361"/>
        <v>0</v>
      </c>
      <c r="I615" s="15">
        <f t="shared" ca="1" si="361"/>
        <v>0</v>
      </c>
      <c r="J615" s="15">
        <f t="shared" ca="1" si="361"/>
        <v>0</v>
      </c>
      <c r="K615" s="15">
        <f t="shared" ca="1" si="361"/>
        <v>0</v>
      </c>
      <c r="L615" s="15">
        <f t="shared" ca="1" si="361"/>
        <v>0</v>
      </c>
      <c r="M615" s="15">
        <f t="shared" ca="1" si="361"/>
        <v>0</v>
      </c>
      <c r="N615" s="15">
        <f t="shared" ca="1" si="361"/>
        <v>0</v>
      </c>
      <c r="O615" s="15">
        <f t="shared" ca="1" si="361"/>
        <v>0</v>
      </c>
      <c r="P615" s="15">
        <f t="shared" ca="1" si="361"/>
        <v>0</v>
      </c>
      <c r="Q615" s="15">
        <f t="shared" ca="1" si="361"/>
        <v>0</v>
      </c>
      <c r="R615" s="15">
        <f t="shared" ca="1" si="361"/>
        <v>0</v>
      </c>
      <c r="S615" s="15">
        <f t="shared" ca="1" si="361"/>
        <v>0</v>
      </c>
      <c r="T615" s="15">
        <f t="shared" ca="1" si="361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" ca="1" si="362">SUMPRODUCT(F$476:F$490,$Z$442:$Z$456)*1000*F251*F585*F571*F536</f>
        <v>0</v>
      </c>
      <c r="G616" s="15">
        <f t="shared" ref="G616:T616" ca="1" si="363">SUMPRODUCT(G$476:G$490,$Z$442:$Z$456)*1000*G251*G585*G571*G536</f>
        <v>0</v>
      </c>
      <c r="H616" s="15">
        <f t="shared" ca="1" si="363"/>
        <v>0</v>
      </c>
      <c r="I616" s="15">
        <f t="shared" ca="1" si="363"/>
        <v>0</v>
      </c>
      <c r="J616" s="15">
        <f t="shared" ca="1" si="363"/>
        <v>0</v>
      </c>
      <c r="K616" s="15">
        <f t="shared" ca="1" si="363"/>
        <v>0</v>
      </c>
      <c r="L616" s="15">
        <f t="shared" ca="1" si="363"/>
        <v>0</v>
      </c>
      <c r="M616" s="15">
        <f t="shared" ca="1" si="363"/>
        <v>0</v>
      </c>
      <c r="N616" s="15">
        <f t="shared" ca="1" si="363"/>
        <v>0</v>
      </c>
      <c r="O616" s="15">
        <f t="shared" ca="1" si="363"/>
        <v>0</v>
      </c>
      <c r="P616" s="15">
        <f t="shared" ca="1" si="363"/>
        <v>0</v>
      </c>
      <c r="Q616" s="15">
        <f t="shared" ca="1" si="363"/>
        <v>0</v>
      </c>
      <c r="R616" s="15">
        <f t="shared" ca="1" si="363"/>
        <v>0</v>
      </c>
      <c r="S616" s="15">
        <f t="shared" ca="1" si="363"/>
        <v>0</v>
      </c>
      <c r="T616" s="15">
        <f t="shared" ca="1" si="363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ca="1">SUMPRODUCT((F$476:F$490),($AA$442:$AA$456))*F251*F590*F571*F536</f>
        <v>0</v>
      </c>
      <c r="G617" s="15">
        <f t="shared" ref="G617:T617" ca="1" si="364">SUMPRODUCT((G$476:G$490),($AA$442:$AA$456))*G251*G590*G571*G536</f>
        <v>0</v>
      </c>
      <c r="H617" s="15">
        <f t="shared" ca="1" si="364"/>
        <v>0</v>
      </c>
      <c r="I617" s="15">
        <f t="shared" ca="1" si="364"/>
        <v>0</v>
      </c>
      <c r="J617" s="15">
        <f t="shared" ca="1" si="364"/>
        <v>0</v>
      </c>
      <c r="K617" s="15">
        <f t="shared" ca="1" si="364"/>
        <v>0</v>
      </c>
      <c r="L617" s="15">
        <f t="shared" ca="1" si="364"/>
        <v>0</v>
      </c>
      <c r="M617" s="15">
        <f t="shared" ca="1" si="364"/>
        <v>250</v>
      </c>
      <c r="N617" s="15">
        <f t="shared" ca="1" si="364"/>
        <v>500</v>
      </c>
      <c r="O617" s="15">
        <f t="shared" ca="1" si="364"/>
        <v>750</v>
      </c>
      <c r="P617" s="15">
        <f t="shared" ca="1" si="364"/>
        <v>1000</v>
      </c>
      <c r="Q617" s="15">
        <f t="shared" ca="1" si="364"/>
        <v>1250</v>
      </c>
      <c r="R617" s="15">
        <f t="shared" ca="1" si="364"/>
        <v>1500</v>
      </c>
      <c r="S617" s="15">
        <f t="shared" ca="1" si="364"/>
        <v>1750</v>
      </c>
      <c r="T617" s="15">
        <f t="shared" ca="1" si="364"/>
        <v>2000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365">F308*(F252-F428+F421-F551)*F572</f>
        <v>500</v>
      </c>
      <c r="G620" s="15">
        <f t="shared" ca="1" si="365"/>
        <v>500</v>
      </c>
      <c r="H620" s="15">
        <f t="shared" ca="1" si="365"/>
        <v>500</v>
      </c>
      <c r="I620" s="15">
        <f t="shared" ca="1" si="365"/>
        <v>500</v>
      </c>
      <c r="J620" s="15">
        <f t="shared" ca="1" si="365"/>
        <v>500</v>
      </c>
      <c r="K620" s="15">
        <f t="shared" ca="1" si="365"/>
        <v>500</v>
      </c>
      <c r="L620" s="15">
        <f t="shared" ca="1" si="365"/>
        <v>450</v>
      </c>
      <c r="M620" s="15">
        <f t="shared" ca="1" si="365"/>
        <v>450</v>
      </c>
      <c r="N620" s="15">
        <f t="shared" ca="1" si="365"/>
        <v>450</v>
      </c>
      <c r="O620" s="15">
        <f t="shared" ca="1" si="365"/>
        <v>450</v>
      </c>
      <c r="P620" s="15">
        <f t="shared" ca="1" si="365"/>
        <v>450</v>
      </c>
      <c r="Q620" s="15">
        <f t="shared" ca="1" si="365"/>
        <v>450</v>
      </c>
      <c r="R620" s="15">
        <f t="shared" ca="1" si="365"/>
        <v>450</v>
      </c>
      <c r="S620" s="15">
        <f t="shared" ca="1" si="365"/>
        <v>450</v>
      </c>
      <c r="T620" s="15">
        <f t="shared" ca="1" si="365"/>
        <v>450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SUMPRODUCT((F$364:F$378),($W$313:$W$327))*F$252*F$572</f>
        <v>0</v>
      </c>
      <c r="G621" s="15">
        <f t="shared" ref="G621:T621" ca="1" si="366">SUMPRODUCT((G$364:G$378),($W$313:$W$327))*G$252*G$572</f>
        <v>0</v>
      </c>
      <c r="H621" s="15">
        <f t="shared" ca="1" si="366"/>
        <v>0</v>
      </c>
      <c r="I621" s="15">
        <f t="shared" ca="1" si="366"/>
        <v>0</v>
      </c>
      <c r="J621" s="15">
        <f t="shared" ca="1" si="366"/>
        <v>0</v>
      </c>
      <c r="K621" s="15">
        <f t="shared" ca="1" si="366"/>
        <v>0</v>
      </c>
      <c r="L621" s="15">
        <f t="shared" ca="1" si="366"/>
        <v>0</v>
      </c>
      <c r="M621" s="15">
        <f t="shared" ca="1" si="366"/>
        <v>0</v>
      </c>
      <c r="N621" s="15">
        <f t="shared" ca="1" si="366"/>
        <v>0</v>
      </c>
      <c r="O621" s="15">
        <f t="shared" ca="1" si="366"/>
        <v>0</v>
      </c>
      <c r="P621" s="15">
        <f t="shared" ca="1" si="366"/>
        <v>0</v>
      </c>
      <c r="Q621" s="15">
        <f t="shared" ca="1" si="366"/>
        <v>0</v>
      </c>
      <c r="R621" s="15">
        <f t="shared" ca="1" si="366"/>
        <v>0</v>
      </c>
      <c r="S621" s="15">
        <f t="shared" ca="1" si="366"/>
        <v>0</v>
      </c>
      <c r="T621" s="15">
        <f t="shared" ca="1" si="366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SUMPRODUCT((F$493:F$507),($W$442:$W$456))*F$252*F572</f>
        <v>0</v>
      </c>
      <c r="G622" s="15">
        <f t="shared" ref="G622:T622" ca="1" si="367">SUMPRODUCT((G$493:G$507),($W$442:$W$456))*G$252*G572</f>
        <v>0</v>
      </c>
      <c r="H622" s="15">
        <f t="shared" ca="1" si="367"/>
        <v>0</v>
      </c>
      <c r="I622" s="15">
        <f t="shared" ca="1" si="367"/>
        <v>0</v>
      </c>
      <c r="J622" s="15">
        <f t="shared" ca="1" si="367"/>
        <v>0</v>
      </c>
      <c r="K622" s="15">
        <f t="shared" ca="1" si="367"/>
        <v>0</v>
      </c>
      <c r="L622" s="15">
        <f t="shared" ca="1" si="367"/>
        <v>0</v>
      </c>
      <c r="M622" s="15">
        <f t="shared" ca="1" si="367"/>
        <v>0</v>
      </c>
      <c r="N622" s="15">
        <f t="shared" ca="1" si="367"/>
        <v>0</v>
      </c>
      <c r="O622" s="15">
        <f t="shared" ca="1" si="367"/>
        <v>0</v>
      </c>
      <c r="P622" s="15">
        <f t="shared" ca="1" si="367"/>
        <v>0</v>
      </c>
      <c r="Q622" s="15">
        <f t="shared" ca="1" si="367"/>
        <v>0</v>
      </c>
      <c r="R622" s="15">
        <f t="shared" ca="1" si="367"/>
        <v>0</v>
      </c>
      <c r="S622" s="15">
        <f t="shared" ca="1" si="367"/>
        <v>0</v>
      </c>
      <c r="T622" s="15">
        <f t="shared" ca="1" si="367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" ca="1" si="368">SUMPRODUCT(F$364:F$378,$X$313:$X$327)*F252*F$438*F411+SUMPRODUCT(F$493:F$507,$X$442:$X$456)*F252*F$589*F540</f>
        <v>0</v>
      </c>
      <c r="G623" s="15">
        <f t="shared" ref="G623:T623" ca="1" si="369">SUMPRODUCT(G$364:G$378,$X$313:$X$327)*G252*G$438*G411+SUMPRODUCT(G$493:G$507,$X$442:$X$456)*G252*G$589*G540</f>
        <v>0</v>
      </c>
      <c r="H623" s="15">
        <f t="shared" ca="1" si="369"/>
        <v>0</v>
      </c>
      <c r="I623" s="15">
        <f t="shared" ca="1" si="369"/>
        <v>0</v>
      </c>
      <c r="J623" s="15">
        <f t="shared" ca="1" si="369"/>
        <v>0</v>
      </c>
      <c r="K623" s="15">
        <f t="shared" ca="1" si="369"/>
        <v>0</v>
      </c>
      <c r="L623" s="15">
        <f t="shared" ca="1" si="369"/>
        <v>0</v>
      </c>
      <c r="M623" s="15">
        <f t="shared" ca="1" si="369"/>
        <v>0</v>
      </c>
      <c r="N623" s="15">
        <f t="shared" ca="1" si="369"/>
        <v>0</v>
      </c>
      <c r="O623" s="15">
        <f t="shared" ca="1" si="369"/>
        <v>0</v>
      </c>
      <c r="P623" s="15">
        <f t="shared" ca="1" si="369"/>
        <v>0</v>
      </c>
      <c r="Q623" s="15">
        <f t="shared" ca="1" si="369"/>
        <v>0</v>
      </c>
      <c r="R623" s="15">
        <f t="shared" ca="1" si="369"/>
        <v>0</v>
      </c>
      <c r="S623" s="15">
        <f t="shared" ca="1" si="369"/>
        <v>0</v>
      </c>
      <c r="T623" s="15">
        <f t="shared" ca="1" si="369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" ca="1" si="370">SUMPRODUCT(F$493:F$507,$Y$442:$Y$456)*1000*F252*F579*F572*F540</f>
        <v>0</v>
      </c>
      <c r="G624" s="15">
        <f t="shared" ref="G624:T624" ca="1" si="371">SUMPRODUCT(G$493:G$507,$Y$442:$Y$456)*1000*G252*G579*G572*G540</f>
        <v>0</v>
      </c>
      <c r="H624" s="15">
        <f t="shared" ca="1" si="371"/>
        <v>0</v>
      </c>
      <c r="I624" s="15">
        <f t="shared" ca="1" si="371"/>
        <v>0</v>
      </c>
      <c r="J624" s="15">
        <f t="shared" ca="1" si="371"/>
        <v>0</v>
      </c>
      <c r="K624" s="15">
        <f t="shared" ca="1" si="371"/>
        <v>0</v>
      </c>
      <c r="L624" s="15">
        <f t="shared" ca="1" si="371"/>
        <v>0</v>
      </c>
      <c r="M624" s="15">
        <f t="shared" ca="1" si="371"/>
        <v>0</v>
      </c>
      <c r="N624" s="15">
        <f t="shared" ca="1" si="371"/>
        <v>0</v>
      </c>
      <c r="O624" s="15">
        <f t="shared" ca="1" si="371"/>
        <v>0</v>
      </c>
      <c r="P624" s="15">
        <f t="shared" ca="1" si="371"/>
        <v>0</v>
      </c>
      <c r="Q624" s="15">
        <f t="shared" ca="1" si="371"/>
        <v>0</v>
      </c>
      <c r="R624" s="15">
        <f t="shared" ca="1" si="371"/>
        <v>0</v>
      </c>
      <c r="S624" s="15">
        <f t="shared" ca="1" si="371"/>
        <v>0</v>
      </c>
      <c r="T624" s="15">
        <f t="shared" ca="1" si="371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" ca="1" si="372">SUMPRODUCT(F$493:F$507,$Z$442:$Z$456)*1000*F252*F586*F572*F540</f>
        <v>0</v>
      </c>
      <c r="G625" s="15">
        <f t="shared" ref="G625:T625" ca="1" si="373">SUMPRODUCT(G$493:G$507,$Z$442:$Z$456)*1000*G252*G586*G572*G540</f>
        <v>0</v>
      </c>
      <c r="H625" s="15">
        <f t="shared" ca="1" si="373"/>
        <v>0</v>
      </c>
      <c r="I625" s="15">
        <f t="shared" ca="1" si="373"/>
        <v>0</v>
      </c>
      <c r="J625" s="15">
        <f t="shared" ca="1" si="373"/>
        <v>0</v>
      </c>
      <c r="K625" s="15">
        <f t="shared" ca="1" si="373"/>
        <v>0</v>
      </c>
      <c r="L625" s="15">
        <f t="shared" ca="1" si="373"/>
        <v>0</v>
      </c>
      <c r="M625" s="15">
        <f t="shared" ca="1" si="373"/>
        <v>0</v>
      </c>
      <c r="N625" s="15">
        <f t="shared" ca="1" si="373"/>
        <v>0</v>
      </c>
      <c r="O625" s="15">
        <f t="shared" ca="1" si="373"/>
        <v>0</v>
      </c>
      <c r="P625" s="15">
        <f t="shared" ca="1" si="373"/>
        <v>0</v>
      </c>
      <c r="Q625" s="15">
        <f t="shared" ca="1" si="373"/>
        <v>0</v>
      </c>
      <c r="R625" s="15">
        <f t="shared" ca="1" si="373"/>
        <v>0</v>
      </c>
      <c r="S625" s="15">
        <f t="shared" ca="1" si="373"/>
        <v>0</v>
      </c>
      <c r="T625" s="15">
        <f t="shared" ca="1" si="373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ca="1">SUMPRODUCT((F$493:F$507),($AA$442:$AA$456))*F252*F590*F572*F540</f>
        <v>0</v>
      </c>
      <c r="G626" s="15">
        <f t="shared" ref="G626:T626" ca="1" si="374">SUMPRODUCT((G$493:G$507),($AA$442:$AA$456))*G252*G590*G572*G540</f>
        <v>0</v>
      </c>
      <c r="H626" s="15">
        <f t="shared" ca="1" si="374"/>
        <v>0</v>
      </c>
      <c r="I626" s="15">
        <f t="shared" ca="1" si="374"/>
        <v>0</v>
      </c>
      <c r="J626" s="15">
        <f t="shared" ca="1" si="374"/>
        <v>0</v>
      </c>
      <c r="K626" s="15">
        <f t="shared" ca="1" si="374"/>
        <v>0</v>
      </c>
      <c r="L626" s="15">
        <f t="shared" ca="1" si="374"/>
        <v>0</v>
      </c>
      <c r="M626" s="15">
        <f t="shared" ca="1" si="374"/>
        <v>0</v>
      </c>
      <c r="N626" s="15">
        <f t="shared" ca="1" si="374"/>
        <v>0</v>
      </c>
      <c r="O626" s="15">
        <f t="shared" ca="1" si="374"/>
        <v>0</v>
      </c>
      <c r="P626" s="15">
        <f t="shared" ca="1" si="374"/>
        <v>0</v>
      </c>
      <c r="Q626" s="15">
        <f t="shared" ca="1" si="374"/>
        <v>0</v>
      </c>
      <c r="R626" s="15">
        <f t="shared" ca="1" si="374"/>
        <v>0</v>
      </c>
      <c r="S626" s="15">
        <f t="shared" ca="1" si="374"/>
        <v>0</v>
      </c>
      <c r="T626" s="15">
        <f t="shared" ca="1" si="374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375">F309*(F253-F429+F422-F552)*F573</f>
        <v>0</v>
      </c>
      <c r="G629" s="15">
        <f t="shared" ca="1" si="375"/>
        <v>0</v>
      </c>
      <c r="H629" s="15">
        <f t="shared" ca="1" si="375"/>
        <v>0</v>
      </c>
      <c r="I629" s="15">
        <f t="shared" ca="1" si="375"/>
        <v>0</v>
      </c>
      <c r="J629" s="15">
        <f t="shared" ca="1" si="375"/>
        <v>0</v>
      </c>
      <c r="K629" s="15">
        <f t="shared" ca="1" si="375"/>
        <v>0</v>
      </c>
      <c r="L629" s="15">
        <f t="shared" ca="1" si="375"/>
        <v>0</v>
      </c>
      <c r="M629" s="15">
        <f t="shared" ca="1" si="375"/>
        <v>0</v>
      </c>
      <c r="N629" s="15">
        <f t="shared" ca="1" si="375"/>
        <v>0</v>
      </c>
      <c r="O629" s="15">
        <f t="shared" ca="1" si="375"/>
        <v>0</v>
      </c>
      <c r="P629" s="15">
        <f t="shared" ca="1" si="375"/>
        <v>0</v>
      </c>
      <c r="Q629" s="15">
        <f t="shared" ca="1" si="375"/>
        <v>0</v>
      </c>
      <c r="R629" s="15">
        <f t="shared" ca="1" si="375"/>
        <v>0</v>
      </c>
      <c r="S629" s="15">
        <f t="shared" ca="1" si="375"/>
        <v>0</v>
      </c>
      <c r="T629" s="15">
        <f t="shared" ca="1" si="375"/>
        <v>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SUMPRODUCT((F$381:F$395),($W$313:$W$327))*F$253*F$573</f>
        <v>0</v>
      </c>
      <c r="G630" s="15">
        <f t="shared" ref="G630:T630" ca="1" si="376">SUMPRODUCT((G$381:G$395),($W$313:$W$327))*G$253*G$573</f>
        <v>0</v>
      </c>
      <c r="H630" s="15">
        <f t="shared" ca="1" si="376"/>
        <v>0</v>
      </c>
      <c r="I630" s="15">
        <f t="shared" ca="1" si="376"/>
        <v>0</v>
      </c>
      <c r="J630" s="15">
        <f t="shared" ca="1" si="376"/>
        <v>0</v>
      </c>
      <c r="K630" s="15">
        <f t="shared" ca="1" si="376"/>
        <v>0</v>
      </c>
      <c r="L630" s="15">
        <f t="shared" ca="1" si="376"/>
        <v>0</v>
      </c>
      <c r="M630" s="15">
        <f t="shared" ca="1" si="376"/>
        <v>0</v>
      </c>
      <c r="N630" s="15">
        <f t="shared" ca="1" si="376"/>
        <v>0</v>
      </c>
      <c r="O630" s="15">
        <f t="shared" ca="1" si="376"/>
        <v>0</v>
      </c>
      <c r="P630" s="15">
        <f t="shared" ca="1" si="376"/>
        <v>0</v>
      </c>
      <c r="Q630" s="15">
        <f t="shared" ca="1" si="376"/>
        <v>0</v>
      </c>
      <c r="R630" s="15">
        <f t="shared" ca="1" si="376"/>
        <v>0</v>
      </c>
      <c r="S630" s="15">
        <f t="shared" ca="1" si="376"/>
        <v>0</v>
      </c>
      <c r="T630" s="15">
        <f t="shared" ca="1" si="376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SUMPRODUCT((F$510:F$524),($W$442:$W$456))*F$253*F573</f>
        <v>0</v>
      </c>
      <c r="G631" s="15">
        <f t="shared" ref="G631:T631" ca="1" si="377">SUMPRODUCT((G$510:G$524),($W$442:$W$456))*G$253*G573</f>
        <v>0</v>
      </c>
      <c r="H631" s="15">
        <f t="shared" ca="1" si="377"/>
        <v>125</v>
      </c>
      <c r="I631" s="15">
        <f t="shared" ca="1" si="377"/>
        <v>187.5</v>
      </c>
      <c r="J631" s="15">
        <f t="shared" ca="1" si="377"/>
        <v>250</v>
      </c>
      <c r="K631" s="15">
        <f t="shared" ca="1" si="377"/>
        <v>625</v>
      </c>
      <c r="L631" s="15">
        <f t="shared" ca="1" si="377"/>
        <v>875</v>
      </c>
      <c r="M631" s="15">
        <f t="shared" ca="1" si="377"/>
        <v>1000</v>
      </c>
      <c r="N631" s="15">
        <f t="shared" ca="1" si="377"/>
        <v>1250</v>
      </c>
      <c r="O631" s="15">
        <f t="shared" ca="1" si="377"/>
        <v>1250</v>
      </c>
      <c r="P631" s="15">
        <f t="shared" ca="1" si="377"/>
        <v>1250</v>
      </c>
      <c r="Q631" s="15">
        <f t="shared" ca="1" si="377"/>
        <v>1250</v>
      </c>
      <c r="R631" s="15">
        <f t="shared" ca="1" si="377"/>
        <v>1250</v>
      </c>
      <c r="S631" s="15">
        <f t="shared" ca="1" si="377"/>
        <v>1250</v>
      </c>
      <c r="T631" s="15">
        <f t="shared" ca="1" si="377"/>
        <v>1250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" ca="1" si="378">SUMPRODUCT(F$381:F$395,$X$313:$X$327)*F253*F$438*F415+SUMPRODUCT(F$510:F$524,$X$442:$X$456)*F253*F$589*F544</f>
        <v>0</v>
      </c>
      <c r="G632" s="15">
        <f t="shared" ref="G632:T632" ca="1" si="379">SUMPRODUCT(G$381:G$395,$X$313:$X$327)*G253*G$438*G415+SUMPRODUCT(G$510:G$524,$X$442:$X$456)*G253*G$589*G544</f>
        <v>715.00000000000011</v>
      </c>
      <c r="H632" s="15">
        <f t="shared" ca="1" si="379"/>
        <v>357.50000000000006</v>
      </c>
      <c r="I632" s="15">
        <f t="shared" ca="1" si="379"/>
        <v>119.16666666666667</v>
      </c>
      <c r="J632" s="15">
        <f t="shared" ca="1" si="379"/>
        <v>59.583333333333336</v>
      </c>
      <c r="K632" s="15">
        <f t="shared" ca="1" si="379"/>
        <v>0</v>
      </c>
      <c r="L632" s="15">
        <f t="shared" ca="1" si="379"/>
        <v>0</v>
      </c>
      <c r="M632" s="15">
        <f t="shared" ca="1" si="379"/>
        <v>0</v>
      </c>
      <c r="N632" s="15">
        <f t="shared" ca="1" si="379"/>
        <v>0</v>
      </c>
      <c r="O632" s="15">
        <f t="shared" ca="1" si="379"/>
        <v>0</v>
      </c>
      <c r="P632" s="15">
        <f t="shared" ca="1" si="379"/>
        <v>0</v>
      </c>
      <c r="Q632" s="15">
        <f t="shared" ca="1" si="379"/>
        <v>0</v>
      </c>
      <c r="R632" s="15">
        <f t="shared" ca="1" si="379"/>
        <v>0</v>
      </c>
      <c r="S632" s="15">
        <f t="shared" ca="1" si="379"/>
        <v>0</v>
      </c>
      <c r="T632" s="15">
        <f t="shared" ca="1" si="379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" ca="1" si="380">SUMPRODUCT(F$510:F$524,$Y$442:$Y$456)*1000*F253*F643*F573*F544</f>
        <v>0</v>
      </c>
      <c r="G633" s="15">
        <f t="shared" ref="G633:T633" ca="1" si="381">SUMPRODUCT(G$510:G$524,$Y$442:$Y$456)*1000*G253*G643*G573*G544</f>
        <v>0</v>
      </c>
      <c r="H633" s="15">
        <f t="shared" ca="1" si="381"/>
        <v>0</v>
      </c>
      <c r="I633" s="15">
        <f t="shared" ca="1" si="381"/>
        <v>0</v>
      </c>
      <c r="J633" s="15">
        <f t="shared" ca="1" si="381"/>
        <v>0</v>
      </c>
      <c r="K633" s="15">
        <f t="shared" ca="1" si="381"/>
        <v>0</v>
      </c>
      <c r="L633" s="15">
        <f t="shared" ca="1" si="381"/>
        <v>0</v>
      </c>
      <c r="M633" s="15">
        <f t="shared" ca="1" si="381"/>
        <v>0</v>
      </c>
      <c r="N633" s="15">
        <f t="shared" ca="1" si="381"/>
        <v>0</v>
      </c>
      <c r="O633" s="15">
        <f t="shared" ca="1" si="381"/>
        <v>0</v>
      </c>
      <c r="P633" s="15">
        <f t="shared" ca="1" si="381"/>
        <v>0</v>
      </c>
      <c r="Q633" s="15">
        <f t="shared" ca="1" si="381"/>
        <v>0</v>
      </c>
      <c r="R633" s="15">
        <f t="shared" ca="1" si="381"/>
        <v>0</v>
      </c>
      <c r="S633" s="15">
        <f t="shared" ca="1" si="381"/>
        <v>0</v>
      </c>
      <c r="T633" s="15">
        <f t="shared" ca="1" si="381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" ca="1" si="382">SUMPRODUCT(F$510:F$524,$Z$442:$Z$456)*1000*F253*F587*F573*F544</f>
        <v>0</v>
      </c>
      <c r="G634" s="15">
        <f t="shared" ref="G634:T634" ca="1" si="383">SUMPRODUCT(G$510:G$524,$Z$442:$Z$456)*1000*G253*G587*G573*G544</f>
        <v>0</v>
      </c>
      <c r="H634" s="15">
        <f t="shared" ca="1" si="383"/>
        <v>0</v>
      </c>
      <c r="I634" s="15">
        <f t="shared" ca="1" si="383"/>
        <v>0</v>
      </c>
      <c r="J634" s="15">
        <f t="shared" ca="1" si="383"/>
        <v>0</v>
      </c>
      <c r="K634" s="15">
        <f t="shared" ca="1" si="383"/>
        <v>0</v>
      </c>
      <c r="L634" s="15">
        <f t="shared" ca="1" si="383"/>
        <v>0</v>
      </c>
      <c r="M634" s="15">
        <f t="shared" ca="1" si="383"/>
        <v>0</v>
      </c>
      <c r="N634" s="15">
        <f t="shared" ca="1" si="383"/>
        <v>0</v>
      </c>
      <c r="O634" s="15">
        <f t="shared" ca="1" si="383"/>
        <v>0</v>
      </c>
      <c r="P634" s="15">
        <f t="shared" ca="1" si="383"/>
        <v>0</v>
      </c>
      <c r="Q634" s="15">
        <f t="shared" ca="1" si="383"/>
        <v>0</v>
      </c>
      <c r="R634" s="15">
        <f t="shared" ca="1" si="383"/>
        <v>0</v>
      </c>
      <c r="S634" s="15">
        <f t="shared" ca="1" si="383"/>
        <v>0</v>
      </c>
      <c r="T634" s="15">
        <f t="shared" ca="1" si="383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ca="1">SUMPRODUCT((F$510:F$524),($AA$442:$AA$456))*F253*F590*F573*F544</f>
        <v>0</v>
      </c>
      <c r="G635" s="15">
        <f t="shared" ref="G635:T635" ca="1" si="384">SUMPRODUCT((G$510:G$524),($AA$442:$AA$456))*G253*G590*G573*G544</f>
        <v>0</v>
      </c>
      <c r="H635" s="15">
        <f t="shared" ca="1" si="384"/>
        <v>0</v>
      </c>
      <c r="I635" s="15">
        <f t="shared" ca="1" si="384"/>
        <v>0</v>
      </c>
      <c r="J635" s="15">
        <f t="shared" ca="1" si="384"/>
        <v>0</v>
      </c>
      <c r="K635" s="15">
        <f t="shared" ca="1" si="384"/>
        <v>0</v>
      </c>
      <c r="L635" s="15">
        <f t="shared" ca="1" si="384"/>
        <v>0</v>
      </c>
      <c r="M635" s="15">
        <f t="shared" ca="1" si="384"/>
        <v>250</v>
      </c>
      <c r="N635" s="15">
        <f t="shared" ca="1" si="384"/>
        <v>500</v>
      </c>
      <c r="O635" s="15">
        <f t="shared" ca="1" si="384"/>
        <v>750</v>
      </c>
      <c r="P635" s="15">
        <f t="shared" ca="1" si="384"/>
        <v>1000</v>
      </c>
      <c r="Q635" s="15">
        <f t="shared" ca="1" si="384"/>
        <v>1250</v>
      </c>
      <c r="R635" s="15">
        <f t="shared" ca="1" si="384"/>
        <v>1500</v>
      </c>
      <c r="S635" s="15">
        <f t="shared" ca="1" si="384"/>
        <v>1750</v>
      </c>
      <c r="T635" s="15">
        <f t="shared" ca="1" si="384"/>
        <v>2000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1100</v>
      </c>
      <c r="G653" s="15">
        <f t="shared" ref="G653:T653" ca="1" si="385">SUM(G654:G656)</f>
        <v>1175</v>
      </c>
      <c r="H653" s="15">
        <f t="shared" ca="1" si="385"/>
        <v>1685</v>
      </c>
      <c r="I653" s="15">
        <f t="shared" ca="1" si="385"/>
        <v>1872.5</v>
      </c>
      <c r="J653" s="15">
        <f t="shared" ca="1" si="385"/>
        <v>2060</v>
      </c>
      <c r="K653" s="15">
        <f t="shared" ca="1" si="385"/>
        <v>3185</v>
      </c>
      <c r="L653" s="15">
        <f t="shared" ca="1" si="385"/>
        <v>3885</v>
      </c>
      <c r="M653" s="15">
        <f t="shared" ca="1" si="385"/>
        <v>4260</v>
      </c>
      <c r="N653" s="15">
        <f t="shared" ca="1" si="385"/>
        <v>5010</v>
      </c>
      <c r="O653" s="15">
        <f t="shared" ca="1" si="385"/>
        <v>5010</v>
      </c>
      <c r="P653" s="15">
        <f t="shared" ca="1" si="385"/>
        <v>5010</v>
      </c>
      <c r="Q653" s="15">
        <f t="shared" ca="1" si="385"/>
        <v>4959</v>
      </c>
      <c r="R653" s="15">
        <f t="shared" ca="1" si="385"/>
        <v>4908</v>
      </c>
      <c r="S653" s="15">
        <f t="shared" ca="1" si="385"/>
        <v>4857</v>
      </c>
      <c r="T653" s="15">
        <f t="shared" ca="1" si="385"/>
        <v>4806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ca="1">SUMIFS(F$593:F$636,$B$593:$B$636,$B654)</f>
        <v>1100</v>
      </c>
      <c r="G654" s="15">
        <f t="shared" ref="G654:T657" ca="1" si="386">SUMIFS(G$593:G$636,$B$593:$B$636,$B654)</f>
        <v>1175</v>
      </c>
      <c r="H654" s="15">
        <f t="shared" ca="1" si="386"/>
        <v>1310</v>
      </c>
      <c r="I654" s="15">
        <f t="shared" ca="1" si="386"/>
        <v>1310</v>
      </c>
      <c r="J654" s="15">
        <f t="shared" ca="1" si="386"/>
        <v>1310</v>
      </c>
      <c r="K654" s="15">
        <f t="shared" ca="1" si="386"/>
        <v>1310</v>
      </c>
      <c r="L654" s="15">
        <f t="shared" ca="1" si="386"/>
        <v>1260</v>
      </c>
      <c r="M654" s="15">
        <f t="shared" ca="1" si="386"/>
        <v>1260</v>
      </c>
      <c r="N654" s="15">
        <f t="shared" ca="1" si="386"/>
        <v>1260</v>
      </c>
      <c r="O654" s="15">
        <f t="shared" ca="1" si="386"/>
        <v>1260</v>
      </c>
      <c r="P654" s="15">
        <f t="shared" ca="1" si="386"/>
        <v>1260</v>
      </c>
      <c r="Q654" s="15">
        <f t="shared" ca="1" si="386"/>
        <v>1209</v>
      </c>
      <c r="R654" s="15">
        <f t="shared" ca="1" si="386"/>
        <v>1158</v>
      </c>
      <c r="S654" s="15">
        <f t="shared" ca="1" si="386"/>
        <v>1107</v>
      </c>
      <c r="T654" s="15">
        <f t="shared" ca="1" si="386"/>
        <v>1056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ca="1">SUMIFS(F$593:F$636,$B$593:$B$636,$B655)</f>
        <v>0</v>
      </c>
      <c r="G655" s="15">
        <f t="shared" ca="1" si="386"/>
        <v>0</v>
      </c>
      <c r="H655" s="15">
        <f t="shared" ca="1" si="386"/>
        <v>0</v>
      </c>
      <c r="I655" s="15">
        <f t="shared" ca="1" si="386"/>
        <v>0</v>
      </c>
      <c r="J655" s="15">
        <f t="shared" ca="1" si="386"/>
        <v>0</v>
      </c>
      <c r="K655" s="15">
        <f t="shared" ca="1" si="386"/>
        <v>0</v>
      </c>
      <c r="L655" s="15">
        <f t="shared" ca="1" si="386"/>
        <v>0</v>
      </c>
      <c r="M655" s="15">
        <f t="shared" ca="1" si="386"/>
        <v>0</v>
      </c>
      <c r="N655" s="15">
        <f t="shared" ca="1" si="386"/>
        <v>0</v>
      </c>
      <c r="O655" s="15">
        <f t="shared" ca="1" si="386"/>
        <v>0</v>
      </c>
      <c r="P655" s="15">
        <f t="shared" ca="1" si="386"/>
        <v>0</v>
      </c>
      <c r="Q655" s="15">
        <f t="shared" ca="1" si="386"/>
        <v>0</v>
      </c>
      <c r="R655" s="15">
        <f t="shared" ca="1" si="386"/>
        <v>0</v>
      </c>
      <c r="S655" s="15">
        <f t="shared" ca="1" si="386"/>
        <v>0</v>
      </c>
      <c r="T655" s="15">
        <f t="shared" ca="1" si="386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ca="1">SUMIFS(F$593:F$636,$B$593:$B$636,$B656)</f>
        <v>0</v>
      </c>
      <c r="G656" s="15">
        <f t="shared" ca="1" si="386"/>
        <v>0</v>
      </c>
      <c r="H656" s="15">
        <f t="shared" ca="1" si="386"/>
        <v>375</v>
      </c>
      <c r="I656" s="15">
        <f t="shared" ca="1" si="386"/>
        <v>562.5</v>
      </c>
      <c r="J656" s="15">
        <f t="shared" ca="1" si="386"/>
        <v>750</v>
      </c>
      <c r="K656" s="15">
        <f t="shared" ca="1" si="386"/>
        <v>1875</v>
      </c>
      <c r="L656" s="15">
        <f t="shared" ca="1" si="386"/>
        <v>2625</v>
      </c>
      <c r="M656" s="15">
        <f t="shared" ca="1" si="386"/>
        <v>3000</v>
      </c>
      <c r="N656" s="15">
        <f t="shared" ca="1" si="386"/>
        <v>3750</v>
      </c>
      <c r="O656" s="15">
        <f t="shared" ca="1" si="386"/>
        <v>3750</v>
      </c>
      <c r="P656" s="15">
        <f t="shared" ca="1" si="386"/>
        <v>3750</v>
      </c>
      <c r="Q656" s="15">
        <f t="shared" ca="1" si="386"/>
        <v>3750</v>
      </c>
      <c r="R656" s="15">
        <f t="shared" ca="1" si="386"/>
        <v>3750</v>
      </c>
      <c r="S656" s="15">
        <f t="shared" ca="1" si="386"/>
        <v>3750</v>
      </c>
      <c r="T656" s="15">
        <f t="shared" ca="1" si="386"/>
        <v>3750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ca="1">SUMIFS(F$593:F$636,$B$593:$B$636,$B657)</f>
        <v>0</v>
      </c>
      <c r="G657" s="15">
        <f t="shared" ca="1" si="386"/>
        <v>2145.0000000000005</v>
      </c>
      <c r="H657" s="15">
        <f t="shared" ca="1" si="386"/>
        <v>1072.5000000000002</v>
      </c>
      <c r="I657" s="15">
        <f t="shared" ca="1" si="386"/>
        <v>357.5</v>
      </c>
      <c r="J657" s="15">
        <f t="shared" ca="1" si="386"/>
        <v>178.75</v>
      </c>
      <c r="K657" s="15">
        <f t="shared" ca="1" si="386"/>
        <v>0</v>
      </c>
      <c r="L657" s="15">
        <f t="shared" ca="1" si="386"/>
        <v>0</v>
      </c>
      <c r="M657" s="15">
        <f t="shared" ca="1" si="386"/>
        <v>0</v>
      </c>
      <c r="N657" s="15">
        <f t="shared" ca="1" si="386"/>
        <v>0</v>
      </c>
      <c r="O657" s="15">
        <f t="shared" ca="1" si="386"/>
        <v>0</v>
      </c>
      <c r="P657" s="15">
        <f t="shared" ca="1" si="386"/>
        <v>0</v>
      </c>
      <c r="Q657" s="15">
        <f t="shared" ca="1" si="386"/>
        <v>0</v>
      </c>
      <c r="R657" s="15">
        <f t="shared" ca="1" si="386"/>
        <v>0</v>
      </c>
      <c r="S657" s="15">
        <f t="shared" ca="1" si="386"/>
        <v>0</v>
      </c>
      <c r="T657" s="15">
        <f t="shared" ca="1" si="386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ca="1">SUMIFS(F$593:F$636,$B$593:$B$636,$B658)+SUM(F639:F643)</f>
        <v>0</v>
      </c>
      <c r="G658" s="15">
        <f t="shared" ref="G658:T658" ca="1" si="387">SUMIFS(G$593:G$636,$B$593:$B$636,$B658)+SUM(G639:G643)</f>
        <v>0</v>
      </c>
      <c r="H658" s="15">
        <f t="shared" ca="1" si="387"/>
        <v>0</v>
      </c>
      <c r="I658" s="15">
        <f t="shared" ca="1" si="387"/>
        <v>0</v>
      </c>
      <c r="J658" s="15">
        <f t="shared" ca="1" si="387"/>
        <v>0</v>
      </c>
      <c r="K658" s="15">
        <f t="shared" ca="1" si="387"/>
        <v>0</v>
      </c>
      <c r="L658" s="15">
        <f t="shared" ca="1" si="387"/>
        <v>0</v>
      </c>
      <c r="M658" s="15">
        <f t="shared" ca="1" si="387"/>
        <v>0</v>
      </c>
      <c r="N658" s="15">
        <f t="shared" ca="1" si="387"/>
        <v>0</v>
      </c>
      <c r="O658" s="15">
        <f t="shared" ca="1" si="387"/>
        <v>0</v>
      </c>
      <c r="P658" s="15">
        <f t="shared" ca="1" si="387"/>
        <v>0</v>
      </c>
      <c r="Q658" s="15">
        <f t="shared" ca="1" si="387"/>
        <v>0</v>
      </c>
      <c r="R658" s="15">
        <f t="shared" ca="1" si="387"/>
        <v>0</v>
      </c>
      <c r="S658" s="15">
        <f t="shared" ca="1" si="387"/>
        <v>0</v>
      </c>
      <c r="T658" s="15">
        <f t="shared" ca="1" si="387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ca="1">SUMIFS(F$593:F$636,$B$593:$B$636,$B659)+SUM(F646:F650)</f>
        <v>0</v>
      </c>
      <c r="G659" s="15">
        <f t="shared" ref="G659:T659" ca="1" si="388">SUMIFS(G$593:G$636,$B$593:$B$636,$B659)+SUM(G646:G650)</f>
        <v>0</v>
      </c>
      <c r="H659" s="15">
        <f t="shared" ca="1" si="388"/>
        <v>0</v>
      </c>
      <c r="I659" s="15">
        <f t="shared" ca="1" si="388"/>
        <v>0</v>
      </c>
      <c r="J659" s="15">
        <f t="shared" ca="1" si="388"/>
        <v>0</v>
      </c>
      <c r="K659" s="15">
        <f t="shared" ca="1" si="388"/>
        <v>0</v>
      </c>
      <c r="L659" s="15">
        <f t="shared" ca="1" si="388"/>
        <v>0</v>
      </c>
      <c r="M659" s="15">
        <f t="shared" ca="1" si="388"/>
        <v>0</v>
      </c>
      <c r="N659" s="15">
        <f t="shared" ca="1" si="388"/>
        <v>0</v>
      </c>
      <c r="O659" s="15">
        <f t="shared" ca="1" si="388"/>
        <v>0</v>
      </c>
      <c r="P659" s="15">
        <f t="shared" ca="1" si="388"/>
        <v>0</v>
      </c>
      <c r="Q659" s="15">
        <f t="shared" ca="1" si="388"/>
        <v>0</v>
      </c>
      <c r="R659" s="15">
        <f t="shared" ca="1" si="388"/>
        <v>0</v>
      </c>
      <c r="S659" s="15">
        <f t="shared" ca="1" si="388"/>
        <v>0</v>
      </c>
      <c r="T659" s="15">
        <f t="shared" ca="1" si="388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" ca="1" si="389">SUM(F599,F608,F617,F626,F635)</f>
        <v>0</v>
      </c>
      <c r="G660" s="15">
        <f t="shared" ref="G660:T660" ca="1" si="390">SUM(G599,G608,G617,G626,G635)</f>
        <v>0</v>
      </c>
      <c r="H660" s="15">
        <f t="shared" ca="1" si="390"/>
        <v>0</v>
      </c>
      <c r="I660" s="15">
        <f t="shared" ca="1" si="390"/>
        <v>0</v>
      </c>
      <c r="J660" s="15">
        <f t="shared" ca="1" si="390"/>
        <v>0</v>
      </c>
      <c r="K660" s="15">
        <f t="shared" ca="1" si="390"/>
        <v>0</v>
      </c>
      <c r="L660" s="15">
        <f t="shared" ca="1" si="390"/>
        <v>0</v>
      </c>
      <c r="M660" s="15">
        <f t="shared" ca="1" si="390"/>
        <v>750</v>
      </c>
      <c r="N660" s="15">
        <f t="shared" ca="1" si="390"/>
        <v>1500</v>
      </c>
      <c r="O660" s="15">
        <f t="shared" ca="1" si="390"/>
        <v>2250</v>
      </c>
      <c r="P660" s="15">
        <f t="shared" ca="1" si="390"/>
        <v>3000</v>
      </c>
      <c r="Q660" s="15">
        <f t="shared" ca="1" si="390"/>
        <v>3750</v>
      </c>
      <c r="R660" s="15">
        <f t="shared" ca="1" si="390"/>
        <v>4500</v>
      </c>
      <c r="S660" s="15">
        <f t="shared" ca="1" si="390"/>
        <v>5250</v>
      </c>
      <c r="T660" s="15">
        <f t="shared" ca="1" si="390"/>
        <v>6000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ca="1">F653/SUMPRODUCT((F$249:F$253),(F$569:F$573))</f>
        <v>220</v>
      </c>
      <c r="G662" s="15">
        <f t="shared" ref="G662:T662" ca="1" si="391">G653/SUMPRODUCT((G$249:G$253),(G$569:G$573))</f>
        <v>235</v>
      </c>
      <c r="H662" s="15">
        <f t="shared" ca="1" si="391"/>
        <v>337</v>
      </c>
      <c r="I662" s="15">
        <f t="shared" ca="1" si="391"/>
        <v>374.5</v>
      </c>
      <c r="J662" s="15">
        <f t="shared" ca="1" si="391"/>
        <v>412</v>
      </c>
      <c r="K662" s="15">
        <f t="shared" ca="1" si="391"/>
        <v>637</v>
      </c>
      <c r="L662" s="15">
        <f t="shared" ca="1" si="391"/>
        <v>777</v>
      </c>
      <c r="M662" s="15">
        <f t="shared" ca="1" si="391"/>
        <v>852</v>
      </c>
      <c r="N662" s="15">
        <f t="shared" ca="1" si="391"/>
        <v>1002</v>
      </c>
      <c r="O662" s="15">
        <f t="shared" ca="1" si="391"/>
        <v>1002</v>
      </c>
      <c r="P662" s="15">
        <f t="shared" ca="1" si="391"/>
        <v>1002</v>
      </c>
      <c r="Q662" s="15">
        <f t="shared" ca="1" si="391"/>
        <v>991.8</v>
      </c>
      <c r="R662" s="15">
        <f t="shared" ca="1" si="391"/>
        <v>981.6</v>
      </c>
      <c r="S662" s="15">
        <f t="shared" ca="1" si="391"/>
        <v>971.4</v>
      </c>
      <c r="T662" s="15">
        <f t="shared" ca="1" si="391"/>
        <v>961.2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392">F653*F665/1000</f>
        <v>1463</v>
      </c>
      <c r="G672" s="15">
        <f t="shared" ca="1" si="392"/>
        <v>1562.75</v>
      </c>
      <c r="H672" s="15">
        <f t="shared" ca="1" si="392"/>
        <v>2241.0500000000002</v>
      </c>
      <c r="I672" s="15">
        <f t="shared" ca="1" si="392"/>
        <v>2490.4250000000002</v>
      </c>
      <c r="J672" s="15">
        <f t="shared" ca="1" si="392"/>
        <v>2739.8</v>
      </c>
      <c r="K672" s="15">
        <f t="shared" ca="1" si="392"/>
        <v>4236.05</v>
      </c>
      <c r="L672" s="15">
        <f t="shared" ca="1" si="392"/>
        <v>5167.05</v>
      </c>
      <c r="M672" s="15">
        <f t="shared" ca="1" si="392"/>
        <v>5665.8</v>
      </c>
      <c r="N672" s="15">
        <f t="shared" ca="1" si="392"/>
        <v>6663.3</v>
      </c>
      <c r="O672" s="15">
        <f t="shared" ca="1" si="392"/>
        <v>6663.3</v>
      </c>
      <c r="P672" s="15">
        <f t="shared" ca="1" si="392"/>
        <v>6663.3</v>
      </c>
      <c r="Q672" s="15">
        <f t="shared" ca="1" si="392"/>
        <v>6595.47</v>
      </c>
      <c r="R672" s="15">
        <f t="shared" ca="1" si="392"/>
        <v>6527.64</v>
      </c>
      <c r="S672" s="15">
        <f t="shared" ca="1" si="392"/>
        <v>6459.81</v>
      </c>
      <c r="T672" s="15">
        <f t="shared" ca="1" si="392"/>
        <v>6391.98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393">G657*G666/1000</f>
        <v>1827.0868824531519</v>
      </c>
      <c r="H673" s="15">
        <f t="shared" ca="1" si="393"/>
        <v>913.54344122657596</v>
      </c>
      <c r="I673" s="15">
        <f t="shared" ca="1" si="393"/>
        <v>304.51448040885862</v>
      </c>
      <c r="J673" s="15">
        <f t="shared" ca="1" si="393"/>
        <v>152.25724020442931</v>
      </c>
      <c r="K673" s="15">
        <f t="shared" ca="1" si="393"/>
        <v>0</v>
      </c>
      <c r="L673" s="15">
        <f t="shared" ca="1" si="393"/>
        <v>0</v>
      </c>
      <c r="M673" s="15">
        <f t="shared" ca="1" si="393"/>
        <v>0</v>
      </c>
      <c r="N673" s="15">
        <f t="shared" ca="1" si="393"/>
        <v>0</v>
      </c>
      <c r="O673" s="15">
        <f t="shared" ca="1" si="393"/>
        <v>0</v>
      </c>
      <c r="P673" s="15">
        <f t="shared" ca="1" si="393"/>
        <v>0</v>
      </c>
      <c r="Q673" s="15">
        <f t="shared" ca="1" si="393"/>
        <v>0</v>
      </c>
      <c r="R673" s="15">
        <f t="shared" ca="1" si="393"/>
        <v>0</v>
      </c>
      <c r="S673" s="15">
        <f t="shared" ca="1" si="393"/>
        <v>0</v>
      </c>
      <c r="T673" s="15">
        <f t="shared" ca="1" si="393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394">G658*G667/1000</f>
        <v>0</v>
      </c>
      <c r="H674" s="15">
        <f t="shared" ca="1" si="394"/>
        <v>0</v>
      </c>
      <c r="I674" s="15">
        <f t="shared" ca="1" si="394"/>
        <v>0</v>
      </c>
      <c r="J674" s="15">
        <f t="shared" ca="1" si="394"/>
        <v>0</v>
      </c>
      <c r="K674" s="15">
        <f t="shared" ca="1" si="394"/>
        <v>0</v>
      </c>
      <c r="L674" s="15">
        <f t="shared" ca="1" si="394"/>
        <v>0</v>
      </c>
      <c r="M674" s="15">
        <f t="shared" ca="1" si="394"/>
        <v>0</v>
      </c>
      <c r="N674" s="15">
        <f t="shared" ca="1" si="394"/>
        <v>0</v>
      </c>
      <c r="O674" s="15">
        <f t="shared" ca="1" si="394"/>
        <v>0</v>
      </c>
      <c r="P674" s="15">
        <f t="shared" ca="1" si="394"/>
        <v>0</v>
      </c>
      <c r="Q674" s="15">
        <f t="shared" ca="1" si="394"/>
        <v>0</v>
      </c>
      <c r="R674" s="15">
        <f t="shared" ca="1" si="394"/>
        <v>0</v>
      </c>
      <c r="S674" s="15">
        <f t="shared" ca="1" si="394"/>
        <v>0</v>
      </c>
      <c r="T674" s="15">
        <f t="shared" ca="1" si="394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395">G659*G668/1000</f>
        <v>0</v>
      </c>
      <c r="H675" s="15">
        <f t="shared" ca="1" si="395"/>
        <v>0</v>
      </c>
      <c r="I675" s="15">
        <f t="shared" ca="1" si="395"/>
        <v>0</v>
      </c>
      <c r="J675" s="15">
        <f t="shared" ca="1" si="395"/>
        <v>0</v>
      </c>
      <c r="K675" s="15">
        <f t="shared" ca="1" si="395"/>
        <v>0</v>
      </c>
      <c r="L675" s="15">
        <f t="shared" ca="1" si="395"/>
        <v>0</v>
      </c>
      <c r="M675" s="15">
        <f t="shared" ca="1" si="395"/>
        <v>0</v>
      </c>
      <c r="N675" s="15">
        <f t="shared" ca="1" si="395"/>
        <v>0</v>
      </c>
      <c r="O675" s="15">
        <f t="shared" ca="1" si="395"/>
        <v>0</v>
      </c>
      <c r="P675" s="15">
        <f t="shared" ca="1" si="395"/>
        <v>0</v>
      </c>
      <c r="Q675" s="15">
        <f t="shared" ca="1" si="395"/>
        <v>0</v>
      </c>
      <c r="R675" s="15">
        <f t="shared" ca="1" si="395"/>
        <v>0</v>
      </c>
      <c r="S675" s="15">
        <f t="shared" ca="1" si="395"/>
        <v>0</v>
      </c>
      <c r="T675" s="15">
        <f t="shared" ca="1" si="395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396">G660*G669/1000</f>
        <v>0</v>
      </c>
      <c r="H676" s="15">
        <f t="shared" ca="1" si="396"/>
        <v>0</v>
      </c>
      <c r="I676" s="15">
        <f t="shared" ca="1" si="396"/>
        <v>0</v>
      </c>
      <c r="J676" s="15">
        <f t="shared" ca="1" si="396"/>
        <v>0</v>
      </c>
      <c r="K676" s="15">
        <f t="shared" ca="1" si="396"/>
        <v>0</v>
      </c>
      <c r="L676" s="15">
        <f t="shared" ca="1" si="396"/>
        <v>0</v>
      </c>
      <c r="M676" s="15">
        <f t="shared" ca="1" si="396"/>
        <v>150</v>
      </c>
      <c r="N676" s="15">
        <f t="shared" ca="1" si="396"/>
        <v>300</v>
      </c>
      <c r="O676" s="15">
        <f t="shared" ca="1" si="396"/>
        <v>450</v>
      </c>
      <c r="P676" s="15">
        <f t="shared" ca="1" si="396"/>
        <v>600</v>
      </c>
      <c r="Q676" s="15">
        <f t="shared" ca="1" si="396"/>
        <v>750</v>
      </c>
      <c r="R676" s="15">
        <f t="shared" ca="1" si="396"/>
        <v>900</v>
      </c>
      <c r="S676" s="15">
        <f t="shared" ca="1" si="396"/>
        <v>1050</v>
      </c>
      <c r="T676" s="15">
        <f t="shared" ca="1" si="396"/>
        <v>1200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397">F52</f>
        <v>698.25</v>
      </c>
      <c r="G677" s="15">
        <f t="shared" si="397"/>
        <v>698.25</v>
      </c>
      <c r="H677" s="15">
        <f t="shared" si="397"/>
        <v>698.25</v>
      </c>
      <c r="I677" s="15">
        <f t="shared" si="397"/>
        <v>698.25</v>
      </c>
      <c r="J677" s="15">
        <f t="shared" si="397"/>
        <v>698.25</v>
      </c>
      <c r="K677" s="15">
        <f t="shared" si="397"/>
        <v>698.25</v>
      </c>
      <c r="L677" s="15">
        <f t="shared" si="397"/>
        <v>698.25</v>
      </c>
      <c r="M677" s="15">
        <f t="shared" si="397"/>
        <v>698.25</v>
      </c>
      <c r="N677" s="15">
        <f t="shared" si="397"/>
        <v>698.25</v>
      </c>
      <c r="O677" s="15">
        <f t="shared" si="397"/>
        <v>698.25</v>
      </c>
      <c r="P677" s="15">
        <f t="shared" si="397"/>
        <v>698.25</v>
      </c>
      <c r="Q677" s="15">
        <f t="shared" si="397"/>
        <v>698.25</v>
      </c>
      <c r="R677" s="15">
        <f t="shared" si="397"/>
        <v>698.25</v>
      </c>
      <c r="S677" s="15">
        <f t="shared" si="397"/>
        <v>698.25</v>
      </c>
      <c r="T677" s="15">
        <f t="shared" si="397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398">SUM(F672:F677)</f>
        <v>2161.25</v>
      </c>
      <c r="G680" s="15">
        <f t="shared" ca="1" si="398"/>
        <v>4088.0868824531517</v>
      </c>
      <c r="H680" s="15">
        <f t="shared" ca="1" si="398"/>
        <v>3852.843441226576</v>
      </c>
      <c r="I680" s="15">
        <f t="shared" ca="1" si="398"/>
        <v>3493.1894804088588</v>
      </c>
      <c r="J680" s="15">
        <f t="shared" ca="1" si="398"/>
        <v>3590.3072402044295</v>
      </c>
      <c r="K680" s="15">
        <f t="shared" ca="1" si="398"/>
        <v>4934.3</v>
      </c>
      <c r="L680" s="15">
        <f t="shared" ca="1" si="398"/>
        <v>5865.3</v>
      </c>
      <c r="M680" s="15">
        <f t="shared" ca="1" si="398"/>
        <v>6514.05</v>
      </c>
      <c r="N680" s="15">
        <f t="shared" ca="1" si="398"/>
        <v>7661.55</v>
      </c>
      <c r="O680" s="15">
        <f t="shared" ca="1" si="398"/>
        <v>7811.55</v>
      </c>
      <c r="P680" s="15">
        <f t="shared" ca="1" si="398"/>
        <v>7961.55</v>
      </c>
      <c r="Q680" s="15">
        <f t="shared" ca="1" si="398"/>
        <v>8043.72</v>
      </c>
      <c r="R680" s="15">
        <f t="shared" ca="1" si="398"/>
        <v>8125.89</v>
      </c>
      <c r="S680" s="15">
        <f t="shared" ca="1" si="398"/>
        <v>8208.0600000000013</v>
      </c>
      <c r="T680" s="15">
        <f t="shared" ca="1" si="398"/>
        <v>8290.23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 ca="1">IF(F109="UP5",Assumptions!$F$126,IF(F109="RP6",Assumptions!$F$127,1))</f>
        <v>0</v>
      </c>
      <c r="G686" s="37">
        <f ca="1">IF(G109="UP5",Assumptions!$F$126,IF(G109="RP6",Assumptions!$F$127,1))</f>
        <v>0</v>
      </c>
      <c r="H686" s="37">
        <f ca="1">IF(H109="UP5",Assumptions!$F$126,IF(H109="RP6",Assumptions!$F$127,1))</f>
        <v>0</v>
      </c>
      <c r="I686" s="37">
        <f ca="1">IF(I109="UP5",Assumptions!$F$126,IF(I109="RP6",Assumptions!$F$127,1))</f>
        <v>0</v>
      </c>
      <c r="J686" s="37">
        <f ca="1">IF(J109="UP5",Assumptions!$F$126,IF(J109="RP6",Assumptions!$F$127,1))</f>
        <v>0</v>
      </c>
      <c r="K686" s="37">
        <f ca="1">IF(K109="UP5",Assumptions!$F$126,IF(K109="RP6",Assumptions!$F$127,1))</f>
        <v>1</v>
      </c>
      <c r="L686" s="37">
        <f ca="1">IF(L109="UP5",Assumptions!$F$126,IF(L109="RP6",Assumptions!$F$127,1))</f>
        <v>1</v>
      </c>
      <c r="M686" s="37">
        <f ca="1">IF(M109="UP5",Assumptions!$F$126,IF(M109="RP6",Assumptions!$F$127,1))</f>
        <v>1</v>
      </c>
      <c r="N686" s="37">
        <f ca="1">IF(N109="UP5",Assumptions!$F$126,IF(N109="RP6",Assumptions!$F$127,1))</f>
        <v>1</v>
      </c>
      <c r="O686" s="37">
        <f ca="1">IF(O109="UP5",Assumptions!$F$126,IF(O109="RP6",Assumptions!$F$127,1))</f>
        <v>1</v>
      </c>
      <c r="P686" s="37">
        <f ca="1">IF(P109="UP5",Assumptions!$F$126,IF(P109="RP6",Assumptions!$F$127,1))</f>
        <v>1</v>
      </c>
      <c r="Q686" s="37">
        <f ca="1">IF(Q109="UP5",Assumptions!$F$126,IF(Q109="RP6",Assumptions!$F$127,1))</f>
        <v>1</v>
      </c>
      <c r="R686" s="37">
        <f ca="1">IF(R109="UP5",Assumptions!$F$126,IF(R109="RP6",Assumptions!$F$127,1))</f>
        <v>1</v>
      </c>
      <c r="S686" s="37">
        <f ca="1">IF(S109="UP5",Assumptions!$F$126,IF(S109="RP6",Assumptions!$F$127,1))</f>
        <v>1</v>
      </c>
      <c r="T686" s="37">
        <f ca="1"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 ca="1">IF(F110="UP5",Assumptions!$F$126,IF(F110="RP6",Assumptions!$F$127,1))</f>
        <v>1</v>
      </c>
      <c r="G687" s="37">
        <f ca="1">IF(G110="UP5",Assumptions!$F$126,IF(G110="RP6",Assumptions!$F$127,1))</f>
        <v>1</v>
      </c>
      <c r="H687" s="37">
        <f ca="1">IF(H110="UP5",Assumptions!$F$126,IF(H110="RP6",Assumptions!$F$127,1))</f>
        <v>1</v>
      </c>
      <c r="I687" s="37">
        <f ca="1">IF(I110="UP5",Assumptions!$F$126,IF(I110="RP6",Assumptions!$F$127,1))</f>
        <v>1</v>
      </c>
      <c r="J687" s="37">
        <f ca="1">IF(J110="UP5",Assumptions!$F$126,IF(J110="RP6",Assumptions!$F$127,1))</f>
        <v>1</v>
      </c>
      <c r="K687" s="37">
        <f ca="1">IF(K110="UP5",Assumptions!$F$126,IF(K110="RP6",Assumptions!$F$127,1))</f>
        <v>1</v>
      </c>
      <c r="L687" s="37">
        <f ca="1">IF(L110="UP5",Assumptions!$F$126,IF(L110="RP6",Assumptions!$F$127,1))</f>
        <v>1</v>
      </c>
      <c r="M687" s="37">
        <f ca="1">IF(M110="UP5",Assumptions!$F$126,IF(M110="RP6",Assumptions!$F$127,1))</f>
        <v>1</v>
      </c>
      <c r="N687" s="37">
        <f ca="1">IF(N110="UP5",Assumptions!$F$126,IF(N110="RP6",Assumptions!$F$127,1))</f>
        <v>1</v>
      </c>
      <c r="O687" s="37">
        <f ca="1">IF(O110="UP5",Assumptions!$F$126,IF(O110="RP6",Assumptions!$F$127,1))</f>
        <v>1</v>
      </c>
      <c r="P687" s="37">
        <f ca="1">IF(P110="UP5",Assumptions!$F$126,IF(P110="RP6",Assumptions!$F$127,1))</f>
        <v>1</v>
      </c>
      <c r="Q687" s="37">
        <f ca="1">IF(Q110="UP5",Assumptions!$F$126,IF(Q110="RP6",Assumptions!$F$127,1))</f>
        <v>1</v>
      </c>
      <c r="R687" s="37">
        <f ca="1">IF(R110="UP5",Assumptions!$F$126,IF(R110="RP6",Assumptions!$F$127,1))</f>
        <v>1</v>
      </c>
      <c r="S687" s="37">
        <f ca="1">IF(S110="UP5",Assumptions!$F$126,IF(S110="RP6",Assumptions!$F$127,1))</f>
        <v>1</v>
      </c>
      <c r="T687" s="37">
        <f ca="1"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 ca="1">IF(F111="UP5",Assumptions!$F$126,IF(F111="RP6",Assumptions!$F$127,1))</f>
        <v>0</v>
      </c>
      <c r="G688" s="37">
        <f ca="1">IF(G111="UP5",Assumptions!$F$126,IF(G111="RP6",Assumptions!$F$127,1))</f>
        <v>0</v>
      </c>
      <c r="H688" s="37">
        <f ca="1">IF(H111="UP5",Assumptions!$F$126,IF(H111="RP6",Assumptions!$F$127,1))</f>
        <v>0</v>
      </c>
      <c r="I688" s="37">
        <f ca="1">IF(I111="UP5",Assumptions!$F$126,IF(I111="RP6",Assumptions!$F$127,1))</f>
        <v>0</v>
      </c>
      <c r="J688" s="37">
        <f ca="1">IF(J111="UP5",Assumptions!$F$126,IF(J111="RP6",Assumptions!$F$127,1))</f>
        <v>0</v>
      </c>
      <c r="K688" s="37">
        <f ca="1">IF(K111="UP5",Assumptions!$F$126,IF(K111="RP6",Assumptions!$F$127,1))</f>
        <v>1</v>
      </c>
      <c r="L688" s="37">
        <f ca="1">IF(L111="UP5",Assumptions!$F$126,IF(L111="RP6",Assumptions!$F$127,1))</f>
        <v>1</v>
      </c>
      <c r="M688" s="37">
        <f ca="1">IF(M111="UP5",Assumptions!$F$126,IF(M111="RP6",Assumptions!$F$127,1))</f>
        <v>1</v>
      </c>
      <c r="N688" s="37">
        <f ca="1">IF(N111="UP5",Assumptions!$F$126,IF(N111="RP6",Assumptions!$F$127,1))</f>
        <v>1</v>
      </c>
      <c r="O688" s="37">
        <f ca="1">IF(O111="UP5",Assumptions!$F$126,IF(O111="RP6",Assumptions!$F$127,1))</f>
        <v>1</v>
      </c>
      <c r="P688" s="37">
        <f ca="1">IF(P111="UP5",Assumptions!$F$126,IF(P111="RP6",Assumptions!$F$127,1))</f>
        <v>1</v>
      </c>
      <c r="Q688" s="37">
        <f ca="1">IF(Q111="UP5",Assumptions!$F$126,IF(Q111="RP6",Assumptions!$F$127,1))</f>
        <v>1</v>
      </c>
      <c r="R688" s="37">
        <f ca="1">IF(R111="UP5",Assumptions!$F$126,IF(R111="RP6",Assumptions!$F$127,1))</f>
        <v>1</v>
      </c>
      <c r="S688" s="37">
        <f ca="1">IF(S111="UP5",Assumptions!$F$126,IF(S111="RP6",Assumptions!$F$127,1))</f>
        <v>1</v>
      </c>
      <c r="T688" s="37">
        <f ca="1"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 ca="1">IF(F112="UP5",Assumptions!$F$126,IF(F112="RP6",Assumptions!$F$127,1))</f>
        <v>1</v>
      </c>
      <c r="G689" s="37">
        <f ca="1">IF(G112="UP5",Assumptions!$F$126,IF(G112="RP6",Assumptions!$F$127,1))</f>
        <v>1</v>
      </c>
      <c r="H689" s="37">
        <f ca="1">IF(H112="UP5",Assumptions!$F$126,IF(H112="RP6",Assumptions!$F$127,1))</f>
        <v>1</v>
      </c>
      <c r="I689" s="37">
        <f ca="1">IF(I112="UP5",Assumptions!$F$126,IF(I112="RP6",Assumptions!$F$127,1))</f>
        <v>1</v>
      </c>
      <c r="J689" s="37">
        <f ca="1">IF(J112="UP5",Assumptions!$F$126,IF(J112="RP6",Assumptions!$F$127,1))</f>
        <v>1</v>
      </c>
      <c r="K689" s="37">
        <f ca="1">IF(K112="UP5",Assumptions!$F$126,IF(K112="RP6",Assumptions!$F$127,1))</f>
        <v>1</v>
      </c>
      <c r="L689" s="37">
        <f ca="1">IF(L112="UP5",Assumptions!$F$126,IF(L112="RP6",Assumptions!$F$127,1))</f>
        <v>1</v>
      </c>
      <c r="M689" s="37">
        <f ca="1">IF(M112="UP5",Assumptions!$F$126,IF(M112="RP6",Assumptions!$F$127,1))</f>
        <v>1</v>
      </c>
      <c r="N689" s="37">
        <f ca="1">IF(N112="UP5",Assumptions!$F$126,IF(N112="RP6",Assumptions!$F$127,1))</f>
        <v>1</v>
      </c>
      <c r="O689" s="37">
        <f ca="1">IF(O112="UP5",Assumptions!$F$126,IF(O112="RP6",Assumptions!$F$127,1))</f>
        <v>1</v>
      </c>
      <c r="P689" s="37">
        <f ca="1">IF(P112="UP5",Assumptions!$F$126,IF(P112="RP6",Assumptions!$F$127,1))</f>
        <v>1</v>
      </c>
      <c r="Q689" s="37">
        <f ca="1">IF(Q112="UP5",Assumptions!$F$126,IF(Q112="RP6",Assumptions!$F$127,1))</f>
        <v>1</v>
      </c>
      <c r="R689" s="37">
        <f ca="1">IF(R112="UP5",Assumptions!$F$126,IF(R112="RP6",Assumptions!$F$127,1))</f>
        <v>1</v>
      </c>
      <c r="S689" s="37">
        <f ca="1">IF(S112="UP5",Assumptions!$F$126,IF(S112="RP6",Assumptions!$F$127,1))</f>
        <v>1</v>
      </c>
      <c r="T689" s="37">
        <f ca="1"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 ca="1">IF(F113="UP5",Assumptions!$F$126,IF(F113="RP6",Assumptions!$F$127,1))</f>
        <v>0</v>
      </c>
      <c r="G690" s="37">
        <f ca="1">IF(G113="UP5",Assumptions!$F$126,IF(G113="RP6",Assumptions!$F$127,1))</f>
        <v>0</v>
      </c>
      <c r="H690" s="37">
        <f ca="1">IF(H113="UP5",Assumptions!$F$126,IF(H113="RP6",Assumptions!$F$127,1))</f>
        <v>0</v>
      </c>
      <c r="I690" s="37">
        <f ca="1">IF(I113="UP5",Assumptions!$F$126,IF(I113="RP6",Assumptions!$F$127,1))</f>
        <v>0</v>
      </c>
      <c r="J690" s="37">
        <f ca="1">IF(J113="UP5",Assumptions!$F$126,IF(J113="RP6",Assumptions!$F$127,1))</f>
        <v>0</v>
      </c>
      <c r="K690" s="37">
        <f ca="1">IF(K113="UP5",Assumptions!$F$126,IF(K113="RP6",Assumptions!$F$127,1))</f>
        <v>1</v>
      </c>
      <c r="L690" s="37">
        <f ca="1">IF(L113="UP5",Assumptions!$F$126,IF(L113="RP6",Assumptions!$F$127,1))</f>
        <v>1</v>
      </c>
      <c r="M690" s="37">
        <f ca="1">IF(M113="UP5",Assumptions!$F$126,IF(M113="RP6",Assumptions!$F$127,1))</f>
        <v>1</v>
      </c>
      <c r="N690" s="37">
        <f ca="1">IF(N113="UP5",Assumptions!$F$126,IF(N113="RP6",Assumptions!$F$127,1))</f>
        <v>1</v>
      </c>
      <c r="O690" s="37">
        <f ca="1">IF(O113="UP5",Assumptions!$F$126,IF(O113="RP6",Assumptions!$F$127,1))</f>
        <v>1</v>
      </c>
      <c r="P690" s="37">
        <f ca="1">IF(P113="UP5",Assumptions!$F$126,IF(P113="RP6",Assumptions!$F$127,1))</f>
        <v>1</v>
      </c>
      <c r="Q690" s="37">
        <f ca="1">IF(Q113="UP5",Assumptions!$F$126,IF(Q113="RP6",Assumptions!$F$127,1))</f>
        <v>1</v>
      </c>
      <c r="R690" s="37">
        <f ca="1">IF(R113="UP5",Assumptions!$F$126,IF(R113="RP6",Assumptions!$F$127,1))</f>
        <v>1</v>
      </c>
      <c r="S690" s="37">
        <f ca="1">IF(S113="UP5",Assumptions!$F$126,IF(S113="RP6",Assumptions!$F$127,1))</f>
        <v>1</v>
      </c>
      <c r="T690" s="37">
        <f ca="1"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80</v>
      </c>
      <c r="G692" s="15">
        <f t="shared" ref="G692:T692" ca="1" si="399">IFERROR(SUM(G693:G702),0)</f>
        <v>80</v>
      </c>
      <c r="H692" s="15">
        <f t="shared" ca="1" si="399"/>
        <v>80</v>
      </c>
      <c r="I692" s="15">
        <f t="shared" ca="1" si="399"/>
        <v>80</v>
      </c>
      <c r="J692" s="15">
        <f t="shared" ca="1" si="399"/>
        <v>80</v>
      </c>
      <c r="K692" s="15">
        <f t="shared" ca="1" si="399"/>
        <v>320</v>
      </c>
      <c r="L692" s="15">
        <f t="shared" ca="1" si="399"/>
        <v>320</v>
      </c>
      <c r="M692" s="15">
        <f t="shared" ca="1" si="399"/>
        <v>320</v>
      </c>
      <c r="N692" s="15">
        <f t="shared" ca="1" si="399"/>
        <v>320</v>
      </c>
      <c r="O692" s="15">
        <f t="shared" ca="1" si="399"/>
        <v>320</v>
      </c>
      <c r="P692" s="15">
        <f t="shared" ca="1" si="399"/>
        <v>320</v>
      </c>
      <c r="Q692" s="15">
        <f t="shared" ca="1" si="399"/>
        <v>320</v>
      </c>
      <c r="R692" s="15">
        <f t="shared" ca="1" si="399"/>
        <v>320</v>
      </c>
      <c r="S692" s="15">
        <f t="shared" ca="1" si="399"/>
        <v>320</v>
      </c>
      <c r="T692" s="15">
        <f t="shared" ca="1" si="399"/>
        <v>320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 ca="1">IFERROR(F249*F398*F527*INDEX(Assumptions!$H$114:$BF$118,MATCH(F97,Assumptions!$B$114:$B$118,0),MATCH(F13,Assumptions!$H$107:$BF$107,0)),0)*F569</f>
        <v>0</v>
      </c>
      <c r="G693" s="15">
        <f ca="1">IFERROR(G249*G398*G527*INDEX(Assumptions!$H$114:$BF$118,MATCH(G97,Assumptions!$B$114:$B$118,0),MATCH(G13,Assumptions!$H$107:$BF$107,0)),0)*G569</f>
        <v>0</v>
      </c>
      <c r="H693" s="15">
        <f ca="1">IFERROR(H249*H398*H527*INDEX(Assumptions!$H$114:$BF$118,MATCH(H97,Assumptions!$B$114:$B$118,0),MATCH(H13,Assumptions!$H$107:$BF$107,0)),0)*H569</f>
        <v>0</v>
      </c>
      <c r="I693" s="15">
        <f ca="1">IFERROR(I249*I398*I527*INDEX(Assumptions!$H$114:$BF$118,MATCH(I97,Assumptions!$B$114:$B$118,0),MATCH(I13,Assumptions!$H$107:$BF$107,0)),0)*I569</f>
        <v>0</v>
      </c>
      <c r="J693" s="15">
        <f ca="1">IFERROR(J249*J398*J527*INDEX(Assumptions!$H$114:$BF$118,MATCH(J97,Assumptions!$B$114:$B$118,0),MATCH(J13,Assumptions!$H$107:$BF$107,0)),0)*J569</f>
        <v>0</v>
      </c>
      <c r="K693" s="15">
        <f ca="1">IFERROR(K249*K398*K527*INDEX(Assumptions!$H$114:$BF$118,MATCH(K97,Assumptions!$B$114:$B$118,0),MATCH(K13,Assumptions!$H$107:$BF$107,0)),0)*K569</f>
        <v>0</v>
      </c>
      <c r="L693" s="15">
        <f ca="1">IFERROR(L249*L398*L527*INDEX(Assumptions!$H$114:$BF$118,MATCH(L97,Assumptions!$B$114:$B$118,0),MATCH(L13,Assumptions!$H$107:$BF$107,0)),0)*L569</f>
        <v>0</v>
      </c>
      <c r="M693" s="15">
        <f ca="1">IFERROR(M249*M398*M527*INDEX(Assumptions!$H$114:$BF$118,MATCH(M97,Assumptions!$B$114:$B$118,0),MATCH(M13,Assumptions!$H$107:$BF$107,0)),0)*M569</f>
        <v>0</v>
      </c>
      <c r="N693" s="15">
        <f ca="1">IFERROR(N249*N398*N527*INDEX(Assumptions!$H$114:$BF$118,MATCH(N97,Assumptions!$B$114:$B$118,0),MATCH(N13,Assumptions!$H$107:$BF$107,0)),0)*N569</f>
        <v>0</v>
      </c>
      <c r="O693" s="15">
        <f ca="1">IFERROR(O249*O398*O527*INDEX(Assumptions!$H$114:$BF$118,MATCH(O97,Assumptions!$B$114:$B$118,0),MATCH(O13,Assumptions!$H$107:$BF$107,0)),0)*O569</f>
        <v>0</v>
      </c>
      <c r="P693" s="15">
        <f ca="1">IFERROR(P249*P398*P527*INDEX(Assumptions!$H$114:$BF$118,MATCH(P97,Assumptions!$B$114:$B$118,0),MATCH(P13,Assumptions!$H$107:$BF$107,0)),0)*P569</f>
        <v>0</v>
      </c>
      <c r="Q693" s="15">
        <f ca="1">IFERROR(Q249*Q398*Q527*INDEX(Assumptions!$H$114:$BF$118,MATCH(Q97,Assumptions!$B$114:$B$118,0),MATCH(Q13,Assumptions!$H$107:$BF$107,0)),0)*Q569</f>
        <v>0</v>
      </c>
      <c r="R693" s="15">
        <f ca="1">IFERROR(R249*R398*R527*INDEX(Assumptions!$H$114:$BF$118,MATCH(R97,Assumptions!$B$114:$B$118,0),MATCH(R13,Assumptions!$H$107:$BF$107,0)),0)*R569</f>
        <v>0</v>
      </c>
      <c r="S693" s="15">
        <f ca="1">IFERROR(S249*S398*S527*INDEX(Assumptions!$H$114:$BF$118,MATCH(S97,Assumptions!$B$114:$B$118,0),MATCH(S13,Assumptions!$H$107:$BF$107,0)),0)*S569</f>
        <v>0</v>
      </c>
      <c r="T693" s="15">
        <f ca="1">IFERROR(T249*T398*T527*INDEX(Assumptions!$H$114:$BF$118,MATCH(T97,Assumptions!$B$114:$B$118,0),MATCH(T13,Assumptions!$H$107:$BF$107,0)),0)*T569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 ca="1">IFERROR(F250*F402*F531*INDEX(Assumptions!$H$114:$BF$118,MATCH(F98,Assumptions!$B$114:$B$118,0),MATCH(F14,Assumptions!$H$107:$BF$107,0)),0)*F570</f>
        <v>80</v>
      </c>
      <c r="G694" s="15">
        <f ca="1">IFERROR(G250*G402*G531*INDEX(Assumptions!$H$114:$BF$118,MATCH(G98,Assumptions!$B$114:$B$118,0),MATCH(G14,Assumptions!$H$107:$BF$107,0)),0)*G570</f>
        <v>80</v>
      </c>
      <c r="H694" s="15">
        <f ca="1">IFERROR(H250*H402*H531*INDEX(Assumptions!$H$114:$BF$118,MATCH(H98,Assumptions!$B$114:$B$118,0),MATCH(H14,Assumptions!$H$107:$BF$107,0)),0)*H570</f>
        <v>80</v>
      </c>
      <c r="I694" s="15">
        <f ca="1">IFERROR(I250*I402*I531*INDEX(Assumptions!$H$114:$BF$118,MATCH(I98,Assumptions!$B$114:$B$118,0),MATCH(I14,Assumptions!$H$107:$BF$107,0)),0)*I570</f>
        <v>80</v>
      </c>
      <c r="J694" s="15">
        <f ca="1">IFERROR(J250*J402*J531*INDEX(Assumptions!$H$114:$BF$118,MATCH(J98,Assumptions!$B$114:$B$118,0),MATCH(J14,Assumptions!$H$107:$BF$107,0)),0)*J570</f>
        <v>80</v>
      </c>
      <c r="K694" s="15">
        <f ca="1">IFERROR(K250*K402*K531*INDEX(Assumptions!$H$114:$BF$118,MATCH(K98,Assumptions!$B$114:$B$118,0),MATCH(K14,Assumptions!$H$107:$BF$107,0)),0)*K570</f>
        <v>80</v>
      </c>
      <c r="L694" s="15">
        <f ca="1">IFERROR(L250*L402*L531*INDEX(Assumptions!$H$114:$BF$118,MATCH(L98,Assumptions!$B$114:$B$118,0),MATCH(L14,Assumptions!$H$107:$BF$107,0)),0)*L570</f>
        <v>80</v>
      </c>
      <c r="M694" s="15">
        <f ca="1">IFERROR(M250*M402*M531*INDEX(Assumptions!$H$114:$BF$118,MATCH(M98,Assumptions!$B$114:$B$118,0),MATCH(M14,Assumptions!$H$107:$BF$107,0)),0)*M570</f>
        <v>80</v>
      </c>
      <c r="N694" s="15">
        <f ca="1">IFERROR(N250*N402*N531*INDEX(Assumptions!$H$114:$BF$118,MATCH(N98,Assumptions!$B$114:$B$118,0),MATCH(N14,Assumptions!$H$107:$BF$107,0)),0)*N570</f>
        <v>80</v>
      </c>
      <c r="O694" s="15">
        <f ca="1">IFERROR(O250*O402*O531*INDEX(Assumptions!$H$114:$BF$118,MATCH(O98,Assumptions!$B$114:$B$118,0),MATCH(O14,Assumptions!$H$107:$BF$107,0)),0)*O570</f>
        <v>80</v>
      </c>
      <c r="P694" s="15">
        <f ca="1">IFERROR(P250*P402*P531*INDEX(Assumptions!$H$114:$BF$118,MATCH(P98,Assumptions!$B$114:$B$118,0),MATCH(P14,Assumptions!$H$107:$BF$107,0)),0)*P570</f>
        <v>80</v>
      </c>
      <c r="Q694" s="15">
        <f ca="1">IFERROR(Q250*Q402*Q531*INDEX(Assumptions!$H$114:$BF$118,MATCH(Q98,Assumptions!$B$114:$B$118,0),MATCH(Q14,Assumptions!$H$107:$BF$107,0)),0)*Q570</f>
        <v>80</v>
      </c>
      <c r="R694" s="15">
        <f ca="1">IFERROR(R250*R402*R531*INDEX(Assumptions!$H$114:$BF$118,MATCH(R98,Assumptions!$B$114:$B$118,0),MATCH(R14,Assumptions!$H$107:$BF$107,0)),0)*R570</f>
        <v>80</v>
      </c>
      <c r="S694" s="15">
        <f ca="1">IFERROR(S250*S402*S531*INDEX(Assumptions!$H$114:$BF$118,MATCH(S98,Assumptions!$B$114:$B$118,0),MATCH(S14,Assumptions!$H$107:$BF$107,0)),0)*S570</f>
        <v>80</v>
      </c>
      <c r="T694" s="15">
        <f ca="1">IFERROR(T250*T402*T531*INDEX(Assumptions!$H$114:$BF$118,MATCH(T98,Assumptions!$B$114:$B$118,0),MATCH(T14,Assumptions!$H$107:$BF$107,0)),0)*T570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 ca="1">IFERROR(F251*F406*F535*INDEX(Assumptions!$H$114:$BF$118,MATCH(F99,Assumptions!$B$114:$B$118,0),MATCH(F15,Assumptions!$H$107:$BF$107,0)),0)*F571</f>
        <v>0</v>
      </c>
      <c r="G695" s="15">
        <f ca="1">IFERROR(G251*G406*G535*INDEX(Assumptions!$H$114:$BF$118,MATCH(G99,Assumptions!$B$114:$B$118,0),MATCH(G15,Assumptions!$H$107:$BF$107,0)),0)*G571</f>
        <v>0</v>
      </c>
      <c r="H695" s="15">
        <f ca="1">IFERROR(H251*H406*H535*INDEX(Assumptions!$H$114:$BF$118,MATCH(H99,Assumptions!$B$114:$B$118,0),MATCH(H15,Assumptions!$H$107:$BF$107,0)),0)*H571</f>
        <v>0</v>
      </c>
      <c r="I695" s="15">
        <f ca="1">IFERROR(I251*I406*I535*INDEX(Assumptions!$H$114:$BF$118,MATCH(I99,Assumptions!$B$114:$B$118,0),MATCH(I15,Assumptions!$H$107:$BF$107,0)),0)*I571</f>
        <v>0</v>
      </c>
      <c r="J695" s="15">
        <f ca="1">IFERROR(J251*J406*J535*INDEX(Assumptions!$H$114:$BF$118,MATCH(J99,Assumptions!$B$114:$B$118,0),MATCH(J15,Assumptions!$H$107:$BF$107,0)),0)*J571</f>
        <v>0</v>
      </c>
      <c r="K695" s="15">
        <f ca="1">IFERROR(K251*K406*K535*INDEX(Assumptions!$H$114:$BF$118,MATCH(K99,Assumptions!$B$114:$B$118,0),MATCH(K15,Assumptions!$H$107:$BF$107,0)),0)*K571</f>
        <v>0</v>
      </c>
      <c r="L695" s="15">
        <f ca="1">IFERROR(L251*L406*L535*INDEX(Assumptions!$H$114:$BF$118,MATCH(L99,Assumptions!$B$114:$B$118,0),MATCH(L15,Assumptions!$H$107:$BF$107,0)),0)*L571</f>
        <v>0</v>
      </c>
      <c r="M695" s="15">
        <f ca="1">IFERROR(M251*M406*M535*INDEX(Assumptions!$H$114:$BF$118,MATCH(M99,Assumptions!$B$114:$B$118,0),MATCH(M15,Assumptions!$H$107:$BF$107,0)),0)*M571</f>
        <v>0</v>
      </c>
      <c r="N695" s="15">
        <f ca="1">IFERROR(N251*N406*N535*INDEX(Assumptions!$H$114:$BF$118,MATCH(N99,Assumptions!$B$114:$B$118,0),MATCH(N15,Assumptions!$H$107:$BF$107,0)),0)*N571</f>
        <v>0</v>
      </c>
      <c r="O695" s="15">
        <f ca="1">IFERROR(O251*O406*O535*INDEX(Assumptions!$H$114:$BF$118,MATCH(O99,Assumptions!$B$114:$B$118,0),MATCH(O15,Assumptions!$H$107:$BF$107,0)),0)*O571</f>
        <v>0</v>
      </c>
      <c r="P695" s="15">
        <f ca="1">IFERROR(P251*P406*P535*INDEX(Assumptions!$H$114:$BF$118,MATCH(P99,Assumptions!$B$114:$B$118,0),MATCH(P15,Assumptions!$H$107:$BF$107,0)),0)*P571</f>
        <v>0</v>
      </c>
      <c r="Q695" s="15">
        <f ca="1">IFERROR(Q251*Q406*Q535*INDEX(Assumptions!$H$114:$BF$118,MATCH(Q99,Assumptions!$B$114:$B$118,0),MATCH(Q15,Assumptions!$H$107:$BF$107,0)),0)*Q571</f>
        <v>0</v>
      </c>
      <c r="R695" s="15">
        <f ca="1">IFERROR(R251*R406*R535*INDEX(Assumptions!$H$114:$BF$118,MATCH(R99,Assumptions!$B$114:$B$118,0),MATCH(R15,Assumptions!$H$107:$BF$107,0)),0)*R571</f>
        <v>0</v>
      </c>
      <c r="S695" s="15">
        <f ca="1">IFERROR(S251*S406*S535*INDEX(Assumptions!$H$114:$BF$118,MATCH(S99,Assumptions!$B$114:$B$118,0),MATCH(S15,Assumptions!$H$107:$BF$107,0)),0)*S571</f>
        <v>0</v>
      </c>
      <c r="T695" s="15">
        <f ca="1">IFERROR(T251*T406*T535*INDEX(Assumptions!$H$114:$BF$118,MATCH(T99,Assumptions!$B$114:$B$118,0),MATCH(T15,Assumptions!$H$107:$BF$107,0)),0)*T571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 ca="1">IFERROR(F252*F410*F539*INDEX(Assumptions!$H$114:$BF$118,MATCH(F100,Assumptions!$B$114:$B$118,0),MATCH(F16,Assumptions!$H$107:$BF$107,0)),0)*F572</f>
        <v>0</v>
      </c>
      <c r="G696" s="15">
        <f ca="1">IFERROR(G252*G410*G539*INDEX(Assumptions!$H$114:$BF$118,MATCH(G100,Assumptions!$B$114:$B$118,0),MATCH(G16,Assumptions!$H$107:$BF$107,0)),0)*G572</f>
        <v>0</v>
      </c>
      <c r="H696" s="15">
        <f ca="1">IFERROR(H252*H410*H539*INDEX(Assumptions!$H$114:$BF$118,MATCH(H100,Assumptions!$B$114:$B$118,0),MATCH(H16,Assumptions!$H$107:$BF$107,0)),0)*H572</f>
        <v>0</v>
      </c>
      <c r="I696" s="15">
        <f ca="1">IFERROR(I252*I410*I539*INDEX(Assumptions!$H$114:$BF$118,MATCH(I100,Assumptions!$B$114:$B$118,0),MATCH(I16,Assumptions!$H$107:$BF$107,0)),0)*I572</f>
        <v>0</v>
      </c>
      <c r="J696" s="15">
        <f ca="1">IFERROR(J252*J410*J539*INDEX(Assumptions!$H$114:$BF$118,MATCH(J100,Assumptions!$B$114:$B$118,0),MATCH(J16,Assumptions!$H$107:$BF$107,0)),0)*J572</f>
        <v>0</v>
      </c>
      <c r="K696" s="15">
        <f ca="1">IFERROR(K252*K410*K539*INDEX(Assumptions!$H$114:$BF$118,MATCH(K100,Assumptions!$B$114:$B$118,0),MATCH(K16,Assumptions!$H$107:$BF$107,0)),0)*K572</f>
        <v>0</v>
      </c>
      <c r="L696" s="15">
        <f ca="1">IFERROR(L252*L410*L539*INDEX(Assumptions!$H$114:$BF$118,MATCH(L100,Assumptions!$B$114:$B$118,0),MATCH(L16,Assumptions!$H$107:$BF$107,0)),0)*L572</f>
        <v>0</v>
      </c>
      <c r="M696" s="15">
        <f ca="1">IFERROR(M252*M410*M539*INDEX(Assumptions!$H$114:$BF$118,MATCH(M100,Assumptions!$B$114:$B$118,0),MATCH(M16,Assumptions!$H$107:$BF$107,0)),0)*M572</f>
        <v>0</v>
      </c>
      <c r="N696" s="15">
        <f ca="1">IFERROR(N252*N410*N539*INDEX(Assumptions!$H$114:$BF$118,MATCH(N100,Assumptions!$B$114:$B$118,0),MATCH(N16,Assumptions!$H$107:$BF$107,0)),0)*N572</f>
        <v>0</v>
      </c>
      <c r="O696" s="15">
        <f ca="1">IFERROR(O252*O410*O539*INDEX(Assumptions!$H$114:$BF$118,MATCH(O100,Assumptions!$B$114:$B$118,0),MATCH(O16,Assumptions!$H$107:$BF$107,0)),0)*O572</f>
        <v>0</v>
      </c>
      <c r="P696" s="15">
        <f ca="1">IFERROR(P252*P410*P539*INDEX(Assumptions!$H$114:$BF$118,MATCH(P100,Assumptions!$B$114:$B$118,0),MATCH(P16,Assumptions!$H$107:$BF$107,0)),0)*P572</f>
        <v>0</v>
      </c>
      <c r="Q696" s="15">
        <f ca="1">IFERROR(Q252*Q410*Q539*INDEX(Assumptions!$H$114:$BF$118,MATCH(Q100,Assumptions!$B$114:$B$118,0),MATCH(Q16,Assumptions!$H$107:$BF$107,0)),0)*Q572</f>
        <v>0</v>
      </c>
      <c r="R696" s="15">
        <f ca="1">IFERROR(R252*R410*R539*INDEX(Assumptions!$H$114:$BF$118,MATCH(R100,Assumptions!$B$114:$B$118,0),MATCH(R16,Assumptions!$H$107:$BF$107,0)),0)*R572</f>
        <v>0</v>
      </c>
      <c r="S696" s="15">
        <f ca="1">IFERROR(S252*S410*S539*INDEX(Assumptions!$H$114:$BF$118,MATCH(S100,Assumptions!$B$114:$B$118,0),MATCH(S16,Assumptions!$H$107:$BF$107,0)),0)*S572</f>
        <v>0</v>
      </c>
      <c r="T696" s="15">
        <f ca="1">IFERROR(T252*T410*T539*INDEX(Assumptions!$H$114:$BF$118,MATCH(T100,Assumptions!$B$114:$B$118,0),MATCH(T16,Assumptions!$H$107:$BF$107,0)),0)*T572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 ca="1">IFERROR(INDEX(F253*F414*F543*Assumptions!$H$114:$BF$118,MATCH(F101,Assumptions!$B$114:$B$118,0),MATCH(F17,Assumptions!$H$107:$BF$107,0)),0)*F573</f>
        <v>0</v>
      </c>
      <c r="G697" s="15">
        <f ca="1">IFERROR(INDEX(G253*G414*G543*Assumptions!$H$114:$BF$118,MATCH(G101,Assumptions!$B$114:$B$118,0),MATCH(G17,Assumptions!$H$107:$BF$107,0)),0)*G573</f>
        <v>0</v>
      </c>
      <c r="H697" s="15">
        <f ca="1">IFERROR(INDEX(H253*H414*H543*Assumptions!$H$114:$BF$118,MATCH(H101,Assumptions!$B$114:$B$118,0),MATCH(H17,Assumptions!$H$107:$BF$107,0)),0)*H573</f>
        <v>0</v>
      </c>
      <c r="I697" s="15">
        <f ca="1">IFERROR(INDEX(I253*I414*I543*Assumptions!$H$114:$BF$118,MATCH(I101,Assumptions!$B$114:$B$118,0),MATCH(I17,Assumptions!$H$107:$BF$107,0)),0)*I573</f>
        <v>0</v>
      </c>
      <c r="J697" s="15">
        <f ca="1">IFERROR(INDEX(J253*J414*J543*Assumptions!$H$114:$BF$118,MATCH(J101,Assumptions!$B$114:$B$118,0),MATCH(J17,Assumptions!$H$107:$BF$107,0)),0)*J573</f>
        <v>0</v>
      </c>
      <c r="K697" s="15">
        <f ca="1">IFERROR(INDEX(K253*K414*K543*Assumptions!$H$114:$BF$118,MATCH(K101,Assumptions!$B$114:$B$118,0),MATCH(K17,Assumptions!$H$107:$BF$107,0)),0)*K573</f>
        <v>0</v>
      </c>
      <c r="L697" s="15">
        <f ca="1">IFERROR(INDEX(L253*L414*L543*Assumptions!$H$114:$BF$118,MATCH(L101,Assumptions!$B$114:$B$118,0),MATCH(L17,Assumptions!$H$107:$BF$107,0)),0)*L573</f>
        <v>0</v>
      </c>
      <c r="M697" s="15">
        <f ca="1">IFERROR(INDEX(M253*M414*M543*Assumptions!$H$114:$BF$118,MATCH(M101,Assumptions!$B$114:$B$118,0),MATCH(M17,Assumptions!$H$107:$BF$107,0)),0)*M573</f>
        <v>0</v>
      </c>
      <c r="N697" s="15">
        <f ca="1">IFERROR(INDEX(N253*N414*N543*Assumptions!$H$114:$BF$118,MATCH(N101,Assumptions!$B$114:$B$118,0),MATCH(N17,Assumptions!$H$107:$BF$107,0)),0)*N573</f>
        <v>0</v>
      </c>
      <c r="O697" s="15">
        <f ca="1">IFERROR(INDEX(O253*O414*O543*Assumptions!$H$114:$BF$118,MATCH(O101,Assumptions!$B$114:$B$118,0),MATCH(O17,Assumptions!$H$107:$BF$107,0)),0)*O573</f>
        <v>0</v>
      </c>
      <c r="P697" s="15">
        <f ca="1">IFERROR(INDEX(P253*P414*P543*Assumptions!$H$114:$BF$118,MATCH(P101,Assumptions!$B$114:$B$118,0),MATCH(P17,Assumptions!$H$107:$BF$107,0)),0)*P573</f>
        <v>0</v>
      </c>
      <c r="Q697" s="15">
        <f ca="1">IFERROR(INDEX(Q253*Q414*Q543*Assumptions!$H$114:$BF$118,MATCH(Q101,Assumptions!$B$114:$B$118,0),MATCH(Q17,Assumptions!$H$107:$BF$107,0)),0)*Q573</f>
        <v>0</v>
      </c>
      <c r="R697" s="15">
        <f ca="1">IFERROR(INDEX(R253*R414*R543*Assumptions!$H$114:$BF$118,MATCH(R101,Assumptions!$B$114:$B$118,0),MATCH(R17,Assumptions!$H$107:$BF$107,0)),0)*R573</f>
        <v>0</v>
      </c>
      <c r="S697" s="15">
        <f ca="1">IFERROR(INDEX(S253*S414*S543*Assumptions!$H$114:$BF$118,MATCH(S101,Assumptions!$B$114:$B$118,0),MATCH(S17,Assumptions!$H$107:$BF$107,0)),0)*S573</f>
        <v>0</v>
      </c>
      <c r="T697" s="15">
        <f ca="1">IFERROR(INDEX(T253*T414*T543*Assumptions!$H$114:$BF$118,MATCH(T101,Assumptions!$B$114:$B$118,0),MATCH(T17,Assumptions!$H$107:$BF$107,0)),0)*T573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85">
        <f ca="1">(F425*SUMPRODUCT((F$313:F$327),($AB$313:$AB$327))+(F548*SUMPRODUCT((F$442:F$456),($AB$442:$AB$456))))*F569*F686</f>
        <v>0</v>
      </c>
      <c r="G698" s="185">
        <f t="shared" ref="G698:T698" ca="1" si="400">(G425*SUMPRODUCT((G$313:G$327),($AB$313:$AB$327))+(G548*SUMPRODUCT((G$442:G$456),($AB$442:$AB$456))))*G569*G686</f>
        <v>0</v>
      </c>
      <c r="H698" s="185">
        <f t="shared" ca="1" si="400"/>
        <v>0</v>
      </c>
      <c r="I698" s="185">
        <f t="shared" ca="1" si="400"/>
        <v>0</v>
      </c>
      <c r="J698" s="185">
        <f t="shared" ca="1" si="400"/>
        <v>0</v>
      </c>
      <c r="K698" s="185">
        <f t="shared" ca="1" si="400"/>
        <v>80</v>
      </c>
      <c r="L698" s="185">
        <f t="shared" ca="1" si="400"/>
        <v>80</v>
      </c>
      <c r="M698" s="185">
        <f t="shared" ca="1" si="400"/>
        <v>80</v>
      </c>
      <c r="N698" s="185">
        <f t="shared" ca="1" si="400"/>
        <v>80</v>
      </c>
      <c r="O698" s="185">
        <f t="shared" ca="1" si="400"/>
        <v>80</v>
      </c>
      <c r="P698" s="185">
        <f t="shared" ca="1" si="400"/>
        <v>80</v>
      </c>
      <c r="Q698" s="185">
        <f t="shared" ca="1" si="400"/>
        <v>80</v>
      </c>
      <c r="R698" s="185">
        <f t="shared" ca="1" si="400"/>
        <v>80</v>
      </c>
      <c r="S698" s="185">
        <f t="shared" ca="1" si="400"/>
        <v>80</v>
      </c>
      <c r="T698" s="185">
        <f t="shared" ca="1" si="400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85">
        <f ca="1">(F426*SUMPRODUCT((F$330:F$344),($AB$313:$AB$327))+(F549*SUMPRODUCT((F$459:F$473),($AB$442:$AB$456))))*F570*F687</f>
        <v>0</v>
      </c>
      <c r="G699" s="185">
        <f t="shared" ref="G699:T699" ca="1" si="401">(G426*SUMPRODUCT((G$330:G$344),($AB$313:$AB$327))+(G549*SUMPRODUCT((G$459:G$473),($AB$442:$AB$456))))*G570*G687</f>
        <v>0</v>
      </c>
      <c r="H699" s="185">
        <f t="shared" ca="1" si="401"/>
        <v>0</v>
      </c>
      <c r="I699" s="185">
        <f t="shared" ca="1" si="401"/>
        <v>0</v>
      </c>
      <c r="J699" s="185">
        <f t="shared" ca="1" si="401"/>
        <v>0</v>
      </c>
      <c r="K699" s="185">
        <f t="shared" ca="1" si="401"/>
        <v>0</v>
      </c>
      <c r="L699" s="185">
        <f t="shared" ca="1" si="401"/>
        <v>0</v>
      </c>
      <c r="M699" s="185">
        <f t="shared" ca="1" si="401"/>
        <v>0</v>
      </c>
      <c r="N699" s="185">
        <f t="shared" ca="1" si="401"/>
        <v>0</v>
      </c>
      <c r="O699" s="185">
        <f t="shared" ca="1" si="401"/>
        <v>0</v>
      </c>
      <c r="P699" s="185">
        <f t="shared" ca="1" si="401"/>
        <v>0</v>
      </c>
      <c r="Q699" s="185">
        <f t="shared" ca="1" si="401"/>
        <v>0</v>
      </c>
      <c r="R699" s="185">
        <f t="shared" ca="1" si="401"/>
        <v>0</v>
      </c>
      <c r="S699" s="185">
        <f t="shared" ca="1" si="401"/>
        <v>0</v>
      </c>
      <c r="T699" s="185">
        <f t="shared" ca="1" si="401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85">
        <f ca="1">(F427*SUMPRODUCT((F$347:F$361),($AB$313:$AB$327))+(F550*SUMPRODUCT((F$476:F$490),($AB$442:$AB$456))))*F571*F688</f>
        <v>0</v>
      </c>
      <c r="G700" s="185">
        <f t="shared" ref="G700:T700" ca="1" si="402">(G427*SUMPRODUCT((G$347:G$361),($AB$313:$AB$327))+(G550*SUMPRODUCT((G$476:G$490),($AB$442:$AB$456))))*G571*G688</f>
        <v>0</v>
      </c>
      <c r="H700" s="185">
        <f t="shared" ca="1" si="402"/>
        <v>0</v>
      </c>
      <c r="I700" s="185">
        <f t="shared" ca="1" si="402"/>
        <v>0</v>
      </c>
      <c r="J700" s="185">
        <f t="shared" ca="1" si="402"/>
        <v>0</v>
      </c>
      <c r="K700" s="185">
        <f t="shared" ca="1" si="402"/>
        <v>80</v>
      </c>
      <c r="L700" s="185">
        <f t="shared" ca="1" si="402"/>
        <v>80</v>
      </c>
      <c r="M700" s="185">
        <f t="shared" ca="1" si="402"/>
        <v>80</v>
      </c>
      <c r="N700" s="185">
        <f t="shared" ca="1" si="402"/>
        <v>80</v>
      </c>
      <c r="O700" s="185">
        <f t="shared" ca="1" si="402"/>
        <v>80</v>
      </c>
      <c r="P700" s="185">
        <f t="shared" ca="1" si="402"/>
        <v>80</v>
      </c>
      <c r="Q700" s="185">
        <f t="shared" ca="1" si="402"/>
        <v>80</v>
      </c>
      <c r="R700" s="185">
        <f t="shared" ca="1" si="402"/>
        <v>80</v>
      </c>
      <c r="S700" s="185">
        <f t="shared" ca="1" si="402"/>
        <v>80</v>
      </c>
      <c r="T700" s="185">
        <f t="shared" ca="1" si="402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85">
        <f ca="1">(F428*SUMPRODUCT((F$364:F$378),($AB$313:$AB$327))+(F551*SUMPRODUCT((F$493:F$507),($AB$442:$AB$456))))*F572*F689</f>
        <v>0</v>
      </c>
      <c r="G701" s="185">
        <f t="shared" ref="G701:T701" ca="1" si="403">(G428*SUMPRODUCT((G$364:G$378),($AB$313:$AB$327))+(G551*SUMPRODUCT((G$493:G$507),($AB$442:$AB$456))))*G572*G689</f>
        <v>0</v>
      </c>
      <c r="H701" s="185">
        <f t="shared" ca="1" si="403"/>
        <v>0</v>
      </c>
      <c r="I701" s="185">
        <f t="shared" ca="1" si="403"/>
        <v>0</v>
      </c>
      <c r="J701" s="185">
        <f t="shared" ca="1" si="403"/>
        <v>0</v>
      </c>
      <c r="K701" s="185">
        <f t="shared" ca="1" si="403"/>
        <v>0</v>
      </c>
      <c r="L701" s="185">
        <f t="shared" ca="1" si="403"/>
        <v>0</v>
      </c>
      <c r="M701" s="185">
        <f t="shared" ca="1" si="403"/>
        <v>0</v>
      </c>
      <c r="N701" s="185">
        <f t="shared" ca="1" si="403"/>
        <v>0</v>
      </c>
      <c r="O701" s="185">
        <f t="shared" ca="1" si="403"/>
        <v>0</v>
      </c>
      <c r="P701" s="185">
        <f t="shared" ca="1" si="403"/>
        <v>0</v>
      </c>
      <c r="Q701" s="185">
        <f t="shared" ca="1" si="403"/>
        <v>0</v>
      </c>
      <c r="R701" s="185">
        <f t="shared" ca="1" si="403"/>
        <v>0</v>
      </c>
      <c r="S701" s="185">
        <f t="shared" ca="1" si="403"/>
        <v>0</v>
      </c>
      <c r="T701" s="185">
        <f t="shared" ca="1" si="403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85">
        <f ca="1">(F429*SUMPRODUCT((F$381:F$395),($AB$313:$AB$327))+(F552*SUMPRODUCT((F$510:F$524),($AB$442:$AB$456))))*F573*F690</f>
        <v>0</v>
      </c>
      <c r="G702" s="185">
        <f t="shared" ref="G702:T702" ca="1" si="404">(G429*SUMPRODUCT((G$381:G$395),($AB$313:$AB$327))+(G552*SUMPRODUCT((G$510:G$524),($AB$442:$AB$456))))*G573*G690</f>
        <v>0</v>
      </c>
      <c r="H702" s="185">
        <f t="shared" ca="1" si="404"/>
        <v>0</v>
      </c>
      <c r="I702" s="185">
        <f t="shared" ca="1" si="404"/>
        <v>0</v>
      </c>
      <c r="J702" s="185">
        <f t="shared" ca="1" si="404"/>
        <v>0</v>
      </c>
      <c r="K702" s="185">
        <f t="shared" ca="1" si="404"/>
        <v>80</v>
      </c>
      <c r="L702" s="185">
        <f t="shared" ca="1" si="404"/>
        <v>80</v>
      </c>
      <c r="M702" s="185">
        <f t="shared" ca="1" si="404"/>
        <v>80</v>
      </c>
      <c r="N702" s="185">
        <f t="shared" ca="1" si="404"/>
        <v>80</v>
      </c>
      <c r="O702" s="185">
        <f t="shared" ca="1" si="404"/>
        <v>80</v>
      </c>
      <c r="P702" s="185">
        <f t="shared" ca="1" si="404"/>
        <v>80</v>
      </c>
      <c r="Q702" s="185">
        <f t="shared" ca="1" si="404"/>
        <v>80</v>
      </c>
      <c r="R702" s="185">
        <f t="shared" ca="1" si="404"/>
        <v>80</v>
      </c>
      <c r="S702" s="185">
        <f t="shared" ca="1" si="404"/>
        <v>80</v>
      </c>
      <c r="T702" s="185">
        <f t="shared" ca="1" si="404"/>
        <v>80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44</v>
      </c>
      <c r="G704" s="15">
        <f t="shared" ref="G704:T704" ca="1" si="405">SUM(G705:G714)</f>
        <v>47</v>
      </c>
      <c r="H704" s="15">
        <f t="shared" ca="1" si="405"/>
        <v>67.400000000000006</v>
      </c>
      <c r="I704" s="15">
        <f t="shared" ca="1" si="405"/>
        <v>74.900000000000006</v>
      </c>
      <c r="J704" s="15">
        <f t="shared" ca="1" si="405"/>
        <v>82.4</v>
      </c>
      <c r="K704" s="15">
        <f t="shared" ca="1" si="405"/>
        <v>127.4</v>
      </c>
      <c r="L704" s="15">
        <f t="shared" ca="1" si="405"/>
        <v>155.4</v>
      </c>
      <c r="M704" s="15">
        <f t="shared" ca="1" si="405"/>
        <v>170.4</v>
      </c>
      <c r="N704" s="15">
        <f t="shared" ca="1" si="405"/>
        <v>200.4</v>
      </c>
      <c r="O704" s="15">
        <f t="shared" ca="1" si="405"/>
        <v>200.4</v>
      </c>
      <c r="P704" s="15">
        <f t="shared" ca="1" si="405"/>
        <v>200.4</v>
      </c>
      <c r="Q704" s="15">
        <f t="shared" ca="1" si="405"/>
        <v>198.36</v>
      </c>
      <c r="R704" s="15">
        <f t="shared" ca="1" si="405"/>
        <v>196.32</v>
      </c>
      <c r="S704" s="15">
        <f t="shared" ca="1" si="405"/>
        <v>194.28</v>
      </c>
      <c r="T704" s="15">
        <f t="shared" ca="1" si="405"/>
        <v>192.24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0</v>
      </c>
      <c r="G705" s="15">
        <f ca="1">G593/Assumptions!$F$122</f>
        <v>0</v>
      </c>
      <c r="H705" s="15">
        <f ca="1">H593/Assumptions!$F$122</f>
        <v>0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24</v>
      </c>
      <c r="G706" s="15">
        <f ca="1">G602/Assumptions!$F$122</f>
        <v>26.999999999999996</v>
      </c>
      <c r="H706" s="15">
        <f ca="1">H602/Assumptions!$F$122</f>
        <v>32.4</v>
      </c>
      <c r="I706" s="15">
        <f ca="1">I602/Assumptions!$F$122</f>
        <v>32.4</v>
      </c>
      <c r="J706" s="15">
        <f ca="1">J602/Assumptions!$F$122</f>
        <v>32.4</v>
      </c>
      <c r="K706" s="15">
        <f ca="1">K602/Assumptions!$F$122</f>
        <v>32.4</v>
      </c>
      <c r="L706" s="15">
        <f ca="1">L602/Assumptions!$F$122</f>
        <v>32.4</v>
      </c>
      <c r="M706" s="15">
        <f ca="1">M602/Assumptions!$F$122</f>
        <v>32.4</v>
      </c>
      <c r="N706" s="15">
        <f ca="1">N602/Assumptions!$F$122</f>
        <v>32.4</v>
      </c>
      <c r="O706" s="15">
        <f ca="1">O602/Assumptions!$F$122</f>
        <v>32.4</v>
      </c>
      <c r="P706" s="15">
        <f ca="1">P602/Assumptions!$F$122</f>
        <v>32.4</v>
      </c>
      <c r="Q706" s="15">
        <f ca="1">Q602/Assumptions!$F$122</f>
        <v>30.359999999999996</v>
      </c>
      <c r="R706" s="15">
        <f ca="1">R602/Assumptions!$F$122</f>
        <v>28.320000000000004</v>
      </c>
      <c r="S706" s="15">
        <f ca="1">S602/Assumptions!$F$122</f>
        <v>26.280000000000005</v>
      </c>
      <c r="T706" s="15">
        <f ca="1">T602/Assumptions!$F$122</f>
        <v>24.240000000000006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0</v>
      </c>
      <c r="G707" s="15">
        <f ca="1">G611/Assumptions!$F$122</f>
        <v>0</v>
      </c>
      <c r="H707" s="15">
        <f ca="1">H611/Assumptions!$F$122</f>
        <v>0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</v>
      </c>
      <c r="G708" s="15">
        <f ca="1">G620/Assumptions!$F$122</f>
        <v>20</v>
      </c>
      <c r="H708" s="15">
        <f ca="1">H620/Assumptions!$F$122</f>
        <v>20</v>
      </c>
      <c r="I708" s="15">
        <f ca="1">I620/Assumptions!$F$122</f>
        <v>20</v>
      </c>
      <c r="J708" s="15">
        <f ca="1">J620/Assumptions!$F$122</f>
        <v>20</v>
      </c>
      <c r="K708" s="15">
        <f ca="1">K620/Assumptions!$F$122</f>
        <v>20</v>
      </c>
      <c r="L708" s="15">
        <f ca="1">L620/Assumptions!$F$122</f>
        <v>18</v>
      </c>
      <c r="M708" s="15">
        <f ca="1">M620/Assumptions!$F$122</f>
        <v>18</v>
      </c>
      <c r="N708" s="15">
        <f ca="1">N620/Assumptions!$F$122</f>
        <v>18</v>
      </c>
      <c r="O708" s="15">
        <f ca="1">O620/Assumptions!$F$122</f>
        <v>18</v>
      </c>
      <c r="P708" s="15">
        <f ca="1">P620/Assumptions!$F$122</f>
        <v>18</v>
      </c>
      <c r="Q708" s="15">
        <f ca="1">Q620/Assumptions!$F$122</f>
        <v>18</v>
      </c>
      <c r="R708" s="15">
        <f ca="1">R620/Assumptions!$F$122</f>
        <v>18</v>
      </c>
      <c r="S708" s="15">
        <f ca="1">S620/Assumptions!$F$122</f>
        <v>18</v>
      </c>
      <c r="T708" s="15">
        <f ca="1">T620/Assumptions!$F$122</f>
        <v>18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0</v>
      </c>
      <c r="G709" s="15">
        <f ca="1">G629/Assumptions!$F$122</f>
        <v>0</v>
      </c>
      <c r="H709" s="15">
        <f ca="1">H629/Assumptions!$F$122</f>
        <v>0</v>
      </c>
      <c r="I709" s="15">
        <f ca="1">I629/Assumptions!$F$122</f>
        <v>0</v>
      </c>
      <c r="J709" s="15">
        <f ca="1">J629/Assumptions!$F$122</f>
        <v>0</v>
      </c>
      <c r="K709" s="15">
        <f ca="1">K629/Assumptions!$F$122</f>
        <v>0</v>
      </c>
      <c r="L709" s="15">
        <f ca="1">L629/Assumptions!$F$122</f>
        <v>0</v>
      </c>
      <c r="M709" s="15">
        <f ca="1">M629/Assumptions!$F$122</f>
        <v>0</v>
      </c>
      <c r="N709" s="15">
        <f ca="1">N629/Assumptions!$F$122</f>
        <v>0</v>
      </c>
      <c r="O709" s="15">
        <f ca="1">O629/Assumptions!$F$122</f>
        <v>0</v>
      </c>
      <c r="P709" s="15">
        <f ca="1">P629/Assumptions!$F$122</f>
        <v>0</v>
      </c>
      <c r="Q709" s="15">
        <f ca="1">Q629/Assumptions!$F$122</f>
        <v>0</v>
      </c>
      <c r="R709" s="15">
        <f ca="1">R629/Assumptions!$F$122</f>
        <v>0</v>
      </c>
      <c r="S709" s="15">
        <f ca="1">S629/Assumptions!$F$122</f>
        <v>0</v>
      </c>
      <c r="T709" s="15">
        <f ca="1">T629/Assumptions!$F$122</f>
        <v>0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5</v>
      </c>
      <c r="I714" s="15">
        <f ca="1">SUM(I630:I631)/Assumptions!$F$122</f>
        <v>7.5</v>
      </c>
      <c r="J714" s="15">
        <f ca="1">SUM(J630:J631)/Assumptions!$F$122</f>
        <v>10</v>
      </c>
      <c r="K714" s="15">
        <f ca="1">SUM(K630:K631)/Assumptions!$F$122</f>
        <v>25</v>
      </c>
      <c r="L714" s="15">
        <f ca="1">SUM(L630:L631)/Assumptions!$F$122</f>
        <v>35</v>
      </c>
      <c r="M714" s="15">
        <f ca="1">SUM(M630:M631)/Assumptions!$F$122</f>
        <v>40</v>
      </c>
      <c r="N714" s="15">
        <f ca="1">SUM(N630:N631)/Assumptions!$F$122</f>
        <v>50</v>
      </c>
      <c r="O714" s="15">
        <f ca="1">SUM(O630:O631)/Assumptions!$F$122</f>
        <v>50</v>
      </c>
      <c r="P714" s="15">
        <f ca="1">SUM(P630:P631)/Assumptions!$F$122</f>
        <v>50</v>
      </c>
      <c r="Q714" s="15">
        <f ca="1">SUM(Q630:Q631)/Assumptions!$F$122</f>
        <v>50</v>
      </c>
      <c r="R714" s="15">
        <f ca="1">SUM(R630:R631)/Assumptions!$F$122</f>
        <v>50</v>
      </c>
      <c r="S714" s="15">
        <f ca="1">SUM(S630:S631)/Assumptions!$F$122</f>
        <v>50</v>
      </c>
      <c r="T714" s="15">
        <f ca="1">SUM(T630:T631)/Assumptions!$F$122</f>
        <v>50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406">SUM(F692,F704)</f>
        <v>124</v>
      </c>
      <c r="G717" s="15">
        <f t="shared" ca="1" si="406"/>
        <v>127</v>
      </c>
      <c r="H717" s="15">
        <f t="shared" ca="1" si="406"/>
        <v>147.4</v>
      </c>
      <c r="I717" s="15">
        <f t="shared" ca="1" si="406"/>
        <v>154.9</v>
      </c>
      <c r="J717" s="15">
        <f t="shared" ca="1" si="406"/>
        <v>162.4</v>
      </c>
      <c r="K717" s="15">
        <f t="shared" ca="1" si="406"/>
        <v>447.4</v>
      </c>
      <c r="L717" s="15">
        <f t="shared" ca="1" si="406"/>
        <v>475.4</v>
      </c>
      <c r="M717" s="15">
        <f t="shared" ca="1" si="406"/>
        <v>490.4</v>
      </c>
      <c r="N717" s="15">
        <f t="shared" ca="1" si="406"/>
        <v>520.4</v>
      </c>
      <c r="O717" s="15">
        <f t="shared" ca="1" si="406"/>
        <v>520.4</v>
      </c>
      <c r="P717" s="15">
        <f t="shared" ca="1" si="406"/>
        <v>520.4</v>
      </c>
      <c r="Q717" s="15">
        <f t="shared" ca="1" si="406"/>
        <v>518.36</v>
      </c>
      <c r="R717" s="15">
        <f t="shared" ca="1" si="406"/>
        <v>516.31999999999994</v>
      </c>
      <c r="S717" s="15">
        <f t="shared" ca="1" si="406"/>
        <v>514.28</v>
      </c>
      <c r="T717" s="15">
        <f t="shared" ca="1" si="406"/>
        <v>512.24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37.199999999999996</v>
      </c>
      <c r="G719" s="15">
        <f t="shared" ref="G719:T719" ca="1" si="407">G717*G718</f>
        <v>38.1</v>
      </c>
      <c r="H719" s="15">
        <f t="shared" ca="1" si="407"/>
        <v>44.22</v>
      </c>
      <c r="I719" s="15">
        <f t="shared" ca="1" si="407"/>
        <v>46.47</v>
      </c>
      <c r="J719" s="15">
        <f t="shared" ca="1" si="407"/>
        <v>48.72</v>
      </c>
      <c r="K719" s="15">
        <f t="shared" ca="1" si="407"/>
        <v>134.22</v>
      </c>
      <c r="L719" s="15">
        <f t="shared" ca="1" si="407"/>
        <v>142.61999999999998</v>
      </c>
      <c r="M719" s="15">
        <f t="shared" ca="1" si="407"/>
        <v>147.11999999999998</v>
      </c>
      <c r="N719" s="15">
        <f t="shared" ca="1" si="407"/>
        <v>156.11999999999998</v>
      </c>
      <c r="O719" s="15">
        <f t="shared" ca="1" si="407"/>
        <v>156.11999999999998</v>
      </c>
      <c r="P719" s="15">
        <f t="shared" ca="1" si="407"/>
        <v>156.11999999999998</v>
      </c>
      <c r="Q719" s="15">
        <f t="shared" ca="1" si="407"/>
        <v>155.50800000000001</v>
      </c>
      <c r="R719" s="15">
        <f t="shared" ca="1" si="407"/>
        <v>154.89599999999999</v>
      </c>
      <c r="S719" s="15">
        <f t="shared" ca="1" si="407"/>
        <v>154.28399999999999</v>
      </c>
      <c r="T719" s="15">
        <f t="shared" ca="1" si="407"/>
        <v>153.672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-126.10169491525421</v>
      </c>
      <c r="G724" s="15">
        <f t="shared" ref="G724:T724" ca="1" si="408">G719*G722</f>
        <v>-129.15254237288136</v>
      </c>
      <c r="H724" s="15">
        <f t="shared" ca="1" si="408"/>
        <v>-149.89830508474574</v>
      </c>
      <c r="I724" s="15">
        <f t="shared" ca="1" si="408"/>
        <v>-157.52542372881354</v>
      </c>
      <c r="J724" s="15">
        <f t="shared" ca="1" si="408"/>
        <v>-165.15254237288136</v>
      </c>
      <c r="K724" s="15">
        <f t="shared" ca="1" si="408"/>
        <v>-454.9830508474576</v>
      </c>
      <c r="L724" s="15">
        <f t="shared" ca="1" si="408"/>
        <v>-483.45762711864398</v>
      </c>
      <c r="M724" s="15">
        <f t="shared" ca="1" si="408"/>
        <v>-498.71186440677957</v>
      </c>
      <c r="N724" s="15">
        <f t="shared" ca="1" si="408"/>
        <v>-529.22033898305074</v>
      </c>
      <c r="O724" s="15">
        <f t="shared" ca="1" si="408"/>
        <v>-529.22033898305074</v>
      </c>
      <c r="P724" s="15">
        <f t="shared" ca="1" si="408"/>
        <v>-529.22033898305074</v>
      </c>
      <c r="Q724" s="15">
        <f t="shared" ca="1" si="408"/>
        <v>-527.14576271186445</v>
      </c>
      <c r="R724" s="15">
        <f t="shared" ca="1" si="408"/>
        <v>-525.07118644067793</v>
      </c>
      <c r="S724" s="15">
        <f t="shared" ca="1" si="408"/>
        <v>-522.99661016949142</v>
      </c>
      <c r="T724" s="15">
        <f t="shared" ca="1" si="408"/>
        <v>-520.92203389830502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409">F724</f>
        <v>-126.10169491525421</v>
      </c>
      <c r="G726" s="15">
        <f t="shared" ca="1" si="409"/>
        <v>-129.15254237288136</v>
      </c>
      <c r="H726" s="15">
        <f t="shared" ca="1" si="409"/>
        <v>-149.89830508474574</v>
      </c>
      <c r="I726" s="15">
        <f t="shared" ca="1" si="409"/>
        <v>-157.52542372881354</v>
      </c>
      <c r="J726" s="15">
        <f t="shared" ca="1" si="409"/>
        <v>-165.15254237288136</v>
      </c>
      <c r="K726" s="15">
        <f t="shared" ca="1" si="409"/>
        <v>-454.9830508474576</v>
      </c>
      <c r="L726" s="15">
        <f t="shared" ca="1" si="409"/>
        <v>-483.45762711864398</v>
      </c>
      <c r="M726" s="15">
        <f t="shared" ca="1" si="409"/>
        <v>-498.71186440677957</v>
      </c>
      <c r="N726" s="15">
        <f t="shared" ca="1" si="409"/>
        <v>-529.22033898305074</v>
      </c>
      <c r="O726" s="15">
        <f t="shared" ca="1" si="409"/>
        <v>-529.22033898305074</v>
      </c>
      <c r="P726" s="15">
        <f t="shared" ca="1" si="409"/>
        <v>-529.22033898305074</v>
      </c>
      <c r="Q726" s="15">
        <f t="shared" ca="1" si="409"/>
        <v>-527.14576271186445</v>
      </c>
      <c r="R726" s="15">
        <f t="shared" ca="1" si="409"/>
        <v>-525.07118644067793</v>
      </c>
      <c r="S726" s="15">
        <f t="shared" ca="1" si="409"/>
        <v>-522.99661016949142</v>
      </c>
      <c r="T726" s="15">
        <f t="shared" ca="1" si="409"/>
        <v>-520.92203389830502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-IFERROR(INDEX(Assumptions!$F$89:$F$90,MATCH(Actuals!F562,Assumptions!$B$89:$B$90,0))*Actuals!F249,0)</f>
        <v>0</v>
      </c>
      <c r="G729" s="15">
        <f>-IFERROR(INDEX(Assumptions!$F$89:$F$90,MATCH(Actuals!G562,Assumptions!$B$89:$B$90,0))*Actuals!G249,0)</f>
        <v>0</v>
      </c>
      <c r="H729" s="15">
        <f>-IFERROR(INDEX(Assumptions!$F$89:$F$90,MATCH(Actuals!H562,Assumptions!$B$89:$B$90,0))*Actuals!H249,0)</f>
        <v>0</v>
      </c>
      <c r="I729" s="15">
        <f>-IFERROR(INDEX(Assumptions!$F$89:$F$90,MATCH(Actuals!I562,Assumptions!$B$89:$B$90,0))*Actuals!I249,0)</f>
        <v>0</v>
      </c>
      <c r="J729" s="15">
        <f>-IFERROR(INDEX(Assumptions!$F$89:$F$90,MATCH(Actuals!J562,Assumptions!$B$89:$B$90,0))*Actuals!J249,0)</f>
        <v>0</v>
      </c>
      <c r="K729" s="15">
        <f>-IFERROR(INDEX(Assumptions!$F$89:$F$90,MATCH(Actuals!K562,Assumptions!$B$89:$B$90,0))*Actuals!K249,0)</f>
        <v>0</v>
      </c>
      <c r="L729" s="15">
        <f>-IFERROR(INDEX(Assumptions!$F$89:$F$90,MATCH(Actuals!L562,Assumptions!$B$89:$B$90,0))*Actuals!L249,0)</f>
        <v>0</v>
      </c>
      <c r="M729" s="15">
        <f>-IFERROR(INDEX(Assumptions!$F$89:$F$90,MATCH(Actuals!M562,Assumptions!$B$89:$B$90,0))*Actuals!M249,0)</f>
        <v>0</v>
      </c>
      <c r="N729" s="15">
        <f>-IFERROR(INDEX(Assumptions!$F$89:$F$90,MATCH(Actuals!N562,Assumptions!$B$89:$B$90,0))*Actuals!N249,0)</f>
        <v>0</v>
      </c>
      <c r="O729" s="15">
        <f>-IFERROR(INDEX(Assumptions!$F$89:$F$90,MATCH(Actuals!O562,Assumptions!$B$89:$B$90,0))*Actuals!O249,0)</f>
        <v>0</v>
      </c>
      <c r="P729" s="15">
        <f>-IFERROR(INDEX(Assumptions!$F$89:$F$90,MATCH(Actuals!P562,Assumptions!$B$89:$B$90,0))*Actuals!P249,0)</f>
        <v>0</v>
      </c>
      <c r="Q729" s="15">
        <f>-IFERROR(INDEX(Assumptions!$F$89:$F$90,MATCH(Actuals!Q562,Assumptions!$B$89:$B$90,0))*Actuals!Q249,0)</f>
        <v>0</v>
      </c>
      <c r="R729" s="15">
        <f>-IFERROR(INDEX(Assumptions!$F$89:$F$90,MATCH(Actuals!R562,Assumptions!$B$89:$B$90,0))*Actuals!R249,0)</f>
        <v>0</v>
      </c>
      <c r="S729" s="15">
        <f>-IFERROR(INDEX(Assumptions!$F$89:$F$90,MATCH(Actuals!S562,Assumptions!$B$89:$B$90,0))*Actuals!S249,0)</f>
        <v>0</v>
      </c>
      <c r="T729" s="15">
        <f>-IFERROR(INDEX(Assumptions!$F$89:$F$90,MATCH(Actuals!T562,Assumptions!$B$89:$B$90,0))*Actuals!T249,0)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-IFERROR(INDEX(Assumptions!$F$89:$F$90,MATCH(Actuals!F563,Assumptions!$B$89:$B$90,0))*Actuals!F250,0)</f>
        <v>0</v>
      </c>
      <c r="G730" s="15">
        <f>-IFERROR(INDEX(Assumptions!$F$89:$F$90,MATCH(Actuals!G563,Assumptions!$B$89:$B$90,0))*Actuals!G250,0)</f>
        <v>0</v>
      </c>
      <c r="H730" s="15">
        <f>-IFERROR(INDEX(Assumptions!$F$89:$F$90,MATCH(Actuals!H563,Assumptions!$B$89:$B$90,0))*Actuals!H250,0)</f>
        <v>0</v>
      </c>
      <c r="I730" s="15">
        <f>-IFERROR(INDEX(Assumptions!$F$89:$F$90,MATCH(Actuals!I563,Assumptions!$B$89:$B$90,0))*Actuals!I250,0)</f>
        <v>0</v>
      </c>
      <c r="J730" s="15">
        <f>-IFERROR(INDEX(Assumptions!$F$89:$F$90,MATCH(Actuals!J563,Assumptions!$B$89:$B$90,0))*Actuals!J250,0)</f>
        <v>0</v>
      </c>
      <c r="K730" s="15">
        <f>-IFERROR(INDEX(Assumptions!$F$89:$F$90,MATCH(Actuals!K563,Assumptions!$B$89:$B$90,0))*Actuals!K250,0)</f>
        <v>0</v>
      </c>
      <c r="L730" s="15">
        <f>-IFERROR(INDEX(Assumptions!$F$89:$F$90,MATCH(Actuals!L563,Assumptions!$B$89:$B$90,0))*Actuals!L250,0)</f>
        <v>0</v>
      </c>
      <c r="M730" s="15">
        <f>-IFERROR(INDEX(Assumptions!$F$89:$F$90,MATCH(Actuals!M563,Assumptions!$B$89:$B$90,0))*Actuals!M250,0)</f>
        <v>0</v>
      </c>
      <c r="N730" s="15">
        <f>-IFERROR(INDEX(Assumptions!$F$89:$F$90,MATCH(Actuals!N563,Assumptions!$B$89:$B$90,0))*Actuals!N250,0)</f>
        <v>0</v>
      </c>
      <c r="O730" s="15">
        <f>-IFERROR(INDEX(Assumptions!$F$89:$F$90,MATCH(Actuals!O563,Assumptions!$B$89:$B$90,0))*Actuals!O250,0)</f>
        <v>0</v>
      </c>
      <c r="P730" s="15">
        <f>-IFERROR(INDEX(Assumptions!$F$89:$F$90,MATCH(Actuals!P563,Assumptions!$B$89:$B$90,0))*Actuals!P250,0)</f>
        <v>0</v>
      </c>
      <c r="Q730" s="15">
        <f>-IFERROR(INDEX(Assumptions!$F$89:$F$90,MATCH(Actuals!Q563,Assumptions!$B$89:$B$90,0))*Actuals!Q250,0)</f>
        <v>0</v>
      </c>
      <c r="R730" s="15">
        <f>-IFERROR(INDEX(Assumptions!$F$89:$F$90,MATCH(Actuals!R563,Assumptions!$B$89:$B$90,0))*Actuals!R250,0)</f>
        <v>0</v>
      </c>
      <c r="S730" s="15">
        <f>-IFERROR(INDEX(Assumptions!$F$89:$F$90,MATCH(Actuals!S563,Assumptions!$B$89:$B$90,0))*Actuals!S250,0)</f>
        <v>0</v>
      </c>
      <c r="T730" s="15">
        <f>-IFERROR(INDEX(Assumptions!$F$89:$F$90,MATCH(Actuals!T563,Assumptions!$B$89:$B$90,0))*Actuals!T250,0)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-IFERROR(INDEX(Assumptions!$F$89:$F$90,MATCH(Actuals!F564,Assumptions!$B$89:$B$90,0))*Actuals!F251,0)</f>
        <v>0</v>
      </c>
      <c r="G731" s="15">
        <f>-IFERROR(INDEX(Assumptions!$F$89:$F$90,MATCH(Actuals!G564,Assumptions!$B$89:$B$90,0))*Actuals!G251,0)</f>
        <v>0</v>
      </c>
      <c r="H731" s="15">
        <f>-IFERROR(INDEX(Assumptions!$F$89:$F$90,MATCH(Actuals!H564,Assumptions!$B$89:$B$90,0))*Actuals!H251,0)</f>
        <v>0</v>
      </c>
      <c r="I731" s="15">
        <f>-IFERROR(INDEX(Assumptions!$F$89:$F$90,MATCH(Actuals!I564,Assumptions!$B$89:$B$90,0))*Actuals!I251,0)</f>
        <v>0</v>
      </c>
      <c r="J731" s="15">
        <f>-IFERROR(INDEX(Assumptions!$F$89:$F$90,MATCH(Actuals!J564,Assumptions!$B$89:$B$90,0))*Actuals!J251,0)</f>
        <v>0</v>
      </c>
      <c r="K731" s="15">
        <f>-IFERROR(INDEX(Assumptions!$F$89:$F$90,MATCH(Actuals!K564,Assumptions!$B$89:$B$90,0))*Actuals!K251,0)</f>
        <v>0</v>
      </c>
      <c r="L731" s="15">
        <f>-IFERROR(INDEX(Assumptions!$F$89:$F$90,MATCH(Actuals!L564,Assumptions!$B$89:$B$90,0))*Actuals!L251,0)</f>
        <v>0</v>
      </c>
      <c r="M731" s="15">
        <f>-IFERROR(INDEX(Assumptions!$F$89:$F$90,MATCH(Actuals!M564,Assumptions!$B$89:$B$90,0))*Actuals!M251,0)</f>
        <v>0</v>
      </c>
      <c r="N731" s="15">
        <f>-IFERROR(INDEX(Assumptions!$F$89:$F$90,MATCH(Actuals!N564,Assumptions!$B$89:$B$90,0))*Actuals!N251,0)</f>
        <v>0</v>
      </c>
      <c r="O731" s="15">
        <f>-IFERROR(INDEX(Assumptions!$F$89:$F$90,MATCH(Actuals!O564,Assumptions!$B$89:$B$90,0))*Actuals!O251,0)</f>
        <v>0</v>
      </c>
      <c r="P731" s="15">
        <f>-IFERROR(INDEX(Assumptions!$F$89:$F$90,MATCH(Actuals!P564,Assumptions!$B$89:$B$90,0))*Actuals!P251,0)</f>
        <v>0</v>
      </c>
      <c r="Q731" s="15">
        <f>-IFERROR(INDEX(Assumptions!$F$89:$F$90,MATCH(Actuals!Q564,Assumptions!$B$89:$B$90,0))*Actuals!Q251,0)</f>
        <v>0</v>
      </c>
      <c r="R731" s="15">
        <f>-IFERROR(INDEX(Assumptions!$F$89:$F$90,MATCH(Actuals!R564,Assumptions!$B$89:$B$90,0))*Actuals!R251,0)</f>
        <v>0</v>
      </c>
      <c r="S731" s="15">
        <f>-IFERROR(INDEX(Assumptions!$F$89:$F$90,MATCH(Actuals!S564,Assumptions!$B$89:$B$90,0))*Actuals!S251,0)</f>
        <v>0</v>
      </c>
      <c r="T731" s="15">
        <f>-IFERROR(INDEX(Assumptions!$F$89:$F$90,MATCH(Actuals!T564,Assumptions!$B$89:$B$90,0))*Actuals!T251,0)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-IFERROR(INDEX(Assumptions!$F$89:$F$90,MATCH(Actuals!F565,Assumptions!$B$89:$B$90,0))*Actuals!F252,0)</f>
        <v>0</v>
      </c>
      <c r="G732" s="15">
        <f>-IFERROR(INDEX(Assumptions!$F$89:$F$90,MATCH(Actuals!G565,Assumptions!$B$89:$B$90,0))*Actuals!G252,0)</f>
        <v>0</v>
      </c>
      <c r="H732" s="15">
        <f>-IFERROR(INDEX(Assumptions!$F$89:$F$90,MATCH(Actuals!H565,Assumptions!$B$89:$B$90,0))*Actuals!H252,0)</f>
        <v>0</v>
      </c>
      <c r="I732" s="15">
        <f>-IFERROR(INDEX(Assumptions!$F$89:$F$90,MATCH(Actuals!I565,Assumptions!$B$89:$B$90,0))*Actuals!I252,0)</f>
        <v>0</v>
      </c>
      <c r="J732" s="15">
        <f>-IFERROR(INDEX(Assumptions!$F$89:$F$90,MATCH(Actuals!J565,Assumptions!$B$89:$B$90,0))*Actuals!J252,0)</f>
        <v>0</v>
      </c>
      <c r="K732" s="15">
        <f>-IFERROR(INDEX(Assumptions!$F$89:$F$90,MATCH(Actuals!K565,Assumptions!$B$89:$B$90,0))*Actuals!K252,0)</f>
        <v>0</v>
      </c>
      <c r="L732" s="15">
        <f>-IFERROR(INDEX(Assumptions!$F$89:$F$90,MATCH(Actuals!L565,Assumptions!$B$89:$B$90,0))*Actuals!L252,0)</f>
        <v>0</v>
      </c>
      <c r="M732" s="15">
        <f>-IFERROR(INDEX(Assumptions!$F$89:$F$90,MATCH(Actuals!M565,Assumptions!$B$89:$B$90,0))*Actuals!M252,0)</f>
        <v>0</v>
      </c>
      <c r="N732" s="15">
        <f>-IFERROR(INDEX(Assumptions!$F$89:$F$90,MATCH(Actuals!N565,Assumptions!$B$89:$B$90,0))*Actuals!N252,0)</f>
        <v>0</v>
      </c>
      <c r="O732" s="15">
        <f>-IFERROR(INDEX(Assumptions!$F$89:$F$90,MATCH(Actuals!O565,Assumptions!$B$89:$B$90,0))*Actuals!O252,0)</f>
        <v>0</v>
      </c>
      <c r="P732" s="15">
        <f>-IFERROR(INDEX(Assumptions!$F$89:$F$90,MATCH(Actuals!P565,Assumptions!$B$89:$B$90,0))*Actuals!P252,0)</f>
        <v>0</v>
      </c>
      <c r="Q732" s="15">
        <f>-IFERROR(INDEX(Assumptions!$F$89:$F$90,MATCH(Actuals!Q565,Assumptions!$B$89:$B$90,0))*Actuals!Q252,0)</f>
        <v>0</v>
      </c>
      <c r="R732" s="15">
        <f>-IFERROR(INDEX(Assumptions!$F$89:$F$90,MATCH(Actuals!R565,Assumptions!$B$89:$B$90,0))*Actuals!R252,0)</f>
        <v>0</v>
      </c>
      <c r="S732" s="15">
        <f>-IFERROR(INDEX(Assumptions!$F$89:$F$90,MATCH(Actuals!S565,Assumptions!$B$89:$B$90,0))*Actuals!S252,0)</f>
        <v>0</v>
      </c>
      <c r="T732" s="15">
        <f>-IFERROR(INDEX(Assumptions!$F$89:$F$90,MATCH(Actuals!T565,Assumptions!$B$89:$B$90,0))*Actuals!T252,0)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-IFERROR(INDEX(Assumptions!$F$89:$F$90,MATCH(Actuals!F566,Assumptions!$B$89:$B$90,0))*Actuals!F253,0)</f>
        <v>0</v>
      </c>
      <c r="G733" s="15">
        <f>-IFERROR(INDEX(Assumptions!$F$89:$F$90,MATCH(Actuals!G566,Assumptions!$B$89:$B$90,0))*Actuals!G253,0)</f>
        <v>0</v>
      </c>
      <c r="H733" s="15">
        <f>-IFERROR(INDEX(Assumptions!$F$89:$F$90,MATCH(Actuals!H566,Assumptions!$B$89:$B$90,0))*Actuals!H253,0)</f>
        <v>0</v>
      </c>
      <c r="I733" s="15">
        <f>-IFERROR(INDEX(Assumptions!$F$89:$F$90,MATCH(Actuals!I566,Assumptions!$B$89:$B$90,0))*Actuals!I253,0)</f>
        <v>0</v>
      </c>
      <c r="J733" s="15">
        <f>-IFERROR(INDEX(Assumptions!$F$89:$F$90,MATCH(Actuals!J566,Assumptions!$B$89:$B$90,0))*Actuals!J253,0)</f>
        <v>0</v>
      </c>
      <c r="K733" s="15">
        <f>-IFERROR(INDEX(Assumptions!$F$89:$F$90,MATCH(Actuals!K566,Assumptions!$B$89:$B$90,0))*Actuals!K253,0)</f>
        <v>0</v>
      </c>
      <c r="L733" s="15">
        <f>-IFERROR(INDEX(Assumptions!$F$89:$F$90,MATCH(Actuals!L566,Assumptions!$B$89:$B$90,0))*Actuals!L253,0)</f>
        <v>0</v>
      </c>
      <c r="M733" s="15">
        <f>-IFERROR(INDEX(Assumptions!$F$89:$F$90,MATCH(Actuals!M566,Assumptions!$B$89:$B$90,0))*Actuals!M253,0)</f>
        <v>0</v>
      </c>
      <c r="N733" s="15">
        <f>-IFERROR(INDEX(Assumptions!$F$89:$F$90,MATCH(Actuals!N566,Assumptions!$B$89:$B$90,0))*Actuals!N253,0)</f>
        <v>0</v>
      </c>
      <c r="O733" s="15">
        <f>-IFERROR(INDEX(Assumptions!$F$89:$F$90,MATCH(Actuals!O566,Assumptions!$B$89:$B$90,0))*Actuals!O253,0)</f>
        <v>0</v>
      </c>
      <c r="P733" s="15">
        <f>-IFERROR(INDEX(Assumptions!$F$89:$F$90,MATCH(Actuals!P566,Assumptions!$B$89:$B$90,0))*Actuals!P253,0)</f>
        <v>0</v>
      </c>
      <c r="Q733" s="15">
        <f>-IFERROR(INDEX(Assumptions!$F$89:$F$90,MATCH(Actuals!Q566,Assumptions!$B$89:$B$90,0))*Actuals!Q253,0)</f>
        <v>0</v>
      </c>
      <c r="R733" s="15">
        <f>-IFERROR(INDEX(Assumptions!$F$89:$F$90,MATCH(Actuals!R566,Assumptions!$B$89:$B$90,0))*Actuals!R253,0)</f>
        <v>0</v>
      </c>
      <c r="S733" s="15">
        <f>-IFERROR(INDEX(Assumptions!$F$89:$F$90,MATCH(Actuals!S566,Assumptions!$B$89:$B$90,0))*Actuals!S253,0)</f>
        <v>0</v>
      </c>
      <c r="T733" s="15">
        <f>-IFERROR(INDEX(Assumptions!$F$89:$F$90,MATCH(Actuals!T566,Assumptions!$B$89:$B$90,0))*Actuals!T253,0)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410">SUM(F729:F733)</f>
        <v>0</v>
      </c>
      <c r="G735" s="15">
        <f t="shared" si="410"/>
        <v>0</v>
      </c>
      <c r="H735" s="15">
        <f t="shared" si="410"/>
        <v>0</v>
      </c>
      <c r="I735" s="15">
        <f t="shared" si="410"/>
        <v>0</v>
      </c>
      <c r="J735" s="15">
        <f t="shared" si="410"/>
        <v>0</v>
      </c>
      <c r="K735" s="15">
        <f t="shared" si="410"/>
        <v>0</v>
      </c>
      <c r="L735" s="15">
        <f t="shared" si="410"/>
        <v>0</v>
      </c>
      <c r="M735" s="15">
        <f t="shared" si="410"/>
        <v>0</v>
      </c>
      <c r="N735" s="15">
        <f t="shared" si="410"/>
        <v>0</v>
      </c>
      <c r="O735" s="15">
        <f t="shared" si="410"/>
        <v>0</v>
      </c>
      <c r="P735" s="15">
        <f t="shared" si="410"/>
        <v>0</v>
      </c>
      <c r="Q735" s="15">
        <f t="shared" si="410"/>
        <v>0</v>
      </c>
      <c r="R735" s="15">
        <f t="shared" si="410"/>
        <v>0</v>
      </c>
      <c r="S735" s="15">
        <f t="shared" si="410"/>
        <v>0</v>
      </c>
      <c r="T735" s="15">
        <f t="shared" si="410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411">G737+1</f>
        <v>3</v>
      </c>
      <c r="I737" s="10">
        <f t="shared" si="411"/>
        <v>4</v>
      </c>
      <c r="J737" s="10">
        <f t="shared" si="411"/>
        <v>5</v>
      </c>
      <c r="K737" s="10">
        <f t="shared" si="411"/>
        <v>6</v>
      </c>
      <c r="L737" s="10">
        <f t="shared" si="411"/>
        <v>7</v>
      </c>
      <c r="M737" s="10">
        <f t="shared" si="411"/>
        <v>8</v>
      </c>
      <c r="N737" s="10">
        <f t="shared" si="411"/>
        <v>9</v>
      </c>
      <c r="O737" s="10">
        <f t="shared" si="411"/>
        <v>10</v>
      </c>
      <c r="P737" s="10">
        <f t="shared" si="411"/>
        <v>11</v>
      </c>
      <c r="Q737" s="10">
        <f t="shared" si="411"/>
        <v>12</v>
      </c>
      <c r="R737" s="10">
        <f t="shared" si="411"/>
        <v>13</v>
      </c>
      <c r="S737" s="10">
        <f t="shared" si="411"/>
        <v>14</v>
      </c>
      <c r="T737" s="10">
        <f t="shared" si="411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SUMIFS(Assumptions!$J$151:$J$164,Assumptions!$B$151:$B$164,$B739,Assumptions!$K$151:$K$164,"Yes")*(1+Assumptions!$F$137+Assumptions!$F$141)</f>
        <v>6037.5000000000009</v>
      </c>
      <c r="G739" s="15">
        <f t="shared" ref="G739" si="412">IF($E739="One-off",0,F739)</f>
        <v>0</v>
      </c>
      <c r="H739" s="15">
        <f t="shared" ref="H739" si="413">IF($E739="One-off",0,G739)</f>
        <v>0</v>
      </c>
      <c r="I739" s="15">
        <f t="shared" ref="I739" si="414">IF($E739="One-off",0,H739)</f>
        <v>0</v>
      </c>
      <c r="J739" s="15">
        <f t="shared" ref="J739" si="415">IF($E739="One-off",0,I739)</f>
        <v>0</v>
      </c>
      <c r="K739" s="15">
        <f t="shared" ref="K739" si="416">IF($E739="One-off",0,J739)</f>
        <v>0</v>
      </c>
      <c r="L739" s="15">
        <f t="shared" ref="L739" si="417">IF($E739="One-off",0,K739)</f>
        <v>0</v>
      </c>
      <c r="M739" s="15">
        <f t="shared" ref="M739" si="418">IF($E739="One-off",0,L739)</f>
        <v>0</v>
      </c>
      <c r="N739" s="15">
        <f t="shared" ref="N739" si="419">IF($E739="One-off",0,M739)</f>
        <v>0</v>
      </c>
      <c r="O739" s="15">
        <f t="shared" ref="O739" si="420">IF($E739="One-off",0,N739)</f>
        <v>0</v>
      </c>
      <c r="P739" s="15">
        <f t="shared" ref="P739" si="421">IF($E739="One-off",0,O739)</f>
        <v>0</v>
      </c>
      <c r="Q739" s="15">
        <f t="shared" ref="Q739" si="422">IF($E739="One-off",0,P739)</f>
        <v>0</v>
      </c>
      <c r="R739" s="15">
        <f t="shared" ref="R739" si="423">IF($E739="One-off",0,Q739)</f>
        <v>0</v>
      </c>
      <c r="S739" s="15">
        <f t="shared" ref="S739" si="424">IF($E739="One-off",0,R739)</f>
        <v>0</v>
      </c>
      <c r="T739" s="15">
        <f t="shared" ref="T739" si="425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SUMIFS(Assumptions!$J$151:$J$164,Assumptions!$B$151:$B$164,$B740,Assumptions!$L$151:$L$164,"Yes")*(1+Assumptions!$F$137+Assumptions!$F$141)</f>
        <v>6037.5000000000009</v>
      </c>
      <c r="G740" s="15">
        <f t="shared" ref="G740:T740" si="426">IF($E740="One-off",0,F740)</f>
        <v>0</v>
      </c>
      <c r="H740" s="15">
        <f t="shared" si="426"/>
        <v>0</v>
      </c>
      <c r="I740" s="15">
        <f t="shared" si="426"/>
        <v>0</v>
      </c>
      <c r="J740" s="15">
        <f t="shared" si="426"/>
        <v>0</v>
      </c>
      <c r="K740" s="15">
        <f t="shared" si="426"/>
        <v>0</v>
      </c>
      <c r="L740" s="15">
        <f t="shared" si="426"/>
        <v>0</v>
      </c>
      <c r="M740" s="15">
        <f t="shared" si="426"/>
        <v>0</v>
      </c>
      <c r="N740" s="15">
        <f t="shared" si="426"/>
        <v>0</v>
      </c>
      <c r="O740" s="15">
        <f t="shared" si="426"/>
        <v>0</v>
      </c>
      <c r="P740" s="15">
        <f t="shared" si="426"/>
        <v>0</v>
      </c>
      <c r="Q740" s="15">
        <f t="shared" si="426"/>
        <v>0</v>
      </c>
      <c r="R740" s="15">
        <f t="shared" si="426"/>
        <v>0</v>
      </c>
      <c r="S740" s="15">
        <f t="shared" si="426"/>
        <v>0</v>
      </c>
      <c r="T740" s="15">
        <f t="shared" si="426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SUMIFS(Assumptions!$J$151:$J$164,Assumptions!$B$151:$B$164,$B741,Assumptions!$M$151:$M$164,"Yes")*(1+Assumptions!$F$137+Assumptions!$F$141)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SUMIFS(Assumptions!$J$151:$J$164,Assumptions!$B$151:$B$164,$B742,Assumptions!$N$151:$N$164,"Yes")*(1+Assumptions!$F$137+Assumptions!$F$141)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SUMIFS(Assumptions!$J$151:$J$164,Assumptions!$B$151:$B$164,$B743,Assumptions!$O$151:$O$164,"Yes")*(1+Assumptions!$F$137+Assumptions!$F$141)</f>
        <v>6037.5000000000009</v>
      </c>
      <c r="G743" s="15">
        <f t="shared" ref="G743" si="427">IF($E743="One-off",0,F743)</f>
        <v>0</v>
      </c>
      <c r="H743" s="15">
        <f t="shared" ref="H743" si="428">IF($E743="One-off",0,F743)</f>
        <v>0</v>
      </c>
      <c r="I743" s="15">
        <f t="shared" ref="I743" si="429">IF($E743="One-off",0,F743)</f>
        <v>0</v>
      </c>
      <c r="J743" s="15">
        <f t="shared" ref="J743" si="430">IF($E743="One-off",0,F743)</f>
        <v>0</v>
      </c>
      <c r="K743" s="15">
        <f t="shared" ref="K743" si="431">IF($E743="One-off",0,F743)</f>
        <v>0</v>
      </c>
      <c r="L743" s="15">
        <f t="shared" ref="L743" si="432">IF($E743="One-off",0,F743)</f>
        <v>0</v>
      </c>
      <c r="M743" s="15">
        <f t="shared" ref="M743" si="433">IF($E743="One-off",0,F743)</f>
        <v>0</v>
      </c>
      <c r="N743" s="15">
        <f t="shared" ref="N743" si="434">IF($E743="One-off",0,F743)</f>
        <v>0</v>
      </c>
      <c r="O743" s="15">
        <f t="shared" ref="O743" si="435">IF($E743="One-off",0,F743)</f>
        <v>0</v>
      </c>
      <c r="P743" s="15">
        <f t="shared" ref="P743" si="436">IF($E743="One-off",0,F743)</f>
        <v>0</v>
      </c>
      <c r="Q743" s="15">
        <f t="shared" ref="Q743" si="437">IF($E743="One-off",0,F743)</f>
        <v>0</v>
      </c>
      <c r="R743" s="15">
        <f t="shared" ref="R743" si="438">IF($E743="One-off",0,F743)</f>
        <v>0</v>
      </c>
      <c r="S743" s="15">
        <f t="shared" ref="S743" si="439">IF($E743="One-off",0,F743)</f>
        <v>0</v>
      </c>
      <c r="T743" s="15">
        <f t="shared" ref="T743" si="440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85">
        <f>SUMIFS(Assumptions!$J$151:$J$164,Assumptions!$B$151:$B$164,$B745,Assumptions!$K$151:$K$164,"Yes")*(1+Assumptions!$F$137+Assumptions!$F$141)</f>
        <v>13812.254400000003</v>
      </c>
      <c r="G745" s="185">
        <f>IF($E745="One-off",0,F745)</f>
        <v>13812.254400000003</v>
      </c>
      <c r="H745" s="185">
        <f>IF($E745="One-off",0,F745)</f>
        <v>13812.254400000003</v>
      </c>
      <c r="I745" s="185">
        <f>IF($E745="One-off",0,F745)</f>
        <v>13812.254400000003</v>
      </c>
      <c r="J745" s="185">
        <f>IF($E745="One-off",0,F745)</f>
        <v>13812.254400000003</v>
      </c>
      <c r="K745" s="185">
        <f>IF($E745="One-off",0,F745)</f>
        <v>13812.254400000003</v>
      </c>
      <c r="L745" s="185">
        <f>IF($E745="One-off",0,F745)</f>
        <v>13812.254400000003</v>
      </c>
      <c r="M745" s="185">
        <f>IF($E745="One-off",0,F745)</f>
        <v>13812.254400000003</v>
      </c>
      <c r="N745" s="185">
        <f>IF($E745="One-off",0,F745)</f>
        <v>13812.254400000003</v>
      </c>
      <c r="O745" s="185">
        <f>IF($E745="One-off",0,F745)</f>
        <v>13812.254400000003</v>
      </c>
      <c r="P745" s="185">
        <f>IF($E745="One-off",0,F745)</f>
        <v>13812.254400000003</v>
      </c>
      <c r="Q745" s="185">
        <f>IF($E745="One-off",0,F745)</f>
        <v>13812.254400000003</v>
      </c>
      <c r="R745" s="185">
        <f>IF($E745="One-off",0,F745)</f>
        <v>13812.254400000003</v>
      </c>
      <c r="S745" s="185">
        <f>IF($E745="One-off",0,F745)</f>
        <v>13812.254400000003</v>
      </c>
      <c r="T745" s="185">
        <f>IF($E745="One-off",0,F745)</f>
        <v>13812.254400000003</v>
      </c>
      <c r="U745" s="237"/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85">
        <f>SUMIFS(Assumptions!$J$151:$J$164,Assumptions!$B$151:$B$164,$B746,Assumptions!$L$151:$L$164,"Yes")*(1+Assumptions!$F$137+Assumptions!$F$141)</f>
        <v>13812.254400000003</v>
      </c>
      <c r="G746" s="185">
        <f>IF($E746="One-off",0,F746)</f>
        <v>13812.254400000003</v>
      </c>
      <c r="H746" s="185">
        <f>IF($E746="One-off",0,F746)</f>
        <v>13812.254400000003</v>
      </c>
      <c r="I746" s="185">
        <f>IF($E746="One-off",0,F746)</f>
        <v>13812.254400000003</v>
      </c>
      <c r="J746" s="185">
        <f>IF($E746="One-off",0,F746)</f>
        <v>13812.254400000003</v>
      </c>
      <c r="K746" s="185">
        <f>IF($E746="One-off",0,F746)</f>
        <v>13812.254400000003</v>
      </c>
      <c r="L746" s="185">
        <f>IF($E746="One-off",0,F746)</f>
        <v>13812.254400000003</v>
      </c>
      <c r="M746" s="185">
        <f>IF($E746="One-off",0,F746)</f>
        <v>13812.254400000003</v>
      </c>
      <c r="N746" s="185">
        <f>IF($E746="One-off",0,F746)</f>
        <v>13812.254400000003</v>
      </c>
      <c r="O746" s="185">
        <f>IF($E746="One-off",0,F746)</f>
        <v>13812.254400000003</v>
      </c>
      <c r="P746" s="185">
        <f>IF($E746="One-off",0,F746)</f>
        <v>13812.254400000003</v>
      </c>
      <c r="Q746" s="185">
        <f>IF($E746="One-off",0,F746)</f>
        <v>13812.254400000003</v>
      </c>
      <c r="R746" s="185">
        <f>IF($E746="One-off",0,F746)</f>
        <v>13812.254400000003</v>
      </c>
      <c r="S746" s="185">
        <f>IF($E746="One-off",0,F746)</f>
        <v>13812.254400000003</v>
      </c>
      <c r="T746" s="185">
        <f>IF($E746="One-off",0,F746)</f>
        <v>13812.254400000003</v>
      </c>
      <c r="U746" s="237"/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85">
        <f>SUMIFS(Assumptions!$J$151:$J$164,Assumptions!$B$151:$B$164,$B747,Assumptions!$M$151:$M$164,"Yes")*(1+Assumptions!$F$137+Assumptions!$F$141)</f>
        <v>13812.254400000003</v>
      </c>
      <c r="G747" s="185">
        <f>IF($E747="One-off",0,F747)</f>
        <v>13812.254400000003</v>
      </c>
      <c r="H747" s="185">
        <f>IF($E747="One-off",0,F747)</f>
        <v>13812.254400000003</v>
      </c>
      <c r="I747" s="185">
        <f>IF($E747="One-off",0,F747)</f>
        <v>13812.254400000003</v>
      </c>
      <c r="J747" s="185">
        <f>IF($E747="One-off",0,F747)</f>
        <v>13812.254400000003</v>
      </c>
      <c r="K747" s="185">
        <f>IF($E747="One-off",0,F747)</f>
        <v>13812.254400000003</v>
      </c>
      <c r="L747" s="185">
        <f>IF($E747="One-off",0,F747)</f>
        <v>13812.254400000003</v>
      </c>
      <c r="M747" s="185">
        <f>IF($E747="One-off",0,F747)</f>
        <v>13812.254400000003</v>
      </c>
      <c r="N747" s="185">
        <f>IF($E747="One-off",0,F747)</f>
        <v>13812.254400000003</v>
      </c>
      <c r="O747" s="185">
        <f>IF($E747="One-off",0,F747)</f>
        <v>13812.254400000003</v>
      </c>
      <c r="P747" s="185">
        <f>IF($E747="One-off",0,F747)</f>
        <v>13812.254400000003</v>
      </c>
      <c r="Q747" s="185">
        <f>IF($E747="One-off",0,F747)</f>
        <v>13812.254400000003</v>
      </c>
      <c r="R747" s="185">
        <f>IF($E747="One-off",0,F747)</f>
        <v>13812.254400000003</v>
      </c>
      <c r="S747" s="185">
        <f>IF($E747="One-off",0,F747)</f>
        <v>13812.254400000003</v>
      </c>
      <c r="T747" s="185">
        <f>IF($E747="One-off",0,F747)</f>
        <v>13812.254400000003</v>
      </c>
      <c r="U747" s="237"/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85">
        <f>SUMIFS(Assumptions!$J$151:$J$164,Assumptions!$B$151:$B$164,$B748,Assumptions!$N$151:$N$164,"Yes")*(1+Assumptions!$F$137+Assumptions!$F$141)</f>
        <v>13812.254400000003</v>
      </c>
      <c r="G748" s="185">
        <f>IF($E748="One-off",0,F748)</f>
        <v>13812.254400000003</v>
      </c>
      <c r="H748" s="185">
        <f>IF($E748="One-off",0,F748)</f>
        <v>13812.254400000003</v>
      </c>
      <c r="I748" s="185">
        <f>IF($E748="One-off",0,F748)</f>
        <v>13812.254400000003</v>
      </c>
      <c r="J748" s="185">
        <f>IF($E748="One-off",0,F748)</f>
        <v>13812.254400000003</v>
      </c>
      <c r="K748" s="185">
        <f>IF($E748="One-off",0,F748)</f>
        <v>13812.254400000003</v>
      </c>
      <c r="L748" s="185">
        <f>IF($E748="One-off",0,F748)</f>
        <v>13812.254400000003</v>
      </c>
      <c r="M748" s="185">
        <f>IF($E748="One-off",0,F748)</f>
        <v>13812.254400000003</v>
      </c>
      <c r="N748" s="185">
        <f>IF($E748="One-off",0,F748)</f>
        <v>13812.254400000003</v>
      </c>
      <c r="O748" s="185">
        <f>IF($E748="One-off",0,F748)</f>
        <v>13812.254400000003</v>
      </c>
      <c r="P748" s="185">
        <f>IF($E748="One-off",0,F748)</f>
        <v>13812.254400000003</v>
      </c>
      <c r="Q748" s="185">
        <f>IF($E748="One-off",0,F748)</f>
        <v>13812.254400000003</v>
      </c>
      <c r="R748" s="185">
        <f>IF($E748="One-off",0,F748)</f>
        <v>13812.254400000003</v>
      </c>
      <c r="S748" s="185">
        <f>IF($E748="One-off",0,F748)</f>
        <v>13812.254400000003</v>
      </c>
      <c r="T748" s="185">
        <f>IF($E748="One-off",0,F748)</f>
        <v>13812.254400000003</v>
      </c>
      <c r="U748" s="237"/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85">
        <f>SUMIFS(Assumptions!$J$151:$J$164,Assumptions!$B$151:$B$164,$B749,Assumptions!$O$151:$O$164,"Yes")*(1+Assumptions!$F$137+Assumptions!$F$141)</f>
        <v>13812.254400000003</v>
      </c>
      <c r="G749" s="185">
        <f>IF($E749="One-off",0,F749)</f>
        <v>13812.254400000003</v>
      </c>
      <c r="H749" s="185">
        <f>IF($E749="One-off",0,F749)</f>
        <v>13812.254400000003</v>
      </c>
      <c r="I749" s="185">
        <f>IF($E749="One-off",0,F749)</f>
        <v>13812.254400000003</v>
      </c>
      <c r="J749" s="185">
        <f>IF($E749="One-off",0,F749)</f>
        <v>13812.254400000003</v>
      </c>
      <c r="K749" s="185">
        <f>IF($E749="One-off",0,F749)</f>
        <v>13812.254400000003</v>
      </c>
      <c r="L749" s="185">
        <f>IF($E749="One-off",0,F749)</f>
        <v>13812.254400000003</v>
      </c>
      <c r="M749" s="185">
        <f>IF($E749="One-off",0,F749)</f>
        <v>13812.254400000003</v>
      </c>
      <c r="N749" s="185">
        <f>IF($E749="One-off",0,F749)</f>
        <v>13812.254400000003</v>
      </c>
      <c r="O749" s="185">
        <f>IF($E749="One-off",0,F749)</f>
        <v>13812.254400000003</v>
      </c>
      <c r="P749" s="185">
        <f>IF($E749="One-off",0,F749)</f>
        <v>13812.254400000003</v>
      </c>
      <c r="Q749" s="185">
        <f>IF($E749="One-off",0,F749)</f>
        <v>13812.254400000003</v>
      </c>
      <c r="R749" s="185">
        <f>IF($E749="One-off",0,F749)</f>
        <v>13812.254400000003</v>
      </c>
      <c r="S749" s="185">
        <f>IF($E749="One-off",0,F749)</f>
        <v>13812.254400000003</v>
      </c>
      <c r="T749" s="185">
        <f>IF($E749="One-off",0,F749)</f>
        <v>13812.254400000003</v>
      </c>
      <c r="U749" s="237"/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F750" s="185"/>
      <c r="G750" s="185"/>
      <c r="H750" s="185"/>
      <c r="I750" s="185"/>
      <c r="J750" s="185"/>
      <c r="K750" s="185"/>
      <c r="L750" s="185"/>
      <c r="M750" s="185"/>
      <c r="N750" s="185"/>
      <c r="O750" s="185"/>
      <c r="P750" s="185"/>
      <c r="Q750" s="185"/>
      <c r="R750" s="185"/>
      <c r="S750" s="185"/>
      <c r="T750" s="185"/>
      <c r="U750" s="23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85">
        <f>SUMIFS(Assumptions!$J$151:$J$164,Assumptions!$B$151:$B$164,$B751,Assumptions!$K$151:$K$164,"Yes")*(1+Assumptions!$F$137+Assumptions!$F$141)</f>
        <v>0</v>
      </c>
      <c r="G751" s="185">
        <f>IF($E751="One-off",0,F751)</f>
        <v>0</v>
      </c>
      <c r="H751" s="185">
        <f>IF($E751="One-off",0,F751)</f>
        <v>0</v>
      </c>
      <c r="I751" s="185">
        <f>IF($E751="One-off",0,F751)</f>
        <v>0</v>
      </c>
      <c r="J751" s="185">
        <f>IF($E751="One-off",0,F751)</f>
        <v>0</v>
      </c>
      <c r="K751" s="185">
        <f>IF($E751="One-off",0,F751)</f>
        <v>0</v>
      </c>
      <c r="L751" s="185">
        <f>IF($E751="One-off",0,F751)</f>
        <v>0</v>
      </c>
      <c r="M751" s="185">
        <f>IF($E751="One-off",0,F751)</f>
        <v>0</v>
      </c>
      <c r="N751" s="185">
        <f>IF($E751="One-off",0,F751)</f>
        <v>0</v>
      </c>
      <c r="O751" s="185">
        <f>IF($E751="One-off",0,F751)</f>
        <v>0</v>
      </c>
      <c r="P751" s="185">
        <f>IF($E751="One-off",0,F751)</f>
        <v>0</v>
      </c>
      <c r="Q751" s="185">
        <f>IF($E751="One-off",0,F751)</f>
        <v>0</v>
      </c>
      <c r="R751" s="185">
        <f>IF($E751="One-off",0,F751)</f>
        <v>0</v>
      </c>
      <c r="S751" s="185">
        <f>IF($E751="One-off",0,F751)</f>
        <v>0</v>
      </c>
      <c r="T751" s="185">
        <f>IF($E751="One-off",0,F751)</f>
        <v>0</v>
      </c>
      <c r="U751" s="237"/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85">
        <f>SUMIFS(Assumptions!$J$151:$J$164,Assumptions!$B$151:$B$164,$B752,Assumptions!$L$151:$L$164,"Yes")*(1+Assumptions!$F$137+Assumptions!$F$141)</f>
        <v>9448.6875000000018</v>
      </c>
      <c r="G752" s="185">
        <f>IF($E752="One-off",0,F752)</f>
        <v>9448.6875000000018</v>
      </c>
      <c r="H752" s="185">
        <f>IF($E752="One-off",0,F752)</f>
        <v>9448.6875000000018</v>
      </c>
      <c r="I752" s="185">
        <f>IF($E752="One-off",0,F752)</f>
        <v>9448.6875000000018</v>
      </c>
      <c r="J752" s="185">
        <f>IF($E752="One-off",0,F752)</f>
        <v>9448.6875000000018</v>
      </c>
      <c r="K752" s="185">
        <f>IF($E752="One-off",0,F752)</f>
        <v>9448.6875000000018</v>
      </c>
      <c r="L752" s="185">
        <f>IF($E752="One-off",0,F752)</f>
        <v>9448.6875000000018</v>
      </c>
      <c r="M752" s="185">
        <f>IF($E752="One-off",0,F752)</f>
        <v>9448.6875000000018</v>
      </c>
      <c r="N752" s="185">
        <f>IF($E752="One-off",0,F752)</f>
        <v>9448.6875000000018</v>
      </c>
      <c r="O752" s="185">
        <f>IF($E752="One-off",0,F752)</f>
        <v>9448.6875000000018</v>
      </c>
      <c r="P752" s="185">
        <f>IF($E752="One-off",0,F752)</f>
        <v>9448.6875000000018</v>
      </c>
      <c r="Q752" s="185">
        <f>IF($E752="One-off",0,F752)</f>
        <v>9448.6875000000018</v>
      </c>
      <c r="R752" s="185">
        <f>IF($E752="One-off",0,F752)</f>
        <v>9448.6875000000018</v>
      </c>
      <c r="S752" s="185">
        <f>IF($E752="One-off",0,F752)</f>
        <v>9448.6875000000018</v>
      </c>
      <c r="T752" s="185">
        <f>IF($E752="One-off",0,F752)</f>
        <v>9448.6875000000018</v>
      </c>
      <c r="U752" s="237"/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85">
        <f>SUMIFS(Assumptions!$J$151:$J$164,Assumptions!$B$151:$B$164,$B753,Assumptions!$M$151:$M$164,"Yes")*(1+Assumptions!$F$137+Assumptions!$F$141)</f>
        <v>9448.6875000000018</v>
      </c>
      <c r="G753" s="185">
        <f>IF($E753="One-off",0,F753)</f>
        <v>9448.6875000000018</v>
      </c>
      <c r="H753" s="185">
        <f>IF($E753="One-off",0,F753)</f>
        <v>9448.6875000000018</v>
      </c>
      <c r="I753" s="185">
        <f>IF($E753="One-off",0,F753)</f>
        <v>9448.6875000000018</v>
      </c>
      <c r="J753" s="185">
        <f>IF($E753="One-off",0,F753)</f>
        <v>9448.6875000000018</v>
      </c>
      <c r="K753" s="185">
        <f>IF($E753="One-off",0,F753)</f>
        <v>9448.6875000000018</v>
      </c>
      <c r="L753" s="185">
        <f>IF($E753="One-off",0,F753)</f>
        <v>9448.6875000000018</v>
      </c>
      <c r="M753" s="185">
        <f>IF($E753="One-off",0,F753)</f>
        <v>9448.6875000000018</v>
      </c>
      <c r="N753" s="185">
        <f>IF($E753="One-off",0,F753)</f>
        <v>9448.6875000000018</v>
      </c>
      <c r="O753" s="185">
        <f>IF($E753="One-off",0,F753)</f>
        <v>9448.6875000000018</v>
      </c>
      <c r="P753" s="185">
        <f>IF($E753="One-off",0,F753)</f>
        <v>9448.6875000000018</v>
      </c>
      <c r="Q753" s="185">
        <f>IF($E753="One-off",0,F753)</f>
        <v>9448.6875000000018</v>
      </c>
      <c r="R753" s="185">
        <f>IF($E753="One-off",0,F753)</f>
        <v>9448.6875000000018</v>
      </c>
      <c r="S753" s="185">
        <f>IF($E753="One-off",0,F753)</f>
        <v>9448.6875000000018</v>
      </c>
      <c r="T753" s="185">
        <f>IF($E753="One-off",0,F753)</f>
        <v>9448.6875000000018</v>
      </c>
      <c r="U753" s="237"/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85">
        <f>SUMIFS(Assumptions!$J$151:$J$164,Assumptions!$B$151:$B$164,$B754,Assumptions!$N$151:$N$164,"Yes")*(1+Assumptions!$F$137+Assumptions!$F$141)</f>
        <v>9448.6875000000018</v>
      </c>
      <c r="G754" s="185">
        <f>IF($E754="One-off",0,F754)</f>
        <v>9448.6875000000018</v>
      </c>
      <c r="H754" s="185">
        <f>IF($E754="One-off",0,F754)</f>
        <v>9448.6875000000018</v>
      </c>
      <c r="I754" s="185">
        <f>IF($E754="One-off",0,F754)</f>
        <v>9448.6875000000018</v>
      </c>
      <c r="J754" s="185">
        <f>IF($E754="One-off",0,F754)</f>
        <v>9448.6875000000018</v>
      </c>
      <c r="K754" s="185">
        <f>IF($E754="One-off",0,F754)</f>
        <v>9448.6875000000018</v>
      </c>
      <c r="L754" s="185">
        <f>IF($E754="One-off",0,F754)</f>
        <v>9448.6875000000018</v>
      </c>
      <c r="M754" s="185">
        <f>IF($E754="One-off",0,F754)</f>
        <v>9448.6875000000018</v>
      </c>
      <c r="N754" s="185">
        <f>IF($E754="One-off",0,F754)</f>
        <v>9448.6875000000018</v>
      </c>
      <c r="O754" s="185">
        <f>IF($E754="One-off",0,F754)</f>
        <v>9448.6875000000018</v>
      </c>
      <c r="P754" s="185">
        <f>IF($E754="One-off",0,F754)</f>
        <v>9448.6875000000018</v>
      </c>
      <c r="Q754" s="185">
        <f>IF($E754="One-off",0,F754)</f>
        <v>9448.6875000000018</v>
      </c>
      <c r="R754" s="185">
        <f>IF($E754="One-off",0,F754)</f>
        <v>9448.6875000000018</v>
      </c>
      <c r="S754" s="185">
        <f>IF($E754="One-off",0,F754)</f>
        <v>9448.6875000000018</v>
      </c>
      <c r="T754" s="185">
        <f>IF($E754="One-off",0,F754)</f>
        <v>9448.6875000000018</v>
      </c>
      <c r="U754" s="237"/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85">
        <f>SUMIFS(Assumptions!$J$151:$J$164,Assumptions!$B$151:$B$164,$B755,Assumptions!$O$151:$O$164,"Yes")*(1+Assumptions!$F$137+Assumptions!$F$141)</f>
        <v>9448.6875000000018</v>
      </c>
      <c r="G755" s="185">
        <f>IF($E755="One-off",0,F755)</f>
        <v>9448.6875000000018</v>
      </c>
      <c r="H755" s="185">
        <f>IF($E755="One-off",0,F755)</f>
        <v>9448.6875000000018</v>
      </c>
      <c r="I755" s="185">
        <f>IF($E755="One-off",0,F755)</f>
        <v>9448.6875000000018</v>
      </c>
      <c r="J755" s="185">
        <f>IF($E755="One-off",0,F755)</f>
        <v>9448.6875000000018</v>
      </c>
      <c r="K755" s="185">
        <f>IF($E755="One-off",0,F755)</f>
        <v>9448.6875000000018</v>
      </c>
      <c r="L755" s="185">
        <f>IF($E755="One-off",0,F755)</f>
        <v>9448.6875000000018</v>
      </c>
      <c r="M755" s="185">
        <f>IF($E755="One-off",0,F755)</f>
        <v>9448.6875000000018</v>
      </c>
      <c r="N755" s="185">
        <f>IF($E755="One-off",0,F755)</f>
        <v>9448.6875000000018</v>
      </c>
      <c r="O755" s="185">
        <f>IF($E755="One-off",0,F755)</f>
        <v>9448.6875000000018</v>
      </c>
      <c r="P755" s="185">
        <f>IF($E755="One-off",0,F755)</f>
        <v>9448.6875000000018</v>
      </c>
      <c r="Q755" s="185">
        <f>IF($E755="One-off",0,F755)</f>
        <v>9448.6875000000018</v>
      </c>
      <c r="R755" s="185">
        <f>IF($E755="One-off",0,F755)</f>
        <v>9448.6875000000018</v>
      </c>
      <c r="S755" s="185">
        <f>IF($E755="One-off",0,F755)</f>
        <v>9448.6875000000018</v>
      </c>
      <c r="T755" s="185">
        <f>IF($E755="One-off",0,F755)</f>
        <v>9448.6875000000018</v>
      </c>
      <c r="U755" s="237"/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F756" s="185"/>
      <c r="G756" s="185"/>
      <c r="H756" s="185"/>
      <c r="I756" s="185"/>
      <c r="J756" s="185"/>
      <c r="K756" s="185"/>
      <c r="L756" s="185"/>
      <c r="M756" s="185"/>
      <c r="N756" s="185"/>
      <c r="O756" s="185"/>
      <c r="P756" s="185"/>
      <c r="Q756" s="185"/>
      <c r="R756" s="185"/>
      <c r="S756" s="185"/>
      <c r="T756" s="185"/>
      <c r="U756" s="23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85">
        <f>SUMIFS(Assumptions!$J$151:$J$164,Assumptions!$B$151:$B$164,$B757,Assumptions!$K$151:$K$164,"Yes")*(1+Assumptions!$F$137+Assumptions!$F$141)</f>
        <v>0</v>
      </c>
      <c r="G757" s="185">
        <f>IF($E757="One-off",0,F757)</f>
        <v>0</v>
      </c>
      <c r="H757" s="185">
        <f>IF($E757="One-off",0,F757)</f>
        <v>0</v>
      </c>
      <c r="I757" s="185">
        <f>IF($E757="One-off",0,F757)</f>
        <v>0</v>
      </c>
      <c r="J757" s="185">
        <f>IF($E757="One-off",0,F757)</f>
        <v>0</v>
      </c>
      <c r="K757" s="185">
        <f>IF($E757="One-off",0,F757)</f>
        <v>0</v>
      </c>
      <c r="L757" s="185">
        <f>IF($E757="One-off",0,F757)</f>
        <v>0</v>
      </c>
      <c r="M757" s="185">
        <f>IF($E757="One-off",0,F757)</f>
        <v>0</v>
      </c>
      <c r="N757" s="185">
        <f>IF($E757="One-off",0,F757)</f>
        <v>0</v>
      </c>
      <c r="O757" s="185">
        <f>IF($E757="One-off",0,F757)</f>
        <v>0</v>
      </c>
      <c r="P757" s="185">
        <f>IF($E757="One-off",0,F757)</f>
        <v>0</v>
      </c>
      <c r="Q757" s="185">
        <f>IF($E757="One-off",0,F757)</f>
        <v>0</v>
      </c>
      <c r="R757" s="185">
        <f>IF($E757="One-off",0,F757)</f>
        <v>0</v>
      </c>
      <c r="S757" s="185">
        <f>IF($E757="One-off",0,F757)</f>
        <v>0</v>
      </c>
      <c r="T757" s="185">
        <f>IF($E757="One-off",0,F757)</f>
        <v>0</v>
      </c>
      <c r="U757" s="237"/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85">
        <f>SUMIFS(Assumptions!$J$151:$J$164,Assumptions!$B$151:$B$164,$B758,Assumptions!$L$151:$L$164,"Yes")*(1+Assumptions!$F$137+Assumptions!$F$141)</f>
        <v>0</v>
      </c>
      <c r="G758" s="185">
        <f>IF($E758="One-off",0,F758)</f>
        <v>0</v>
      </c>
      <c r="H758" s="185">
        <f>IF($E758="One-off",0,F758)</f>
        <v>0</v>
      </c>
      <c r="I758" s="185">
        <f>IF($E758="One-off",0,F758)</f>
        <v>0</v>
      </c>
      <c r="J758" s="185">
        <f>IF($E758="One-off",0,F758)</f>
        <v>0</v>
      </c>
      <c r="K758" s="185">
        <f>IF($E758="One-off",0,F758)</f>
        <v>0</v>
      </c>
      <c r="L758" s="185">
        <f>IF($E758="One-off",0,F758)</f>
        <v>0</v>
      </c>
      <c r="M758" s="185">
        <f>IF($E758="One-off",0,F758)</f>
        <v>0</v>
      </c>
      <c r="N758" s="185">
        <f>IF($E758="One-off",0,F758)</f>
        <v>0</v>
      </c>
      <c r="O758" s="185">
        <f>IF($E758="One-off",0,F758)</f>
        <v>0</v>
      </c>
      <c r="P758" s="185">
        <f>IF($E758="One-off",0,F758)</f>
        <v>0</v>
      </c>
      <c r="Q758" s="185">
        <f>IF($E758="One-off",0,F758)</f>
        <v>0</v>
      </c>
      <c r="R758" s="185">
        <f>IF($E758="One-off",0,F758)</f>
        <v>0</v>
      </c>
      <c r="S758" s="185">
        <f>IF($E758="One-off",0,F758)</f>
        <v>0</v>
      </c>
      <c r="T758" s="185">
        <f>IF($E758="One-off",0,F758)</f>
        <v>0</v>
      </c>
      <c r="U758" s="237"/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85">
        <f>SUMIFS(Assumptions!$J$151:$J$164,Assumptions!$B$151:$B$164,$B759,Assumptions!$M$151:$M$164,"Yes")*(1+Assumptions!$F$137+Assumptions!$F$141)</f>
        <v>6423.9000000000005</v>
      </c>
      <c r="G759" s="185">
        <f>IF($E759="One-off",0,F759)</f>
        <v>6423.9000000000005</v>
      </c>
      <c r="H759" s="185">
        <f>IF($E759="One-off",0,F759)</f>
        <v>6423.9000000000005</v>
      </c>
      <c r="I759" s="185">
        <f>IF($E759="One-off",0,F759)</f>
        <v>6423.9000000000005</v>
      </c>
      <c r="J759" s="185">
        <f>IF($E759="One-off",0,F759)</f>
        <v>6423.9000000000005</v>
      </c>
      <c r="K759" s="185">
        <f>IF($E759="One-off",0,F759)</f>
        <v>6423.9000000000005</v>
      </c>
      <c r="L759" s="185">
        <f>IF($E759="One-off",0,F759)</f>
        <v>6423.9000000000005</v>
      </c>
      <c r="M759" s="185">
        <f>IF($E759="One-off",0,F759)</f>
        <v>6423.9000000000005</v>
      </c>
      <c r="N759" s="185">
        <f>IF($E759="One-off",0,F759)</f>
        <v>6423.9000000000005</v>
      </c>
      <c r="O759" s="185">
        <f>IF($E759="One-off",0,F759)</f>
        <v>6423.9000000000005</v>
      </c>
      <c r="P759" s="185">
        <f>IF($E759="One-off",0,F759)</f>
        <v>6423.9000000000005</v>
      </c>
      <c r="Q759" s="185">
        <f>IF($E759="One-off",0,F759)</f>
        <v>6423.9000000000005</v>
      </c>
      <c r="R759" s="185">
        <f>IF($E759="One-off",0,F759)</f>
        <v>6423.9000000000005</v>
      </c>
      <c r="S759" s="185">
        <f>IF($E759="One-off",0,F759)</f>
        <v>6423.9000000000005</v>
      </c>
      <c r="T759" s="185">
        <f>IF($E759="One-off",0,F759)</f>
        <v>6423.9000000000005</v>
      </c>
      <c r="U759" s="237"/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85">
        <f>SUMIFS(Assumptions!$J$151:$J$164,Assumptions!$B$151:$B$164,$B760,Assumptions!$N$151:$N$164,"Yes")*(1+Assumptions!$F$137+Assumptions!$F$141)</f>
        <v>0</v>
      </c>
      <c r="G760" s="185">
        <f>IF($E760="One-off",0,F760)</f>
        <v>0</v>
      </c>
      <c r="H760" s="185">
        <f>IF($E760="One-off",0,F760)</f>
        <v>0</v>
      </c>
      <c r="I760" s="185">
        <f>IF($E760="One-off",0,F760)</f>
        <v>0</v>
      </c>
      <c r="J760" s="185">
        <f>IF($E760="One-off",0,F760)</f>
        <v>0</v>
      </c>
      <c r="K760" s="185">
        <f>IF($E760="One-off",0,F760)</f>
        <v>0</v>
      </c>
      <c r="L760" s="185">
        <f>IF($E760="One-off",0,F760)</f>
        <v>0</v>
      </c>
      <c r="M760" s="185">
        <f>IF($E760="One-off",0,F760)</f>
        <v>0</v>
      </c>
      <c r="N760" s="185">
        <f>IF($E760="One-off",0,F760)</f>
        <v>0</v>
      </c>
      <c r="O760" s="185">
        <f>IF($E760="One-off",0,F760)</f>
        <v>0</v>
      </c>
      <c r="P760" s="185">
        <f>IF($E760="One-off",0,F760)</f>
        <v>0</v>
      </c>
      <c r="Q760" s="185">
        <f>IF($E760="One-off",0,F760)</f>
        <v>0</v>
      </c>
      <c r="R760" s="185">
        <f>IF($E760="One-off",0,F760)</f>
        <v>0</v>
      </c>
      <c r="S760" s="185">
        <f>IF($E760="One-off",0,F760)</f>
        <v>0</v>
      </c>
      <c r="T760" s="185">
        <f>IF($E760="One-off",0,F760)</f>
        <v>0</v>
      </c>
      <c r="U760" s="237"/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85">
        <f>SUMIFS(Assumptions!$J$151:$J$164,Assumptions!$B$151:$B$164,$B761,Assumptions!$O$151:$O$164,"Yes")*(1+Assumptions!$F$137+Assumptions!$F$141)</f>
        <v>6423.9000000000005</v>
      </c>
      <c r="G761" s="185">
        <f>IF($E761="One-off",0,F761)</f>
        <v>6423.9000000000005</v>
      </c>
      <c r="H761" s="185">
        <f>IF($E761="One-off",0,F761)</f>
        <v>6423.9000000000005</v>
      </c>
      <c r="I761" s="185">
        <f>IF($E761="One-off",0,F761)</f>
        <v>6423.9000000000005</v>
      </c>
      <c r="J761" s="185">
        <f>IF($E761="One-off",0,F761)</f>
        <v>6423.9000000000005</v>
      </c>
      <c r="K761" s="185">
        <f>IF($E761="One-off",0,F761)</f>
        <v>6423.9000000000005</v>
      </c>
      <c r="L761" s="185">
        <f>IF($E761="One-off",0,F761)</f>
        <v>6423.9000000000005</v>
      </c>
      <c r="M761" s="185">
        <f>IF($E761="One-off",0,F761)</f>
        <v>6423.9000000000005</v>
      </c>
      <c r="N761" s="185">
        <f>IF($E761="One-off",0,F761)</f>
        <v>6423.9000000000005</v>
      </c>
      <c r="O761" s="185">
        <f>IF($E761="One-off",0,F761)</f>
        <v>6423.9000000000005</v>
      </c>
      <c r="P761" s="185">
        <f>IF($E761="One-off",0,F761)</f>
        <v>6423.9000000000005</v>
      </c>
      <c r="Q761" s="185">
        <f>IF($E761="One-off",0,F761)</f>
        <v>6423.9000000000005</v>
      </c>
      <c r="R761" s="185">
        <f>IF($E761="One-off",0,F761)</f>
        <v>6423.9000000000005</v>
      </c>
      <c r="S761" s="185">
        <f>IF($E761="One-off",0,F761)</f>
        <v>6423.9000000000005</v>
      </c>
      <c r="T761" s="185">
        <f>IF($E761="One-off",0,F761)</f>
        <v>6423.9000000000005</v>
      </c>
      <c r="U761" s="237"/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F762" s="185"/>
      <c r="G762" s="185"/>
      <c r="H762" s="185"/>
      <c r="I762" s="185"/>
      <c r="J762" s="185"/>
      <c r="K762" s="185"/>
      <c r="L762" s="185"/>
      <c r="M762" s="185"/>
      <c r="N762" s="185"/>
      <c r="O762" s="185"/>
      <c r="P762" s="185"/>
      <c r="Q762" s="185"/>
      <c r="R762" s="185"/>
      <c r="S762" s="185"/>
      <c r="T762" s="185"/>
      <c r="U762" s="23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85">
        <f>SUMIFS(Assumptions!$J$151:$J$164,Assumptions!$B$151:$B$164,$B763,Assumptions!$K$151:$K$164,"Yes")*(1+Assumptions!$F$137+Assumptions!$F$141)</f>
        <v>4830.0000000000009</v>
      </c>
      <c r="G763" s="185">
        <f>IF($E763="One-off",0,F763)</f>
        <v>4830.0000000000009</v>
      </c>
      <c r="H763" s="185">
        <f>IF($E763="One-off",0,F763)</f>
        <v>4830.0000000000009</v>
      </c>
      <c r="I763" s="185">
        <f>IF($E763="One-off",0,F763)</f>
        <v>4830.0000000000009</v>
      </c>
      <c r="J763" s="185">
        <f>IF($E763="One-off",0,F763)</f>
        <v>4830.0000000000009</v>
      </c>
      <c r="K763" s="185">
        <f>IF($E763="One-off",0,F763)</f>
        <v>4830.0000000000009</v>
      </c>
      <c r="L763" s="185">
        <f>IF($E763="One-off",0,F763)</f>
        <v>4830.0000000000009</v>
      </c>
      <c r="M763" s="185">
        <f>IF($E763="One-off",0,F763)</f>
        <v>4830.0000000000009</v>
      </c>
      <c r="N763" s="185">
        <f>IF($E763="One-off",0,F763)</f>
        <v>4830.0000000000009</v>
      </c>
      <c r="O763" s="185">
        <f>IF($E763="One-off",0,F763)</f>
        <v>4830.0000000000009</v>
      </c>
      <c r="P763" s="185">
        <f>IF($E763="One-off",0,F763)</f>
        <v>4830.0000000000009</v>
      </c>
      <c r="Q763" s="185">
        <f>IF($E763="One-off",0,F763)</f>
        <v>4830.0000000000009</v>
      </c>
      <c r="R763" s="185">
        <f>IF($E763="One-off",0,F763)</f>
        <v>4830.0000000000009</v>
      </c>
      <c r="S763" s="185">
        <f>IF($E763="One-off",0,F763)</f>
        <v>4830.0000000000009</v>
      </c>
      <c r="T763" s="185">
        <f>IF($E763="One-off",0,F763)</f>
        <v>4830.0000000000009</v>
      </c>
      <c r="U763" s="237"/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85">
        <f>SUMIFS(Assumptions!$J$151:$J$164,Assumptions!$B$151:$B$164,$B764,Assumptions!$L$151:$L$164,"Yes")*(1+Assumptions!$F$137+Assumptions!$F$141)</f>
        <v>12388.055555555557</v>
      </c>
      <c r="G764" s="185">
        <f>IF($E764="One-off",0,F764)</f>
        <v>12388.055555555557</v>
      </c>
      <c r="H764" s="185">
        <f>IF($E764="One-off",0,F764)</f>
        <v>12388.055555555557</v>
      </c>
      <c r="I764" s="185">
        <f>IF($E764="One-off",0,F764)</f>
        <v>12388.055555555557</v>
      </c>
      <c r="J764" s="185">
        <f>IF($E764="One-off",0,F764)</f>
        <v>12388.055555555557</v>
      </c>
      <c r="K764" s="185">
        <f>IF($E764="One-off",0,F764)</f>
        <v>12388.055555555557</v>
      </c>
      <c r="L764" s="185">
        <f>IF($E764="One-off",0,F764)</f>
        <v>12388.055555555557</v>
      </c>
      <c r="M764" s="185">
        <f>IF($E764="One-off",0,F764)</f>
        <v>12388.055555555557</v>
      </c>
      <c r="N764" s="185">
        <f>IF($E764="One-off",0,F764)</f>
        <v>12388.055555555557</v>
      </c>
      <c r="O764" s="185">
        <f>IF($E764="One-off",0,F764)</f>
        <v>12388.055555555557</v>
      </c>
      <c r="P764" s="185">
        <f>IF($E764="One-off",0,F764)</f>
        <v>12388.055555555557</v>
      </c>
      <c r="Q764" s="185">
        <f>IF($E764="One-off",0,F764)</f>
        <v>12388.055555555557</v>
      </c>
      <c r="R764" s="185">
        <f>IF($E764="One-off",0,F764)</f>
        <v>12388.055555555557</v>
      </c>
      <c r="S764" s="185">
        <f>IF($E764="One-off",0,F764)</f>
        <v>12388.055555555557</v>
      </c>
      <c r="T764" s="185">
        <f>IF($E764="One-off",0,F764)</f>
        <v>12388.055555555557</v>
      </c>
      <c r="U764" s="237"/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85">
        <f>SUMIFS(Assumptions!$J$151:$J$164,Assumptions!$B$151:$B$164,$B765,Assumptions!$M$151:$M$164,"Yes")*(1+Assumptions!$F$137+Assumptions!$F$141)</f>
        <v>12388.055555555557</v>
      </c>
      <c r="G765" s="185">
        <f>IF($E765="One-off",0,F765)</f>
        <v>12388.055555555557</v>
      </c>
      <c r="H765" s="185">
        <f>IF($E765="One-off",0,F765)</f>
        <v>12388.055555555557</v>
      </c>
      <c r="I765" s="185">
        <f>IF($E765="One-off",0,F765)</f>
        <v>12388.055555555557</v>
      </c>
      <c r="J765" s="185">
        <f>IF($E765="One-off",0,F765)</f>
        <v>12388.055555555557</v>
      </c>
      <c r="K765" s="185">
        <f>IF($E765="One-off",0,F765)</f>
        <v>12388.055555555557</v>
      </c>
      <c r="L765" s="185">
        <f>IF($E765="One-off",0,F765)</f>
        <v>12388.055555555557</v>
      </c>
      <c r="M765" s="185">
        <f>IF($E765="One-off",0,F765)</f>
        <v>12388.055555555557</v>
      </c>
      <c r="N765" s="185">
        <f>IF($E765="One-off",0,F765)</f>
        <v>12388.055555555557</v>
      </c>
      <c r="O765" s="185">
        <f>IF($E765="One-off",0,F765)</f>
        <v>12388.055555555557</v>
      </c>
      <c r="P765" s="185">
        <f>IF($E765="One-off",0,F765)</f>
        <v>12388.055555555557</v>
      </c>
      <c r="Q765" s="185">
        <f>IF($E765="One-off",0,F765)</f>
        <v>12388.055555555557</v>
      </c>
      <c r="R765" s="185">
        <f>IF($E765="One-off",0,F765)</f>
        <v>12388.055555555557</v>
      </c>
      <c r="S765" s="185">
        <f>IF($E765="One-off",0,F765)</f>
        <v>12388.055555555557</v>
      </c>
      <c r="T765" s="185">
        <f>IF($E765="One-off",0,F765)</f>
        <v>12388.055555555557</v>
      </c>
      <c r="U765" s="237"/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85">
        <f>SUMIFS(Assumptions!$J$151:$J$164,Assumptions!$B$151:$B$164,$B766,Assumptions!$N$151:$N$164,"Yes")*(1+Assumptions!$F$137+Assumptions!$F$141)</f>
        <v>12388.055555555557</v>
      </c>
      <c r="G766" s="185">
        <f>IF($E766="One-off",0,F766)</f>
        <v>12388.055555555557</v>
      </c>
      <c r="H766" s="185">
        <f>IF($E766="One-off",0,F766)</f>
        <v>12388.055555555557</v>
      </c>
      <c r="I766" s="185">
        <f>IF($E766="One-off",0,F766)</f>
        <v>12388.055555555557</v>
      </c>
      <c r="J766" s="185">
        <f>IF($E766="One-off",0,F766)</f>
        <v>12388.055555555557</v>
      </c>
      <c r="K766" s="185">
        <f>IF($E766="One-off",0,F766)</f>
        <v>12388.055555555557</v>
      </c>
      <c r="L766" s="185">
        <f>IF($E766="One-off",0,F766)</f>
        <v>12388.055555555557</v>
      </c>
      <c r="M766" s="185">
        <f>IF($E766="One-off",0,F766)</f>
        <v>12388.055555555557</v>
      </c>
      <c r="N766" s="185">
        <f>IF($E766="One-off",0,F766)</f>
        <v>12388.055555555557</v>
      </c>
      <c r="O766" s="185">
        <f>IF($E766="One-off",0,F766)</f>
        <v>12388.055555555557</v>
      </c>
      <c r="P766" s="185">
        <f>IF($E766="One-off",0,F766)</f>
        <v>12388.055555555557</v>
      </c>
      <c r="Q766" s="185">
        <f>IF($E766="One-off",0,F766)</f>
        <v>12388.055555555557</v>
      </c>
      <c r="R766" s="185">
        <f>IF($E766="One-off",0,F766)</f>
        <v>12388.055555555557</v>
      </c>
      <c r="S766" s="185">
        <f>IF($E766="One-off",0,F766)</f>
        <v>12388.055555555557</v>
      </c>
      <c r="T766" s="185">
        <f>IF($E766="One-off",0,F766)</f>
        <v>12388.055555555557</v>
      </c>
      <c r="U766" s="237"/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85">
        <f>SUMIFS(Assumptions!$J$151:$J$164,Assumptions!$B$151:$B$164,$B767,Assumptions!$O$151:$O$164,"Yes")*(1+Assumptions!$F$137+Assumptions!$F$141)</f>
        <v>12388.055555555557</v>
      </c>
      <c r="G767" s="185">
        <f>IF($E767="One-off",0,F767)</f>
        <v>12388.055555555557</v>
      </c>
      <c r="H767" s="185">
        <f>IF($E767="One-off",0,F767)</f>
        <v>12388.055555555557</v>
      </c>
      <c r="I767" s="185">
        <f>IF($E767="One-off",0,F767)</f>
        <v>12388.055555555557</v>
      </c>
      <c r="J767" s="185">
        <f>IF($E767="One-off",0,F767)</f>
        <v>12388.055555555557</v>
      </c>
      <c r="K767" s="185">
        <f>IF($E767="One-off",0,F767)</f>
        <v>12388.055555555557</v>
      </c>
      <c r="L767" s="185">
        <f>IF($E767="One-off",0,F767)</f>
        <v>12388.055555555557</v>
      </c>
      <c r="M767" s="185">
        <f>IF($E767="One-off",0,F767)</f>
        <v>12388.055555555557</v>
      </c>
      <c r="N767" s="185">
        <f>IF($E767="One-off",0,F767)</f>
        <v>12388.055555555557</v>
      </c>
      <c r="O767" s="185">
        <f>IF($E767="One-off",0,F767)</f>
        <v>12388.055555555557</v>
      </c>
      <c r="P767" s="185">
        <f>IF($E767="One-off",0,F767)</f>
        <v>12388.055555555557</v>
      </c>
      <c r="Q767" s="185">
        <f>IF($E767="One-off",0,F767)</f>
        <v>12388.055555555557</v>
      </c>
      <c r="R767" s="185">
        <f>IF($E767="One-off",0,F767)</f>
        <v>12388.055555555557</v>
      </c>
      <c r="S767" s="185">
        <f>IF($E767="One-off",0,F767)</f>
        <v>12388.055555555557</v>
      </c>
      <c r="T767" s="185">
        <f>IF($E767="One-off",0,F767)</f>
        <v>12388.055555555557</v>
      </c>
      <c r="U767" s="237"/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F768" s="185"/>
      <c r="G768" s="185"/>
      <c r="H768" s="185"/>
      <c r="I768" s="185"/>
      <c r="J768" s="185"/>
      <c r="K768" s="185"/>
      <c r="L768" s="185"/>
      <c r="M768" s="185"/>
      <c r="N768" s="185"/>
      <c r="O768" s="185"/>
      <c r="P768" s="185"/>
      <c r="Q768" s="185"/>
      <c r="R768" s="185"/>
      <c r="S768" s="185"/>
      <c r="T768" s="185"/>
      <c r="U768" s="23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85">
        <f>SUMIFS(Assumptions!$J$151:$J$164,Assumptions!$B$151:$B$164,$B769,Assumptions!$K$151:$K$164,"Yes")*(1+Assumptions!$F$137+Assumptions!$F$141)</f>
        <v>0</v>
      </c>
      <c r="G769" s="185">
        <f>IF($E769="One-off",0,F769)</f>
        <v>0</v>
      </c>
      <c r="H769" s="185">
        <f>IF($E769="One-off",0,F769)</f>
        <v>0</v>
      </c>
      <c r="I769" s="185">
        <f>IF($E769="One-off",0,F769)</f>
        <v>0</v>
      </c>
      <c r="J769" s="185">
        <f>IF($E769="One-off",0,F769)</f>
        <v>0</v>
      </c>
      <c r="K769" s="185">
        <f>IF($E769="One-off",0,F769)</f>
        <v>0</v>
      </c>
      <c r="L769" s="185">
        <f>IF($E769="One-off",0,F769)</f>
        <v>0</v>
      </c>
      <c r="M769" s="185">
        <f>IF($E769="One-off",0,F769)</f>
        <v>0</v>
      </c>
      <c r="N769" s="185">
        <f>IF($E769="One-off",0,F769)</f>
        <v>0</v>
      </c>
      <c r="O769" s="185">
        <f>IF($E769="One-off",0,F769)</f>
        <v>0</v>
      </c>
      <c r="P769" s="185">
        <f>IF($E769="One-off",0,F769)</f>
        <v>0</v>
      </c>
      <c r="Q769" s="185">
        <f>IF($E769="One-off",0,F769)</f>
        <v>0</v>
      </c>
      <c r="R769" s="185">
        <f>IF($E769="One-off",0,F769)</f>
        <v>0</v>
      </c>
      <c r="S769" s="185">
        <f>IF($E769="One-off",0,F769)</f>
        <v>0</v>
      </c>
      <c r="T769" s="185">
        <f>IF($E769="One-off",0,F769)</f>
        <v>0</v>
      </c>
      <c r="U769" s="237"/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85">
        <f>SUMIFS(Assumptions!$J$151:$J$164,Assumptions!$B$151:$B$164,$B770,Assumptions!$L$151:$L$164,"Yes")*(1+Assumptions!$F$137+Assumptions!$F$141)</f>
        <v>0</v>
      </c>
      <c r="G770" s="185">
        <f>IF($E770="One-off",0,F770)</f>
        <v>0</v>
      </c>
      <c r="H770" s="185">
        <f>IF($E770="One-off",0,F770)</f>
        <v>0</v>
      </c>
      <c r="I770" s="185">
        <f>IF($E770="One-off",0,F770)</f>
        <v>0</v>
      </c>
      <c r="J770" s="185">
        <f>IF($E770="One-off",0,F770)</f>
        <v>0</v>
      </c>
      <c r="K770" s="185">
        <f>IF($E770="One-off",0,F770)</f>
        <v>0</v>
      </c>
      <c r="L770" s="185">
        <f>IF($E770="One-off",0,F770)</f>
        <v>0</v>
      </c>
      <c r="M770" s="185">
        <f>IF($E770="One-off",0,F770)</f>
        <v>0</v>
      </c>
      <c r="N770" s="185">
        <f>IF($E770="One-off",0,F770)</f>
        <v>0</v>
      </c>
      <c r="O770" s="185">
        <f>IF($E770="One-off",0,F770)</f>
        <v>0</v>
      </c>
      <c r="P770" s="185">
        <f>IF($E770="One-off",0,F770)</f>
        <v>0</v>
      </c>
      <c r="Q770" s="185">
        <f>IF($E770="One-off",0,F770)</f>
        <v>0</v>
      </c>
      <c r="R770" s="185">
        <f>IF($E770="One-off",0,F770)</f>
        <v>0</v>
      </c>
      <c r="S770" s="185">
        <f>IF($E770="One-off",0,F770)</f>
        <v>0</v>
      </c>
      <c r="T770" s="185">
        <f>IF($E770="One-off",0,F770)</f>
        <v>0</v>
      </c>
      <c r="U770" s="237"/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85">
        <f>SUMIFS(Assumptions!$J$151:$J$164,Assumptions!$B$151:$B$164,$B771,Assumptions!$M$151:$M$164,"Yes")*(1+Assumptions!$F$137+Assumptions!$F$141)</f>
        <v>0</v>
      </c>
      <c r="G771" s="185">
        <f>IF($E771="One-off",0,F771)</f>
        <v>0</v>
      </c>
      <c r="H771" s="185">
        <f>IF($E771="One-off",0,F771)</f>
        <v>0</v>
      </c>
      <c r="I771" s="185">
        <f>IF($E771="One-off",0,F771)</f>
        <v>0</v>
      </c>
      <c r="J771" s="185">
        <f>IF($E771="One-off",0,F771)</f>
        <v>0</v>
      </c>
      <c r="K771" s="185">
        <f>IF($E771="One-off",0,F771)</f>
        <v>0</v>
      </c>
      <c r="L771" s="185">
        <f>IF($E771="One-off",0,F771)</f>
        <v>0</v>
      </c>
      <c r="M771" s="185">
        <f>IF($E771="One-off",0,F771)</f>
        <v>0</v>
      </c>
      <c r="N771" s="185">
        <f>IF($E771="One-off",0,F771)</f>
        <v>0</v>
      </c>
      <c r="O771" s="185">
        <f>IF($E771="One-off",0,F771)</f>
        <v>0</v>
      </c>
      <c r="P771" s="185">
        <f>IF($E771="One-off",0,F771)</f>
        <v>0</v>
      </c>
      <c r="Q771" s="185">
        <f>IF($E771="One-off",0,F771)</f>
        <v>0</v>
      </c>
      <c r="R771" s="185">
        <f>IF($E771="One-off",0,F771)</f>
        <v>0</v>
      </c>
      <c r="S771" s="185">
        <f>IF($E771="One-off",0,F771)</f>
        <v>0</v>
      </c>
      <c r="T771" s="185">
        <f>IF($E771="One-off",0,F771)</f>
        <v>0</v>
      </c>
      <c r="U771" s="237"/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85">
        <f>SUMIFS(Assumptions!$J$151:$J$164,Assumptions!$B$151:$B$164,$B772,Assumptions!$N$151:$N$164,"Yes")*(1+Assumptions!$F$137+Assumptions!$F$141)</f>
        <v>103845.00000000001</v>
      </c>
      <c r="G772" s="185">
        <f>IF($E772="One-off",0,F772)</f>
        <v>103845.00000000001</v>
      </c>
      <c r="H772" s="185">
        <f>IF($E772="One-off",0,F772)</f>
        <v>103845.00000000001</v>
      </c>
      <c r="I772" s="185">
        <f>IF($E772="One-off",0,F772)</f>
        <v>103845.00000000001</v>
      </c>
      <c r="J772" s="185">
        <f>IF($E772="One-off",0,F772)</f>
        <v>103845.00000000001</v>
      </c>
      <c r="K772" s="185">
        <f>IF($E772="One-off",0,F772)</f>
        <v>103845.00000000001</v>
      </c>
      <c r="L772" s="185">
        <f>IF($E772="One-off",0,F772)</f>
        <v>103845.00000000001</v>
      </c>
      <c r="M772" s="185">
        <f>IF($E772="One-off",0,F772)</f>
        <v>103845.00000000001</v>
      </c>
      <c r="N772" s="185">
        <f>IF($E772="One-off",0,F772)</f>
        <v>103845.00000000001</v>
      </c>
      <c r="O772" s="185">
        <f>IF($E772="One-off",0,F772)</f>
        <v>103845.00000000001</v>
      </c>
      <c r="P772" s="185">
        <f>IF($E772="One-off",0,F772)</f>
        <v>103845.00000000001</v>
      </c>
      <c r="Q772" s="185">
        <f>IF($E772="One-off",0,F772)</f>
        <v>103845.00000000001</v>
      </c>
      <c r="R772" s="185">
        <f>IF($E772="One-off",0,F772)</f>
        <v>103845.00000000001</v>
      </c>
      <c r="S772" s="185">
        <f>IF($E772="One-off",0,F772)</f>
        <v>103845.00000000001</v>
      </c>
      <c r="T772" s="185">
        <f>IF($E772="One-off",0,F772)</f>
        <v>103845.00000000001</v>
      </c>
      <c r="U772" s="237"/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85">
        <f>SUMIFS(Assumptions!$J$151:$J$164,Assumptions!$B$151:$B$164,$B773,Assumptions!$O$151:$O$164,"Yes")*(1+Assumptions!$F$137+Assumptions!$F$141)</f>
        <v>103845.00000000001</v>
      </c>
      <c r="G773" s="185">
        <f>IF($E773="One-off",0,F773)</f>
        <v>103845.00000000001</v>
      </c>
      <c r="H773" s="185">
        <f>IF($E773="One-off",0,F773)</f>
        <v>103845.00000000001</v>
      </c>
      <c r="I773" s="185">
        <f>IF($E773="One-off",0,F773)</f>
        <v>103845.00000000001</v>
      </c>
      <c r="J773" s="185">
        <f>IF($E773="One-off",0,F773)</f>
        <v>103845.00000000001</v>
      </c>
      <c r="K773" s="185">
        <f>IF($E773="One-off",0,F773)</f>
        <v>103845.00000000001</v>
      </c>
      <c r="L773" s="185">
        <f>IF($E773="One-off",0,F773)</f>
        <v>103845.00000000001</v>
      </c>
      <c r="M773" s="185">
        <f>IF($E773="One-off",0,F773)</f>
        <v>103845.00000000001</v>
      </c>
      <c r="N773" s="185">
        <f>IF($E773="One-off",0,F773)</f>
        <v>103845.00000000001</v>
      </c>
      <c r="O773" s="185">
        <f>IF($E773="One-off",0,F773)</f>
        <v>103845.00000000001</v>
      </c>
      <c r="P773" s="185">
        <f>IF($E773="One-off",0,F773)</f>
        <v>103845.00000000001</v>
      </c>
      <c r="Q773" s="185">
        <f>IF($E773="One-off",0,F773)</f>
        <v>103845.00000000001</v>
      </c>
      <c r="R773" s="185">
        <f>IF($E773="One-off",0,F773)</f>
        <v>103845.00000000001</v>
      </c>
      <c r="S773" s="185">
        <f>IF($E773="One-off",0,F773)</f>
        <v>103845.00000000001</v>
      </c>
      <c r="T773" s="185">
        <f>IF($E773="One-off",0,F773)</f>
        <v>103845.00000000001</v>
      </c>
      <c r="U773" s="237"/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F774" s="185"/>
      <c r="G774" s="185"/>
      <c r="H774" s="185"/>
      <c r="I774" s="185"/>
      <c r="J774" s="185"/>
      <c r="K774" s="185"/>
      <c r="L774" s="185"/>
      <c r="M774" s="185"/>
      <c r="N774" s="185"/>
      <c r="O774" s="185"/>
      <c r="P774" s="185"/>
      <c r="Q774" s="185"/>
      <c r="R774" s="185"/>
      <c r="S774" s="185"/>
      <c r="T774" s="185"/>
      <c r="U774" s="23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85">
        <f>SUMIFS(Assumptions!$J$151:$J$164,Assumptions!$B$151:$B$164,$B775,Assumptions!$K$151:$K$164,"Yes")*(1+Assumptions!$F$137+Assumptions!$F$141)</f>
        <v>0</v>
      </c>
      <c r="G775" s="185">
        <f>IF($E775="One-off",0,F775)</f>
        <v>0</v>
      </c>
      <c r="H775" s="185">
        <f>IF($E775="One-off",0,F775)</f>
        <v>0</v>
      </c>
      <c r="I775" s="185">
        <f>IF($E775="One-off",0,F775)</f>
        <v>0</v>
      </c>
      <c r="J775" s="185">
        <f>IF($E775="One-off",0,F775)</f>
        <v>0</v>
      </c>
      <c r="K775" s="185">
        <f>IF($E775="One-off",0,F775)</f>
        <v>0</v>
      </c>
      <c r="L775" s="185">
        <f>IF($E775="One-off",0,F775)</f>
        <v>0</v>
      </c>
      <c r="M775" s="185">
        <f>IF($E775="One-off",0,F775)</f>
        <v>0</v>
      </c>
      <c r="N775" s="185">
        <f>IF($E775="One-off",0,F775)</f>
        <v>0</v>
      </c>
      <c r="O775" s="185">
        <f>IF($E775="One-off",0,F775)</f>
        <v>0</v>
      </c>
      <c r="P775" s="185">
        <f>IF($E775="One-off",0,F775)</f>
        <v>0</v>
      </c>
      <c r="Q775" s="185">
        <f>IF($E775="One-off",0,F775)</f>
        <v>0</v>
      </c>
      <c r="R775" s="185">
        <f>IF($E775="One-off",0,F775)</f>
        <v>0</v>
      </c>
      <c r="S775" s="185">
        <f>IF($E775="One-off",0,F775)</f>
        <v>0</v>
      </c>
      <c r="T775" s="185">
        <f>IF($E775="One-off",0,F775)</f>
        <v>0</v>
      </c>
      <c r="U775" s="237"/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85">
        <f>SUMIFS(Assumptions!$J$151:$J$164,Assumptions!$B$151:$B$164,$B776,Assumptions!$L$151:$L$164,"Yes")*(1+Assumptions!$F$137+Assumptions!$F$141)</f>
        <v>0</v>
      </c>
      <c r="G776" s="185">
        <f>IF($E776="One-off",0,F776)</f>
        <v>0</v>
      </c>
      <c r="H776" s="185">
        <f>IF($E776="One-off",0,F776)</f>
        <v>0</v>
      </c>
      <c r="I776" s="185">
        <f>IF($E776="One-off",0,F776)</f>
        <v>0</v>
      </c>
      <c r="J776" s="185">
        <f>IF($E776="One-off",0,F776)</f>
        <v>0</v>
      </c>
      <c r="K776" s="185">
        <f>IF($E776="One-off",0,F776)</f>
        <v>0</v>
      </c>
      <c r="L776" s="185">
        <f>IF($E776="One-off",0,F776)</f>
        <v>0</v>
      </c>
      <c r="M776" s="185">
        <f>IF($E776="One-off",0,F776)</f>
        <v>0</v>
      </c>
      <c r="N776" s="185">
        <f>IF($E776="One-off",0,F776)</f>
        <v>0</v>
      </c>
      <c r="O776" s="185">
        <f>IF($E776="One-off",0,F776)</f>
        <v>0</v>
      </c>
      <c r="P776" s="185">
        <f>IF($E776="One-off",0,F776)</f>
        <v>0</v>
      </c>
      <c r="Q776" s="185">
        <f>IF($E776="One-off",0,F776)</f>
        <v>0</v>
      </c>
      <c r="R776" s="185">
        <f>IF($E776="One-off",0,F776)</f>
        <v>0</v>
      </c>
      <c r="S776" s="185">
        <f>IF($E776="One-off",0,F776)</f>
        <v>0</v>
      </c>
      <c r="T776" s="185">
        <f>IF($E776="One-off",0,F776)</f>
        <v>0</v>
      </c>
      <c r="U776" s="237"/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85">
        <f>SUMIFS(Assumptions!$J$151:$J$164,Assumptions!$B$151:$B$164,$B777,Assumptions!$M$151:$M$164,"Yes")*(1+Assumptions!$F$137+Assumptions!$F$141)</f>
        <v>0</v>
      </c>
      <c r="G777" s="185">
        <f>IF($E777="One-off",0,F777)</f>
        <v>0</v>
      </c>
      <c r="H777" s="185">
        <f>IF($E777="One-off",0,F777)</f>
        <v>0</v>
      </c>
      <c r="I777" s="185">
        <f>IF($E777="One-off",0,F777)</f>
        <v>0</v>
      </c>
      <c r="J777" s="185">
        <f>IF($E777="One-off",0,F777)</f>
        <v>0</v>
      </c>
      <c r="K777" s="185">
        <f>IF($E777="One-off",0,F777)</f>
        <v>0</v>
      </c>
      <c r="L777" s="185">
        <f>IF($E777="One-off",0,F777)</f>
        <v>0</v>
      </c>
      <c r="M777" s="185">
        <f>IF($E777="One-off",0,F777)</f>
        <v>0</v>
      </c>
      <c r="N777" s="185">
        <f>IF($E777="One-off",0,F777)</f>
        <v>0</v>
      </c>
      <c r="O777" s="185">
        <f>IF($E777="One-off",0,F777)</f>
        <v>0</v>
      </c>
      <c r="P777" s="185">
        <f>IF($E777="One-off",0,F777)</f>
        <v>0</v>
      </c>
      <c r="Q777" s="185">
        <f>IF($E777="One-off",0,F777)</f>
        <v>0</v>
      </c>
      <c r="R777" s="185">
        <f>IF($E777="One-off",0,F777)</f>
        <v>0</v>
      </c>
      <c r="S777" s="185">
        <f>IF($E777="One-off",0,F777)</f>
        <v>0</v>
      </c>
      <c r="T777" s="185">
        <f>IF($E777="One-off",0,F777)</f>
        <v>0</v>
      </c>
      <c r="U777" s="237"/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85">
        <f>SUMIFS(Assumptions!$J$151:$J$164,Assumptions!$B$151:$B$164,$B778,Assumptions!$N$151:$N$164,"Yes")*(1+Assumptions!$F$137+Assumptions!$F$141)</f>
        <v>36828.750000000007</v>
      </c>
      <c r="G778" s="185">
        <f>IF($E778="One-off",0,F778)</f>
        <v>36828.750000000007</v>
      </c>
      <c r="H778" s="185">
        <f>IF($E778="One-off",0,F778)</f>
        <v>36828.750000000007</v>
      </c>
      <c r="I778" s="185">
        <f>IF($E778="One-off",0,F778)</f>
        <v>36828.750000000007</v>
      </c>
      <c r="J778" s="185">
        <f>IF($E778="One-off",0,F778)</f>
        <v>36828.750000000007</v>
      </c>
      <c r="K778" s="185">
        <f>IF($E778="One-off",0,F778)</f>
        <v>36828.750000000007</v>
      </c>
      <c r="L778" s="185">
        <f>IF($E778="One-off",0,F778)</f>
        <v>36828.750000000007</v>
      </c>
      <c r="M778" s="185">
        <f>IF($E778="One-off",0,F778)</f>
        <v>36828.750000000007</v>
      </c>
      <c r="N778" s="185">
        <f>IF($E778="One-off",0,F778)</f>
        <v>36828.750000000007</v>
      </c>
      <c r="O778" s="185">
        <f>IF($E778="One-off",0,F778)</f>
        <v>36828.750000000007</v>
      </c>
      <c r="P778" s="185">
        <f>IF($E778="One-off",0,F778)</f>
        <v>36828.750000000007</v>
      </c>
      <c r="Q778" s="185">
        <f>IF($E778="One-off",0,F778)</f>
        <v>36828.750000000007</v>
      </c>
      <c r="R778" s="185">
        <f>IF($E778="One-off",0,F778)</f>
        <v>36828.750000000007</v>
      </c>
      <c r="S778" s="185">
        <f>IF($E778="One-off",0,F778)</f>
        <v>36828.750000000007</v>
      </c>
      <c r="T778" s="185">
        <f>IF($E778="One-off",0,F778)</f>
        <v>36828.750000000007</v>
      </c>
      <c r="U778" s="237"/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85">
        <f>SUMIFS(Assumptions!$J$151:$J$164,Assumptions!$B$151:$B$164,$B779,Assumptions!$O$151:$O$164,"Yes")*(1+Assumptions!$F$137+Assumptions!$F$141)</f>
        <v>36828.750000000007</v>
      </c>
      <c r="G779" s="185">
        <f>IF($E779="One-off",0,F779)</f>
        <v>36828.750000000007</v>
      </c>
      <c r="H779" s="185">
        <f>IF($E779="One-off",0,F779)</f>
        <v>36828.750000000007</v>
      </c>
      <c r="I779" s="185">
        <f>IF($E779="One-off",0,F779)</f>
        <v>36828.750000000007</v>
      </c>
      <c r="J779" s="185">
        <f>IF($E779="One-off",0,F779)</f>
        <v>36828.750000000007</v>
      </c>
      <c r="K779" s="185">
        <f>IF($E779="One-off",0,F779)</f>
        <v>36828.750000000007</v>
      </c>
      <c r="L779" s="185">
        <f>IF($E779="One-off",0,F779)</f>
        <v>36828.750000000007</v>
      </c>
      <c r="M779" s="185">
        <f>IF($E779="One-off",0,F779)</f>
        <v>36828.750000000007</v>
      </c>
      <c r="N779" s="185">
        <f>IF($E779="One-off",0,F779)</f>
        <v>36828.750000000007</v>
      </c>
      <c r="O779" s="185">
        <f>IF($E779="One-off",0,F779)</f>
        <v>36828.750000000007</v>
      </c>
      <c r="P779" s="185">
        <f>IF($E779="One-off",0,F779)</f>
        <v>36828.750000000007</v>
      </c>
      <c r="Q779" s="185">
        <f>IF($E779="One-off",0,F779)</f>
        <v>36828.750000000007</v>
      </c>
      <c r="R779" s="185">
        <f>IF($E779="One-off",0,F779)</f>
        <v>36828.750000000007</v>
      </c>
      <c r="S779" s="185">
        <f>IF($E779="One-off",0,F779)</f>
        <v>36828.750000000007</v>
      </c>
      <c r="T779" s="185">
        <f>IF($E779="One-off",0,F779)</f>
        <v>36828.750000000007</v>
      </c>
      <c r="U779" s="237"/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F780" s="185"/>
      <c r="G780" s="185"/>
      <c r="H780" s="185"/>
      <c r="I780" s="185"/>
      <c r="J780" s="185"/>
      <c r="K780" s="185"/>
      <c r="L780" s="185"/>
      <c r="M780" s="185"/>
      <c r="N780" s="185"/>
      <c r="O780" s="185"/>
      <c r="P780" s="185"/>
      <c r="Q780" s="185"/>
      <c r="R780" s="185"/>
      <c r="S780" s="185"/>
      <c r="T780" s="185"/>
      <c r="U780" s="23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85">
        <f>SUMIFS(Assumptions!$J$151:$J$164,Assumptions!$B$151:$B$164,$B781,Assumptions!$K$151:$K$164,"Yes")*(1+Assumptions!$F$137+Assumptions!$F$141)</f>
        <v>0</v>
      </c>
      <c r="G781" s="185">
        <f>IF($E781="One-off",0,F781)</f>
        <v>0</v>
      </c>
      <c r="H781" s="185">
        <f>IF($E781="One-off",0,F781)</f>
        <v>0</v>
      </c>
      <c r="I781" s="185">
        <f>IF($E781="One-off",0,F781)</f>
        <v>0</v>
      </c>
      <c r="J781" s="185">
        <f>IF($E781="One-off",0,F781)</f>
        <v>0</v>
      </c>
      <c r="K781" s="185">
        <f>IF($E781="One-off",0,F781)</f>
        <v>0</v>
      </c>
      <c r="L781" s="185">
        <f>IF($E781="One-off",0,F781)</f>
        <v>0</v>
      </c>
      <c r="M781" s="185">
        <f>IF($E781="One-off",0,F781)</f>
        <v>0</v>
      </c>
      <c r="N781" s="185">
        <f>IF($E781="One-off",0,F781)</f>
        <v>0</v>
      </c>
      <c r="O781" s="185">
        <f>IF($E781="One-off",0,F781)</f>
        <v>0</v>
      </c>
      <c r="P781" s="185">
        <f>IF($E781="One-off",0,F781)</f>
        <v>0</v>
      </c>
      <c r="Q781" s="185">
        <f>IF($E781="One-off",0,F781)</f>
        <v>0</v>
      </c>
      <c r="R781" s="185">
        <f>IF($E781="One-off",0,F781)</f>
        <v>0</v>
      </c>
      <c r="S781" s="185">
        <f>IF($E781="One-off",0,F781)</f>
        <v>0</v>
      </c>
      <c r="T781" s="185">
        <f>IF($E781="One-off",0,F781)</f>
        <v>0</v>
      </c>
      <c r="U781" s="237"/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85">
        <f>SUMIFS(Assumptions!$J$151:$J$164,Assumptions!$B$151:$B$164,$B782,Assumptions!$L$151:$L$164,"Yes")*(1+Assumptions!$F$137+Assumptions!$F$141)</f>
        <v>0</v>
      </c>
      <c r="G782" s="185">
        <f>IF($E782="One-off",0,F782)</f>
        <v>0</v>
      </c>
      <c r="H782" s="185">
        <f>IF($E782="One-off",0,F782)</f>
        <v>0</v>
      </c>
      <c r="I782" s="185">
        <f>IF($E782="One-off",0,F782)</f>
        <v>0</v>
      </c>
      <c r="J782" s="185">
        <f>IF($E782="One-off",0,F782)</f>
        <v>0</v>
      </c>
      <c r="K782" s="185">
        <f>IF($E782="One-off",0,F782)</f>
        <v>0</v>
      </c>
      <c r="L782" s="185">
        <f>IF($E782="One-off",0,F782)</f>
        <v>0</v>
      </c>
      <c r="M782" s="185">
        <f>IF($E782="One-off",0,F782)</f>
        <v>0</v>
      </c>
      <c r="N782" s="185">
        <f>IF($E782="One-off",0,F782)</f>
        <v>0</v>
      </c>
      <c r="O782" s="185">
        <f>IF($E782="One-off",0,F782)</f>
        <v>0</v>
      </c>
      <c r="P782" s="185">
        <f>IF($E782="One-off",0,F782)</f>
        <v>0</v>
      </c>
      <c r="Q782" s="185">
        <f>IF($E782="One-off",0,F782)</f>
        <v>0</v>
      </c>
      <c r="R782" s="185">
        <f>IF($E782="One-off",0,F782)</f>
        <v>0</v>
      </c>
      <c r="S782" s="185">
        <f>IF($E782="One-off",0,F782)</f>
        <v>0</v>
      </c>
      <c r="T782" s="185">
        <f>IF($E782="One-off",0,F782)</f>
        <v>0</v>
      </c>
      <c r="U782" s="237"/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85">
        <f>SUMIFS(Assumptions!$J$151:$J$164,Assumptions!$B$151:$B$164,$B783,Assumptions!$M$151:$M$164,"Yes")*(1+Assumptions!$F$137+Assumptions!$F$141)</f>
        <v>0</v>
      </c>
      <c r="G783" s="185">
        <f>IF($E783="One-off",0,F783)</f>
        <v>0</v>
      </c>
      <c r="H783" s="185">
        <f>IF($E783="One-off",0,F783)</f>
        <v>0</v>
      </c>
      <c r="I783" s="185">
        <f>IF($E783="One-off",0,F783)</f>
        <v>0</v>
      </c>
      <c r="J783" s="185">
        <f>IF($E783="One-off",0,F783)</f>
        <v>0</v>
      </c>
      <c r="K783" s="185">
        <f>IF($E783="One-off",0,F783)</f>
        <v>0</v>
      </c>
      <c r="L783" s="185">
        <f>IF($E783="One-off",0,F783)</f>
        <v>0</v>
      </c>
      <c r="M783" s="185">
        <f>IF($E783="One-off",0,F783)</f>
        <v>0</v>
      </c>
      <c r="N783" s="185">
        <f>IF($E783="One-off",0,F783)</f>
        <v>0</v>
      </c>
      <c r="O783" s="185">
        <f>IF($E783="One-off",0,F783)</f>
        <v>0</v>
      </c>
      <c r="P783" s="185">
        <f>IF($E783="One-off",0,F783)</f>
        <v>0</v>
      </c>
      <c r="Q783" s="185">
        <f>IF($E783="One-off",0,F783)</f>
        <v>0</v>
      </c>
      <c r="R783" s="185">
        <f>IF($E783="One-off",0,F783)</f>
        <v>0</v>
      </c>
      <c r="S783" s="185">
        <f>IF($E783="One-off",0,F783)</f>
        <v>0</v>
      </c>
      <c r="T783" s="185">
        <f>IF($E783="One-off",0,F783)</f>
        <v>0</v>
      </c>
      <c r="U783" s="237"/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85">
        <f>SUMIFS(Assumptions!$J$151:$J$164,Assumptions!$B$151:$B$164,$B784,Assumptions!$N$151:$N$164,"Yes")*(1+Assumptions!$F$137+Assumptions!$F$141)</f>
        <v>6641.2500000000009</v>
      </c>
      <c r="G784" s="185">
        <f>IF($E784="One-off",0,F784)</f>
        <v>6641.2500000000009</v>
      </c>
      <c r="H784" s="185">
        <f>IF($E784="One-off",0,F784)</f>
        <v>6641.2500000000009</v>
      </c>
      <c r="I784" s="185">
        <f>IF($E784="One-off",0,F784)</f>
        <v>6641.2500000000009</v>
      </c>
      <c r="J784" s="185">
        <f>IF($E784="One-off",0,F784)</f>
        <v>6641.2500000000009</v>
      </c>
      <c r="K784" s="185">
        <f>IF($E784="One-off",0,F784)</f>
        <v>6641.2500000000009</v>
      </c>
      <c r="L784" s="185">
        <f>IF($E784="One-off",0,F784)</f>
        <v>6641.2500000000009</v>
      </c>
      <c r="M784" s="185">
        <f>IF($E784="One-off",0,F784)</f>
        <v>6641.2500000000009</v>
      </c>
      <c r="N784" s="185">
        <f>IF($E784="One-off",0,F784)</f>
        <v>6641.2500000000009</v>
      </c>
      <c r="O784" s="185">
        <f>IF($E784="One-off",0,F784)</f>
        <v>6641.2500000000009</v>
      </c>
      <c r="P784" s="185">
        <f>IF($E784="One-off",0,F784)</f>
        <v>6641.2500000000009</v>
      </c>
      <c r="Q784" s="185">
        <f>IF($E784="One-off",0,F784)</f>
        <v>6641.2500000000009</v>
      </c>
      <c r="R784" s="185">
        <f>IF($E784="One-off",0,F784)</f>
        <v>6641.2500000000009</v>
      </c>
      <c r="S784" s="185">
        <f>IF($E784="One-off",0,F784)</f>
        <v>6641.2500000000009</v>
      </c>
      <c r="T784" s="185">
        <f>IF($E784="One-off",0,F784)</f>
        <v>6641.2500000000009</v>
      </c>
      <c r="U784" s="237"/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85">
        <f>SUMIFS(Assumptions!$J$151:$J$164,Assumptions!$B$151:$B$164,$B785,Assumptions!$O$151:$O$164,"Yes")*(1+Assumptions!$F$137+Assumptions!$F$141)</f>
        <v>6641.2500000000009</v>
      </c>
      <c r="G785" s="185">
        <f>IF($E785="One-off",0,F785)</f>
        <v>6641.2500000000009</v>
      </c>
      <c r="H785" s="185">
        <f>IF($E785="One-off",0,F785)</f>
        <v>6641.2500000000009</v>
      </c>
      <c r="I785" s="185">
        <f>IF($E785="One-off",0,F785)</f>
        <v>6641.2500000000009</v>
      </c>
      <c r="J785" s="185">
        <f>IF($E785="One-off",0,F785)</f>
        <v>6641.2500000000009</v>
      </c>
      <c r="K785" s="185">
        <f>IF($E785="One-off",0,F785)</f>
        <v>6641.2500000000009</v>
      </c>
      <c r="L785" s="185">
        <f>IF($E785="One-off",0,F785)</f>
        <v>6641.2500000000009</v>
      </c>
      <c r="M785" s="185">
        <f>IF($E785="One-off",0,F785)</f>
        <v>6641.2500000000009</v>
      </c>
      <c r="N785" s="185">
        <f>IF($E785="One-off",0,F785)</f>
        <v>6641.2500000000009</v>
      </c>
      <c r="O785" s="185">
        <f>IF($E785="One-off",0,F785)</f>
        <v>6641.2500000000009</v>
      </c>
      <c r="P785" s="185">
        <f>IF($E785="One-off",0,F785)</f>
        <v>6641.2500000000009</v>
      </c>
      <c r="Q785" s="185">
        <f>IF($E785="One-off",0,F785)</f>
        <v>6641.2500000000009</v>
      </c>
      <c r="R785" s="185">
        <f>IF($E785="One-off",0,F785)</f>
        <v>6641.2500000000009</v>
      </c>
      <c r="S785" s="185">
        <f>IF($E785="One-off",0,F785)</f>
        <v>6641.2500000000009</v>
      </c>
      <c r="T785" s="185">
        <f>IF($E785="One-off",0,F785)</f>
        <v>6641.2500000000009</v>
      </c>
      <c r="U785" s="237"/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 ca="1">-IFERROR(IF($D788="Farm",SUMPRODUCT((F$159:F$163),(F739:F743))/SUM(F159:F163),SUMPRODUCT((F739:F743),(F$159:F$163))*SUMPRODUCT((F$249:F$253),(F$569:F$573))),0)</f>
        <v>-6037.5000000000009</v>
      </c>
      <c r="G788" s="15">
        <f t="shared" ref="G788:T788" ca="1" si="441">-IFERROR(IF($D788="Farm",SUMPRODUCT((G$159:G$163)*(G739:G743))/SUM(G159:G163),SUMPRODUCT((G739:G743)*(G$159:G$163))*SUMPRODUCT((G$249:G$253)*(G$569:G$573))),0)</f>
        <v>0</v>
      </c>
      <c r="H788" s="15">
        <f t="shared" ca="1" si="441"/>
        <v>0</v>
      </c>
      <c r="I788" s="15">
        <f t="shared" ca="1" si="441"/>
        <v>0</v>
      </c>
      <c r="J788" s="15">
        <f t="shared" ca="1" si="441"/>
        <v>0</v>
      </c>
      <c r="K788" s="15">
        <f t="shared" ca="1" si="441"/>
        <v>0</v>
      </c>
      <c r="L788" s="15">
        <f t="shared" ca="1" si="441"/>
        <v>0</v>
      </c>
      <c r="M788" s="15">
        <f t="shared" ca="1" si="441"/>
        <v>0</v>
      </c>
      <c r="N788" s="15">
        <f t="shared" ca="1" si="441"/>
        <v>0</v>
      </c>
      <c r="O788" s="15">
        <f t="shared" ca="1" si="441"/>
        <v>0</v>
      </c>
      <c r="P788" s="15">
        <f t="shared" ca="1" si="441"/>
        <v>0</v>
      </c>
      <c r="Q788" s="15">
        <f t="shared" ca="1" si="441"/>
        <v>0</v>
      </c>
      <c r="R788" s="15">
        <f t="shared" ca="1" si="441"/>
        <v>0</v>
      </c>
      <c r="S788" s="15">
        <f t="shared" ca="1" si="441"/>
        <v>0</v>
      </c>
      <c r="T788" s="15">
        <f t="shared" ca="1" si="441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 ca="1">-IFERROR(IF($D789="Farm",SUMPRODUCT((F$159:F$163),(F745:F749))/SUM(F159:F163),SUMPRODUCT((F745:F749),(F$159:F$163))*SUMPRODUCT((F$249:F$253),(F$569:F$573))),0)</f>
        <v>-13812.254400000002</v>
      </c>
      <c r="G789" s="15">
        <f t="shared" ref="G789:T789" ca="1" si="442">-IFERROR(IF($D789="Farm",SUMPRODUCT((G$159:G$163)*(G745:G749))/SUM(G159:G163),SUMPRODUCT((G745:G749)*(G$159:G$163))*SUMPRODUCT((G$249:G$253)*(G$569:G$573))),0)</f>
        <v>-13812.254400000003</v>
      </c>
      <c r="H789" s="15">
        <f t="shared" ca="1" si="442"/>
        <v>-13812.254400000003</v>
      </c>
      <c r="I789" s="15">
        <f t="shared" ca="1" si="442"/>
        <v>-13812.254400000003</v>
      </c>
      <c r="J789" s="15">
        <f t="shared" ca="1" si="442"/>
        <v>-13812.254400000003</v>
      </c>
      <c r="K789" s="15">
        <f t="shared" ca="1" si="442"/>
        <v>-13812.254400000003</v>
      </c>
      <c r="L789" s="15">
        <f t="shared" ca="1" si="442"/>
        <v>-13812.254400000003</v>
      </c>
      <c r="M789" s="15">
        <f t="shared" ca="1" si="442"/>
        <v>-13812.254400000003</v>
      </c>
      <c r="N789" s="15">
        <f t="shared" ca="1" si="442"/>
        <v>-13812.254400000003</v>
      </c>
      <c r="O789" s="15">
        <f t="shared" ca="1" si="442"/>
        <v>-13812.254400000003</v>
      </c>
      <c r="P789" s="15">
        <f t="shared" ca="1" si="442"/>
        <v>-13812.254400000003</v>
      </c>
      <c r="Q789" s="15">
        <f t="shared" ca="1" si="442"/>
        <v>-13812.254400000003</v>
      </c>
      <c r="R789" s="15">
        <f t="shared" ca="1" si="442"/>
        <v>-13812.254400000003</v>
      </c>
      <c r="S789" s="15">
        <f t="shared" ca="1" si="442"/>
        <v>-13812.254400000003</v>
      </c>
      <c r="T789" s="15">
        <f t="shared" ca="1" si="442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 ca="1">-IF($D790="Farm",SUMPRODUCT((F$159:F$163),(F751:F755))/SUM(F159:F163),SUMPRODUCT((F751:F755),(F$159:F$163))*SUMPRODUCT((F$249:F$253),(F$569:F$573)))</f>
        <v>-37794.75</v>
      </c>
      <c r="G790" s="15">
        <f t="shared" ref="G790:T790" ca="1" si="443">-IF($D790="Farm",SUMPRODUCT((G$159:G$163)*(G751:G755))/SUM(G159:G163),SUMPRODUCT((G751:G755)*(G$159:G$163))*SUMPRODUCT((G$249:G$253)*(G$569:G$573)))</f>
        <v>-37794.750000000007</v>
      </c>
      <c r="H790" s="15">
        <f t="shared" ca="1" si="443"/>
        <v>-37794.750000000007</v>
      </c>
      <c r="I790" s="15">
        <f t="shared" ca="1" si="443"/>
        <v>-37794.750000000007</v>
      </c>
      <c r="J790" s="15">
        <f t="shared" ca="1" si="443"/>
        <v>-37794.750000000007</v>
      </c>
      <c r="K790" s="15">
        <f t="shared" ca="1" si="443"/>
        <v>-37794.750000000007</v>
      </c>
      <c r="L790" s="15">
        <f t="shared" ca="1" si="443"/>
        <v>-37794.750000000007</v>
      </c>
      <c r="M790" s="15">
        <f t="shared" ca="1" si="443"/>
        <v>-37794.750000000007</v>
      </c>
      <c r="N790" s="15">
        <f t="shared" ca="1" si="443"/>
        <v>-37794.750000000007</v>
      </c>
      <c r="O790" s="15">
        <f t="shared" ca="1" si="443"/>
        <v>-37794.750000000007</v>
      </c>
      <c r="P790" s="15">
        <f t="shared" ca="1" si="443"/>
        <v>-37794.750000000007</v>
      </c>
      <c r="Q790" s="15">
        <f t="shared" ca="1" si="443"/>
        <v>-37794.750000000007</v>
      </c>
      <c r="R790" s="15">
        <f t="shared" ca="1" si="443"/>
        <v>-37794.750000000007</v>
      </c>
      <c r="S790" s="15">
        <f t="shared" ca="1" si="443"/>
        <v>-37794.750000000007</v>
      </c>
      <c r="T790" s="15">
        <f t="shared" ca="1" si="443"/>
        <v>-37794.750000000007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 ca="1">-IF($D791="Farm",SUMPRODUCT((F$159:F$163),(F757:F761))/SUM(F159:F163),SUMPRODUCT((F757:F761),(F$159:F$163))*SUMPRODUCT((F$249:F$253),(F$569:F$573)))</f>
        <v>-25695.600000000006</v>
      </c>
      <c r="G791" s="15">
        <f t="shared" ref="G791:T791" ca="1" si="444">-IF($D791="Farm",SUMPRODUCT((G$159:G$163)*(G757:G761))/SUM(G159:G163),SUMPRODUCT((G757:G761)*(G$159:G$163))*SUMPRODUCT((G$249:G$253)*(G$569:G$573)))</f>
        <v>-25695.600000000006</v>
      </c>
      <c r="H791" s="15">
        <f t="shared" ca="1" si="444"/>
        <v>-25695.600000000006</v>
      </c>
      <c r="I791" s="15">
        <f t="shared" ca="1" si="444"/>
        <v>-25695.600000000006</v>
      </c>
      <c r="J791" s="15">
        <f t="shared" ca="1" si="444"/>
        <v>-25695.600000000006</v>
      </c>
      <c r="K791" s="15">
        <f t="shared" ca="1" si="444"/>
        <v>-25695.600000000006</v>
      </c>
      <c r="L791" s="15">
        <f t="shared" ca="1" si="444"/>
        <v>-25695.600000000006</v>
      </c>
      <c r="M791" s="15">
        <f t="shared" ca="1" si="444"/>
        <v>-25695.600000000006</v>
      </c>
      <c r="N791" s="15">
        <f t="shared" ca="1" si="444"/>
        <v>-25695.600000000006</v>
      </c>
      <c r="O791" s="15">
        <f t="shared" ca="1" si="444"/>
        <v>-25695.600000000006</v>
      </c>
      <c r="P791" s="15">
        <f t="shared" ca="1" si="444"/>
        <v>-25695.600000000006</v>
      </c>
      <c r="Q791" s="15">
        <f t="shared" ca="1" si="444"/>
        <v>-25695.600000000006</v>
      </c>
      <c r="R791" s="15">
        <f t="shared" ca="1" si="444"/>
        <v>-25695.600000000006</v>
      </c>
      <c r="S791" s="15">
        <f t="shared" ca="1" si="444"/>
        <v>-25695.600000000006</v>
      </c>
      <c r="T791" s="15">
        <f t="shared" ca="1" si="444"/>
        <v>-25695.600000000006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 ca="1">-IF($D792="Farm",SUMPRODUCT((F$159:F$163),(F763:F767))/SUM(F159:F163),SUMPRODUCT((F763:F767),(F$159:F$163))*SUMPRODUCT((F$249:F$253),(F$569:F$573)))</f>
        <v>-54382.222222222226</v>
      </c>
      <c r="G792" s="15">
        <f t="shared" ref="G792:T792" ca="1" si="445">-IF($D792="Farm",SUMPRODUCT((G$159:G$163)*(G763:G767))/SUM(G159:G163),SUMPRODUCT((G763:G767)*(G$159:G$163))*SUMPRODUCT((G$249:G$253)*(G$569:G$573)))</f>
        <v>-54382.222222222226</v>
      </c>
      <c r="H792" s="15">
        <f t="shared" ca="1" si="445"/>
        <v>-54382.222222222226</v>
      </c>
      <c r="I792" s="15">
        <f t="shared" ca="1" si="445"/>
        <v>-54382.222222222226</v>
      </c>
      <c r="J792" s="15">
        <f t="shared" ca="1" si="445"/>
        <v>-54382.222222222226</v>
      </c>
      <c r="K792" s="15">
        <f t="shared" ca="1" si="445"/>
        <v>-54382.222222222226</v>
      </c>
      <c r="L792" s="15">
        <f t="shared" ca="1" si="445"/>
        <v>-54382.222222222226</v>
      </c>
      <c r="M792" s="15">
        <f t="shared" ca="1" si="445"/>
        <v>-54382.222222222226</v>
      </c>
      <c r="N792" s="15">
        <f t="shared" ca="1" si="445"/>
        <v>-54382.222222222226</v>
      </c>
      <c r="O792" s="15">
        <f t="shared" ca="1" si="445"/>
        <v>-54382.222222222226</v>
      </c>
      <c r="P792" s="15">
        <f t="shared" ca="1" si="445"/>
        <v>-54382.222222222226</v>
      </c>
      <c r="Q792" s="15">
        <f t="shared" ca="1" si="445"/>
        <v>-54382.222222222226</v>
      </c>
      <c r="R792" s="15">
        <f t="shared" ca="1" si="445"/>
        <v>-54382.222222222226</v>
      </c>
      <c r="S792" s="15">
        <f t="shared" ca="1" si="445"/>
        <v>-54382.222222222226</v>
      </c>
      <c r="T792" s="15">
        <f t="shared" ca="1" si="445"/>
        <v>-54382.222222222226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 ca="1">-IF($D793="Farm",SUMPRODUCT((F$159:F$163),(F769:F773))/SUM(F159:F163),SUMPRODUCT((F769:F773),(F$159:F$163))*SUMPRODUCT((F$249:F$253),(F$569:F$573)))</f>
        <v>-103845.00000000001</v>
      </c>
      <c r="G793" s="15">
        <f t="shared" ref="G793:T793" ca="1" si="446">-IF($D793="Farm",SUMPRODUCT((G$159:G$163)*(G769:G773))/SUM(G159:G163),SUMPRODUCT((G769:G773)*(G$159:G$163))*SUMPRODUCT((G$249:G$253)*(G$569:G$573)))</f>
        <v>-415380.00000000006</v>
      </c>
      <c r="H793" s="15">
        <f t="shared" ca="1" si="446"/>
        <v>-415380.00000000006</v>
      </c>
      <c r="I793" s="15">
        <f t="shared" ca="1" si="446"/>
        <v>-415380.00000000006</v>
      </c>
      <c r="J793" s="15">
        <f t="shared" ca="1" si="446"/>
        <v>-415380.00000000006</v>
      </c>
      <c r="K793" s="15">
        <f t="shared" ca="1" si="446"/>
        <v>-415380.00000000006</v>
      </c>
      <c r="L793" s="15">
        <f t="shared" ca="1" si="446"/>
        <v>-415380.00000000006</v>
      </c>
      <c r="M793" s="15">
        <f t="shared" ca="1" si="446"/>
        <v>-415380.00000000006</v>
      </c>
      <c r="N793" s="15">
        <f t="shared" ca="1" si="446"/>
        <v>-415380.00000000006</v>
      </c>
      <c r="O793" s="15">
        <f t="shared" ca="1" si="446"/>
        <v>-415380.00000000006</v>
      </c>
      <c r="P793" s="15">
        <f t="shared" ca="1" si="446"/>
        <v>-415380.00000000006</v>
      </c>
      <c r="Q793" s="15">
        <f t="shared" ca="1" si="446"/>
        <v>-415380.00000000006</v>
      </c>
      <c r="R793" s="15">
        <f t="shared" ca="1" si="446"/>
        <v>-415380.00000000006</v>
      </c>
      <c r="S793" s="15">
        <f t="shared" ca="1" si="446"/>
        <v>-415380.00000000006</v>
      </c>
      <c r="T793" s="15">
        <f t="shared" ca="1" si="446"/>
        <v>-415380.00000000006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 ca="1">-IF($D794="Farm",SUMPRODUCT((F$159:F$163),(F775:F779))/SUM(F159:F163),SUMPRODUCT((F775:F779),(F$159:F$163))*SUMPRODUCT((F$249:F$253),(F$569:F$573)))</f>
        <v>-36828.750000000007</v>
      </c>
      <c r="G794" s="15">
        <f t="shared" ref="G794:T794" ca="1" si="447">-IF($D794="Farm",SUMPRODUCT((G$159:G$163)*(G775:G779))/SUM(G159:G163),SUMPRODUCT((G775:G779)*(G$159:G$163))*SUMPRODUCT((G$249:G$253)*(G$569:G$573)))</f>
        <v>-147315.00000000003</v>
      </c>
      <c r="H794" s="15">
        <f t="shared" ca="1" si="447"/>
        <v>-147315.00000000003</v>
      </c>
      <c r="I794" s="15">
        <f t="shared" ca="1" si="447"/>
        <v>-147315.00000000003</v>
      </c>
      <c r="J794" s="15">
        <f t="shared" ca="1" si="447"/>
        <v>-147315.00000000003</v>
      </c>
      <c r="K794" s="15">
        <f t="shared" ca="1" si="447"/>
        <v>-147315.00000000003</v>
      </c>
      <c r="L794" s="15">
        <f t="shared" ca="1" si="447"/>
        <v>-147315.00000000003</v>
      </c>
      <c r="M794" s="15">
        <f t="shared" ca="1" si="447"/>
        <v>-147315.00000000003</v>
      </c>
      <c r="N794" s="15">
        <f t="shared" ca="1" si="447"/>
        <v>-147315.00000000003</v>
      </c>
      <c r="O794" s="15">
        <f t="shared" ca="1" si="447"/>
        <v>-147315.00000000003</v>
      </c>
      <c r="P794" s="15">
        <f t="shared" ca="1" si="447"/>
        <v>-147315.00000000003</v>
      </c>
      <c r="Q794" s="15">
        <f t="shared" ca="1" si="447"/>
        <v>-147315.00000000003</v>
      </c>
      <c r="R794" s="15">
        <f t="shared" ca="1" si="447"/>
        <v>-147315.00000000003</v>
      </c>
      <c r="S794" s="15">
        <f t="shared" ca="1" si="447"/>
        <v>-147315.00000000003</v>
      </c>
      <c r="T794" s="15">
        <f t="shared" ca="1" si="447"/>
        <v>-147315.00000000003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 ca="1">-IFERROR(IF($D795="Farm",SUMPRODUCT((F$159:F$163),(F781:F785))/SUM(F159:F163),SUMPRODUCT((F781:F785),(F$159:F$163))*SUMPRODUCT((F$249:F$253),(F$569:F$573))),0)</f>
        <v>-1328.2500000000002</v>
      </c>
      <c r="G795" s="15">
        <f t="shared" ref="G795:T795" ca="1" si="448">-IFERROR(IF($D795="Farm",SUMPRODUCT((G$159:G$163)*(G781:G785))/SUM(G159:G163),SUMPRODUCT((G781:G785)*(G$159:G$163))*SUMPRODUCT((G$249:G$253)*(G$569:G$573))),0)</f>
        <v>-5313.0000000000009</v>
      </c>
      <c r="H795" s="15">
        <f t="shared" ca="1" si="448"/>
        <v>-5313.0000000000009</v>
      </c>
      <c r="I795" s="15">
        <f t="shared" ca="1" si="448"/>
        <v>-5313.0000000000009</v>
      </c>
      <c r="J795" s="15">
        <f t="shared" ca="1" si="448"/>
        <v>-5313.0000000000009</v>
      </c>
      <c r="K795" s="15">
        <f t="shared" ca="1" si="448"/>
        <v>-5313.0000000000009</v>
      </c>
      <c r="L795" s="15">
        <f t="shared" ca="1" si="448"/>
        <v>-5313.0000000000009</v>
      </c>
      <c r="M795" s="15">
        <f t="shared" ca="1" si="448"/>
        <v>-5313.0000000000009</v>
      </c>
      <c r="N795" s="15">
        <f t="shared" ca="1" si="448"/>
        <v>-5313.0000000000009</v>
      </c>
      <c r="O795" s="15">
        <f t="shared" ca="1" si="448"/>
        <v>-5313.0000000000009</v>
      </c>
      <c r="P795" s="15">
        <f t="shared" ca="1" si="448"/>
        <v>-5313.0000000000009</v>
      </c>
      <c r="Q795" s="15">
        <f t="shared" ca="1" si="448"/>
        <v>-5313.0000000000009</v>
      </c>
      <c r="R795" s="15">
        <f t="shared" ca="1" si="448"/>
        <v>-5313.0000000000009</v>
      </c>
      <c r="S795" s="15">
        <f t="shared" ca="1" si="448"/>
        <v>-5313.0000000000009</v>
      </c>
      <c r="T795" s="15">
        <f t="shared" ca="1" si="448"/>
        <v>-5313.0000000000009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 ca="1">F788/Assumptions!$F$133</f>
        <v>-11.243016759776538</v>
      </c>
      <c r="G797" s="15">
        <f ca="1">G788/Assumptions!$F$133</f>
        <v>0</v>
      </c>
      <c r="H797" s="15">
        <f ca="1">H788/Assumptions!$F$133</f>
        <v>0</v>
      </c>
      <c r="I797" s="15">
        <f ca="1">I788/Assumptions!$F$133</f>
        <v>0</v>
      </c>
      <c r="J797" s="15">
        <f ca="1">J788/Assumptions!$F$133</f>
        <v>0</v>
      </c>
      <c r="K797" s="15">
        <f ca="1">K788/Assumptions!$F$133</f>
        <v>0</v>
      </c>
      <c r="L797" s="15">
        <f ca="1">L788/Assumptions!$F$133</f>
        <v>0</v>
      </c>
      <c r="M797" s="15">
        <f ca="1">M788/Assumptions!$F$133</f>
        <v>0</v>
      </c>
      <c r="N797" s="15">
        <f ca="1">N788/Assumptions!$F$133</f>
        <v>0</v>
      </c>
      <c r="O797" s="15">
        <f ca="1">O788/Assumptions!$F$133</f>
        <v>0</v>
      </c>
      <c r="P797" s="15">
        <f ca="1">P788/Assumptions!$F$133</f>
        <v>0</v>
      </c>
      <c r="Q797" s="15">
        <f ca="1">Q788/Assumptions!$F$133</f>
        <v>0</v>
      </c>
      <c r="R797" s="15">
        <f ca="1">R788/Assumptions!$F$133</f>
        <v>0</v>
      </c>
      <c r="S797" s="15">
        <f ca="1">S788/Assumptions!$F$133</f>
        <v>0</v>
      </c>
      <c r="T797" s="15">
        <f ca="1"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449">B789</f>
        <v>Pruning</v>
      </c>
      <c r="C798" s="13" t="s">
        <v>39</v>
      </c>
      <c r="E798" s="27"/>
      <c r="F798" s="15">
        <f ca="1">F789/Assumptions!$F$133</f>
        <v>-25.721144134078216</v>
      </c>
      <c r="G798" s="15">
        <f ca="1">G789/Assumptions!$F$133</f>
        <v>-25.721144134078219</v>
      </c>
      <c r="H798" s="15">
        <f ca="1">H789/Assumptions!$F$133</f>
        <v>-25.721144134078219</v>
      </c>
      <c r="I798" s="15">
        <f ca="1">I789/Assumptions!$F$133</f>
        <v>-25.721144134078219</v>
      </c>
      <c r="J798" s="15">
        <f ca="1">J789/Assumptions!$F$133</f>
        <v>-25.721144134078219</v>
      </c>
      <c r="K798" s="15">
        <f ca="1">K789/Assumptions!$F$133</f>
        <v>-25.721144134078219</v>
      </c>
      <c r="L798" s="15">
        <f ca="1">L789/Assumptions!$F$133</f>
        <v>-25.721144134078219</v>
      </c>
      <c r="M798" s="15">
        <f ca="1">M789/Assumptions!$F$133</f>
        <v>-25.721144134078219</v>
      </c>
      <c r="N798" s="15">
        <f ca="1">N789/Assumptions!$F$133</f>
        <v>-25.721144134078219</v>
      </c>
      <c r="O798" s="15">
        <f ca="1">O789/Assumptions!$F$133</f>
        <v>-25.721144134078219</v>
      </c>
      <c r="P798" s="15">
        <f ca="1">P789/Assumptions!$F$133</f>
        <v>-25.721144134078219</v>
      </c>
      <c r="Q798" s="15">
        <f ca="1">Q789/Assumptions!$F$133</f>
        <v>-25.721144134078219</v>
      </c>
      <c r="R798" s="15">
        <f ca="1">R789/Assumptions!$F$133</f>
        <v>-25.721144134078219</v>
      </c>
      <c r="S798" s="15">
        <f ca="1">S789/Assumptions!$F$133</f>
        <v>-25.721144134078219</v>
      </c>
      <c r="T798" s="15">
        <f ca="1"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449"/>
        <v>Insecticide</v>
      </c>
      <c r="C799" s="13" t="s">
        <v>39</v>
      </c>
      <c r="E799" s="27"/>
      <c r="F799" s="15">
        <f ca="1">F790/Assumptions!$F$133</f>
        <v>-70.38128491620111</v>
      </c>
      <c r="G799" s="15">
        <f ca="1">G790/Assumptions!$F$133</f>
        <v>-70.381284916201125</v>
      </c>
      <c r="H799" s="15">
        <f ca="1">H790/Assumptions!$F$133</f>
        <v>-70.381284916201125</v>
      </c>
      <c r="I799" s="15">
        <f ca="1">I790/Assumptions!$F$133</f>
        <v>-70.381284916201125</v>
      </c>
      <c r="J799" s="15">
        <f ca="1">J790/Assumptions!$F$133</f>
        <v>-70.381284916201125</v>
      </c>
      <c r="K799" s="15">
        <f ca="1">K790/Assumptions!$F$133</f>
        <v>-70.381284916201125</v>
      </c>
      <c r="L799" s="15">
        <f ca="1">L790/Assumptions!$F$133</f>
        <v>-70.381284916201125</v>
      </c>
      <c r="M799" s="15">
        <f ca="1">M790/Assumptions!$F$133</f>
        <v>-70.381284916201125</v>
      </c>
      <c r="N799" s="15">
        <f ca="1">N790/Assumptions!$F$133</f>
        <v>-70.381284916201125</v>
      </c>
      <c r="O799" s="15">
        <f ca="1">O790/Assumptions!$F$133</f>
        <v>-70.381284916201125</v>
      </c>
      <c r="P799" s="15">
        <f ca="1">P790/Assumptions!$F$133</f>
        <v>-70.381284916201125</v>
      </c>
      <c r="Q799" s="15">
        <f ca="1">Q790/Assumptions!$F$133</f>
        <v>-70.381284916201125</v>
      </c>
      <c r="R799" s="15">
        <f ca="1">R790/Assumptions!$F$133</f>
        <v>-70.381284916201125</v>
      </c>
      <c r="S799" s="15">
        <f ca="1">S790/Assumptions!$F$133</f>
        <v>-70.381284916201125</v>
      </c>
      <c r="T799" s="15">
        <f ca="1">T790/Assumptions!$F$133</f>
        <v>-70.381284916201125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449"/>
        <v>Fungicide</v>
      </c>
      <c r="C800" s="13" t="s">
        <v>39</v>
      </c>
      <c r="E800" s="27"/>
      <c r="F800" s="15">
        <f ca="1">F791/Assumptions!$F$133</f>
        <v>-47.850279329608952</v>
      </c>
      <c r="G800" s="15">
        <f ca="1">G791/Assumptions!$F$133</f>
        <v>-47.850279329608952</v>
      </c>
      <c r="H800" s="15">
        <f ca="1">H791/Assumptions!$F$133</f>
        <v>-47.850279329608952</v>
      </c>
      <c r="I800" s="15">
        <f ca="1">I791/Assumptions!$F$133</f>
        <v>-47.850279329608952</v>
      </c>
      <c r="J800" s="15">
        <f ca="1">J791/Assumptions!$F$133</f>
        <v>-47.850279329608952</v>
      </c>
      <c r="K800" s="15">
        <f ca="1">K791/Assumptions!$F$133</f>
        <v>-47.850279329608952</v>
      </c>
      <c r="L800" s="15">
        <f ca="1">L791/Assumptions!$F$133</f>
        <v>-47.850279329608952</v>
      </c>
      <c r="M800" s="15">
        <f ca="1">M791/Assumptions!$F$133</f>
        <v>-47.850279329608952</v>
      </c>
      <c r="N800" s="15">
        <f ca="1">N791/Assumptions!$F$133</f>
        <v>-47.850279329608952</v>
      </c>
      <c r="O800" s="15">
        <f ca="1">O791/Assumptions!$F$133</f>
        <v>-47.850279329608952</v>
      </c>
      <c r="P800" s="15">
        <f ca="1">P791/Assumptions!$F$133</f>
        <v>-47.850279329608952</v>
      </c>
      <c r="Q800" s="15">
        <f ca="1">Q791/Assumptions!$F$133</f>
        <v>-47.850279329608952</v>
      </c>
      <c r="R800" s="15">
        <f ca="1">R791/Assumptions!$F$133</f>
        <v>-47.850279329608952</v>
      </c>
      <c r="S800" s="15">
        <f ca="1">S791/Assumptions!$F$133</f>
        <v>-47.850279329608952</v>
      </c>
      <c r="T800" s="15">
        <f ca="1">T791/Assumptions!$F$133</f>
        <v>-47.850279329608952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449"/>
        <v>Application</v>
      </c>
      <c r="C801" s="13" t="s">
        <v>39</v>
      </c>
      <c r="E801" s="27"/>
      <c r="F801" s="15">
        <f ca="1">F792/Assumptions!$F$133</f>
        <v>-101.27043244361681</v>
      </c>
      <c r="G801" s="15">
        <f ca="1">G792/Assumptions!$F$133</f>
        <v>-101.27043244361681</v>
      </c>
      <c r="H801" s="15">
        <f ca="1">H792/Assumptions!$F$133</f>
        <v>-101.27043244361681</v>
      </c>
      <c r="I801" s="15">
        <f ca="1">I792/Assumptions!$F$133</f>
        <v>-101.27043244361681</v>
      </c>
      <c r="J801" s="15">
        <f ca="1">J792/Assumptions!$F$133</f>
        <v>-101.27043244361681</v>
      </c>
      <c r="K801" s="15">
        <f ca="1">K792/Assumptions!$F$133</f>
        <v>-101.27043244361681</v>
      </c>
      <c r="L801" s="15">
        <f ca="1">L792/Assumptions!$F$133</f>
        <v>-101.27043244361681</v>
      </c>
      <c r="M801" s="15">
        <f ca="1">M792/Assumptions!$F$133</f>
        <v>-101.27043244361681</v>
      </c>
      <c r="N801" s="15">
        <f ca="1">N792/Assumptions!$F$133</f>
        <v>-101.27043244361681</v>
      </c>
      <c r="O801" s="15">
        <f ca="1">O792/Assumptions!$F$133</f>
        <v>-101.27043244361681</v>
      </c>
      <c r="P801" s="15">
        <f ca="1">P792/Assumptions!$F$133</f>
        <v>-101.27043244361681</v>
      </c>
      <c r="Q801" s="15">
        <f ca="1">Q792/Assumptions!$F$133</f>
        <v>-101.27043244361681</v>
      </c>
      <c r="R801" s="15">
        <f ca="1">R792/Assumptions!$F$133</f>
        <v>-101.27043244361681</v>
      </c>
      <c r="S801" s="15">
        <f ca="1">S792/Assumptions!$F$133</f>
        <v>-101.27043244361681</v>
      </c>
      <c r="T801" s="15">
        <f ca="1">T792/Assumptions!$F$133</f>
        <v>-101.27043244361681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449"/>
        <v>Fertilizer-PK</v>
      </c>
      <c r="C802" s="13" t="s">
        <v>39</v>
      </c>
      <c r="E802" s="27"/>
      <c r="F802" s="15">
        <f ca="1">F793/Assumptions!$F$133</f>
        <v>-193.37988826815646</v>
      </c>
      <c r="G802" s="15">
        <f ca="1">G793/Assumptions!$F$133</f>
        <v>-773.51955307262585</v>
      </c>
      <c r="H802" s="15">
        <f ca="1">H793/Assumptions!$F$133</f>
        <v>-773.51955307262585</v>
      </c>
      <c r="I802" s="15">
        <f ca="1">I793/Assumptions!$F$133</f>
        <v>-773.51955307262585</v>
      </c>
      <c r="J802" s="15">
        <f ca="1">J793/Assumptions!$F$133</f>
        <v>-773.51955307262585</v>
      </c>
      <c r="K802" s="15">
        <f ca="1">K793/Assumptions!$F$133</f>
        <v>-773.51955307262585</v>
      </c>
      <c r="L802" s="15">
        <f ca="1">L793/Assumptions!$F$133</f>
        <v>-773.51955307262585</v>
      </c>
      <c r="M802" s="15">
        <f ca="1">M793/Assumptions!$F$133</f>
        <v>-773.51955307262585</v>
      </c>
      <c r="N802" s="15">
        <f ca="1">N793/Assumptions!$F$133</f>
        <v>-773.51955307262585</v>
      </c>
      <c r="O802" s="15">
        <f ca="1">O793/Assumptions!$F$133</f>
        <v>-773.51955307262585</v>
      </c>
      <c r="P802" s="15">
        <f ca="1">P793/Assumptions!$F$133</f>
        <v>-773.51955307262585</v>
      </c>
      <c r="Q802" s="15">
        <f ca="1">Q793/Assumptions!$F$133</f>
        <v>-773.51955307262585</v>
      </c>
      <c r="R802" s="15">
        <f ca="1">R793/Assumptions!$F$133</f>
        <v>-773.51955307262585</v>
      </c>
      <c r="S802" s="15">
        <f ca="1">S793/Assumptions!$F$133</f>
        <v>-773.51955307262585</v>
      </c>
      <c r="T802" s="15">
        <f ca="1">T793/Assumptions!$F$133</f>
        <v>-773.51955307262585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449"/>
        <v>Fertilizer-NB</v>
      </c>
      <c r="C803" s="13" t="s">
        <v>39</v>
      </c>
      <c r="E803" s="27"/>
      <c r="F803" s="15">
        <f ca="1">F794/Assumptions!$F$133</f>
        <v>-68.582402234636888</v>
      </c>
      <c r="G803" s="15">
        <f ca="1">G794/Assumptions!$F$133</f>
        <v>-274.32960893854755</v>
      </c>
      <c r="H803" s="15">
        <f ca="1">H794/Assumptions!$F$133</f>
        <v>-274.32960893854755</v>
      </c>
      <c r="I803" s="15">
        <f ca="1">I794/Assumptions!$F$133</f>
        <v>-274.32960893854755</v>
      </c>
      <c r="J803" s="15">
        <f ca="1">J794/Assumptions!$F$133</f>
        <v>-274.32960893854755</v>
      </c>
      <c r="K803" s="15">
        <f ca="1">K794/Assumptions!$F$133</f>
        <v>-274.32960893854755</v>
      </c>
      <c r="L803" s="15">
        <f ca="1">L794/Assumptions!$F$133</f>
        <v>-274.32960893854755</v>
      </c>
      <c r="M803" s="15">
        <f ca="1">M794/Assumptions!$F$133</f>
        <v>-274.32960893854755</v>
      </c>
      <c r="N803" s="15">
        <f ca="1">N794/Assumptions!$F$133</f>
        <v>-274.32960893854755</v>
      </c>
      <c r="O803" s="15">
        <f ca="1">O794/Assumptions!$F$133</f>
        <v>-274.32960893854755</v>
      </c>
      <c r="P803" s="15">
        <f ca="1">P794/Assumptions!$F$133</f>
        <v>-274.32960893854755</v>
      </c>
      <c r="Q803" s="15">
        <f ca="1">Q794/Assumptions!$F$133</f>
        <v>-274.32960893854755</v>
      </c>
      <c r="R803" s="15">
        <f ca="1">R794/Assumptions!$F$133</f>
        <v>-274.32960893854755</v>
      </c>
      <c r="S803" s="15">
        <f ca="1">S794/Assumptions!$F$133</f>
        <v>-274.32960893854755</v>
      </c>
      <c r="T803" s="15">
        <f ca="1">T794/Assumptions!$F$133</f>
        <v>-274.32960893854755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449"/>
        <v>LifeInsurance</v>
      </c>
      <c r="C804" s="13" t="s">
        <v>39</v>
      </c>
      <c r="E804" s="27"/>
      <c r="F804" s="15">
        <f ca="1">F795/Assumptions!$F$133</f>
        <v>-2.4734636871508382</v>
      </c>
      <c r="G804" s="15">
        <f ca="1">G795/Assumptions!$F$133</f>
        <v>-9.8938547486033528</v>
      </c>
      <c r="H804" s="15">
        <f ca="1">H795/Assumptions!$F$133</f>
        <v>-9.8938547486033528</v>
      </c>
      <c r="I804" s="15">
        <f ca="1">I795/Assumptions!$F$133</f>
        <v>-9.8938547486033528</v>
      </c>
      <c r="J804" s="15">
        <f ca="1">J795/Assumptions!$F$133</f>
        <v>-9.8938547486033528</v>
      </c>
      <c r="K804" s="15">
        <f ca="1">K795/Assumptions!$F$133</f>
        <v>-9.8938547486033528</v>
      </c>
      <c r="L804" s="15">
        <f ca="1">L795/Assumptions!$F$133</f>
        <v>-9.8938547486033528</v>
      </c>
      <c r="M804" s="15">
        <f ca="1">M795/Assumptions!$F$133</f>
        <v>-9.8938547486033528</v>
      </c>
      <c r="N804" s="15">
        <f ca="1">N795/Assumptions!$F$133</f>
        <v>-9.8938547486033528</v>
      </c>
      <c r="O804" s="15">
        <f ca="1">O795/Assumptions!$F$133</f>
        <v>-9.8938547486033528</v>
      </c>
      <c r="P804" s="15">
        <f ca="1">P795/Assumptions!$F$133</f>
        <v>-9.8938547486033528</v>
      </c>
      <c r="Q804" s="15">
        <f ca="1">Q795/Assumptions!$F$133</f>
        <v>-9.8938547486033528</v>
      </c>
      <c r="R804" s="15">
        <f ca="1">R795/Assumptions!$F$133</f>
        <v>-9.8938547486033528</v>
      </c>
      <c r="S804" s="15">
        <f ca="1">S795/Assumptions!$F$133</f>
        <v>-9.8938547486033528</v>
      </c>
      <c r="T804" s="15">
        <f ca="1">T795/Assumptions!$F$133</f>
        <v>-9.8938547486033528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ca="1" si="450">SUMPRODUCT(F59:F63,F206:F210)</f>
        <v>0</v>
      </c>
      <c r="G807" s="15">
        <f t="shared" ca="1" si="450"/>
        <v>0</v>
      </c>
      <c r="H807" s="15">
        <f t="shared" ca="1" si="450"/>
        <v>0</v>
      </c>
      <c r="I807" s="15">
        <f t="shared" ca="1" si="450"/>
        <v>0</v>
      </c>
      <c r="J807" s="15">
        <f t="shared" ca="1" si="450"/>
        <v>0</v>
      </c>
      <c r="K807" s="15">
        <f t="shared" ca="1" si="450"/>
        <v>0</v>
      </c>
      <c r="L807" s="15">
        <f t="shared" ca="1" si="450"/>
        <v>0</v>
      </c>
      <c r="M807" s="15">
        <f t="shared" ca="1" si="450"/>
        <v>0</v>
      </c>
      <c r="N807" s="15">
        <f t="shared" ca="1" si="450"/>
        <v>0</v>
      </c>
      <c r="O807" s="15">
        <f t="shared" ca="1" si="450"/>
        <v>0</v>
      </c>
      <c r="P807" s="15">
        <f t="shared" ca="1" si="450"/>
        <v>0</v>
      </c>
      <c r="Q807" s="15">
        <f t="shared" ca="1" si="450"/>
        <v>0</v>
      </c>
      <c r="R807" s="15">
        <f t="shared" ca="1" si="450"/>
        <v>0</v>
      </c>
      <c r="S807" s="15">
        <f t="shared" ca="1" si="450"/>
        <v>0</v>
      </c>
      <c r="T807" s="15">
        <f t="shared" ca="1" si="450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ca="1" si="451">SUM(F797:F804)</f>
        <v>-520.90191177322583</v>
      </c>
      <c r="G814" s="15">
        <f t="shared" ca="1" si="451"/>
        <v>-1302.966157583282</v>
      </c>
      <c r="H814" s="15">
        <f t="shared" ca="1" si="451"/>
        <v>-1302.966157583282</v>
      </c>
      <c r="I814" s="15">
        <f t="shared" ca="1" si="451"/>
        <v>-1302.966157583282</v>
      </c>
      <c r="J814" s="15">
        <f t="shared" ca="1" si="451"/>
        <v>-1302.966157583282</v>
      </c>
      <c r="K814" s="15">
        <f t="shared" ca="1" si="451"/>
        <v>-1302.966157583282</v>
      </c>
      <c r="L814" s="15">
        <f t="shared" ca="1" si="451"/>
        <v>-1302.966157583282</v>
      </c>
      <c r="M814" s="15">
        <f t="shared" ca="1" si="451"/>
        <v>-1302.966157583282</v>
      </c>
      <c r="N814" s="15">
        <f t="shared" ca="1" si="451"/>
        <v>-1302.966157583282</v>
      </c>
      <c r="O814" s="15">
        <f t="shared" ca="1" si="451"/>
        <v>-1302.966157583282</v>
      </c>
      <c r="P814" s="15">
        <f t="shared" ca="1" si="451"/>
        <v>-1302.966157583282</v>
      </c>
      <c r="Q814" s="15">
        <f t="shared" ca="1" si="451"/>
        <v>-1302.966157583282</v>
      </c>
      <c r="R814" s="15">
        <f t="shared" ca="1" si="451"/>
        <v>-1302.966157583282</v>
      </c>
      <c r="S814" s="15">
        <f t="shared" ca="1" si="451"/>
        <v>-1302.966157583282</v>
      </c>
      <c r="T814" s="15">
        <f t="shared" ca="1" si="451"/>
        <v>-1302.966157583282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ca="1" si="452">F313*F399</f>
        <v>0</v>
      </c>
      <c r="G820" s="37">
        <f t="shared" ca="1" si="452"/>
        <v>0</v>
      </c>
      <c r="H820" s="37">
        <f t="shared" ca="1" si="452"/>
        <v>0</v>
      </c>
      <c r="I820" s="37">
        <f t="shared" ca="1" si="452"/>
        <v>0</v>
      </c>
      <c r="J820" s="37">
        <f t="shared" ca="1" si="452"/>
        <v>0</v>
      </c>
      <c r="K820" s="37">
        <f t="shared" ca="1" si="452"/>
        <v>0</v>
      </c>
      <c r="L820" s="37">
        <f t="shared" ca="1" si="452"/>
        <v>0</v>
      </c>
      <c r="M820" s="37">
        <f t="shared" ca="1" si="452"/>
        <v>0</v>
      </c>
      <c r="N820" s="37">
        <f t="shared" ca="1" si="452"/>
        <v>0</v>
      </c>
      <c r="O820" s="37">
        <f t="shared" ca="1" si="452"/>
        <v>0</v>
      </c>
      <c r="P820" s="37">
        <f t="shared" ca="1" si="452"/>
        <v>0</v>
      </c>
      <c r="Q820" s="37">
        <f t="shared" ca="1" si="452"/>
        <v>0</v>
      </c>
      <c r="R820" s="37">
        <f t="shared" ca="1" si="452"/>
        <v>0</v>
      </c>
      <c r="S820" s="37">
        <f t="shared" ca="1" si="452"/>
        <v>0</v>
      </c>
      <c r="T820" s="37">
        <f t="shared" ca="1" si="452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ca="1" si="453">F330*F403</f>
        <v>0</v>
      </c>
      <c r="G821" s="37">
        <f t="shared" ca="1" si="453"/>
        <v>0</v>
      </c>
      <c r="H821" s="37">
        <f t="shared" ca="1" si="453"/>
        <v>0</v>
      </c>
      <c r="I821" s="37">
        <f t="shared" ca="1" si="453"/>
        <v>0</v>
      </c>
      <c r="J821" s="37">
        <f t="shared" ca="1" si="453"/>
        <v>0</v>
      </c>
      <c r="K821" s="37">
        <f t="shared" ca="1" si="453"/>
        <v>0</v>
      </c>
      <c r="L821" s="37">
        <f t="shared" ca="1" si="453"/>
        <v>0</v>
      </c>
      <c r="M821" s="37">
        <f t="shared" ca="1" si="453"/>
        <v>0</v>
      </c>
      <c r="N821" s="37">
        <f t="shared" ca="1" si="453"/>
        <v>0</v>
      </c>
      <c r="O821" s="37">
        <f t="shared" ca="1" si="453"/>
        <v>0</v>
      </c>
      <c r="P821" s="37">
        <f t="shared" ca="1" si="453"/>
        <v>0</v>
      </c>
      <c r="Q821" s="37">
        <f t="shared" ca="1" si="453"/>
        <v>0</v>
      </c>
      <c r="R821" s="37">
        <f t="shared" ca="1" si="453"/>
        <v>0</v>
      </c>
      <c r="S821" s="37">
        <f t="shared" ca="1" si="453"/>
        <v>0</v>
      </c>
      <c r="T821" s="37">
        <f t="shared" ca="1" si="453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ca="1" si="454">F347*F407</f>
        <v>0</v>
      </c>
      <c r="G822" s="37">
        <f t="shared" ca="1" si="454"/>
        <v>0</v>
      </c>
      <c r="H822" s="37">
        <f t="shared" ca="1" si="454"/>
        <v>0</v>
      </c>
      <c r="I822" s="37">
        <f t="shared" ca="1" si="454"/>
        <v>0</v>
      </c>
      <c r="J822" s="37">
        <f t="shared" ca="1" si="454"/>
        <v>0</v>
      </c>
      <c r="K822" s="37">
        <f t="shared" ca="1" si="454"/>
        <v>0</v>
      </c>
      <c r="L822" s="37">
        <f t="shared" ca="1" si="454"/>
        <v>0</v>
      </c>
      <c r="M822" s="37">
        <f t="shared" ca="1" si="454"/>
        <v>0</v>
      </c>
      <c r="N822" s="37">
        <f t="shared" ca="1" si="454"/>
        <v>0</v>
      </c>
      <c r="O822" s="37">
        <f t="shared" ca="1" si="454"/>
        <v>0</v>
      </c>
      <c r="P822" s="37">
        <f t="shared" ca="1" si="454"/>
        <v>0</v>
      </c>
      <c r="Q822" s="37">
        <f t="shared" ca="1" si="454"/>
        <v>0</v>
      </c>
      <c r="R822" s="37">
        <f t="shared" ca="1" si="454"/>
        <v>0</v>
      </c>
      <c r="S822" s="37">
        <f t="shared" ca="1" si="454"/>
        <v>0</v>
      </c>
      <c r="T822" s="37">
        <f t="shared" ca="1" si="454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ca="1" si="455">F364*F411</f>
        <v>0</v>
      </c>
      <c r="G823" s="37">
        <f t="shared" ca="1" si="455"/>
        <v>0</v>
      </c>
      <c r="H823" s="37">
        <f t="shared" ca="1" si="455"/>
        <v>0</v>
      </c>
      <c r="I823" s="37">
        <f t="shared" ca="1" si="455"/>
        <v>0</v>
      </c>
      <c r="J823" s="37">
        <f t="shared" ca="1" si="455"/>
        <v>0</v>
      </c>
      <c r="K823" s="37">
        <f t="shared" ca="1" si="455"/>
        <v>0</v>
      </c>
      <c r="L823" s="37">
        <f t="shared" ca="1" si="455"/>
        <v>0</v>
      </c>
      <c r="M823" s="37">
        <f t="shared" ca="1" si="455"/>
        <v>0</v>
      </c>
      <c r="N823" s="37">
        <f t="shared" ca="1" si="455"/>
        <v>0</v>
      </c>
      <c r="O823" s="37">
        <f t="shared" ca="1" si="455"/>
        <v>0</v>
      </c>
      <c r="P823" s="37">
        <f t="shared" ca="1" si="455"/>
        <v>0</v>
      </c>
      <c r="Q823" s="37">
        <f t="shared" ca="1" si="455"/>
        <v>0</v>
      </c>
      <c r="R823" s="37">
        <f t="shared" ca="1" si="455"/>
        <v>0</v>
      </c>
      <c r="S823" s="37">
        <f t="shared" ca="1" si="455"/>
        <v>0</v>
      </c>
      <c r="T823" s="37">
        <f t="shared" ca="1" si="455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ca="1" si="456">F381*F415</f>
        <v>0</v>
      </c>
      <c r="G824" s="37">
        <f t="shared" ca="1" si="456"/>
        <v>0</v>
      </c>
      <c r="H824" s="37">
        <f t="shared" ca="1" si="456"/>
        <v>0</v>
      </c>
      <c r="I824" s="37">
        <f t="shared" ca="1" si="456"/>
        <v>0</v>
      </c>
      <c r="J824" s="37">
        <f t="shared" ca="1" si="456"/>
        <v>0</v>
      </c>
      <c r="K824" s="37">
        <f t="shared" ca="1" si="456"/>
        <v>0</v>
      </c>
      <c r="L824" s="37">
        <f t="shared" ca="1" si="456"/>
        <v>0</v>
      </c>
      <c r="M824" s="37">
        <f t="shared" ca="1" si="456"/>
        <v>0</v>
      </c>
      <c r="N824" s="37">
        <f t="shared" ca="1" si="456"/>
        <v>0</v>
      </c>
      <c r="O824" s="37">
        <f t="shared" ca="1" si="456"/>
        <v>0</v>
      </c>
      <c r="P824" s="37">
        <f t="shared" ca="1" si="456"/>
        <v>0</v>
      </c>
      <c r="Q824" s="37">
        <f t="shared" ca="1" si="456"/>
        <v>0</v>
      </c>
      <c r="R824" s="37">
        <f t="shared" ca="1" si="456"/>
        <v>0</v>
      </c>
      <c r="S824" s="37">
        <f t="shared" ca="1" si="456"/>
        <v>0</v>
      </c>
      <c r="T824" s="37">
        <f t="shared" ca="1" si="456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457">SUBSTITUTE(ADDRESS(1,COLUMN(),4),1,"")</f>
        <v>Z</v>
      </c>
      <c r="AA824" s="29" t="str">
        <f t="shared" si="457"/>
        <v>AA</v>
      </c>
      <c r="AB824" s="29" t="str">
        <f t="shared" si="457"/>
        <v>AB</v>
      </c>
      <c r="AC824" s="29" t="str">
        <f t="shared" si="457"/>
        <v>AC</v>
      </c>
      <c r="AD824" s="29" t="str">
        <f t="shared" si="457"/>
        <v>AD</v>
      </c>
      <c r="AE824" s="29" t="str">
        <f t="shared" si="457"/>
        <v>AE</v>
      </c>
      <c r="AF824" s="29" t="str">
        <f t="shared" si="457"/>
        <v>AF</v>
      </c>
      <c r="AG824" s="29" t="str">
        <f t="shared" si="457"/>
        <v>AG</v>
      </c>
      <c r="AH824" s="29" t="str">
        <f t="shared" si="457"/>
        <v>AH</v>
      </c>
      <c r="AI824" s="29" t="str">
        <f t="shared" si="457"/>
        <v>AI</v>
      </c>
      <c r="AJ824" s="29" t="str">
        <f t="shared" si="457"/>
        <v>AJ</v>
      </c>
      <c r="AK824" s="29" t="str">
        <f t="shared" si="457"/>
        <v>AK</v>
      </c>
      <c r="AL824" s="29" t="str">
        <f t="shared" si="457"/>
        <v>AL</v>
      </c>
      <c r="AM824" s="29" t="str">
        <f t="shared" si="457"/>
        <v>AM</v>
      </c>
      <c r="AN824" s="29" t="str">
        <f t="shared" si="457"/>
        <v>AN</v>
      </c>
      <c r="AO824" s="29" t="str">
        <f t="shared" si="457"/>
        <v>AO</v>
      </c>
      <c r="AP824" s="29" t="str">
        <f t="shared" si="457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ca="1" si="458">F431</f>
        <v>0</v>
      </c>
      <c r="G827" s="38">
        <f t="shared" ca="1" si="458"/>
        <v>0</v>
      </c>
      <c r="H827" s="38">
        <f t="shared" ca="1" si="458"/>
        <v>0</v>
      </c>
      <c r="I827" s="38">
        <f t="shared" ca="1" si="458"/>
        <v>0</v>
      </c>
      <c r="J827" s="38">
        <f t="shared" ca="1" si="458"/>
        <v>0</v>
      </c>
      <c r="K827" s="38">
        <f t="shared" ca="1" si="458"/>
        <v>0</v>
      </c>
      <c r="L827" s="38">
        <f t="shared" ca="1" si="458"/>
        <v>0</v>
      </c>
      <c r="M827" s="38">
        <f t="shared" ca="1" si="458"/>
        <v>0</v>
      </c>
      <c r="N827" s="38">
        <f t="shared" ca="1" si="458"/>
        <v>0</v>
      </c>
      <c r="O827" s="38">
        <f t="shared" ca="1" si="458"/>
        <v>0</v>
      </c>
      <c r="P827" s="38">
        <f t="shared" ca="1" si="458"/>
        <v>0</v>
      </c>
      <c r="Q827" s="38">
        <f t="shared" ca="1" si="458"/>
        <v>0</v>
      </c>
      <c r="R827" s="38">
        <f t="shared" ca="1" si="458"/>
        <v>0</v>
      </c>
      <c r="S827" s="38">
        <f t="shared" ca="1" si="458"/>
        <v>0</v>
      </c>
      <c r="T827" s="38">
        <f t="shared" ca="1" si="458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 ca="1">F827</f>
        <v>0</v>
      </c>
      <c r="H828" s="38">
        <f t="shared" ref="H828:T841" ca="1" si="459">G827</f>
        <v>0</v>
      </c>
      <c r="I828" s="38">
        <f t="shared" ca="1" si="459"/>
        <v>0</v>
      </c>
      <c r="J828" s="38">
        <f t="shared" ca="1" si="459"/>
        <v>0</v>
      </c>
      <c r="K828" s="38">
        <f t="shared" ca="1" si="459"/>
        <v>0</v>
      </c>
      <c r="L828" s="38">
        <f t="shared" ca="1" si="459"/>
        <v>0</v>
      </c>
      <c r="M828" s="38">
        <f t="shared" ca="1" si="459"/>
        <v>0</v>
      </c>
      <c r="N828" s="38">
        <f t="shared" ca="1" si="459"/>
        <v>0</v>
      </c>
      <c r="O828" s="38">
        <f t="shared" ca="1" si="459"/>
        <v>0</v>
      </c>
      <c r="P828" s="38">
        <f t="shared" ca="1" si="459"/>
        <v>0</v>
      </c>
      <c r="Q828" s="38">
        <f t="shared" ca="1" si="459"/>
        <v>0</v>
      </c>
      <c r="R828" s="38">
        <f t="shared" ca="1" si="459"/>
        <v>0</v>
      </c>
      <c r="S828" s="38">
        <f t="shared" ca="1" si="459"/>
        <v>0</v>
      </c>
      <c r="T828" s="38">
        <f t="shared" ca="1" si="459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460">F828</f>
        <v>0</v>
      </c>
      <c r="H829" s="38">
        <f t="shared" ca="1" si="459"/>
        <v>0</v>
      </c>
      <c r="I829" s="38">
        <f t="shared" ca="1" si="459"/>
        <v>0</v>
      </c>
      <c r="J829" s="38">
        <f t="shared" ca="1" si="459"/>
        <v>0</v>
      </c>
      <c r="K829" s="38">
        <f t="shared" ca="1" si="459"/>
        <v>0</v>
      </c>
      <c r="L829" s="38">
        <f t="shared" ca="1" si="459"/>
        <v>0</v>
      </c>
      <c r="M829" s="38">
        <f t="shared" ca="1" si="459"/>
        <v>0</v>
      </c>
      <c r="N829" s="38">
        <f t="shared" ca="1" si="459"/>
        <v>0</v>
      </c>
      <c r="O829" s="38">
        <f t="shared" ca="1" si="459"/>
        <v>0</v>
      </c>
      <c r="P829" s="38">
        <f t="shared" ca="1" si="459"/>
        <v>0</v>
      </c>
      <c r="Q829" s="38">
        <f t="shared" ca="1" si="459"/>
        <v>0</v>
      </c>
      <c r="R829" s="38">
        <f t="shared" ca="1" si="459"/>
        <v>0</v>
      </c>
      <c r="S829" s="38">
        <f t="shared" ca="1" si="459"/>
        <v>0</v>
      </c>
      <c r="T829" s="38">
        <f t="shared" ca="1" si="459"/>
        <v>0</v>
      </c>
      <c r="V829" s="16"/>
      <c r="X829" s="17">
        <f t="shared" ref="X829:X841" si="461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460"/>
        <v>0</v>
      </c>
      <c r="H830" s="38">
        <f t="shared" si="459"/>
        <v>0</v>
      </c>
      <c r="I830" s="38">
        <f t="shared" ca="1" si="459"/>
        <v>0</v>
      </c>
      <c r="J830" s="38">
        <f t="shared" ca="1" si="459"/>
        <v>0</v>
      </c>
      <c r="K830" s="38">
        <f t="shared" ca="1" si="459"/>
        <v>0</v>
      </c>
      <c r="L830" s="38">
        <f t="shared" ca="1" si="459"/>
        <v>0</v>
      </c>
      <c r="M830" s="38">
        <f t="shared" ca="1" si="459"/>
        <v>0</v>
      </c>
      <c r="N830" s="38">
        <f t="shared" ca="1" si="459"/>
        <v>0</v>
      </c>
      <c r="O830" s="38">
        <f t="shared" ca="1" si="459"/>
        <v>0</v>
      </c>
      <c r="P830" s="38">
        <f t="shared" ca="1" si="459"/>
        <v>0</v>
      </c>
      <c r="Q830" s="38">
        <f t="shared" ca="1" si="459"/>
        <v>0</v>
      </c>
      <c r="R830" s="38">
        <f t="shared" ca="1" si="459"/>
        <v>0</v>
      </c>
      <c r="S830" s="38">
        <f t="shared" ca="1" si="459"/>
        <v>0</v>
      </c>
      <c r="T830" s="38">
        <f t="shared" ca="1" si="459"/>
        <v>0</v>
      </c>
      <c r="V830" s="16"/>
      <c r="X830" s="17">
        <f t="shared" si="461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460"/>
        <v>0</v>
      </c>
      <c r="H831" s="38">
        <f t="shared" si="459"/>
        <v>0</v>
      </c>
      <c r="I831" s="38">
        <f t="shared" si="459"/>
        <v>0</v>
      </c>
      <c r="J831" s="38">
        <f t="shared" ca="1" si="459"/>
        <v>0</v>
      </c>
      <c r="K831" s="38">
        <f t="shared" ca="1" si="459"/>
        <v>0</v>
      </c>
      <c r="L831" s="38">
        <f t="shared" ca="1" si="459"/>
        <v>0</v>
      </c>
      <c r="M831" s="38">
        <f t="shared" ca="1" si="459"/>
        <v>0</v>
      </c>
      <c r="N831" s="38">
        <f t="shared" ca="1" si="459"/>
        <v>0</v>
      </c>
      <c r="O831" s="38">
        <f t="shared" ca="1" si="459"/>
        <v>0</v>
      </c>
      <c r="P831" s="38">
        <f t="shared" ca="1" si="459"/>
        <v>0</v>
      </c>
      <c r="Q831" s="38">
        <f t="shared" ca="1" si="459"/>
        <v>0</v>
      </c>
      <c r="R831" s="38">
        <f t="shared" ca="1" si="459"/>
        <v>0</v>
      </c>
      <c r="S831" s="38">
        <f t="shared" ca="1" si="459"/>
        <v>0</v>
      </c>
      <c r="T831" s="38">
        <f t="shared" ca="1" si="459"/>
        <v>0</v>
      </c>
      <c r="V831" s="16"/>
      <c r="X831" s="17">
        <f t="shared" si="461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460"/>
        <v>0</v>
      </c>
      <c r="H832" s="38">
        <f t="shared" si="459"/>
        <v>0</v>
      </c>
      <c r="I832" s="38">
        <f t="shared" si="459"/>
        <v>0</v>
      </c>
      <c r="J832" s="38">
        <f t="shared" si="459"/>
        <v>0</v>
      </c>
      <c r="K832" s="38">
        <f t="shared" ca="1" si="459"/>
        <v>0</v>
      </c>
      <c r="L832" s="38">
        <f t="shared" ca="1" si="459"/>
        <v>0</v>
      </c>
      <c r="M832" s="38">
        <f t="shared" ca="1" si="459"/>
        <v>0</v>
      </c>
      <c r="N832" s="38">
        <f t="shared" ca="1" si="459"/>
        <v>0</v>
      </c>
      <c r="O832" s="38">
        <f t="shared" ca="1" si="459"/>
        <v>0</v>
      </c>
      <c r="P832" s="38">
        <f t="shared" ca="1" si="459"/>
        <v>0</v>
      </c>
      <c r="Q832" s="38">
        <f t="shared" ca="1" si="459"/>
        <v>0</v>
      </c>
      <c r="R832" s="38">
        <f t="shared" ca="1" si="459"/>
        <v>0</v>
      </c>
      <c r="S832" s="38">
        <f t="shared" ca="1" si="459"/>
        <v>0</v>
      </c>
      <c r="T832" s="38">
        <f t="shared" ca="1" si="459"/>
        <v>0</v>
      </c>
      <c r="V832" s="16"/>
      <c r="X832" s="17">
        <f t="shared" si="461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460"/>
        <v>0</v>
      </c>
      <c r="H833" s="38">
        <f t="shared" si="459"/>
        <v>0</v>
      </c>
      <c r="I833" s="38">
        <f t="shared" si="459"/>
        <v>0</v>
      </c>
      <c r="J833" s="38">
        <f t="shared" si="459"/>
        <v>0</v>
      </c>
      <c r="K833" s="38">
        <f t="shared" si="459"/>
        <v>0</v>
      </c>
      <c r="L833" s="38">
        <f t="shared" ca="1" si="459"/>
        <v>0</v>
      </c>
      <c r="M833" s="38">
        <f t="shared" ca="1" si="459"/>
        <v>0</v>
      </c>
      <c r="N833" s="38">
        <f t="shared" ca="1" si="459"/>
        <v>0</v>
      </c>
      <c r="O833" s="38">
        <f t="shared" ca="1" si="459"/>
        <v>0</v>
      </c>
      <c r="P833" s="38">
        <f t="shared" ca="1" si="459"/>
        <v>0</v>
      </c>
      <c r="Q833" s="38">
        <f t="shared" ca="1" si="459"/>
        <v>0</v>
      </c>
      <c r="R833" s="38">
        <f t="shared" ca="1" si="459"/>
        <v>0</v>
      </c>
      <c r="S833" s="38">
        <f t="shared" ca="1" si="459"/>
        <v>0</v>
      </c>
      <c r="T833" s="38">
        <f t="shared" ca="1" si="459"/>
        <v>0</v>
      </c>
      <c r="V833" s="16"/>
      <c r="X833" s="17">
        <f t="shared" si="461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460"/>
        <v>0</v>
      </c>
      <c r="H834" s="38">
        <f t="shared" si="459"/>
        <v>0</v>
      </c>
      <c r="I834" s="38">
        <f t="shared" si="459"/>
        <v>0</v>
      </c>
      <c r="J834" s="38">
        <f t="shared" si="459"/>
        <v>0</v>
      </c>
      <c r="K834" s="38">
        <f t="shared" si="459"/>
        <v>0</v>
      </c>
      <c r="L834" s="38">
        <f t="shared" si="459"/>
        <v>0</v>
      </c>
      <c r="M834" s="38">
        <f t="shared" ca="1" si="459"/>
        <v>0</v>
      </c>
      <c r="N834" s="38">
        <f t="shared" ca="1" si="459"/>
        <v>0</v>
      </c>
      <c r="O834" s="38">
        <f t="shared" ca="1" si="459"/>
        <v>0</v>
      </c>
      <c r="P834" s="38">
        <f t="shared" ca="1" si="459"/>
        <v>0</v>
      </c>
      <c r="Q834" s="38">
        <f t="shared" ca="1" si="459"/>
        <v>0</v>
      </c>
      <c r="R834" s="38">
        <f t="shared" ca="1" si="459"/>
        <v>0</v>
      </c>
      <c r="S834" s="38">
        <f t="shared" ca="1" si="459"/>
        <v>0</v>
      </c>
      <c r="T834" s="38">
        <f t="shared" ca="1" si="459"/>
        <v>0</v>
      </c>
      <c r="V834" s="16"/>
      <c r="X834" s="17">
        <f t="shared" si="461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460"/>
        <v>0</v>
      </c>
      <c r="H835" s="38">
        <f t="shared" si="459"/>
        <v>0</v>
      </c>
      <c r="I835" s="38">
        <f t="shared" si="459"/>
        <v>0</v>
      </c>
      <c r="J835" s="38">
        <f t="shared" si="459"/>
        <v>0</v>
      </c>
      <c r="K835" s="38">
        <f t="shared" si="459"/>
        <v>0</v>
      </c>
      <c r="L835" s="38">
        <f t="shared" si="459"/>
        <v>0</v>
      </c>
      <c r="M835" s="38">
        <f t="shared" si="459"/>
        <v>0</v>
      </c>
      <c r="N835" s="38">
        <f t="shared" ca="1" si="459"/>
        <v>0</v>
      </c>
      <c r="O835" s="38">
        <f t="shared" ca="1" si="459"/>
        <v>0</v>
      </c>
      <c r="P835" s="38">
        <f t="shared" ca="1" si="459"/>
        <v>0</v>
      </c>
      <c r="Q835" s="38">
        <f t="shared" ca="1" si="459"/>
        <v>0</v>
      </c>
      <c r="R835" s="38">
        <f t="shared" ca="1" si="459"/>
        <v>0</v>
      </c>
      <c r="S835" s="38">
        <f t="shared" ca="1" si="459"/>
        <v>0</v>
      </c>
      <c r="T835" s="38">
        <f t="shared" ca="1" si="459"/>
        <v>0</v>
      </c>
      <c r="V835" s="16"/>
      <c r="X835" s="17">
        <f t="shared" si="461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460"/>
        <v>0</v>
      </c>
      <c r="H836" s="38">
        <f t="shared" si="459"/>
        <v>0</v>
      </c>
      <c r="I836" s="38">
        <f t="shared" si="459"/>
        <v>0</v>
      </c>
      <c r="J836" s="38">
        <f t="shared" si="459"/>
        <v>0</v>
      </c>
      <c r="K836" s="38">
        <f t="shared" si="459"/>
        <v>0</v>
      </c>
      <c r="L836" s="38">
        <f t="shared" si="459"/>
        <v>0</v>
      </c>
      <c r="M836" s="38">
        <f t="shared" si="459"/>
        <v>0</v>
      </c>
      <c r="N836" s="38">
        <f t="shared" si="459"/>
        <v>0</v>
      </c>
      <c r="O836" s="38">
        <f t="shared" ca="1" si="459"/>
        <v>0</v>
      </c>
      <c r="P836" s="38">
        <f t="shared" ca="1" si="459"/>
        <v>0</v>
      </c>
      <c r="Q836" s="38">
        <f t="shared" ca="1" si="459"/>
        <v>0</v>
      </c>
      <c r="R836" s="38">
        <f t="shared" ca="1" si="459"/>
        <v>0</v>
      </c>
      <c r="S836" s="38">
        <f t="shared" ca="1" si="459"/>
        <v>0</v>
      </c>
      <c r="T836" s="38">
        <f t="shared" ca="1" si="459"/>
        <v>0</v>
      </c>
      <c r="V836" s="16"/>
      <c r="X836" s="17">
        <f t="shared" si="461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460"/>
        <v>0</v>
      </c>
      <c r="H837" s="38">
        <f t="shared" si="459"/>
        <v>0</v>
      </c>
      <c r="I837" s="38">
        <f t="shared" si="459"/>
        <v>0</v>
      </c>
      <c r="J837" s="38">
        <f t="shared" si="459"/>
        <v>0</v>
      </c>
      <c r="K837" s="38">
        <f t="shared" si="459"/>
        <v>0</v>
      </c>
      <c r="L837" s="38">
        <f t="shared" si="459"/>
        <v>0</v>
      </c>
      <c r="M837" s="38">
        <f t="shared" si="459"/>
        <v>0</v>
      </c>
      <c r="N837" s="38">
        <f t="shared" si="459"/>
        <v>0</v>
      </c>
      <c r="O837" s="38">
        <f t="shared" si="459"/>
        <v>0</v>
      </c>
      <c r="P837" s="38">
        <f t="shared" ca="1" si="459"/>
        <v>0</v>
      </c>
      <c r="Q837" s="38">
        <f t="shared" ca="1" si="459"/>
        <v>0</v>
      </c>
      <c r="R837" s="38">
        <f t="shared" ca="1" si="459"/>
        <v>0</v>
      </c>
      <c r="S837" s="38">
        <f t="shared" ca="1" si="459"/>
        <v>0</v>
      </c>
      <c r="T837" s="38">
        <f t="shared" ca="1" si="459"/>
        <v>0</v>
      </c>
      <c r="V837" s="16"/>
      <c r="X837" s="17">
        <f t="shared" si="461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460"/>
        <v>0</v>
      </c>
      <c r="H838" s="38">
        <f t="shared" si="459"/>
        <v>0</v>
      </c>
      <c r="I838" s="38">
        <f t="shared" si="459"/>
        <v>0</v>
      </c>
      <c r="J838" s="38">
        <f t="shared" si="459"/>
        <v>0</v>
      </c>
      <c r="K838" s="38">
        <f t="shared" si="459"/>
        <v>0</v>
      </c>
      <c r="L838" s="38">
        <f t="shared" si="459"/>
        <v>0</v>
      </c>
      <c r="M838" s="38">
        <f t="shared" si="459"/>
        <v>0</v>
      </c>
      <c r="N838" s="38">
        <f t="shared" si="459"/>
        <v>0</v>
      </c>
      <c r="O838" s="38">
        <f t="shared" si="459"/>
        <v>0</v>
      </c>
      <c r="P838" s="38">
        <f t="shared" si="459"/>
        <v>0</v>
      </c>
      <c r="Q838" s="38">
        <f t="shared" ca="1" si="459"/>
        <v>0</v>
      </c>
      <c r="R838" s="38">
        <f t="shared" ca="1" si="459"/>
        <v>0</v>
      </c>
      <c r="S838" s="38">
        <f t="shared" ca="1" si="459"/>
        <v>0</v>
      </c>
      <c r="T838" s="38">
        <f t="shared" ca="1" si="459"/>
        <v>0</v>
      </c>
      <c r="V838" s="16"/>
      <c r="X838" s="17">
        <f t="shared" si="461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460"/>
        <v>0</v>
      </c>
      <c r="H839" s="38">
        <f t="shared" si="459"/>
        <v>0</v>
      </c>
      <c r="I839" s="38">
        <f t="shared" si="459"/>
        <v>0</v>
      </c>
      <c r="J839" s="38">
        <f t="shared" si="459"/>
        <v>0</v>
      </c>
      <c r="K839" s="38">
        <f t="shared" si="459"/>
        <v>0</v>
      </c>
      <c r="L839" s="38">
        <f t="shared" si="459"/>
        <v>0</v>
      </c>
      <c r="M839" s="38">
        <f t="shared" si="459"/>
        <v>0</v>
      </c>
      <c r="N839" s="38">
        <f t="shared" si="459"/>
        <v>0</v>
      </c>
      <c r="O839" s="38">
        <f t="shared" si="459"/>
        <v>0</v>
      </c>
      <c r="P839" s="38">
        <f t="shared" si="459"/>
        <v>0</v>
      </c>
      <c r="Q839" s="38">
        <f t="shared" si="459"/>
        <v>0</v>
      </c>
      <c r="R839" s="38">
        <f t="shared" ca="1" si="459"/>
        <v>0</v>
      </c>
      <c r="S839" s="38">
        <f t="shared" ca="1" si="459"/>
        <v>0</v>
      </c>
      <c r="T839" s="38">
        <f t="shared" ca="1" si="459"/>
        <v>0</v>
      </c>
      <c r="V839" s="16"/>
      <c r="X839" s="17">
        <f t="shared" si="461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460"/>
        <v>0</v>
      </c>
      <c r="H840" s="38">
        <f t="shared" si="459"/>
        <v>0</v>
      </c>
      <c r="I840" s="38">
        <f t="shared" si="459"/>
        <v>0</v>
      </c>
      <c r="J840" s="38">
        <f t="shared" si="459"/>
        <v>0</v>
      </c>
      <c r="K840" s="38">
        <f t="shared" si="459"/>
        <v>0</v>
      </c>
      <c r="L840" s="38">
        <f t="shared" si="459"/>
        <v>0</v>
      </c>
      <c r="M840" s="38">
        <f t="shared" si="459"/>
        <v>0</v>
      </c>
      <c r="N840" s="38">
        <f t="shared" si="459"/>
        <v>0</v>
      </c>
      <c r="O840" s="38">
        <f t="shared" si="459"/>
        <v>0</v>
      </c>
      <c r="P840" s="38">
        <f t="shared" si="459"/>
        <v>0</v>
      </c>
      <c r="Q840" s="38">
        <f t="shared" si="459"/>
        <v>0</v>
      </c>
      <c r="R840" s="38">
        <f t="shared" si="459"/>
        <v>0</v>
      </c>
      <c r="S840" s="38">
        <f t="shared" ca="1" si="459"/>
        <v>0</v>
      </c>
      <c r="T840" s="38">
        <f t="shared" ca="1" si="459"/>
        <v>0</v>
      </c>
      <c r="V840" s="16"/>
      <c r="X840" s="17">
        <f t="shared" si="461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460"/>
        <v>0</v>
      </c>
      <c r="H841" s="38">
        <f t="shared" si="459"/>
        <v>0</v>
      </c>
      <c r="I841" s="38">
        <f t="shared" si="459"/>
        <v>0</v>
      </c>
      <c r="J841" s="38">
        <f t="shared" si="459"/>
        <v>0</v>
      </c>
      <c r="K841" s="38">
        <f t="shared" si="459"/>
        <v>0</v>
      </c>
      <c r="L841" s="38">
        <f t="shared" si="459"/>
        <v>0</v>
      </c>
      <c r="M841" s="38">
        <f t="shared" si="459"/>
        <v>0</v>
      </c>
      <c r="N841" s="38">
        <f t="shared" si="459"/>
        <v>0</v>
      </c>
      <c r="O841" s="38">
        <f t="shared" si="459"/>
        <v>0</v>
      </c>
      <c r="P841" s="38">
        <f t="shared" si="459"/>
        <v>0</v>
      </c>
      <c r="Q841" s="38">
        <f t="shared" si="459"/>
        <v>0</v>
      </c>
      <c r="R841" s="38">
        <f t="shared" si="459"/>
        <v>0</v>
      </c>
      <c r="S841" s="38">
        <f t="shared" si="459"/>
        <v>0</v>
      </c>
      <c r="T841" s="38">
        <f t="shared" ca="1" si="459"/>
        <v>0</v>
      </c>
      <c r="V841" s="16"/>
      <c r="W841" s="29">
        <f>ROW()</f>
        <v>841</v>
      </c>
      <c r="X841" s="17">
        <f t="shared" si="461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ca="1">-IFERROR(SUMPRODUCT((F$827:F$841),OFFSET($W$827,0,$U844,15,1))/IF($E844="Farm",F$827,1),0)</f>
        <v>0</v>
      </c>
      <c r="G844" s="15">
        <f t="shared" ref="G844:T859" ca="1" si="462">-IFERROR(SUMPRODUCT((G$827:G$841),OFFSET($W$827,0,$U844,15,1))/IF($E844="Farm",G$827,1),0)</f>
        <v>0</v>
      </c>
      <c r="H844" s="15">
        <f t="shared" ca="1" si="462"/>
        <v>0</v>
      </c>
      <c r="I844" s="15">
        <f t="shared" ca="1" si="462"/>
        <v>0</v>
      </c>
      <c r="J844" s="15">
        <f t="shared" ca="1" si="462"/>
        <v>0</v>
      </c>
      <c r="K844" s="15">
        <f t="shared" ca="1" si="462"/>
        <v>0</v>
      </c>
      <c r="L844" s="15">
        <f t="shared" ca="1" si="462"/>
        <v>0</v>
      </c>
      <c r="M844" s="15">
        <f t="shared" ca="1" si="462"/>
        <v>0</v>
      </c>
      <c r="N844" s="15">
        <f t="shared" ca="1" si="462"/>
        <v>0</v>
      </c>
      <c r="O844" s="15">
        <f t="shared" ca="1" si="462"/>
        <v>0</v>
      </c>
      <c r="P844" s="15">
        <f t="shared" ca="1" si="462"/>
        <v>0</v>
      </c>
      <c r="Q844" s="15">
        <f t="shared" ca="1" si="462"/>
        <v>0</v>
      </c>
      <c r="R844" s="15">
        <f t="shared" ca="1" si="462"/>
        <v>0</v>
      </c>
      <c r="S844" s="15">
        <f t="shared" ca="1" si="462"/>
        <v>0</v>
      </c>
      <c r="T844" s="15">
        <f t="shared" ca="1" si="462"/>
        <v>0</v>
      </c>
      <c r="U844" s="16">
        <v>2</v>
      </c>
      <c r="V844" s="16"/>
      <c r="W844" s="29"/>
      <c r="X844" s="29">
        <v>-92.383612662942269</v>
      </c>
      <c r="Y844" s="29">
        <v>0</v>
      </c>
      <c r="Z844" s="29">
        <v>0</v>
      </c>
      <c r="AA844" s="29">
        <v>0</v>
      </c>
      <c r="AB844" s="29">
        <v>0</v>
      </c>
      <c r="AC844" s="29">
        <v>0</v>
      </c>
      <c r="AD844" s="29">
        <v>0</v>
      </c>
      <c r="AE844" s="29">
        <v>0</v>
      </c>
      <c r="AF844" s="29">
        <v>0</v>
      </c>
      <c r="AG844" s="29">
        <v>0</v>
      </c>
      <c r="AH844" s="29">
        <v>0</v>
      </c>
      <c r="AI844" s="29">
        <v>0</v>
      </c>
      <c r="AJ844" s="29">
        <v>0</v>
      </c>
      <c r="AK844" s="17">
        <v>0</v>
      </c>
      <c r="AL844" s="17">
        <v>0</v>
      </c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ref="F845:T860" ca="1" si="463">-IFERROR(SUMPRODUCT((F$827:F$841),OFFSET($W$827,0,$U845,15,1))/IF($E845="Farm",F$827,1),0)</f>
        <v>0</v>
      </c>
      <c r="G845" s="15">
        <f t="shared" ca="1" si="462"/>
        <v>0</v>
      </c>
      <c r="H845" s="15">
        <f t="shared" ca="1" si="462"/>
        <v>0</v>
      </c>
      <c r="I845" s="15">
        <f t="shared" ca="1" si="462"/>
        <v>0</v>
      </c>
      <c r="J845" s="15">
        <f t="shared" ca="1" si="462"/>
        <v>0</v>
      </c>
      <c r="K845" s="15">
        <f t="shared" ca="1" si="462"/>
        <v>0</v>
      </c>
      <c r="L845" s="15">
        <f t="shared" ca="1" si="462"/>
        <v>0</v>
      </c>
      <c r="M845" s="15">
        <f t="shared" ca="1" si="462"/>
        <v>0</v>
      </c>
      <c r="N845" s="15">
        <f t="shared" ca="1" si="462"/>
        <v>0</v>
      </c>
      <c r="O845" s="15">
        <f t="shared" ca="1" si="462"/>
        <v>0</v>
      </c>
      <c r="P845" s="15">
        <f t="shared" ca="1" si="462"/>
        <v>0</v>
      </c>
      <c r="Q845" s="15">
        <f t="shared" ca="1" si="462"/>
        <v>0</v>
      </c>
      <c r="R845" s="15">
        <f t="shared" ca="1" si="462"/>
        <v>0</v>
      </c>
      <c r="S845" s="15">
        <f t="shared" ca="1" si="462"/>
        <v>0</v>
      </c>
      <c r="T845" s="15">
        <f t="shared" ca="1" si="462"/>
        <v>0</v>
      </c>
      <c r="U845" s="16">
        <v>3</v>
      </c>
      <c r="V845" s="16"/>
      <c r="W845" s="29"/>
      <c r="X845" s="29">
        <v>-558.65921787709499</v>
      </c>
      <c r="Y845" s="29">
        <v>0</v>
      </c>
      <c r="Z845" s="29">
        <v>0</v>
      </c>
      <c r="AA845" s="29">
        <v>0</v>
      </c>
      <c r="AB845" s="29">
        <v>0</v>
      </c>
      <c r="AC845" s="29">
        <v>0</v>
      </c>
      <c r="AD845" s="29">
        <v>0</v>
      </c>
      <c r="AE845" s="29">
        <v>0</v>
      </c>
      <c r="AF845" s="29">
        <v>0</v>
      </c>
      <c r="AG845" s="29">
        <v>0</v>
      </c>
      <c r="AH845" s="29">
        <v>0</v>
      </c>
      <c r="AI845" s="29">
        <v>0</v>
      </c>
      <c r="AJ845" s="29">
        <v>0</v>
      </c>
      <c r="AK845" s="17">
        <v>0</v>
      </c>
      <c r="AL845" s="17">
        <v>0</v>
      </c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463"/>
        <v>0</v>
      </c>
      <c r="G846" s="15">
        <f t="shared" ca="1" si="462"/>
        <v>0</v>
      </c>
      <c r="H846" s="15">
        <f t="shared" ca="1" si="462"/>
        <v>0</v>
      </c>
      <c r="I846" s="15">
        <f t="shared" ca="1" si="462"/>
        <v>0</v>
      </c>
      <c r="J846" s="15">
        <f t="shared" ca="1" si="462"/>
        <v>0</v>
      </c>
      <c r="K846" s="15">
        <f t="shared" ca="1" si="462"/>
        <v>0</v>
      </c>
      <c r="L846" s="15">
        <f t="shared" ca="1" si="462"/>
        <v>0</v>
      </c>
      <c r="M846" s="15">
        <f t="shared" ca="1" si="462"/>
        <v>0</v>
      </c>
      <c r="N846" s="15">
        <f t="shared" ca="1" si="462"/>
        <v>0</v>
      </c>
      <c r="O846" s="15">
        <f t="shared" ca="1" si="462"/>
        <v>0</v>
      </c>
      <c r="P846" s="15">
        <f t="shared" ca="1" si="462"/>
        <v>0</v>
      </c>
      <c r="Q846" s="15">
        <f t="shared" ca="1" si="462"/>
        <v>0</v>
      </c>
      <c r="R846" s="15">
        <f t="shared" ca="1" si="462"/>
        <v>0</v>
      </c>
      <c r="S846" s="15">
        <f t="shared" ca="1" si="462"/>
        <v>0</v>
      </c>
      <c r="T846" s="15">
        <f t="shared" ca="1" si="462"/>
        <v>0</v>
      </c>
      <c r="U846" s="16">
        <v>4</v>
      </c>
      <c r="V846" s="16"/>
      <c r="W846" s="29"/>
      <c r="X846" s="29">
        <v>-130.3538175046555</v>
      </c>
      <c r="Y846" s="29">
        <v>0</v>
      </c>
      <c r="Z846" s="29">
        <v>0</v>
      </c>
      <c r="AA846" s="29">
        <v>0</v>
      </c>
      <c r="AB846" s="29">
        <v>0</v>
      </c>
      <c r="AC846" s="29">
        <v>0</v>
      </c>
      <c r="AD846" s="29">
        <v>0</v>
      </c>
      <c r="AE846" s="29">
        <v>0</v>
      </c>
      <c r="AF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17">
        <v>0</v>
      </c>
      <c r="AL846" s="17">
        <v>0</v>
      </c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463"/>
        <v>0</v>
      </c>
      <c r="G847" s="15">
        <f t="shared" ca="1" si="462"/>
        <v>0</v>
      </c>
      <c r="H847" s="15">
        <f t="shared" ca="1" si="462"/>
        <v>0</v>
      </c>
      <c r="I847" s="15">
        <f t="shared" ca="1" si="462"/>
        <v>0</v>
      </c>
      <c r="J847" s="15">
        <f t="shared" ca="1" si="462"/>
        <v>0</v>
      </c>
      <c r="K847" s="15">
        <f t="shared" ca="1" si="462"/>
        <v>0</v>
      </c>
      <c r="L847" s="15">
        <f t="shared" ca="1" si="462"/>
        <v>0</v>
      </c>
      <c r="M847" s="15">
        <f t="shared" ca="1" si="462"/>
        <v>0</v>
      </c>
      <c r="N847" s="15">
        <f t="shared" ca="1" si="462"/>
        <v>0</v>
      </c>
      <c r="O847" s="15">
        <f t="shared" ca="1" si="462"/>
        <v>0</v>
      </c>
      <c r="P847" s="15">
        <f t="shared" ca="1" si="462"/>
        <v>0</v>
      </c>
      <c r="Q847" s="15">
        <f t="shared" ca="1" si="462"/>
        <v>0</v>
      </c>
      <c r="R847" s="15">
        <f t="shared" ca="1" si="462"/>
        <v>0</v>
      </c>
      <c r="S847" s="15">
        <f t="shared" ca="1" si="462"/>
        <v>0</v>
      </c>
      <c r="T847" s="15">
        <f t="shared" ca="1" si="462"/>
        <v>0</v>
      </c>
      <c r="U847" s="16">
        <f>+U846+1</f>
        <v>5</v>
      </c>
      <c r="V847" s="16"/>
      <c r="W847" s="29"/>
      <c r="X847" s="29">
        <v>-61.452513966480446</v>
      </c>
      <c r="Y847" s="29">
        <v>0</v>
      </c>
      <c r="Z847" s="29">
        <v>0</v>
      </c>
      <c r="AA847" s="29">
        <v>0</v>
      </c>
      <c r="AB847" s="29">
        <v>0</v>
      </c>
      <c r="AC847" s="29">
        <v>0</v>
      </c>
      <c r="AD847" s="29">
        <v>0</v>
      </c>
      <c r="AE847" s="29">
        <v>0</v>
      </c>
      <c r="AF847" s="29">
        <v>0</v>
      </c>
      <c r="AG847" s="29">
        <v>0</v>
      </c>
      <c r="AH847" s="29">
        <v>0</v>
      </c>
      <c r="AI847" s="29">
        <v>0</v>
      </c>
      <c r="AJ847" s="29">
        <v>0</v>
      </c>
      <c r="AK847" s="17">
        <v>0</v>
      </c>
      <c r="AL847" s="17">
        <v>0</v>
      </c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463"/>
        <v>0</v>
      </c>
      <c r="G848" s="15">
        <f t="shared" ca="1" si="462"/>
        <v>0</v>
      </c>
      <c r="H848" s="15">
        <f t="shared" ca="1" si="462"/>
        <v>0</v>
      </c>
      <c r="I848" s="15">
        <f t="shared" ca="1" si="462"/>
        <v>0</v>
      </c>
      <c r="J848" s="15">
        <f t="shared" ca="1" si="462"/>
        <v>0</v>
      </c>
      <c r="K848" s="15">
        <f t="shared" ca="1" si="462"/>
        <v>0</v>
      </c>
      <c r="L848" s="15">
        <f t="shared" ca="1" si="462"/>
        <v>0</v>
      </c>
      <c r="M848" s="15">
        <f t="shared" ca="1" si="462"/>
        <v>0</v>
      </c>
      <c r="N848" s="15">
        <f t="shared" ca="1" si="462"/>
        <v>0</v>
      </c>
      <c r="O848" s="15">
        <f t="shared" ca="1" si="462"/>
        <v>0</v>
      </c>
      <c r="P848" s="15">
        <f t="shared" ca="1" si="462"/>
        <v>0</v>
      </c>
      <c r="Q848" s="15">
        <f t="shared" ca="1" si="462"/>
        <v>0</v>
      </c>
      <c r="R848" s="15">
        <f t="shared" ca="1" si="462"/>
        <v>0</v>
      </c>
      <c r="S848" s="15">
        <f t="shared" ca="1" si="462"/>
        <v>0</v>
      </c>
      <c r="T848" s="15">
        <f t="shared" ca="1" si="462"/>
        <v>0</v>
      </c>
      <c r="U848" s="16">
        <f t="shared" ref="U848:U861" si="464">+U847+1</f>
        <v>6</v>
      </c>
      <c r="V848" s="16"/>
      <c r="W848" s="29"/>
      <c r="X848" s="29">
        <v>0</v>
      </c>
      <c r="Y848" s="29">
        <v>0</v>
      </c>
      <c r="Z848" s="29">
        <v>0</v>
      </c>
      <c r="AA848" s="29">
        <v>0</v>
      </c>
      <c r="AB848" s="29">
        <v>0</v>
      </c>
      <c r="AC848" s="29">
        <v>0</v>
      </c>
      <c r="AD848" s="29">
        <v>0</v>
      </c>
      <c r="AE848" s="29">
        <v>0</v>
      </c>
      <c r="AF848" s="29">
        <v>0</v>
      </c>
      <c r="AG848" s="29">
        <v>0</v>
      </c>
      <c r="AH848" s="29">
        <v>0</v>
      </c>
      <c r="AI848" s="29">
        <v>0</v>
      </c>
      <c r="AJ848" s="29">
        <v>0</v>
      </c>
      <c r="AK848" s="17">
        <v>0</v>
      </c>
      <c r="AL848" s="17">
        <v>0</v>
      </c>
    </row>
    <row r="849" spans="2:38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463"/>
        <v>0</v>
      </c>
      <c r="G849" s="15">
        <f t="shared" ca="1" si="462"/>
        <v>0</v>
      </c>
      <c r="H849" s="15">
        <f t="shared" ca="1" si="462"/>
        <v>0</v>
      </c>
      <c r="I849" s="15">
        <f t="shared" ca="1" si="462"/>
        <v>0</v>
      </c>
      <c r="J849" s="15">
        <f t="shared" ca="1" si="462"/>
        <v>0</v>
      </c>
      <c r="K849" s="15">
        <f t="shared" ca="1" si="462"/>
        <v>0</v>
      </c>
      <c r="L849" s="15">
        <f t="shared" ca="1" si="462"/>
        <v>0</v>
      </c>
      <c r="M849" s="15">
        <f t="shared" ca="1" si="462"/>
        <v>0</v>
      </c>
      <c r="N849" s="15">
        <f t="shared" ca="1" si="462"/>
        <v>0</v>
      </c>
      <c r="O849" s="15">
        <f t="shared" ca="1" si="462"/>
        <v>0</v>
      </c>
      <c r="P849" s="15">
        <f t="shared" ca="1" si="462"/>
        <v>0</v>
      </c>
      <c r="Q849" s="15">
        <f t="shared" ca="1" si="462"/>
        <v>0</v>
      </c>
      <c r="R849" s="15">
        <f t="shared" ca="1" si="462"/>
        <v>0</v>
      </c>
      <c r="S849" s="15">
        <f t="shared" ca="1" si="462"/>
        <v>0</v>
      </c>
      <c r="T849" s="15">
        <f t="shared" ca="1" si="462"/>
        <v>0</v>
      </c>
      <c r="U849" s="16">
        <f t="shared" si="464"/>
        <v>7</v>
      </c>
      <c r="V849" s="16"/>
      <c r="W849" s="29"/>
      <c r="X849" s="29">
        <v>0</v>
      </c>
      <c r="Y849" s="29">
        <v>0</v>
      </c>
      <c r="Z849" s="29">
        <v>0</v>
      </c>
      <c r="AA849" s="29">
        <v>0</v>
      </c>
      <c r="AB849" s="29">
        <v>0</v>
      </c>
      <c r="AC849" s="29">
        <v>0</v>
      </c>
      <c r="AD849" s="29">
        <v>0</v>
      </c>
      <c r="AE849" s="29">
        <v>0</v>
      </c>
      <c r="AF849" s="29">
        <v>0</v>
      </c>
      <c r="AG849" s="29">
        <v>0</v>
      </c>
      <c r="AH849" s="29">
        <v>0</v>
      </c>
      <c r="AI849" s="29">
        <v>0</v>
      </c>
      <c r="AJ849" s="29">
        <v>0</v>
      </c>
      <c r="AK849" s="17">
        <v>0</v>
      </c>
      <c r="AL849" s="17">
        <v>0</v>
      </c>
    </row>
    <row r="850" spans="2:38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463"/>
        <v>0</v>
      </c>
      <c r="G850" s="15">
        <f t="shared" ca="1" si="462"/>
        <v>0</v>
      </c>
      <c r="H850" s="15">
        <f t="shared" ca="1" si="462"/>
        <v>0</v>
      </c>
      <c r="I850" s="15">
        <f t="shared" ca="1" si="462"/>
        <v>0</v>
      </c>
      <c r="J850" s="15">
        <f t="shared" ca="1" si="462"/>
        <v>0</v>
      </c>
      <c r="K850" s="15">
        <f t="shared" ca="1" si="462"/>
        <v>0</v>
      </c>
      <c r="L850" s="15">
        <f t="shared" ca="1" si="462"/>
        <v>0</v>
      </c>
      <c r="M850" s="15">
        <f t="shared" ca="1" si="462"/>
        <v>0</v>
      </c>
      <c r="N850" s="15">
        <f t="shared" ca="1" si="462"/>
        <v>0</v>
      </c>
      <c r="O850" s="15">
        <f t="shared" ca="1" si="462"/>
        <v>0</v>
      </c>
      <c r="P850" s="15">
        <f t="shared" ca="1" si="462"/>
        <v>0</v>
      </c>
      <c r="Q850" s="15">
        <f t="shared" ca="1" si="462"/>
        <v>0</v>
      </c>
      <c r="R850" s="15">
        <f t="shared" ca="1" si="462"/>
        <v>0</v>
      </c>
      <c r="S850" s="15">
        <f t="shared" ca="1" si="462"/>
        <v>0</v>
      </c>
      <c r="T850" s="15">
        <f t="shared" ca="1" si="462"/>
        <v>0</v>
      </c>
      <c r="U850" s="16">
        <f t="shared" si="464"/>
        <v>8</v>
      </c>
      <c r="V850" s="16"/>
      <c r="W850" s="29"/>
      <c r="X850" s="29">
        <v>0</v>
      </c>
      <c r="Y850" s="29">
        <v>0</v>
      </c>
      <c r="Z850" s="29">
        <v>0</v>
      </c>
      <c r="AA850" s="29">
        <v>0</v>
      </c>
      <c r="AB850" s="29">
        <v>0</v>
      </c>
      <c r="AC850" s="29">
        <v>0</v>
      </c>
      <c r="AD850" s="29">
        <v>0</v>
      </c>
      <c r="AE850" s="29">
        <v>0</v>
      </c>
      <c r="AF850" s="29">
        <v>0</v>
      </c>
      <c r="AG850" s="29">
        <v>0</v>
      </c>
      <c r="AH850" s="29">
        <v>0</v>
      </c>
      <c r="AI850" s="29">
        <v>0</v>
      </c>
      <c r="AJ850" s="29">
        <v>0</v>
      </c>
      <c r="AK850" s="17">
        <v>0</v>
      </c>
      <c r="AL850" s="17">
        <v>0</v>
      </c>
    </row>
    <row r="851" spans="2:38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463"/>
        <v>0</v>
      </c>
      <c r="G851" s="15">
        <f t="shared" ca="1" si="462"/>
        <v>0</v>
      </c>
      <c r="H851" s="15">
        <f t="shared" ca="1" si="462"/>
        <v>0</v>
      </c>
      <c r="I851" s="15">
        <f t="shared" ca="1" si="462"/>
        <v>0</v>
      </c>
      <c r="J851" s="15">
        <f t="shared" ca="1" si="462"/>
        <v>0</v>
      </c>
      <c r="K851" s="15">
        <f t="shared" ca="1" si="462"/>
        <v>0</v>
      </c>
      <c r="L851" s="15">
        <f t="shared" ca="1" si="462"/>
        <v>0</v>
      </c>
      <c r="M851" s="15">
        <f t="shared" ca="1" si="462"/>
        <v>0</v>
      </c>
      <c r="N851" s="15">
        <f t="shared" ca="1" si="462"/>
        <v>0</v>
      </c>
      <c r="O851" s="15">
        <f t="shared" ca="1" si="462"/>
        <v>0</v>
      </c>
      <c r="P851" s="15">
        <f t="shared" ca="1" si="462"/>
        <v>0</v>
      </c>
      <c r="Q851" s="15">
        <f t="shared" ca="1" si="462"/>
        <v>0</v>
      </c>
      <c r="R851" s="15">
        <f t="shared" ca="1" si="462"/>
        <v>0</v>
      </c>
      <c r="S851" s="15">
        <f t="shared" ca="1" si="462"/>
        <v>0</v>
      </c>
      <c r="T851" s="15">
        <f t="shared" ca="1" si="462"/>
        <v>0</v>
      </c>
      <c r="U851" s="16">
        <f t="shared" si="464"/>
        <v>9</v>
      </c>
      <c r="V851" s="16"/>
      <c r="W851" s="29"/>
      <c r="X851" s="29">
        <v>0</v>
      </c>
      <c r="Y851" s="29">
        <v>0</v>
      </c>
      <c r="Z851" s="29">
        <v>0</v>
      </c>
      <c r="AA851" s="29">
        <v>0</v>
      </c>
      <c r="AB851" s="29">
        <v>0</v>
      </c>
      <c r="AC851" s="29">
        <v>0</v>
      </c>
      <c r="AD851" s="29">
        <v>0</v>
      </c>
      <c r="AE851" s="29">
        <v>0</v>
      </c>
      <c r="AF851" s="29">
        <v>0</v>
      </c>
      <c r="AG851" s="29">
        <v>0</v>
      </c>
      <c r="AH851" s="29">
        <v>0</v>
      </c>
      <c r="AI851" s="29">
        <v>0</v>
      </c>
      <c r="AJ851" s="29">
        <v>0</v>
      </c>
      <c r="AK851" s="17">
        <v>0</v>
      </c>
      <c r="AL851" s="17">
        <v>0</v>
      </c>
    </row>
    <row r="852" spans="2:38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463"/>
        <v>0</v>
      </c>
      <c r="G852" s="15">
        <f t="shared" ca="1" si="462"/>
        <v>0</v>
      </c>
      <c r="H852" s="15">
        <f t="shared" ca="1" si="462"/>
        <v>0</v>
      </c>
      <c r="I852" s="15">
        <f t="shared" ca="1" si="462"/>
        <v>0</v>
      </c>
      <c r="J852" s="15">
        <f t="shared" ca="1" si="462"/>
        <v>0</v>
      </c>
      <c r="K852" s="15">
        <f t="shared" ca="1" si="462"/>
        <v>0</v>
      </c>
      <c r="L852" s="15">
        <f t="shared" ca="1" si="462"/>
        <v>0</v>
      </c>
      <c r="M852" s="15">
        <f t="shared" ca="1" si="462"/>
        <v>0</v>
      </c>
      <c r="N852" s="15">
        <f t="shared" ca="1" si="462"/>
        <v>0</v>
      </c>
      <c r="O852" s="15">
        <f t="shared" ca="1" si="462"/>
        <v>0</v>
      </c>
      <c r="P852" s="15">
        <f t="shared" ca="1" si="462"/>
        <v>0</v>
      </c>
      <c r="Q852" s="15">
        <f t="shared" ca="1" si="462"/>
        <v>0</v>
      </c>
      <c r="R852" s="15">
        <f t="shared" ca="1" si="462"/>
        <v>0</v>
      </c>
      <c r="S852" s="15">
        <f t="shared" ca="1" si="462"/>
        <v>0</v>
      </c>
      <c r="T852" s="15">
        <f t="shared" ca="1" si="462"/>
        <v>0</v>
      </c>
      <c r="U852" s="16">
        <f t="shared" si="464"/>
        <v>10</v>
      </c>
      <c r="V852" s="16"/>
      <c r="W852" s="29"/>
      <c r="X852" s="29">
        <v>-936.80446927374305</v>
      </c>
      <c r="Y852" s="29">
        <v>0</v>
      </c>
      <c r="Z852" s="29">
        <v>0</v>
      </c>
      <c r="AA852" s="29">
        <v>0</v>
      </c>
      <c r="AB852" s="29">
        <v>0</v>
      </c>
      <c r="AC852" s="29">
        <v>0</v>
      </c>
      <c r="AD852" s="29">
        <v>0</v>
      </c>
      <c r="AE852" s="29">
        <v>0</v>
      </c>
      <c r="AF852" s="29">
        <v>0</v>
      </c>
      <c r="AG852" s="29">
        <v>0</v>
      </c>
      <c r="AH852" s="29">
        <v>0</v>
      </c>
      <c r="AI852" s="29">
        <v>0</v>
      </c>
      <c r="AJ852" s="29">
        <v>0</v>
      </c>
      <c r="AK852" s="17">
        <v>0</v>
      </c>
      <c r="AL852" s="17">
        <v>0</v>
      </c>
    </row>
    <row r="853" spans="2:38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463"/>
        <v>0</v>
      </c>
      <c r="G853" s="15">
        <f t="shared" ca="1" si="462"/>
        <v>0</v>
      </c>
      <c r="H853" s="15">
        <f t="shared" ca="1" si="462"/>
        <v>0</v>
      </c>
      <c r="I853" s="15">
        <f t="shared" ca="1" si="462"/>
        <v>0</v>
      </c>
      <c r="J853" s="15">
        <f t="shared" ca="1" si="462"/>
        <v>0</v>
      </c>
      <c r="K853" s="15">
        <f t="shared" ca="1" si="462"/>
        <v>0</v>
      </c>
      <c r="L853" s="15">
        <f t="shared" ca="1" si="462"/>
        <v>0</v>
      </c>
      <c r="M853" s="15">
        <f t="shared" ca="1" si="462"/>
        <v>0</v>
      </c>
      <c r="N853" s="15">
        <f t="shared" ca="1" si="462"/>
        <v>0</v>
      </c>
      <c r="O853" s="15">
        <f t="shared" ca="1" si="462"/>
        <v>0</v>
      </c>
      <c r="P853" s="15">
        <f t="shared" ca="1" si="462"/>
        <v>0</v>
      </c>
      <c r="Q853" s="15">
        <f t="shared" ca="1" si="462"/>
        <v>0</v>
      </c>
      <c r="R853" s="15">
        <f t="shared" ca="1" si="462"/>
        <v>0</v>
      </c>
      <c r="S853" s="15">
        <f t="shared" ca="1" si="462"/>
        <v>0</v>
      </c>
      <c r="T853" s="15">
        <f t="shared" ca="1" si="462"/>
        <v>0</v>
      </c>
      <c r="U853" s="16">
        <f t="shared" si="464"/>
        <v>11</v>
      </c>
      <c r="V853" s="16"/>
      <c r="W853" s="29"/>
      <c r="X853" s="29">
        <v>-85.574725843161644</v>
      </c>
      <c r="Y853" s="29">
        <v>0</v>
      </c>
      <c r="Z853" s="29">
        <v>0</v>
      </c>
      <c r="AA853" s="29">
        <v>0</v>
      </c>
      <c r="AB853" s="29">
        <v>0</v>
      </c>
      <c r="AC853" s="29">
        <v>0</v>
      </c>
      <c r="AD853" s="29">
        <v>0</v>
      </c>
      <c r="AE853" s="29">
        <v>0</v>
      </c>
      <c r="AF853" s="29">
        <v>0</v>
      </c>
      <c r="AG853" s="29">
        <v>0</v>
      </c>
      <c r="AH853" s="29">
        <v>0</v>
      </c>
      <c r="AI853" s="29">
        <v>0</v>
      </c>
      <c r="AJ853" s="29">
        <v>0</v>
      </c>
      <c r="AK853" s="17">
        <v>0</v>
      </c>
      <c r="AL853" s="17">
        <v>0</v>
      </c>
    </row>
    <row r="854" spans="2:38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463"/>
        <v>0</v>
      </c>
      <c r="G854" s="15">
        <f t="shared" ca="1" si="462"/>
        <v>0</v>
      </c>
      <c r="H854" s="15">
        <f t="shared" ca="1" si="462"/>
        <v>0</v>
      </c>
      <c r="I854" s="15">
        <f t="shared" ca="1" si="462"/>
        <v>0</v>
      </c>
      <c r="J854" s="15">
        <f t="shared" ca="1" si="462"/>
        <v>0</v>
      </c>
      <c r="K854" s="15">
        <f t="shared" ca="1" si="462"/>
        <v>0</v>
      </c>
      <c r="L854" s="15">
        <f t="shared" ca="1" si="462"/>
        <v>0</v>
      </c>
      <c r="M854" s="15">
        <f t="shared" ca="1" si="462"/>
        <v>0</v>
      </c>
      <c r="N854" s="15">
        <f t="shared" ca="1" si="462"/>
        <v>0</v>
      </c>
      <c r="O854" s="15">
        <f t="shared" ca="1" si="462"/>
        <v>0</v>
      </c>
      <c r="P854" s="15">
        <f t="shared" ca="1" si="462"/>
        <v>0</v>
      </c>
      <c r="Q854" s="15">
        <f t="shared" ca="1" si="462"/>
        <v>0</v>
      </c>
      <c r="R854" s="15">
        <f t="shared" ca="1" si="462"/>
        <v>0</v>
      </c>
      <c r="S854" s="15">
        <f t="shared" ca="1" si="462"/>
        <v>0</v>
      </c>
      <c r="T854" s="15">
        <f t="shared" ca="1" si="462"/>
        <v>0</v>
      </c>
      <c r="U854" s="16">
        <f t="shared" si="464"/>
        <v>12</v>
      </c>
      <c r="V854" s="16"/>
      <c r="W854" s="29"/>
      <c r="X854" s="29">
        <v>-260.70763500931099</v>
      </c>
      <c r="Y854" s="29">
        <v>0</v>
      </c>
      <c r="Z854" s="29">
        <v>0</v>
      </c>
      <c r="AA854" s="29">
        <v>0</v>
      </c>
      <c r="AB854" s="29">
        <v>0</v>
      </c>
      <c r="AC854" s="29">
        <v>0</v>
      </c>
      <c r="AD854" s="29">
        <v>0</v>
      </c>
      <c r="AE854" s="29">
        <v>0</v>
      </c>
      <c r="AF854" s="29">
        <v>0</v>
      </c>
      <c r="AG854" s="29">
        <v>0</v>
      </c>
      <c r="AH854" s="29">
        <v>0</v>
      </c>
      <c r="AI854" s="29">
        <v>0</v>
      </c>
      <c r="AJ854" s="29">
        <v>0</v>
      </c>
      <c r="AK854" s="17">
        <v>0</v>
      </c>
      <c r="AL854" s="17">
        <v>0</v>
      </c>
    </row>
    <row r="855" spans="2:38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463"/>
        <v>0</v>
      </c>
      <c r="G855" s="15">
        <f t="shared" ca="1" si="462"/>
        <v>0</v>
      </c>
      <c r="H855" s="15">
        <f t="shared" ca="1" si="462"/>
        <v>0</v>
      </c>
      <c r="I855" s="15">
        <f t="shared" ca="1" si="462"/>
        <v>0</v>
      </c>
      <c r="J855" s="15">
        <f t="shared" ca="1" si="462"/>
        <v>0</v>
      </c>
      <c r="K855" s="15">
        <f t="shared" ca="1" si="462"/>
        <v>0</v>
      </c>
      <c r="L855" s="15">
        <f t="shared" ca="1" si="462"/>
        <v>0</v>
      </c>
      <c r="M855" s="15">
        <f t="shared" ca="1" si="462"/>
        <v>0</v>
      </c>
      <c r="N855" s="15">
        <f t="shared" ca="1" si="462"/>
        <v>0</v>
      </c>
      <c r="O855" s="15">
        <f t="shared" ca="1" si="462"/>
        <v>0</v>
      </c>
      <c r="P855" s="15">
        <f t="shared" ca="1" si="462"/>
        <v>0</v>
      </c>
      <c r="Q855" s="15">
        <f t="shared" ca="1" si="462"/>
        <v>0</v>
      </c>
      <c r="R855" s="15">
        <f t="shared" ca="1" si="462"/>
        <v>0</v>
      </c>
      <c r="S855" s="15">
        <f t="shared" ca="1" si="462"/>
        <v>0</v>
      </c>
      <c r="T855" s="15">
        <f t="shared" ca="1" si="462"/>
        <v>0</v>
      </c>
      <c r="U855" s="16">
        <f t="shared" si="464"/>
        <v>13</v>
      </c>
      <c r="V855" s="16"/>
      <c r="W855" s="29"/>
      <c r="X855" s="29">
        <v>-34.005793503000206</v>
      </c>
      <c r="Y855" s="29">
        <v>0</v>
      </c>
      <c r="Z855" s="29">
        <v>0</v>
      </c>
      <c r="AA855" s="29">
        <v>0</v>
      </c>
      <c r="AB855" s="29">
        <v>0</v>
      </c>
      <c r="AC855" s="29">
        <v>0</v>
      </c>
      <c r="AD855" s="29">
        <v>0</v>
      </c>
      <c r="AE855" s="29">
        <v>0</v>
      </c>
      <c r="AF855" s="29">
        <v>0</v>
      </c>
      <c r="AG855" s="29">
        <v>0</v>
      </c>
      <c r="AH855" s="29">
        <v>0</v>
      </c>
      <c r="AI855" s="29">
        <v>0</v>
      </c>
      <c r="AJ855" s="29">
        <v>0</v>
      </c>
      <c r="AK855" s="17">
        <v>0</v>
      </c>
      <c r="AL855" s="17">
        <v>0</v>
      </c>
    </row>
    <row r="856" spans="2:38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463"/>
        <v>0</v>
      </c>
      <c r="G856" s="15">
        <f t="shared" ca="1" si="462"/>
        <v>0</v>
      </c>
      <c r="H856" s="15">
        <f t="shared" ca="1" si="462"/>
        <v>0</v>
      </c>
      <c r="I856" s="15">
        <f t="shared" ca="1" si="462"/>
        <v>0</v>
      </c>
      <c r="J856" s="15">
        <f t="shared" ca="1" si="462"/>
        <v>0</v>
      </c>
      <c r="K856" s="15">
        <f t="shared" ca="1" si="462"/>
        <v>0</v>
      </c>
      <c r="L856" s="15">
        <f t="shared" ca="1" si="462"/>
        <v>0</v>
      </c>
      <c r="M856" s="15">
        <f t="shared" ca="1" si="462"/>
        <v>0</v>
      </c>
      <c r="N856" s="15">
        <f t="shared" ca="1" si="462"/>
        <v>0</v>
      </c>
      <c r="O856" s="15">
        <f t="shared" ca="1" si="462"/>
        <v>0</v>
      </c>
      <c r="P856" s="15">
        <f t="shared" ca="1" si="462"/>
        <v>0</v>
      </c>
      <c r="Q856" s="15">
        <f t="shared" ca="1" si="462"/>
        <v>0</v>
      </c>
      <c r="R856" s="15">
        <f t="shared" ca="1" si="462"/>
        <v>0</v>
      </c>
      <c r="S856" s="15">
        <f t="shared" ca="1" si="462"/>
        <v>0</v>
      </c>
      <c r="T856" s="15">
        <f t="shared" ca="1" si="462"/>
        <v>0</v>
      </c>
      <c r="U856" s="16">
        <f t="shared" si="464"/>
        <v>14</v>
      </c>
      <c r="V856" s="16"/>
      <c r="W856" s="29"/>
      <c r="X856" s="29">
        <v>0</v>
      </c>
      <c r="Y856" s="29">
        <v>0</v>
      </c>
      <c r="Z856" s="29">
        <v>0</v>
      </c>
      <c r="AA856" s="29">
        <v>0</v>
      </c>
      <c r="AB856" s="29">
        <v>0</v>
      </c>
      <c r="AC856" s="29">
        <v>0</v>
      </c>
      <c r="AD856" s="29">
        <v>0</v>
      </c>
      <c r="AE856" s="29">
        <v>0</v>
      </c>
      <c r="AF856" s="29">
        <v>0</v>
      </c>
      <c r="AG856" s="29">
        <v>0</v>
      </c>
      <c r="AH856" s="29">
        <v>0</v>
      </c>
      <c r="AI856" s="29">
        <v>0</v>
      </c>
      <c r="AJ856" s="29">
        <v>0</v>
      </c>
      <c r="AK856" s="17">
        <v>0</v>
      </c>
      <c r="AL856" s="17">
        <v>0</v>
      </c>
    </row>
    <row r="857" spans="2:38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463"/>
        <v>0</v>
      </c>
      <c r="G857" s="15">
        <f t="shared" ca="1" si="462"/>
        <v>0</v>
      </c>
      <c r="H857" s="15">
        <f t="shared" ca="1" si="462"/>
        <v>0</v>
      </c>
      <c r="I857" s="15">
        <f t="shared" ca="1" si="462"/>
        <v>0</v>
      </c>
      <c r="J857" s="15">
        <f t="shared" ca="1" si="462"/>
        <v>0</v>
      </c>
      <c r="K857" s="15">
        <f t="shared" ca="1" si="462"/>
        <v>0</v>
      </c>
      <c r="L857" s="15">
        <f t="shared" ca="1" si="462"/>
        <v>0</v>
      </c>
      <c r="M857" s="15">
        <f t="shared" ca="1" si="462"/>
        <v>0</v>
      </c>
      <c r="N857" s="15">
        <f t="shared" ca="1" si="462"/>
        <v>0</v>
      </c>
      <c r="O857" s="15">
        <f t="shared" ca="1" si="462"/>
        <v>0</v>
      </c>
      <c r="P857" s="15">
        <f t="shared" ca="1" si="462"/>
        <v>0</v>
      </c>
      <c r="Q857" s="15">
        <f t="shared" ca="1" si="462"/>
        <v>0</v>
      </c>
      <c r="R857" s="15">
        <f t="shared" ca="1" si="462"/>
        <v>0</v>
      </c>
      <c r="S857" s="15">
        <f t="shared" ca="1" si="462"/>
        <v>0</v>
      </c>
      <c r="T857" s="15">
        <f t="shared" ca="1" si="462"/>
        <v>0</v>
      </c>
      <c r="U857" s="16">
        <f t="shared" si="464"/>
        <v>15</v>
      </c>
      <c r="V857" s="16"/>
      <c r="W857" s="29"/>
      <c r="X857" s="29">
        <v>-61.938948453341617</v>
      </c>
      <c r="Y857" s="29">
        <v>-82.585264604455475</v>
      </c>
      <c r="Z857" s="29">
        <v>-82.58526460445546</v>
      </c>
      <c r="AA857" s="29">
        <v>0</v>
      </c>
      <c r="AB857" s="29">
        <v>0</v>
      </c>
      <c r="AC857" s="29">
        <v>0</v>
      </c>
      <c r="AD857" s="29">
        <v>0</v>
      </c>
      <c r="AE857" s="29">
        <v>0</v>
      </c>
      <c r="AF857" s="29">
        <v>0</v>
      </c>
      <c r="AG857" s="29">
        <v>0</v>
      </c>
      <c r="AH857" s="29">
        <v>0</v>
      </c>
      <c r="AI857" s="29">
        <v>0</v>
      </c>
      <c r="AJ857" s="29">
        <v>0</v>
      </c>
      <c r="AK857" s="17">
        <v>0</v>
      </c>
      <c r="AL857" s="17">
        <v>0</v>
      </c>
    </row>
    <row r="858" spans="2:38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463"/>
        <v>0</v>
      </c>
      <c r="G858" s="15">
        <f t="shared" ca="1" si="462"/>
        <v>0</v>
      </c>
      <c r="H858" s="15">
        <f t="shared" ca="1" si="462"/>
        <v>0</v>
      </c>
      <c r="I858" s="15">
        <f t="shared" ca="1" si="462"/>
        <v>0</v>
      </c>
      <c r="J858" s="15">
        <f t="shared" ca="1" si="462"/>
        <v>0</v>
      </c>
      <c r="K858" s="15">
        <f t="shared" ca="1" si="462"/>
        <v>0</v>
      </c>
      <c r="L858" s="15">
        <f t="shared" ca="1" si="462"/>
        <v>0</v>
      </c>
      <c r="M858" s="15">
        <f t="shared" ca="1" si="462"/>
        <v>0</v>
      </c>
      <c r="N858" s="15">
        <f t="shared" ca="1" si="462"/>
        <v>0</v>
      </c>
      <c r="O858" s="15">
        <f t="shared" ca="1" si="462"/>
        <v>0</v>
      </c>
      <c r="P858" s="15">
        <f t="shared" ca="1" si="462"/>
        <v>0</v>
      </c>
      <c r="Q858" s="15">
        <f t="shared" ca="1" si="462"/>
        <v>0</v>
      </c>
      <c r="R858" s="15">
        <f t="shared" ca="1" si="462"/>
        <v>0</v>
      </c>
      <c r="S858" s="15">
        <f t="shared" ca="1" si="462"/>
        <v>0</v>
      </c>
      <c r="T858" s="15">
        <f t="shared" ca="1" si="462"/>
        <v>0</v>
      </c>
      <c r="U858" s="16">
        <f t="shared" si="464"/>
        <v>16</v>
      </c>
      <c r="V858" s="16"/>
      <c r="W858" s="29"/>
      <c r="X858" s="29">
        <v>-7.6970825574177528</v>
      </c>
      <c r="Y858" s="29">
        <v>-7.6970825574177528</v>
      </c>
      <c r="Z858" s="29">
        <v>-7.6970825574177528</v>
      </c>
      <c r="AA858" s="29">
        <v>0</v>
      </c>
      <c r="AB858" s="29">
        <v>0</v>
      </c>
      <c r="AC858" s="29">
        <v>0</v>
      </c>
      <c r="AD858" s="29">
        <v>0</v>
      </c>
      <c r="AE858" s="29">
        <v>0</v>
      </c>
      <c r="AF858" s="29">
        <v>0</v>
      </c>
      <c r="AG858" s="29">
        <v>0</v>
      </c>
      <c r="AH858" s="29">
        <v>0</v>
      </c>
      <c r="AI858" s="29">
        <v>0</v>
      </c>
      <c r="AJ858" s="29">
        <v>0</v>
      </c>
      <c r="AK858" s="17">
        <v>0</v>
      </c>
      <c r="AL858" s="17">
        <v>0</v>
      </c>
    </row>
    <row r="859" spans="2:38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463"/>
        <v>0</v>
      </c>
      <c r="G859" s="15">
        <f t="shared" ca="1" si="462"/>
        <v>0</v>
      </c>
      <c r="H859" s="15">
        <f t="shared" ca="1" si="462"/>
        <v>0</v>
      </c>
      <c r="I859" s="15">
        <f t="shared" ca="1" si="462"/>
        <v>0</v>
      </c>
      <c r="J859" s="15">
        <f t="shared" ca="1" si="462"/>
        <v>0</v>
      </c>
      <c r="K859" s="15">
        <f t="shared" ca="1" si="462"/>
        <v>0</v>
      </c>
      <c r="L859" s="15">
        <f t="shared" ca="1" si="462"/>
        <v>0</v>
      </c>
      <c r="M859" s="15">
        <f t="shared" ca="1" si="462"/>
        <v>0</v>
      </c>
      <c r="N859" s="15">
        <f t="shared" ca="1" si="462"/>
        <v>0</v>
      </c>
      <c r="O859" s="15">
        <f t="shared" ca="1" si="462"/>
        <v>0</v>
      </c>
      <c r="P859" s="15">
        <f t="shared" ca="1" si="462"/>
        <v>0</v>
      </c>
      <c r="Q859" s="15">
        <f t="shared" ca="1" si="462"/>
        <v>0</v>
      </c>
      <c r="R859" s="15">
        <f t="shared" ca="1" si="462"/>
        <v>0</v>
      </c>
      <c r="S859" s="15">
        <f t="shared" ca="1" si="462"/>
        <v>0</v>
      </c>
      <c r="T859" s="15">
        <f t="shared" ca="1" si="462"/>
        <v>0</v>
      </c>
      <c r="U859" s="16">
        <f t="shared" si="464"/>
        <v>17</v>
      </c>
      <c r="V859" s="16"/>
      <c r="W859" s="29"/>
      <c r="X859" s="29">
        <v>-125.12630618189183</v>
      </c>
      <c r="Y859" s="29">
        <v>0</v>
      </c>
      <c r="Z859" s="29">
        <v>0</v>
      </c>
      <c r="AA859" s="29">
        <v>0</v>
      </c>
      <c r="AB859" s="29">
        <v>0</v>
      </c>
      <c r="AC859" s="29">
        <v>0</v>
      </c>
      <c r="AD859" s="29">
        <v>0</v>
      </c>
      <c r="AE859" s="29">
        <v>0</v>
      </c>
      <c r="AF859" s="29">
        <v>0</v>
      </c>
      <c r="AG859" s="29">
        <v>0</v>
      </c>
      <c r="AH859" s="29">
        <v>0</v>
      </c>
      <c r="AI859" s="29">
        <v>0</v>
      </c>
      <c r="AJ859" s="29">
        <v>0</v>
      </c>
      <c r="AK859" s="17">
        <v>0</v>
      </c>
      <c r="AL859" s="17">
        <v>0</v>
      </c>
    </row>
    <row r="860" spans="2:38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ca="1" si="463"/>
        <v>0</v>
      </c>
      <c r="G860" s="15">
        <f t="shared" ca="1" si="463"/>
        <v>0</v>
      </c>
      <c r="H860" s="15">
        <f t="shared" ca="1" si="463"/>
        <v>0</v>
      </c>
      <c r="I860" s="15">
        <f t="shared" ca="1" si="463"/>
        <v>0</v>
      </c>
      <c r="J860" s="15">
        <f t="shared" ca="1" si="463"/>
        <v>0</v>
      </c>
      <c r="K860" s="15">
        <f t="shared" ca="1" si="463"/>
        <v>0</v>
      </c>
      <c r="L860" s="15">
        <f t="shared" ca="1" si="463"/>
        <v>0</v>
      </c>
      <c r="M860" s="15">
        <f t="shared" ca="1" si="463"/>
        <v>0</v>
      </c>
      <c r="N860" s="15">
        <f t="shared" ca="1" si="463"/>
        <v>0</v>
      </c>
      <c r="O860" s="15">
        <f t="shared" ca="1" si="463"/>
        <v>0</v>
      </c>
      <c r="P860" s="15">
        <f t="shared" ca="1" si="463"/>
        <v>0</v>
      </c>
      <c r="Q860" s="15">
        <f t="shared" ca="1" si="463"/>
        <v>0</v>
      </c>
      <c r="R860" s="15">
        <f t="shared" ca="1" si="463"/>
        <v>0</v>
      </c>
      <c r="S860" s="15">
        <f t="shared" ca="1" si="463"/>
        <v>0</v>
      </c>
      <c r="T860" s="15">
        <f t="shared" ca="1" si="463"/>
        <v>0</v>
      </c>
      <c r="U860" s="16">
        <f t="shared" si="464"/>
        <v>18</v>
      </c>
      <c r="V860" s="16"/>
      <c r="W860" s="29"/>
      <c r="X860" s="29">
        <v>-225.23253983033314</v>
      </c>
      <c r="Y860" s="29">
        <v>0</v>
      </c>
      <c r="Z860" s="29">
        <v>0</v>
      </c>
      <c r="AA860" s="29">
        <v>0</v>
      </c>
      <c r="AB860" s="29">
        <v>0</v>
      </c>
      <c r="AC860" s="29">
        <v>0</v>
      </c>
      <c r="AD860" s="29">
        <v>0</v>
      </c>
      <c r="AE860" s="29">
        <v>0</v>
      </c>
      <c r="AF860" s="29">
        <v>0</v>
      </c>
      <c r="AG860" s="29">
        <v>0</v>
      </c>
      <c r="AH860" s="29">
        <v>0</v>
      </c>
      <c r="AI860" s="29">
        <v>0</v>
      </c>
      <c r="AJ860" s="29">
        <v>0</v>
      </c>
      <c r="AK860" s="17">
        <v>0</v>
      </c>
      <c r="AL860" s="17">
        <v>0</v>
      </c>
    </row>
    <row r="861" spans="2:38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ref="F861:T861" ca="1" si="465">-IFERROR(SUMPRODUCT((F$827:F$841),OFFSET($W$827,0,$U861,15,1))/IF($E861="Farm",F$827,1),0)</f>
        <v>0</v>
      </c>
      <c r="G861" s="15">
        <f t="shared" ca="1" si="465"/>
        <v>0</v>
      </c>
      <c r="H861" s="15">
        <f t="shared" ca="1" si="465"/>
        <v>0</v>
      </c>
      <c r="I861" s="15">
        <f t="shared" ca="1" si="465"/>
        <v>0</v>
      </c>
      <c r="J861" s="15">
        <f t="shared" ca="1" si="465"/>
        <v>0</v>
      </c>
      <c r="K861" s="15">
        <f t="shared" ca="1" si="465"/>
        <v>0</v>
      </c>
      <c r="L861" s="15">
        <f t="shared" ca="1" si="465"/>
        <v>0</v>
      </c>
      <c r="M861" s="15">
        <f t="shared" ca="1" si="465"/>
        <v>0</v>
      </c>
      <c r="N861" s="15">
        <f t="shared" ca="1" si="465"/>
        <v>0</v>
      </c>
      <c r="O861" s="15">
        <f t="shared" ca="1" si="465"/>
        <v>0</v>
      </c>
      <c r="P861" s="15">
        <f t="shared" ca="1" si="465"/>
        <v>0</v>
      </c>
      <c r="Q861" s="15">
        <f t="shared" ca="1" si="465"/>
        <v>0</v>
      </c>
      <c r="R861" s="15">
        <f t="shared" ca="1" si="465"/>
        <v>0</v>
      </c>
      <c r="S861" s="15">
        <f t="shared" ca="1" si="465"/>
        <v>0</v>
      </c>
      <c r="T861" s="15">
        <f t="shared" ca="1" si="465"/>
        <v>0</v>
      </c>
      <c r="U861" s="16">
        <f t="shared" si="464"/>
        <v>19</v>
      </c>
      <c r="V861" s="16"/>
      <c r="W861" s="29"/>
      <c r="X861" s="29">
        <v>-950.96165655002051</v>
      </c>
      <c r="Y861" s="29">
        <v>-950.96165655002051</v>
      </c>
      <c r="Z861" s="29">
        <v>-950.96165655002051</v>
      </c>
      <c r="AA861" s="29">
        <v>0</v>
      </c>
      <c r="AB861" s="29">
        <v>0</v>
      </c>
      <c r="AC861" s="29">
        <v>0</v>
      </c>
      <c r="AD861" s="29">
        <v>0</v>
      </c>
      <c r="AE861" s="29">
        <v>0</v>
      </c>
      <c r="AF861" s="29">
        <v>0</v>
      </c>
      <c r="AG861" s="29">
        <v>0</v>
      </c>
      <c r="AH861" s="29">
        <v>0</v>
      </c>
      <c r="AI861" s="29">
        <v>0</v>
      </c>
      <c r="AJ861" s="29">
        <v>0</v>
      </c>
      <c r="AK861" s="17">
        <v>0</v>
      </c>
      <c r="AL861" s="17">
        <v>0</v>
      </c>
    </row>
    <row r="862" spans="2:38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8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8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ca="1" si="466">F442*F528</f>
        <v>1</v>
      </c>
      <c r="G865" s="37">
        <f t="shared" ca="1" si="466"/>
        <v>0</v>
      </c>
      <c r="H865" s="37">
        <f t="shared" ca="1" si="466"/>
        <v>0</v>
      </c>
      <c r="I865" s="37">
        <f t="shared" ca="1" si="466"/>
        <v>0</v>
      </c>
      <c r="J865" s="37">
        <f t="shared" ca="1" si="466"/>
        <v>0</v>
      </c>
      <c r="K865" s="37">
        <f t="shared" ca="1" si="466"/>
        <v>0</v>
      </c>
      <c r="L865" s="37">
        <f t="shared" ca="1" si="466"/>
        <v>0</v>
      </c>
      <c r="M865" s="37">
        <f t="shared" ca="1" si="466"/>
        <v>0</v>
      </c>
      <c r="N865" s="37">
        <f t="shared" ca="1" si="466"/>
        <v>0</v>
      </c>
      <c r="O865" s="37">
        <f t="shared" ca="1" si="466"/>
        <v>0</v>
      </c>
      <c r="P865" s="37">
        <f t="shared" ca="1" si="466"/>
        <v>0</v>
      </c>
      <c r="Q865" s="37">
        <f t="shared" ca="1" si="466"/>
        <v>0</v>
      </c>
      <c r="R865" s="37">
        <f t="shared" ca="1" si="466"/>
        <v>0</v>
      </c>
      <c r="S865" s="37">
        <f t="shared" ca="1" si="466"/>
        <v>0</v>
      </c>
      <c r="T865" s="37">
        <f t="shared" ca="1" si="466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ca="1" si="467">F459*F532</f>
        <v>0</v>
      </c>
      <c r="G866" s="37">
        <f t="shared" ca="1" si="467"/>
        <v>0</v>
      </c>
      <c r="H866" s="37">
        <f t="shared" ca="1" si="467"/>
        <v>0</v>
      </c>
      <c r="I866" s="37">
        <f t="shared" ca="1" si="467"/>
        <v>0</v>
      </c>
      <c r="J866" s="37">
        <f t="shared" ca="1" si="467"/>
        <v>0</v>
      </c>
      <c r="K866" s="37">
        <f t="shared" ca="1" si="467"/>
        <v>0</v>
      </c>
      <c r="L866" s="37">
        <f t="shared" ca="1" si="467"/>
        <v>0</v>
      </c>
      <c r="M866" s="37">
        <f t="shared" ca="1" si="467"/>
        <v>0</v>
      </c>
      <c r="N866" s="37">
        <f t="shared" ca="1" si="467"/>
        <v>0</v>
      </c>
      <c r="O866" s="37">
        <f t="shared" ca="1" si="467"/>
        <v>0</v>
      </c>
      <c r="P866" s="37">
        <f t="shared" ca="1" si="467"/>
        <v>0</v>
      </c>
      <c r="Q866" s="37">
        <f t="shared" ca="1" si="467"/>
        <v>0</v>
      </c>
      <c r="R866" s="37">
        <f t="shared" ca="1" si="467"/>
        <v>0</v>
      </c>
      <c r="S866" s="37">
        <f t="shared" ca="1" si="467"/>
        <v>0</v>
      </c>
      <c r="T866" s="37">
        <f t="shared" ca="1" si="467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ca="1" si="468">F476*F536</f>
        <v>1</v>
      </c>
      <c r="G867" s="37">
        <f t="shared" ca="1" si="468"/>
        <v>0</v>
      </c>
      <c r="H867" s="37">
        <f t="shared" ca="1" si="468"/>
        <v>0</v>
      </c>
      <c r="I867" s="37">
        <f t="shared" ca="1" si="468"/>
        <v>0</v>
      </c>
      <c r="J867" s="37">
        <f t="shared" ca="1" si="468"/>
        <v>0</v>
      </c>
      <c r="K867" s="37">
        <f t="shared" ca="1" si="468"/>
        <v>0</v>
      </c>
      <c r="L867" s="37">
        <f t="shared" ca="1" si="468"/>
        <v>0</v>
      </c>
      <c r="M867" s="37">
        <f t="shared" ca="1" si="468"/>
        <v>0</v>
      </c>
      <c r="N867" s="37">
        <f t="shared" ca="1" si="468"/>
        <v>0</v>
      </c>
      <c r="O867" s="37">
        <f t="shared" ca="1" si="468"/>
        <v>0</v>
      </c>
      <c r="P867" s="37">
        <f t="shared" ca="1" si="468"/>
        <v>0</v>
      </c>
      <c r="Q867" s="37">
        <f t="shared" ca="1" si="468"/>
        <v>0</v>
      </c>
      <c r="R867" s="37">
        <f t="shared" ca="1" si="468"/>
        <v>0</v>
      </c>
      <c r="S867" s="37">
        <f t="shared" ca="1" si="468"/>
        <v>0</v>
      </c>
      <c r="T867" s="37">
        <f t="shared" ca="1" si="468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ca="1" si="469">F493*F540</f>
        <v>0</v>
      </c>
      <c r="G868" s="37">
        <f t="shared" ca="1" si="469"/>
        <v>0</v>
      </c>
      <c r="H868" s="37">
        <f t="shared" ca="1" si="469"/>
        <v>0</v>
      </c>
      <c r="I868" s="37">
        <f t="shared" ca="1" si="469"/>
        <v>0</v>
      </c>
      <c r="J868" s="37">
        <f t="shared" ca="1" si="469"/>
        <v>0</v>
      </c>
      <c r="K868" s="37">
        <f t="shared" ca="1" si="469"/>
        <v>0</v>
      </c>
      <c r="L868" s="37">
        <f t="shared" ca="1" si="469"/>
        <v>0</v>
      </c>
      <c r="M868" s="37">
        <f t="shared" ca="1" si="469"/>
        <v>0</v>
      </c>
      <c r="N868" s="37">
        <f t="shared" ca="1" si="469"/>
        <v>0</v>
      </c>
      <c r="O868" s="37">
        <f t="shared" ca="1" si="469"/>
        <v>0</v>
      </c>
      <c r="P868" s="37">
        <f t="shared" ca="1" si="469"/>
        <v>0</v>
      </c>
      <c r="Q868" s="37">
        <f t="shared" ca="1" si="469"/>
        <v>0</v>
      </c>
      <c r="R868" s="37">
        <f t="shared" ca="1" si="469"/>
        <v>0</v>
      </c>
      <c r="S868" s="37">
        <f t="shared" ca="1" si="469"/>
        <v>0</v>
      </c>
      <c r="T868" s="37">
        <f t="shared" ca="1" si="469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ca="1" si="470">F510*F544</f>
        <v>1</v>
      </c>
      <c r="G869" s="37">
        <f t="shared" ca="1" si="470"/>
        <v>0</v>
      </c>
      <c r="H869" s="37">
        <f t="shared" ca="1" si="470"/>
        <v>0</v>
      </c>
      <c r="I869" s="37">
        <f t="shared" ca="1" si="470"/>
        <v>0</v>
      </c>
      <c r="J869" s="37">
        <f t="shared" ca="1" si="470"/>
        <v>0</v>
      </c>
      <c r="K869" s="37">
        <f t="shared" ca="1" si="470"/>
        <v>0</v>
      </c>
      <c r="L869" s="37">
        <f t="shared" ca="1" si="470"/>
        <v>0</v>
      </c>
      <c r="M869" s="37">
        <f t="shared" ca="1" si="470"/>
        <v>0</v>
      </c>
      <c r="N869" s="37">
        <f t="shared" ca="1" si="470"/>
        <v>0</v>
      </c>
      <c r="O869" s="37">
        <f t="shared" ca="1" si="470"/>
        <v>0</v>
      </c>
      <c r="P869" s="37">
        <f t="shared" ca="1" si="470"/>
        <v>0</v>
      </c>
      <c r="Q869" s="37">
        <f t="shared" ca="1" si="470"/>
        <v>0</v>
      </c>
      <c r="R869" s="37">
        <f t="shared" ca="1" si="470"/>
        <v>0</v>
      </c>
      <c r="S869" s="37">
        <f t="shared" ca="1" si="470"/>
        <v>0</v>
      </c>
      <c r="T869" s="37">
        <f t="shared" ca="1" si="470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ca="1" si="471">F554</f>
        <v>3</v>
      </c>
      <c r="G872" s="38">
        <f t="shared" ca="1" si="471"/>
        <v>0</v>
      </c>
      <c r="H872" s="38">
        <f t="shared" ca="1" si="471"/>
        <v>0</v>
      </c>
      <c r="I872" s="38">
        <f t="shared" ca="1" si="471"/>
        <v>0</v>
      </c>
      <c r="J872" s="38">
        <f t="shared" ca="1" si="471"/>
        <v>0</v>
      </c>
      <c r="K872" s="38">
        <f t="shared" ca="1" si="471"/>
        <v>0</v>
      </c>
      <c r="L872" s="38">
        <f t="shared" ca="1" si="471"/>
        <v>0</v>
      </c>
      <c r="M872" s="38">
        <f t="shared" ca="1" si="471"/>
        <v>0</v>
      </c>
      <c r="N872" s="38">
        <f t="shared" ca="1" si="471"/>
        <v>0</v>
      </c>
      <c r="O872" s="38">
        <f t="shared" ca="1" si="471"/>
        <v>0</v>
      </c>
      <c r="P872" s="38">
        <f t="shared" ca="1" si="471"/>
        <v>0</v>
      </c>
      <c r="Q872" s="38">
        <f t="shared" ca="1" si="471"/>
        <v>0</v>
      </c>
      <c r="R872" s="38">
        <f t="shared" ca="1" si="471"/>
        <v>0</v>
      </c>
      <c r="S872" s="38">
        <f t="shared" ca="1" si="471"/>
        <v>0</v>
      </c>
      <c r="T872" s="38">
        <f t="shared" ca="1" si="471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 ca="1">F872</f>
        <v>3</v>
      </c>
      <c r="H873" s="38">
        <f t="shared" ref="H873:T886" ca="1" si="472">G872</f>
        <v>0</v>
      </c>
      <c r="I873" s="38">
        <f t="shared" ca="1" si="472"/>
        <v>0</v>
      </c>
      <c r="J873" s="38">
        <f t="shared" ca="1" si="472"/>
        <v>0</v>
      </c>
      <c r="K873" s="38">
        <f t="shared" ca="1" si="472"/>
        <v>0</v>
      </c>
      <c r="L873" s="38">
        <f t="shared" ca="1" si="472"/>
        <v>0</v>
      </c>
      <c r="M873" s="38">
        <f t="shared" ca="1" si="472"/>
        <v>0</v>
      </c>
      <c r="N873" s="38">
        <f t="shared" ca="1" si="472"/>
        <v>0</v>
      </c>
      <c r="O873" s="38">
        <f t="shared" ca="1" si="472"/>
        <v>0</v>
      </c>
      <c r="P873" s="38">
        <f t="shared" ca="1" si="472"/>
        <v>0</v>
      </c>
      <c r="Q873" s="38">
        <f t="shared" ca="1" si="472"/>
        <v>0</v>
      </c>
      <c r="R873" s="38">
        <f t="shared" ca="1" si="472"/>
        <v>0</v>
      </c>
      <c r="S873" s="38">
        <f t="shared" ca="1" si="472"/>
        <v>0</v>
      </c>
      <c r="T873" s="38">
        <f t="shared" ca="1" si="472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473">F873</f>
        <v>0</v>
      </c>
      <c r="H874" s="38">
        <f t="shared" ca="1" si="472"/>
        <v>3</v>
      </c>
      <c r="I874" s="38">
        <f t="shared" ca="1" si="472"/>
        <v>0</v>
      </c>
      <c r="J874" s="38">
        <f t="shared" ca="1" si="472"/>
        <v>0</v>
      </c>
      <c r="K874" s="38">
        <f t="shared" ca="1" si="472"/>
        <v>0</v>
      </c>
      <c r="L874" s="38">
        <f t="shared" ca="1" si="472"/>
        <v>0</v>
      </c>
      <c r="M874" s="38">
        <f t="shared" ca="1" si="472"/>
        <v>0</v>
      </c>
      <c r="N874" s="38">
        <f t="shared" ca="1" si="472"/>
        <v>0</v>
      </c>
      <c r="O874" s="38">
        <f t="shared" ca="1" si="472"/>
        <v>0</v>
      </c>
      <c r="P874" s="38">
        <f t="shared" ca="1" si="472"/>
        <v>0</v>
      </c>
      <c r="Q874" s="38">
        <f t="shared" ca="1" si="472"/>
        <v>0</v>
      </c>
      <c r="R874" s="38">
        <f t="shared" ca="1" si="472"/>
        <v>0</v>
      </c>
      <c r="S874" s="38">
        <f t="shared" ca="1" si="472"/>
        <v>0</v>
      </c>
      <c r="T874" s="38">
        <f t="shared" ca="1" si="472"/>
        <v>0</v>
      </c>
      <c r="V874" s="16"/>
      <c r="X874" s="17">
        <f t="shared" ref="X874:X886" si="474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473"/>
        <v>0</v>
      </c>
      <c r="H875" s="38">
        <f t="shared" si="472"/>
        <v>0</v>
      </c>
      <c r="I875" s="38">
        <f t="shared" ca="1" si="472"/>
        <v>3</v>
      </c>
      <c r="J875" s="38">
        <f t="shared" ca="1" si="472"/>
        <v>0</v>
      </c>
      <c r="K875" s="38">
        <f t="shared" ca="1" si="472"/>
        <v>0</v>
      </c>
      <c r="L875" s="38">
        <f t="shared" ca="1" si="472"/>
        <v>0</v>
      </c>
      <c r="M875" s="38">
        <f t="shared" ca="1" si="472"/>
        <v>0</v>
      </c>
      <c r="N875" s="38">
        <f t="shared" ca="1" si="472"/>
        <v>0</v>
      </c>
      <c r="O875" s="38">
        <f t="shared" ca="1" si="472"/>
        <v>0</v>
      </c>
      <c r="P875" s="38">
        <f t="shared" ca="1" si="472"/>
        <v>0</v>
      </c>
      <c r="Q875" s="38">
        <f t="shared" ca="1" si="472"/>
        <v>0</v>
      </c>
      <c r="R875" s="38">
        <f t="shared" ca="1" si="472"/>
        <v>0</v>
      </c>
      <c r="S875" s="38">
        <f t="shared" ca="1" si="472"/>
        <v>0</v>
      </c>
      <c r="T875" s="38">
        <f t="shared" ca="1" si="472"/>
        <v>0</v>
      </c>
      <c r="V875" s="16"/>
      <c r="X875" s="17">
        <f t="shared" si="474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473"/>
        <v>0</v>
      </c>
      <c r="H876" s="38">
        <f t="shared" si="472"/>
        <v>0</v>
      </c>
      <c r="I876" s="38">
        <f t="shared" si="472"/>
        <v>0</v>
      </c>
      <c r="J876" s="38">
        <f t="shared" ca="1" si="472"/>
        <v>3</v>
      </c>
      <c r="K876" s="38">
        <f t="shared" ca="1" si="472"/>
        <v>0</v>
      </c>
      <c r="L876" s="38">
        <f t="shared" ca="1" si="472"/>
        <v>0</v>
      </c>
      <c r="M876" s="38">
        <f t="shared" ca="1" si="472"/>
        <v>0</v>
      </c>
      <c r="N876" s="38">
        <f t="shared" ca="1" si="472"/>
        <v>0</v>
      </c>
      <c r="O876" s="38">
        <f t="shared" ca="1" si="472"/>
        <v>0</v>
      </c>
      <c r="P876" s="38">
        <f t="shared" ca="1" si="472"/>
        <v>0</v>
      </c>
      <c r="Q876" s="38">
        <f t="shared" ca="1" si="472"/>
        <v>0</v>
      </c>
      <c r="R876" s="38">
        <f t="shared" ca="1" si="472"/>
        <v>0</v>
      </c>
      <c r="S876" s="38">
        <f t="shared" ca="1" si="472"/>
        <v>0</v>
      </c>
      <c r="T876" s="38">
        <f t="shared" ca="1" si="472"/>
        <v>0</v>
      </c>
      <c r="V876" s="16"/>
      <c r="X876" s="17">
        <f t="shared" si="474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473"/>
        <v>0</v>
      </c>
      <c r="H877" s="38">
        <f t="shared" si="472"/>
        <v>0</v>
      </c>
      <c r="I877" s="38">
        <f t="shared" si="472"/>
        <v>0</v>
      </c>
      <c r="J877" s="38">
        <f t="shared" si="472"/>
        <v>0</v>
      </c>
      <c r="K877" s="38">
        <f t="shared" ca="1" si="472"/>
        <v>3</v>
      </c>
      <c r="L877" s="38">
        <f t="shared" ca="1" si="472"/>
        <v>0</v>
      </c>
      <c r="M877" s="38">
        <f t="shared" ca="1" si="472"/>
        <v>0</v>
      </c>
      <c r="N877" s="38">
        <f t="shared" ca="1" si="472"/>
        <v>0</v>
      </c>
      <c r="O877" s="38">
        <f t="shared" ca="1" si="472"/>
        <v>0</v>
      </c>
      <c r="P877" s="38">
        <f t="shared" ca="1" si="472"/>
        <v>0</v>
      </c>
      <c r="Q877" s="38">
        <f t="shared" ca="1" si="472"/>
        <v>0</v>
      </c>
      <c r="R877" s="38">
        <f t="shared" ca="1" si="472"/>
        <v>0</v>
      </c>
      <c r="S877" s="38">
        <f t="shared" ca="1" si="472"/>
        <v>0</v>
      </c>
      <c r="T877" s="38">
        <f t="shared" ca="1" si="472"/>
        <v>0</v>
      </c>
      <c r="V877" s="16"/>
      <c r="X877" s="17">
        <f t="shared" si="474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473"/>
        <v>0</v>
      </c>
      <c r="H878" s="38">
        <f t="shared" si="472"/>
        <v>0</v>
      </c>
      <c r="I878" s="38">
        <f t="shared" si="472"/>
        <v>0</v>
      </c>
      <c r="J878" s="38">
        <f t="shared" si="472"/>
        <v>0</v>
      </c>
      <c r="K878" s="38">
        <f t="shared" si="472"/>
        <v>0</v>
      </c>
      <c r="L878" s="38">
        <f t="shared" ca="1" si="472"/>
        <v>3</v>
      </c>
      <c r="M878" s="38">
        <f t="shared" ca="1" si="472"/>
        <v>0</v>
      </c>
      <c r="N878" s="38">
        <f t="shared" ca="1" si="472"/>
        <v>0</v>
      </c>
      <c r="O878" s="38">
        <f t="shared" ca="1" si="472"/>
        <v>0</v>
      </c>
      <c r="P878" s="38">
        <f t="shared" ca="1" si="472"/>
        <v>0</v>
      </c>
      <c r="Q878" s="38">
        <f t="shared" ca="1" si="472"/>
        <v>0</v>
      </c>
      <c r="R878" s="38">
        <f t="shared" ca="1" si="472"/>
        <v>0</v>
      </c>
      <c r="S878" s="38">
        <f t="shared" ca="1" si="472"/>
        <v>0</v>
      </c>
      <c r="T878" s="38">
        <f t="shared" ca="1" si="472"/>
        <v>0</v>
      </c>
      <c r="V878" s="16"/>
      <c r="X878" s="17">
        <f t="shared" si="474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473"/>
        <v>0</v>
      </c>
      <c r="H879" s="38">
        <f t="shared" si="472"/>
        <v>0</v>
      </c>
      <c r="I879" s="38">
        <f t="shared" si="472"/>
        <v>0</v>
      </c>
      <c r="J879" s="38">
        <f t="shared" si="472"/>
        <v>0</v>
      </c>
      <c r="K879" s="38">
        <f t="shared" si="472"/>
        <v>0</v>
      </c>
      <c r="L879" s="38">
        <f t="shared" si="472"/>
        <v>0</v>
      </c>
      <c r="M879" s="38">
        <f t="shared" ca="1" si="472"/>
        <v>3</v>
      </c>
      <c r="N879" s="38">
        <f t="shared" ca="1" si="472"/>
        <v>0</v>
      </c>
      <c r="O879" s="38">
        <f t="shared" ca="1" si="472"/>
        <v>0</v>
      </c>
      <c r="P879" s="38">
        <f t="shared" ca="1" si="472"/>
        <v>0</v>
      </c>
      <c r="Q879" s="38">
        <f t="shared" ca="1" si="472"/>
        <v>0</v>
      </c>
      <c r="R879" s="38">
        <f t="shared" ca="1" si="472"/>
        <v>0</v>
      </c>
      <c r="S879" s="38">
        <f t="shared" ca="1" si="472"/>
        <v>0</v>
      </c>
      <c r="T879" s="38">
        <f t="shared" ca="1" si="472"/>
        <v>0</v>
      </c>
      <c r="V879" s="16"/>
      <c r="X879" s="17">
        <f t="shared" si="474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473"/>
        <v>0</v>
      </c>
      <c r="H880" s="38">
        <f t="shared" si="472"/>
        <v>0</v>
      </c>
      <c r="I880" s="38">
        <f t="shared" si="472"/>
        <v>0</v>
      </c>
      <c r="J880" s="38">
        <f t="shared" si="472"/>
        <v>0</v>
      </c>
      <c r="K880" s="38">
        <f t="shared" si="472"/>
        <v>0</v>
      </c>
      <c r="L880" s="38">
        <f t="shared" si="472"/>
        <v>0</v>
      </c>
      <c r="M880" s="38">
        <f t="shared" si="472"/>
        <v>0</v>
      </c>
      <c r="N880" s="38">
        <f t="shared" ca="1" si="472"/>
        <v>3</v>
      </c>
      <c r="O880" s="38">
        <f t="shared" ca="1" si="472"/>
        <v>0</v>
      </c>
      <c r="P880" s="38">
        <f t="shared" ca="1" si="472"/>
        <v>0</v>
      </c>
      <c r="Q880" s="38">
        <f t="shared" ca="1" si="472"/>
        <v>0</v>
      </c>
      <c r="R880" s="38">
        <f t="shared" ca="1" si="472"/>
        <v>0</v>
      </c>
      <c r="S880" s="38">
        <f t="shared" ca="1" si="472"/>
        <v>0</v>
      </c>
      <c r="T880" s="38">
        <f t="shared" ca="1" si="472"/>
        <v>0</v>
      </c>
      <c r="V880" s="16"/>
      <c r="X880" s="17">
        <f t="shared" si="474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473"/>
        <v>0</v>
      </c>
      <c r="H881" s="38">
        <f t="shared" si="472"/>
        <v>0</v>
      </c>
      <c r="I881" s="38">
        <f t="shared" si="472"/>
        <v>0</v>
      </c>
      <c r="J881" s="38">
        <f t="shared" si="472"/>
        <v>0</v>
      </c>
      <c r="K881" s="38">
        <f t="shared" si="472"/>
        <v>0</v>
      </c>
      <c r="L881" s="38">
        <f t="shared" si="472"/>
        <v>0</v>
      </c>
      <c r="M881" s="38">
        <f t="shared" si="472"/>
        <v>0</v>
      </c>
      <c r="N881" s="38">
        <f t="shared" si="472"/>
        <v>0</v>
      </c>
      <c r="O881" s="38">
        <f t="shared" ca="1" si="472"/>
        <v>3</v>
      </c>
      <c r="P881" s="38">
        <f t="shared" ca="1" si="472"/>
        <v>0</v>
      </c>
      <c r="Q881" s="38">
        <f t="shared" ca="1" si="472"/>
        <v>0</v>
      </c>
      <c r="R881" s="38">
        <f t="shared" ca="1" si="472"/>
        <v>0</v>
      </c>
      <c r="S881" s="38">
        <f t="shared" ca="1" si="472"/>
        <v>0</v>
      </c>
      <c r="T881" s="38">
        <f t="shared" ca="1" si="472"/>
        <v>0</v>
      </c>
      <c r="V881" s="16"/>
      <c r="X881" s="17">
        <f t="shared" si="474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473"/>
        <v>0</v>
      </c>
      <c r="H882" s="38">
        <f t="shared" si="472"/>
        <v>0</v>
      </c>
      <c r="I882" s="38">
        <f t="shared" si="472"/>
        <v>0</v>
      </c>
      <c r="J882" s="38">
        <f t="shared" si="472"/>
        <v>0</v>
      </c>
      <c r="K882" s="38">
        <f t="shared" si="472"/>
        <v>0</v>
      </c>
      <c r="L882" s="38">
        <f t="shared" si="472"/>
        <v>0</v>
      </c>
      <c r="M882" s="38">
        <f t="shared" si="472"/>
        <v>0</v>
      </c>
      <c r="N882" s="38">
        <f t="shared" si="472"/>
        <v>0</v>
      </c>
      <c r="O882" s="38">
        <f t="shared" si="472"/>
        <v>0</v>
      </c>
      <c r="P882" s="38">
        <f t="shared" ca="1" si="472"/>
        <v>3</v>
      </c>
      <c r="Q882" s="38">
        <f t="shared" ca="1" si="472"/>
        <v>0</v>
      </c>
      <c r="R882" s="38">
        <f t="shared" ca="1" si="472"/>
        <v>0</v>
      </c>
      <c r="S882" s="38">
        <f t="shared" ca="1" si="472"/>
        <v>0</v>
      </c>
      <c r="T882" s="38">
        <f t="shared" ca="1" si="472"/>
        <v>0</v>
      </c>
      <c r="V882" s="16"/>
      <c r="X882" s="17">
        <f t="shared" si="474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473"/>
        <v>0</v>
      </c>
      <c r="H883" s="38">
        <f t="shared" si="472"/>
        <v>0</v>
      </c>
      <c r="I883" s="38">
        <f t="shared" si="472"/>
        <v>0</v>
      </c>
      <c r="J883" s="38">
        <f t="shared" si="472"/>
        <v>0</v>
      </c>
      <c r="K883" s="38">
        <f t="shared" si="472"/>
        <v>0</v>
      </c>
      <c r="L883" s="38">
        <f t="shared" si="472"/>
        <v>0</v>
      </c>
      <c r="M883" s="38">
        <f t="shared" si="472"/>
        <v>0</v>
      </c>
      <c r="N883" s="38">
        <f t="shared" si="472"/>
        <v>0</v>
      </c>
      <c r="O883" s="38">
        <f t="shared" si="472"/>
        <v>0</v>
      </c>
      <c r="P883" s="38">
        <f t="shared" si="472"/>
        <v>0</v>
      </c>
      <c r="Q883" s="38">
        <f t="shared" ca="1" si="472"/>
        <v>3</v>
      </c>
      <c r="R883" s="38">
        <f t="shared" ca="1" si="472"/>
        <v>0</v>
      </c>
      <c r="S883" s="38">
        <f t="shared" ca="1" si="472"/>
        <v>0</v>
      </c>
      <c r="T883" s="38">
        <f t="shared" ca="1" si="472"/>
        <v>0</v>
      </c>
      <c r="V883" s="16"/>
      <c r="X883" s="17">
        <f t="shared" si="474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473"/>
        <v>0</v>
      </c>
      <c r="H884" s="38">
        <f t="shared" si="472"/>
        <v>0</v>
      </c>
      <c r="I884" s="38">
        <f t="shared" si="472"/>
        <v>0</v>
      </c>
      <c r="J884" s="38">
        <f t="shared" si="472"/>
        <v>0</v>
      </c>
      <c r="K884" s="38">
        <f t="shared" si="472"/>
        <v>0</v>
      </c>
      <c r="L884" s="38">
        <f t="shared" si="472"/>
        <v>0</v>
      </c>
      <c r="M884" s="38">
        <f t="shared" si="472"/>
        <v>0</v>
      </c>
      <c r="N884" s="38">
        <f t="shared" si="472"/>
        <v>0</v>
      </c>
      <c r="O884" s="38">
        <f t="shared" si="472"/>
        <v>0</v>
      </c>
      <c r="P884" s="38">
        <f t="shared" si="472"/>
        <v>0</v>
      </c>
      <c r="Q884" s="38">
        <f t="shared" si="472"/>
        <v>0</v>
      </c>
      <c r="R884" s="38">
        <f t="shared" ca="1" si="472"/>
        <v>3</v>
      </c>
      <c r="S884" s="38">
        <f t="shared" ca="1" si="472"/>
        <v>0</v>
      </c>
      <c r="T884" s="38">
        <f t="shared" ca="1" si="472"/>
        <v>0</v>
      </c>
      <c r="V884" s="16"/>
      <c r="X884" s="17">
        <f t="shared" si="474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473"/>
        <v>0</v>
      </c>
      <c r="H885" s="38">
        <f t="shared" si="472"/>
        <v>0</v>
      </c>
      <c r="I885" s="38">
        <f t="shared" si="472"/>
        <v>0</v>
      </c>
      <c r="J885" s="38">
        <f t="shared" si="472"/>
        <v>0</v>
      </c>
      <c r="K885" s="38">
        <f t="shared" si="472"/>
        <v>0</v>
      </c>
      <c r="L885" s="38">
        <f t="shared" si="472"/>
        <v>0</v>
      </c>
      <c r="M885" s="38">
        <f t="shared" si="472"/>
        <v>0</v>
      </c>
      <c r="N885" s="38">
        <f t="shared" si="472"/>
        <v>0</v>
      </c>
      <c r="O885" s="38">
        <f t="shared" si="472"/>
        <v>0</v>
      </c>
      <c r="P885" s="38">
        <f t="shared" si="472"/>
        <v>0</v>
      </c>
      <c r="Q885" s="38">
        <f t="shared" si="472"/>
        <v>0</v>
      </c>
      <c r="R885" s="38">
        <f t="shared" si="472"/>
        <v>0</v>
      </c>
      <c r="S885" s="38">
        <f t="shared" ca="1" si="472"/>
        <v>3</v>
      </c>
      <c r="T885" s="38">
        <f t="shared" ca="1" si="472"/>
        <v>0</v>
      </c>
      <c r="V885" s="16"/>
      <c r="X885" s="17">
        <f t="shared" si="474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473"/>
        <v>0</v>
      </c>
      <c r="H886" s="38">
        <f t="shared" si="472"/>
        <v>0</v>
      </c>
      <c r="I886" s="38">
        <f t="shared" si="472"/>
        <v>0</v>
      </c>
      <c r="J886" s="38">
        <f t="shared" si="472"/>
        <v>0</v>
      </c>
      <c r="K886" s="38">
        <f t="shared" si="472"/>
        <v>0</v>
      </c>
      <c r="L886" s="38">
        <f t="shared" si="472"/>
        <v>0</v>
      </c>
      <c r="M886" s="38">
        <f t="shared" si="472"/>
        <v>0</v>
      </c>
      <c r="N886" s="38">
        <f t="shared" si="472"/>
        <v>0</v>
      </c>
      <c r="O886" s="38">
        <f t="shared" si="472"/>
        <v>0</v>
      </c>
      <c r="P886" s="38">
        <f t="shared" si="472"/>
        <v>0</v>
      </c>
      <c r="Q886" s="38">
        <f t="shared" si="472"/>
        <v>0</v>
      </c>
      <c r="R886" s="38">
        <f t="shared" si="472"/>
        <v>0</v>
      </c>
      <c r="S886" s="38">
        <f t="shared" si="472"/>
        <v>0</v>
      </c>
      <c r="T886" s="38">
        <f t="shared" ca="1" si="472"/>
        <v>3</v>
      </c>
      <c r="V886" s="16"/>
      <c r="W886" s="17">
        <f>ROW()</f>
        <v>886</v>
      </c>
      <c r="X886" s="17">
        <f t="shared" si="474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ca="1">-SUMPRODUCT((F$872:F$886),OFFSET($W$872,0,U889,15,1))</f>
        <v>-277.15083798882682</v>
      </c>
      <c r="G889" s="15">
        <f t="shared" ref="G889:G906" ca="1" si="475">-SUMPRODUCT((G$872:G$886),OFFSET($W$872,0,V889,15,1))</f>
        <v>0</v>
      </c>
      <c r="H889" s="15">
        <f t="shared" ref="H889:H906" ca="1" si="476">-SUMPRODUCT((H$872:H$886),OFFSET($W$872,0,W889,15,1))</f>
        <v>0</v>
      </c>
      <c r="I889" s="15">
        <f t="shared" ref="I889:I906" ca="1" si="477">-SUMPRODUCT((I$872:I$886),OFFSET($W$872,0,X889,15,1))</f>
        <v>0</v>
      </c>
      <c r="J889" s="15">
        <f t="shared" ref="J889:J906" ca="1" si="478">-SUMPRODUCT((J$872:J$886),OFFSET($W$872,0,Y889,15,1))</f>
        <v>0</v>
      </c>
      <c r="K889" s="15">
        <f t="shared" ref="K889:K906" ca="1" si="479">-SUMPRODUCT((K$872:K$886),OFFSET($W$872,0,Z889,15,1))</f>
        <v>0</v>
      </c>
      <c r="L889" s="15">
        <f t="shared" ref="L889:L906" ca="1" si="480">-SUMPRODUCT((L$872:L$886),OFFSET($W$872,0,AA889,15,1))</f>
        <v>0</v>
      </c>
      <c r="M889" s="15">
        <f t="shared" ref="M889:M906" ca="1" si="481">-SUMPRODUCT((M$872:M$886),OFFSET($W$872,0,AB889,15,1))</f>
        <v>0</v>
      </c>
      <c r="N889" s="15">
        <f t="shared" ref="N889:N906" ca="1" si="482">-SUMPRODUCT((N$872:N$886),OFFSET($W$872,0,AC889,15,1))</f>
        <v>0</v>
      </c>
      <c r="O889" s="15">
        <f t="shared" ref="O889:O906" ca="1" si="483">-SUMPRODUCT((O$872:O$886),OFFSET($W$872,0,AD889,15,1))</f>
        <v>0</v>
      </c>
      <c r="P889" s="15">
        <f t="shared" ref="P889:P906" ca="1" si="484">-SUMPRODUCT((P$872:P$886),OFFSET($W$872,0,AE889,15,1))</f>
        <v>0</v>
      </c>
      <c r="Q889" s="15">
        <f t="shared" ref="Q889:Q906" ca="1" si="485">-SUMPRODUCT((Q$872:Q$886),OFFSET($W$872,0,AF889,15,1))</f>
        <v>0</v>
      </c>
      <c r="R889" s="15">
        <f t="shared" ref="R889:R906" ca="1" si="486">-SUMPRODUCT((R$872:R$886),OFFSET($W$872,0,AG889,15,1))</f>
        <v>0</v>
      </c>
      <c r="S889" s="15">
        <f t="shared" ref="S889:S906" ca="1" si="487">-SUMPRODUCT((S$872:S$886),OFFSET($W$872,0,AH889,15,1))</f>
        <v>0</v>
      </c>
      <c r="T889" s="15">
        <f t="shared" ref="T889:T906" ca="1" si="488">-SUMPRODUCT((T$872:T$886),OFFSET($W$872,0,AI889,15,1))</f>
        <v>-2658</v>
      </c>
      <c r="U889" s="16">
        <v>2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ref="F890:F906" ca="1" si="489">-SUMPRODUCT((F$872:F$886),OFFSET($W$872,0,U890,15,1))</f>
        <v>-1005.5865921787711</v>
      </c>
      <c r="G890" s="15">
        <f t="shared" ca="1" si="475"/>
        <v>0</v>
      </c>
      <c r="H890" s="15">
        <f t="shared" ca="1" si="476"/>
        <v>0</v>
      </c>
      <c r="I890" s="15">
        <f t="shared" ca="1" si="477"/>
        <v>0</v>
      </c>
      <c r="J890" s="15">
        <f t="shared" ca="1" si="478"/>
        <v>0</v>
      </c>
      <c r="K890" s="15">
        <f t="shared" ca="1" si="479"/>
        <v>0</v>
      </c>
      <c r="L890" s="15">
        <f t="shared" ca="1" si="480"/>
        <v>0</v>
      </c>
      <c r="M890" s="15">
        <f t="shared" ca="1" si="481"/>
        <v>0</v>
      </c>
      <c r="N890" s="15">
        <f t="shared" ca="1" si="482"/>
        <v>0</v>
      </c>
      <c r="O890" s="15">
        <f t="shared" ca="1" si="483"/>
        <v>0</v>
      </c>
      <c r="P890" s="15">
        <f t="shared" ca="1" si="484"/>
        <v>0</v>
      </c>
      <c r="Q890" s="15">
        <f t="shared" ca="1" si="485"/>
        <v>0</v>
      </c>
      <c r="R890" s="15">
        <f t="shared" ca="1" si="486"/>
        <v>0</v>
      </c>
      <c r="S890" s="15">
        <f t="shared" ca="1" si="487"/>
        <v>0</v>
      </c>
      <c r="T890" s="15">
        <f t="shared" ca="1" si="488"/>
        <v>-2658</v>
      </c>
      <c r="U890" s="16">
        <f t="shared" ref="U890:U905" si="490">+U889+1</f>
        <v>3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489"/>
        <v>0</v>
      </c>
      <c r="G891" s="15">
        <f t="shared" ca="1" si="475"/>
        <v>0</v>
      </c>
      <c r="H891" s="15">
        <f t="shared" ca="1" si="476"/>
        <v>0</v>
      </c>
      <c r="I891" s="15">
        <f t="shared" ca="1" si="477"/>
        <v>0</v>
      </c>
      <c r="J891" s="15">
        <f t="shared" ca="1" si="478"/>
        <v>0</v>
      </c>
      <c r="K891" s="15">
        <f t="shared" ca="1" si="479"/>
        <v>0</v>
      </c>
      <c r="L891" s="15">
        <f t="shared" ca="1" si="480"/>
        <v>0</v>
      </c>
      <c r="M891" s="15">
        <f t="shared" ca="1" si="481"/>
        <v>0</v>
      </c>
      <c r="N891" s="15">
        <f t="shared" ca="1" si="482"/>
        <v>0</v>
      </c>
      <c r="O891" s="15">
        <f t="shared" ca="1" si="483"/>
        <v>0</v>
      </c>
      <c r="P891" s="15">
        <f t="shared" ca="1" si="484"/>
        <v>0</v>
      </c>
      <c r="Q891" s="15">
        <f t="shared" ca="1" si="485"/>
        <v>0</v>
      </c>
      <c r="R891" s="15">
        <f t="shared" ca="1" si="486"/>
        <v>0</v>
      </c>
      <c r="S891" s="15">
        <f t="shared" ca="1" si="487"/>
        <v>0</v>
      </c>
      <c r="T891" s="15">
        <f t="shared" ca="1" si="488"/>
        <v>-2658</v>
      </c>
      <c r="U891" s="16">
        <f t="shared" si="490"/>
        <v>4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489"/>
        <v>-245.81005586592175</v>
      </c>
      <c r="G892" s="15">
        <f t="shared" ca="1" si="475"/>
        <v>0</v>
      </c>
      <c r="H892" s="15">
        <f t="shared" ca="1" si="476"/>
        <v>0</v>
      </c>
      <c r="I892" s="15">
        <f t="shared" ca="1" si="477"/>
        <v>0</v>
      </c>
      <c r="J892" s="15">
        <f t="shared" ca="1" si="478"/>
        <v>0</v>
      </c>
      <c r="K892" s="15">
        <f t="shared" ca="1" si="479"/>
        <v>0</v>
      </c>
      <c r="L892" s="15">
        <f t="shared" ca="1" si="480"/>
        <v>0</v>
      </c>
      <c r="M892" s="15">
        <f t="shared" ca="1" si="481"/>
        <v>0</v>
      </c>
      <c r="N892" s="15">
        <f t="shared" ca="1" si="482"/>
        <v>0</v>
      </c>
      <c r="O892" s="15">
        <f t="shared" ca="1" si="483"/>
        <v>0</v>
      </c>
      <c r="P892" s="15">
        <f t="shared" ca="1" si="484"/>
        <v>0</v>
      </c>
      <c r="Q892" s="15">
        <f t="shared" ca="1" si="485"/>
        <v>0</v>
      </c>
      <c r="R892" s="15">
        <f t="shared" ca="1" si="486"/>
        <v>0</v>
      </c>
      <c r="S892" s="15">
        <f t="shared" ca="1" si="487"/>
        <v>0</v>
      </c>
      <c r="T892" s="15">
        <f t="shared" ca="1" si="488"/>
        <v>-2658</v>
      </c>
      <c r="U892" s="16">
        <f t="shared" si="490"/>
        <v>5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489"/>
        <v>-122.90502793296088</v>
      </c>
      <c r="G893" s="15">
        <f t="shared" ca="1" si="475"/>
        <v>0</v>
      </c>
      <c r="H893" s="15">
        <f t="shared" ca="1" si="476"/>
        <v>0</v>
      </c>
      <c r="I893" s="15">
        <f t="shared" ca="1" si="477"/>
        <v>0</v>
      </c>
      <c r="J893" s="15">
        <f t="shared" ca="1" si="478"/>
        <v>0</v>
      </c>
      <c r="K893" s="15">
        <f t="shared" ca="1" si="479"/>
        <v>0</v>
      </c>
      <c r="L893" s="15">
        <f t="shared" ca="1" si="480"/>
        <v>0</v>
      </c>
      <c r="M893" s="15">
        <f t="shared" ca="1" si="481"/>
        <v>0</v>
      </c>
      <c r="N893" s="15">
        <f t="shared" ca="1" si="482"/>
        <v>0</v>
      </c>
      <c r="O893" s="15">
        <f t="shared" ca="1" si="483"/>
        <v>0</v>
      </c>
      <c r="P893" s="15">
        <f t="shared" ca="1" si="484"/>
        <v>0</v>
      </c>
      <c r="Q893" s="15">
        <f t="shared" ca="1" si="485"/>
        <v>0</v>
      </c>
      <c r="R893" s="15">
        <f t="shared" ca="1" si="486"/>
        <v>0</v>
      </c>
      <c r="S893" s="15">
        <f t="shared" ca="1" si="487"/>
        <v>0</v>
      </c>
      <c r="T893" s="15">
        <f t="shared" ca="1" si="488"/>
        <v>-2658</v>
      </c>
      <c r="U893" s="16">
        <f t="shared" si="490"/>
        <v>6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489"/>
        <v>-213.54748603351956</v>
      </c>
      <c r="G894" s="15">
        <f t="shared" ca="1" si="475"/>
        <v>0</v>
      </c>
      <c r="H894" s="15">
        <f t="shared" ca="1" si="476"/>
        <v>0</v>
      </c>
      <c r="I894" s="15">
        <f t="shared" ca="1" si="477"/>
        <v>0</v>
      </c>
      <c r="J894" s="15">
        <f t="shared" ca="1" si="478"/>
        <v>0</v>
      </c>
      <c r="K894" s="15">
        <f t="shared" ca="1" si="479"/>
        <v>0</v>
      </c>
      <c r="L894" s="15">
        <f t="shared" ca="1" si="480"/>
        <v>0</v>
      </c>
      <c r="M894" s="15">
        <f t="shared" ca="1" si="481"/>
        <v>0</v>
      </c>
      <c r="N894" s="15">
        <f t="shared" ca="1" si="482"/>
        <v>0</v>
      </c>
      <c r="O894" s="15">
        <f t="shared" ca="1" si="483"/>
        <v>0</v>
      </c>
      <c r="P894" s="15">
        <f t="shared" ca="1" si="484"/>
        <v>0</v>
      </c>
      <c r="Q894" s="15">
        <f t="shared" ca="1" si="485"/>
        <v>0</v>
      </c>
      <c r="R894" s="15">
        <f t="shared" ca="1" si="486"/>
        <v>0</v>
      </c>
      <c r="S894" s="15">
        <f t="shared" ca="1" si="487"/>
        <v>0</v>
      </c>
      <c r="T894" s="15">
        <f t="shared" ca="1" si="488"/>
        <v>-2658</v>
      </c>
      <c r="U894" s="16">
        <f t="shared" si="490"/>
        <v>7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489"/>
        <v>-279.32960893854749</v>
      </c>
      <c r="G895" s="15">
        <f t="shared" ca="1" si="475"/>
        <v>0</v>
      </c>
      <c r="H895" s="15">
        <f t="shared" ca="1" si="476"/>
        <v>0</v>
      </c>
      <c r="I895" s="15">
        <f t="shared" ca="1" si="477"/>
        <v>0</v>
      </c>
      <c r="J895" s="15">
        <f t="shared" ca="1" si="478"/>
        <v>0</v>
      </c>
      <c r="K895" s="15">
        <f t="shared" ca="1" si="479"/>
        <v>0</v>
      </c>
      <c r="L895" s="15">
        <f t="shared" ca="1" si="480"/>
        <v>0</v>
      </c>
      <c r="M895" s="15">
        <f t="shared" ca="1" si="481"/>
        <v>0</v>
      </c>
      <c r="N895" s="15">
        <f t="shared" ca="1" si="482"/>
        <v>0</v>
      </c>
      <c r="O895" s="15">
        <f t="shared" ca="1" si="483"/>
        <v>0</v>
      </c>
      <c r="P895" s="15">
        <f t="shared" ca="1" si="484"/>
        <v>0</v>
      </c>
      <c r="Q895" s="15">
        <f t="shared" ca="1" si="485"/>
        <v>0</v>
      </c>
      <c r="R895" s="15">
        <f t="shared" ca="1" si="486"/>
        <v>0</v>
      </c>
      <c r="S895" s="15">
        <f t="shared" ca="1" si="487"/>
        <v>0</v>
      </c>
      <c r="T895" s="15">
        <f t="shared" ca="1" si="488"/>
        <v>-2658</v>
      </c>
      <c r="U895" s="16">
        <f t="shared" si="490"/>
        <v>8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489"/>
        <v>-81.564245810055866</v>
      </c>
      <c r="G896" s="15">
        <f t="shared" ca="1" si="475"/>
        <v>0</v>
      </c>
      <c r="H896" s="15">
        <f t="shared" ca="1" si="476"/>
        <v>0</v>
      </c>
      <c r="I896" s="15">
        <f t="shared" ca="1" si="477"/>
        <v>0</v>
      </c>
      <c r="J896" s="15">
        <f t="shared" ca="1" si="478"/>
        <v>0</v>
      </c>
      <c r="K896" s="15">
        <f t="shared" ca="1" si="479"/>
        <v>0</v>
      </c>
      <c r="L896" s="15">
        <f t="shared" ca="1" si="480"/>
        <v>0</v>
      </c>
      <c r="M896" s="15">
        <f t="shared" ca="1" si="481"/>
        <v>0</v>
      </c>
      <c r="N896" s="15">
        <f t="shared" ca="1" si="482"/>
        <v>0</v>
      </c>
      <c r="O896" s="15">
        <f t="shared" ca="1" si="483"/>
        <v>0</v>
      </c>
      <c r="P896" s="15">
        <f t="shared" ca="1" si="484"/>
        <v>0</v>
      </c>
      <c r="Q896" s="15">
        <f t="shared" ca="1" si="485"/>
        <v>0</v>
      </c>
      <c r="R896" s="15">
        <f t="shared" ca="1" si="486"/>
        <v>0</v>
      </c>
      <c r="S896" s="15">
        <f t="shared" ca="1" si="487"/>
        <v>0</v>
      </c>
      <c r="T896" s="15">
        <f t="shared" ca="1" si="488"/>
        <v>-2658</v>
      </c>
      <c r="U896" s="16">
        <f t="shared" si="490"/>
        <v>9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489"/>
        <v>-771.17877094972073</v>
      </c>
      <c r="G897" s="15">
        <f t="shared" ca="1" si="475"/>
        <v>0</v>
      </c>
      <c r="H897" s="15">
        <f t="shared" ca="1" si="476"/>
        <v>0</v>
      </c>
      <c r="I897" s="15">
        <f t="shared" ca="1" si="477"/>
        <v>0</v>
      </c>
      <c r="J897" s="15">
        <f t="shared" ca="1" si="478"/>
        <v>0</v>
      </c>
      <c r="K897" s="15">
        <f t="shared" ca="1" si="479"/>
        <v>0</v>
      </c>
      <c r="L897" s="15">
        <f t="shared" ca="1" si="480"/>
        <v>0</v>
      </c>
      <c r="M897" s="15">
        <f t="shared" ca="1" si="481"/>
        <v>0</v>
      </c>
      <c r="N897" s="15">
        <f t="shared" ca="1" si="482"/>
        <v>0</v>
      </c>
      <c r="O897" s="15">
        <f t="shared" ca="1" si="483"/>
        <v>0</v>
      </c>
      <c r="P897" s="15">
        <f t="shared" ca="1" si="484"/>
        <v>0</v>
      </c>
      <c r="Q897" s="15">
        <f t="shared" ca="1" si="485"/>
        <v>0</v>
      </c>
      <c r="R897" s="15">
        <f t="shared" ca="1" si="486"/>
        <v>0</v>
      </c>
      <c r="S897" s="15">
        <f t="shared" ca="1" si="487"/>
        <v>0</v>
      </c>
      <c r="T897" s="15">
        <f t="shared" ca="1" si="488"/>
        <v>-2658</v>
      </c>
      <c r="U897" s="16">
        <f t="shared" si="490"/>
        <v>10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489"/>
        <v>-203.91209962756051</v>
      </c>
      <c r="G898" s="15">
        <f t="shared" ca="1" si="475"/>
        <v>0</v>
      </c>
      <c r="H898" s="15">
        <f t="shared" ca="1" si="476"/>
        <v>0</v>
      </c>
      <c r="I898" s="15">
        <f t="shared" ca="1" si="477"/>
        <v>0</v>
      </c>
      <c r="J898" s="15">
        <f t="shared" ca="1" si="478"/>
        <v>0</v>
      </c>
      <c r="K898" s="15">
        <f t="shared" ca="1" si="479"/>
        <v>0</v>
      </c>
      <c r="L898" s="15">
        <f t="shared" ca="1" si="480"/>
        <v>0</v>
      </c>
      <c r="M898" s="15">
        <f t="shared" ca="1" si="481"/>
        <v>0</v>
      </c>
      <c r="N898" s="15">
        <f t="shared" ca="1" si="482"/>
        <v>0</v>
      </c>
      <c r="O898" s="15">
        <f t="shared" ca="1" si="483"/>
        <v>0</v>
      </c>
      <c r="P898" s="15">
        <f t="shared" ca="1" si="484"/>
        <v>0</v>
      </c>
      <c r="Q898" s="15">
        <f t="shared" ca="1" si="485"/>
        <v>0</v>
      </c>
      <c r="R898" s="15">
        <f t="shared" ca="1" si="486"/>
        <v>0</v>
      </c>
      <c r="S898" s="15">
        <f t="shared" ca="1" si="487"/>
        <v>0</v>
      </c>
      <c r="T898" s="15">
        <f t="shared" ca="1" si="488"/>
        <v>-2658</v>
      </c>
      <c r="U898" s="16">
        <f t="shared" si="490"/>
        <v>11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489"/>
        <v>-245.64408013610006</v>
      </c>
      <c r="G899" s="15">
        <f t="shared" ca="1" si="475"/>
        <v>0</v>
      </c>
      <c r="H899" s="15">
        <f t="shared" ca="1" si="476"/>
        <v>0</v>
      </c>
      <c r="I899" s="15">
        <f t="shared" ca="1" si="477"/>
        <v>0</v>
      </c>
      <c r="J899" s="15">
        <f t="shared" ca="1" si="478"/>
        <v>0</v>
      </c>
      <c r="K899" s="15">
        <f t="shared" ca="1" si="479"/>
        <v>0</v>
      </c>
      <c r="L899" s="15">
        <f t="shared" ca="1" si="480"/>
        <v>0</v>
      </c>
      <c r="M899" s="15">
        <f t="shared" ca="1" si="481"/>
        <v>0</v>
      </c>
      <c r="N899" s="15">
        <f t="shared" ca="1" si="482"/>
        <v>0</v>
      </c>
      <c r="O899" s="15">
        <f t="shared" ca="1" si="483"/>
        <v>0</v>
      </c>
      <c r="P899" s="15">
        <f t="shared" ca="1" si="484"/>
        <v>0</v>
      </c>
      <c r="Q899" s="15">
        <f t="shared" ca="1" si="485"/>
        <v>0</v>
      </c>
      <c r="R899" s="15">
        <f t="shared" ca="1" si="486"/>
        <v>0</v>
      </c>
      <c r="S899" s="15">
        <f t="shared" ca="1" si="487"/>
        <v>0</v>
      </c>
      <c r="T899" s="15">
        <f t="shared" ca="1" si="488"/>
        <v>-2658</v>
      </c>
      <c r="U899" s="16">
        <f t="shared" si="490"/>
        <v>12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489"/>
        <v>-376.68044692737431</v>
      </c>
      <c r="G900" s="15">
        <f t="shared" ca="1" si="475"/>
        <v>0</v>
      </c>
      <c r="H900" s="15">
        <f t="shared" ca="1" si="476"/>
        <v>0</v>
      </c>
      <c r="I900" s="15">
        <f t="shared" ca="1" si="477"/>
        <v>0</v>
      </c>
      <c r="J900" s="15">
        <f t="shared" ca="1" si="478"/>
        <v>0</v>
      </c>
      <c r="K900" s="15">
        <f t="shared" ca="1" si="479"/>
        <v>0</v>
      </c>
      <c r="L900" s="15">
        <f t="shared" ca="1" si="480"/>
        <v>0</v>
      </c>
      <c r="M900" s="15">
        <f t="shared" ca="1" si="481"/>
        <v>0</v>
      </c>
      <c r="N900" s="15">
        <f t="shared" ca="1" si="482"/>
        <v>0</v>
      </c>
      <c r="O900" s="15">
        <f t="shared" ca="1" si="483"/>
        <v>0</v>
      </c>
      <c r="P900" s="15">
        <f t="shared" ca="1" si="484"/>
        <v>0</v>
      </c>
      <c r="Q900" s="15">
        <f t="shared" ca="1" si="485"/>
        <v>0</v>
      </c>
      <c r="R900" s="15">
        <f t="shared" ca="1" si="486"/>
        <v>0</v>
      </c>
      <c r="S900" s="15">
        <f t="shared" ca="1" si="487"/>
        <v>0</v>
      </c>
      <c r="T900" s="15">
        <f t="shared" ca="1" si="488"/>
        <v>-2658</v>
      </c>
      <c r="U900" s="16">
        <f t="shared" si="490"/>
        <v>13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489"/>
        <v>0</v>
      </c>
      <c r="G901" s="15">
        <f t="shared" ca="1" si="475"/>
        <v>0</v>
      </c>
      <c r="H901" s="15">
        <f t="shared" ca="1" si="476"/>
        <v>0</v>
      </c>
      <c r="I901" s="15">
        <f t="shared" ca="1" si="477"/>
        <v>0</v>
      </c>
      <c r="J901" s="15">
        <f t="shared" ca="1" si="478"/>
        <v>0</v>
      </c>
      <c r="K901" s="15">
        <f t="shared" ca="1" si="479"/>
        <v>0</v>
      </c>
      <c r="L901" s="15">
        <f t="shared" ca="1" si="480"/>
        <v>0</v>
      </c>
      <c r="M901" s="15">
        <f t="shared" ca="1" si="481"/>
        <v>0</v>
      </c>
      <c r="N901" s="15">
        <f t="shared" ca="1" si="482"/>
        <v>0</v>
      </c>
      <c r="O901" s="15">
        <f t="shared" ca="1" si="483"/>
        <v>0</v>
      </c>
      <c r="P901" s="15">
        <f t="shared" ca="1" si="484"/>
        <v>0</v>
      </c>
      <c r="Q901" s="15">
        <f t="shared" ca="1" si="485"/>
        <v>0</v>
      </c>
      <c r="R901" s="15">
        <f t="shared" ca="1" si="486"/>
        <v>0</v>
      </c>
      <c r="S901" s="15">
        <f t="shared" ca="1" si="487"/>
        <v>0</v>
      </c>
      <c r="T901" s="15">
        <f t="shared" ca="1" si="488"/>
        <v>-2658</v>
      </c>
      <c r="U901" s="16">
        <f t="shared" si="490"/>
        <v>14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489"/>
        <v>-105.14100444070738</v>
      </c>
      <c r="G902" s="15">
        <f t="shared" ca="1" si="475"/>
        <v>0</v>
      </c>
      <c r="H902" s="15">
        <f t="shared" ca="1" si="476"/>
        <v>0</v>
      </c>
      <c r="I902" s="15">
        <f t="shared" ca="1" si="477"/>
        <v>0</v>
      </c>
      <c r="J902" s="15">
        <f t="shared" ca="1" si="478"/>
        <v>0</v>
      </c>
      <c r="K902" s="15">
        <f t="shared" ca="1" si="479"/>
        <v>0</v>
      </c>
      <c r="L902" s="15">
        <f t="shared" ca="1" si="480"/>
        <v>0</v>
      </c>
      <c r="M902" s="15">
        <f t="shared" ca="1" si="481"/>
        <v>0</v>
      </c>
      <c r="N902" s="15">
        <f t="shared" ca="1" si="482"/>
        <v>0</v>
      </c>
      <c r="O902" s="15">
        <f t="shared" ca="1" si="483"/>
        <v>0</v>
      </c>
      <c r="P902" s="15">
        <f t="shared" ca="1" si="484"/>
        <v>0</v>
      </c>
      <c r="Q902" s="15">
        <f t="shared" ca="1" si="485"/>
        <v>0</v>
      </c>
      <c r="R902" s="15">
        <f t="shared" ca="1" si="486"/>
        <v>0</v>
      </c>
      <c r="S902" s="15">
        <f t="shared" ca="1" si="487"/>
        <v>0</v>
      </c>
      <c r="T902" s="15">
        <f t="shared" ca="1" si="488"/>
        <v>-2658</v>
      </c>
      <c r="U902" s="16">
        <f t="shared" si="490"/>
        <v>15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489"/>
        <v>-6.927374301675977</v>
      </c>
      <c r="G903" s="15">
        <f t="shared" ca="1" si="475"/>
        <v>0</v>
      </c>
      <c r="H903" s="15">
        <f t="shared" ca="1" si="476"/>
        <v>0</v>
      </c>
      <c r="I903" s="15">
        <f t="shared" ca="1" si="477"/>
        <v>0</v>
      </c>
      <c r="J903" s="15">
        <f t="shared" ca="1" si="478"/>
        <v>0</v>
      </c>
      <c r="K903" s="15">
        <f t="shared" ca="1" si="479"/>
        <v>0</v>
      </c>
      <c r="L903" s="15">
        <f t="shared" ca="1" si="480"/>
        <v>0</v>
      </c>
      <c r="M903" s="15">
        <f t="shared" ca="1" si="481"/>
        <v>0</v>
      </c>
      <c r="N903" s="15">
        <f t="shared" ca="1" si="482"/>
        <v>0</v>
      </c>
      <c r="O903" s="15">
        <f t="shared" ca="1" si="483"/>
        <v>0</v>
      </c>
      <c r="P903" s="15">
        <f t="shared" ca="1" si="484"/>
        <v>0</v>
      </c>
      <c r="Q903" s="15">
        <f t="shared" ca="1" si="485"/>
        <v>0</v>
      </c>
      <c r="R903" s="15">
        <f t="shared" ca="1" si="486"/>
        <v>0</v>
      </c>
      <c r="S903" s="15">
        <f t="shared" ca="1" si="487"/>
        <v>0</v>
      </c>
      <c r="T903" s="15">
        <f t="shared" ca="1" si="488"/>
        <v>-2658</v>
      </c>
      <c r="U903" s="16">
        <f t="shared" si="490"/>
        <v>16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489"/>
        <v>-240.21075819320535</v>
      </c>
      <c r="G904" s="15">
        <f t="shared" ca="1" si="475"/>
        <v>0</v>
      </c>
      <c r="H904" s="15">
        <f t="shared" ca="1" si="476"/>
        <v>0</v>
      </c>
      <c r="I904" s="15">
        <f t="shared" ca="1" si="477"/>
        <v>0</v>
      </c>
      <c r="J904" s="15">
        <f t="shared" ca="1" si="478"/>
        <v>0</v>
      </c>
      <c r="K904" s="15">
        <f t="shared" ca="1" si="479"/>
        <v>0</v>
      </c>
      <c r="L904" s="15">
        <f t="shared" ca="1" si="480"/>
        <v>0</v>
      </c>
      <c r="M904" s="15">
        <f t="shared" ca="1" si="481"/>
        <v>0</v>
      </c>
      <c r="N904" s="15">
        <f t="shared" ca="1" si="482"/>
        <v>0</v>
      </c>
      <c r="O904" s="15">
        <f t="shared" ca="1" si="483"/>
        <v>0</v>
      </c>
      <c r="P904" s="15">
        <f t="shared" ca="1" si="484"/>
        <v>0</v>
      </c>
      <c r="Q904" s="15">
        <f t="shared" ca="1" si="485"/>
        <v>0</v>
      </c>
      <c r="R904" s="15">
        <f t="shared" ca="1" si="486"/>
        <v>0</v>
      </c>
      <c r="S904" s="15">
        <f t="shared" ca="1" si="487"/>
        <v>0</v>
      </c>
      <c r="T904" s="15">
        <f t="shared" ca="1" si="488"/>
        <v>-2658</v>
      </c>
      <c r="U904" s="16">
        <f t="shared" si="490"/>
        <v>17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ca="1" si="489"/>
        <v>-382.33092523893595</v>
      </c>
      <c r="G905" s="15">
        <f t="shared" ca="1" si="475"/>
        <v>0</v>
      </c>
      <c r="H905" s="15">
        <f t="shared" ca="1" si="476"/>
        <v>0</v>
      </c>
      <c r="I905" s="15">
        <f t="shared" ca="1" si="477"/>
        <v>0</v>
      </c>
      <c r="J905" s="15">
        <f t="shared" ca="1" si="478"/>
        <v>0</v>
      </c>
      <c r="K905" s="15">
        <f t="shared" ca="1" si="479"/>
        <v>0</v>
      </c>
      <c r="L905" s="15">
        <f t="shared" ca="1" si="480"/>
        <v>0</v>
      </c>
      <c r="M905" s="15">
        <f t="shared" ca="1" si="481"/>
        <v>0</v>
      </c>
      <c r="N905" s="15">
        <f t="shared" ca="1" si="482"/>
        <v>0</v>
      </c>
      <c r="O905" s="15">
        <f t="shared" ca="1" si="483"/>
        <v>0</v>
      </c>
      <c r="P905" s="15">
        <f t="shared" ca="1" si="484"/>
        <v>0</v>
      </c>
      <c r="Q905" s="15">
        <f t="shared" ca="1" si="485"/>
        <v>0</v>
      </c>
      <c r="R905" s="15">
        <f t="shared" ca="1" si="486"/>
        <v>0</v>
      </c>
      <c r="S905" s="15">
        <f t="shared" ca="1" si="487"/>
        <v>0</v>
      </c>
      <c r="T905" s="15">
        <f t="shared" ca="1" si="488"/>
        <v>-2658</v>
      </c>
      <c r="U905" s="16">
        <f t="shared" si="490"/>
        <v>18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489"/>
        <v>-1085.3513694592496</v>
      </c>
      <c r="G906" s="15">
        <f t="shared" ca="1" si="475"/>
        <v>0</v>
      </c>
      <c r="H906" s="15">
        <f t="shared" ca="1" si="476"/>
        <v>0</v>
      </c>
      <c r="I906" s="15">
        <f t="shared" ca="1" si="477"/>
        <v>0</v>
      </c>
      <c r="J906" s="15">
        <f t="shared" ca="1" si="478"/>
        <v>0</v>
      </c>
      <c r="K906" s="15">
        <f t="shared" ca="1" si="479"/>
        <v>0</v>
      </c>
      <c r="L906" s="15">
        <f t="shared" ca="1" si="480"/>
        <v>0</v>
      </c>
      <c r="M906" s="15">
        <f t="shared" ca="1" si="481"/>
        <v>0</v>
      </c>
      <c r="N906" s="15">
        <f t="shared" ca="1" si="482"/>
        <v>0</v>
      </c>
      <c r="O906" s="15">
        <f t="shared" ca="1" si="483"/>
        <v>0</v>
      </c>
      <c r="P906" s="15">
        <f t="shared" ca="1" si="484"/>
        <v>0</v>
      </c>
      <c r="Q906" s="15">
        <f t="shared" ca="1" si="485"/>
        <v>0</v>
      </c>
      <c r="R906" s="15">
        <f t="shared" ca="1" si="486"/>
        <v>0</v>
      </c>
      <c r="S906" s="15">
        <f t="shared" ca="1" si="487"/>
        <v>0</v>
      </c>
      <c r="T906" s="15">
        <f t="shared" ca="1" si="488"/>
        <v>-2658</v>
      </c>
      <c r="U906" s="16">
        <f>+U905+1</f>
        <v>19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491">B797</f>
        <v>Coaching (pruning)</v>
      </c>
      <c r="C910" s="46" t="s">
        <v>39</v>
      </c>
      <c r="D910" s="46"/>
      <c r="E910" s="47"/>
      <c r="F910" s="48">
        <f t="shared" ref="F910:T910" ca="1" si="492">F797</f>
        <v>-11.243016759776538</v>
      </c>
      <c r="G910" s="48">
        <f t="shared" ca="1" si="492"/>
        <v>0</v>
      </c>
      <c r="H910" s="48">
        <f t="shared" ca="1" si="492"/>
        <v>0</v>
      </c>
      <c r="I910" s="48">
        <f t="shared" ca="1" si="492"/>
        <v>0</v>
      </c>
      <c r="J910" s="48">
        <f t="shared" ca="1" si="492"/>
        <v>0</v>
      </c>
      <c r="K910" s="48">
        <f t="shared" ca="1" si="492"/>
        <v>0</v>
      </c>
      <c r="L910" s="48">
        <f t="shared" ca="1" si="492"/>
        <v>0</v>
      </c>
      <c r="M910" s="48">
        <f t="shared" ca="1" si="492"/>
        <v>0</v>
      </c>
      <c r="N910" s="48">
        <f t="shared" ca="1" si="492"/>
        <v>0</v>
      </c>
      <c r="O910" s="48">
        <f t="shared" ca="1" si="492"/>
        <v>0</v>
      </c>
      <c r="P910" s="48">
        <f t="shared" ca="1" si="492"/>
        <v>0</v>
      </c>
      <c r="Q910" s="48">
        <f t="shared" ca="1" si="492"/>
        <v>0</v>
      </c>
      <c r="R910" s="48">
        <f t="shared" ca="1" si="492"/>
        <v>0</v>
      </c>
      <c r="S910" s="48">
        <f t="shared" ca="1" si="492"/>
        <v>0</v>
      </c>
      <c r="T910" s="48">
        <f t="shared" ca="1" si="492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491"/>
        <v>Pruning</v>
      </c>
      <c r="C911" s="46" t="s">
        <v>39</v>
      </c>
      <c r="D911" s="46"/>
      <c r="E911" s="47"/>
      <c r="F911" s="48">
        <f t="shared" ref="F911:T911" ca="1" si="493">F798</f>
        <v>-25.721144134078216</v>
      </c>
      <c r="G911" s="48">
        <f t="shared" ca="1" si="493"/>
        <v>-25.721144134078219</v>
      </c>
      <c r="H911" s="48">
        <f t="shared" ca="1" si="493"/>
        <v>-25.721144134078219</v>
      </c>
      <c r="I911" s="48">
        <f t="shared" ca="1" si="493"/>
        <v>-25.721144134078219</v>
      </c>
      <c r="J911" s="48">
        <f t="shared" ca="1" si="493"/>
        <v>-25.721144134078219</v>
      </c>
      <c r="K911" s="48">
        <f t="shared" ca="1" si="493"/>
        <v>-25.721144134078219</v>
      </c>
      <c r="L911" s="48">
        <f t="shared" ca="1" si="493"/>
        <v>-25.721144134078219</v>
      </c>
      <c r="M911" s="48">
        <f t="shared" ca="1" si="493"/>
        <v>-25.721144134078219</v>
      </c>
      <c r="N911" s="48">
        <f t="shared" ca="1" si="493"/>
        <v>-25.721144134078219</v>
      </c>
      <c r="O911" s="48">
        <f t="shared" ca="1" si="493"/>
        <v>-25.721144134078219</v>
      </c>
      <c r="P911" s="48">
        <f t="shared" ca="1" si="493"/>
        <v>-25.721144134078219</v>
      </c>
      <c r="Q911" s="48">
        <f t="shared" ca="1" si="493"/>
        <v>-25.721144134078219</v>
      </c>
      <c r="R911" s="48">
        <f t="shared" ca="1" si="493"/>
        <v>-25.721144134078219</v>
      </c>
      <c r="S911" s="48">
        <f t="shared" ca="1" si="493"/>
        <v>-25.721144134078219</v>
      </c>
      <c r="T911" s="48">
        <f t="shared" ca="1" si="493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491"/>
        <v>Insecticide</v>
      </c>
      <c r="C912" s="46" t="s">
        <v>39</v>
      </c>
      <c r="D912" s="46"/>
      <c r="E912" s="47"/>
      <c r="F912" s="48">
        <f t="shared" ref="F912:T912" ca="1" si="494">F799</f>
        <v>-70.38128491620111</v>
      </c>
      <c r="G912" s="48">
        <f t="shared" ca="1" si="494"/>
        <v>-70.381284916201125</v>
      </c>
      <c r="H912" s="48">
        <f t="shared" ca="1" si="494"/>
        <v>-70.381284916201125</v>
      </c>
      <c r="I912" s="48">
        <f t="shared" ca="1" si="494"/>
        <v>-70.381284916201125</v>
      </c>
      <c r="J912" s="48">
        <f t="shared" ca="1" si="494"/>
        <v>-70.381284916201125</v>
      </c>
      <c r="K912" s="48">
        <f t="shared" ca="1" si="494"/>
        <v>-70.381284916201125</v>
      </c>
      <c r="L912" s="48">
        <f t="shared" ca="1" si="494"/>
        <v>-70.381284916201125</v>
      </c>
      <c r="M912" s="48">
        <f t="shared" ca="1" si="494"/>
        <v>-70.381284916201125</v>
      </c>
      <c r="N912" s="48">
        <f t="shared" ca="1" si="494"/>
        <v>-70.381284916201125</v>
      </c>
      <c r="O912" s="48">
        <f t="shared" ca="1" si="494"/>
        <v>-70.381284916201125</v>
      </c>
      <c r="P912" s="48">
        <f t="shared" ca="1" si="494"/>
        <v>-70.381284916201125</v>
      </c>
      <c r="Q912" s="48">
        <f t="shared" ca="1" si="494"/>
        <v>-70.381284916201125</v>
      </c>
      <c r="R912" s="48">
        <f t="shared" ca="1" si="494"/>
        <v>-70.381284916201125</v>
      </c>
      <c r="S912" s="48">
        <f t="shared" ca="1" si="494"/>
        <v>-70.381284916201125</v>
      </c>
      <c r="T912" s="48">
        <f t="shared" ca="1" si="494"/>
        <v>-70.381284916201125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491"/>
        <v>Fungicide</v>
      </c>
      <c r="C913" s="46" t="s">
        <v>39</v>
      </c>
      <c r="D913" s="46"/>
      <c r="E913" s="47"/>
      <c r="F913" s="48">
        <f t="shared" ref="F913:T913" ca="1" si="495">F800</f>
        <v>-47.850279329608952</v>
      </c>
      <c r="G913" s="48">
        <f t="shared" ca="1" si="495"/>
        <v>-47.850279329608952</v>
      </c>
      <c r="H913" s="48">
        <f t="shared" ca="1" si="495"/>
        <v>-47.850279329608952</v>
      </c>
      <c r="I913" s="48">
        <f t="shared" ca="1" si="495"/>
        <v>-47.850279329608952</v>
      </c>
      <c r="J913" s="48">
        <f t="shared" ca="1" si="495"/>
        <v>-47.850279329608952</v>
      </c>
      <c r="K913" s="48">
        <f t="shared" ca="1" si="495"/>
        <v>-47.850279329608952</v>
      </c>
      <c r="L913" s="48">
        <f t="shared" ca="1" si="495"/>
        <v>-47.850279329608952</v>
      </c>
      <c r="M913" s="48">
        <f t="shared" ca="1" si="495"/>
        <v>-47.850279329608952</v>
      </c>
      <c r="N913" s="48">
        <f t="shared" ca="1" si="495"/>
        <v>-47.850279329608952</v>
      </c>
      <c r="O913" s="48">
        <f t="shared" ca="1" si="495"/>
        <v>-47.850279329608952</v>
      </c>
      <c r="P913" s="48">
        <f t="shared" ca="1" si="495"/>
        <v>-47.850279329608952</v>
      </c>
      <c r="Q913" s="48">
        <f t="shared" ca="1" si="495"/>
        <v>-47.850279329608952</v>
      </c>
      <c r="R913" s="48">
        <f t="shared" ca="1" si="495"/>
        <v>-47.850279329608952</v>
      </c>
      <c r="S913" s="48">
        <f t="shared" ca="1" si="495"/>
        <v>-47.850279329608952</v>
      </c>
      <c r="T913" s="48">
        <f t="shared" ca="1" si="495"/>
        <v>-47.850279329608952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491"/>
        <v>Application</v>
      </c>
      <c r="C914" s="46" t="s">
        <v>39</v>
      </c>
      <c r="D914" s="46"/>
      <c r="E914" s="49"/>
      <c r="F914" s="48">
        <f t="shared" ref="F914:T914" ca="1" si="496">F801</f>
        <v>-101.27043244361681</v>
      </c>
      <c r="G914" s="48">
        <f t="shared" ca="1" si="496"/>
        <v>-101.27043244361681</v>
      </c>
      <c r="H914" s="48">
        <f t="shared" ca="1" si="496"/>
        <v>-101.27043244361681</v>
      </c>
      <c r="I914" s="48">
        <f t="shared" ca="1" si="496"/>
        <v>-101.27043244361681</v>
      </c>
      <c r="J914" s="48">
        <f t="shared" ca="1" si="496"/>
        <v>-101.27043244361681</v>
      </c>
      <c r="K914" s="48">
        <f t="shared" ca="1" si="496"/>
        <v>-101.27043244361681</v>
      </c>
      <c r="L914" s="48">
        <f t="shared" ca="1" si="496"/>
        <v>-101.27043244361681</v>
      </c>
      <c r="M914" s="48">
        <f t="shared" ca="1" si="496"/>
        <v>-101.27043244361681</v>
      </c>
      <c r="N914" s="48">
        <f t="shared" ca="1" si="496"/>
        <v>-101.27043244361681</v>
      </c>
      <c r="O914" s="48">
        <f t="shared" ca="1" si="496"/>
        <v>-101.27043244361681</v>
      </c>
      <c r="P914" s="48">
        <f t="shared" ca="1" si="496"/>
        <v>-101.27043244361681</v>
      </c>
      <c r="Q914" s="48">
        <f t="shared" ca="1" si="496"/>
        <v>-101.27043244361681</v>
      </c>
      <c r="R914" s="48">
        <f t="shared" ca="1" si="496"/>
        <v>-101.27043244361681</v>
      </c>
      <c r="S914" s="48">
        <f t="shared" ca="1" si="496"/>
        <v>-101.27043244361681</v>
      </c>
      <c r="T914" s="48">
        <f t="shared" ca="1" si="496"/>
        <v>-101.27043244361681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491"/>
        <v>Fertilizer-PK</v>
      </c>
      <c r="C915" s="46" t="s">
        <v>39</v>
      </c>
      <c r="D915" s="46"/>
      <c r="E915" s="47"/>
      <c r="F915" s="48">
        <f t="shared" ref="F915:T915" ca="1" si="497">F802</f>
        <v>-193.37988826815646</v>
      </c>
      <c r="G915" s="48">
        <f t="shared" ca="1" si="497"/>
        <v>-773.51955307262585</v>
      </c>
      <c r="H915" s="48">
        <f t="shared" ca="1" si="497"/>
        <v>-773.51955307262585</v>
      </c>
      <c r="I915" s="48">
        <f t="shared" ca="1" si="497"/>
        <v>-773.51955307262585</v>
      </c>
      <c r="J915" s="48">
        <f t="shared" ca="1" si="497"/>
        <v>-773.51955307262585</v>
      </c>
      <c r="K915" s="48">
        <f t="shared" ca="1" si="497"/>
        <v>-773.51955307262585</v>
      </c>
      <c r="L915" s="48">
        <f t="shared" ca="1" si="497"/>
        <v>-773.51955307262585</v>
      </c>
      <c r="M915" s="48">
        <f t="shared" ca="1" si="497"/>
        <v>-773.51955307262585</v>
      </c>
      <c r="N915" s="48">
        <f t="shared" ca="1" si="497"/>
        <v>-773.51955307262585</v>
      </c>
      <c r="O915" s="48">
        <f t="shared" ca="1" si="497"/>
        <v>-773.51955307262585</v>
      </c>
      <c r="P915" s="48">
        <f t="shared" ca="1" si="497"/>
        <v>-773.51955307262585</v>
      </c>
      <c r="Q915" s="48">
        <f t="shared" ca="1" si="497"/>
        <v>-773.51955307262585</v>
      </c>
      <c r="R915" s="48">
        <f t="shared" ca="1" si="497"/>
        <v>-773.51955307262585</v>
      </c>
      <c r="S915" s="48">
        <f t="shared" ca="1" si="497"/>
        <v>-773.51955307262585</v>
      </c>
      <c r="T915" s="48">
        <f t="shared" ca="1" si="497"/>
        <v>-773.51955307262585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491"/>
        <v>Fertilizer-NB</v>
      </c>
      <c r="C916" s="46" t="s">
        <v>39</v>
      </c>
      <c r="D916" s="46"/>
      <c r="E916" s="47"/>
      <c r="F916" s="48">
        <f t="shared" ref="F916:T916" ca="1" si="498">F803</f>
        <v>-68.582402234636888</v>
      </c>
      <c r="G916" s="48">
        <f t="shared" ca="1" si="498"/>
        <v>-274.32960893854755</v>
      </c>
      <c r="H916" s="48">
        <f t="shared" ca="1" si="498"/>
        <v>-274.32960893854755</v>
      </c>
      <c r="I916" s="48">
        <f t="shared" ca="1" si="498"/>
        <v>-274.32960893854755</v>
      </c>
      <c r="J916" s="48">
        <f t="shared" ca="1" si="498"/>
        <v>-274.32960893854755</v>
      </c>
      <c r="K916" s="48">
        <f t="shared" ca="1" si="498"/>
        <v>-274.32960893854755</v>
      </c>
      <c r="L916" s="48">
        <f t="shared" ca="1" si="498"/>
        <v>-274.32960893854755</v>
      </c>
      <c r="M916" s="48">
        <f t="shared" ca="1" si="498"/>
        <v>-274.32960893854755</v>
      </c>
      <c r="N916" s="48">
        <f t="shared" ca="1" si="498"/>
        <v>-274.32960893854755</v>
      </c>
      <c r="O916" s="48">
        <f t="shared" ca="1" si="498"/>
        <v>-274.32960893854755</v>
      </c>
      <c r="P916" s="48">
        <f t="shared" ca="1" si="498"/>
        <v>-274.32960893854755</v>
      </c>
      <c r="Q916" s="48">
        <f t="shared" ca="1" si="498"/>
        <v>-274.32960893854755</v>
      </c>
      <c r="R916" s="48">
        <f t="shared" ca="1" si="498"/>
        <v>-274.32960893854755</v>
      </c>
      <c r="S916" s="48">
        <f t="shared" ca="1" si="498"/>
        <v>-274.32960893854755</v>
      </c>
      <c r="T916" s="48">
        <f t="shared" ca="1" si="498"/>
        <v>-274.32960893854755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491"/>
        <v>LifeInsurance</v>
      </c>
      <c r="C917" s="51" t="s">
        <v>39</v>
      </c>
      <c r="D917" s="51"/>
      <c r="E917" s="52"/>
      <c r="F917" s="53">
        <f t="shared" ref="F917:T917" ca="1" si="499">F804</f>
        <v>-2.4734636871508382</v>
      </c>
      <c r="G917" s="53">
        <f t="shared" ca="1" si="499"/>
        <v>-9.8938547486033528</v>
      </c>
      <c r="H917" s="53">
        <f t="shared" ca="1" si="499"/>
        <v>-9.8938547486033528</v>
      </c>
      <c r="I917" s="53">
        <f t="shared" ca="1" si="499"/>
        <v>-9.8938547486033528</v>
      </c>
      <c r="J917" s="53">
        <f t="shared" ca="1" si="499"/>
        <v>-9.8938547486033528</v>
      </c>
      <c r="K917" s="53">
        <f t="shared" ca="1" si="499"/>
        <v>-9.8938547486033528</v>
      </c>
      <c r="L917" s="53">
        <f t="shared" ca="1" si="499"/>
        <v>-9.8938547486033528</v>
      </c>
      <c r="M917" s="53">
        <f t="shared" ca="1" si="499"/>
        <v>-9.8938547486033528</v>
      </c>
      <c r="N917" s="53">
        <f t="shared" ca="1" si="499"/>
        <v>-9.8938547486033528</v>
      </c>
      <c r="O917" s="53">
        <f t="shared" ca="1" si="499"/>
        <v>-9.8938547486033528</v>
      </c>
      <c r="P917" s="53">
        <f t="shared" ca="1" si="499"/>
        <v>-9.8938547486033528</v>
      </c>
      <c r="Q917" s="53">
        <f t="shared" ca="1" si="499"/>
        <v>-9.8938547486033528</v>
      </c>
      <c r="R917" s="53">
        <f t="shared" ca="1" si="499"/>
        <v>-9.8938547486033528</v>
      </c>
      <c r="S917" s="53">
        <f t="shared" ca="1" si="499"/>
        <v>-9.8938547486033528</v>
      </c>
      <c r="T917" s="53">
        <f t="shared" ca="1" si="499"/>
        <v>-9.8938547486033528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 ca="1">SUM(F910:F917)</f>
        <v>-520.90191177322583</v>
      </c>
      <c r="G918" s="48">
        <f t="shared" ref="G918:T918" ca="1" si="500">SUM(G910:G917)</f>
        <v>-1302.966157583282</v>
      </c>
      <c r="H918" s="48">
        <f t="shared" ca="1" si="500"/>
        <v>-1302.966157583282</v>
      </c>
      <c r="I918" s="48">
        <f t="shared" ca="1" si="500"/>
        <v>-1302.966157583282</v>
      </c>
      <c r="J918" s="48">
        <f t="shared" ca="1" si="500"/>
        <v>-1302.966157583282</v>
      </c>
      <c r="K918" s="48">
        <f t="shared" ca="1" si="500"/>
        <v>-1302.966157583282</v>
      </c>
      <c r="L918" s="48">
        <f t="shared" ca="1" si="500"/>
        <v>-1302.966157583282</v>
      </c>
      <c r="M918" s="48">
        <f t="shared" ca="1" si="500"/>
        <v>-1302.966157583282</v>
      </c>
      <c r="N918" s="48">
        <f t="shared" ca="1" si="500"/>
        <v>-1302.966157583282</v>
      </c>
      <c r="O918" s="48">
        <f t="shared" ca="1" si="500"/>
        <v>-1302.966157583282</v>
      </c>
      <c r="P918" s="48">
        <f t="shared" ca="1" si="500"/>
        <v>-1302.966157583282</v>
      </c>
      <c r="Q918" s="48">
        <f t="shared" ca="1" si="500"/>
        <v>-1302.966157583282</v>
      </c>
      <c r="R918" s="48">
        <f t="shared" ca="1" si="500"/>
        <v>-1302.966157583282</v>
      </c>
      <c r="S918" s="48">
        <f t="shared" ca="1" si="500"/>
        <v>-1302.966157583282</v>
      </c>
      <c r="T918" s="48">
        <f t="shared" ca="1" si="500"/>
        <v>-1302.966157583282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29" ca="1" si="501">SUMIF($B$844:$B$860,$B920,F$844:F$860)+SUMIF($B$889:$B$906,$B920,F$889:F$906)</f>
        <v>-277.15083798882682</v>
      </c>
      <c r="G920" s="48">
        <f t="shared" ca="1" si="501"/>
        <v>0</v>
      </c>
      <c r="H920" s="48">
        <f t="shared" ca="1" si="501"/>
        <v>0</v>
      </c>
      <c r="I920" s="48">
        <f t="shared" ca="1" si="501"/>
        <v>0</v>
      </c>
      <c r="J920" s="48">
        <f t="shared" ca="1" si="501"/>
        <v>0</v>
      </c>
      <c r="K920" s="48">
        <f t="shared" ca="1" si="501"/>
        <v>0</v>
      </c>
      <c r="L920" s="48">
        <f t="shared" ca="1" si="501"/>
        <v>0</v>
      </c>
      <c r="M920" s="48">
        <f t="shared" ca="1" si="501"/>
        <v>0</v>
      </c>
      <c r="N920" s="48">
        <f t="shared" ca="1" si="501"/>
        <v>0</v>
      </c>
      <c r="O920" s="48">
        <f t="shared" ca="1" si="501"/>
        <v>0</v>
      </c>
      <c r="P920" s="48">
        <f t="shared" ca="1" si="501"/>
        <v>0</v>
      </c>
      <c r="Q920" s="48">
        <f t="shared" ca="1" si="501"/>
        <v>0</v>
      </c>
      <c r="R920" s="48">
        <f t="shared" ca="1" si="501"/>
        <v>0</v>
      </c>
      <c r="S920" s="48">
        <f t="shared" ca="1" si="501"/>
        <v>0</v>
      </c>
      <c r="T920" s="48">
        <f t="shared" ca="1" si="501"/>
        <v>-2658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501"/>
        <v>-1005.5865921787711</v>
      </c>
      <c r="G921" s="48">
        <f t="shared" ca="1" si="501"/>
        <v>0</v>
      </c>
      <c r="H921" s="48">
        <f t="shared" ca="1" si="501"/>
        <v>0</v>
      </c>
      <c r="I921" s="48">
        <f t="shared" ca="1" si="501"/>
        <v>0</v>
      </c>
      <c r="J921" s="48">
        <f t="shared" ca="1" si="501"/>
        <v>0</v>
      </c>
      <c r="K921" s="48">
        <f t="shared" ca="1" si="501"/>
        <v>0</v>
      </c>
      <c r="L921" s="48">
        <f t="shared" ca="1" si="501"/>
        <v>0</v>
      </c>
      <c r="M921" s="48">
        <f t="shared" ca="1" si="501"/>
        <v>0</v>
      </c>
      <c r="N921" s="48">
        <f t="shared" ca="1" si="501"/>
        <v>0</v>
      </c>
      <c r="O921" s="48">
        <f t="shared" ca="1" si="501"/>
        <v>0</v>
      </c>
      <c r="P921" s="48">
        <f t="shared" ca="1" si="501"/>
        <v>0</v>
      </c>
      <c r="Q921" s="48">
        <f t="shared" ca="1" si="501"/>
        <v>0</v>
      </c>
      <c r="R921" s="48">
        <f t="shared" ca="1" si="501"/>
        <v>0</v>
      </c>
      <c r="S921" s="48">
        <f t="shared" ca="1" si="501"/>
        <v>0</v>
      </c>
      <c r="T921" s="48">
        <f t="shared" ca="1" si="501"/>
        <v>-2658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501"/>
        <v>-245.81005586592175</v>
      </c>
      <c r="G922" s="48">
        <f t="shared" ca="1" si="501"/>
        <v>0</v>
      </c>
      <c r="H922" s="48">
        <f t="shared" ca="1" si="501"/>
        <v>0</v>
      </c>
      <c r="I922" s="48">
        <f t="shared" ca="1" si="501"/>
        <v>0</v>
      </c>
      <c r="J922" s="48">
        <f t="shared" ca="1" si="501"/>
        <v>0</v>
      </c>
      <c r="K922" s="48">
        <f t="shared" ca="1" si="501"/>
        <v>0</v>
      </c>
      <c r="L922" s="48">
        <f t="shared" ca="1" si="501"/>
        <v>0</v>
      </c>
      <c r="M922" s="48">
        <f t="shared" ca="1" si="501"/>
        <v>0</v>
      </c>
      <c r="N922" s="48">
        <f t="shared" ca="1" si="501"/>
        <v>0</v>
      </c>
      <c r="O922" s="48">
        <f t="shared" ca="1" si="501"/>
        <v>0</v>
      </c>
      <c r="P922" s="48">
        <f t="shared" ca="1" si="501"/>
        <v>0</v>
      </c>
      <c r="Q922" s="48">
        <f t="shared" ca="1" si="501"/>
        <v>0</v>
      </c>
      <c r="R922" s="48">
        <f t="shared" ca="1" si="501"/>
        <v>0</v>
      </c>
      <c r="S922" s="48">
        <f t="shared" ca="1" si="501"/>
        <v>0</v>
      </c>
      <c r="T922" s="48">
        <f t="shared" ca="1" si="501"/>
        <v>-2658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501"/>
        <v>0</v>
      </c>
      <c r="G923" s="48">
        <f t="shared" ca="1" si="501"/>
        <v>0</v>
      </c>
      <c r="H923" s="48">
        <f t="shared" ca="1" si="501"/>
        <v>0</v>
      </c>
      <c r="I923" s="48">
        <f t="shared" ca="1" si="501"/>
        <v>0</v>
      </c>
      <c r="J923" s="48">
        <f t="shared" ca="1" si="501"/>
        <v>0</v>
      </c>
      <c r="K923" s="48">
        <f t="shared" ca="1" si="501"/>
        <v>0</v>
      </c>
      <c r="L923" s="48">
        <f t="shared" ca="1" si="501"/>
        <v>0</v>
      </c>
      <c r="M923" s="48">
        <f t="shared" ca="1" si="501"/>
        <v>0</v>
      </c>
      <c r="N923" s="48">
        <f t="shared" ca="1" si="501"/>
        <v>0</v>
      </c>
      <c r="O923" s="48">
        <f t="shared" ca="1" si="501"/>
        <v>0</v>
      </c>
      <c r="P923" s="48">
        <f t="shared" ca="1" si="501"/>
        <v>0</v>
      </c>
      <c r="Q923" s="48">
        <f t="shared" ca="1" si="501"/>
        <v>0</v>
      </c>
      <c r="R923" s="48">
        <f t="shared" ca="1" si="501"/>
        <v>0</v>
      </c>
      <c r="S923" s="48">
        <f t="shared" ca="1" si="501"/>
        <v>0</v>
      </c>
      <c r="T923" s="48">
        <f t="shared" ca="1" si="501"/>
        <v>-2658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501"/>
        <v>-122.90502793296088</v>
      </c>
      <c r="G924" s="48">
        <f t="shared" ca="1" si="501"/>
        <v>0</v>
      </c>
      <c r="H924" s="48">
        <f t="shared" ca="1" si="501"/>
        <v>0</v>
      </c>
      <c r="I924" s="48">
        <f t="shared" ca="1" si="501"/>
        <v>0</v>
      </c>
      <c r="J924" s="48">
        <f t="shared" ca="1" si="501"/>
        <v>0</v>
      </c>
      <c r="K924" s="48">
        <f t="shared" ca="1" si="501"/>
        <v>0</v>
      </c>
      <c r="L924" s="48">
        <f t="shared" ca="1" si="501"/>
        <v>0</v>
      </c>
      <c r="M924" s="48">
        <f t="shared" ca="1" si="501"/>
        <v>0</v>
      </c>
      <c r="N924" s="48">
        <f t="shared" ca="1" si="501"/>
        <v>0</v>
      </c>
      <c r="O924" s="48">
        <f t="shared" ca="1" si="501"/>
        <v>0</v>
      </c>
      <c r="P924" s="48">
        <f t="shared" ca="1" si="501"/>
        <v>0</v>
      </c>
      <c r="Q924" s="48">
        <f t="shared" ca="1" si="501"/>
        <v>0</v>
      </c>
      <c r="R924" s="48">
        <f t="shared" ca="1" si="501"/>
        <v>0</v>
      </c>
      <c r="S924" s="48">
        <f t="shared" ca="1" si="501"/>
        <v>0</v>
      </c>
      <c r="T924" s="48">
        <f t="shared" ca="1" si="501"/>
        <v>-2658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501"/>
        <v>-213.54748603351956</v>
      </c>
      <c r="G925" s="48">
        <f t="shared" ca="1" si="501"/>
        <v>0</v>
      </c>
      <c r="H925" s="48">
        <f t="shared" ca="1" si="501"/>
        <v>0</v>
      </c>
      <c r="I925" s="48">
        <f t="shared" ca="1" si="501"/>
        <v>0</v>
      </c>
      <c r="J925" s="48">
        <f t="shared" ca="1" si="501"/>
        <v>0</v>
      </c>
      <c r="K925" s="48">
        <f t="shared" ca="1" si="501"/>
        <v>0</v>
      </c>
      <c r="L925" s="48">
        <f t="shared" ca="1" si="501"/>
        <v>0</v>
      </c>
      <c r="M925" s="48">
        <f t="shared" ca="1" si="501"/>
        <v>0</v>
      </c>
      <c r="N925" s="48">
        <f t="shared" ca="1" si="501"/>
        <v>0</v>
      </c>
      <c r="O925" s="48">
        <f t="shared" ca="1" si="501"/>
        <v>0</v>
      </c>
      <c r="P925" s="48">
        <f t="shared" ca="1" si="501"/>
        <v>0</v>
      </c>
      <c r="Q925" s="48">
        <f t="shared" ca="1" si="501"/>
        <v>0</v>
      </c>
      <c r="R925" s="48">
        <f t="shared" ca="1" si="501"/>
        <v>0</v>
      </c>
      <c r="S925" s="48">
        <f t="shared" ca="1" si="501"/>
        <v>0</v>
      </c>
      <c r="T925" s="48">
        <f t="shared" ca="1" si="501"/>
        <v>-2658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501"/>
        <v>-279.32960893854749</v>
      </c>
      <c r="G926" s="48">
        <f t="shared" ca="1" si="501"/>
        <v>0</v>
      </c>
      <c r="H926" s="48">
        <f t="shared" ca="1" si="501"/>
        <v>0</v>
      </c>
      <c r="I926" s="48">
        <f t="shared" ca="1" si="501"/>
        <v>0</v>
      </c>
      <c r="J926" s="48">
        <f t="shared" ca="1" si="501"/>
        <v>0</v>
      </c>
      <c r="K926" s="48">
        <f t="shared" ca="1" si="501"/>
        <v>0</v>
      </c>
      <c r="L926" s="48">
        <f t="shared" ca="1" si="501"/>
        <v>0</v>
      </c>
      <c r="M926" s="48">
        <f t="shared" ca="1" si="501"/>
        <v>0</v>
      </c>
      <c r="N926" s="48">
        <f t="shared" ca="1" si="501"/>
        <v>0</v>
      </c>
      <c r="O926" s="48">
        <f t="shared" ca="1" si="501"/>
        <v>0</v>
      </c>
      <c r="P926" s="48">
        <f t="shared" ca="1" si="501"/>
        <v>0</v>
      </c>
      <c r="Q926" s="48">
        <f t="shared" ca="1" si="501"/>
        <v>0</v>
      </c>
      <c r="R926" s="48">
        <f t="shared" ca="1" si="501"/>
        <v>0</v>
      </c>
      <c r="S926" s="48">
        <f t="shared" ca="1" si="501"/>
        <v>0</v>
      </c>
      <c r="T926" s="48">
        <f t="shared" ca="1" si="501"/>
        <v>-2658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501"/>
        <v>-81.564245810055866</v>
      </c>
      <c r="G927" s="48">
        <f t="shared" ca="1" si="501"/>
        <v>0</v>
      </c>
      <c r="H927" s="48">
        <f t="shared" ca="1" si="501"/>
        <v>0</v>
      </c>
      <c r="I927" s="48">
        <f t="shared" ca="1" si="501"/>
        <v>0</v>
      </c>
      <c r="J927" s="48">
        <f t="shared" ca="1" si="501"/>
        <v>0</v>
      </c>
      <c r="K927" s="48">
        <f t="shared" ca="1" si="501"/>
        <v>0</v>
      </c>
      <c r="L927" s="48">
        <f t="shared" ca="1" si="501"/>
        <v>0</v>
      </c>
      <c r="M927" s="48">
        <f t="shared" ca="1" si="501"/>
        <v>0</v>
      </c>
      <c r="N927" s="48">
        <f t="shared" ca="1" si="501"/>
        <v>0</v>
      </c>
      <c r="O927" s="48">
        <f t="shared" ca="1" si="501"/>
        <v>0</v>
      </c>
      <c r="P927" s="48">
        <f t="shared" ca="1" si="501"/>
        <v>0</v>
      </c>
      <c r="Q927" s="48">
        <f t="shared" ca="1" si="501"/>
        <v>0</v>
      </c>
      <c r="R927" s="48">
        <f t="shared" ca="1" si="501"/>
        <v>0</v>
      </c>
      <c r="S927" s="48">
        <f t="shared" ca="1" si="501"/>
        <v>0</v>
      </c>
      <c r="T927" s="48">
        <f t="shared" ca="1" si="501"/>
        <v>-2658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501"/>
        <v>-771.17877094972073</v>
      </c>
      <c r="G928" s="48">
        <f t="shared" ca="1" si="501"/>
        <v>0</v>
      </c>
      <c r="H928" s="48">
        <f t="shared" ca="1" si="501"/>
        <v>0</v>
      </c>
      <c r="I928" s="48">
        <f t="shared" ca="1" si="501"/>
        <v>0</v>
      </c>
      <c r="J928" s="48">
        <f t="shared" ca="1" si="501"/>
        <v>0</v>
      </c>
      <c r="K928" s="48">
        <f t="shared" ca="1" si="501"/>
        <v>0</v>
      </c>
      <c r="L928" s="48">
        <f t="shared" ca="1" si="501"/>
        <v>0</v>
      </c>
      <c r="M928" s="48">
        <f t="shared" ca="1" si="501"/>
        <v>0</v>
      </c>
      <c r="N928" s="48">
        <f t="shared" ca="1" si="501"/>
        <v>0</v>
      </c>
      <c r="O928" s="48">
        <f t="shared" ca="1" si="501"/>
        <v>0</v>
      </c>
      <c r="P928" s="48">
        <f t="shared" ca="1" si="501"/>
        <v>0</v>
      </c>
      <c r="Q928" s="48">
        <f t="shared" ca="1" si="501"/>
        <v>0</v>
      </c>
      <c r="R928" s="48">
        <f t="shared" ca="1" si="501"/>
        <v>0</v>
      </c>
      <c r="S928" s="48">
        <f t="shared" ca="1" si="501"/>
        <v>0</v>
      </c>
      <c r="T928" s="48">
        <f t="shared" ca="1" si="501"/>
        <v>-2658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501"/>
        <v>-203.91209962756051</v>
      </c>
      <c r="G929" s="48">
        <f t="shared" ca="1" si="501"/>
        <v>0</v>
      </c>
      <c r="H929" s="48">
        <f t="shared" ca="1" si="501"/>
        <v>0</v>
      </c>
      <c r="I929" s="48">
        <f t="shared" ca="1" si="501"/>
        <v>0</v>
      </c>
      <c r="J929" s="48">
        <f t="shared" ca="1" si="501"/>
        <v>0</v>
      </c>
      <c r="K929" s="48">
        <f t="shared" ca="1" si="501"/>
        <v>0</v>
      </c>
      <c r="L929" s="48">
        <f t="shared" ca="1" si="501"/>
        <v>0</v>
      </c>
      <c r="M929" s="48">
        <f t="shared" ca="1" si="501"/>
        <v>0</v>
      </c>
      <c r="N929" s="48">
        <f t="shared" ca="1" si="501"/>
        <v>0</v>
      </c>
      <c r="O929" s="48">
        <f t="shared" ca="1" si="501"/>
        <v>0</v>
      </c>
      <c r="P929" s="48">
        <f t="shared" ca="1" si="501"/>
        <v>0</v>
      </c>
      <c r="Q929" s="48">
        <f t="shared" ca="1" si="501"/>
        <v>0</v>
      </c>
      <c r="R929" s="48">
        <f t="shared" ca="1" si="501"/>
        <v>0</v>
      </c>
      <c r="S929" s="48">
        <f t="shared" ca="1" si="501"/>
        <v>0</v>
      </c>
      <c r="T929" s="48">
        <f t="shared" ca="1" si="501"/>
        <v>-2658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ref="F930:T936" ca="1" si="502">SUMIF($B$844:$B$860,$B930,F$844:F$860)+SUMIF($B$889:$B$906,$B930,F$889:F$906)</f>
        <v>-245.64408013610006</v>
      </c>
      <c r="G930" s="48">
        <f t="shared" ca="1" si="502"/>
        <v>0</v>
      </c>
      <c r="H930" s="48">
        <f t="shared" ca="1" si="502"/>
        <v>0</v>
      </c>
      <c r="I930" s="48">
        <f t="shared" ca="1" si="502"/>
        <v>0</v>
      </c>
      <c r="J930" s="48">
        <f t="shared" ca="1" si="502"/>
        <v>0</v>
      </c>
      <c r="K930" s="48">
        <f t="shared" ca="1" si="502"/>
        <v>0</v>
      </c>
      <c r="L930" s="48">
        <f t="shared" ca="1" si="502"/>
        <v>0</v>
      </c>
      <c r="M930" s="48">
        <f t="shared" ca="1" si="502"/>
        <v>0</v>
      </c>
      <c r="N930" s="48">
        <f t="shared" ca="1" si="502"/>
        <v>0</v>
      </c>
      <c r="O930" s="48">
        <f t="shared" ca="1" si="502"/>
        <v>0</v>
      </c>
      <c r="P930" s="48">
        <f t="shared" ca="1" si="502"/>
        <v>0</v>
      </c>
      <c r="Q930" s="48">
        <f t="shared" ca="1" si="502"/>
        <v>0</v>
      </c>
      <c r="R930" s="48">
        <f t="shared" ca="1" si="502"/>
        <v>0</v>
      </c>
      <c r="S930" s="48">
        <f t="shared" ca="1" si="502"/>
        <v>0</v>
      </c>
      <c r="T930" s="48">
        <f t="shared" ca="1" si="502"/>
        <v>-2658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502"/>
        <v>-376.68044692737431</v>
      </c>
      <c r="G931" s="48">
        <f t="shared" ca="1" si="502"/>
        <v>0</v>
      </c>
      <c r="H931" s="48">
        <f t="shared" ca="1" si="502"/>
        <v>0</v>
      </c>
      <c r="I931" s="48">
        <f t="shared" ca="1" si="502"/>
        <v>0</v>
      </c>
      <c r="J931" s="48">
        <f t="shared" ca="1" si="502"/>
        <v>0</v>
      </c>
      <c r="K931" s="48">
        <f t="shared" ca="1" si="502"/>
        <v>0</v>
      </c>
      <c r="L931" s="48">
        <f t="shared" ca="1" si="502"/>
        <v>0</v>
      </c>
      <c r="M931" s="48">
        <f t="shared" ca="1" si="502"/>
        <v>0</v>
      </c>
      <c r="N931" s="48">
        <f t="shared" ca="1" si="502"/>
        <v>0</v>
      </c>
      <c r="O931" s="48">
        <f t="shared" ca="1" si="502"/>
        <v>0</v>
      </c>
      <c r="P931" s="48">
        <f t="shared" ca="1" si="502"/>
        <v>0</v>
      </c>
      <c r="Q931" s="48">
        <f t="shared" ca="1" si="502"/>
        <v>0</v>
      </c>
      <c r="R931" s="48">
        <f t="shared" ca="1" si="502"/>
        <v>0</v>
      </c>
      <c r="S931" s="48">
        <f t="shared" ca="1" si="502"/>
        <v>0</v>
      </c>
      <c r="T931" s="48">
        <f t="shared" ca="1" si="502"/>
        <v>-2658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502"/>
        <v>0</v>
      </c>
      <c r="G932" s="48">
        <f t="shared" ca="1" si="502"/>
        <v>0</v>
      </c>
      <c r="H932" s="48">
        <f t="shared" ca="1" si="502"/>
        <v>0</v>
      </c>
      <c r="I932" s="48">
        <f t="shared" ca="1" si="502"/>
        <v>0</v>
      </c>
      <c r="J932" s="48">
        <f t="shared" ca="1" si="502"/>
        <v>0</v>
      </c>
      <c r="K932" s="48">
        <f t="shared" ca="1" si="502"/>
        <v>0</v>
      </c>
      <c r="L932" s="48">
        <f t="shared" ca="1" si="502"/>
        <v>0</v>
      </c>
      <c r="M932" s="48">
        <f t="shared" ca="1" si="502"/>
        <v>0</v>
      </c>
      <c r="N932" s="48">
        <f t="shared" ca="1" si="502"/>
        <v>0</v>
      </c>
      <c r="O932" s="48">
        <f t="shared" ca="1" si="502"/>
        <v>0</v>
      </c>
      <c r="P932" s="48">
        <f t="shared" ca="1" si="502"/>
        <v>0</v>
      </c>
      <c r="Q932" s="48">
        <f t="shared" ca="1" si="502"/>
        <v>0</v>
      </c>
      <c r="R932" s="48">
        <f t="shared" ca="1" si="502"/>
        <v>0</v>
      </c>
      <c r="S932" s="48">
        <f t="shared" ca="1" si="502"/>
        <v>0</v>
      </c>
      <c r="T932" s="48">
        <f t="shared" ca="1" si="502"/>
        <v>-2658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502"/>
        <v>-105.14100444070738</v>
      </c>
      <c r="G933" s="48">
        <f t="shared" ca="1" si="502"/>
        <v>0</v>
      </c>
      <c r="H933" s="48">
        <f t="shared" ca="1" si="502"/>
        <v>0</v>
      </c>
      <c r="I933" s="48">
        <f t="shared" ca="1" si="502"/>
        <v>0</v>
      </c>
      <c r="J933" s="48">
        <f t="shared" ca="1" si="502"/>
        <v>0</v>
      </c>
      <c r="K933" s="48">
        <f t="shared" ca="1" si="502"/>
        <v>0</v>
      </c>
      <c r="L933" s="48">
        <f t="shared" ca="1" si="502"/>
        <v>0</v>
      </c>
      <c r="M933" s="48">
        <f t="shared" ca="1" si="502"/>
        <v>0</v>
      </c>
      <c r="N933" s="48">
        <f t="shared" ca="1" si="502"/>
        <v>0</v>
      </c>
      <c r="O933" s="48">
        <f t="shared" ca="1" si="502"/>
        <v>0</v>
      </c>
      <c r="P933" s="48">
        <f t="shared" ca="1" si="502"/>
        <v>0</v>
      </c>
      <c r="Q933" s="48">
        <f t="shared" ca="1" si="502"/>
        <v>0</v>
      </c>
      <c r="R933" s="48">
        <f t="shared" ca="1" si="502"/>
        <v>0</v>
      </c>
      <c r="S933" s="48">
        <f t="shared" ca="1" si="502"/>
        <v>0</v>
      </c>
      <c r="T933" s="48">
        <f t="shared" ca="1" si="502"/>
        <v>-2658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502"/>
        <v>-6.927374301675977</v>
      </c>
      <c r="G934" s="48">
        <f t="shared" ca="1" si="502"/>
        <v>0</v>
      </c>
      <c r="H934" s="48">
        <f t="shared" ca="1" si="502"/>
        <v>0</v>
      </c>
      <c r="I934" s="48">
        <f t="shared" ca="1" si="502"/>
        <v>0</v>
      </c>
      <c r="J934" s="48">
        <f t="shared" ca="1" si="502"/>
        <v>0</v>
      </c>
      <c r="K934" s="48">
        <f t="shared" ca="1" si="502"/>
        <v>0</v>
      </c>
      <c r="L934" s="48">
        <f t="shared" ca="1" si="502"/>
        <v>0</v>
      </c>
      <c r="M934" s="48">
        <f t="shared" ca="1" si="502"/>
        <v>0</v>
      </c>
      <c r="N934" s="48">
        <f t="shared" ca="1" si="502"/>
        <v>0</v>
      </c>
      <c r="O934" s="48">
        <f t="shared" ca="1" si="502"/>
        <v>0</v>
      </c>
      <c r="P934" s="48">
        <f t="shared" ca="1" si="502"/>
        <v>0</v>
      </c>
      <c r="Q934" s="48">
        <f t="shared" ca="1" si="502"/>
        <v>0</v>
      </c>
      <c r="R934" s="48">
        <f t="shared" ca="1" si="502"/>
        <v>0</v>
      </c>
      <c r="S934" s="48">
        <f t="shared" ca="1" si="502"/>
        <v>0</v>
      </c>
      <c r="T934" s="48">
        <f t="shared" ca="1" si="502"/>
        <v>-2658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502"/>
        <v>-240.21075819320535</v>
      </c>
      <c r="G935" s="48">
        <f t="shared" ca="1" si="502"/>
        <v>0</v>
      </c>
      <c r="H935" s="48">
        <f t="shared" ca="1" si="502"/>
        <v>0</v>
      </c>
      <c r="I935" s="48">
        <f t="shared" ca="1" si="502"/>
        <v>0</v>
      </c>
      <c r="J935" s="48">
        <f t="shared" ca="1" si="502"/>
        <v>0</v>
      </c>
      <c r="K935" s="48">
        <f t="shared" ca="1" si="502"/>
        <v>0</v>
      </c>
      <c r="L935" s="48">
        <f t="shared" ca="1" si="502"/>
        <v>0</v>
      </c>
      <c r="M935" s="48">
        <f t="shared" ca="1" si="502"/>
        <v>0</v>
      </c>
      <c r="N935" s="48">
        <f t="shared" ca="1" si="502"/>
        <v>0</v>
      </c>
      <c r="O935" s="48">
        <f t="shared" ca="1" si="502"/>
        <v>0</v>
      </c>
      <c r="P935" s="48">
        <f t="shared" ca="1" si="502"/>
        <v>0</v>
      </c>
      <c r="Q935" s="48">
        <f t="shared" ca="1" si="502"/>
        <v>0</v>
      </c>
      <c r="R935" s="48">
        <f t="shared" ca="1" si="502"/>
        <v>0</v>
      </c>
      <c r="S935" s="48">
        <f t="shared" ca="1" si="502"/>
        <v>0</v>
      </c>
      <c r="T935" s="48">
        <f t="shared" ca="1" si="502"/>
        <v>-2658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ca="1" si="502"/>
        <v>-382.33092523893595</v>
      </c>
      <c r="G936" s="48">
        <f t="shared" ca="1" si="502"/>
        <v>0</v>
      </c>
      <c r="H936" s="48">
        <f t="shared" ca="1" si="502"/>
        <v>0</v>
      </c>
      <c r="I936" s="48">
        <f t="shared" ca="1" si="502"/>
        <v>0</v>
      </c>
      <c r="J936" s="48">
        <f t="shared" ca="1" si="502"/>
        <v>0</v>
      </c>
      <c r="K936" s="48">
        <f t="shared" ca="1" si="502"/>
        <v>0</v>
      </c>
      <c r="L936" s="48">
        <f t="shared" ca="1" si="502"/>
        <v>0</v>
      </c>
      <c r="M936" s="48">
        <f t="shared" ca="1" si="502"/>
        <v>0</v>
      </c>
      <c r="N936" s="48">
        <f t="shared" ca="1" si="502"/>
        <v>0</v>
      </c>
      <c r="O936" s="48">
        <f t="shared" ca="1" si="502"/>
        <v>0</v>
      </c>
      <c r="P936" s="48">
        <f t="shared" ca="1" si="502"/>
        <v>0</v>
      </c>
      <c r="Q936" s="48">
        <f t="shared" ca="1" si="502"/>
        <v>0</v>
      </c>
      <c r="R936" s="48">
        <f t="shared" ca="1" si="502"/>
        <v>0</v>
      </c>
      <c r="S936" s="48">
        <f t="shared" ca="1" si="502"/>
        <v>0</v>
      </c>
      <c r="T936" s="48">
        <f t="shared" ca="1" si="502"/>
        <v>-2658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-1085.3513694592496</v>
      </c>
      <c r="G937" s="53">
        <f t="shared" ref="G937:T937" ca="1" si="503">SUMIF($B$844:$B$861,$B937,G$844:G$861)+SUMIF($B$889:$B$906,$B937,G$889:G$906)</f>
        <v>0</v>
      </c>
      <c r="H937" s="53">
        <f t="shared" ca="1" si="503"/>
        <v>0</v>
      </c>
      <c r="I937" s="53">
        <f t="shared" ca="1" si="503"/>
        <v>0</v>
      </c>
      <c r="J937" s="53">
        <f t="shared" ca="1" si="503"/>
        <v>0</v>
      </c>
      <c r="K937" s="53">
        <f t="shared" ca="1" si="503"/>
        <v>0</v>
      </c>
      <c r="L937" s="53">
        <f t="shared" ca="1" si="503"/>
        <v>0</v>
      </c>
      <c r="M937" s="53">
        <f t="shared" ca="1" si="503"/>
        <v>0</v>
      </c>
      <c r="N937" s="53">
        <f t="shared" ca="1" si="503"/>
        <v>0</v>
      </c>
      <c r="O937" s="53">
        <f t="shared" ca="1" si="503"/>
        <v>0</v>
      </c>
      <c r="P937" s="53">
        <f t="shared" ca="1" si="503"/>
        <v>0</v>
      </c>
      <c r="Q937" s="53">
        <f t="shared" ca="1" si="503"/>
        <v>0</v>
      </c>
      <c r="R937" s="53">
        <f t="shared" ca="1" si="503"/>
        <v>0</v>
      </c>
      <c r="S937" s="53">
        <f t="shared" ca="1" si="503"/>
        <v>0</v>
      </c>
      <c r="T937" s="53">
        <f t="shared" ca="1" si="503"/>
        <v>-2658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-1085.3513694592496</v>
      </c>
      <c r="G938" s="48">
        <f t="shared" ref="G938:T938" ca="1" si="504">G937</f>
        <v>0</v>
      </c>
      <c r="H938" s="48">
        <f t="shared" ca="1" si="504"/>
        <v>0</v>
      </c>
      <c r="I938" s="48">
        <f t="shared" ca="1" si="504"/>
        <v>0</v>
      </c>
      <c r="J938" s="48">
        <f t="shared" ca="1" si="504"/>
        <v>0</v>
      </c>
      <c r="K938" s="48">
        <f t="shared" ca="1" si="504"/>
        <v>0</v>
      </c>
      <c r="L938" s="48">
        <f t="shared" ca="1" si="504"/>
        <v>0</v>
      </c>
      <c r="M938" s="48">
        <f t="shared" ca="1" si="504"/>
        <v>0</v>
      </c>
      <c r="N938" s="48">
        <f t="shared" ca="1" si="504"/>
        <v>0</v>
      </c>
      <c r="O938" s="48">
        <f t="shared" ca="1" si="504"/>
        <v>0</v>
      </c>
      <c r="P938" s="48">
        <f t="shared" ca="1" si="504"/>
        <v>0</v>
      </c>
      <c r="Q938" s="48">
        <f t="shared" ca="1" si="504"/>
        <v>0</v>
      </c>
      <c r="R938" s="48">
        <f t="shared" ca="1" si="504"/>
        <v>0</v>
      </c>
      <c r="S938" s="48">
        <f t="shared" ca="1" si="504"/>
        <v>0</v>
      </c>
      <c r="T938" s="48">
        <f t="shared" ca="1" si="504"/>
        <v>-2658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505">SUM(F918,F938)</f>
        <v>-1606.2532812324753</v>
      </c>
      <c r="G940" s="55">
        <f t="shared" ca="1" si="505"/>
        <v>-1302.966157583282</v>
      </c>
      <c r="H940" s="55">
        <f t="shared" ca="1" si="505"/>
        <v>-1302.966157583282</v>
      </c>
      <c r="I940" s="55">
        <f t="shared" ca="1" si="505"/>
        <v>-1302.966157583282</v>
      </c>
      <c r="J940" s="55">
        <f t="shared" ca="1" si="505"/>
        <v>-1302.966157583282</v>
      </c>
      <c r="K940" s="55">
        <f t="shared" ca="1" si="505"/>
        <v>-1302.966157583282</v>
      </c>
      <c r="L940" s="55">
        <f t="shared" ca="1" si="505"/>
        <v>-1302.966157583282</v>
      </c>
      <c r="M940" s="55">
        <f t="shared" ca="1" si="505"/>
        <v>-1302.966157583282</v>
      </c>
      <c r="N940" s="55">
        <f t="shared" ca="1" si="505"/>
        <v>-1302.966157583282</v>
      </c>
      <c r="O940" s="55">
        <f t="shared" ca="1" si="505"/>
        <v>-1302.966157583282</v>
      </c>
      <c r="P940" s="55">
        <f t="shared" ca="1" si="505"/>
        <v>-1302.966157583282</v>
      </c>
      <c r="Q940" s="55">
        <f t="shared" ca="1" si="505"/>
        <v>-1302.966157583282</v>
      </c>
      <c r="R940" s="55">
        <f t="shared" ca="1" si="505"/>
        <v>-1302.966157583282</v>
      </c>
      <c r="S940" s="55">
        <f t="shared" ca="1" si="505"/>
        <v>-1302.966157583282</v>
      </c>
      <c r="T940" s="55">
        <f t="shared" ca="1" si="505"/>
        <v>-3960.966157583282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506">F672</f>
        <v>1463</v>
      </c>
      <c r="G953" s="15">
        <f t="shared" ca="1" si="506"/>
        <v>1562.75</v>
      </c>
      <c r="H953" s="15">
        <f t="shared" ca="1" si="506"/>
        <v>2241.0500000000002</v>
      </c>
      <c r="I953" s="15">
        <f t="shared" ca="1" si="506"/>
        <v>2490.4250000000002</v>
      </c>
      <c r="J953" s="15">
        <f t="shared" ca="1" si="506"/>
        <v>2739.8</v>
      </c>
      <c r="K953" s="15">
        <f t="shared" ca="1" si="506"/>
        <v>4236.05</v>
      </c>
      <c r="L953" s="15">
        <f t="shared" ca="1" si="506"/>
        <v>5167.05</v>
      </c>
      <c r="M953" s="15">
        <f t="shared" ca="1" si="506"/>
        <v>5665.8</v>
      </c>
      <c r="N953" s="15">
        <f t="shared" ca="1" si="506"/>
        <v>6663.3</v>
      </c>
      <c r="O953" s="15">
        <f t="shared" ca="1" si="506"/>
        <v>6663.3</v>
      </c>
      <c r="P953" s="15">
        <f t="shared" ca="1" si="506"/>
        <v>6663.3</v>
      </c>
      <c r="Q953" s="15">
        <f t="shared" ca="1" si="506"/>
        <v>6595.47</v>
      </c>
      <c r="R953" s="15">
        <f t="shared" ca="1" si="506"/>
        <v>6527.64</v>
      </c>
      <c r="S953" s="15">
        <f t="shared" ca="1" si="506"/>
        <v>6459.81</v>
      </c>
      <c r="T953" s="15">
        <f t="shared" ca="1" si="506"/>
        <v>6391.98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507">F676</f>
        <v>0</v>
      </c>
      <c r="G954" s="15">
        <f t="shared" ca="1" si="507"/>
        <v>0</v>
      </c>
      <c r="H954" s="15">
        <f t="shared" ca="1" si="507"/>
        <v>0</v>
      </c>
      <c r="I954" s="15">
        <f t="shared" ca="1" si="507"/>
        <v>0</v>
      </c>
      <c r="J954" s="15">
        <f t="shared" ca="1" si="507"/>
        <v>0</v>
      </c>
      <c r="K954" s="15">
        <f t="shared" ca="1" si="507"/>
        <v>0</v>
      </c>
      <c r="L954" s="15">
        <f t="shared" ca="1" si="507"/>
        <v>0</v>
      </c>
      <c r="M954" s="15">
        <f t="shared" ca="1" si="507"/>
        <v>150</v>
      </c>
      <c r="N954" s="15">
        <f t="shared" ca="1" si="507"/>
        <v>300</v>
      </c>
      <c r="O954" s="15">
        <f t="shared" ca="1" si="507"/>
        <v>450</v>
      </c>
      <c r="P954" s="15">
        <f t="shared" ca="1" si="507"/>
        <v>600</v>
      </c>
      <c r="Q954" s="15">
        <f t="shared" ca="1" si="507"/>
        <v>750</v>
      </c>
      <c r="R954" s="15">
        <f t="shared" ca="1" si="507"/>
        <v>900</v>
      </c>
      <c r="S954" s="15">
        <f t="shared" ca="1" si="507"/>
        <v>1050</v>
      </c>
      <c r="T954" s="15">
        <f t="shared" ca="1" si="507"/>
        <v>1200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508">F673</f>
        <v>0</v>
      </c>
      <c r="G955" s="15">
        <f t="shared" ca="1" si="508"/>
        <v>1827.0868824531519</v>
      </c>
      <c r="H955" s="15">
        <f t="shared" ca="1" si="508"/>
        <v>913.54344122657596</v>
      </c>
      <c r="I955" s="15">
        <f t="shared" ca="1" si="508"/>
        <v>304.51448040885862</v>
      </c>
      <c r="J955" s="15">
        <f t="shared" ca="1" si="508"/>
        <v>152.25724020442931</v>
      </c>
      <c r="K955" s="15">
        <f t="shared" ca="1" si="508"/>
        <v>0</v>
      </c>
      <c r="L955" s="15">
        <f t="shared" ca="1" si="508"/>
        <v>0</v>
      </c>
      <c r="M955" s="15">
        <f t="shared" ca="1" si="508"/>
        <v>0</v>
      </c>
      <c r="N955" s="15">
        <f t="shared" ca="1" si="508"/>
        <v>0</v>
      </c>
      <c r="O955" s="15">
        <f t="shared" ca="1" si="508"/>
        <v>0</v>
      </c>
      <c r="P955" s="15">
        <f t="shared" ca="1" si="508"/>
        <v>0</v>
      </c>
      <c r="Q955" s="15">
        <f t="shared" ca="1" si="508"/>
        <v>0</v>
      </c>
      <c r="R955" s="15">
        <f t="shared" ca="1" si="508"/>
        <v>0</v>
      </c>
      <c r="S955" s="15">
        <f t="shared" ca="1" si="508"/>
        <v>0</v>
      </c>
      <c r="T955" s="15">
        <f t="shared" ca="1" si="508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509">F674</f>
        <v>0</v>
      </c>
      <c r="G956" s="15">
        <f t="shared" ca="1" si="509"/>
        <v>0</v>
      </c>
      <c r="H956" s="15">
        <f t="shared" ca="1" si="509"/>
        <v>0</v>
      </c>
      <c r="I956" s="15">
        <f t="shared" ca="1" si="509"/>
        <v>0</v>
      </c>
      <c r="J956" s="15">
        <f t="shared" ca="1" si="509"/>
        <v>0</v>
      </c>
      <c r="K956" s="15">
        <f t="shared" ca="1" si="509"/>
        <v>0</v>
      </c>
      <c r="L956" s="15">
        <f t="shared" ca="1" si="509"/>
        <v>0</v>
      </c>
      <c r="M956" s="15">
        <f t="shared" ca="1" si="509"/>
        <v>0</v>
      </c>
      <c r="N956" s="15">
        <f t="shared" ca="1" si="509"/>
        <v>0</v>
      </c>
      <c r="O956" s="15">
        <f t="shared" ca="1" si="509"/>
        <v>0</v>
      </c>
      <c r="P956" s="15">
        <f t="shared" ca="1" si="509"/>
        <v>0</v>
      </c>
      <c r="Q956" s="15">
        <f t="shared" ca="1" si="509"/>
        <v>0</v>
      </c>
      <c r="R956" s="15">
        <f t="shared" ca="1" si="509"/>
        <v>0</v>
      </c>
      <c r="S956" s="15">
        <f t="shared" ca="1" si="509"/>
        <v>0</v>
      </c>
      <c r="T956" s="15">
        <f t="shared" ca="1" si="509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510">F675</f>
        <v>0</v>
      </c>
      <c r="G957" s="15">
        <f t="shared" ca="1" si="510"/>
        <v>0</v>
      </c>
      <c r="H957" s="15">
        <f t="shared" ca="1" si="510"/>
        <v>0</v>
      </c>
      <c r="I957" s="15">
        <f t="shared" ca="1" si="510"/>
        <v>0</v>
      </c>
      <c r="J957" s="15">
        <f t="shared" ca="1" si="510"/>
        <v>0</v>
      </c>
      <c r="K957" s="15">
        <f t="shared" ca="1" si="510"/>
        <v>0</v>
      </c>
      <c r="L957" s="15">
        <f t="shared" ca="1" si="510"/>
        <v>0</v>
      </c>
      <c r="M957" s="15">
        <f t="shared" ca="1" si="510"/>
        <v>0</v>
      </c>
      <c r="N957" s="15">
        <f t="shared" ca="1" si="510"/>
        <v>0</v>
      </c>
      <c r="O957" s="15">
        <f t="shared" ca="1" si="510"/>
        <v>0</v>
      </c>
      <c r="P957" s="15">
        <f t="shared" ca="1" si="510"/>
        <v>0</v>
      </c>
      <c r="Q957" s="15">
        <f t="shared" ca="1" si="510"/>
        <v>0</v>
      </c>
      <c r="R957" s="15">
        <f t="shared" ca="1" si="510"/>
        <v>0</v>
      </c>
      <c r="S957" s="15">
        <f t="shared" ca="1" si="510"/>
        <v>0</v>
      </c>
      <c r="T957" s="15">
        <f t="shared" ca="1" si="510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511">F677</f>
        <v>698.25</v>
      </c>
      <c r="G958" s="15">
        <f t="shared" si="511"/>
        <v>698.25</v>
      </c>
      <c r="H958" s="15">
        <f t="shared" si="511"/>
        <v>698.25</v>
      </c>
      <c r="I958" s="15">
        <f t="shared" si="511"/>
        <v>698.25</v>
      </c>
      <c r="J958" s="15">
        <f t="shared" si="511"/>
        <v>698.25</v>
      </c>
      <c r="K958" s="15">
        <f t="shared" si="511"/>
        <v>698.25</v>
      </c>
      <c r="L958" s="15">
        <f t="shared" si="511"/>
        <v>698.25</v>
      </c>
      <c r="M958" s="15">
        <f t="shared" si="511"/>
        <v>698.25</v>
      </c>
      <c r="N958" s="15">
        <f t="shared" si="511"/>
        <v>698.25</v>
      </c>
      <c r="O958" s="15">
        <f t="shared" si="511"/>
        <v>698.25</v>
      </c>
      <c r="P958" s="15">
        <f t="shared" si="511"/>
        <v>698.25</v>
      </c>
      <c r="Q958" s="15">
        <f t="shared" si="511"/>
        <v>698.25</v>
      </c>
      <c r="R958" s="15">
        <f t="shared" si="511"/>
        <v>698.25</v>
      </c>
      <c r="S958" s="15">
        <f t="shared" si="511"/>
        <v>698.25</v>
      </c>
      <c r="T958" s="15">
        <f t="shared" si="511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ca="1" si="512">F87*F158</f>
        <v>0</v>
      </c>
      <c r="G959" s="15">
        <f t="shared" ca="1" si="512"/>
        <v>0</v>
      </c>
      <c r="H959" s="15">
        <f t="shared" ca="1" si="512"/>
        <v>0</v>
      </c>
      <c r="I959" s="15">
        <f t="shared" ca="1" si="512"/>
        <v>0</v>
      </c>
      <c r="J959" s="15">
        <f t="shared" ca="1" si="512"/>
        <v>0</v>
      </c>
      <c r="K959" s="15">
        <f t="shared" ca="1" si="512"/>
        <v>0</v>
      </c>
      <c r="L959" s="15">
        <f t="shared" ca="1" si="512"/>
        <v>0</v>
      </c>
      <c r="M959" s="15">
        <f t="shared" ca="1" si="512"/>
        <v>0</v>
      </c>
      <c r="N959" s="15">
        <f t="shared" ca="1" si="512"/>
        <v>0</v>
      </c>
      <c r="O959" s="15">
        <f t="shared" ca="1" si="512"/>
        <v>0</v>
      </c>
      <c r="P959" s="15">
        <f t="shared" ca="1" si="512"/>
        <v>0</v>
      </c>
      <c r="Q959" s="15">
        <f t="shared" ca="1" si="512"/>
        <v>0</v>
      </c>
      <c r="R959" s="15">
        <f t="shared" ca="1" si="512"/>
        <v>0</v>
      </c>
      <c r="S959" s="15">
        <f t="shared" ca="1" si="512"/>
        <v>0</v>
      </c>
      <c r="T959" s="15">
        <f t="shared" ca="1" si="512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513">F726</f>
        <v>-126.10169491525421</v>
      </c>
      <c r="G960" s="15">
        <f t="shared" ca="1" si="513"/>
        <v>-129.15254237288136</v>
      </c>
      <c r="H960" s="15">
        <f t="shared" ca="1" si="513"/>
        <v>-149.89830508474574</v>
      </c>
      <c r="I960" s="15">
        <f t="shared" ca="1" si="513"/>
        <v>-157.52542372881354</v>
      </c>
      <c r="J960" s="15">
        <f t="shared" ca="1" si="513"/>
        <v>-165.15254237288136</v>
      </c>
      <c r="K960" s="15">
        <f t="shared" ca="1" si="513"/>
        <v>-454.9830508474576</v>
      </c>
      <c r="L960" s="15">
        <f t="shared" ca="1" si="513"/>
        <v>-483.45762711864398</v>
      </c>
      <c r="M960" s="15">
        <f t="shared" ca="1" si="513"/>
        <v>-498.71186440677957</v>
      </c>
      <c r="N960" s="15">
        <f t="shared" ca="1" si="513"/>
        <v>-529.22033898305074</v>
      </c>
      <c r="O960" s="15">
        <f t="shared" ca="1" si="513"/>
        <v>-529.22033898305074</v>
      </c>
      <c r="P960" s="15">
        <f t="shared" ca="1" si="513"/>
        <v>-529.22033898305074</v>
      </c>
      <c r="Q960" s="15">
        <f t="shared" ca="1" si="513"/>
        <v>-527.14576271186445</v>
      </c>
      <c r="R960" s="15">
        <f t="shared" ca="1" si="513"/>
        <v>-525.07118644067793</v>
      </c>
      <c r="S960" s="15">
        <f t="shared" ca="1" si="513"/>
        <v>-522.99661016949142</v>
      </c>
      <c r="T960" s="15">
        <f t="shared" ca="1" si="513"/>
        <v>-520.92203389830502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514">F735</f>
        <v>0</v>
      </c>
      <c r="G961" s="15">
        <f t="shared" si="514"/>
        <v>0</v>
      </c>
      <c r="H961" s="15">
        <f t="shared" si="514"/>
        <v>0</v>
      </c>
      <c r="I961" s="15">
        <f t="shared" si="514"/>
        <v>0</v>
      </c>
      <c r="J961" s="15">
        <f t="shared" si="514"/>
        <v>0</v>
      </c>
      <c r="K961" s="15">
        <f t="shared" si="514"/>
        <v>0</v>
      </c>
      <c r="L961" s="15">
        <f t="shared" si="514"/>
        <v>0</v>
      </c>
      <c r="M961" s="15">
        <f t="shared" si="514"/>
        <v>0</v>
      </c>
      <c r="N961" s="15">
        <f t="shared" si="514"/>
        <v>0</v>
      </c>
      <c r="O961" s="15">
        <f t="shared" si="514"/>
        <v>0</v>
      </c>
      <c r="P961" s="15">
        <f t="shared" si="514"/>
        <v>0</v>
      </c>
      <c r="Q961" s="15">
        <f t="shared" si="514"/>
        <v>0</v>
      </c>
      <c r="R961" s="15">
        <f t="shared" si="514"/>
        <v>0</v>
      </c>
      <c r="S961" s="15">
        <f t="shared" si="514"/>
        <v>0</v>
      </c>
      <c r="T961" s="15">
        <f t="shared" si="514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515">B797</f>
        <v>Coaching (pruning)</v>
      </c>
      <c r="C962" s="13" t="s">
        <v>39</v>
      </c>
      <c r="E962" s="27"/>
      <c r="F962" s="15">
        <f t="shared" ref="F962:T962" ca="1" si="516">F797</f>
        <v>-11.243016759776538</v>
      </c>
      <c r="G962" s="15">
        <f t="shared" ca="1" si="516"/>
        <v>0</v>
      </c>
      <c r="H962" s="15">
        <f t="shared" ca="1" si="516"/>
        <v>0</v>
      </c>
      <c r="I962" s="15">
        <f t="shared" ca="1" si="516"/>
        <v>0</v>
      </c>
      <c r="J962" s="15">
        <f t="shared" ca="1" si="516"/>
        <v>0</v>
      </c>
      <c r="K962" s="15">
        <f t="shared" ca="1" si="516"/>
        <v>0</v>
      </c>
      <c r="L962" s="15">
        <f t="shared" ca="1" si="516"/>
        <v>0</v>
      </c>
      <c r="M962" s="15">
        <f t="shared" ca="1" si="516"/>
        <v>0</v>
      </c>
      <c r="N962" s="15">
        <f t="shared" ca="1" si="516"/>
        <v>0</v>
      </c>
      <c r="O962" s="15">
        <f t="shared" ca="1" si="516"/>
        <v>0</v>
      </c>
      <c r="P962" s="15">
        <f t="shared" ca="1" si="516"/>
        <v>0</v>
      </c>
      <c r="Q962" s="15">
        <f t="shared" ca="1" si="516"/>
        <v>0</v>
      </c>
      <c r="R962" s="15">
        <f t="shared" ca="1" si="516"/>
        <v>0</v>
      </c>
      <c r="S962" s="15">
        <f t="shared" ca="1" si="516"/>
        <v>0</v>
      </c>
      <c r="T962" s="15">
        <f t="shared" ca="1" si="516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515"/>
        <v>Pruning</v>
      </c>
      <c r="C963" s="13" t="s">
        <v>39</v>
      </c>
      <c r="E963" s="27"/>
      <c r="F963" s="15">
        <f t="shared" ref="F963:T963" ca="1" si="517">F798</f>
        <v>-25.721144134078216</v>
      </c>
      <c r="G963" s="15">
        <f t="shared" ca="1" si="517"/>
        <v>-25.721144134078219</v>
      </c>
      <c r="H963" s="15">
        <f t="shared" ca="1" si="517"/>
        <v>-25.721144134078219</v>
      </c>
      <c r="I963" s="15">
        <f t="shared" ca="1" si="517"/>
        <v>-25.721144134078219</v>
      </c>
      <c r="J963" s="15">
        <f t="shared" ca="1" si="517"/>
        <v>-25.721144134078219</v>
      </c>
      <c r="K963" s="15">
        <f t="shared" ca="1" si="517"/>
        <v>-25.721144134078219</v>
      </c>
      <c r="L963" s="15">
        <f t="shared" ca="1" si="517"/>
        <v>-25.721144134078219</v>
      </c>
      <c r="M963" s="15">
        <f t="shared" ca="1" si="517"/>
        <v>-25.721144134078219</v>
      </c>
      <c r="N963" s="15">
        <f t="shared" ca="1" si="517"/>
        <v>-25.721144134078219</v>
      </c>
      <c r="O963" s="15">
        <f t="shared" ca="1" si="517"/>
        <v>-25.721144134078219</v>
      </c>
      <c r="P963" s="15">
        <f t="shared" ca="1" si="517"/>
        <v>-25.721144134078219</v>
      </c>
      <c r="Q963" s="15">
        <f t="shared" ca="1" si="517"/>
        <v>-25.721144134078219</v>
      </c>
      <c r="R963" s="15">
        <f t="shared" ca="1" si="517"/>
        <v>-25.721144134078219</v>
      </c>
      <c r="S963" s="15">
        <f t="shared" ca="1" si="517"/>
        <v>-25.721144134078219</v>
      </c>
      <c r="T963" s="15">
        <f t="shared" ca="1" si="517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515"/>
        <v>Insecticide</v>
      </c>
      <c r="C964" s="13" t="s">
        <v>39</v>
      </c>
      <c r="E964" s="27"/>
      <c r="F964" s="15">
        <f t="shared" ref="F964:T964" ca="1" si="518">F799</f>
        <v>-70.38128491620111</v>
      </c>
      <c r="G964" s="15">
        <f t="shared" ca="1" si="518"/>
        <v>-70.381284916201125</v>
      </c>
      <c r="H964" s="15">
        <f t="shared" ca="1" si="518"/>
        <v>-70.381284916201125</v>
      </c>
      <c r="I964" s="15">
        <f t="shared" ca="1" si="518"/>
        <v>-70.381284916201125</v>
      </c>
      <c r="J964" s="15">
        <f t="shared" ca="1" si="518"/>
        <v>-70.381284916201125</v>
      </c>
      <c r="K964" s="15">
        <f t="shared" ca="1" si="518"/>
        <v>-70.381284916201125</v>
      </c>
      <c r="L964" s="15">
        <f t="shared" ca="1" si="518"/>
        <v>-70.381284916201125</v>
      </c>
      <c r="M964" s="15">
        <f t="shared" ca="1" si="518"/>
        <v>-70.381284916201125</v>
      </c>
      <c r="N964" s="15">
        <f t="shared" ca="1" si="518"/>
        <v>-70.381284916201125</v>
      </c>
      <c r="O964" s="15">
        <f t="shared" ca="1" si="518"/>
        <v>-70.381284916201125</v>
      </c>
      <c r="P964" s="15">
        <f t="shared" ca="1" si="518"/>
        <v>-70.381284916201125</v>
      </c>
      <c r="Q964" s="15">
        <f t="shared" ca="1" si="518"/>
        <v>-70.381284916201125</v>
      </c>
      <c r="R964" s="15">
        <f t="shared" ca="1" si="518"/>
        <v>-70.381284916201125</v>
      </c>
      <c r="S964" s="15">
        <f t="shared" ca="1" si="518"/>
        <v>-70.381284916201125</v>
      </c>
      <c r="T964" s="15">
        <f t="shared" ca="1" si="518"/>
        <v>-70.381284916201125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515"/>
        <v>Fungicide</v>
      </c>
      <c r="C965" s="13" t="s">
        <v>39</v>
      </c>
      <c r="E965" s="27"/>
      <c r="F965" s="15">
        <f t="shared" ref="F965:T965" ca="1" si="519">F800</f>
        <v>-47.850279329608952</v>
      </c>
      <c r="G965" s="15">
        <f t="shared" ca="1" si="519"/>
        <v>-47.850279329608952</v>
      </c>
      <c r="H965" s="15">
        <f t="shared" ca="1" si="519"/>
        <v>-47.850279329608952</v>
      </c>
      <c r="I965" s="15">
        <f t="shared" ca="1" si="519"/>
        <v>-47.850279329608952</v>
      </c>
      <c r="J965" s="15">
        <f t="shared" ca="1" si="519"/>
        <v>-47.850279329608952</v>
      </c>
      <c r="K965" s="15">
        <f t="shared" ca="1" si="519"/>
        <v>-47.850279329608952</v>
      </c>
      <c r="L965" s="15">
        <f t="shared" ca="1" si="519"/>
        <v>-47.850279329608952</v>
      </c>
      <c r="M965" s="15">
        <f t="shared" ca="1" si="519"/>
        <v>-47.850279329608952</v>
      </c>
      <c r="N965" s="15">
        <f t="shared" ca="1" si="519"/>
        <v>-47.850279329608952</v>
      </c>
      <c r="O965" s="15">
        <f t="shared" ca="1" si="519"/>
        <v>-47.850279329608952</v>
      </c>
      <c r="P965" s="15">
        <f t="shared" ca="1" si="519"/>
        <v>-47.850279329608952</v>
      </c>
      <c r="Q965" s="15">
        <f t="shared" ca="1" si="519"/>
        <v>-47.850279329608952</v>
      </c>
      <c r="R965" s="15">
        <f t="shared" ca="1" si="519"/>
        <v>-47.850279329608952</v>
      </c>
      <c r="S965" s="15">
        <f t="shared" ca="1" si="519"/>
        <v>-47.850279329608952</v>
      </c>
      <c r="T965" s="15">
        <f t="shared" ca="1" si="519"/>
        <v>-47.850279329608952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515"/>
        <v>Application</v>
      </c>
      <c r="C966" s="13" t="s">
        <v>39</v>
      </c>
      <c r="E966" s="27"/>
      <c r="F966" s="15">
        <f t="shared" ref="F966:T966" ca="1" si="520">F801</f>
        <v>-101.27043244361681</v>
      </c>
      <c r="G966" s="15">
        <f t="shared" ca="1" si="520"/>
        <v>-101.27043244361681</v>
      </c>
      <c r="H966" s="15">
        <f t="shared" ca="1" si="520"/>
        <v>-101.27043244361681</v>
      </c>
      <c r="I966" s="15">
        <f t="shared" ca="1" si="520"/>
        <v>-101.27043244361681</v>
      </c>
      <c r="J966" s="15">
        <f t="shared" ca="1" si="520"/>
        <v>-101.27043244361681</v>
      </c>
      <c r="K966" s="15">
        <f t="shared" ca="1" si="520"/>
        <v>-101.27043244361681</v>
      </c>
      <c r="L966" s="15">
        <f t="shared" ca="1" si="520"/>
        <v>-101.27043244361681</v>
      </c>
      <c r="M966" s="15">
        <f t="shared" ca="1" si="520"/>
        <v>-101.27043244361681</v>
      </c>
      <c r="N966" s="15">
        <f t="shared" ca="1" si="520"/>
        <v>-101.27043244361681</v>
      </c>
      <c r="O966" s="15">
        <f t="shared" ca="1" si="520"/>
        <v>-101.27043244361681</v>
      </c>
      <c r="P966" s="15">
        <f t="shared" ca="1" si="520"/>
        <v>-101.27043244361681</v>
      </c>
      <c r="Q966" s="15">
        <f t="shared" ca="1" si="520"/>
        <v>-101.27043244361681</v>
      </c>
      <c r="R966" s="15">
        <f t="shared" ca="1" si="520"/>
        <v>-101.27043244361681</v>
      </c>
      <c r="S966" s="15">
        <f t="shared" ca="1" si="520"/>
        <v>-101.27043244361681</v>
      </c>
      <c r="T966" s="15">
        <f t="shared" ca="1" si="520"/>
        <v>-101.27043244361681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515"/>
        <v>Fertilizer-PK</v>
      </c>
      <c r="C967" s="13" t="s">
        <v>39</v>
      </c>
      <c r="E967" s="27"/>
      <c r="F967" s="15">
        <f t="shared" ref="F967:T967" ca="1" si="521">F802</f>
        <v>-193.37988826815646</v>
      </c>
      <c r="G967" s="15">
        <f t="shared" ca="1" si="521"/>
        <v>-773.51955307262585</v>
      </c>
      <c r="H967" s="15">
        <f t="shared" ca="1" si="521"/>
        <v>-773.51955307262585</v>
      </c>
      <c r="I967" s="15">
        <f t="shared" ca="1" si="521"/>
        <v>-773.51955307262585</v>
      </c>
      <c r="J967" s="15">
        <f t="shared" ca="1" si="521"/>
        <v>-773.51955307262585</v>
      </c>
      <c r="K967" s="15">
        <f t="shared" ca="1" si="521"/>
        <v>-773.51955307262585</v>
      </c>
      <c r="L967" s="15">
        <f t="shared" ca="1" si="521"/>
        <v>-773.51955307262585</v>
      </c>
      <c r="M967" s="15">
        <f t="shared" ca="1" si="521"/>
        <v>-773.51955307262585</v>
      </c>
      <c r="N967" s="15">
        <f t="shared" ca="1" si="521"/>
        <v>-773.51955307262585</v>
      </c>
      <c r="O967" s="15">
        <f t="shared" ca="1" si="521"/>
        <v>-773.51955307262585</v>
      </c>
      <c r="P967" s="15">
        <f t="shared" ca="1" si="521"/>
        <v>-773.51955307262585</v>
      </c>
      <c r="Q967" s="15">
        <f t="shared" ca="1" si="521"/>
        <v>-773.51955307262585</v>
      </c>
      <c r="R967" s="15">
        <f t="shared" ca="1" si="521"/>
        <v>-773.51955307262585</v>
      </c>
      <c r="S967" s="15">
        <f t="shared" ca="1" si="521"/>
        <v>-773.51955307262585</v>
      </c>
      <c r="T967" s="15">
        <f t="shared" ca="1" si="521"/>
        <v>-773.51955307262585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515"/>
        <v>Fertilizer-NB</v>
      </c>
      <c r="C968" s="13" t="s">
        <v>39</v>
      </c>
      <c r="E968" s="27"/>
      <c r="F968" s="15">
        <f t="shared" ref="F968:T968" ca="1" si="522">F803</f>
        <v>-68.582402234636888</v>
      </c>
      <c r="G968" s="15">
        <f t="shared" ca="1" si="522"/>
        <v>-274.32960893854755</v>
      </c>
      <c r="H968" s="15">
        <f t="shared" ca="1" si="522"/>
        <v>-274.32960893854755</v>
      </c>
      <c r="I968" s="15">
        <f t="shared" ca="1" si="522"/>
        <v>-274.32960893854755</v>
      </c>
      <c r="J968" s="15">
        <f t="shared" ca="1" si="522"/>
        <v>-274.32960893854755</v>
      </c>
      <c r="K968" s="15">
        <f t="shared" ca="1" si="522"/>
        <v>-274.32960893854755</v>
      </c>
      <c r="L968" s="15">
        <f t="shared" ca="1" si="522"/>
        <v>-274.32960893854755</v>
      </c>
      <c r="M968" s="15">
        <f t="shared" ca="1" si="522"/>
        <v>-274.32960893854755</v>
      </c>
      <c r="N968" s="15">
        <f t="shared" ca="1" si="522"/>
        <v>-274.32960893854755</v>
      </c>
      <c r="O968" s="15">
        <f t="shared" ca="1" si="522"/>
        <v>-274.32960893854755</v>
      </c>
      <c r="P968" s="15">
        <f t="shared" ca="1" si="522"/>
        <v>-274.32960893854755</v>
      </c>
      <c r="Q968" s="15">
        <f t="shared" ca="1" si="522"/>
        <v>-274.32960893854755</v>
      </c>
      <c r="R968" s="15">
        <f t="shared" ca="1" si="522"/>
        <v>-274.32960893854755</v>
      </c>
      <c r="S968" s="15">
        <f t="shared" ca="1" si="522"/>
        <v>-274.32960893854755</v>
      </c>
      <c r="T968" s="15">
        <f t="shared" ca="1" si="522"/>
        <v>-274.32960893854755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515"/>
        <v>LifeInsurance</v>
      </c>
      <c r="C969" s="13" t="s">
        <v>39</v>
      </c>
      <c r="E969" s="27"/>
      <c r="F969" s="15">
        <f t="shared" ref="F969:T969" ca="1" si="523">F804</f>
        <v>-2.4734636871508382</v>
      </c>
      <c r="G969" s="15">
        <f t="shared" ca="1" si="523"/>
        <v>-9.8938547486033528</v>
      </c>
      <c r="H969" s="15">
        <f t="shared" ca="1" si="523"/>
        <v>-9.8938547486033528</v>
      </c>
      <c r="I969" s="15">
        <f t="shared" ca="1" si="523"/>
        <v>-9.8938547486033528</v>
      </c>
      <c r="J969" s="15">
        <f t="shared" ca="1" si="523"/>
        <v>-9.8938547486033528</v>
      </c>
      <c r="K969" s="15">
        <f t="shared" ca="1" si="523"/>
        <v>-9.8938547486033528</v>
      </c>
      <c r="L969" s="15">
        <f t="shared" ca="1" si="523"/>
        <v>-9.8938547486033528</v>
      </c>
      <c r="M969" s="15">
        <f t="shared" ca="1" si="523"/>
        <v>-9.8938547486033528</v>
      </c>
      <c r="N969" s="15">
        <f t="shared" ca="1" si="523"/>
        <v>-9.8938547486033528</v>
      </c>
      <c r="O969" s="15">
        <f t="shared" ca="1" si="523"/>
        <v>-9.8938547486033528</v>
      </c>
      <c r="P969" s="15">
        <f t="shared" ca="1" si="523"/>
        <v>-9.8938547486033528</v>
      </c>
      <c r="Q969" s="15">
        <f t="shared" ca="1" si="523"/>
        <v>-9.8938547486033528</v>
      </c>
      <c r="R969" s="15">
        <f t="shared" ca="1" si="523"/>
        <v>-9.8938547486033528</v>
      </c>
      <c r="S969" s="15">
        <f t="shared" ca="1" si="523"/>
        <v>-9.8938547486033528</v>
      </c>
      <c r="T969" s="15">
        <f t="shared" ca="1" si="523"/>
        <v>-9.8938547486033528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524">SUM(F944:F948)</f>
        <v>0</v>
      </c>
      <c r="G970" s="15">
        <f t="shared" si="524"/>
        <v>0</v>
      </c>
      <c r="H970" s="15">
        <f t="shared" si="524"/>
        <v>0</v>
      </c>
      <c r="I970" s="15">
        <f t="shared" si="524"/>
        <v>0</v>
      </c>
      <c r="J970" s="15">
        <f t="shared" si="524"/>
        <v>0</v>
      </c>
      <c r="K970" s="15">
        <f t="shared" si="524"/>
        <v>0</v>
      </c>
      <c r="L970" s="15">
        <f t="shared" si="524"/>
        <v>0</v>
      </c>
      <c r="M970" s="15">
        <f t="shared" si="524"/>
        <v>0</v>
      </c>
      <c r="N970" s="15">
        <f t="shared" si="524"/>
        <v>0</v>
      </c>
      <c r="O970" s="15">
        <f t="shared" si="524"/>
        <v>0</v>
      </c>
      <c r="P970" s="15">
        <f t="shared" si="524"/>
        <v>0</v>
      </c>
      <c r="Q970" s="15">
        <f t="shared" si="524"/>
        <v>0</v>
      </c>
      <c r="R970" s="15">
        <f t="shared" si="524"/>
        <v>0</v>
      </c>
      <c r="S970" s="15">
        <f t="shared" si="524"/>
        <v>0</v>
      </c>
      <c r="T970" s="15">
        <f t="shared" si="524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525">F938</f>
        <v>-1085.3513694592496</v>
      </c>
      <c r="G971" s="56">
        <f t="shared" ca="1" si="525"/>
        <v>0</v>
      </c>
      <c r="H971" s="56">
        <f t="shared" ca="1" si="525"/>
        <v>0</v>
      </c>
      <c r="I971" s="56">
        <f t="shared" ca="1" si="525"/>
        <v>0</v>
      </c>
      <c r="J971" s="56">
        <f t="shared" ca="1" si="525"/>
        <v>0</v>
      </c>
      <c r="K971" s="56">
        <f t="shared" ca="1" si="525"/>
        <v>0</v>
      </c>
      <c r="L971" s="56">
        <f t="shared" ca="1" si="525"/>
        <v>0</v>
      </c>
      <c r="M971" s="56">
        <f t="shared" ca="1" si="525"/>
        <v>0</v>
      </c>
      <c r="N971" s="56">
        <f t="shared" ca="1" si="525"/>
        <v>0</v>
      </c>
      <c r="O971" s="56">
        <f t="shared" ca="1" si="525"/>
        <v>0</v>
      </c>
      <c r="P971" s="56">
        <f t="shared" ca="1" si="525"/>
        <v>0</v>
      </c>
      <c r="Q971" s="56">
        <f t="shared" ca="1" si="525"/>
        <v>0</v>
      </c>
      <c r="R971" s="56">
        <f t="shared" ca="1" si="525"/>
        <v>0</v>
      </c>
      <c r="S971" s="56">
        <f t="shared" ca="1" si="525"/>
        <v>0</v>
      </c>
      <c r="T971" s="56">
        <f t="shared" ca="1" si="525"/>
        <v>-2658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526">SUM(F953:F971)</f>
        <v>428.89502385227024</v>
      </c>
      <c r="G972" s="15">
        <f t="shared" ca="1" si="526"/>
        <v>2655.9681824969889</v>
      </c>
      <c r="H972" s="15">
        <f t="shared" ca="1" si="526"/>
        <v>2399.978978558549</v>
      </c>
      <c r="I972" s="15">
        <f t="shared" ca="1" si="526"/>
        <v>2032.6978990967634</v>
      </c>
      <c r="J972" s="15">
        <f t="shared" ca="1" si="526"/>
        <v>2122.1885402482667</v>
      </c>
      <c r="K972" s="15">
        <f t="shared" ca="1" si="526"/>
        <v>3176.3507915692599</v>
      </c>
      <c r="L972" s="15">
        <f t="shared" ca="1" si="526"/>
        <v>4078.8762152980735</v>
      </c>
      <c r="M972" s="15">
        <f t="shared" ca="1" si="526"/>
        <v>4712.3719780099382</v>
      </c>
      <c r="N972" s="15">
        <f t="shared" ca="1" si="526"/>
        <v>5829.3635034336667</v>
      </c>
      <c r="O972" s="15">
        <f t="shared" ca="1" si="526"/>
        <v>5979.3635034336667</v>
      </c>
      <c r="P972" s="15">
        <f t="shared" ca="1" si="526"/>
        <v>6129.3635034336667</v>
      </c>
      <c r="Q972" s="15">
        <f t="shared" ca="1" si="526"/>
        <v>6213.6080797048535</v>
      </c>
      <c r="R972" s="15">
        <f t="shared" ca="1" si="526"/>
        <v>6297.8526559760403</v>
      </c>
      <c r="S972" s="15">
        <f t="shared" ca="1" si="526"/>
        <v>6382.0972322472271</v>
      </c>
      <c r="T972" s="15">
        <f t="shared" ca="1" si="526"/>
        <v>3808.3418085184121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527">F972</f>
        <v>428.89502385227024</v>
      </c>
      <c r="G974" s="15">
        <f t="shared" ca="1" si="527"/>
        <v>2655.9681824969889</v>
      </c>
      <c r="H974" s="15">
        <f t="shared" ca="1" si="527"/>
        <v>2399.978978558549</v>
      </c>
      <c r="I974" s="15">
        <f t="shared" ca="1" si="527"/>
        <v>2032.6978990967634</v>
      </c>
      <c r="J974" s="15">
        <f t="shared" ca="1" si="527"/>
        <v>2122.1885402482667</v>
      </c>
      <c r="K974" s="15">
        <f t="shared" ca="1" si="527"/>
        <v>3176.3507915692599</v>
      </c>
      <c r="L974" s="15">
        <f t="shared" ca="1" si="527"/>
        <v>4078.8762152980735</v>
      </c>
      <c r="M974" s="15">
        <f t="shared" ca="1" si="527"/>
        <v>4712.3719780099382</v>
      </c>
      <c r="N974" s="15">
        <f t="shared" ca="1" si="527"/>
        <v>5829.3635034336667</v>
      </c>
      <c r="O974" s="15">
        <f t="shared" ca="1" si="527"/>
        <v>5979.3635034336667</v>
      </c>
      <c r="P974" s="15">
        <f t="shared" ca="1" si="527"/>
        <v>6129.3635034336667</v>
      </c>
      <c r="Q974" s="15">
        <f t="shared" ca="1" si="527"/>
        <v>6213.6080797048535</v>
      </c>
      <c r="R974" s="15">
        <f t="shared" ca="1" si="527"/>
        <v>6297.8526559760403</v>
      </c>
      <c r="S974" s="15">
        <f t="shared" ca="1" si="527"/>
        <v>6382.0972322472271</v>
      </c>
      <c r="T974" s="15">
        <f t="shared" ca="1" si="527"/>
        <v>3808.3418085184121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528">F91</f>
        <v>2363.4618644067796</v>
      </c>
      <c r="G975" s="15">
        <f t="shared" ca="1" si="528"/>
        <v>2289.2064657878213</v>
      </c>
      <c r="H975" s="15">
        <f t="shared" ca="1" si="528"/>
        <v>2272.9705586942873</v>
      </c>
      <c r="I975" s="15">
        <f t="shared" ca="1" si="528"/>
        <v>2256.7346516007533</v>
      </c>
      <c r="J975" s="15">
        <f t="shared" ca="1" si="528"/>
        <v>2240.4987445072193</v>
      </c>
      <c r="K975" s="15">
        <f t="shared" ca="1" si="528"/>
        <v>2224.2628374136848</v>
      </c>
      <c r="L975" s="15">
        <f t="shared" ca="1" si="528"/>
        <v>2066.2015065913374</v>
      </c>
      <c r="M975" s="15">
        <f t="shared" ca="1" si="528"/>
        <v>2049.9655994978029</v>
      </c>
      <c r="N975" s="15">
        <f t="shared" ca="1" si="528"/>
        <v>2033.7296924042689</v>
      </c>
      <c r="O975" s="15">
        <f t="shared" ca="1" si="528"/>
        <v>2017.4937853107347</v>
      </c>
      <c r="P975" s="15">
        <f t="shared" ca="1" si="528"/>
        <v>2001.2578782172004</v>
      </c>
      <c r="Q975" s="15">
        <f t="shared" ca="1" si="528"/>
        <v>1952.1442592592593</v>
      </c>
      <c r="R975" s="15">
        <f t="shared" ca="1" si="528"/>
        <v>1903.0306403013183</v>
      </c>
      <c r="S975" s="15">
        <f t="shared" ca="1" si="528"/>
        <v>1853.9170213433774</v>
      </c>
      <c r="T975" s="15">
        <f t="shared" ca="1" si="528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529">F974-F975</f>
        <v>-1934.5668405545093</v>
      </c>
      <c r="G976" s="15">
        <f t="shared" ca="1" si="529"/>
        <v>366.76171670916756</v>
      </c>
      <c r="H976" s="15">
        <f t="shared" ca="1" si="529"/>
        <v>127.00841986426167</v>
      </c>
      <c r="I976" s="15">
        <f t="shared" ca="1" si="529"/>
        <v>-224.03675250398987</v>
      </c>
      <c r="J976" s="15">
        <f t="shared" ca="1" si="529"/>
        <v>-118.31020425895258</v>
      </c>
      <c r="K976" s="15">
        <f t="shared" ca="1" si="529"/>
        <v>952.08795415557506</v>
      </c>
      <c r="L976" s="15">
        <f t="shared" ca="1" si="529"/>
        <v>2012.6747087067361</v>
      </c>
      <c r="M976" s="15">
        <f t="shared" ca="1" si="529"/>
        <v>2662.4063785121352</v>
      </c>
      <c r="N976" s="15">
        <f t="shared" ca="1" si="529"/>
        <v>3795.6338110293977</v>
      </c>
      <c r="O976" s="15">
        <f t="shared" ca="1" si="529"/>
        <v>3961.8697181229318</v>
      </c>
      <c r="P976" s="15">
        <f t="shared" ca="1" si="529"/>
        <v>4128.1056252164663</v>
      </c>
      <c r="Q976" s="15">
        <f t="shared" ca="1" si="529"/>
        <v>4261.4638204455941</v>
      </c>
      <c r="R976" s="15">
        <f t="shared" ca="1" si="529"/>
        <v>4394.822015674722</v>
      </c>
      <c r="S976" s="15">
        <f t="shared" ca="1" si="529"/>
        <v>4528.1802109038499</v>
      </c>
      <c r="T976" s="15">
        <f t="shared" ca="1" si="529"/>
        <v>2003.5384061329755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0.80155233135811665</v>
      </c>
      <c r="G978" s="37">
        <f t="shared" ref="G978:T978" ca="1" si="530">-SUM(G959:G971)/SUM(G953:G958)</f>
        <v>0.35031513300343248</v>
      </c>
      <c r="H978" s="37">
        <f t="shared" ca="1" si="530"/>
        <v>0.3770888915760095</v>
      </c>
      <c r="I978" s="37">
        <f t="shared" ca="1" si="530"/>
        <v>0.41809686806372526</v>
      </c>
      <c r="J978" s="37">
        <f t="shared" ca="1" si="530"/>
        <v>0.40891171750319893</v>
      </c>
      <c r="K978" s="37">
        <f t="shared" ca="1" si="530"/>
        <v>0.356271245856705</v>
      </c>
      <c r="L978" s="37">
        <f t="shared" ca="1" si="530"/>
        <v>0.30457500634271495</v>
      </c>
      <c r="M978" s="37">
        <f t="shared" ca="1" si="530"/>
        <v>0.27658338852020814</v>
      </c>
      <c r="N978" s="37">
        <f t="shared" ca="1" si="530"/>
        <v>0.23914044763348574</v>
      </c>
      <c r="O978" s="37">
        <f t="shared" ca="1" si="530"/>
        <v>0.23454839264503624</v>
      </c>
      <c r="P978" s="37">
        <f t="shared" ca="1" si="530"/>
        <v>0.23012937136189973</v>
      </c>
      <c r="Q978" s="37">
        <f t="shared" ca="1" si="530"/>
        <v>0.22752059001247513</v>
      </c>
      <c r="R978" s="37">
        <f t="shared" ca="1" si="530"/>
        <v>0.22496456929935796</v>
      </c>
      <c r="S978" s="37">
        <f t="shared" ca="1" si="530"/>
        <v>0.22245972467949471</v>
      </c>
      <c r="T978" s="37">
        <f t="shared" ca="1" si="530"/>
        <v>0.54062290087025178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531">SUM(F954:F958)/SUM(F953:F958)</f>
        <v>0.32307692307692309</v>
      </c>
      <c r="G979" s="37">
        <f t="shared" ca="1" si="531"/>
        <v>0.61773072712626997</v>
      </c>
      <c r="H979" s="37">
        <f t="shared" ca="1" si="531"/>
        <v>0.41833868046126776</v>
      </c>
      <c r="I979" s="37">
        <f t="shared" ca="1" si="531"/>
        <v>0.28706272191438365</v>
      </c>
      <c r="J979" s="37">
        <f t="shared" ca="1" si="531"/>
        <v>0.23688982120538576</v>
      </c>
      <c r="K979" s="37">
        <f t="shared" ca="1" si="531"/>
        <v>0.14150943396226415</v>
      </c>
      <c r="L979" s="37">
        <f t="shared" ca="1" si="531"/>
        <v>0.11904761904761904</v>
      </c>
      <c r="M979" s="37">
        <f t="shared" ca="1" si="531"/>
        <v>0.13021852764409239</v>
      </c>
      <c r="N979" s="37">
        <f t="shared" ca="1" si="531"/>
        <v>0.130293478473677</v>
      </c>
      <c r="O979" s="37">
        <f t="shared" ca="1" si="531"/>
        <v>0.14699387445513373</v>
      </c>
      <c r="P979" s="37">
        <f t="shared" ca="1" si="531"/>
        <v>0.16306498106524484</v>
      </c>
      <c r="Q979" s="37">
        <f t="shared" ca="1" si="531"/>
        <v>0.18004729155167012</v>
      </c>
      <c r="R979" s="37">
        <f t="shared" ca="1" si="531"/>
        <v>0.1966861476096772</v>
      </c>
      <c r="S979" s="37">
        <f t="shared" ca="1" si="531"/>
        <v>0.21299186409456067</v>
      </c>
      <c r="T979" s="37">
        <f t="shared" ca="1" si="531"/>
        <v>0.22897434691196747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ca="1">SUMPRODUCT((F$220:F$224),(F$249:F$253),(F$569:F$573))</f>
        <v>0</v>
      </c>
      <c r="G982" s="38">
        <f t="shared" ref="G982:T982" ca="1" si="532">SUMPRODUCT((G$220:G$224),(G$249:G$253),(G$569:G$573))</f>
        <v>0</v>
      </c>
      <c r="H982" s="38">
        <f t="shared" ca="1" si="532"/>
        <v>0</v>
      </c>
      <c r="I982" s="38">
        <f t="shared" ca="1" si="532"/>
        <v>0</v>
      </c>
      <c r="J982" s="38">
        <f t="shared" ca="1" si="532"/>
        <v>0</v>
      </c>
      <c r="K982" s="38">
        <f t="shared" ca="1" si="532"/>
        <v>0</v>
      </c>
      <c r="L982" s="38">
        <f t="shared" ca="1" si="532"/>
        <v>0</v>
      </c>
      <c r="M982" s="38">
        <f t="shared" ca="1" si="532"/>
        <v>0</v>
      </c>
      <c r="N982" s="38">
        <f t="shared" ca="1" si="532"/>
        <v>0</v>
      </c>
      <c r="O982" s="38">
        <f t="shared" ca="1" si="532"/>
        <v>0</v>
      </c>
      <c r="P982" s="38">
        <f t="shared" ca="1" si="532"/>
        <v>0</v>
      </c>
      <c r="Q982" s="38">
        <f t="shared" ca="1" si="532"/>
        <v>0</v>
      </c>
      <c r="R982" s="38">
        <f t="shared" ca="1" si="532"/>
        <v>0</v>
      </c>
      <c r="S982" s="38">
        <f t="shared" ca="1" si="532"/>
        <v>0</v>
      </c>
      <c r="T982" s="38">
        <f t="shared" ca="1" si="532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ca="1">SUMPRODUCT((F$227:F$231),(F$249:F$253),(F$569:F$573))</f>
        <v>3</v>
      </c>
      <c r="G983" s="38">
        <f t="shared" ref="G983:T983" ca="1" si="533">SUMPRODUCT((G$227:G$231),(G$249:G$253),(G$569:G$573))</f>
        <v>0</v>
      </c>
      <c r="H983" s="38">
        <f t="shared" ca="1" si="533"/>
        <v>0</v>
      </c>
      <c r="I983" s="38">
        <f t="shared" ca="1" si="533"/>
        <v>0</v>
      </c>
      <c r="J983" s="38">
        <f t="shared" ca="1" si="533"/>
        <v>0</v>
      </c>
      <c r="K983" s="38">
        <f t="shared" ca="1" si="533"/>
        <v>0</v>
      </c>
      <c r="L983" s="38">
        <f t="shared" ca="1" si="533"/>
        <v>0</v>
      </c>
      <c r="M983" s="38">
        <f t="shared" ca="1" si="533"/>
        <v>0</v>
      </c>
      <c r="N983" s="38">
        <f t="shared" ca="1" si="533"/>
        <v>0</v>
      </c>
      <c r="O983" s="38">
        <f t="shared" ca="1" si="533"/>
        <v>0</v>
      </c>
      <c r="P983" s="38">
        <f t="shared" ca="1" si="533"/>
        <v>0</v>
      </c>
      <c r="Q983" s="38">
        <f t="shared" ca="1" si="533"/>
        <v>0</v>
      </c>
      <c r="R983" s="38">
        <f t="shared" ca="1" si="533"/>
        <v>0</v>
      </c>
      <c r="S983" s="38">
        <f t="shared" ca="1" si="533"/>
        <v>0</v>
      </c>
      <c r="T983" s="38">
        <f t="shared" ca="1" si="533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ca="1">SUMPRODUCT((F$234:F$238),(F$249:F$253),(F$569:F$573))</f>
        <v>0</v>
      </c>
      <c r="G984" s="38">
        <f t="shared" ref="G984:T984" ca="1" si="534">SUMPRODUCT((G$234:G$238),(G$249:G$253),(G$569:G$573))</f>
        <v>0</v>
      </c>
      <c r="H984" s="38">
        <f t="shared" ca="1" si="534"/>
        <v>0</v>
      </c>
      <c r="I984" s="38">
        <f t="shared" ca="1" si="534"/>
        <v>0</v>
      </c>
      <c r="J984" s="38">
        <f t="shared" ca="1" si="534"/>
        <v>0</v>
      </c>
      <c r="K984" s="38">
        <f t="shared" ca="1" si="534"/>
        <v>0</v>
      </c>
      <c r="L984" s="38">
        <f t="shared" ca="1" si="534"/>
        <v>0</v>
      </c>
      <c r="M984" s="38">
        <f t="shared" ca="1" si="534"/>
        <v>0</v>
      </c>
      <c r="N984" s="38">
        <f t="shared" ca="1" si="534"/>
        <v>0</v>
      </c>
      <c r="O984" s="38">
        <f t="shared" ca="1" si="534"/>
        <v>0</v>
      </c>
      <c r="P984" s="38">
        <f t="shared" ca="1" si="534"/>
        <v>0</v>
      </c>
      <c r="Q984" s="38">
        <f t="shared" ca="1" si="534"/>
        <v>0</v>
      </c>
      <c r="R984" s="38">
        <f t="shared" ca="1" si="534"/>
        <v>0</v>
      </c>
      <c r="S984" s="38">
        <f t="shared" ca="1" si="534"/>
        <v>0</v>
      </c>
      <c r="T984" s="38">
        <f t="shared" ca="1" si="534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ca="1">SUMPRODUCT((F$241:F$245),(F$249:F$253),(F$569:F$573))</f>
        <v>1</v>
      </c>
      <c r="G985" s="38">
        <f t="shared" ref="G985:T985" ca="1" si="535">SUMPRODUCT((G$241:G$245),(G$249:G$253),(G$569:G$573))</f>
        <v>4</v>
      </c>
      <c r="H985" s="38">
        <f t="shared" ca="1" si="535"/>
        <v>4</v>
      </c>
      <c r="I985" s="38">
        <f t="shared" ca="1" si="535"/>
        <v>4</v>
      </c>
      <c r="J985" s="38">
        <f t="shared" ca="1" si="535"/>
        <v>4</v>
      </c>
      <c r="K985" s="38">
        <f t="shared" ca="1" si="535"/>
        <v>4</v>
      </c>
      <c r="L985" s="38">
        <f t="shared" ca="1" si="535"/>
        <v>4</v>
      </c>
      <c r="M985" s="38">
        <f t="shared" ca="1" si="535"/>
        <v>4</v>
      </c>
      <c r="N985" s="38">
        <f t="shared" ca="1" si="535"/>
        <v>4</v>
      </c>
      <c r="O985" s="38">
        <f t="shared" ca="1" si="535"/>
        <v>4</v>
      </c>
      <c r="P985" s="38">
        <f t="shared" ca="1" si="535"/>
        <v>4</v>
      </c>
      <c r="Q985" s="38">
        <f t="shared" ca="1" si="535"/>
        <v>4</v>
      </c>
      <c r="R985" s="38">
        <f t="shared" ca="1" si="535"/>
        <v>4</v>
      </c>
      <c r="S985" s="38">
        <f t="shared" ca="1" si="535"/>
        <v>4</v>
      </c>
      <c r="T985" s="38">
        <f t="shared" ca="1" si="535"/>
        <v>4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ca="1" si="536">SUM(F432:F436)</f>
        <v>0</v>
      </c>
      <c r="G987" s="59">
        <f t="shared" ca="1" si="536"/>
        <v>0</v>
      </c>
      <c r="H987" s="59">
        <f t="shared" ca="1" si="536"/>
        <v>0</v>
      </c>
      <c r="I987" s="59">
        <f t="shared" ca="1" si="536"/>
        <v>0</v>
      </c>
      <c r="J987" s="59">
        <f t="shared" ca="1" si="536"/>
        <v>0</v>
      </c>
      <c r="K987" s="59">
        <f t="shared" ca="1" si="536"/>
        <v>0</v>
      </c>
      <c r="L987" s="59">
        <f t="shared" ca="1" si="536"/>
        <v>0</v>
      </c>
      <c r="M987" s="59">
        <f t="shared" ca="1" si="536"/>
        <v>0</v>
      </c>
      <c r="N987" s="59">
        <f t="shared" ca="1" si="536"/>
        <v>0</v>
      </c>
      <c r="O987" s="59">
        <f t="shared" ca="1" si="536"/>
        <v>0</v>
      </c>
      <c r="P987" s="59">
        <f t="shared" ca="1" si="536"/>
        <v>0</v>
      </c>
      <c r="Q987" s="59">
        <f t="shared" ca="1" si="536"/>
        <v>0</v>
      </c>
      <c r="R987" s="59">
        <f t="shared" ca="1" si="536"/>
        <v>0</v>
      </c>
      <c r="S987" s="59">
        <f t="shared" ca="1" si="536"/>
        <v>0</v>
      </c>
      <c r="T987" s="59">
        <f t="shared" ca="1" si="536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ca="1" si="537">F554</f>
        <v>3</v>
      </c>
      <c r="G988" s="59">
        <f t="shared" ca="1" si="537"/>
        <v>0</v>
      </c>
      <c r="H988" s="59">
        <f t="shared" ca="1" si="537"/>
        <v>0</v>
      </c>
      <c r="I988" s="59">
        <f t="shared" ca="1" si="537"/>
        <v>0</v>
      </c>
      <c r="J988" s="59">
        <f t="shared" ca="1" si="537"/>
        <v>0</v>
      </c>
      <c r="K988" s="59">
        <f t="shared" ca="1" si="537"/>
        <v>0</v>
      </c>
      <c r="L988" s="59">
        <f t="shared" ca="1" si="537"/>
        <v>0</v>
      </c>
      <c r="M988" s="59">
        <f t="shared" ca="1" si="537"/>
        <v>0</v>
      </c>
      <c r="N988" s="59">
        <f t="shared" ca="1" si="537"/>
        <v>0</v>
      </c>
      <c r="O988" s="59">
        <f t="shared" ca="1" si="537"/>
        <v>0</v>
      </c>
      <c r="P988" s="59">
        <f t="shared" ca="1" si="537"/>
        <v>0</v>
      </c>
      <c r="Q988" s="59">
        <f t="shared" ca="1" si="537"/>
        <v>0</v>
      </c>
      <c r="R988" s="59">
        <f t="shared" ca="1" si="537"/>
        <v>0</v>
      </c>
      <c r="S988" s="59">
        <f t="shared" ca="1" si="537"/>
        <v>0</v>
      </c>
      <c r="T988" s="59">
        <f t="shared" ca="1" si="537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538">F662-F26</f>
        <v>-130</v>
      </c>
      <c r="G990" s="15">
        <f t="shared" ca="1" si="538"/>
        <v>-103.48148148148147</v>
      </c>
      <c r="H990" s="15">
        <f t="shared" ca="1" si="538"/>
        <v>1.0370370370370665</v>
      </c>
      <c r="I990" s="15">
        <f t="shared" ca="1" si="538"/>
        <v>41.055555555555543</v>
      </c>
      <c r="J990" s="15">
        <f t="shared" ca="1" si="538"/>
        <v>81.074074074074076</v>
      </c>
      <c r="K990" s="15">
        <f t="shared" ca="1" si="538"/>
        <v>308.59259259259261</v>
      </c>
      <c r="L990" s="15">
        <f t="shared" ca="1" si="538"/>
        <v>473.11111111111109</v>
      </c>
      <c r="M990" s="15">
        <f t="shared" ca="1" si="538"/>
        <v>550.62962962962968</v>
      </c>
      <c r="N990" s="15">
        <f t="shared" ca="1" si="538"/>
        <v>703.14814814814815</v>
      </c>
      <c r="O990" s="15">
        <f t="shared" ca="1" si="538"/>
        <v>705.66666666666663</v>
      </c>
      <c r="P990" s="15">
        <f t="shared" ca="1" si="538"/>
        <v>708.18518518518522</v>
      </c>
      <c r="Q990" s="15">
        <f t="shared" ca="1" si="538"/>
        <v>705.60370370370367</v>
      </c>
      <c r="R990" s="15">
        <f t="shared" ca="1" si="538"/>
        <v>703.02222222222224</v>
      </c>
      <c r="S990" s="15">
        <f t="shared" ca="1" si="538"/>
        <v>700.44074074074069</v>
      </c>
      <c r="T990" s="15">
        <f t="shared" ca="1" si="538"/>
        <v>697.85925925925926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539">F27</f>
        <v>300</v>
      </c>
      <c r="G997" s="15">
        <f t="shared" si="539"/>
        <v>300</v>
      </c>
      <c r="H997" s="15">
        <f t="shared" si="539"/>
        <v>300</v>
      </c>
      <c r="I997" s="15">
        <f t="shared" si="539"/>
        <v>300</v>
      </c>
      <c r="J997" s="15">
        <f t="shared" si="539"/>
        <v>300</v>
      </c>
      <c r="K997" s="15">
        <f t="shared" si="539"/>
        <v>300</v>
      </c>
      <c r="L997" s="15">
        <f t="shared" si="539"/>
        <v>270</v>
      </c>
      <c r="M997" s="15">
        <f t="shared" si="539"/>
        <v>270</v>
      </c>
      <c r="N997" s="15">
        <f t="shared" si="539"/>
        <v>270</v>
      </c>
      <c r="O997" s="15">
        <f t="shared" si="539"/>
        <v>270</v>
      </c>
      <c r="P997" s="15">
        <f t="shared" si="539"/>
        <v>270</v>
      </c>
      <c r="Q997" s="15">
        <f t="shared" si="539"/>
        <v>270</v>
      </c>
      <c r="R997" s="15">
        <f t="shared" si="539"/>
        <v>270</v>
      </c>
      <c r="S997" s="15">
        <f t="shared" si="539"/>
        <v>270</v>
      </c>
      <c r="T997" s="15">
        <f t="shared" si="539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540">F28</f>
        <v>450</v>
      </c>
      <c r="G998" s="15">
        <f t="shared" si="540"/>
        <v>405</v>
      </c>
      <c r="H998" s="15">
        <f t="shared" si="540"/>
        <v>405</v>
      </c>
      <c r="I998" s="15">
        <f t="shared" si="540"/>
        <v>405</v>
      </c>
      <c r="J998" s="15">
        <f t="shared" si="540"/>
        <v>405</v>
      </c>
      <c r="K998" s="15">
        <f t="shared" si="540"/>
        <v>405</v>
      </c>
      <c r="L998" s="15">
        <f t="shared" si="540"/>
        <v>405</v>
      </c>
      <c r="M998" s="15">
        <f t="shared" si="540"/>
        <v>405</v>
      </c>
      <c r="N998" s="15">
        <f t="shared" si="540"/>
        <v>405</v>
      </c>
      <c r="O998" s="15">
        <f t="shared" si="540"/>
        <v>405</v>
      </c>
      <c r="P998" s="15">
        <f t="shared" si="540"/>
        <v>405</v>
      </c>
      <c r="Q998" s="15">
        <f t="shared" si="540"/>
        <v>379.49999999999994</v>
      </c>
      <c r="R998" s="15">
        <f t="shared" si="540"/>
        <v>354.00000000000006</v>
      </c>
      <c r="S998" s="15">
        <f t="shared" si="540"/>
        <v>328.50000000000006</v>
      </c>
      <c r="T998" s="15">
        <f t="shared" si="540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541">F29</f>
        <v>200</v>
      </c>
      <c r="G999" s="15">
        <f t="shared" si="541"/>
        <v>187.40740740740739</v>
      </c>
      <c r="H999" s="15">
        <f t="shared" si="541"/>
        <v>174.81481481481484</v>
      </c>
      <c r="I999" s="15">
        <f t="shared" si="541"/>
        <v>162.22222222222226</v>
      </c>
      <c r="J999" s="15">
        <f t="shared" si="541"/>
        <v>149.62962962962965</v>
      </c>
      <c r="K999" s="15">
        <f t="shared" si="541"/>
        <v>137.03703703703704</v>
      </c>
      <c r="L999" s="15">
        <f t="shared" si="541"/>
        <v>124.44444444444451</v>
      </c>
      <c r="M999" s="15">
        <f t="shared" si="541"/>
        <v>111.85185185185189</v>
      </c>
      <c r="N999" s="15">
        <f t="shared" si="541"/>
        <v>99.259259259259309</v>
      </c>
      <c r="O999" s="15">
        <f t="shared" si="541"/>
        <v>86.666666666666728</v>
      </c>
      <c r="P999" s="15">
        <f t="shared" si="541"/>
        <v>74.074074074074133</v>
      </c>
      <c r="Q999" s="15">
        <f t="shared" si="541"/>
        <v>61.481481481481545</v>
      </c>
      <c r="R999" s="15">
        <f t="shared" si="541"/>
        <v>48.88888888888895</v>
      </c>
      <c r="S999" s="15">
        <f t="shared" si="541"/>
        <v>36.296296296296362</v>
      </c>
      <c r="T999" s="15">
        <f t="shared" si="541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542">F30</f>
        <v>500</v>
      </c>
      <c r="G1000" s="15">
        <f t="shared" si="542"/>
        <v>500</v>
      </c>
      <c r="H1000" s="15">
        <f t="shared" si="542"/>
        <v>500</v>
      </c>
      <c r="I1000" s="15">
        <f t="shared" si="542"/>
        <v>500</v>
      </c>
      <c r="J1000" s="15">
        <f t="shared" si="542"/>
        <v>500</v>
      </c>
      <c r="K1000" s="15">
        <f t="shared" si="542"/>
        <v>500</v>
      </c>
      <c r="L1000" s="15">
        <f t="shared" si="542"/>
        <v>450</v>
      </c>
      <c r="M1000" s="15">
        <f t="shared" si="542"/>
        <v>450</v>
      </c>
      <c r="N1000" s="15">
        <f t="shared" si="542"/>
        <v>450</v>
      </c>
      <c r="O1000" s="15">
        <f t="shared" si="542"/>
        <v>450</v>
      </c>
      <c r="P1000" s="15">
        <f t="shared" si="542"/>
        <v>450</v>
      </c>
      <c r="Q1000" s="15">
        <f t="shared" si="542"/>
        <v>450</v>
      </c>
      <c r="R1000" s="15">
        <f t="shared" si="542"/>
        <v>450</v>
      </c>
      <c r="S1000" s="15">
        <f t="shared" si="542"/>
        <v>450</v>
      </c>
      <c r="T1000" s="15">
        <f t="shared" si="542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543">F31</f>
        <v>300</v>
      </c>
      <c r="G1001" s="15">
        <f t="shared" si="543"/>
        <v>300</v>
      </c>
      <c r="H1001" s="15">
        <f t="shared" si="543"/>
        <v>300</v>
      </c>
      <c r="I1001" s="15">
        <f t="shared" si="543"/>
        <v>300</v>
      </c>
      <c r="J1001" s="15">
        <f t="shared" si="543"/>
        <v>300</v>
      </c>
      <c r="K1001" s="15">
        <f t="shared" si="543"/>
        <v>300</v>
      </c>
      <c r="L1001" s="15">
        <f t="shared" si="543"/>
        <v>270</v>
      </c>
      <c r="M1001" s="15">
        <f t="shared" si="543"/>
        <v>270</v>
      </c>
      <c r="N1001" s="15">
        <f t="shared" si="543"/>
        <v>270</v>
      </c>
      <c r="O1001" s="15">
        <f t="shared" si="543"/>
        <v>270</v>
      </c>
      <c r="P1001" s="15">
        <f t="shared" si="543"/>
        <v>270</v>
      </c>
      <c r="Q1001" s="15">
        <f t="shared" si="543"/>
        <v>270</v>
      </c>
      <c r="R1001" s="15">
        <f t="shared" si="543"/>
        <v>270</v>
      </c>
      <c r="S1001" s="15">
        <f t="shared" si="543"/>
        <v>270</v>
      </c>
      <c r="T1001" s="15">
        <f t="shared" si="543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544">F26</f>
        <v>350</v>
      </c>
      <c r="G1002" s="15">
        <f t="shared" si="544"/>
        <v>338.48148148148147</v>
      </c>
      <c r="H1002" s="15">
        <f t="shared" si="544"/>
        <v>335.96296296296293</v>
      </c>
      <c r="I1002" s="15">
        <f t="shared" si="544"/>
        <v>333.44444444444446</v>
      </c>
      <c r="J1002" s="15">
        <f t="shared" si="544"/>
        <v>330.92592592592592</v>
      </c>
      <c r="K1002" s="15">
        <f t="shared" si="544"/>
        <v>328.40740740740739</v>
      </c>
      <c r="L1002" s="15">
        <f t="shared" si="544"/>
        <v>303.88888888888891</v>
      </c>
      <c r="M1002" s="15">
        <f t="shared" si="544"/>
        <v>301.37037037037032</v>
      </c>
      <c r="N1002" s="15">
        <f t="shared" si="544"/>
        <v>298.85185185185185</v>
      </c>
      <c r="O1002" s="15">
        <f t="shared" si="544"/>
        <v>296.33333333333337</v>
      </c>
      <c r="P1002" s="15">
        <f t="shared" si="544"/>
        <v>293.81481481481484</v>
      </c>
      <c r="Q1002" s="15">
        <f t="shared" si="544"/>
        <v>286.19629629629628</v>
      </c>
      <c r="R1002" s="15">
        <f t="shared" si="544"/>
        <v>278.57777777777778</v>
      </c>
      <c r="S1002" s="15">
        <f t="shared" si="544"/>
        <v>270.95925925925928</v>
      </c>
      <c r="T1002" s="15">
        <f t="shared" si="544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545">IFERROR(SUM(F593:F595)/F6,0)</f>
        <v>0</v>
      </c>
      <c r="G1004" s="15">
        <f t="shared" ca="1" si="545"/>
        <v>0</v>
      </c>
      <c r="H1004" s="15">
        <f t="shared" ca="1" si="545"/>
        <v>125</v>
      </c>
      <c r="I1004" s="15">
        <f t="shared" ca="1" si="545"/>
        <v>187.5</v>
      </c>
      <c r="J1004" s="15">
        <f t="shared" ca="1" si="545"/>
        <v>250</v>
      </c>
      <c r="K1004" s="15">
        <f t="shared" ca="1" si="545"/>
        <v>625</v>
      </c>
      <c r="L1004" s="15">
        <f t="shared" ca="1" si="545"/>
        <v>875</v>
      </c>
      <c r="M1004" s="15">
        <f t="shared" ca="1" si="545"/>
        <v>1000</v>
      </c>
      <c r="N1004" s="15">
        <f t="shared" ca="1" si="545"/>
        <v>1250</v>
      </c>
      <c r="O1004" s="15">
        <f t="shared" ca="1" si="545"/>
        <v>1250</v>
      </c>
      <c r="P1004" s="15">
        <f t="shared" ca="1" si="545"/>
        <v>1250</v>
      </c>
      <c r="Q1004" s="15">
        <f t="shared" ca="1" si="545"/>
        <v>1250</v>
      </c>
      <c r="R1004" s="15">
        <f t="shared" ca="1" si="545"/>
        <v>1250</v>
      </c>
      <c r="S1004" s="15">
        <f t="shared" ca="1" si="545"/>
        <v>1250</v>
      </c>
      <c r="T1004" s="15">
        <f t="shared" ca="1" si="545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546">IFERROR(SUM(F602:F604)/F7,0)</f>
        <v>600</v>
      </c>
      <c r="G1005" s="15">
        <f t="shared" ca="1" si="546"/>
        <v>674.99999999999989</v>
      </c>
      <c r="H1005" s="15">
        <f t="shared" ca="1" si="546"/>
        <v>810</v>
      </c>
      <c r="I1005" s="15">
        <f t="shared" ca="1" si="546"/>
        <v>810</v>
      </c>
      <c r="J1005" s="15">
        <f t="shared" ca="1" si="546"/>
        <v>810</v>
      </c>
      <c r="K1005" s="15">
        <f t="shared" ca="1" si="546"/>
        <v>810</v>
      </c>
      <c r="L1005" s="15">
        <f t="shared" ca="1" si="546"/>
        <v>810</v>
      </c>
      <c r="M1005" s="15">
        <f t="shared" ca="1" si="546"/>
        <v>810</v>
      </c>
      <c r="N1005" s="15">
        <f t="shared" ca="1" si="546"/>
        <v>810</v>
      </c>
      <c r="O1005" s="15">
        <f t="shared" ca="1" si="546"/>
        <v>810</v>
      </c>
      <c r="P1005" s="15">
        <f t="shared" ca="1" si="546"/>
        <v>810</v>
      </c>
      <c r="Q1005" s="15">
        <f t="shared" ca="1" si="546"/>
        <v>758.99999999999989</v>
      </c>
      <c r="R1005" s="15">
        <f t="shared" ca="1" si="546"/>
        <v>708.00000000000011</v>
      </c>
      <c r="S1005" s="15">
        <f t="shared" ca="1" si="546"/>
        <v>657.00000000000011</v>
      </c>
      <c r="T1005" s="15">
        <f t="shared" ca="1" si="546"/>
        <v>606.00000000000011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547">IFERROR(SUM(F611:F613)/F8,0)</f>
        <v>0</v>
      </c>
      <c r="G1006" s="15">
        <f t="shared" ca="1" si="547"/>
        <v>0</v>
      </c>
      <c r="H1006" s="15">
        <f t="shared" ca="1" si="547"/>
        <v>125</v>
      </c>
      <c r="I1006" s="15">
        <f t="shared" ca="1" si="547"/>
        <v>187.5</v>
      </c>
      <c r="J1006" s="15">
        <f t="shared" ca="1" si="547"/>
        <v>250</v>
      </c>
      <c r="K1006" s="15">
        <f t="shared" ca="1" si="547"/>
        <v>625</v>
      </c>
      <c r="L1006" s="15">
        <f t="shared" ca="1" si="547"/>
        <v>875</v>
      </c>
      <c r="M1006" s="15">
        <f t="shared" ca="1" si="547"/>
        <v>1000</v>
      </c>
      <c r="N1006" s="15">
        <f t="shared" ca="1" si="547"/>
        <v>1250</v>
      </c>
      <c r="O1006" s="15">
        <f t="shared" ca="1" si="547"/>
        <v>1250</v>
      </c>
      <c r="P1006" s="15">
        <f t="shared" ca="1" si="547"/>
        <v>1250</v>
      </c>
      <c r="Q1006" s="15">
        <f t="shared" ca="1" si="547"/>
        <v>1250</v>
      </c>
      <c r="R1006" s="15">
        <f t="shared" ca="1" si="547"/>
        <v>1250</v>
      </c>
      <c r="S1006" s="15">
        <f t="shared" ca="1" si="547"/>
        <v>1250</v>
      </c>
      <c r="T1006" s="15">
        <f t="shared" ca="1" si="547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548">IFERROR(SUM(F620:F622)/F9,0)</f>
        <v>500</v>
      </c>
      <c r="G1007" s="15">
        <f t="shared" ca="1" si="548"/>
        <v>500</v>
      </c>
      <c r="H1007" s="15">
        <f t="shared" ca="1" si="548"/>
        <v>500</v>
      </c>
      <c r="I1007" s="15">
        <f t="shared" ca="1" si="548"/>
        <v>500</v>
      </c>
      <c r="J1007" s="15">
        <f t="shared" ca="1" si="548"/>
        <v>500</v>
      </c>
      <c r="K1007" s="15">
        <f t="shared" ca="1" si="548"/>
        <v>500</v>
      </c>
      <c r="L1007" s="15">
        <f t="shared" ca="1" si="548"/>
        <v>450</v>
      </c>
      <c r="M1007" s="15">
        <f t="shared" ca="1" si="548"/>
        <v>450</v>
      </c>
      <c r="N1007" s="15">
        <f t="shared" ca="1" si="548"/>
        <v>450</v>
      </c>
      <c r="O1007" s="15">
        <f t="shared" ca="1" si="548"/>
        <v>450</v>
      </c>
      <c r="P1007" s="15">
        <f t="shared" ca="1" si="548"/>
        <v>450</v>
      </c>
      <c r="Q1007" s="15">
        <f t="shared" ca="1" si="548"/>
        <v>450</v>
      </c>
      <c r="R1007" s="15">
        <f t="shared" ca="1" si="548"/>
        <v>450</v>
      </c>
      <c r="S1007" s="15">
        <f t="shared" ca="1" si="548"/>
        <v>450</v>
      </c>
      <c r="T1007" s="15">
        <f t="shared" ca="1" si="548"/>
        <v>450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549">IFERROR(SUM(F629:F631)/F10,0)</f>
        <v>0</v>
      </c>
      <c r="G1008" s="15">
        <f t="shared" ca="1" si="549"/>
        <v>0</v>
      </c>
      <c r="H1008" s="15">
        <f t="shared" ca="1" si="549"/>
        <v>125</v>
      </c>
      <c r="I1008" s="15">
        <f t="shared" ca="1" si="549"/>
        <v>187.5</v>
      </c>
      <c r="J1008" s="15">
        <f t="shared" ca="1" si="549"/>
        <v>250</v>
      </c>
      <c r="K1008" s="15">
        <f t="shared" ca="1" si="549"/>
        <v>625</v>
      </c>
      <c r="L1008" s="15">
        <f t="shared" ca="1" si="549"/>
        <v>875</v>
      </c>
      <c r="M1008" s="15">
        <f t="shared" ca="1" si="549"/>
        <v>1000</v>
      </c>
      <c r="N1008" s="15">
        <f t="shared" ca="1" si="549"/>
        <v>1250</v>
      </c>
      <c r="O1008" s="15">
        <f t="shared" ca="1" si="549"/>
        <v>1250</v>
      </c>
      <c r="P1008" s="15">
        <f t="shared" ca="1" si="549"/>
        <v>1250</v>
      </c>
      <c r="Q1008" s="15">
        <f t="shared" ca="1" si="549"/>
        <v>1250</v>
      </c>
      <c r="R1008" s="15">
        <f t="shared" ca="1" si="549"/>
        <v>1250</v>
      </c>
      <c r="S1008" s="15">
        <f t="shared" ca="1" si="549"/>
        <v>1250</v>
      </c>
      <c r="T1008" s="15">
        <f t="shared" ca="1" si="549"/>
        <v>1250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220</v>
      </c>
      <c r="G1009" s="15">
        <f t="shared" ref="G1009:T1009" ca="1" si="550">G662</f>
        <v>235</v>
      </c>
      <c r="H1009" s="15">
        <f t="shared" ca="1" si="550"/>
        <v>337</v>
      </c>
      <c r="I1009" s="15">
        <f t="shared" ca="1" si="550"/>
        <v>374.5</v>
      </c>
      <c r="J1009" s="15">
        <f t="shared" ca="1" si="550"/>
        <v>412</v>
      </c>
      <c r="K1009" s="15">
        <f t="shared" ca="1" si="550"/>
        <v>637</v>
      </c>
      <c r="L1009" s="15">
        <f t="shared" ca="1" si="550"/>
        <v>777</v>
      </c>
      <c r="M1009" s="15">
        <f t="shared" ca="1" si="550"/>
        <v>852</v>
      </c>
      <c r="N1009" s="15">
        <f t="shared" ca="1" si="550"/>
        <v>1002</v>
      </c>
      <c r="O1009" s="15">
        <f t="shared" ca="1" si="550"/>
        <v>1002</v>
      </c>
      <c r="P1009" s="15">
        <f t="shared" ca="1" si="550"/>
        <v>1002</v>
      </c>
      <c r="Q1009" s="15">
        <f t="shared" ca="1" si="550"/>
        <v>991.8</v>
      </c>
      <c r="R1009" s="15">
        <f t="shared" ca="1" si="550"/>
        <v>981.6</v>
      </c>
      <c r="S1009" s="15">
        <f t="shared" ca="1" si="550"/>
        <v>971.4</v>
      </c>
      <c r="T1009" s="15">
        <f t="shared" ca="1" si="550"/>
        <v>961.2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551">F27*F$48/1000</f>
        <v>399</v>
      </c>
      <c r="G1012" s="15">
        <f t="shared" si="551"/>
        <v>399</v>
      </c>
      <c r="H1012" s="15">
        <f t="shared" si="551"/>
        <v>399</v>
      </c>
      <c r="I1012" s="15">
        <f t="shared" si="551"/>
        <v>399</v>
      </c>
      <c r="J1012" s="15">
        <f t="shared" si="551"/>
        <v>399</v>
      </c>
      <c r="K1012" s="15">
        <f t="shared" si="551"/>
        <v>399</v>
      </c>
      <c r="L1012" s="15">
        <f t="shared" si="551"/>
        <v>359.1</v>
      </c>
      <c r="M1012" s="15">
        <f t="shared" si="551"/>
        <v>359.1</v>
      </c>
      <c r="N1012" s="15">
        <f t="shared" si="551"/>
        <v>359.1</v>
      </c>
      <c r="O1012" s="15">
        <f t="shared" si="551"/>
        <v>359.1</v>
      </c>
      <c r="P1012" s="15">
        <f t="shared" si="551"/>
        <v>359.1</v>
      </c>
      <c r="Q1012" s="15">
        <f t="shared" si="551"/>
        <v>359.1</v>
      </c>
      <c r="R1012" s="15">
        <f t="shared" si="551"/>
        <v>359.1</v>
      </c>
      <c r="S1012" s="15">
        <f t="shared" si="551"/>
        <v>359.1</v>
      </c>
      <c r="T1012" s="15">
        <f t="shared" si="551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552">F28*F$48/1000</f>
        <v>598.5</v>
      </c>
      <c r="G1013" s="15">
        <f t="shared" si="552"/>
        <v>538.65</v>
      </c>
      <c r="H1013" s="15">
        <f t="shared" si="552"/>
        <v>538.65</v>
      </c>
      <c r="I1013" s="15">
        <f t="shared" si="552"/>
        <v>538.65</v>
      </c>
      <c r="J1013" s="15">
        <f t="shared" si="552"/>
        <v>538.65</v>
      </c>
      <c r="K1013" s="15">
        <f t="shared" si="552"/>
        <v>538.65</v>
      </c>
      <c r="L1013" s="15">
        <f t="shared" si="552"/>
        <v>538.65</v>
      </c>
      <c r="M1013" s="15">
        <f t="shared" si="552"/>
        <v>538.65</v>
      </c>
      <c r="N1013" s="15">
        <f t="shared" si="552"/>
        <v>538.65</v>
      </c>
      <c r="O1013" s="15">
        <f t="shared" si="552"/>
        <v>538.65</v>
      </c>
      <c r="P1013" s="15">
        <f t="shared" si="552"/>
        <v>538.65</v>
      </c>
      <c r="Q1013" s="15">
        <f t="shared" si="552"/>
        <v>504.73499999999996</v>
      </c>
      <c r="R1013" s="15">
        <f t="shared" si="552"/>
        <v>470.82000000000005</v>
      </c>
      <c r="S1013" s="15">
        <f t="shared" si="552"/>
        <v>436.90500000000009</v>
      </c>
      <c r="T1013" s="15">
        <f t="shared" si="552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553">F29*F$48/1000</f>
        <v>266</v>
      </c>
      <c r="G1014" s="15">
        <f t="shared" si="553"/>
        <v>249.25185185185182</v>
      </c>
      <c r="H1014" s="15">
        <f t="shared" si="553"/>
        <v>232.50370370370374</v>
      </c>
      <c r="I1014" s="15">
        <f t="shared" si="553"/>
        <v>215.75555555555559</v>
      </c>
      <c r="J1014" s="15">
        <f t="shared" si="553"/>
        <v>199.00740740740744</v>
      </c>
      <c r="K1014" s="15">
        <f t="shared" si="553"/>
        <v>182.25925925925927</v>
      </c>
      <c r="L1014" s="15">
        <f t="shared" si="553"/>
        <v>165.51111111111121</v>
      </c>
      <c r="M1014" s="15">
        <f t="shared" si="553"/>
        <v>148.762962962963</v>
      </c>
      <c r="N1014" s="15">
        <f t="shared" si="553"/>
        <v>132.01481481481488</v>
      </c>
      <c r="O1014" s="15">
        <f t="shared" si="553"/>
        <v>115.26666666666675</v>
      </c>
      <c r="P1014" s="15">
        <f t="shared" si="553"/>
        <v>98.518518518518604</v>
      </c>
      <c r="Q1014" s="15">
        <f t="shared" si="553"/>
        <v>81.770370370370458</v>
      </c>
      <c r="R1014" s="15">
        <f t="shared" si="553"/>
        <v>65.022222222222311</v>
      </c>
      <c r="S1014" s="15">
        <f t="shared" si="553"/>
        <v>48.274074074074157</v>
      </c>
      <c r="T1014" s="15">
        <f t="shared" si="553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554">F30*F$48/1000</f>
        <v>665</v>
      </c>
      <c r="G1015" s="15">
        <f t="shared" si="554"/>
        <v>665</v>
      </c>
      <c r="H1015" s="15">
        <f t="shared" si="554"/>
        <v>665</v>
      </c>
      <c r="I1015" s="15">
        <f t="shared" si="554"/>
        <v>665</v>
      </c>
      <c r="J1015" s="15">
        <f t="shared" si="554"/>
        <v>665</v>
      </c>
      <c r="K1015" s="15">
        <f t="shared" si="554"/>
        <v>665</v>
      </c>
      <c r="L1015" s="15">
        <f t="shared" si="554"/>
        <v>598.5</v>
      </c>
      <c r="M1015" s="15">
        <f t="shared" si="554"/>
        <v>598.5</v>
      </c>
      <c r="N1015" s="15">
        <f t="shared" si="554"/>
        <v>598.5</v>
      </c>
      <c r="O1015" s="15">
        <f t="shared" si="554"/>
        <v>598.5</v>
      </c>
      <c r="P1015" s="15">
        <f t="shared" si="554"/>
        <v>598.5</v>
      </c>
      <c r="Q1015" s="15">
        <f t="shared" si="554"/>
        <v>598.5</v>
      </c>
      <c r="R1015" s="15">
        <f t="shared" si="554"/>
        <v>598.5</v>
      </c>
      <c r="S1015" s="15">
        <f t="shared" si="554"/>
        <v>598.5</v>
      </c>
      <c r="T1015" s="15">
        <f t="shared" si="554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555">F31*F$48/1000</f>
        <v>399</v>
      </c>
      <c r="G1016" s="15">
        <f t="shared" si="555"/>
        <v>399</v>
      </c>
      <c r="H1016" s="15">
        <f t="shared" si="555"/>
        <v>399</v>
      </c>
      <c r="I1016" s="15">
        <f t="shared" si="555"/>
        <v>399</v>
      </c>
      <c r="J1016" s="15">
        <f t="shared" si="555"/>
        <v>399</v>
      </c>
      <c r="K1016" s="15">
        <f t="shared" si="555"/>
        <v>399</v>
      </c>
      <c r="L1016" s="15">
        <f t="shared" si="555"/>
        <v>359.1</v>
      </c>
      <c r="M1016" s="15">
        <f t="shared" si="555"/>
        <v>359.1</v>
      </c>
      <c r="N1016" s="15">
        <f t="shared" si="555"/>
        <v>359.1</v>
      </c>
      <c r="O1016" s="15">
        <f t="shared" si="555"/>
        <v>359.1</v>
      </c>
      <c r="P1016" s="15">
        <f t="shared" si="555"/>
        <v>359.1</v>
      </c>
      <c r="Q1016" s="15">
        <f t="shared" si="555"/>
        <v>359.1</v>
      </c>
      <c r="R1016" s="15">
        <f t="shared" si="555"/>
        <v>359.1</v>
      </c>
      <c r="S1016" s="15">
        <f t="shared" si="555"/>
        <v>359.1</v>
      </c>
      <c r="T1016" s="15">
        <f t="shared" si="555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556">SUM(G1012:G1016)</f>
        <v>2250.9018518518519</v>
      </c>
      <c r="H1017" s="15">
        <f t="shared" si="556"/>
        <v>2234.1537037037037</v>
      </c>
      <c r="I1017" s="15">
        <f t="shared" si="556"/>
        <v>2217.4055555555556</v>
      </c>
      <c r="J1017" s="15">
        <f t="shared" si="556"/>
        <v>2200.6574074074074</v>
      </c>
      <c r="K1017" s="15">
        <f t="shared" si="556"/>
        <v>2183.9092592592592</v>
      </c>
      <c r="L1017" s="15">
        <f t="shared" si="556"/>
        <v>2020.8611111111113</v>
      </c>
      <c r="M1017" s="15">
        <f t="shared" si="556"/>
        <v>2004.1129629629631</v>
      </c>
      <c r="N1017" s="15">
        <f t="shared" si="556"/>
        <v>1987.364814814815</v>
      </c>
      <c r="O1017" s="15">
        <f t="shared" si="556"/>
        <v>1970.6166666666668</v>
      </c>
      <c r="P1017" s="15">
        <f t="shared" si="556"/>
        <v>1953.8685185185186</v>
      </c>
      <c r="Q1017" s="15">
        <f t="shared" si="556"/>
        <v>1903.2053703703705</v>
      </c>
      <c r="R1017" s="15">
        <f t="shared" si="556"/>
        <v>1852.5422222222223</v>
      </c>
      <c r="S1017" s="15">
        <f t="shared" si="556"/>
        <v>1801.8790740740742</v>
      </c>
      <c r="T1017" s="15">
        <f t="shared" si="556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557">SUM(F593:F595)*F$665/1000</f>
        <v>0</v>
      </c>
      <c r="G1019" s="15">
        <f t="shared" ca="1" si="557"/>
        <v>0</v>
      </c>
      <c r="H1019" s="15">
        <f t="shared" ca="1" si="557"/>
        <v>166.25</v>
      </c>
      <c r="I1019" s="15">
        <f t="shared" ca="1" si="557"/>
        <v>249.375</v>
      </c>
      <c r="J1019" s="15">
        <f t="shared" ca="1" si="557"/>
        <v>332.5</v>
      </c>
      <c r="K1019" s="15">
        <f t="shared" ca="1" si="557"/>
        <v>831.25</v>
      </c>
      <c r="L1019" s="15">
        <f t="shared" ca="1" si="557"/>
        <v>1163.75</v>
      </c>
      <c r="M1019" s="15">
        <f t="shared" ca="1" si="557"/>
        <v>1330</v>
      </c>
      <c r="N1019" s="15">
        <f t="shared" ca="1" si="557"/>
        <v>1662.5</v>
      </c>
      <c r="O1019" s="15">
        <f t="shared" ca="1" si="557"/>
        <v>1662.5</v>
      </c>
      <c r="P1019" s="15">
        <f t="shared" ca="1" si="557"/>
        <v>1662.5</v>
      </c>
      <c r="Q1019" s="15">
        <f t="shared" ca="1" si="557"/>
        <v>1662.5</v>
      </c>
      <c r="R1019" s="15">
        <f t="shared" ca="1" si="557"/>
        <v>1662.5</v>
      </c>
      <c r="S1019" s="15">
        <f t="shared" ca="1" si="557"/>
        <v>1662.5</v>
      </c>
      <c r="T1019" s="15">
        <f t="shared" ca="1" si="557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558">SUM(F602:F604)*F$665/1000</f>
        <v>798</v>
      </c>
      <c r="G1020" s="15">
        <f t="shared" ca="1" si="558"/>
        <v>897.74999999999989</v>
      </c>
      <c r="H1020" s="15">
        <f t="shared" ca="1" si="558"/>
        <v>1077.3</v>
      </c>
      <c r="I1020" s="15">
        <f t="shared" ca="1" si="558"/>
        <v>1077.3</v>
      </c>
      <c r="J1020" s="15">
        <f t="shared" ca="1" si="558"/>
        <v>1077.3</v>
      </c>
      <c r="K1020" s="15">
        <f t="shared" ca="1" si="558"/>
        <v>1077.3</v>
      </c>
      <c r="L1020" s="15">
        <f t="shared" ca="1" si="558"/>
        <v>1077.3</v>
      </c>
      <c r="M1020" s="15">
        <f t="shared" ca="1" si="558"/>
        <v>1077.3</v>
      </c>
      <c r="N1020" s="15">
        <f t="shared" ca="1" si="558"/>
        <v>1077.3</v>
      </c>
      <c r="O1020" s="15">
        <f t="shared" ca="1" si="558"/>
        <v>1077.3</v>
      </c>
      <c r="P1020" s="15">
        <f t="shared" ca="1" si="558"/>
        <v>1077.3</v>
      </c>
      <c r="Q1020" s="15">
        <f t="shared" ca="1" si="558"/>
        <v>1009.4699999999999</v>
      </c>
      <c r="R1020" s="15">
        <f t="shared" ca="1" si="558"/>
        <v>941.6400000000001</v>
      </c>
      <c r="S1020" s="15">
        <f t="shared" ca="1" si="558"/>
        <v>873.81000000000017</v>
      </c>
      <c r="T1020" s="15">
        <f t="shared" ca="1" si="558"/>
        <v>805.98000000000013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559">SUM(F611:F613)*F$665/1000</f>
        <v>0</v>
      </c>
      <c r="G1021" s="15">
        <f t="shared" ca="1" si="559"/>
        <v>0</v>
      </c>
      <c r="H1021" s="15">
        <f t="shared" ca="1" si="559"/>
        <v>166.25</v>
      </c>
      <c r="I1021" s="15">
        <f t="shared" ca="1" si="559"/>
        <v>249.375</v>
      </c>
      <c r="J1021" s="15">
        <f t="shared" ca="1" si="559"/>
        <v>332.5</v>
      </c>
      <c r="K1021" s="15">
        <f t="shared" ca="1" si="559"/>
        <v>831.25</v>
      </c>
      <c r="L1021" s="15">
        <f t="shared" ca="1" si="559"/>
        <v>1163.75</v>
      </c>
      <c r="M1021" s="15">
        <f t="shared" ca="1" si="559"/>
        <v>1330</v>
      </c>
      <c r="N1021" s="15">
        <f t="shared" ca="1" si="559"/>
        <v>1662.5</v>
      </c>
      <c r="O1021" s="15">
        <f t="shared" ca="1" si="559"/>
        <v>1662.5</v>
      </c>
      <c r="P1021" s="15">
        <f t="shared" ca="1" si="559"/>
        <v>1662.5</v>
      </c>
      <c r="Q1021" s="15">
        <f t="shared" ca="1" si="559"/>
        <v>1662.5</v>
      </c>
      <c r="R1021" s="15">
        <f t="shared" ca="1" si="559"/>
        <v>1662.5</v>
      </c>
      <c r="S1021" s="15">
        <f t="shared" ca="1" si="559"/>
        <v>1662.5</v>
      </c>
      <c r="T1021" s="15">
        <f t="shared" ca="1" si="559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560">SUM(F620:F622)*F$665/1000</f>
        <v>665</v>
      </c>
      <c r="G1022" s="15">
        <f t="shared" ca="1" si="560"/>
        <v>665</v>
      </c>
      <c r="H1022" s="15">
        <f t="shared" ca="1" si="560"/>
        <v>665</v>
      </c>
      <c r="I1022" s="15">
        <f t="shared" ca="1" si="560"/>
        <v>665</v>
      </c>
      <c r="J1022" s="15">
        <f t="shared" ca="1" si="560"/>
        <v>665</v>
      </c>
      <c r="K1022" s="15">
        <f t="shared" ca="1" si="560"/>
        <v>665</v>
      </c>
      <c r="L1022" s="15">
        <f t="shared" ca="1" si="560"/>
        <v>598.5</v>
      </c>
      <c r="M1022" s="15">
        <f t="shared" ca="1" si="560"/>
        <v>598.5</v>
      </c>
      <c r="N1022" s="15">
        <f t="shared" ca="1" si="560"/>
        <v>598.5</v>
      </c>
      <c r="O1022" s="15">
        <f t="shared" ca="1" si="560"/>
        <v>598.5</v>
      </c>
      <c r="P1022" s="15">
        <f t="shared" ca="1" si="560"/>
        <v>598.5</v>
      </c>
      <c r="Q1022" s="15">
        <f t="shared" ca="1" si="560"/>
        <v>598.5</v>
      </c>
      <c r="R1022" s="15">
        <f t="shared" ca="1" si="560"/>
        <v>598.5</v>
      </c>
      <c r="S1022" s="15">
        <f t="shared" ca="1" si="560"/>
        <v>598.5</v>
      </c>
      <c r="T1022" s="15">
        <f t="shared" ca="1" si="560"/>
        <v>598.5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561">SUM(F629:F631)*F$665/1000</f>
        <v>0</v>
      </c>
      <c r="G1023" s="15">
        <f t="shared" ca="1" si="561"/>
        <v>0</v>
      </c>
      <c r="H1023" s="15">
        <f t="shared" ca="1" si="561"/>
        <v>166.25</v>
      </c>
      <c r="I1023" s="15">
        <f t="shared" ca="1" si="561"/>
        <v>249.375</v>
      </c>
      <c r="J1023" s="15">
        <f t="shared" ca="1" si="561"/>
        <v>332.5</v>
      </c>
      <c r="K1023" s="15">
        <f t="shared" ca="1" si="561"/>
        <v>831.25</v>
      </c>
      <c r="L1023" s="15">
        <f t="shared" ca="1" si="561"/>
        <v>1163.75</v>
      </c>
      <c r="M1023" s="15">
        <f t="shared" ca="1" si="561"/>
        <v>1330</v>
      </c>
      <c r="N1023" s="15">
        <f t="shared" ca="1" si="561"/>
        <v>1662.5</v>
      </c>
      <c r="O1023" s="15">
        <f t="shared" ca="1" si="561"/>
        <v>1662.5</v>
      </c>
      <c r="P1023" s="15">
        <f t="shared" ca="1" si="561"/>
        <v>1662.5</v>
      </c>
      <c r="Q1023" s="15">
        <f t="shared" ca="1" si="561"/>
        <v>1662.5</v>
      </c>
      <c r="R1023" s="15">
        <f t="shared" ca="1" si="561"/>
        <v>1662.5</v>
      </c>
      <c r="S1023" s="15">
        <f t="shared" ca="1" si="561"/>
        <v>1662.5</v>
      </c>
      <c r="T1023" s="15">
        <f t="shared" ca="1" si="561"/>
        <v>1662.5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1463</v>
      </c>
      <c r="G1024" s="15">
        <f t="shared" ref="G1024" ca="1" si="562">SUM(G1019:G1023)</f>
        <v>1562.75</v>
      </c>
      <c r="H1024" s="15">
        <f t="shared" ref="H1024" ca="1" si="563">SUM(H1019:H1023)</f>
        <v>2241.0500000000002</v>
      </c>
      <c r="I1024" s="15">
        <f t="shared" ref="I1024" ca="1" si="564">SUM(I1019:I1023)</f>
        <v>2490.4250000000002</v>
      </c>
      <c r="J1024" s="15">
        <f t="shared" ref="J1024" ca="1" si="565">SUM(J1019:J1023)</f>
        <v>2739.8</v>
      </c>
      <c r="K1024" s="15">
        <f t="shared" ref="K1024" ca="1" si="566">SUM(K1019:K1023)</f>
        <v>4236.05</v>
      </c>
      <c r="L1024" s="15">
        <f t="shared" ref="L1024" ca="1" si="567">SUM(L1019:L1023)</f>
        <v>5167.05</v>
      </c>
      <c r="M1024" s="15">
        <f t="shared" ref="M1024" ca="1" si="568">SUM(M1019:M1023)</f>
        <v>5665.8</v>
      </c>
      <c r="N1024" s="15">
        <f t="shared" ref="N1024" ca="1" si="569">SUM(N1019:N1023)</f>
        <v>6663.3</v>
      </c>
      <c r="O1024" s="15">
        <f t="shared" ref="O1024" ca="1" si="570">SUM(O1019:O1023)</f>
        <v>6663.3</v>
      </c>
      <c r="P1024" s="15">
        <f t="shared" ref="P1024" ca="1" si="571">SUM(P1019:P1023)</f>
        <v>6663.3</v>
      </c>
      <c r="Q1024" s="15">
        <f t="shared" ref="Q1024" ca="1" si="572">SUM(Q1019:Q1023)</f>
        <v>6595.4699999999993</v>
      </c>
      <c r="R1024" s="15">
        <f t="shared" ref="R1024" ca="1" si="573">SUM(R1019:R1023)</f>
        <v>6527.64</v>
      </c>
      <c r="S1024" s="15">
        <f t="shared" ref="S1024" ca="1" si="574">SUM(S1019:S1023)</f>
        <v>6459.81</v>
      </c>
      <c r="T1024" s="15">
        <f t="shared" ref="T1024" ca="1" si="575">SUM(T1019:T1023)</f>
        <v>6391.98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576">F$52/F$5*F6</f>
        <v>139.65</v>
      </c>
      <c r="G1027" s="15">
        <f t="shared" si="576"/>
        <v>139.65</v>
      </c>
      <c r="H1027" s="15">
        <f t="shared" si="576"/>
        <v>139.65</v>
      </c>
      <c r="I1027" s="15">
        <f t="shared" si="576"/>
        <v>139.65</v>
      </c>
      <c r="J1027" s="15">
        <f t="shared" si="576"/>
        <v>139.65</v>
      </c>
      <c r="K1027" s="15">
        <f t="shared" si="576"/>
        <v>139.65</v>
      </c>
      <c r="L1027" s="15">
        <f t="shared" si="576"/>
        <v>139.65</v>
      </c>
      <c r="M1027" s="15">
        <f t="shared" si="576"/>
        <v>139.65</v>
      </c>
      <c r="N1027" s="15">
        <f t="shared" si="576"/>
        <v>139.65</v>
      </c>
      <c r="O1027" s="15">
        <f t="shared" si="576"/>
        <v>139.65</v>
      </c>
      <c r="P1027" s="15">
        <f t="shared" si="576"/>
        <v>139.65</v>
      </c>
      <c r="Q1027" s="15">
        <f t="shared" si="576"/>
        <v>139.65</v>
      </c>
      <c r="R1027" s="15">
        <f t="shared" si="576"/>
        <v>139.65</v>
      </c>
      <c r="S1027" s="15">
        <f t="shared" si="576"/>
        <v>139.65</v>
      </c>
      <c r="T1027" s="15">
        <f t="shared" si="576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577">F$52/F$5*F7</f>
        <v>139.65</v>
      </c>
      <c r="G1028" s="15">
        <f t="shared" si="577"/>
        <v>139.65</v>
      </c>
      <c r="H1028" s="15">
        <f t="shared" si="577"/>
        <v>139.65</v>
      </c>
      <c r="I1028" s="15">
        <f t="shared" si="577"/>
        <v>139.65</v>
      </c>
      <c r="J1028" s="15">
        <f t="shared" si="577"/>
        <v>139.65</v>
      </c>
      <c r="K1028" s="15">
        <f t="shared" si="577"/>
        <v>139.65</v>
      </c>
      <c r="L1028" s="15">
        <f t="shared" si="577"/>
        <v>139.65</v>
      </c>
      <c r="M1028" s="15">
        <f t="shared" si="577"/>
        <v>139.65</v>
      </c>
      <c r="N1028" s="15">
        <f t="shared" si="577"/>
        <v>139.65</v>
      </c>
      <c r="O1028" s="15">
        <f t="shared" si="577"/>
        <v>139.65</v>
      </c>
      <c r="P1028" s="15">
        <f t="shared" si="577"/>
        <v>139.65</v>
      </c>
      <c r="Q1028" s="15">
        <f t="shared" si="577"/>
        <v>139.65</v>
      </c>
      <c r="R1028" s="15">
        <f t="shared" si="577"/>
        <v>139.65</v>
      </c>
      <c r="S1028" s="15">
        <f t="shared" si="577"/>
        <v>139.65</v>
      </c>
      <c r="T1028" s="15">
        <f t="shared" si="577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578">F$52/F$5*F8</f>
        <v>139.65</v>
      </c>
      <c r="G1029" s="15">
        <f t="shared" si="578"/>
        <v>139.65</v>
      </c>
      <c r="H1029" s="15">
        <f t="shared" si="578"/>
        <v>139.65</v>
      </c>
      <c r="I1029" s="15">
        <f t="shared" si="578"/>
        <v>139.65</v>
      </c>
      <c r="J1029" s="15">
        <f t="shared" si="578"/>
        <v>139.65</v>
      </c>
      <c r="K1029" s="15">
        <f t="shared" si="578"/>
        <v>139.65</v>
      </c>
      <c r="L1029" s="15">
        <f t="shared" si="578"/>
        <v>139.65</v>
      </c>
      <c r="M1029" s="15">
        <f t="shared" si="578"/>
        <v>139.65</v>
      </c>
      <c r="N1029" s="15">
        <f t="shared" si="578"/>
        <v>139.65</v>
      </c>
      <c r="O1029" s="15">
        <f t="shared" si="578"/>
        <v>139.65</v>
      </c>
      <c r="P1029" s="15">
        <f t="shared" si="578"/>
        <v>139.65</v>
      </c>
      <c r="Q1029" s="15">
        <f t="shared" si="578"/>
        <v>139.65</v>
      </c>
      <c r="R1029" s="15">
        <f t="shared" si="578"/>
        <v>139.65</v>
      </c>
      <c r="S1029" s="15">
        <f t="shared" si="578"/>
        <v>139.65</v>
      </c>
      <c r="T1029" s="15">
        <f t="shared" si="578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579">F$52/F$5*F9</f>
        <v>139.65</v>
      </c>
      <c r="G1030" s="15">
        <f t="shared" si="579"/>
        <v>139.65</v>
      </c>
      <c r="H1030" s="15">
        <f t="shared" si="579"/>
        <v>139.65</v>
      </c>
      <c r="I1030" s="15">
        <f t="shared" si="579"/>
        <v>139.65</v>
      </c>
      <c r="J1030" s="15">
        <f t="shared" si="579"/>
        <v>139.65</v>
      </c>
      <c r="K1030" s="15">
        <f t="shared" si="579"/>
        <v>139.65</v>
      </c>
      <c r="L1030" s="15">
        <f t="shared" si="579"/>
        <v>139.65</v>
      </c>
      <c r="M1030" s="15">
        <f t="shared" si="579"/>
        <v>139.65</v>
      </c>
      <c r="N1030" s="15">
        <f t="shared" si="579"/>
        <v>139.65</v>
      </c>
      <c r="O1030" s="15">
        <f t="shared" si="579"/>
        <v>139.65</v>
      </c>
      <c r="P1030" s="15">
        <f t="shared" si="579"/>
        <v>139.65</v>
      </c>
      <c r="Q1030" s="15">
        <f t="shared" si="579"/>
        <v>139.65</v>
      </c>
      <c r="R1030" s="15">
        <f t="shared" si="579"/>
        <v>139.65</v>
      </c>
      <c r="S1030" s="15">
        <f t="shared" si="579"/>
        <v>139.65</v>
      </c>
      <c r="T1030" s="15">
        <f t="shared" si="579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580">F$52/F$5*F10</f>
        <v>139.65</v>
      </c>
      <c r="G1031" s="15">
        <f t="shared" si="580"/>
        <v>139.65</v>
      </c>
      <c r="H1031" s="15">
        <f t="shared" si="580"/>
        <v>139.65</v>
      </c>
      <c r="I1031" s="15">
        <f t="shared" si="580"/>
        <v>139.65</v>
      </c>
      <c r="J1031" s="15">
        <f t="shared" si="580"/>
        <v>139.65</v>
      </c>
      <c r="K1031" s="15">
        <f t="shared" si="580"/>
        <v>139.65</v>
      </c>
      <c r="L1031" s="15">
        <f t="shared" si="580"/>
        <v>139.65</v>
      </c>
      <c r="M1031" s="15">
        <f t="shared" si="580"/>
        <v>139.65</v>
      </c>
      <c r="N1031" s="15">
        <f t="shared" si="580"/>
        <v>139.65</v>
      </c>
      <c r="O1031" s="15">
        <f t="shared" si="580"/>
        <v>139.65</v>
      </c>
      <c r="P1031" s="15">
        <f t="shared" si="580"/>
        <v>139.65</v>
      </c>
      <c r="Q1031" s="15">
        <f t="shared" si="580"/>
        <v>139.65</v>
      </c>
      <c r="R1031" s="15">
        <f t="shared" si="580"/>
        <v>139.65</v>
      </c>
      <c r="S1031" s="15">
        <f t="shared" si="580"/>
        <v>139.65</v>
      </c>
      <c r="T1031" s="15">
        <f t="shared" si="580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581">SUM(G1027:G1031)</f>
        <v>698.25</v>
      </c>
      <c r="H1032" s="15">
        <f t="shared" si="581"/>
        <v>698.25</v>
      </c>
      <c r="I1032" s="15">
        <f t="shared" si="581"/>
        <v>698.25</v>
      </c>
      <c r="J1032" s="15">
        <f t="shared" si="581"/>
        <v>698.25</v>
      </c>
      <c r="K1032" s="15">
        <f t="shared" si="581"/>
        <v>698.25</v>
      </c>
      <c r="L1032" s="15">
        <f t="shared" si="581"/>
        <v>698.25</v>
      </c>
      <c r="M1032" s="15">
        <f t="shared" si="581"/>
        <v>698.25</v>
      </c>
      <c r="N1032" s="15">
        <f t="shared" si="581"/>
        <v>698.25</v>
      </c>
      <c r="O1032" s="15">
        <f t="shared" si="581"/>
        <v>698.25</v>
      </c>
      <c r="P1032" s="15">
        <f t="shared" si="581"/>
        <v>698.25</v>
      </c>
      <c r="Q1032" s="15">
        <f t="shared" si="581"/>
        <v>698.25</v>
      </c>
      <c r="R1032" s="15">
        <f t="shared" si="581"/>
        <v>698.25</v>
      </c>
      <c r="S1032" s="15">
        <f t="shared" si="581"/>
        <v>698.25</v>
      </c>
      <c r="T1032" s="15">
        <f t="shared" si="581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582">SUMPRODUCT(F596:F599,$F$666:$F$669)/1000+F$958/F$248*F249</f>
        <v>139.65</v>
      </c>
      <c r="G1034" s="15">
        <f t="shared" ca="1" si="582"/>
        <v>748.67896081771721</v>
      </c>
      <c r="H1034" s="15">
        <f t="shared" ca="1" si="582"/>
        <v>444.16448040885859</v>
      </c>
      <c r="I1034" s="15">
        <f t="shared" ca="1" si="582"/>
        <v>241.15482680295287</v>
      </c>
      <c r="J1034" s="15">
        <f t="shared" ca="1" si="582"/>
        <v>190.40241340147645</v>
      </c>
      <c r="K1034" s="15">
        <f t="shared" ca="1" si="582"/>
        <v>139.65</v>
      </c>
      <c r="L1034" s="15">
        <f t="shared" ca="1" si="582"/>
        <v>139.65</v>
      </c>
      <c r="M1034" s="15">
        <f t="shared" ca="1" si="582"/>
        <v>189.65</v>
      </c>
      <c r="N1034" s="15">
        <f t="shared" ca="1" si="582"/>
        <v>239.65</v>
      </c>
      <c r="O1034" s="15">
        <f t="shared" ca="1" si="582"/>
        <v>289.64999999999998</v>
      </c>
      <c r="P1034" s="15">
        <f t="shared" ca="1" si="582"/>
        <v>339.65</v>
      </c>
      <c r="Q1034" s="15">
        <f t="shared" ca="1" si="582"/>
        <v>389.65</v>
      </c>
      <c r="R1034" s="15">
        <f t="shared" ca="1" si="582"/>
        <v>439.65</v>
      </c>
      <c r="S1034" s="15">
        <f t="shared" ca="1" si="582"/>
        <v>489.65</v>
      </c>
      <c r="T1034" s="15">
        <f t="shared" ca="1" si="582"/>
        <v>539.65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583">SUMPRODUCT(F605:F608,$F$666:$F$669)/1000+F$958/F$248*F250</f>
        <v>139.65</v>
      </c>
      <c r="G1035" s="15">
        <f t="shared" ca="1" si="583"/>
        <v>139.65</v>
      </c>
      <c r="H1035" s="15">
        <f t="shared" ca="1" si="583"/>
        <v>139.65</v>
      </c>
      <c r="I1035" s="15">
        <f t="shared" ca="1" si="583"/>
        <v>139.65</v>
      </c>
      <c r="J1035" s="15">
        <f t="shared" ca="1" si="583"/>
        <v>139.65</v>
      </c>
      <c r="K1035" s="15">
        <f t="shared" ca="1" si="583"/>
        <v>139.65</v>
      </c>
      <c r="L1035" s="15">
        <f t="shared" ca="1" si="583"/>
        <v>139.65</v>
      </c>
      <c r="M1035" s="15">
        <f t="shared" ca="1" si="583"/>
        <v>139.65</v>
      </c>
      <c r="N1035" s="15">
        <f t="shared" ca="1" si="583"/>
        <v>139.65</v>
      </c>
      <c r="O1035" s="15">
        <f t="shared" ca="1" si="583"/>
        <v>139.65</v>
      </c>
      <c r="P1035" s="15">
        <f t="shared" ca="1" si="583"/>
        <v>139.65</v>
      </c>
      <c r="Q1035" s="15">
        <f t="shared" ca="1" si="583"/>
        <v>139.65</v>
      </c>
      <c r="R1035" s="15">
        <f t="shared" ca="1" si="583"/>
        <v>139.65</v>
      </c>
      <c r="S1035" s="15">
        <f t="shared" ca="1" si="583"/>
        <v>139.65</v>
      </c>
      <c r="T1035" s="15">
        <f t="shared" ca="1" si="583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584">SUMPRODUCT(F614:F617,$F$666:$F$669)/1000+F$958/F$248*F251</f>
        <v>139.65</v>
      </c>
      <c r="G1036" s="15">
        <f t="shared" ca="1" si="584"/>
        <v>748.67896081771721</v>
      </c>
      <c r="H1036" s="15">
        <f t="shared" ca="1" si="584"/>
        <v>444.16448040885859</v>
      </c>
      <c r="I1036" s="15">
        <f t="shared" ca="1" si="584"/>
        <v>241.15482680295287</v>
      </c>
      <c r="J1036" s="15">
        <f t="shared" ca="1" si="584"/>
        <v>190.40241340147645</v>
      </c>
      <c r="K1036" s="15">
        <f t="shared" ca="1" si="584"/>
        <v>139.65</v>
      </c>
      <c r="L1036" s="15">
        <f t="shared" ca="1" si="584"/>
        <v>139.65</v>
      </c>
      <c r="M1036" s="15">
        <f t="shared" ca="1" si="584"/>
        <v>189.65</v>
      </c>
      <c r="N1036" s="15">
        <f t="shared" ca="1" si="584"/>
        <v>239.65</v>
      </c>
      <c r="O1036" s="15">
        <f t="shared" ca="1" si="584"/>
        <v>289.64999999999998</v>
      </c>
      <c r="P1036" s="15">
        <f t="shared" ca="1" si="584"/>
        <v>339.65</v>
      </c>
      <c r="Q1036" s="15">
        <f t="shared" ca="1" si="584"/>
        <v>389.65</v>
      </c>
      <c r="R1036" s="15">
        <f t="shared" ca="1" si="584"/>
        <v>439.65</v>
      </c>
      <c r="S1036" s="15">
        <f t="shared" ca="1" si="584"/>
        <v>489.65</v>
      </c>
      <c r="T1036" s="15">
        <f t="shared" ca="1" si="584"/>
        <v>539.65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585">SUMPRODUCT(F623:F626,$F$666:$F$669)/1000+F$958/F$248*F252</f>
        <v>139.65</v>
      </c>
      <c r="G1037" s="15">
        <f t="shared" ca="1" si="585"/>
        <v>139.65</v>
      </c>
      <c r="H1037" s="15">
        <f t="shared" ca="1" si="585"/>
        <v>139.65</v>
      </c>
      <c r="I1037" s="15">
        <f t="shared" ca="1" si="585"/>
        <v>139.65</v>
      </c>
      <c r="J1037" s="15">
        <f t="shared" ca="1" si="585"/>
        <v>139.65</v>
      </c>
      <c r="K1037" s="15">
        <f t="shared" ca="1" si="585"/>
        <v>139.65</v>
      </c>
      <c r="L1037" s="15">
        <f t="shared" ca="1" si="585"/>
        <v>139.65</v>
      </c>
      <c r="M1037" s="15">
        <f t="shared" ca="1" si="585"/>
        <v>139.65</v>
      </c>
      <c r="N1037" s="15">
        <f t="shared" ca="1" si="585"/>
        <v>139.65</v>
      </c>
      <c r="O1037" s="15">
        <f t="shared" ca="1" si="585"/>
        <v>139.65</v>
      </c>
      <c r="P1037" s="15">
        <f t="shared" ca="1" si="585"/>
        <v>139.65</v>
      </c>
      <c r="Q1037" s="15">
        <f t="shared" ca="1" si="585"/>
        <v>139.65</v>
      </c>
      <c r="R1037" s="15">
        <f t="shared" ca="1" si="585"/>
        <v>139.65</v>
      </c>
      <c r="S1037" s="15">
        <f t="shared" ca="1" si="585"/>
        <v>139.65</v>
      </c>
      <c r="T1037" s="15">
        <f t="shared" ca="1" si="585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586">SUMPRODUCT(F632:F635,$F$666:$F$669)/1000+F$958/F$248*F253</f>
        <v>139.65</v>
      </c>
      <c r="G1038" s="15">
        <f t="shared" ca="1" si="586"/>
        <v>748.67896081771721</v>
      </c>
      <c r="H1038" s="15">
        <f t="shared" ca="1" si="586"/>
        <v>444.16448040885859</v>
      </c>
      <c r="I1038" s="15">
        <f t="shared" ca="1" si="586"/>
        <v>241.15482680295287</v>
      </c>
      <c r="J1038" s="15">
        <f t="shared" ca="1" si="586"/>
        <v>190.40241340147645</v>
      </c>
      <c r="K1038" s="15">
        <f t="shared" ca="1" si="586"/>
        <v>139.65</v>
      </c>
      <c r="L1038" s="15">
        <f t="shared" ca="1" si="586"/>
        <v>139.65</v>
      </c>
      <c r="M1038" s="15">
        <f t="shared" ca="1" si="586"/>
        <v>189.65</v>
      </c>
      <c r="N1038" s="15">
        <f t="shared" ca="1" si="586"/>
        <v>239.65</v>
      </c>
      <c r="O1038" s="15">
        <f t="shared" ca="1" si="586"/>
        <v>289.64999999999998</v>
      </c>
      <c r="P1038" s="15">
        <f t="shared" ca="1" si="586"/>
        <v>339.65</v>
      </c>
      <c r="Q1038" s="15">
        <f t="shared" ca="1" si="586"/>
        <v>389.65</v>
      </c>
      <c r="R1038" s="15">
        <f t="shared" ca="1" si="586"/>
        <v>439.65</v>
      </c>
      <c r="S1038" s="15">
        <f t="shared" ca="1" si="586"/>
        <v>489.65</v>
      </c>
      <c r="T1038" s="15">
        <f t="shared" ca="1" si="586"/>
        <v>539.65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587">SUM(G1034:G1038)</f>
        <v>2525.3368824531517</v>
      </c>
      <c r="H1039" s="15">
        <f t="shared" ca="1" si="587"/>
        <v>1611.7934412265759</v>
      </c>
      <c r="I1039" s="15">
        <f t="shared" ca="1" si="587"/>
        <v>1002.7644804088586</v>
      </c>
      <c r="J1039" s="15">
        <f t="shared" ca="1" si="587"/>
        <v>850.50724020442931</v>
      </c>
      <c r="K1039" s="15">
        <f t="shared" ca="1" si="587"/>
        <v>698.25</v>
      </c>
      <c r="L1039" s="15">
        <f t="shared" ca="1" si="587"/>
        <v>698.25</v>
      </c>
      <c r="M1039" s="15">
        <f t="shared" ca="1" si="587"/>
        <v>848.25</v>
      </c>
      <c r="N1039" s="15">
        <f t="shared" ca="1" si="587"/>
        <v>998.25</v>
      </c>
      <c r="O1039" s="15">
        <f t="shared" ca="1" si="587"/>
        <v>1148.25</v>
      </c>
      <c r="P1039" s="15">
        <f t="shared" ca="1" si="587"/>
        <v>1298.25</v>
      </c>
      <c r="Q1039" s="15">
        <f t="shared" ca="1" si="587"/>
        <v>1448.25</v>
      </c>
      <c r="R1039" s="15">
        <f t="shared" ca="1" si="587"/>
        <v>1598.25</v>
      </c>
      <c r="S1039" s="15">
        <f t="shared" ca="1" si="587"/>
        <v>1748.25</v>
      </c>
      <c r="T1039" s="15">
        <f t="shared" ca="1" si="587"/>
        <v>1898.25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588">F$87/F$5*F6+SUM(F66,F73)*F$80*F$83</f>
        <v>-130.42372881355931</v>
      </c>
      <c r="G1042" s="15">
        <f t="shared" ca="1" si="588"/>
        <v>-130.42372881355931</v>
      </c>
      <c r="H1042" s="15">
        <f t="shared" ca="1" si="588"/>
        <v>-130.42372881355931</v>
      </c>
      <c r="I1042" s="15">
        <f t="shared" ca="1" si="588"/>
        <v>-130.42372881355931</v>
      </c>
      <c r="J1042" s="15">
        <f t="shared" ca="1" si="588"/>
        <v>-130.42372881355931</v>
      </c>
      <c r="K1042" s="15">
        <f t="shared" ca="1" si="588"/>
        <v>-130.42372881355931</v>
      </c>
      <c r="L1042" s="15">
        <f t="shared" ca="1" si="588"/>
        <v>-129.20338983050846</v>
      </c>
      <c r="M1042" s="15">
        <f t="shared" ca="1" si="588"/>
        <v>-129.20338983050846</v>
      </c>
      <c r="N1042" s="15">
        <f t="shared" ca="1" si="588"/>
        <v>-129.20338983050846</v>
      </c>
      <c r="O1042" s="15">
        <f t="shared" ca="1" si="588"/>
        <v>-129.20338983050846</v>
      </c>
      <c r="P1042" s="15">
        <f t="shared" ca="1" si="588"/>
        <v>-129.20338983050846</v>
      </c>
      <c r="Q1042" s="15">
        <f t="shared" ca="1" si="588"/>
        <v>-129.20338983050846</v>
      </c>
      <c r="R1042" s="15">
        <f t="shared" ca="1" si="588"/>
        <v>-129.20338983050846</v>
      </c>
      <c r="S1042" s="15">
        <f t="shared" ca="1" si="588"/>
        <v>-129.20338983050846</v>
      </c>
      <c r="T1042" s="15">
        <f t="shared" ca="1" si="588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589">F$87/F$5*F7+SUM(F67,F74)*F$80*F$83</f>
        <v>-136.52542372881356</v>
      </c>
      <c r="G1043" s="15">
        <f t="shared" ca="1" si="589"/>
        <v>-134.69491525423729</v>
      </c>
      <c r="H1043" s="15">
        <f t="shared" ca="1" si="589"/>
        <v>-134.69491525423729</v>
      </c>
      <c r="I1043" s="15">
        <f t="shared" ca="1" si="589"/>
        <v>-134.69491525423729</v>
      </c>
      <c r="J1043" s="15">
        <f t="shared" ca="1" si="589"/>
        <v>-134.69491525423729</v>
      </c>
      <c r="K1043" s="15">
        <f t="shared" ca="1" si="589"/>
        <v>-134.69491525423729</v>
      </c>
      <c r="L1043" s="15">
        <f t="shared" ca="1" si="589"/>
        <v>-134.69491525423729</v>
      </c>
      <c r="M1043" s="15">
        <f t="shared" ca="1" si="589"/>
        <v>-134.69491525423729</v>
      </c>
      <c r="N1043" s="15">
        <f t="shared" ca="1" si="589"/>
        <v>-134.69491525423729</v>
      </c>
      <c r="O1043" s="15">
        <f t="shared" ca="1" si="589"/>
        <v>-134.69491525423729</v>
      </c>
      <c r="P1043" s="15">
        <f t="shared" ca="1" si="589"/>
        <v>-134.69491525423729</v>
      </c>
      <c r="Q1043" s="15">
        <f t="shared" ca="1" si="589"/>
        <v>-133.65762711864406</v>
      </c>
      <c r="R1043" s="15">
        <f t="shared" ca="1" si="589"/>
        <v>-132.62033898305086</v>
      </c>
      <c r="S1043" s="15">
        <f t="shared" ca="1" si="589"/>
        <v>-131.58305084745763</v>
      </c>
      <c r="T1043" s="15">
        <f t="shared" ca="1" si="589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590">F$87/F$5*F8+SUM(F68,F75)*F$80*F$83</f>
        <v>-126.35593220338983</v>
      </c>
      <c r="G1044" s="15">
        <f t="shared" ca="1" si="590"/>
        <v>-125.84369114877589</v>
      </c>
      <c r="H1044" s="15">
        <f t="shared" ca="1" si="590"/>
        <v>-125.33145009416195</v>
      </c>
      <c r="I1044" s="15">
        <f t="shared" ca="1" si="590"/>
        <v>-124.81920903954801</v>
      </c>
      <c r="J1044" s="15">
        <f t="shared" ca="1" si="590"/>
        <v>-124.30696798493409</v>
      </c>
      <c r="K1044" s="15">
        <f t="shared" ca="1" si="590"/>
        <v>-123.79472693032014</v>
      </c>
      <c r="L1044" s="15">
        <f t="shared" ca="1" si="590"/>
        <v>-123.28248587570621</v>
      </c>
      <c r="M1044" s="15">
        <f t="shared" ca="1" si="590"/>
        <v>-122.77024482109228</v>
      </c>
      <c r="N1044" s="15">
        <f t="shared" ca="1" si="590"/>
        <v>-122.25800376647834</v>
      </c>
      <c r="O1044" s="15">
        <f t="shared" ca="1" si="590"/>
        <v>-121.74576271186442</v>
      </c>
      <c r="P1044" s="15">
        <f t="shared" ca="1" si="590"/>
        <v>-121.23352165725046</v>
      </c>
      <c r="Q1044" s="15">
        <f t="shared" ca="1" si="590"/>
        <v>-120.72128060263654</v>
      </c>
      <c r="R1044" s="15">
        <f t="shared" ca="1" si="590"/>
        <v>-120.20903954802259</v>
      </c>
      <c r="S1044" s="15">
        <f t="shared" ca="1" si="590"/>
        <v>-119.69679849340866</v>
      </c>
      <c r="T1044" s="15">
        <f t="shared" ca="1" si="590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591">F$87/F$5*F9+SUM(F69,F76)*F$80*F$83</f>
        <v>-138.5593220338983</v>
      </c>
      <c r="G1045" s="15">
        <f t="shared" ca="1" si="591"/>
        <v>-138.5593220338983</v>
      </c>
      <c r="H1045" s="15">
        <f t="shared" ca="1" si="591"/>
        <v>-138.5593220338983</v>
      </c>
      <c r="I1045" s="15">
        <f t="shared" ca="1" si="591"/>
        <v>-138.5593220338983</v>
      </c>
      <c r="J1045" s="15">
        <f t="shared" ca="1" si="591"/>
        <v>-138.5593220338983</v>
      </c>
      <c r="K1045" s="15">
        <f t="shared" ca="1" si="591"/>
        <v>-138.5593220338983</v>
      </c>
      <c r="L1045" s="15">
        <f t="shared" ca="1" si="591"/>
        <v>-136.52542372881356</v>
      </c>
      <c r="M1045" s="15">
        <f t="shared" ca="1" si="591"/>
        <v>-136.52542372881356</v>
      </c>
      <c r="N1045" s="15">
        <f t="shared" ca="1" si="591"/>
        <v>-136.52542372881356</v>
      </c>
      <c r="O1045" s="15">
        <f t="shared" ca="1" si="591"/>
        <v>-136.52542372881356</v>
      </c>
      <c r="P1045" s="15">
        <f t="shared" ca="1" si="591"/>
        <v>-136.52542372881356</v>
      </c>
      <c r="Q1045" s="15">
        <f t="shared" ca="1" si="591"/>
        <v>-136.52542372881356</v>
      </c>
      <c r="R1045" s="15">
        <f t="shared" ca="1" si="591"/>
        <v>-136.52542372881356</v>
      </c>
      <c r="S1045" s="15">
        <f t="shared" ca="1" si="591"/>
        <v>-136.52542372881356</v>
      </c>
      <c r="T1045" s="15">
        <f t="shared" ca="1" si="591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592">F$87/F$5*F10+SUM(F70,F77)*F$80*F$83</f>
        <v>-130.42372881355931</v>
      </c>
      <c r="G1046" s="15">
        <f t="shared" ca="1" si="592"/>
        <v>-130.42372881355931</v>
      </c>
      <c r="H1046" s="15">
        <f t="shared" ca="1" si="592"/>
        <v>-130.42372881355931</v>
      </c>
      <c r="I1046" s="15">
        <f t="shared" ca="1" si="592"/>
        <v>-130.42372881355931</v>
      </c>
      <c r="J1046" s="15">
        <f t="shared" ca="1" si="592"/>
        <v>-130.42372881355931</v>
      </c>
      <c r="K1046" s="15">
        <f t="shared" ca="1" si="592"/>
        <v>-130.42372881355931</v>
      </c>
      <c r="L1046" s="15">
        <f t="shared" ca="1" si="592"/>
        <v>-129.20338983050846</v>
      </c>
      <c r="M1046" s="15">
        <f t="shared" ca="1" si="592"/>
        <v>-129.20338983050846</v>
      </c>
      <c r="N1046" s="15">
        <f t="shared" ca="1" si="592"/>
        <v>-129.20338983050846</v>
      </c>
      <c r="O1046" s="15">
        <f t="shared" ca="1" si="592"/>
        <v>-129.20338983050846</v>
      </c>
      <c r="P1046" s="15">
        <f t="shared" ca="1" si="592"/>
        <v>-129.20338983050846</v>
      </c>
      <c r="Q1046" s="15">
        <f t="shared" ca="1" si="592"/>
        <v>-129.20338983050846</v>
      </c>
      <c r="R1046" s="15">
        <f t="shared" ca="1" si="592"/>
        <v>-129.20338983050846</v>
      </c>
      <c r="S1046" s="15">
        <f t="shared" ca="1" si="592"/>
        <v>-129.20338983050846</v>
      </c>
      <c r="T1046" s="15">
        <f t="shared" ca="1" si="592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593">SUM(G1042:G1046)</f>
        <v>-659.94538606403012</v>
      </c>
      <c r="H1047" s="15">
        <f t="shared" ca="1" si="593"/>
        <v>-659.43314500941619</v>
      </c>
      <c r="I1047" s="15">
        <f t="shared" ca="1" si="593"/>
        <v>-658.92090395480227</v>
      </c>
      <c r="J1047" s="15">
        <f t="shared" ca="1" si="593"/>
        <v>-658.40866290018835</v>
      </c>
      <c r="K1047" s="15">
        <f t="shared" ca="1" si="593"/>
        <v>-657.89642184557442</v>
      </c>
      <c r="L1047" s="15">
        <f t="shared" ca="1" si="593"/>
        <v>-652.90960451977412</v>
      </c>
      <c r="M1047" s="15">
        <f t="shared" ca="1" si="593"/>
        <v>-652.39736346515997</v>
      </c>
      <c r="N1047" s="15">
        <f t="shared" ca="1" si="593"/>
        <v>-651.88512241054605</v>
      </c>
      <c r="O1047" s="15">
        <f t="shared" ca="1" si="593"/>
        <v>-651.37288135593212</v>
      </c>
      <c r="P1047" s="15">
        <f t="shared" ca="1" si="593"/>
        <v>-650.8606403013182</v>
      </c>
      <c r="Q1047" s="15">
        <f t="shared" ca="1" si="593"/>
        <v>-649.31111111111113</v>
      </c>
      <c r="R1047" s="15">
        <f t="shared" ca="1" si="593"/>
        <v>-647.76158192090406</v>
      </c>
      <c r="S1047" s="15">
        <f t="shared" ca="1" si="593"/>
        <v>-646.21205273069677</v>
      </c>
      <c r="T1047" s="15">
        <f t="shared" ca="1" si="593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594">F6*SUMPRODUCT(F$807:F$812,F166:F171)+IFERROR((F151/SUM(F$151:F$155)*F$971),0)+(SUM(F693,F705,F698,F710)*F$718*F$722)</f>
        <v>-421.80351781892216</v>
      </c>
      <c r="G1049" s="15">
        <f t="shared" ca="1" si="594"/>
        <v>-322.20687883716124</v>
      </c>
      <c r="H1049" s="15">
        <f t="shared" ca="1" si="594"/>
        <v>-327.2916245998731</v>
      </c>
      <c r="I1049" s="15">
        <f t="shared" ca="1" si="594"/>
        <v>-329.83399748122906</v>
      </c>
      <c r="J1049" s="15">
        <f t="shared" ca="1" si="594"/>
        <v>-332.37637036258496</v>
      </c>
      <c r="K1049" s="15">
        <f t="shared" ca="1" si="594"/>
        <v>-428.98653985411039</v>
      </c>
      <c r="L1049" s="15">
        <f t="shared" ca="1" si="594"/>
        <v>-439.15603137953411</v>
      </c>
      <c r="M1049" s="15">
        <f t="shared" ca="1" si="594"/>
        <v>-444.24077714224597</v>
      </c>
      <c r="N1049" s="15">
        <f t="shared" ca="1" si="594"/>
        <v>-454.4102686676697</v>
      </c>
      <c r="O1049" s="15">
        <f t="shared" ca="1" si="594"/>
        <v>-454.4102686676697</v>
      </c>
      <c r="P1049" s="15">
        <f t="shared" ca="1" si="594"/>
        <v>-454.4102686676697</v>
      </c>
      <c r="Q1049" s="15">
        <f t="shared" ca="1" si="594"/>
        <v>-454.4102686676697</v>
      </c>
      <c r="R1049" s="15">
        <f t="shared" ca="1" si="594"/>
        <v>-454.4102686676697</v>
      </c>
      <c r="S1049" s="15">
        <f t="shared" ca="1" si="594"/>
        <v>-454.4102686676697</v>
      </c>
      <c r="T1049" s="15">
        <f t="shared" ca="1" si="594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595">F7*SUMPRODUCT(F$807:F$812,F174:F179)+IFERROR((F152/SUM(F$151:F$155)*F$971),0)+(SUM(F694,F706,F699,F711)*F$718*F$722)</f>
        <v>-430.21819405352329</v>
      </c>
      <c r="G1050" s="15">
        <f t="shared" ca="1" si="595"/>
        <v>-431.02043815919512</v>
      </c>
      <c r="H1050" s="15">
        <f t="shared" ca="1" si="595"/>
        <v>-436.51196358292395</v>
      </c>
      <c r="I1050" s="15">
        <f t="shared" ca="1" si="595"/>
        <v>-436.51196358292395</v>
      </c>
      <c r="J1050" s="15">
        <f t="shared" ca="1" si="595"/>
        <v>-436.51196358292395</v>
      </c>
      <c r="K1050" s="15">
        <f t="shared" ca="1" si="595"/>
        <v>-436.51196358292395</v>
      </c>
      <c r="L1050" s="15">
        <f t="shared" ca="1" si="595"/>
        <v>-436.51196358292395</v>
      </c>
      <c r="M1050" s="15">
        <f t="shared" ca="1" si="595"/>
        <v>-436.51196358292395</v>
      </c>
      <c r="N1050" s="15">
        <f t="shared" ca="1" si="595"/>
        <v>-436.51196358292395</v>
      </c>
      <c r="O1050" s="15">
        <f t="shared" ca="1" si="595"/>
        <v>-436.51196358292395</v>
      </c>
      <c r="P1050" s="15">
        <f t="shared" ca="1" si="595"/>
        <v>-436.51196358292395</v>
      </c>
      <c r="Q1050" s="15">
        <f t="shared" ca="1" si="595"/>
        <v>-434.4373873117375</v>
      </c>
      <c r="R1050" s="15">
        <f t="shared" ca="1" si="595"/>
        <v>-432.36281104055109</v>
      </c>
      <c r="S1050" s="15">
        <f t="shared" ca="1" si="595"/>
        <v>-430.28823476936464</v>
      </c>
      <c r="T1050" s="15">
        <f t="shared" ca="1" si="595"/>
        <v>-428.21365849817818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596">F8*SUMPRODUCT(F$807:F$812,F182:F187)+IFERROR((F153/SUM(F$151:F$155)*F$971),0)+(SUM(F695,F707,F700,F712)*F$718*F$722)</f>
        <v>-421.80351781892216</v>
      </c>
      <c r="G1051" s="15">
        <f t="shared" ca="1" si="596"/>
        <v>-322.20687883716124</v>
      </c>
      <c r="H1051" s="15">
        <f t="shared" ca="1" si="596"/>
        <v>-327.2916245998731</v>
      </c>
      <c r="I1051" s="15">
        <f t="shared" ca="1" si="596"/>
        <v>-329.83399748122906</v>
      </c>
      <c r="J1051" s="15">
        <f t="shared" ca="1" si="596"/>
        <v>-332.37637036258496</v>
      </c>
      <c r="K1051" s="15">
        <f t="shared" ca="1" si="596"/>
        <v>-428.98653985411039</v>
      </c>
      <c r="L1051" s="15">
        <f t="shared" ca="1" si="596"/>
        <v>-439.15603137953411</v>
      </c>
      <c r="M1051" s="15">
        <f t="shared" ca="1" si="596"/>
        <v>-444.24077714224597</v>
      </c>
      <c r="N1051" s="15">
        <f t="shared" ca="1" si="596"/>
        <v>-454.4102686676697</v>
      </c>
      <c r="O1051" s="15">
        <f t="shared" ca="1" si="596"/>
        <v>-454.4102686676697</v>
      </c>
      <c r="P1051" s="15">
        <f t="shared" ca="1" si="596"/>
        <v>-454.4102686676697</v>
      </c>
      <c r="Q1051" s="15">
        <f t="shared" ca="1" si="596"/>
        <v>-454.4102686676697</v>
      </c>
      <c r="R1051" s="15">
        <f t="shared" ca="1" si="596"/>
        <v>-454.4102686676697</v>
      </c>
      <c r="S1051" s="15">
        <f t="shared" ca="1" si="596"/>
        <v>-454.4102686676697</v>
      </c>
      <c r="T1051" s="15">
        <f t="shared" ca="1" si="596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597">F9*SUMPRODUCT(F$807:F$812,F190:F195)+IFERROR((F154/SUM(F$151:F$155)*F$971),0)+(SUM(F696,F708,F701,F713)*F$718*F$722)</f>
        <v>-36.72622863743964</v>
      </c>
      <c r="G1052" s="15">
        <f t="shared" ca="1" si="597"/>
        <v>-34.477625285484336</v>
      </c>
      <c r="H1052" s="15">
        <f t="shared" ca="1" si="597"/>
        <v>-34.477625285484336</v>
      </c>
      <c r="I1052" s="15">
        <f t="shared" ca="1" si="597"/>
        <v>-34.477625285484336</v>
      </c>
      <c r="J1052" s="15">
        <f t="shared" ca="1" si="597"/>
        <v>-34.477625285484336</v>
      </c>
      <c r="K1052" s="15">
        <f t="shared" ca="1" si="597"/>
        <v>-34.477625285484336</v>
      </c>
      <c r="L1052" s="15">
        <f t="shared" ca="1" si="597"/>
        <v>-32.443726980399589</v>
      </c>
      <c r="M1052" s="15">
        <f t="shared" ca="1" si="597"/>
        <v>-32.443726980399589</v>
      </c>
      <c r="N1052" s="15">
        <f t="shared" ca="1" si="597"/>
        <v>-32.443726980399589</v>
      </c>
      <c r="O1052" s="15">
        <f t="shared" ca="1" si="597"/>
        <v>-32.443726980399589</v>
      </c>
      <c r="P1052" s="15">
        <f t="shared" ca="1" si="597"/>
        <v>-32.443726980399589</v>
      </c>
      <c r="Q1052" s="15">
        <f t="shared" ca="1" si="597"/>
        <v>-32.443726980399589</v>
      </c>
      <c r="R1052" s="15">
        <f t="shared" ca="1" si="597"/>
        <v>-32.443726980399589</v>
      </c>
      <c r="S1052" s="15">
        <f t="shared" ca="1" si="597"/>
        <v>-32.443726980399589</v>
      </c>
      <c r="T1052" s="15">
        <f t="shared" ca="1" si="597"/>
        <v>-32.443726980399589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598">F10*SUMPRODUCT(F$807:F$812,F198:F203)+IFERROR((F155/SUM(F$151:F$155)*F$971),0)+(SUM(F697,F709,F702,F714)*F$718*F$722)</f>
        <v>-421.80351781892216</v>
      </c>
      <c r="G1053" s="15">
        <f t="shared" ca="1" si="598"/>
        <v>-322.20687883716124</v>
      </c>
      <c r="H1053" s="15">
        <f t="shared" ca="1" si="598"/>
        <v>-327.2916245998731</v>
      </c>
      <c r="I1053" s="15">
        <f t="shared" ca="1" si="598"/>
        <v>-329.83399748122906</v>
      </c>
      <c r="J1053" s="15">
        <f t="shared" ca="1" si="598"/>
        <v>-332.37637036258496</v>
      </c>
      <c r="K1053" s="15">
        <f t="shared" ca="1" si="598"/>
        <v>-428.98653985411039</v>
      </c>
      <c r="L1053" s="15">
        <f t="shared" ca="1" si="598"/>
        <v>-439.15603137953411</v>
      </c>
      <c r="M1053" s="15">
        <f t="shared" ca="1" si="598"/>
        <v>-444.24077714224597</v>
      </c>
      <c r="N1053" s="15">
        <f t="shared" ca="1" si="598"/>
        <v>-454.4102686676697</v>
      </c>
      <c r="O1053" s="15">
        <f t="shared" ca="1" si="598"/>
        <v>-454.4102686676697</v>
      </c>
      <c r="P1053" s="15">
        <f t="shared" ca="1" si="598"/>
        <v>-454.4102686676697</v>
      </c>
      <c r="Q1053" s="15">
        <f t="shared" ca="1" si="598"/>
        <v>-454.4102686676697</v>
      </c>
      <c r="R1053" s="15">
        <f t="shared" ca="1" si="598"/>
        <v>-454.4102686676697</v>
      </c>
      <c r="S1053" s="15">
        <f t="shared" ca="1" si="598"/>
        <v>-454.4102686676697</v>
      </c>
      <c r="T1053" s="15">
        <f t="shared" ca="1" si="598"/>
        <v>-454.4102686676697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-1732.3549761477293</v>
      </c>
      <c r="G1054" s="15">
        <f t="shared" ref="G1054" ca="1" si="599">SUM(G1049:G1053)</f>
        <v>-1432.118699956163</v>
      </c>
      <c r="H1054" s="15">
        <f t="shared" ref="H1054" ca="1" si="600">SUM(H1049:H1053)</f>
        <v>-1452.8644626680275</v>
      </c>
      <c r="I1054" s="15">
        <f t="shared" ref="I1054" ca="1" si="601">SUM(I1049:I1053)</f>
        <v>-1460.4915813120954</v>
      </c>
      <c r="J1054" s="15">
        <f t="shared" ref="J1054" ca="1" si="602">SUM(J1049:J1053)</f>
        <v>-1468.1186999561633</v>
      </c>
      <c r="K1054" s="15">
        <f t="shared" ref="K1054" ca="1" si="603">SUM(K1049:K1053)</f>
        <v>-1757.9492084307392</v>
      </c>
      <c r="L1054" s="15">
        <f t="shared" ref="L1054" ca="1" si="604">SUM(L1049:L1053)</f>
        <v>-1786.423784701926</v>
      </c>
      <c r="M1054" s="15">
        <f t="shared" ref="M1054" ca="1" si="605">SUM(M1049:M1053)</f>
        <v>-1801.6780219900616</v>
      </c>
      <c r="N1054" s="15">
        <f t="shared" ref="N1054" ca="1" si="606">SUM(N1049:N1053)</f>
        <v>-1832.1864965663326</v>
      </c>
      <c r="O1054" s="15">
        <f t="shared" ref="O1054" ca="1" si="607">SUM(O1049:O1053)</f>
        <v>-1832.1864965663326</v>
      </c>
      <c r="P1054" s="15">
        <f t="shared" ref="P1054" ca="1" si="608">SUM(P1049:P1053)</f>
        <v>-1832.1864965663326</v>
      </c>
      <c r="Q1054" s="15">
        <f t="shared" ref="Q1054" ca="1" si="609">SUM(Q1049:Q1053)</f>
        <v>-1830.1119202951461</v>
      </c>
      <c r="R1054" s="15">
        <f t="shared" ref="R1054" ca="1" si="610">SUM(R1049:R1053)</f>
        <v>-1828.0373440239598</v>
      </c>
      <c r="S1054" s="15">
        <f t="shared" ref="S1054" ca="1" si="611">SUM(S1049:S1053)</f>
        <v>-1825.9627677527733</v>
      </c>
      <c r="T1054" s="15">
        <f t="shared" ref="T1054" ca="1" si="612">SUM(T1049:T1053)</f>
        <v>-1823.8881914815868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613">SUM(,G1012,G1027,G1042)</f>
        <v>408.22627118644067</v>
      </c>
      <c r="H1057" s="15">
        <f t="shared" ca="1" si="613"/>
        <v>408.22627118644067</v>
      </c>
      <c r="I1057" s="15">
        <f t="shared" ca="1" si="613"/>
        <v>408.22627118644067</v>
      </c>
      <c r="J1057" s="15">
        <f t="shared" ca="1" si="613"/>
        <v>408.22627118644067</v>
      </c>
      <c r="K1057" s="15">
        <f t="shared" ca="1" si="613"/>
        <v>408.22627118644067</v>
      </c>
      <c r="L1057" s="15">
        <f t="shared" ca="1" si="613"/>
        <v>369.54661016949154</v>
      </c>
      <c r="M1057" s="15">
        <f t="shared" ca="1" si="613"/>
        <v>369.54661016949154</v>
      </c>
      <c r="N1057" s="15">
        <f t="shared" ca="1" si="613"/>
        <v>369.54661016949154</v>
      </c>
      <c r="O1057" s="15">
        <f t="shared" ca="1" si="613"/>
        <v>369.54661016949154</v>
      </c>
      <c r="P1057" s="15">
        <f t="shared" ca="1" si="613"/>
        <v>369.54661016949154</v>
      </c>
      <c r="Q1057" s="15">
        <f t="shared" ca="1" si="613"/>
        <v>369.54661016949154</v>
      </c>
      <c r="R1057" s="15">
        <f t="shared" ca="1" si="613"/>
        <v>369.54661016949154</v>
      </c>
      <c r="S1057" s="15">
        <f t="shared" ca="1" si="613"/>
        <v>369.54661016949154</v>
      </c>
      <c r="T1057" s="15">
        <f t="shared" ca="1" si="613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614">SUM(,F1013,F1028,F1043)</f>
        <v>601.62457627118647</v>
      </c>
      <c r="G1058" s="15">
        <f t="shared" ca="1" si="614"/>
        <v>543.60508474576272</v>
      </c>
      <c r="H1058" s="15">
        <f t="shared" ca="1" si="614"/>
        <v>543.60508474576272</v>
      </c>
      <c r="I1058" s="15">
        <f t="shared" ca="1" si="614"/>
        <v>543.60508474576272</v>
      </c>
      <c r="J1058" s="15">
        <f t="shared" ca="1" si="614"/>
        <v>543.60508474576272</v>
      </c>
      <c r="K1058" s="15">
        <f t="shared" ca="1" si="614"/>
        <v>543.60508474576272</v>
      </c>
      <c r="L1058" s="15">
        <f t="shared" ca="1" si="614"/>
        <v>543.60508474576272</v>
      </c>
      <c r="M1058" s="15">
        <f t="shared" ca="1" si="614"/>
        <v>543.60508474576272</v>
      </c>
      <c r="N1058" s="15">
        <f t="shared" ca="1" si="614"/>
        <v>543.60508474576272</v>
      </c>
      <c r="O1058" s="15">
        <f t="shared" ca="1" si="614"/>
        <v>543.60508474576272</v>
      </c>
      <c r="P1058" s="15">
        <f t="shared" ca="1" si="614"/>
        <v>543.60508474576272</v>
      </c>
      <c r="Q1058" s="15">
        <f t="shared" ca="1" si="614"/>
        <v>510.7273728813559</v>
      </c>
      <c r="R1058" s="15">
        <f t="shared" ca="1" si="614"/>
        <v>477.8496610169492</v>
      </c>
      <c r="S1058" s="15">
        <f t="shared" ca="1" si="614"/>
        <v>444.97194915254244</v>
      </c>
      <c r="T1058" s="15">
        <f t="shared" ca="1" si="614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615">SUM(,F1014,F1029,F1044)</f>
        <v>279.29406779661014</v>
      </c>
      <c r="G1059" s="15">
        <f t="shared" ca="1" si="615"/>
        <v>263.05816070307594</v>
      </c>
      <c r="H1059" s="15">
        <f t="shared" ca="1" si="615"/>
        <v>246.8222536095418</v>
      </c>
      <c r="I1059" s="15">
        <f t="shared" ca="1" si="615"/>
        <v>230.58634651600755</v>
      </c>
      <c r="J1059" s="15">
        <f t="shared" ca="1" si="615"/>
        <v>214.35043942247336</v>
      </c>
      <c r="K1059" s="15">
        <f t="shared" ca="1" si="615"/>
        <v>198.11453232893913</v>
      </c>
      <c r="L1059" s="15">
        <f t="shared" ca="1" si="615"/>
        <v>181.878625235405</v>
      </c>
      <c r="M1059" s="15">
        <f t="shared" ca="1" si="615"/>
        <v>165.64271814187072</v>
      </c>
      <c r="N1059" s="15">
        <f t="shared" ca="1" si="615"/>
        <v>149.40681104833658</v>
      </c>
      <c r="O1059" s="15">
        <f t="shared" ca="1" si="615"/>
        <v>133.17090395480233</v>
      </c>
      <c r="P1059" s="15">
        <f t="shared" ca="1" si="615"/>
        <v>116.93499686126816</v>
      </c>
      <c r="Q1059" s="15">
        <f t="shared" ca="1" si="615"/>
        <v>100.69908976773391</v>
      </c>
      <c r="R1059" s="15">
        <f t="shared" ca="1" si="615"/>
        <v>84.463182674199743</v>
      </c>
      <c r="S1059" s="15">
        <f t="shared" ca="1" si="615"/>
        <v>68.227275580665491</v>
      </c>
      <c r="T1059" s="15">
        <f t="shared" ca="1" si="615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616">SUM(,F1015,F1030,F1045)</f>
        <v>666.09067796610168</v>
      </c>
      <c r="G1060" s="15">
        <f t="shared" ca="1" si="616"/>
        <v>666.09067796610168</v>
      </c>
      <c r="H1060" s="15">
        <f t="shared" ca="1" si="616"/>
        <v>666.09067796610168</v>
      </c>
      <c r="I1060" s="15">
        <f t="shared" ca="1" si="616"/>
        <v>666.09067796610168</v>
      </c>
      <c r="J1060" s="15">
        <f t="shared" ca="1" si="616"/>
        <v>666.09067796610168</v>
      </c>
      <c r="K1060" s="15">
        <f t="shared" ca="1" si="616"/>
        <v>666.09067796610168</v>
      </c>
      <c r="L1060" s="15">
        <f t="shared" ca="1" si="616"/>
        <v>601.62457627118647</v>
      </c>
      <c r="M1060" s="15">
        <f t="shared" ca="1" si="616"/>
        <v>601.62457627118647</v>
      </c>
      <c r="N1060" s="15">
        <f t="shared" ca="1" si="616"/>
        <v>601.62457627118647</v>
      </c>
      <c r="O1060" s="15">
        <f t="shared" ca="1" si="616"/>
        <v>601.62457627118647</v>
      </c>
      <c r="P1060" s="15">
        <f t="shared" ca="1" si="616"/>
        <v>601.62457627118647</v>
      </c>
      <c r="Q1060" s="15">
        <f t="shared" ca="1" si="616"/>
        <v>601.62457627118647</v>
      </c>
      <c r="R1060" s="15">
        <f t="shared" ca="1" si="616"/>
        <v>601.62457627118647</v>
      </c>
      <c r="S1060" s="15">
        <f t="shared" ca="1" si="616"/>
        <v>601.62457627118647</v>
      </c>
      <c r="T1060" s="15">
        <f t="shared" ca="1" si="616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617">SUM(,F1016,F1031,F1046)</f>
        <v>408.22627118644067</v>
      </c>
      <c r="G1061" s="15">
        <f t="shared" ca="1" si="617"/>
        <v>408.22627118644067</v>
      </c>
      <c r="H1061" s="15">
        <f t="shared" ca="1" si="617"/>
        <v>408.22627118644067</v>
      </c>
      <c r="I1061" s="15">
        <f t="shared" ca="1" si="617"/>
        <v>408.22627118644067</v>
      </c>
      <c r="J1061" s="15">
        <f t="shared" ca="1" si="617"/>
        <v>408.22627118644067</v>
      </c>
      <c r="K1061" s="15">
        <f t="shared" ca="1" si="617"/>
        <v>408.22627118644067</v>
      </c>
      <c r="L1061" s="15">
        <f t="shared" ca="1" si="617"/>
        <v>369.54661016949154</v>
      </c>
      <c r="M1061" s="15">
        <f t="shared" ca="1" si="617"/>
        <v>369.54661016949154</v>
      </c>
      <c r="N1061" s="15">
        <f t="shared" ca="1" si="617"/>
        <v>369.54661016949154</v>
      </c>
      <c r="O1061" s="15">
        <f t="shared" ca="1" si="617"/>
        <v>369.54661016949154</v>
      </c>
      <c r="P1061" s="15">
        <f t="shared" ca="1" si="617"/>
        <v>369.54661016949154</v>
      </c>
      <c r="Q1061" s="15">
        <f t="shared" ca="1" si="617"/>
        <v>369.54661016949154</v>
      </c>
      <c r="R1061" s="15">
        <f t="shared" ca="1" si="617"/>
        <v>369.54661016949154</v>
      </c>
      <c r="S1061" s="15">
        <f t="shared" ca="1" si="617"/>
        <v>369.54661016949154</v>
      </c>
      <c r="T1061" s="15">
        <f t="shared" ca="1" si="617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618">SUM(G1057:G1061)</f>
        <v>2289.2064657878218</v>
      </c>
      <c r="H1062" s="15">
        <f t="shared" ref="H1062" ca="1" si="619">SUM(H1057:H1061)</f>
        <v>2272.9705586942873</v>
      </c>
      <c r="I1062" s="15">
        <f t="shared" ref="I1062" ca="1" si="620">SUM(I1057:I1061)</f>
        <v>2256.7346516007533</v>
      </c>
      <c r="J1062" s="15">
        <f t="shared" ref="J1062" ca="1" si="621">SUM(J1057:J1061)</f>
        <v>2240.4987445072188</v>
      </c>
      <c r="K1062" s="15">
        <f t="shared" ref="K1062" ca="1" si="622">SUM(K1057:K1061)</f>
        <v>2224.2628374136848</v>
      </c>
      <c r="L1062" s="15">
        <f t="shared" ref="L1062" ca="1" si="623">SUM(L1057:L1061)</f>
        <v>2066.2015065913374</v>
      </c>
      <c r="M1062" s="15">
        <f t="shared" ref="M1062" ca="1" si="624">SUM(M1057:M1061)</f>
        <v>2049.9655994978029</v>
      </c>
      <c r="N1062" s="15">
        <f t="shared" ref="N1062" ca="1" si="625">SUM(N1057:N1061)</f>
        <v>2033.7296924042687</v>
      </c>
      <c r="O1062" s="15">
        <f t="shared" ref="O1062" ca="1" si="626">SUM(O1057:O1061)</f>
        <v>2017.4937853107344</v>
      </c>
      <c r="P1062" s="15">
        <f t="shared" ref="P1062" ca="1" si="627">SUM(P1057:P1061)</f>
        <v>2001.2578782172004</v>
      </c>
      <c r="Q1062" s="15">
        <f t="shared" ref="Q1062" ca="1" si="628">SUM(Q1057:Q1061)</f>
        <v>1952.1442592592593</v>
      </c>
      <c r="R1062" s="15">
        <f t="shared" ref="R1062" ca="1" si="629">SUM(R1057:R1061)</f>
        <v>1903.0306403013185</v>
      </c>
      <c r="S1062" s="15">
        <f t="shared" ref="S1062" ca="1" si="630">SUM(S1057:S1061)</f>
        <v>1853.9170213433774</v>
      </c>
      <c r="T1062" s="15">
        <f t="shared" ref="T1062" ca="1" si="631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-282.15351781892218</v>
      </c>
      <c r="G1064" s="15">
        <f t="shared" ref="G1064:T1064" ca="1" si="632">SUM(,G1019,G1034,G1049)</f>
        <v>426.47208198055597</v>
      </c>
      <c r="H1064" s="15">
        <f t="shared" ca="1" si="632"/>
        <v>283.12285580898549</v>
      </c>
      <c r="I1064" s="15">
        <f t="shared" ca="1" si="632"/>
        <v>160.69582932172381</v>
      </c>
      <c r="J1064" s="15">
        <f t="shared" ca="1" si="632"/>
        <v>190.52604303889149</v>
      </c>
      <c r="K1064" s="15">
        <f t="shared" ca="1" si="632"/>
        <v>541.91346014588953</v>
      </c>
      <c r="L1064" s="15">
        <f t="shared" ca="1" si="632"/>
        <v>864.24396862046592</v>
      </c>
      <c r="M1064" s="15">
        <f t="shared" ca="1" si="632"/>
        <v>1075.4092228577542</v>
      </c>
      <c r="N1064" s="15">
        <f t="shared" ca="1" si="632"/>
        <v>1447.7397313323304</v>
      </c>
      <c r="O1064" s="15">
        <f t="shared" ca="1" si="632"/>
        <v>1497.7397313323304</v>
      </c>
      <c r="P1064" s="15">
        <f t="shared" ca="1" si="632"/>
        <v>1547.7397313323304</v>
      </c>
      <c r="Q1064" s="15">
        <f t="shared" ca="1" si="632"/>
        <v>1597.7397313323304</v>
      </c>
      <c r="R1064" s="15">
        <f t="shared" ca="1" si="632"/>
        <v>1647.7397313323304</v>
      </c>
      <c r="S1064" s="15">
        <f t="shared" ca="1" si="632"/>
        <v>1697.7397313323304</v>
      </c>
      <c r="T1064" s="15">
        <f t="shared" ca="1" si="632"/>
        <v>1747.7397313323304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633">SUM(,F1020,F1035,F1050)</f>
        <v>507.43180594647669</v>
      </c>
      <c r="G1065" s="15">
        <f t="shared" ca="1" si="633"/>
        <v>606.37956184080474</v>
      </c>
      <c r="H1065" s="15">
        <f t="shared" ca="1" si="633"/>
        <v>780.43803641707609</v>
      </c>
      <c r="I1065" s="15">
        <f t="shared" ca="1" si="633"/>
        <v>780.43803641707609</v>
      </c>
      <c r="J1065" s="15">
        <f t="shared" ca="1" si="633"/>
        <v>780.43803641707609</v>
      </c>
      <c r="K1065" s="15">
        <f t="shared" ca="1" si="633"/>
        <v>780.43803641707609</v>
      </c>
      <c r="L1065" s="15">
        <f t="shared" ca="1" si="633"/>
        <v>780.43803641707609</v>
      </c>
      <c r="M1065" s="15">
        <f t="shared" ca="1" si="633"/>
        <v>780.43803641707609</v>
      </c>
      <c r="N1065" s="15">
        <f t="shared" ca="1" si="633"/>
        <v>780.43803641707609</v>
      </c>
      <c r="O1065" s="15">
        <f t="shared" ca="1" si="633"/>
        <v>780.43803641707609</v>
      </c>
      <c r="P1065" s="15">
        <f t="shared" ca="1" si="633"/>
        <v>780.43803641707609</v>
      </c>
      <c r="Q1065" s="15">
        <f t="shared" ca="1" si="633"/>
        <v>714.68261268826245</v>
      </c>
      <c r="R1065" s="15">
        <f t="shared" ca="1" si="633"/>
        <v>648.92718895944904</v>
      </c>
      <c r="S1065" s="15">
        <f t="shared" ca="1" si="633"/>
        <v>583.17176523063551</v>
      </c>
      <c r="T1065" s="15">
        <f t="shared" ca="1" si="633"/>
        <v>517.41634150182199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634">SUM(,F1021,F1036,F1051)</f>
        <v>-282.15351781892218</v>
      </c>
      <c r="G1066" s="15">
        <f t="shared" ca="1" si="634"/>
        <v>426.47208198055597</v>
      </c>
      <c r="H1066" s="15">
        <f t="shared" ca="1" si="634"/>
        <v>283.12285580898549</v>
      </c>
      <c r="I1066" s="15">
        <f t="shared" ca="1" si="634"/>
        <v>160.69582932172381</v>
      </c>
      <c r="J1066" s="15">
        <f t="shared" ca="1" si="634"/>
        <v>190.52604303889149</v>
      </c>
      <c r="K1066" s="15">
        <f t="shared" ca="1" si="634"/>
        <v>541.91346014588953</v>
      </c>
      <c r="L1066" s="15">
        <f t="shared" ca="1" si="634"/>
        <v>864.24396862046592</v>
      </c>
      <c r="M1066" s="15">
        <f t="shared" ca="1" si="634"/>
        <v>1075.4092228577542</v>
      </c>
      <c r="N1066" s="15">
        <f t="shared" ca="1" si="634"/>
        <v>1447.7397313323304</v>
      </c>
      <c r="O1066" s="15">
        <f t="shared" ca="1" si="634"/>
        <v>1497.7397313323304</v>
      </c>
      <c r="P1066" s="15">
        <f t="shared" ca="1" si="634"/>
        <v>1547.7397313323304</v>
      </c>
      <c r="Q1066" s="15">
        <f t="shared" ca="1" si="634"/>
        <v>1597.7397313323304</v>
      </c>
      <c r="R1066" s="15">
        <f t="shared" ca="1" si="634"/>
        <v>1647.7397313323304</v>
      </c>
      <c r="S1066" s="15">
        <f t="shared" ca="1" si="634"/>
        <v>1697.7397313323304</v>
      </c>
      <c r="T1066" s="15">
        <f t="shared" ca="1" si="634"/>
        <v>1747.7397313323304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635">SUM(,F1022,F1037,F1052)</f>
        <v>767.92377136256039</v>
      </c>
      <c r="G1067" s="15">
        <f t="shared" ca="1" si="635"/>
        <v>770.17237471451563</v>
      </c>
      <c r="H1067" s="15">
        <f t="shared" ca="1" si="635"/>
        <v>770.17237471451563</v>
      </c>
      <c r="I1067" s="15">
        <f t="shared" ca="1" si="635"/>
        <v>770.17237471451563</v>
      </c>
      <c r="J1067" s="15">
        <f t="shared" ca="1" si="635"/>
        <v>770.17237471451563</v>
      </c>
      <c r="K1067" s="15">
        <f t="shared" ca="1" si="635"/>
        <v>770.17237471451563</v>
      </c>
      <c r="L1067" s="15">
        <f t="shared" ca="1" si="635"/>
        <v>705.70627301960042</v>
      </c>
      <c r="M1067" s="15">
        <f t="shared" ca="1" si="635"/>
        <v>705.70627301960042</v>
      </c>
      <c r="N1067" s="15">
        <f t="shared" ca="1" si="635"/>
        <v>705.70627301960042</v>
      </c>
      <c r="O1067" s="15">
        <f t="shared" ca="1" si="635"/>
        <v>705.70627301960042</v>
      </c>
      <c r="P1067" s="15">
        <f t="shared" ca="1" si="635"/>
        <v>705.70627301960042</v>
      </c>
      <c r="Q1067" s="15">
        <f t="shared" ca="1" si="635"/>
        <v>705.70627301960042</v>
      </c>
      <c r="R1067" s="15">
        <f t="shared" ca="1" si="635"/>
        <v>705.70627301960042</v>
      </c>
      <c r="S1067" s="15">
        <f t="shared" ca="1" si="635"/>
        <v>705.70627301960042</v>
      </c>
      <c r="T1067" s="15">
        <f t="shared" ca="1" si="635"/>
        <v>705.70627301960042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636">SUM(,F1023,F1038,F1053)</f>
        <v>-282.15351781892218</v>
      </c>
      <c r="G1068" s="15">
        <f t="shared" ca="1" si="636"/>
        <v>426.47208198055597</v>
      </c>
      <c r="H1068" s="15">
        <f t="shared" ca="1" si="636"/>
        <v>283.12285580898549</v>
      </c>
      <c r="I1068" s="15">
        <f t="shared" ca="1" si="636"/>
        <v>160.69582932172381</v>
      </c>
      <c r="J1068" s="15">
        <f t="shared" ca="1" si="636"/>
        <v>190.52604303889149</v>
      </c>
      <c r="K1068" s="15">
        <f t="shared" ca="1" si="636"/>
        <v>541.91346014588953</v>
      </c>
      <c r="L1068" s="15">
        <f t="shared" ca="1" si="636"/>
        <v>864.24396862046592</v>
      </c>
      <c r="M1068" s="15">
        <f t="shared" ca="1" si="636"/>
        <v>1075.4092228577542</v>
      </c>
      <c r="N1068" s="15">
        <f t="shared" ca="1" si="636"/>
        <v>1447.7397313323304</v>
      </c>
      <c r="O1068" s="15">
        <f t="shared" ca="1" si="636"/>
        <v>1497.7397313323304</v>
      </c>
      <c r="P1068" s="15">
        <f t="shared" ca="1" si="636"/>
        <v>1547.7397313323304</v>
      </c>
      <c r="Q1068" s="15">
        <f t="shared" ca="1" si="636"/>
        <v>1597.7397313323304</v>
      </c>
      <c r="R1068" s="15">
        <f t="shared" ca="1" si="636"/>
        <v>1647.7397313323304</v>
      </c>
      <c r="S1068" s="15">
        <f t="shared" ca="1" si="636"/>
        <v>1697.7397313323304</v>
      </c>
      <c r="T1068" s="15">
        <f t="shared" ca="1" si="636"/>
        <v>1747.7397313323304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428.89502385227047</v>
      </c>
      <c r="G1069" s="15">
        <f t="shared" ref="G1069" ca="1" si="637">SUM(G1064:G1068)</f>
        <v>2655.9681824969884</v>
      </c>
      <c r="H1069" s="15">
        <f t="shared" ref="H1069" ca="1" si="638">SUM(H1064:H1068)</f>
        <v>2399.9789785585485</v>
      </c>
      <c r="I1069" s="15">
        <f t="shared" ref="I1069" ca="1" si="639">SUM(I1064:I1068)</f>
        <v>2032.697899096763</v>
      </c>
      <c r="J1069" s="15">
        <f t="shared" ref="J1069" ca="1" si="640">SUM(J1064:J1068)</f>
        <v>2122.1885402482662</v>
      </c>
      <c r="K1069" s="15">
        <f t="shared" ref="K1069" ca="1" si="641">SUM(K1064:K1068)</f>
        <v>3176.3507915692603</v>
      </c>
      <c r="L1069" s="15">
        <f t="shared" ref="L1069" ca="1" si="642">SUM(L1064:L1068)</f>
        <v>4078.8762152980744</v>
      </c>
      <c r="M1069" s="15">
        <f t="shared" ref="M1069" ca="1" si="643">SUM(M1064:M1068)</f>
        <v>4712.3719780099391</v>
      </c>
      <c r="N1069" s="15">
        <f t="shared" ref="N1069" ca="1" si="644">SUM(N1064:N1068)</f>
        <v>5829.3635034336676</v>
      </c>
      <c r="O1069" s="15">
        <f t="shared" ref="O1069" ca="1" si="645">SUM(O1064:O1068)</f>
        <v>5979.3635034336676</v>
      </c>
      <c r="P1069" s="15">
        <f t="shared" ref="P1069" ca="1" si="646">SUM(P1064:P1068)</f>
        <v>6129.3635034336676</v>
      </c>
      <c r="Q1069" s="15">
        <f t="shared" ref="Q1069" ca="1" si="647">SUM(Q1064:Q1068)</f>
        <v>6213.6080797048544</v>
      </c>
      <c r="R1069" s="15">
        <f t="shared" ref="R1069" ca="1" si="648">SUM(R1064:R1068)</f>
        <v>6297.8526559760412</v>
      </c>
      <c r="S1069" s="15">
        <f t="shared" ref="S1069" ca="1" si="649">SUM(S1064:S1068)</f>
        <v>6382.097232247228</v>
      </c>
      <c r="T1069" s="15">
        <f t="shared" ref="T1069" ca="1" si="650">SUM(T1064:T1068)</f>
        <v>6466.341808518413</v>
      </c>
      <c r="X1069" s="36"/>
    </row>
    <row r="1071" spans="2:24">
      <c r="B1071" s="8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ca="1" si="651">F6*SUMPRODUCT(F$807:F$812,F$166:F$171)</f>
        <v>-60.01972799917236</v>
      </c>
      <c r="G1078" s="15">
        <f t="shared" ca="1" si="651"/>
        <v>-322.20687883716124</v>
      </c>
      <c r="H1078" s="15">
        <f t="shared" ca="1" si="651"/>
        <v>-322.20687883716124</v>
      </c>
      <c r="I1078" s="15">
        <f t="shared" ca="1" si="651"/>
        <v>-322.20687883716124</v>
      </c>
      <c r="J1078" s="15">
        <f t="shared" ca="1" si="651"/>
        <v>-322.20687883716124</v>
      </c>
      <c r="K1078" s="15">
        <f t="shared" ca="1" si="651"/>
        <v>-322.20687883716124</v>
      </c>
      <c r="L1078" s="15">
        <f t="shared" ca="1" si="651"/>
        <v>-322.20687883716124</v>
      </c>
      <c r="M1078" s="15">
        <f t="shared" ca="1" si="651"/>
        <v>-322.20687883716124</v>
      </c>
      <c r="N1078" s="15">
        <f t="shared" ca="1" si="651"/>
        <v>-322.20687883716124</v>
      </c>
      <c r="O1078" s="15">
        <f t="shared" ca="1" si="651"/>
        <v>-322.20687883716124</v>
      </c>
      <c r="P1078" s="15">
        <f t="shared" ca="1" si="651"/>
        <v>-322.20687883716124</v>
      </c>
      <c r="Q1078" s="15">
        <f t="shared" ca="1" si="651"/>
        <v>-322.20687883716124</v>
      </c>
      <c r="R1078" s="15">
        <f t="shared" ca="1" si="651"/>
        <v>-322.20687883716124</v>
      </c>
      <c r="S1078" s="15">
        <f t="shared" ca="1" si="651"/>
        <v>-322.20687883716124</v>
      </c>
      <c r="T1078" s="15">
        <f t="shared" ca="1" si="651"/>
        <v>-322.20687883716124</v>
      </c>
    </row>
    <row r="1079" spans="4:20">
      <c r="F1079" s="15">
        <f t="shared" ref="F1079:T1079" ca="1" si="652">F7*SUMPRODUCT(F$807:F$812,F$166:F$171)</f>
        <v>-60.01972799917236</v>
      </c>
      <c r="G1079" s="15">
        <f t="shared" ca="1" si="652"/>
        <v>-322.20687883716124</v>
      </c>
      <c r="H1079" s="15">
        <f t="shared" ca="1" si="652"/>
        <v>-322.20687883716124</v>
      </c>
      <c r="I1079" s="15">
        <f t="shared" ca="1" si="652"/>
        <v>-322.20687883716124</v>
      </c>
      <c r="J1079" s="15">
        <f t="shared" ca="1" si="652"/>
        <v>-322.20687883716124</v>
      </c>
      <c r="K1079" s="15">
        <f t="shared" ca="1" si="652"/>
        <v>-322.20687883716124</v>
      </c>
      <c r="L1079" s="15">
        <f t="shared" ca="1" si="652"/>
        <v>-322.20687883716124</v>
      </c>
      <c r="M1079" s="15">
        <f t="shared" ca="1" si="652"/>
        <v>-322.20687883716124</v>
      </c>
      <c r="N1079" s="15">
        <f t="shared" ca="1" si="652"/>
        <v>-322.20687883716124</v>
      </c>
      <c r="O1079" s="15">
        <f t="shared" ca="1" si="652"/>
        <v>-322.20687883716124</v>
      </c>
      <c r="P1079" s="15">
        <f t="shared" ca="1" si="652"/>
        <v>-322.20687883716124</v>
      </c>
      <c r="Q1079" s="15">
        <f t="shared" ca="1" si="652"/>
        <v>-322.20687883716124</v>
      </c>
      <c r="R1079" s="15">
        <f t="shared" ca="1" si="652"/>
        <v>-322.20687883716124</v>
      </c>
      <c r="S1079" s="15">
        <f t="shared" ca="1" si="652"/>
        <v>-322.20687883716124</v>
      </c>
      <c r="T1079" s="15">
        <f t="shared" ca="1" si="652"/>
        <v>-322.20687883716124</v>
      </c>
    </row>
    <row r="1080" spans="4:20">
      <c r="F1080" s="15">
        <f t="shared" ref="F1080:T1080" ca="1" si="653">F8*SUMPRODUCT(F$807:F$812,F$166:F$171)</f>
        <v>-60.01972799917236</v>
      </c>
      <c r="G1080" s="15">
        <f t="shared" ca="1" si="653"/>
        <v>-322.20687883716124</v>
      </c>
      <c r="H1080" s="15">
        <f t="shared" ca="1" si="653"/>
        <v>-322.20687883716124</v>
      </c>
      <c r="I1080" s="15">
        <f t="shared" ca="1" si="653"/>
        <v>-322.20687883716124</v>
      </c>
      <c r="J1080" s="15">
        <f t="shared" ca="1" si="653"/>
        <v>-322.20687883716124</v>
      </c>
      <c r="K1080" s="15">
        <f t="shared" ca="1" si="653"/>
        <v>-322.20687883716124</v>
      </c>
      <c r="L1080" s="15">
        <f t="shared" ca="1" si="653"/>
        <v>-322.20687883716124</v>
      </c>
      <c r="M1080" s="15">
        <f t="shared" ca="1" si="653"/>
        <v>-322.20687883716124</v>
      </c>
      <c r="N1080" s="15">
        <f t="shared" ca="1" si="653"/>
        <v>-322.20687883716124</v>
      </c>
      <c r="O1080" s="15">
        <f t="shared" ca="1" si="653"/>
        <v>-322.20687883716124</v>
      </c>
      <c r="P1080" s="15">
        <f t="shared" ca="1" si="653"/>
        <v>-322.20687883716124</v>
      </c>
      <c r="Q1080" s="15">
        <f t="shared" ca="1" si="653"/>
        <v>-322.20687883716124</v>
      </c>
      <c r="R1080" s="15">
        <f t="shared" ca="1" si="653"/>
        <v>-322.20687883716124</v>
      </c>
      <c r="S1080" s="15">
        <f t="shared" ca="1" si="653"/>
        <v>-322.20687883716124</v>
      </c>
      <c r="T1080" s="15">
        <f t="shared" ca="1" si="653"/>
        <v>-322.20687883716124</v>
      </c>
    </row>
    <row r="1081" spans="4:20">
      <c r="F1081" s="15">
        <f t="shared" ref="F1081:T1081" ca="1" si="654">F9*SUMPRODUCT(F$807:F$812,F$166:F$171)</f>
        <v>-60.01972799917236</v>
      </c>
      <c r="G1081" s="15">
        <f t="shared" ca="1" si="654"/>
        <v>-322.20687883716124</v>
      </c>
      <c r="H1081" s="15">
        <f t="shared" ca="1" si="654"/>
        <v>-322.20687883716124</v>
      </c>
      <c r="I1081" s="15">
        <f t="shared" ca="1" si="654"/>
        <v>-322.20687883716124</v>
      </c>
      <c r="J1081" s="15">
        <f t="shared" ca="1" si="654"/>
        <v>-322.20687883716124</v>
      </c>
      <c r="K1081" s="15">
        <f t="shared" ca="1" si="654"/>
        <v>-322.20687883716124</v>
      </c>
      <c r="L1081" s="15">
        <f t="shared" ca="1" si="654"/>
        <v>-322.20687883716124</v>
      </c>
      <c r="M1081" s="15">
        <f t="shared" ca="1" si="654"/>
        <v>-322.20687883716124</v>
      </c>
      <c r="N1081" s="15">
        <f t="shared" ca="1" si="654"/>
        <v>-322.20687883716124</v>
      </c>
      <c r="O1081" s="15">
        <f t="shared" ca="1" si="654"/>
        <v>-322.20687883716124</v>
      </c>
      <c r="P1081" s="15">
        <f t="shared" ca="1" si="654"/>
        <v>-322.20687883716124</v>
      </c>
      <c r="Q1081" s="15">
        <f t="shared" ca="1" si="654"/>
        <v>-322.20687883716124</v>
      </c>
      <c r="R1081" s="15">
        <f t="shared" ca="1" si="654"/>
        <v>-322.20687883716124</v>
      </c>
      <c r="S1081" s="15">
        <f t="shared" ca="1" si="654"/>
        <v>-322.20687883716124</v>
      </c>
      <c r="T1081" s="15">
        <f t="shared" ca="1" si="654"/>
        <v>-322.20687883716124</v>
      </c>
    </row>
    <row r="1082" spans="4:20">
      <c r="F1082" s="15">
        <f t="shared" ref="F1082:T1082" ca="1" si="655">F10*SUMPRODUCT(F$807:F$812,F$166:F$171)</f>
        <v>-60.01972799917236</v>
      </c>
      <c r="G1082" s="15">
        <f t="shared" ca="1" si="655"/>
        <v>-322.20687883716124</v>
      </c>
      <c r="H1082" s="15">
        <f t="shared" ca="1" si="655"/>
        <v>-322.20687883716124</v>
      </c>
      <c r="I1082" s="15">
        <f t="shared" ca="1" si="655"/>
        <v>-322.20687883716124</v>
      </c>
      <c r="J1082" s="15">
        <f t="shared" ca="1" si="655"/>
        <v>-322.20687883716124</v>
      </c>
      <c r="K1082" s="15">
        <f t="shared" ca="1" si="655"/>
        <v>-322.20687883716124</v>
      </c>
      <c r="L1082" s="15">
        <f t="shared" ca="1" si="655"/>
        <v>-322.20687883716124</v>
      </c>
      <c r="M1082" s="15">
        <f t="shared" ca="1" si="655"/>
        <v>-322.20687883716124</v>
      </c>
      <c r="N1082" s="15">
        <f t="shared" ca="1" si="655"/>
        <v>-322.20687883716124</v>
      </c>
      <c r="O1082" s="15">
        <f t="shared" ca="1" si="655"/>
        <v>-322.20687883716124</v>
      </c>
      <c r="P1082" s="15">
        <f t="shared" ca="1" si="655"/>
        <v>-322.20687883716124</v>
      </c>
      <c r="Q1082" s="15">
        <f t="shared" ca="1" si="655"/>
        <v>-322.20687883716124</v>
      </c>
      <c r="R1082" s="15">
        <f t="shared" ca="1" si="655"/>
        <v>-322.20687883716124</v>
      </c>
      <c r="S1082" s="15">
        <f t="shared" ca="1" si="655"/>
        <v>-322.20687883716124</v>
      </c>
      <c r="T1082" s="15">
        <f t="shared" ca="1" si="655"/>
        <v>-322.20687883716124</v>
      </c>
    </row>
    <row r="1085" spans="4:20">
      <c r="D1085" s="13" t="s">
        <v>544</v>
      </c>
      <c r="F1085" s="15">
        <f t="shared" ref="F1085:T1085" ca="1" si="656">IFERROR((F151/SUM(F$151:F$155)*F$971),0)</f>
        <v>-361.78378981974981</v>
      </c>
      <c r="G1085" s="15">
        <f t="shared" ca="1" si="656"/>
        <v>0</v>
      </c>
      <c r="H1085" s="15">
        <f t="shared" ca="1" si="656"/>
        <v>0</v>
      </c>
      <c r="I1085" s="15">
        <f t="shared" ca="1" si="656"/>
        <v>0</v>
      </c>
      <c r="J1085" s="15">
        <f t="shared" ca="1" si="656"/>
        <v>0</v>
      </c>
      <c r="K1085" s="15">
        <f t="shared" ca="1" si="656"/>
        <v>0</v>
      </c>
      <c r="L1085" s="15">
        <f t="shared" ca="1" si="656"/>
        <v>0</v>
      </c>
      <c r="M1085" s="15">
        <f t="shared" ca="1" si="656"/>
        <v>0</v>
      </c>
      <c r="N1085" s="15">
        <f t="shared" ca="1" si="656"/>
        <v>0</v>
      </c>
      <c r="O1085" s="15">
        <f t="shared" ca="1" si="656"/>
        <v>0</v>
      </c>
      <c r="P1085" s="15">
        <f t="shared" ca="1" si="656"/>
        <v>0</v>
      </c>
      <c r="Q1085" s="15">
        <f t="shared" ca="1" si="656"/>
        <v>0</v>
      </c>
      <c r="R1085" s="15">
        <f t="shared" ca="1" si="656"/>
        <v>0</v>
      </c>
      <c r="S1085" s="15">
        <f t="shared" ca="1" si="656"/>
        <v>0</v>
      </c>
      <c r="T1085" s="15">
        <f t="shared" ca="1" si="656"/>
        <v>0</v>
      </c>
    </row>
    <row r="1086" spans="4:20">
      <c r="F1086" s="15">
        <f t="shared" ref="F1086:T1086" ca="1" si="657">IFERROR((F152/SUM(F$151:F$155)*F$971),0)</f>
        <v>0</v>
      </c>
      <c r="G1086" s="15">
        <f t="shared" ca="1" si="657"/>
        <v>0</v>
      </c>
      <c r="H1086" s="15">
        <f t="shared" ca="1" si="657"/>
        <v>0</v>
      </c>
      <c r="I1086" s="15">
        <f t="shared" ca="1" si="657"/>
        <v>0</v>
      </c>
      <c r="J1086" s="15">
        <f t="shared" ca="1" si="657"/>
        <v>0</v>
      </c>
      <c r="K1086" s="15">
        <f t="shared" ca="1" si="657"/>
        <v>0</v>
      </c>
      <c r="L1086" s="15">
        <f t="shared" ca="1" si="657"/>
        <v>0</v>
      </c>
      <c r="M1086" s="15">
        <f t="shared" ca="1" si="657"/>
        <v>0</v>
      </c>
      <c r="N1086" s="15">
        <f t="shared" ca="1" si="657"/>
        <v>0</v>
      </c>
      <c r="O1086" s="15">
        <f t="shared" ca="1" si="657"/>
        <v>0</v>
      </c>
      <c r="P1086" s="15">
        <f t="shared" ca="1" si="657"/>
        <v>0</v>
      </c>
      <c r="Q1086" s="15">
        <f t="shared" ca="1" si="657"/>
        <v>0</v>
      </c>
      <c r="R1086" s="15">
        <f t="shared" ca="1" si="657"/>
        <v>0</v>
      </c>
      <c r="S1086" s="15">
        <f t="shared" ca="1" si="657"/>
        <v>0</v>
      </c>
      <c r="T1086" s="15">
        <f t="shared" ca="1" si="657"/>
        <v>0</v>
      </c>
    </row>
    <row r="1087" spans="4:20">
      <c r="F1087" s="15">
        <f t="shared" ref="F1087:T1087" ca="1" si="658">IFERROR((F153/SUM(F$151:F$155)*F$971),0)</f>
        <v>-361.78378981974981</v>
      </c>
      <c r="G1087" s="15">
        <f t="shared" ca="1" si="658"/>
        <v>0</v>
      </c>
      <c r="H1087" s="15">
        <f t="shared" ca="1" si="658"/>
        <v>0</v>
      </c>
      <c r="I1087" s="15">
        <f t="shared" ca="1" si="658"/>
        <v>0</v>
      </c>
      <c r="J1087" s="15">
        <f t="shared" ca="1" si="658"/>
        <v>0</v>
      </c>
      <c r="K1087" s="15">
        <f t="shared" ca="1" si="658"/>
        <v>0</v>
      </c>
      <c r="L1087" s="15">
        <f t="shared" ca="1" si="658"/>
        <v>0</v>
      </c>
      <c r="M1087" s="15">
        <f t="shared" ca="1" si="658"/>
        <v>0</v>
      </c>
      <c r="N1087" s="15">
        <f t="shared" ca="1" si="658"/>
        <v>0</v>
      </c>
      <c r="O1087" s="15">
        <f t="shared" ca="1" si="658"/>
        <v>0</v>
      </c>
      <c r="P1087" s="15">
        <f t="shared" ca="1" si="658"/>
        <v>0</v>
      </c>
      <c r="Q1087" s="15">
        <f t="shared" ca="1" si="658"/>
        <v>0</v>
      </c>
      <c r="R1087" s="15">
        <f t="shared" ca="1" si="658"/>
        <v>0</v>
      </c>
      <c r="S1087" s="15">
        <f t="shared" ca="1" si="658"/>
        <v>0</v>
      </c>
      <c r="T1087" s="15">
        <f t="shared" ca="1" si="658"/>
        <v>0</v>
      </c>
    </row>
    <row r="1088" spans="4:20">
      <c r="F1088" s="15">
        <f t="shared" ref="F1088:T1088" ca="1" si="659">IFERROR((F154/SUM(F$151:F$155)*F$971),0)</f>
        <v>0</v>
      </c>
      <c r="G1088" s="15">
        <f t="shared" ca="1" si="659"/>
        <v>0</v>
      </c>
      <c r="H1088" s="15">
        <f t="shared" ca="1" si="659"/>
        <v>0</v>
      </c>
      <c r="I1088" s="15">
        <f t="shared" ca="1" si="659"/>
        <v>0</v>
      </c>
      <c r="J1088" s="15">
        <f t="shared" ca="1" si="659"/>
        <v>0</v>
      </c>
      <c r="K1088" s="15">
        <f t="shared" ca="1" si="659"/>
        <v>0</v>
      </c>
      <c r="L1088" s="15">
        <f t="shared" ca="1" si="659"/>
        <v>0</v>
      </c>
      <c r="M1088" s="15">
        <f t="shared" ca="1" si="659"/>
        <v>0</v>
      </c>
      <c r="N1088" s="15">
        <f t="shared" ca="1" si="659"/>
        <v>0</v>
      </c>
      <c r="O1088" s="15">
        <f t="shared" ca="1" si="659"/>
        <v>0</v>
      </c>
      <c r="P1088" s="15">
        <f t="shared" ca="1" si="659"/>
        <v>0</v>
      </c>
      <c r="Q1088" s="15">
        <f t="shared" ca="1" si="659"/>
        <v>0</v>
      </c>
      <c r="R1088" s="15">
        <f t="shared" ca="1" si="659"/>
        <v>0</v>
      </c>
      <c r="S1088" s="15">
        <f t="shared" ca="1" si="659"/>
        <v>0</v>
      </c>
      <c r="T1088" s="15">
        <f t="shared" ca="1" si="659"/>
        <v>0</v>
      </c>
    </row>
    <row r="1089" spans="4:20">
      <c r="F1089" s="15">
        <f t="shared" ref="F1089:T1089" ca="1" si="660">IFERROR((F155/SUM(F$151:F$155)*F$971),0)</f>
        <v>-361.78378981974981</v>
      </c>
      <c r="G1089" s="15">
        <f t="shared" ca="1" si="660"/>
        <v>0</v>
      </c>
      <c r="H1089" s="15">
        <f t="shared" ca="1" si="660"/>
        <v>0</v>
      </c>
      <c r="I1089" s="15">
        <f t="shared" ca="1" si="660"/>
        <v>0</v>
      </c>
      <c r="J1089" s="15">
        <f t="shared" ca="1" si="660"/>
        <v>0</v>
      </c>
      <c r="K1089" s="15">
        <f t="shared" ca="1" si="660"/>
        <v>0</v>
      </c>
      <c r="L1089" s="15">
        <f t="shared" ca="1" si="660"/>
        <v>0</v>
      </c>
      <c r="M1089" s="15">
        <f t="shared" ca="1" si="660"/>
        <v>0</v>
      </c>
      <c r="N1089" s="15">
        <f t="shared" ca="1" si="660"/>
        <v>0</v>
      </c>
      <c r="O1089" s="15">
        <f t="shared" ca="1" si="660"/>
        <v>0</v>
      </c>
      <c r="P1089" s="15">
        <f t="shared" ca="1" si="660"/>
        <v>0</v>
      </c>
      <c r="Q1089" s="15">
        <f t="shared" ca="1" si="660"/>
        <v>0</v>
      </c>
      <c r="R1089" s="15">
        <f t="shared" ca="1" si="660"/>
        <v>0</v>
      </c>
      <c r="S1089" s="15">
        <f t="shared" ca="1" si="660"/>
        <v>0</v>
      </c>
      <c r="T1089" s="15">
        <f t="shared" ca="1" si="660"/>
        <v>0</v>
      </c>
    </row>
    <row r="1091" spans="4:20">
      <c r="D1091" s="13" t="s">
        <v>545</v>
      </c>
      <c r="F1091" s="15">
        <f t="shared" ref="F1091:T1091" ca="1" si="661">(SUM(F693,F705,F698,F710)*F$718*F$722)</f>
        <v>0</v>
      </c>
      <c r="G1091" s="15">
        <f t="shared" ca="1" si="661"/>
        <v>0</v>
      </c>
      <c r="H1091" s="15">
        <f t="shared" ca="1" si="661"/>
        <v>-5.0847457627118642</v>
      </c>
      <c r="I1091" s="15">
        <f t="shared" ca="1" si="661"/>
        <v>-7.6271186440677958</v>
      </c>
      <c r="J1091" s="15">
        <f t="shared" ca="1" si="661"/>
        <v>-10.169491525423728</v>
      </c>
      <c r="K1091" s="15">
        <f t="shared" ca="1" si="661"/>
        <v>-106.77966101694915</v>
      </c>
      <c r="L1091" s="15">
        <f t="shared" ca="1" si="661"/>
        <v>-116.94915254237287</v>
      </c>
      <c r="M1091" s="15">
        <f t="shared" ca="1" si="661"/>
        <v>-122.03389830508473</v>
      </c>
      <c r="N1091" s="15">
        <f t="shared" ca="1" si="661"/>
        <v>-132.20338983050846</v>
      </c>
      <c r="O1091" s="15">
        <f t="shared" ca="1" si="661"/>
        <v>-132.20338983050846</v>
      </c>
      <c r="P1091" s="15">
        <f t="shared" ca="1" si="661"/>
        <v>-132.20338983050846</v>
      </c>
      <c r="Q1091" s="15">
        <f t="shared" ca="1" si="661"/>
        <v>-132.20338983050846</v>
      </c>
      <c r="R1091" s="15">
        <f t="shared" ca="1" si="661"/>
        <v>-132.20338983050846</v>
      </c>
      <c r="S1091" s="15">
        <f t="shared" ca="1" si="661"/>
        <v>-132.20338983050846</v>
      </c>
      <c r="T1091" s="15">
        <f t="shared" ca="1" si="661"/>
        <v>-132.20338983050846</v>
      </c>
    </row>
    <row r="1092" spans="4:20">
      <c r="F1092" s="15">
        <f t="shared" ref="F1092:T1092" ca="1" si="662">(SUM(F694,F706,F699,F711)*F$718*F$722)</f>
        <v>-105.76271186440677</v>
      </c>
      <c r="G1092" s="15">
        <f t="shared" ca="1" si="662"/>
        <v>-108.8135593220339</v>
      </c>
      <c r="H1092" s="15">
        <f t="shared" ca="1" si="662"/>
        <v>-114.3050847457627</v>
      </c>
      <c r="I1092" s="15">
        <f t="shared" ca="1" si="662"/>
        <v>-114.3050847457627</v>
      </c>
      <c r="J1092" s="15">
        <f t="shared" ca="1" si="662"/>
        <v>-114.3050847457627</v>
      </c>
      <c r="K1092" s="15">
        <f t="shared" ca="1" si="662"/>
        <v>-114.3050847457627</v>
      </c>
      <c r="L1092" s="15">
        <f t="shared" ca="1" si="662"/>
        <v>-114.3050847457627</v>
      </c>
      <c r="M1092" s="15">
        <f t="shared" ca="1" si="662"/>
        <v>-114.3050847457627</v>
      </c>
      <c r="N1092" s="15">
        <f t="shared" ca="1" si="662"/>
        <v>-114.3050847457627</v>
      </c>
      <c r="O1092" s="15">
        <f t="shared" ca="1" si="662"/>
        <v>-114.3050847457627</v>
      </c>
      <c r="P1092" s="15">
        <f t="shared" ca="1" si="662"/>
        <v>-114.3050847457627</v>
      </c>
      <c r="Q1092" s="15">
        <f t="shared" ca="1" si="662"/>
        <v>-112.23050847457625</v>
      </c>
      <c r="R1092" s="15">
        <f t="shared" ca="1" si="662"/>
        <v>-110.15593220338984</v>
      </c>
      <c r="S1092" s="15">
        <f t="shared" ca="1" si="662"/>
        <v>-108.08135593220338</v>
      </c>
      <c r="T1092" s="15">
        <f t="shared" ca="1" si="662"/>
        <v>-106.00677966101695</v>
      </c>
    </row>
    <row r="1093" spans="4:20">
      <c r="F1093" s="15">
        <f t="shared" ref="F1093:T1093" ca="1" si="663">(SUM(F695,F707,F700,F712)*F$718*F$722)</f>
        <v>0</v>
      </c>
      <c r="G1093" s="15">
        <f t="shared" ca="1" si="663"/>
        <v>0</v>
      </c>
      <c r="H1093" s="15">
        <f t="shared" ca="1" si="663"/>
        <v>-5.0847457627118642</v>
      </c>
      <c r="I1093" s="15">
        <f t="shared" ca="1" si="663"/>
        <v>-7.6271186440677958</v>
      </c>
      <c r="J1093" s="15">
        <f t="shared" ca="1" si="663"/>
        <v>-10.169491525423728</v>
      </c>
      <c r="K1093" s="15">
        <f t="shared" ca="1" si="663"/>
        <v>-106.77966101694915</v>
      </c>
      <c r="L1093" s="15">
        <f t="shared" ca="1" si="663"/>
        <v>-116.94915254237287</v>
      </c>
      <c r="M1093" s="15">
        <f t="shared" ca="1" si="663"/>
        <v>-122.03389830508473</v>
      </c>
      <c r="N1093" s="15">
        <f t="shared" ca="1" si="663"/>
        <v>-132.20338983050846</v>
      </c>
      <c r="O1093" s="15">
        <f t="shared" ca="1" si="663"/>
        <v>-132.20338983050846</v>
      </c>
      <c r="P1093" s="15">
        <f t="shared" ca="1" si="663"/>
        <v>-132.20338983050846</v>
      </c>
      <c r="Q1093" s="15">
        <f t="shared" ca="1" si="663"/>
        <v>-132.20338983050846</v>
      </c>
      <c r="R1093" s="15">
        <f t="shared" ca="1" si="663"/>
        <v>-132.20338983050846</v>
      </c>
      <c r="S1093" s="15">
        <f t="shared" ca="1" si="663"/>
        <v>-132.20338983050846</v>
      </c>
      <c r="T1093" s="15">
        <f t="shared" ca="1" si="663"/>
        <v>-132.20338983050846</v>
      </c>
    </row>
    <row r="1094" spans="4:20">
      <c r="F1094" s="15">
        <f t="shared" ref="F1094:T1094" ca="1" si="664">(SUM(F696,F708,F701,F713)*F$718*F$722)</f>
        <v>-20.338983050847457</v>
      </c>
      <c r="G1094" s="15">
        <f t="shared" ca="1" si="664"/>
        <v>-20.338983050847457</v>
      </c>
      <c r="H1094" s="15">
        <f t="shared" ca="1" si="664"/>
        <v>-20.338983050847457</v>
      </c>
      <c r="I1094" s="15">
        <f t="shared" ca="1" si="664"/>
        <v>-20.338983050847457</v>
      </c>
      <c r="J1094" s="15">
        <f t="shared" ca="1" si="664"/>
        <v>-20.338983050847457</v>
      </c>
      <c r="K1094" s="15">
        <f t="shared" ca="1" si="664"/>
        <v>-20.338983050847457</v>
      </c>
      <c r="L1094" s="15">
        <f t="shared" ca="1" si="664"/>
        <v>-18.305084745762709</v>
      </c>
      <c r="M1094" s="15">
        <f t="shared" ca="1" si="664"/>
        <v>-18.305084745762709</v>
      </c>
      <c r="N1094" s="15">
        <f t="shared" ca="1" si="664"/>
        <v>-18.305084745762709</v>
      </c>
      <c r="O1094" s="15">
        <f t="shared" ca="1" si="664"/>
        <v>-18.305084745762709</v>
      </c>
      <c r="P1094" s="15">
        <f t="shared" ca="1" si="664"/>
        <v>-18.305084745762709</v>
      </c>
      <c r="Q1094" s="15">
        <f t="shared" ca="1" si="664"/>
        <v>-18.305084745762709</v>
      </c>
      <c r="R1094" s="15">
        <f t="shared" ca="1" si="664"/>
        <v>-18.305084745762709</v>
      </c>
      <c r="S1094" s="15">
        <f t="shared" ca="1" si="664"/>
        <v>-18.305084745762709</v>
      </c>
      <c r="T1094" s="15">
        <f t="shared" ca="1" si="664"/>
        <v>-18.305084745762709</v>
      </c>
    </row>
    <row r="1095" spans="4:20">
      <c r="F1095" s="15">
        <f t="shared" ref="F1095:T1095" ca="1" si="665">(SUM(F697,F709,F702,F714)*F$718*F$722)</f>
        <v>0</v>
      </c>
      <c r="G1095" s="15">
        <f t="shared" ca="1" si="665"/>
        <v>0</v>
      </c>
      <c r="H1095" s="15">
        <f t="shared" ca="1" si="665"/>
        <v>-5.0847457627118642</v>
      </c>
      <c r="I1095" s="15">
        <f t="shared" ca="1" si="665"/>
        <v>-7.6271186440677958</v>
      </c>
      <c r="J1095" s="15">
        <f t="shared" ca="1" si="665"/>
        <v>-10.169491525423728</v>
      </c>
      <c r="K1095" s="15">
        <f t="shared" ca="1" si="665"/>
        <v>-106.77966101694915</v>
      </c>
      <c r="L1095" s="15">
        <f t="shared" ca="1" si="665"/>
        <v>-116.94915254237287</v>
      </c>
      <c r="M1095" s="15">
        <f t="shared" ca="1" si="665"/>
        <v>-122.03389830508473</v>
      </c>
      <c r="N1095" s="15">
        <f t="shared" ca="1" si="665"/>
        <v>-132.20338983050846</v>
      </c>
      <c r="O1095" s="15">
        <f t="shared" ca="1" si="665"/>
        <v>-132.20338983050846</v>
      </c>
      <c r="P1095" s="15">
        <f t="shared" ca="1" si="665"/>
        <v>-132.20338983050846</v>
      </c>
      <c r="Q1095" s="15">
        <f t="shared" ca="1" si="665"/>
        <v>-132.20338983050846</v>
      </c>
      <c r="R1095" s="15">
        <f t="shared" ca="1" si="665"/>
        <v>-132.20338983050846</v>
      </c>
      <c r="S1095" s="15">
        <f t="shared" ca="1" si="665"/>
        <v>-132.20338983050846</v>
      </c>
      <c r="T1095" s="15">
        <f t="shared" ca="1" si="665"/>
        <v>-132.20338983050846</v>
      </c>
    </row>
  </sheetData>
  <pageMargins left="0.7" right="0.7" top="0.75" bottom="0.75" header="0.3" footer="0.3"/>
  <pageSetup orientation="portrait" r:id="rId1"/>
  <cellWatches>
    <cellWatch r="F974"/>
  </cellWatche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2" activePane="bottomRight" state="frozen"/>
      <selection activeCell="F692" sqref="F692:T697"/>
      <selection pane="topRight" activeCell="F692" sqref="F692:T697"/>
      <selection pane="bottomLeft" activeCell="F692" sqref="F692:T697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input'!$E$42*PP0!F51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323</v>
      </c>
      <c r="G97" s="15" t="str">
        <f>F97</f>
        <v>PP0</v>
      </c>
      <c r="H97" s="15" t="str">
        <f t="shared" ref="H97:T97" si="38">G97</f>
        <v>PP0</v>
      </c>
      <c r="I97" s="15" t="str">
        <f t="shared" si="38"/>
        <v>PP0</v>
      </c>
      <c r="J97" s="15" t="str">
        <f t="shared" si="38"/>
        <v>PP0</v>
      </c>
      <c r="K97" s="15" t="str">
        <f t="shared" si="38"/>
        <v>PP0</v>
      </c>
      <c r="L97" s="15" t="str">
        <f t="shared" si="38"/>
        <v>PP0</v>
      </c>
      <c r="M97" s="15" t="str">
        <f t="shared" si="38"/>
        <v>PP0</v>
      </c>
      <c r="N97" s="15" t="str">
        <f t="shared" si="38"/>
        <v>PP0</v>
      </c>
      <c r="O97" s="15" t="str">
        <f t="shared" si="38"/>
        <v>PP0</v>
      </c>
      <c r="P97" s="15" t="str">
        <f t="shared" si="38"/>
        <v>PP0</v>
      </c>
      <c r="Q97" s="15" t="str">
        <f t="shared" si="38"/>
        <v>PP0</v>
      </c>
      <c r="R97" s="15" t="str">
        <f t="shared" si="38"/>
        <v>PP0</v>
      </c>
      <c r="S97" s="15" t="str">
        <f t="shared" si="38"/>
        <v>PP0</v>
      </c>
      <c r="T97" s="15" t="str">
        <f t="shared" si="38"/>
        <v>PP0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323</v>
      </c>
      <c r="G98" s="15" t="str">
        <f t="shared" ref="G98:T101" si="39">F98</f>
        <v>PP0</v>
      </c>
      <c r="H98" s="15" t="str">
        <f t="shared" si="39"/>
        <v>PP0</v>
      </c>
      <c r="I98" s="15" t="str">
        <f t="shared" si="39"/>
        <v>PP0</v>
      </c>
      <c r="J98" s="15" t="str">
        <f t="shared" si="39"/>
        <v>PP0</v>
      </c>
      <c r="K98" s="15" t="str">
        <f t="shared" si="39"/>
        <v>PP0</v>
      </c>
      <c r="L98" s="15" t="str">
        <f t="shared" si="39"/>
        <v>PP0</v>
      </c>
      <c r="M98" s="15" t="str">
        <f t="shared" si="39"/>
        <v>PP0</v>
      </c>
      <c r="N98" s="15" t="str">
        <f t="shared" si="39"/>
        <v>PP0</v>
      </c>
      <c r="O98" s="15" t="str">
        <f t="shared" si="39"/>
        <v>PP0</v>
      </c>
      <c r="P98" s="15" t="str">
        <f t="shared" si="39"/>
        <v>PP0</v>
      </c>
      <c r="Q98" s="15" t="str">
        <f t="shared" si="39"/>
        <v>PP0</v>
      </c>
      <c r="R98" s="15" t="str">
        <f t="shared" si="39"/>
        <v>PP0</v>
      </c>
      <c r="S98" s="15" t="str">
        <f t="shared" si="39"/>
        <v>PP0</v>
      </c>
      <c r="T98" s="15" t="str">
        <f t="shared" si="39"/>
        <v>PP0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323</v>
      </c>
      <c r="G99" s="15" t="str">
        <f t="shared" si="39"/>
        <v>PP0</v>
      </c>
      <c r="H99" s="15" t="str">
        <f t="shared" si="39"/>
        <v>PP0</v>
      </c>
      <c r="I99" s="15" t="str">
        <f t="shared" si="39"/>
        <v>PP0</v>
      </c>
      <c r="J99" s="15" t="str">
        <f t="shared" si="39"/>
        <v>PP0</v>
      </c>
      <c r="K99" s="15" t="str">
        <f t="shared" si="39"/>
        <v>PP0</v>
      </c>
      <c r="L99" s="15" t="str">
        <f t="shared" si="39"/>
        <v>PP0</v>
      </c>
      <c r="M99" s="15" t="str">
        <f t="shared" si="39"/>
        <v>PP0</v>
      </c>
      <c r="N99" s="15" t="str">
        <f t="shared" si="39"/>
        <v>PP0</v>
      </c>
      <c r="O99" s="15" t="str">
        <f t="shared" si="39"/>
        <v>PP0</v>
      </c>
      <c r="P99" s="15" t="str">
        <f t="shared" si="39"/>
        <v>PP0</v>
      </c>
      <c r="Q99" s="15" t="str">
        <f t="shared" si="39"/>
        <v>PP0</v>
      </c>
      <c r="R99" s="15" t="str">
        <f t="shared" si="39"/>
        <v>PP0</v>
      </c>
      <c r="S99" s="15" t="str">
        <f t="shared" si="39"/>
        <v>PP0</v>
      </c>
      <c r="T99" s="15" t="str">
        <f t="shared" si="39"/>
        <v>PP0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323</v>
      </c>
      <c r="G100" s="15" t="str">
        <f t="shared" si="39"/>
        <v>PP0</v>
      </c>
      <c r="H100" s="15" t="str">
        <f t="shared" si="39"/>
        <v>PP0</v>
      </c>
      <c r="I100" s="15" t="str">
        <f t="shared" si="39"/>
        <v>PP0</v>
      </c>
      <c r="J100" s="15" t="str">
        <f t="shared" si="39"/>
        <v>PP0</v>
      </c>
      <c r="K100" s="15" t="str">
        <f t="shared" si="39"/>
        <v>PP0</v>
      </c>
      <c r="L100" s="15" t="str">
        <f t="shared" si="39"/>
        <v>PP0</v>
      </c>
      <c r="M100" s="15" t="str">
        <f t="shared" si="39"/>
        <v>PP0</v>
      </c>
      <c r="N100" s="15" t="str">
        <f t="shared" si="39"/>
        <v>PP0</v>
      </c>
      <c r="O100" s="15" t="str">
        <f t="shared" si="39"/>
        <v>PP0</v>
      </c>
      <c r="P100" s="15" t="str">
        <f t="shared" si="39"/>
        <v>PP0</v>
      </c>
      <c r="Q100" s="15" t="str">
        <f t="shared" si="39"/>
        <v>PP0</v>
      </c>
      <c r="R100" s="15" t="str">
        <f t="shared" si="39"/>
        <v>PP0</v>
      </c>
      <c r="S100" s="15" t="str">
        <f t="shared" si="39"/>
        <v>PP0</v>
      </c>
      <c r="T100" s="15" t="str">
        <f t="shared" si="39"/>
        <v>PP0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323</v>
      </c>
      <c r="G101" s="15" t="str">
        <f t="shared" si="39"/>
        <v>PP0</v>
      </c>
      <c r="H101" s="15" t="str">
        <f t="shared" si="39"/>
        <v>PP0</v>
      </c>
      <c r="I101" s="15" t="str">
        <f t="shared" si="39"/>
        <v>PP0</v>
      </c>
      <c r="J101" s="15" t="str">
        <f t="shared" si="39"/>
        <v>PP0</v>
      </c>
      <c r="K101" s="15" t="str">
        <f t="shared" si="39"/>
        <v>PP0</v>
      </c>
      <c r="L101" s="15" t="str">
        <f t="shared" si="39"/>
        <v>PP0</v>
      </c>
      <c r="M101" s="15" t="str">
        <f t="shared" si="39"/>
        <v>PP0</v>
      </c>
      <c r="N101" s="15" t="str">
        <f t="shared" si="39"/>
        <v>PP0</v>
      </c>
      <c r="O101" s="15" t="str">
        <f t="shared" si="39"/>
        <v>PP0</v>
      </c>
      <c r="P101" s="15" t="str">
        <f t="shared" si="39"/>
        <v>PP0</v>
      </c>
      <c r="Q101" s="15" t="str">
        <f t="shared" si="39"/>
        <v>PP0</v>
      </c>
      <c r="R101" s="15" t="str">
        <f t="shared" si="39"/>
        <v>PP0</v>
      </c>
      <c r="S101" s="15" t="str">
        <f t="shared" si="39"/>
        <v>PP0</v>
      </c>
      <c r="T101" s="15" t="str">
        <f t="shared" si="39"/>
        <v>PP0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PP0</v>
      </c>
      <c r="G109" s="15" t="str">
        <f>IF(G103=1,IF(SUM($F116:G116)&gt;0,IF(COUNTIF($E109:F109,G97)&lt;=G123-1,G97,G137),G130),G97)</f>
        <v>PP0</v>
      </c>
      <c r="H109" s="15" t="str">
        <f>IF(H103=1,IF(SUM($F116:H116)&gt;0,IF(COUNTIF($E109:G109,H97)&lt;=H123-1,H97,H137),H130),H97)</f>
        <v>PP0</v>
      </c>
      <c r="I109" s="15" t="str">
        <f>IF(I103=1,IF(SUM($F116:I116)&gt;0,IF(COUNTIF($E109:H109,I97)&lt;=I123-1,I97,I137),I130),I97)</f>
        <v>PP0</v>
      </c>
      <c r="J109" s="15" t="str">
        <f>IF(J103=1,IF(SUM($F116:J116)&gt;0,IF(COUNTIF($E109:I109,J97)&lt;=J123-1,J97,J137),J130),J97)</f>
        <v>PP0</v>
      </c>
      <c r="K109" s="15" t="str">
        <f>IF(K103=1,IF(SUM($F116:K116)&gt;0,IF(COUNTIF($E109:J109,K97)&lt;=K123-1,K97,K137),K130),K97)</f>
        <v>PP0</v>
      </c>
      <c r="L109" s="15" t="str">
        <f>IF(L103=1,IF(SUM($F116:L116)&gt;0,IF(COUNTIF($E109:K109,L97)&lt;=L123-1,L97,L137),L130),L97)</f>
        <v>PP0</v>
      </c>
      <c r="M109" s="15" t="str">
        <f>IF(M103=1,IF(SUM($F116:M116)&gt;0,IF(COUNTIF($E109:L109,M97)&lt;=M123-1,M97,M137),M130),M97)</f>
        <v>PP0</v>
      </c>
      <c r="N109" s="15" t="str">
        <f>IF(N103=1,IF(SUM($F116:N116)&gt;0,IF(COUNTIF($E109:M109,N97)&lt;=N123-1,N97,N137),N130),N97)</f>
        <v>PP0</v>
      </c>
      <c r="O109" s="15" t="str">
        <f>IF(O103=1,IF(SUM($F116:O116)&gt;0,IF(COUNTIF($E109:N109,O97)&lt;=O123-1,O97,O137),O130),O97)</f>
        <v>PP0</v>
      </c>
      <c r="P109" s="15" t="str">
        <f>IF(P103=1,IF(SUM($F116:P116)&gt;0,IF(COUNTIF($E109:O109,P97)&lt;=P123-1,P97,P137),P130),P97)</f>
        <v>PP0</v>
      </c>
      <c r="Q109" s="15" t="str">
        <f>IF(Q103=1,IF(SUM($F116:Q116)&gt;0,IF(COUNTIF($E109:P109,Q97)&lt;=Q123-1,Q97,Q137),Q130),Q97)</f>
        <v>PP0</v>
      </c>
      <c r="R109" s="15" t="str">
        <f>IF(R103=1,IF(SUM($F116:R116)&gt;0,IF(COUNTIF($E109:Q109,R97)&lt;=R123-1,R97,R137),R130),R97)</f>
        <v>PP0</v>
      </c>
      <c r="S109" s="15" t="str">
        <f>IF(S103=1,IF(SUM($F116:S116)&gt;0,IF(COUNTIF($E109:R109,S97)&lt;=S123-1,S97,S137),S130),S97)</f>
        <v>PP0</v>
      </c>
      <c r="T109" s="15" t="str">
        <f>IF(T103=1,IF(SUM($F116:T116)&gt;0,IF(COUNTIF($E109:S109,T97)&lt;=T123-1,T97,T137),T130),T97)</f>
        <v>PP0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PP0</v>
      </c>
      <c r="G110" s="15" t="str">
        <f>IF(G104=1,IF(SUM($F117:G117)&gt;0,IF(COUNTIF($E110:F110,G98)&lt;=G124-1,G98,G138),G131),G98)</f>
        <v>PP0</v>
      </c>
      <c r="H110" s="15" t="str">
        <f>IF(H104=1,IF(SUM($F117:H117)&gt;0,IF(COUNTIF($E110:G110,H98)&lt;=H124-1,H98,H138),H131),H98)</f>
        <v>PP0</v>
      </c>
      <c r="I110" s="15" t="str">
        <f>IF(I104=1,IF(SUM($F117:I117)&gt;0,IF(COUNTIF($E110:H110,I98)&lt;=I124-1,I98,I138),I131),I98)</f>
        <v>PP0</v>
      </c>
      <c r="J110" s="15" t="str">
        <f>IF(J104=1,IF(SUM($F117:J117)&gt;0,IF(COUNTIF($E110:I110,J98)&lt;=J124-1,J98,J138),J131),J98)</f>
        <v>PP0</v>
      </c>
      <c r="K110" s="15" t="str">
        <f>IF(K104=1,IF(SUM($F117:K117)&gt;0,IF(COUNTIF($E110:J110,K98)&lt;=K124-1,K98,K138),K131),K98)</f>
        <v>PP0</v>
      </c>
      <c r="L110" s="15" t="str">
        <f>IF(L104=1,IF(SUM($F117:L117)&gt;0,IF(COUNTIF($E110:K110,L98)&lt;=L124-1,L98,L138),L131),L98)</f>
        <v>PP0</v>
      </c>
      <c r="M110" s="15" t="str">
        <f>IF(M104=1,IF(SUM($F117:M117)&gt;0,IF(COUNTIF($E110:L110,M98)&lt;=M124-1,M98,M138),M131),M98)</f>
        <v>PP0</v>
      </c>
      <c r="N110" s="15" t="str">
        <f>IF(N104=1,IF(SUM($F117:N117)&gt;0,IF(COUNTIF($E110:M110,N98)&lt;=N124-1,N98,N138),N131),N98)</f>
        <v>PP0</v>
      </c>
      <c r="O110" s="15" t="str">
        <f>IF(O104=1,IF(SUM($F117:O117)&gt;0,IF(COUNTIF($E110:N110,O98)&lt;=O124-1,O98,O138),O131),O98)</f>
        <v>PP0</v>
      </c>
      <c r="P110" s="15" t="str">
        <f>IF(P104=1,IF(SUM($F117:P117)&gt;0,IF(COUNTIF($E110:O110,P98)&lt;=P124-1,P98,P138),P131),P98)</f>
        <v>PP0</v>
      </c>
      <c r="Q110" s="15" t="str">
        <f>IF(Q104=1,IF(SUM($F117:Q117)&gt;0,IF(COUNTIF($E110:P110,Q98)&lt;=Q124-1,Q98,Q138),Q131),Q98)</f>
        <v>PP0</v>
      </c>
      <c r="R110" s="15" t="str">
        <f>IF(R104=1,IF(SUM($F117:R117)&gt;0,IF(COUNTIF($E110:Q110,R98)&lt;=R124-1,R98,R138),R131),R98)</f>
        <v>PP0</v>
      </c>
      <c r="S110" s="15" t="str">
        <f>IF(S104=1,IF(SUM($F117:S117)&gt;0,IF(COUNTIF($E110:R110,S98)&lt;=S124-1,S98,S138),S131),S98)</f>
        <v>PP0</v>
      </c>
      <c r="T110" s="15" t="str">
        <f>IF(T104=1,IF(SUM($F117:T117)&gt;0,IF(COUNTIF($E110:S110,T98)&lt;=T124-1,T98,T138),T131),T98)</f>
        <v>PP0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PP0</v>
      </c>
      <c r="G111" s="15" t="str">
        <f>IF(G105=1,IF(SUM($F118:G118)&gt;0,IF(COUNTIF($E111:F111,G99)&lt;=G125-1,G99,G139),G132),G99)</f>
        <v>PP0</v>
      </c>
      <c r="H111" s="15" t="str">
        <f>IF(H105=1,IF(SUM($F118:H118)&gt;0,IF(COUNTIF($E111:G111,H99)&lt;=H125-1,H99,H139),H132),H99)</f>
        <v>PP0</v>
      </c>
      <c r="I111" s="15" t="str">
        <f>IF(I105=1,IF(SUM($F118:I118)&gt;0,IF(COUNTIF($E111:H111,I99)&lt;=I125-1,I99,I139),I132),I99)</f>
        <v>PP0</v>
      </c>
      <c r="J111" s="15" t="str">
        <f>IF(J105=1,IF(SUM($F118:J118)&gt;0,IF(COUNTIF($E111:I111,J99)&lt;=J125-1,J99,J139),J132),J99)</f>
        <v>PP0</v>
      </c>
      <c r="K111" s="15" t="str">
        <f>IF(K105=1,IF(SUM($F118:K118)&gt;0,IF(COUNTIF($E111:J111,K99)&lt;=K125-1,K99,K139),K132),K99)</f>
        <v>PP0</v>
      </c>
      <c r="L111" s="15" t="str">
        <f>IF(L105=1,IF(SUM($F118:L118)&gt;0,IF(COUNTIF($E111:K111,L99)&lt;=L125-1,L99,L139),L132),L99)</f>
        <v>PP0</v>
      </c>
      <c r="M111" s="15" t="str">
        <f>IF(M105=1,IF(SUM($F118:M118)&gt;0,IF(COUNTIF($E111:L111,M99)&lt;=M125-1,M99,M139),M132),M99)</f>
        <v>PP0</v>
      </c>
      <c r="N111" s="15" t="str">
        <f>IF(N105=1,IF(SUM($F118:N118)&gt;0,IF(COUNTIF($E111:M111,N99)&lt;=N125-1,N99,N139),N132),N99)</f>
        <v>PP0</v>
      </c>
      <c r="O111" s="15" t="str">
        <f>IF(O105=1,IF(SUM($F118:O118)&gt;0,IF(COUNTIF($E111:N111,O99)&lt;=O125-1,O99,O139),O132),O99)</f>
        <v>PP0</v>
      </c>
      <c r="P111" s="15" t="str">
        <f>IF(P105=1,IF(SUM($F118:P118)&gt;0,IF(COUNTIF($E111:O111,P99)&lt;=P125-1,P99,P139),P132),P99)</f>
        <v>PP0</v>
      </c>
      <c r="Q111" s="15" t="str">
        <f>IF(Q105=1,IF(SUM($F118:Q118)&gt;0,IF(COUNTIF($E111:P111,Q99)&lt;=Q125-1,Q99,Q139),Q132),Q99)</f>
        <v>PP0</v>
      </c>
      <c r="R111" s="15" t="str">
        <f>IF(R105=1,IF(SUM($F118:R118)&gt;0,IF(COUNTIF($E111:Q111,R99)&lt;=R125-1,R99,R139),R132),R99)</f>
        <v>PP0</v>
      </c>
      <c r="S111" s="15" t="str">
        <f>IF(S105=1,IF(SUM($F118:S118)&gt;0,IF(COUNTIF($E111:R111,S99)&lt;=S125-1,S99,S139),S132),S99)</f>
        <v>PP0</v>
      </c>
      <c r="T111" s="15" t="str">
        <f>IF(T105=1,IF(SUM($F118:T118)&gt;0,IF(COUNTIF($E111:S111,T99)&lt;=T125-1,T99,T139),T132),T99)</f>
        <v>PP0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PP0</v>
      </c>
      <c r="G112" s="15" t="str">
        <f>IF(G106=1,IF(SUM($F119:G119)&gt;0,IF(COUNTIF($E112:F112,G100)&lt;=G126-1,G100,G140),G133),G100)</f>
        <v>PP0</v>
      </c>
      <c r="H112" s="15" t="str">
        <f>IF(H106=1,IF(SUM($F119:H119)&gt;0,IF(COUNTIF($E112:G112,H100)&lt;=H126-1,H100,H140),H133),H100)</f>
        <v>PP0</v>
      </c>
      <c r="I112" s="15" t="str">
        <f>IF(I106=1,IF(SUM($F119:I119)&gt;0,IF(COUNTIF($E112:H112,I100)&lt;=I126-1,I100,I140),I133),I100)</f>
        <v>PP0</v>
      </c>
      <c r="J112" s="15" t="str">
        <f>IF(J106=1,IF(SUM($F119:J119)&gt;0,IF(COUNTIF($E112:I112,J100)&lt;=J126-1,J100,J140),J133),J100)</f>
        <v>PP0</v>
      </c>
      <c r="K112" s="15" t="str">
        <f>IF(K106=1,IF(SUM($F119:K119)&gt;0,IF(COUNTIF($E112:J112,K100)&lt;=K126-1,K100,K140),K133),K100)</f>
        <v>PP0</v>
      </c>
      <c r="L112" s="15" t="str">
        <f>IF(L106=1,IF(SUM($F119:L119)&gt;0,IF(COUNTIF($E112:K112,L100)&lt;=L126-1,L100,L140),L133),L100)</f>
        <v>PP0</v>
      </c>
      <c r="M112" s="15" t="str">
        <f>IF(M106=1,IF(SUM($F119:M119)&gt;0,IF(COUNTIF($E112:L112,M100)&lt;=M126-1,M100,M140),M133),M100)</f>
        <v>PP0</v>
      </c>
      <c r="N112" s="15" t="str">
        <f>IF(N106=1,IF(SUM($F119:N119)&gt;0,IF(COUNTIF($E112:M112,N100)&lt;=N126-1,N100,N140),N133),N100)</f>
        <v>PP0</v>
      </c>
      <c r="O112" s="15" t="str">
        <f>IF(O106=1,IF(SUM($F119:O119)&gt;0,IF(COUNTIF($E112:N112,O100)&lt;=O126-1,O100,O140),O133),O100)</f>
        <v>PP0</v>
      </c>
      <c r="P112" s="15" t="str">
        <f>IF(P106=1,IF(SUM($F119:P119)&gt;0,IF(COUNTIF($E112:O112,P100)&lt;=P126-1,P100,P140),P133),P100)</f>
        <v>PP0</v>
      </c>
      <c r="Q112" s="15" t="str">
        <f>IF(Q106=1,IF(SUM($F119:Q119)&gt;0,IF(COUNTIF($E112:P112,Q100)&lt;=Q126-1,Q100,Q140),Q133),Q100)</f>
        <v>PP0</v>
      </c>
      <c r="R112" s="15" t="str">
        <f>IF(R106=1,IF(SUM($F119:R119)&gt;0,IF(COUNTIF($E112:Q112,R100)&lt;=R126-1,R100,R140),R133),R100)</f>
        <v>PP0</v>
      </c>
      <c r="S112" s="15" t="str">
        <f>IF(S106=1,IF(SUM($F119:S119)&gt;0,IF(COUNTIF($E112:R112,S100)&lt;=S126-1,S100,S140),S133),S100)</f>
        <v>PP0</v>
      </c>
      <c r="T112" s="15" t="str">
        <f>IF(T106=1,IF(SUM($F119:T119)&gt;0,IF(COUNTIF($E112:S112,T100)&lt;=T126-1,T100,T140),T133),T100)</f>
        <v>PP0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PP0</v>
      </c>
      <c r="G113" s="15" t="str">
        <f>IF(G107=1,IF(SUM($F120:G120)&gt;0,IF(COUNTIF($E113:F113,G101)&lt;=G127-1,G101,G141),G134),G101)</f>
        <v>PP0</v>
      </c>
      <c r="H113" s="15" t="str">
        <f>IF(H107=1,IF(SUM($F120:H120)&gt;0,IF(COUNTIF($E113:G113,H101)&lt;=H127-1,H101,H141),H134),H101)</f>
        <v>PP0</v>
      </c>
      <c r="I113" s="15" t="str">
        <f>IF(I107=1,IF(SUM($F120:I120)&gt;0,IF(COUNTIF($E113:H113,I101)&lt;=I127-1,I101,I141),I134),I101)</f>
        <v>PP0</v>
      </c>
      <c r="J113" s="15" t="str">
        <f>IF(J107=1,IF(SUM($F120:J120)&gt;0,IF(COUNTIF($E113:I113,J101)&lt;=J127-1,J101,J141),J134),J101)</f>
        <v>PP0</v>
      </c>
      <c r="K113" s="15" t="str">
        <f>IF(K107=1,IF(SUM($F120:K120)&gt;0,IF(COUNTIF($E113:J113,K101)&lt;=K127-1,K101,K141),K134),K101)</f>
        <v>PP0</v>
      </c>
      <c r="L113" s="15" t="str">
        <f>IF(L107=1,IF(SUM($F120:L120)&gt;0,IF(COUNTIF($E113:K113,L101)&lt;=L127-1,L101,L141),L134),L101)</f>
        <v>PP0</v>
      </c>
      <c r="M113" s="15" t="str">
        <f>IF(M107=1,IF(SUM($F120:M120)&gt;0,IF(COUNTIF($E113:L113,M101)&lt;=M127-1,M101,M141),M134),M101)</f>
        <v>PP0</v>
      </c>
      <c r="N113" s="15" t="str">
        <f>IF(N107=1,IF(SUM($F120:N120)&gt;0,IF(COUNTIF($E113:M113,N101)&lt;=N127-1,N101,N141),N134),N101)</f>
        <v>PP0</v>
      </c>
      <c r="O113" s="15" t="str">
        <f>IF(O107=1,IF(SUM($F120:O120)&gt;0,IF(COUNTIF($E113:N113,O101)&lt;=O127-1,O101,O141),O134),O101)</f>
        <v>PP0</v>
      </c>
      <c r="P113" s="15" t="str">
        <f>IF(P107=1,IF(SUM($F120:P120)&gt;0,IF(COUNTIF($E113:O113,P101)&lt;=P127-1,P101,P141),P134),P101)</f>
        <v>PP0</v>
      </c>
      <c r="Q113" s="15" t="str">
        <f>IF(Q107=1,IF(SUM($F120:Q120)&gt;0,IF(COUNTIF($E113:P113,Q101)&lt;=Q127-1,Q101,Q141),Q134),Q101)</f>
        <v>PP0</v>
      </c>
      <c r="R113" s="15" t="str">
        <f>IF(R107=1,IF(SUM($F120:R120)&gt;0,IF(COUNTIF($E113:Q113,R101)&lt;=R127-1,R101,R141),R134),R101)</f>
        <v>PP0</v>
      </c>
      <c r="S113" s="15" t="str">
        <f>IF(S107=1,IF(SUM($F120:S120)&gt;0,IF(COUNTIF($E113:R113,S101)&lt;=S127-1,S101,S141),S134),S101)</f>
        <v>PP0</v>
      </c>
      <c r="T113" s="15" t="str">
        <f>IF(T107=1,IF(SUM($F120:T120)&gt;0,IF(COUNTIF($E113:S113,T101)&lt;=T127-1,T101,T141),T134),T101)</f>
        <v>PP0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0</v>
      </c>
      <c r="G123" s="15">
        <f>IF(G97="UP5",Assumptions!$R$201,IF(G97="RP6",Assumptions!$R$229,0))</f>
        <v>0</v>
      </c>
      <c r="H123" s="15">
        <f>IF(H97="UP5",Assumptions!$R$201,IF(H97="RP6",Assumptions!$R$229,0))</f>
        <v>0</v>
      </c>
      <c r="I123" s="15">
        <f>IF(I97="UP5",Assumptions!$R$201,IF(I97="RP6",Assumptions!$R$229,0))</f>
        <v>0</v>
      </c>
      <c r="J123" s="15">
        <f>IF(J97="UP5",Assumptions!$R$201,IF(J97="RP6",Assumptions!$R$229,0))</f>
        <v>0</v>
      </c>
      <c r="K123" s="15">
        <f>IF(K97="UP5",Assumptions!$R$201,IF(K97="RP6",Assumptions!$R$229,0))</f>
        <v>0</v>
      </c>
      <c r="L123" s="15">
        <f>IF(L97="UP5",Assumptions!$R$201,IF(L97="RP6",Assumptions!$R$229,0))</f>
        <v>0</v>
      </c>
      <c r="M123" s="15">
        <f>IF(M97="UP5",Assumptions!$R$201,IF(M97="RP6",Assumptions!$R$229,0))</f>
        <v>0</v>
      </c>
      <c r="N123" s="15">
        <f>IF(N97="UP5",Assumptions!$R$201,IF(N97="RP6",Assumptions!$R$229,0))</f>
        <v>0</v>
      </c>
      <c r="O123" s="15">
        <f>IF(O97="UP5",Assumptions!$R$201,IF(O97="RP6",Assumptions!$R$229,0))</f>
        <v>0</v>
      </c>
      <c r="P123" s="15">
        <f>IF(P97="UP5",Assumptions!$R$201,IF(P97="RP6",Assumptions!$R$229,0))</f>
        <v>0</v>
      </c>
      <c r="Q123" s="15">
        <f>IF(Q97="UP5",Assumptions!$R$201,IF(Q97="RP6",Assumptions!$R$229,0))</f>
        <v>0</v>
      </c>
      <c r="R123" s="15">
        <f>IF(R97="UP5",Assumptions!$R$201,IF(R97="RP6",Assumptions!$R$229,0))</f>
        <v>0</v>
      </c>
      <c r="S123" s="15">
        <f>IF(S97="UP5",Assumptions!$R$201,IF(S97="RP6",Assumptions!$R$229,0))</f>
        <v>0</v>
      </c>
      <c r="T123" s="15">
        <f>IF(T97="UP5",Assumptions!$R$201,IF(T97="RP6",Assumptions!$R$229,0))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0</v>
      </c>
      <c r="G124" s="15">
        <f>IF(G98="UP5",Assumptions!$R$201,IF(G98="RP6",Assumptions!$R$229,0))</f>
        <v>0</v>
      </c>
      <c r="H124" s="15">
        <f>IF(H98="UP5",Assumptions!$R$201,IF(H98="RP6",Assumptions!$R$229,0))</f>
        <v>0</v>
      </c>
      <c r="I124" s="15">
        <f>IF(I98="UP5",Assumptions!$R$201,IF(I98="RP6",Assumptions!$R$229,0))</f>
        <v>0</v>
      </c>
      <c r="J124" s="15">
        <f>IF(J98="UP5",Assumptions!$R$201,IF(J98="RP6",Assumptions!$R$229,0))</f>
        <v>0</v>
      </c>
      <c r="K124" s="15">
        <f>IF(K98="UP5",Assumptions!$R$201,IF(K98="RP6",Assumptions!$R$229,0))</f>
        <v>0</v>
      </c>
      <c r="L124" s="15">
        <f>IF(L98="UP5",Assumptions!$R$201,IF(L98="RP6",Assumptions!$R$229,0))</f>
        <v>0</v>
      </c>
      <c r="M124" s="15">
        <f>IF(M98="UP5",Assumptions!$R$201,IF(M98="RP6",Assumptions!$R$229,0))</f>
        <v>0</v>
      </c>
      <c r="N124" s="15">
        <f>IF(N98="UP5",Assumptions!$R$201,IF(N98="RP6",Assumptions!$R$229,0))</f>
        <v>0</v>
      </c>
      <c r="O124" s="15">
        <f>IF(O98="UP5",Assumptions!$R$201,IF(O98="RP6",Assumptions!$R$229,0))</f>
        <v>0</v>
      </c>
      <c r="P124" s="15">
        <f>IF(P98="UP5",Assumptions!$R$201,IF(P98="RP6",Assumptions!$R$229,0))</f>
        <v>0</v>
      </c>
      <c r="Q124" s="15">
        <f>IF(Q98="UP5",Assumptions!$R$201,IF(Q98="RP6",Assumptions!$R$229,0))</f>
        <v>0</v>
      </c>
      <c r="R124" s="15">
        <f>IF(R98="UP5",Assumptions!$R$201,IF(R98="RP6",Assumptions!$R$229,0))</f>
        <v>0</v>
      </c>
      <c r="S124" s="15">
        <f>IF(S98="UP5",Assumptions!$R$201,IF(S98="RP6",Assumptions!$R$229,0))</f>
        <v>0</v>
      </c>
      <c r="T124" s="15">
        <f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0</v>
      </c>
      <c r="G125" s="15">
        <f>IF(G99="UP5",Assumptions!$R$201,IF(G99="RP6",Assumptions!$R$229,0))</f>
        <v>0</v>
      </c>
      <c r="H125" s="15">
        <f>IF(H99="UP5",Assumptions!$R$201,IF(H99="RP6",Assumptions!$R$229,0))</f>
        <v>0</v>
      </c>
      <c r="I125" s="15">
        <f>IF(I99="UP5",Assumptions!$R$201,IF(I99="RP6",Assumptions!$R$229,0))</f>
        <v>0</v>
      </c>
      <c r="J125" s="15">
        <f>IF(J99="UP5",Assumptions!$R$201,IF(J99="RP6",Assumptions!$R$229,0))</f>
        <v>0</v>
      </c>
      <c r="K125" s="15">
        <f>IF(K99="UP5",Assumptions!$R$201,IF(K99="RP6",Assumptions!$R$229,0))</f>
        <v>0</v>
      </c>
      <c r="L125" s="15">
        <f>IF(L99="UP5",Assumptions!$R$201,IF(L99="RP6",Assumptions!$R$229,0))</f>
        <v>0</v>
      </c>
      <c r="M125" s="15">
        <f>IF(M99="UP5",Assumptions!$R$201,IF(M99="RP6",Assumptions!$R$229,0))</f>
        <v>0</v>
      </c>
      <c r="N125" s="15">
        <f>IF(N99="UP5",Assumptions!$R$201,IF(N99="RP6",Assumptions!$R$229,0))</f>
        <v>0</v>
      </c>
      <c r="O125" s="15">
        <f>IF(O99="UP5",Assumptions!$R$201,IF(O99="RP6",Assumptions!$R$229,0))</f>
        <v>0</v>
      </c>
      <c r="P125" s="15">
        <f>IF(P99="UP5",Assumptions!$R$201,IF(P99="RP6",Assumptions!$R$229,0))</f>
        <v>0</v>
      </c>
      <c r="Q125" s="15">
        <f>IF(Q99="UP5",Assumptions!$R$201,IF(Q99="RP6",Assumptions!$R$229,0))</f>
        <v>0</v>
      </c>
      <c r="R125" s="15">
        <f>IF(R99="UP5",Assumptions!$R$201,IF(R99="RP6",Assumptions!$R$229,0))</f>
        <v>0</v>
      </c>
      <c r="S125" s="15">
        <f>IF(S99="UP5",Assumptions!$R$201,IF(S99="RP6",Assumptions!$R$229,0))</f>
        <v>0</v>
      </c>
      <c r="T125" s="15">
        <f>IF(T99="UP5",Assumptions!$R$201,IF(T99="RP6",Assumptions!$R$229,0))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0</v>
      </c>
      <c r="G126" s="15">
        <f>IF(G100="UP5",Assumptions!$R$201,IF(G100="RP6",Assumptions!$R$229,0))</f>
        <v>0</v>
      </c>
      <c r="H126" s="15">
        <f>IF(H100="UP5",Assumptions!$R$201,IF(H100="RP6",Assumptions!$R$229,0))</f>
        <v>0</v>
      </c>
      <c r="I126" s="15">
        <f>IF(I100="UP5",Assumptions!$R$201,IF(I100="RP6",Assumptions!$R$229,0))</f>
        <v>0</v>
      </c>
      <c r="J126" s="15">
        <f>IF(J100="UP5",Assumptions!$R$201,IF(J100="RP6",Assumptions!$R$229,0))</f>
        <v>0</v>
      </c>
      <c r="K126" s="15">
        <f>IF(K100="UP5",Assumptions!$R$201,IF(K100="RP6",Assumptions!$R$229,0))</f>
        <v>0</v>
      </c>
      <c r="L126" s="15">
        <f>IF(L100="UP5",Assumptions!$R$201,IF(L100="RP6",Assumptions!$R$229,0))</f>
        <v>0</v>
      </c>
      <c r="M126" s="15">
        <f>IF(M100="UP5",Assumptions!$R$201,IF(M100="RP6",Assumptions!$R$229,0))</f>
        <v>0</v>
      </c>
      <c r="N126" s="15">
        <f>IF(N100="UP5",Assumptions!$R$201,IF(N100="RP6",Assumptions!$R$229,0))</f>
        <v>0</v>
      </c>
      <c r="O126" s="15">
        <f>IF(O100="UP5",Assumptions!$R$201,IF(O100="RP6",Assumptions!$R$229,0))</f>
        <v>0</v>
      </c>
      <c r="P126" s="15">
        <f>IF(P100="UP5",Assumptions!$R$201,IF(P100="RP6",Assumptions!$R$229,0))</f>
        <v>0</v>
      </c>
      <c r="Q126" s="15">
        <f>IF(Q100="UP5",Assumptions!$R$201,IF(Q100="RP6",Assumptions!$R$229,0))</f>
        <v>0</v>
      </c>
      <c r="R126" s="15">
        <f>IF(R100="UP5",Assumptions!$R$201,IF(R100="RP6",Assumptions!$R$229,0))</f>
        <v>0</v>
      </c>
      <c r="S126" s="15">
        <f>IF(S100="UP5",Assumptions!$R$201,IF(S100="RP6",Assumptions!$R$229,0))</f>
        <v>0</v>
      </c>
      <c r="T126" s="15">
        <f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0</v>
      </c>
      <c r="G127" s="15">
        <f>IF(G101="UP5",Assumptions!$R$201,IF(G101="RP6",Assumptions!$R$229,0))</f>
        <v>0</v>
      </c>
      <c r="H127" s="15">
        <f>IF(H101="UP5",Assumptions!$R$201,IF(H101="RP6",Assumptions!$R$229,0))</f>
        <v>0</v>
      </c>
      <c r="I127" s="15">
        <f>IF(I101="UP5",Assumptions!$R$201,IF(I101="RP6",Assumptions!$R$229,0))</f>
        <v>0</v>
      </c>
      <c r="J127" s="15">
        <f>IF(J101="UP5",Assumptions!$R$201,IF(J101="RP6",Assumptions!$R$229,0))</f>
        <v>0</v>
      </c>
      <c r="K127" s="15">
        <f>IF(K101="UP5",Assumptions!$R$201,IF(K101="RP6",Assumptions!$R$229,0))</f>
        <v>0</v>
      </c>
      <c r="L127" s="15">
        <f>IF(L101="UP5",Assumptions!$R$201,IF(L101="RP6",Assumptions!$R$229,0))</f>
        <v>0</v>
      </c>
      <c r="M127" s="15">
        <f>IF(M101="UP5",Assumptions!$R$201,IF(M101="RP6",Assumptions!$R$229,0))</f>
        <v>0</v>
      </c>
      <c r="N127" s="15">
        <f>IF(N101="UP5",Assumptions!$R$201,IF(N101="RP6",Assumptions!$R$229,0))</f>
        <v>0</v>
      </c>
      <c r="O127" s="15">
        <f>IF(O101="UP5",Assumptions!$R$201,IF(O101="RP6",Assumptions!$R$229,0))</f>
        <v>0</v>
      </c>
      <c r="P127" s="15">
        <f>IF(P101="UP5",Assumptions!$R$201,IF(P101="RP6",Assumptions!$R$229,0))</f>
        <v>0</v>
      </c>
      <c r="Q127" s="15">
        <f>IF(Q101="UP5",Assumptions!$R$201,IF(Q101="RP6",Assumptions!$R$229,0))</f>
        <v>0</v>
      </c>
      <c r="R127" s="15">
        <f>IF(R101="UP5",Assumptions!$R$201,IF(R101="RP6",Assumptions!$R$229,0))</f>
        <v>0</v>
      </c>
      <c r="S127" s="15">
        <f>IF(S101="UP5",Assumptions!$R$201,IF(S101="RP6",Assumptions!$R$229,0))</f>
        <v>0</v>
      </c>
      <c r="T127" s="15">
        <f>IF(T101="UP5",Assumptions!$R$201,IF(T101="RP6",Assumptions!$R$229,0))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1</v>
      </c>
      <c r="G159" s="39">
        <f t="shared" ref="G159:T159" si="58">SUMPRODUCT(G213:G217,G$249:G$253)/G$248</f>
        <v>1</v>
      </c>
      <c r="H159" s="39">
        <f t="shared" si="58"/>
        <v>1</v>
      </c>
      <c r="I159" s="39">
        <f t="shared" si="58"/>
        <v>1</v>
      </c>
      <c r="J159" s="39">
        <f t="shared" si="58"/>
        <v>1</v>
      </c>
      <c r="K159" s="39">
        <f t="shared" si="58"/>
        <v>1</v>
      </c>
      <c r="L159" s="39">
        <f t="shared" si="58"/>
        <v>1</v>
      </c>
      <c r="M159" s="39">
        <f t="shared" si="58"/>
        <v>1</v>
      </c>
      <c r="N159" s="39">
        <f t="shared" si="58"/>
        <v>1</v>
      </c>
      <c r="O159" s="39">
        <f t="shared" si="58"/>
        <v>1</v>
      </c>
      <c r="P159" s="39">
        <f t="shared" si="58"/>
        <v>1</v>
      </c>
      <c r="Q159" s="39">
        <f t="shared" si="58"/>
        <v>1</v>
      </c>
      <c r="R159" s="39">
        <f t="shared" si="58"/>
        <v>1</v>
      </c>
      <c r="S159" s="39">
        <f t="shared" si="58"/>
        <v>1</v>
      </c>
      <c r="T159" s="39">
        <f t="shared" si="58"/>
        <v>1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1</v>
      </c>
      <c r="G167" s="39">
        <f t="shared" si="64"/>
        <v>1</v>
      </c>
      <c r="H167" s="39">
        <f t="shared" si="64"/>
        <v>1</v>
      </c>
      <c r="I167" s="39">
        <f t="shared" si="64"/>
        <v>1</v>
      </c>
      <c r="J167" s="39">
        <f t="shared" si="64"/>
        <v>1</v>
      </c>
      <c r="K167" s="39">
        <f t="shared" si="64"/>
        <v>1</v>
      </c>
      <c r="L167" s="39">
        <f t="shared" si="64"/>
        <v>1</v>
      </c>
      <c r="M167" s="39">
        <f t="shared" si="64"/>
        <v>1</v>
      </c>
      <c r="N167" s="39">
        <f t="shared" si="64"/>
        <v>1</v>
      </c>
      <c r="O167" s="39">
        <f t="shared" si="64"/>
        <v>1</v>
      </c>
      <c r="P167" s="39">
        <f t="shared" si="64"/>
        <v>1</v>
      </c>
      <c r="Q167" s="39">
        <f t="shared" si="64"/>
        <v>1</v>
      </c>
      <c r="R167" s="39">
        <f t="shared" si="64"/>
        <v>1</v>
      </c>
      <c r="S167" s="39">
        <f t="shared" si="64"/>
        <v>1</v>
      </c>
      <c r="T167" s="39">
        <f t="shared" si="64"/>
        <v>1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1</v>
      </c>
      <c r="G175" s="39">
        <f t="shared" si="70"/>
        <v>1</v>
      </c>
      <c r="H175" s="39">
        <f t="shared" si="70"/>
        <v>1</v>
      </c>
      <c r="I175" s="39">
        <f t="shared" si="70"/>
        <v>1</v>
      </c>
      <c r="J175" s="39">
        <f t="shared" si="70"/>
        <v>1</v>
      </c>
      <c r="K175" s="39">
        <f t="shared" si="70"/>
        <v>1</v>
      </c>
      <c r="L175" s="39">
        <f t="shared" si="70"/>
        <v>1</v>
      </c>
      <c r="M175" s="39">
        <f t="shared" si="70"/>
        <v>1</v>
      </c>
      <c r="N175" s="39">
        <f t="shared" si="70"/>
        <v>1</v>
      </c>
      <c r="O175" s="39">
        <f t="shared" si="70"/>
        <v>1</v>
      </c>
      <c r="P175" s="39">
        <f t="shared" si="70"/>
        <v>1</v>
      </c>
      <c r="Q175" s="39">
        <f t="shared" si="70"/>
        <v>1</v>
      </c>
      <c r="R175" s="39">
        <f t="shared" si="70"/>
        <v>1</v>
      </c>
      <c r="S175" s="39">
        <f t="shared" si="70"/>
        <v>1</v>
      </c>
      <c r="T175" s="39">
        <f t="shared" si="70"/>
        <v>1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1</v>
      </c>
      <c r="G183" s="39">
        <f t="shared" si="76"/>
        <v>1</v>
      </c>
      <c r="H183" s="39">
        <f t="shared" si="76"/>
        <v>1</v>
      </c>
      <c r="I183" s="39">
        <f t="shared" si="76"/>
        <v>1</v>
      </c>
      <c r="J183" s="39">
        <f t="shared" si="76"/>
        <v>1</v>
      </c>
      <c r="K183" s="39">
        <f t="shared" si="76"/>
        <v>1</v>
      </c>
      <c r="L183" s="39">
        <f t="shared" si="76"/>
        <v>1</v>
      </c>
      <c r="M183" s="39">
        <f t="shared" si="76"/>
        <v>1</v>
      </c>
      <c r="N183" s="39">
        <f t="shared" si="76"/>
        <v>1</v>
      </c>
      <c r="O183" s="39">
        <f t="shared" si="76"/>
        <v>1</v>
      </c>
      <c r="P183" s="39">
        <f t="shared" si="76"/>
        <v>1</v>
      </c>
      <c r="Q183" s="39">
        <f t="shared" si="76"/>
        <v>1</v>
      </c>
      <c r="R183" s="39">
        <f t="shared" si="76"/>
        <v>1</v>
      </c>
      <c r="S183" s="39">
        <f t="shared" si="76"/>
        <v>1</v>
      </c>
      <c r="T183" s="39">
        <f t="shared" si="76"/>
        <v>1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1</v>
      </c>
      <c r="G191" s="39">
        <f t="shared" si="82"/>
        <v>1</v>
      </c>
      <c r="H191" s="39">
        <f t="shared" si="82"/>
        <v>1</v>
      </c>
      <c r="I191" s="39">
        <f t="shared" si="82"/>
        <v>1</v>
      </c>
      <c r="J191" s="39">
        <f t="shared" si="82"/>
        <v>1</v>
      </c>
      <c r="K191" s="39">
        <f t="shared" si="82"/>
        <v>1</v>
      </c>
      <c r="L191" s="39">
        <f t="shared" si="82"/>
        <v>1</v>
      </c>
      <c r="M191" s="39">
        <f t="shared" si="82"/>
        <v>1</v>
      </c>
      <c r="N191" s="39">
        <f t="shared" si="82"/>
        <v>1</v>
      </c>
      <c r="O191" s="39">
        <f t="shared" si="82"/>
        <v>1</v>
      </c>
      <c r="P191" s="39">
        <f t="shared" si="82"/>
        <v>1</v>
      </c>
      <c r="Q191" s="39">
        <f t="shared" si="82"/>
        <v>1</v>
      </c>
      <c r="R191" s="39">
        <f t="shared" si="82"/>
        <v>1</v>
      </c>
      <c r="S191" s="39">
        <f t="shared" si="82"/>
        <v>1</v>
      </c>
      <c r="T191" s="39">
        <f t="shared" si="82"/>
        <v>1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1</v>
      </c>
      <c r="G199" s="39">
        <f t="shared" si="88"/>
        <v>1</v>
      </c>
      <c r="H199" s="39">
        <f t="shared" si="88"/>
        <v>1</v>
      </c>
      <c r="I199" s="39">
        <f t="shared" si="88"/>
        <v>1</v>
      </c>
      <c r="J199" s="39">
        <f t="shared" si="88"/>
        <v>1</v>
      </c>
      <c r="K199" s="39">
        <f t="shared" si="88"/>
        <v>1</v>
      </c>
      <c r="L199" s="39">
        <f t="shared" si="88"/>
        <v>1</v>
      </c>
      <c r="M199" s="39">
        <f t="shared" si="88"/>
        <v>1</v>
      </c>
      <c r="N199" s="39">
        <f t="shared" si="88"/>
        <v>1</v>
      </c>
      <c r="O199" s="39">
        <f t="shared" si="88"/>
        <v>1</v>
      </c>
      <c r="P199" s="39">
        <f t="shared" si="88"/>
        <v>1</v>
      </c>
      <c r="Q199" s="39">
        <f t="shared" si="88"/>
        <v>1</v>
      </c>
      <c r="R199" s="39">
        <f t="shared" si="88"/>
        <v>1</v>
      </c>
      <c r="S199" s="39">
        <f t="shared" si="88"/>
        <v>1</v>
      </c>
      <c r="T199" s="39">
        <f t="shared" si="88"/>
        <v>1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1</v>
      </c>
      <c r="G213" s="39">
        <f t="shared" ref="G213:T217" si="94">SUMPRODUCT(($B$166:$B$203=$B$212)*($D$166:$D$203=$B213)*(G$166:G$203))</f>
        <v>1</v>
      </c>
      <c r="H213" s="39">
        <f t="shared" si="94"/>
        <v>1</v>
      </c>
      <c r="I213" s="39">
        <f t="shared" si="94"/>
        <v>1</v>
      </c>
      <c r="J213" s="39">
        <f t="shared" si="94"/>
        <v>1</v>
      </c>
      <c r="K213" s="39">
        <f t="shared" si="94"/>
        <v>1</v>
      </c>
      <c r="L213" s="39">
        <f t="shared" si="94"/>
        <v>1</v>
      </c>
      <c r="M213" s="39">
        <f t="shared" si="94"/>
        <v>1</v>
      </c>
      <c r="N213" s="39">
        <f t="shared" si="94"/>
        <v>1</v>
      </c>
      <c r="O213" s="39">
        <f t="shared" si="94"/>
        <v>1</v>
      </c>
      <c r="P213" s="39">
        <f t="shared" si="94"/>
        <v>1</v>
      </c>
      <c r="Q213" s="39">
        <f t="shared" si="94"/>
        <v>1</v>
      </c>
      <c r="R213" s="39">
        <f t="shared" si="94"/>
        <v>1</v>
      </c>
      <c r="S213" s="39">
        <f t="shared" si="94"/>
        <v>1</v>
      </c>
      <c r="T213" s="39">
        <f t="shared" si="94"/>
        <v>1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1</v>
      </c>
      <c r="G214" s="39">
        <f t="shared" si="94"/>
        <v>1</v>
      </c>
      <c r="H214" s="39">
        <f t="shared" si="94"/>
        <v>1</v>
      </c>
      <c r="I214" s="39">
        <f t="shared" si="94"/>
        <v>1</v>
      </c>
      <c r="J214" s="39">
        <f t="shared" si="94"/>
        <v>1</v>
      </c>
      <c r="K214" s="39">
        <f t="shared" si="94"/>
        <v>1</v>
      </c>
      <c r="L214" s="39">
        <f t="shared" si="94"/>
        <v>1</v>
      </c>
      <c r="M214" s="39">
        <f t="shared" si="94"/>
        <v>1</v>
      </c>
      <c r="N214" s="39">
        <f t="shared" si="94"/>
        <v>1</v>
      </c>
      <c r="O214" s="39">
        <f t="shared" si="94"/>
        <v>1</v>
      </c>
      <c r="P214" s="39">
        <f t="shared" si="94"/>
        <v>1</v>
      </c>
      <c r="Q214" s="39">
        <f t="shared" si="94"/>
        <v>1</v>
      </c>
      <c r="R214" s="39">
        <f t="shared" si="94"/>
        <v>1</v>
      </c>
      <c r="S214" s="39">
        <f t="shared" si="94"/>
        <v>1</v>
      </c>
      <c r="T214" s="39">
        <f t="shared" si="94"/>
        <v>1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1</v>
      </c>
      <c r="G215" s="39">
        <f t="shared" si="94"/>
        <v>1</v>
      </c>
      <c r="H215" s="39">
        <f t="shared" si="94"/>
        <v>1</v>
      </c>
      <c r="I215" s="39">
        <f t="shared" si="94"/>
        <v>1</v>
      </c>
      <c r="J215" s="39">
        <f t="shared" si="94"/>
        <v>1</v>
      </c>
      <c r="K215" s="39">
        <f t="shared" si="94"/>
        <v>1</v>
      </c>
      <c r="L215" s="39">
        <f t="shared" si="94"/>
        <v>1</v>
      </c>
      <c r="M215" s="39">
        <f t="shared" si="94"/>
        <v>1</v>
      </c>
      <c r="N215" s="39">
        <f t="shared" si="94"/>
        <v>1</v>
      </c>
      <c r="O215" s="39">
        <f t="shared" si="94"/>
        <v>1</v>
      </c>
      <c r="P215" s="39">
        <f t="shared" si="94"/>
        <v>1</v>
      </c>
      <c r="Q215" s="39">
        <f t="shared" si="94"/>
        <v>1</v>
      </c>
      <c r="R215" s="39">
        <f t="shared" si="94"/>
        <v>1</v>
      </c>
      <c r="S215" s="39">
        <f t="shared" si="94"/>
        <v>1</v>
      </c>
      <c r="T215" s="39">
        <f t="shared" si="94"/>
        <v>1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1</v>
      </c>
      <c r="G216" s="39">
        <f t="shared" si="94"/>
        <v>1</v>
      </c>
      <c r="H216" s="39">
        <f t="shared" si="94"/>
        <v>1</v>
      </c>
      <c r="I216" s="39">
        <f t="shared" si="94"/>
        <v>1</v>
      </c>
      <c r="J216" s="39">
        <f t="shared" si="94"/>
        <v>1</v>
      </c>
      <c r="K216" s="39">
        <f t="shared" si="94"/>
        <v>1</v>
      </c>
      <c r="L216" s="39">
        <f t="shared" si="94"/>
        <v>1</v>
      </c>
      <c r="M216" s="39">
        <f t="shared" si="94"/>
        <v>1</v>
      </c>
      <c r="N216" s="39">
        <f t="shared" si="94"/>
        <v>1</v>
      </c>
      <c r="O216" s="39">
        <f t="shared" si="94"/>
        <v>1</v>
      </c>
      <c r="P216" s="39">
        <f t="shared" si="94"/>
        <v>1</v>
      </c>
      <c r="Q216" s="39">
        <f t="shared" si="94"/>
        <v>1</v>
      </c>
      <c r="R216" s="39">
        <f t="shared" si="94"/>
        <v>1</v>
      </c>
      <c r="S216" s="39">
        <f t="shared" si="94"/>
        <v>1</v>
      </c>
      <c r="T216" s="39">
        <f t="shared" si="94"/>
        <v>1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1</v>
      </c>
      <c r="G217" s="39">
        <f t="shared" si="94"/>
        <v>1</v>
      </c>
      <c r="H217" s="39">
        <f t="shared" si="94"/>
        <v>1</v>
      </c>
      <c r="I217" s="39">
        <f t="shared" si="94"/>
        <v>1</v>
      </c>
      <c r="J217" s="39">
        <f t="shared" si="94"/>
        <v>1</v>
      </c>
      <c r="K217" s="39">
        <f t="shared" si="94"/>
        <v>1</v>
      </c>
      <c r="L217" s="39">
        <f t="shared" si="94"/>
        <v>1</v>
      </c>
      <c r="M217" s="39">
        <f t="shared" si="94"/>
        <v>1</v>
      </c>
      <c r="N217" s="39">
        <f t="shared" si="94"/>
        <v>1</v>
      </c>
      <c r="O217" s="39">
        <f t="shared" si="94"/>
        <v>1</v>
      </c>
      <c r="P217" s="39">
        <f t="shared" si="94"/>
        <v>1</v>
      </c>
      <c r="Q217" s="39">
        <f t="shared" si="94"/>
        <v>1</v>
      </c>
      <c r="R217" s="39">
        <f t="shared" si="94"/>
        <v>1</v>
      </c>
      <c r="S217" s="39">
        <f t="shared" si="94"/>
        <v>1</v>
      </c>
      <c r="T217" s="39">
        <f t="shared" si="94"/>
        <v>1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300</v>
      </c>
      <c r="G305" s="15">
        <f t="shared" ref="G305:T305" si="121">(G206*G263+G213*G270+G220*G277+G227*G284+G234*G291+G241*G298)</f>
        <v>300</v>
      </c>
      <c r="H305" s="15">
        <f t="shared" si="121"/>
        <v>300</v>
      </c>
      <c r="I305" s="15">
        <f t="shared" si="121"/>
        <v>300</v>
      </c>
      <c r="J305" s="15">
        <f t="shared" si="121"/>
        <v>300</v>
      </c>
      <c r="K305" s="15">
        <f t="shared" si="121"/>
        <v>300</v>
      </c>
      <c r="L305" s="15">
        <f t="shared" si="121"/>
        <v>270</v>
      </c>
      <c r="M305" s="15">
        <f t="shared" si="121"/>
        <v>270</v>
      </c>
      <c r="N305" s="15">
        <f t="shared" si="121"/>
        <v>270</v>
      </c>
      <c r="O305" s="15">
        <f t="shared" si="121"/>
        <v>270</v>
      </c>
      <c r="P305" s="15">
        <f t="shared" si="121"/>
        <v>270</v>
      </c>
      <c r="Q305" s="15">
        <f t="shared" si="121"/>
        <v>270</v>
      </c>
      <c r="R305" s="15">
        <f t="shared" si="121"/>
        <v>270</v>
      </c>
      <c r="S305" s="15">
        <f t="shared" si="121"/>
        <v>270</v>
      </c>
      <c r="T305" s="15">
        <f t="shared" si="121"/>
        <v>270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450</v>
      </c>
      <c r="G306" s="15">
        <f t="shared" si="122"/>
        <v>405</v>
      </c>
      <c r="H306" s="15">
        <f t="shared" si="122"/>
        <v>405</v>
      </c>
      <c r="I306" s="15">
        <f t="shared" si="122"/>
        <v>405</v>
      </c>
      <c r="J306" s="15">
        <f t="shared" si="122"/>
        <v>405</v>
      </c>
      <c r="K306" s="15">
        <f t="shared" si="122"/>
        <v>405</v>
      </c>
      <c r="L306" s="15">
        <f t="shared" si="122"/>
        <v>405</v>
      </c>
      <c r="M306" s="15">
        <f t="shared" si="122"/>
        <v>405</v>
      </c>
      <c r="N306" s="15">
        <f t="shared" si="122"/>
        <v>405</v>
      </c>
      <c r="O306" s="15">
        <f t="shared" si="122"/>
        <v>405</v>
      </c>
      <c r="P306" s="15">
        <f t="shared" si="122"/>
        <v>405</v>
      </c>
      <c r="Q306" s="15">
        <f t="shared" si="122"/>
        <v>379.49999999999994</v>
      </c>
      <c r="R306" s="15">
        <f t="shared" si="122"/>
        <v>354.00000000000006</v>
      </c>
      <c r="S306" s="15">
        <f t="shared" si="122"/>
        <v>328.50000000000006</v>
      </c>
      <c r="T306" s="15">
        <f t="shared" si="122"/>
        <v>303.00000000000006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220.00000000000003</v>
      </c>
      <c r="G307" s="15">
        <f t="shared" si="123"/>
        <v>224.88888888888886</v>
      </c>
      <c r="H307" s="15">
        <f t="shared" si="123"/>
        <v>227.2592592592593</v>
      </c>
      <c r="I307" s="15">
        <f t="shared" si="123"/>
        <v>210.88888888888894</v>
      </c>
      <c r="J307" s="15">
        <f t="shared" si="123"/>
        <v>194.51851851851856</v>
      </c>
      <c r="K307" s="15">
        <f t="shared" si="123"/>
        <v>178.14814814814815</v>
      </c>
      <c r="L307" s="15">
        <f t="shared" si="123"/>
        <v>161.77777777777789</v>
      </c>
      <c r="M307" s="15">
        <f t="shared" si="123"/>
        <v>145.40740740740748</v>
      </c>
      <c r="N307" s="15">
        <f t="shared" si="123"/>
        <v>129.03703703703709</v>
      </c>
      <c r="O307" s="15">
        <f t="shared" si="123"/>
        <v>112.66666666666676</v>
      </c>
      <c r="P307" s="15">
        <f t="shared" si="123"/>
        <v>96.296296296296376</v>
      </c>
      <c r="Q307" s="15">
        <f t="shared" si="123"/>
        <v>79.925925925926009</v>
      </c>
      <c r="R307" s="15">
        <f t="shared" si="123"/>
        <v>63.555555555555635</v>
      </c>
      <c r="S307" s="15">
        <f t="shared" si="123"/>
        <v>47.185185185185269</v>
      </c>
      <c r="T307" s="15">
        <f t="shared" si="123"/>
        <v>30.814814814814891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500</v>
      </c>
      <c r="G308" s="15">
        <f t="shared" si="124"/>
        <v>500</v>
      </c>
      <c r="H308" s="15">
        <f t="shared" si="124"/>
        <v>500</v>
      </c>
      <c r="I308" s="15">
        <f t="shared" si="124"/>
        <v>500</v>
      </c>
      <c r="J308" s="15">
        <f t="shared" si="124"/>
        <v>500</v>
      </c>
      <c r="K308" s="15">
        <f t="shared" si="124"/>
        <v>500</v>
      </c>
      <c r="L308" s="15">
        <f t="shared" si="124"/>
        <v>450</v>
      </c>
      <c r="M308" s="15">
        <f t="shared" si="124"/>
        <v>450</v>
      </c>
      <c r="N308" s="15">
        <f t="shared" si="124"/>
        <v>450</v>
      </c>
      <c r="O308" s="15">
        <f t="shared" si="124"/>
        <v>450</v>
      </c>
      <c r="P308" s="15">
        <f t="shared" si="124"/>
        <v>450</v>
      </c>
      <c r="Q308" s="15">
        <f t="shared" si="124"/>
        <v>450</v>
      </c>
      <c r="R308" s="15">
        <f t="shared" si="124"/>
        <v>450</v>
      </c>
      <c r="S308" s="15">
        <f t="shared" si="124"/>
        <v>450</v>
      </c>
      <c r="T308" s="15">
        <f t="shared" si="124"/>
        <v>450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330</v>
      </c>
      <c r="G309" s="15">
        <f t="shared" si="125"/>
        <v>360</v>
      </c>
      <c r="H309" s="15">
        <f t="shared" si="125"/>
        <v>390</v>
      </c>
      <c r="I309" s="15">
        <f t="shared" si="125"/>
        <v>390</v>
      </c>
      <c r="J309" s="15">
        <f t="shared" si="125"/>
        <v>390</v>
      </c>
      <c r="K309" s="15">
        <f t="shared" si="125"/>
        <v>390</v>
      </c>
      <c r="L309" s="15">
        <f t="shared" si="125"/>
        <v>351</v>
      </c>
      <c r="M309" s="15">
        <f t="shared" si="125"/>
        <v>351</v>
      </c>
      <c r="N309" s="15">
        <f t="shared" si="125"/>
        <v>351</v>
      </c>
      <c r="O309" s="15">
        <f t="shared" si="125"/>
        <v>351</v>
      </c>
      <c r="P309" s="15">
        <f t="shared" si="125"/>
        <v>351</v>
      </c>
      <c r="Q309" s="15">
        <f t="shared" si="125"/>
        <v>351</v>
      </c>
      <c r="R309" s="15">
        <f t="shared" si="125"/>
        <v>351</v>
      </c>
      <c r="S309" s="15">
        <f t="shared" si="125"/>
        <v>351</v>
      </c>
      <c r="T309" s="15">
        <f t="shared" si="125"/>
        <v>351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PP0</v>
      </c>
      <c r="G312" s="15" t="str">
        <f t="shared" ref="G312:T312" si="126">G$109</f>
        <v>PP0</v>
      </c>
      <c r="H312" s="15" t="str">
        <f t="shared" si="126"/>
        <v>PP0</v>
      </c>
      <c r="I312" s="15" t="str">
        <f t="shared" si="126"/>
        <v>PP0</v>
      </c>
      <c r="J312" s="15" t="str">
        <f t="shared" si="126"/>
        <v>PP0</v>
      </c>
      <c r="K312" s="15" t="str">
        <f t="shared" si="126"/>
        <v>PP0</v>
      </c>
      <c r="L312" s="15" t="str">
        <f t="shared" si="126"/>
        <v>PP0</v>
      </c>
      <c r="M312" s="15" t="str">
        <f t="shared" si="126"/>
        <v>PP0</v>
      </c>
      <c r="N312" s="15" t="str">
        <f t="shared" si="126"/>
        <v>PP0</v>
      </c>
      <c r="O312" s="15" t="str">
        <f t="shared" si="126"/>
        <v>PP0</v>
      </c>
      <c r="P312" s="15" t="str">
        <f t="shared" si="126"/>
        <v>PP0</v>
      </c>
      <c r="Q312" s="15" t="str">
        <f t="shared" si="126"/>
        <v>PP0</v>
      </c>
      <c r="R312" s="15" t="str">
        <f t="shared" si="126"/>
        <v>PP0</v>
      </c>
      <c r="S312" s="15" t="str">
        <f t="shared" si="126"/>
        <v>PP0</v>
      </c>
      <c r="T312" s="15" t="str">
        <f t="shared" si="126"/>
        <v>PP0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PP0</v>
      </c>
      <c r="G329" s="15" t="str">
        <f t="shared" ref="G329:T329" si="128">G$110</f>
        <v>PP0</v>
      </c>
      <c r="H329" s="15" t="str">
        <f t="shared" si="128"/>
        <v>PP0</v>
      </c>
      <c r="I329" s="15" t="str">
        <f t="shared" si="128"/>
        <v>PP0</v>
      </c>
      <c r="J329" s="15" t="str">
        <f t="shared" si="128"/>
        <v>PP0</v>
      </c>
      <c r="K329" s="15" t="str">
        <f t="shared" si="128"/>
        <v>PP0</v>
      </c>
      <c r="L329" s="15" t="str">
        <f t="shared" si="128"/>
        <v>PP0</v>
      </c>
      <c r="M329" s="15" t="str">
        <f t="shared" si="128"/>
        <v>PP0</v>
      </c>
      <c r="N329" s="15" t="str">
        <f t="shared" si="128"/>
        <v>PP0</v>
      </c>
      <c r="O329" s="15" t="str">
        <f t="shared" si="128"/>
        <v>PP0</v>
      </c>
      <c r="P329" s="15" t="str">
        <f t="shared" si="128"/>
        <v>PP0</v>
      </c>
      <c r="Q329" s="15" t="str">
        <f t="shared" si="128"/>
        <v>PP0</v>
      </c>
      <c r="R329" s="15" t="str">
        <f t="shared" si="128"/>
        <v>PP0</v>
      </c>
      <c r="S329" s="15" t="str">
        <f t="shared" si="128"/>
        <v>PP0</v>
      </c>
      <c r="T329" s="15" t="str">
        <f t="shared" si="128"/>
        <v>PP0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PP0</v>
      </c>
      <c r="G346" s="15" t="str">
        <f t="shared" ref="G346:T346" si="130">G$111</f>
        <v>PP0</v>
      </c>
      <c r="H346" s="15" t="str">
        <f t="shared" si="130"/>
        <v>PP0</v>
      </c>
      <c r="I346" s="15" t="str">
        <f t="shared" si="130"/>
        <v>PP0</v>
      </c>
      <c r="J346" s="15" t="str">
        <f t="shared" si="130"/>
        <v>PP0</v>
      </c>
      <c r="K346" s="15" t="str">
        <f t="shared" si="130"/>
        <v>PP0</v>
      </c>
      <c r="L346" s="15" t="str">
        <f t="shared" si="130"/>
        <v>PP0</v>
      </c>
      <c r="M346" s="15" t="str">
        <f t="shared" si="130"/>
        <v>PP0</v>
      </c>
      <c r="N346" s="15" t="str">
        <f t="shared" si="130"/>
        <v>PP0</v>
      </c>
      <c r="O346" s="15" t="str">
        <f t="shared" si="130"/>
        <v>PP0</v>
      </c>
      <c r="P346" s="15" t="str">
        <f t="shared" si="130"/>
        <v>PP0</v>
      </c>
      <c r="Q346" s="15" t="str">
        <f t="shared" si="130"/>
        <v>PP0</v>
      </c>
      <c r="R346" s="15" t="str">
        <f t="shared" si="130"/>
        <v>PP0</v>
      </c>
      <c r="S346" s="15" t="str">
        <f t="shared" si="130"/>
        <v>PP0</v>
      </c>
      <c r="T346" s="15" t="str">
        <f t="shared" si="130"/>
        <v>PP0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PP0</v>
      </c>
      <c r="G363" s="15" t="str">
        <f t="shared" ref="G363:T363" si="132">G$112</f>
        <v>PP0</v>
      </c>
      <c r="H363" s="15" t="str">
        <f t="shared" si="132"/>
        <v>PP0</v>
      </c>
      <c r="I363" s="15" t="str">
        <f t="shared" si="132"/>
        <v>PP0</v>
      </c>
      <c r="J363" s="15" t="str">
        <f t="shared" si="132"/>
        <v>PP0</v>
      </c>
      <c r="K363" s="15" t="str">
        <f t="shared" si="132"/>
        <v>PP0</v>
      </c>
      <c r="L363" s="15" t="str">
        <f t="shared" si="132"/>
        <v>PP0</v>
      </c>
      <c r="M363" s="15" t="str">
        <f t="shared" si="132"/>
        <v>PP0</v>
      </c>
      <c r="N363" s="15" t="str">
        <f t="shared" si="132"/>
        <v>PP0</v>
      </c>
      <c r="O363" s="15" t="str">
        <f t="shared" si="132"/>
        <v>PP0</v>
      </c>
      <c r="P363" s="15" t="str">
        <f t="shared" si="132"/>
        <v>PP0</v>
      </c>
      <c r="Q363" s="15" t="str">
        <f t="shared" si="132"/>
        <v>PP0</v>
      </c>
      <c r="R363" s="15" t="str">
        <f t="shared" si="132"/>
        <v>PP0</v>
      </c>
      <c r="S363" s="15" t="str">
        <f t="shared" si="132"/>
        <v>PP0</v>
      </c>
      <c r="T363" s="15" t="str">
        <f t="shared" si="132"/>
        <v>PP0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PP0</v>
      </c>
      <c r="G380" s="15" t="str">
        <f t="shared" ref="G380:T380" si="134">G$112</f>
        <v>PP0</v>
      </c>
      <c r="H380" s="15" t="str">
        <f t="shared" si="134"/>
        <v>PP0</v>
      </c>
      <c r="I380" s="15" t="str">
        <f t="shared" si="134"/>
        <v>PP0</v>
      </c>
      <c r="J380" s="15" t="str">
        <f t="shared" si="134"/>
        <v>PP0</v>
      </c>
      <c r="K380" s="15" t="str">
        <f t="shared" si="134"/>
        <v>PP0</v>
      </c>
      <c r="L380" s="15" t="str">
        <f t="shared" si="134"/>
        <v>PP0</v>
      </c>
      <c r="M380" s="15" t="str">
        <f t="shared" si="134"/>
        <v>PP0</v>
      </c>
      <c r="N380" s="15" t="str">
        <f t="shared" si="134"/>
        <v>PP0</v>
      </c>
      <c r="O380" s="15" t="str">
        <f t="shared" si="134"/>
        <v>PP0</v>
      </c>
      <c r="P380" s="15" t="str">
        <f t="shared" si="134"/>
        <v>PP0</v>
      </c>
      <c r="Q380" s="15" t="str">
        <f t="shared" si="134"/>
        <v>PP0</v>
      </c>
      <c r="R380" s="15" t="str">
        <f t="shared" si="134"/>
        <v>PP0</v>
      </c>
      <c r="S380" s="15" t="str">
        <f t="shared" si="134"/>
        <v>PP0</v>
      </c>
      <c r="T380" s="15" t="str">
        <f t="shared" si="134"/>
        <v>PP0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PP0</v>
      </c>
      <c r="G441" s="15" t="str">
        <f t="shared" ref="G441:T441" si="161">G$109</f>
        <v>PP0</v>
      </c>
      <c r="H441" s="15" t="str">
        <f t="shared" si="161"/>
        <v>PP0</v>
      </c>
      <c r="I441" s="15" t="str">
        <f t="shared" si="161"/>
        <v>PP0</v>
      </c>
      <c r="J441" s="15" t="str">
        <f t="shared" si="161"/>
        <v>PP0</v>
      </c>
      <c r="K441" s="15" t="str">
        <f t="shared" si="161"/>
        <v>PP0</v>
      </c>
      <c r="L441" s="15" t="str">
        <f t="shared" si="161"/>
        <v>PP0</v>
      </c>
      <c r="M441" s="15" t="str">
        <f t="shared" si="161"/>
        <v>PP0</v>
      </c>
      <c r="N441" s="15" t="str">
        <f t="shared" si="161"/>
        <v>PP0</v>
      </c>
      <c r="O441" s="15" t="str">
        <f t="shared" si="161"/>
        <v>PP0</v>
      </c>
      <c r="P441" s="15" t="str">
        <f t="shared" si="161"/>
        <v>PP0</v>
      </c>
      <c r="Q441" s="15" t="str">
        <f t="shared" si="161"/>
        <v>PP0</v>
      </c>
      <c r="R441" s="15" t="str">
        <f t="shared" si="161"/>
        <v>PP0</v>
      </c>
      <c r="S441" s="15" t="str">
        <f t="shared" si="161"/>
        <v>PP0</v>
      </c>
      <c r="T441" s="15" t="str">
        <f t="shared" si="161"/>
        <v>PP0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PP0</v>
      </c>
      <c r="G458" s="15" t="str">
        <f t="shared" ref="G458:T458" si="163">G$110</f>
        <v>PP0</v>
      </c>
      <c r="H458" s="15" t="str">
        <f t="shared" si="163"/>
        <v>PP0</v>
      </c>
      <c r="I458" s="15" t="str">
        <f t="shared" si="163"/>
        <v>PP0</v>
      </c>
      <c r="J458" s="15" t="str">
        <f t="shared" si="163"/>
        <v>PP0</v>
      </c>
      <c r="K458" s="15" t="str">
        <f t="shared" si="163"/>
        <v>PP0</v>
      </c>
      <c r="L458" s="15" t="str">
        <f t="shared" si="163"/>
        <v>PP0</v>
      </c>
      <c r="M458" s="15" t="str">
        <f t="shared" si="163"/>
        <v>PP0</v>
      </c>
      <c r="N458" s="15" t="str">
        <f t="shared" si="163"/>
        <v>PP0</v>
      </c>
      <c r="O458" s="15" t="str">
        <f t="shared" si="163"/>
        <v>PP0</v>
      </c>
      <c r="P458" s="15" t="str">
        <f t="shared" si="163"/>
        <v>PP0</v>
      </c>
      <c r="Q458" s="15" t="str">
        <f t="shared" si="163"/>
        <v>PP0</v>
      </c>
      <c r="R458" s="15" t="str">
        <f t="shared" si="163"/>
        <v>PP0</v>
      </c>
      <c r="S458" s="15" t="str">
        <f t="shared" si="163"/>
        <v>PP0</v>
      </c>
      <c r="T458" s="15" t="str">
        <f t="shared" si="163"/>
        <v>PP0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PP0</v>
      </c>
      <c r="G475" s="15" t="str">
        <f t="shared" ref="G475:T475" si="165">G$111</f>
        <v>PP0</v>
      </c>
      <c r="H475" s="15" t="str">
        <f t="shared" si="165"/>
        <v>PP0</v>
      </c>
      <c r="I475" s="15" t="str">
        <f t="shared" si="165"/>
        <v>PP0</v>
      </c>
      <c r="J475" s="15" t="str">
        <f t="shared" si="165"/>
        <v>PP0</v>
      </c>
      <c r="K475" s="15" t="str">
        <f t="shared" si="165"/>
        <v>PP0</v>
      </c>
      <c r="L475" s="15" t="str">
        <f t="shared" si="165"/>
        <v>PP0</v>
      </c>
      <c r="M475" s="15" t="str">
        <f t="shared" si="165"/>
        <v>PP0</v>
      </c>
      <c r="N475" s="15" t="str">
        <f t="shared" si="165"/>
        <v>PP0</v>
      </c>
      <c r="O475" s="15" t="str">
        <f t="shared" si="165"/>
        <v>PP0</v>
      </c>
      <c r="P475" s="15" t="str">
        <f t="shared" si="165"/>
        <v>PP0</v>
      </c>
      <c r="Q475" s="15" t="str">
        <f t="shared" si="165"/>
        <v>PP0</v>
      </c>
      <c r="R475" s="15" t="str">
        <f t="shared" si="165"/>
        <v>PP0</v>
      </c>
      <c r="S475" s="15" t="str">
        <f t="shared" si="165"/>
        <v>PP0</v>
      </c>
      <c r="T475" s="15" t="str">
        <f t="shared" si="165"/>
        <v>PP0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PP0</v>
      </c>
      <c r="G492" s="15" t="str">
        <f t="shared" ref="G492:T492" si="167">G$112</f>
        <v>PP0</v>
      </c>
      <c r="H492" s="15" t="str">
        <f t="shared" si="167"/>
        <v>PP0</v>
      </c>
      <c r="I492" s="15" t="str">
        <f t="shared" si="167"/>
        <v>PP0</v>
      </c>
      <c r="J492" s="15" t="str">
        <f t="shared" si="167"/>
        <v>PP0</v>
      </c>
      <c r="K492" s="15" t="str">
        <f t="shared" si="167"/>
        <v>PP0</v>
      </c>
      <c r="L492" s="15" t="str">
        <f t="shared" si="167"/>
        <v>PP0</v>
      </c>
      <c r="M492" s="15" t="str">
        <f t="shared" si="167"/>
        <v>PP0</v>
      </c>
      <c r="N492" s="15" t="str">
        <f t="shared" si="167"/>
        <v>PP0</v>
      </c>
      <c r="O492" s="15" t="str">
        <f t="shared" si="167"/>
        <v>PP0</v>
      </c>
      <c r="P492" s="15" t="str">
        <f t="shared" si="167"/>
        <v>PP0</v>
      </c>
      <c r="Q492" s="15" t="str">
        <f t="shared" si="167"/>
        <v>PP0</v>
      </c>
      <c r="R492" s="15" t="str">
        <f t="shared" si="167"/>
        <v>PP0</v>
      </c>
      <c r="S492" s="15" t="str">
        <f t="shared" si="167"/>
        <v>PP0</v>
      </c>
      <c r="T492" s="15" t="str">
        <f t="shared" si="167"/>
        <v>PP0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PP0</v>
      </c>
      <c r="G509" s="15" t="str">
        <f t="shared" ref="G509:T509" si="169">G$113</f>
        <v>PP0</v>
      </c>
      <c r="H509" s="15" t="str">
        <f t="shared" si="169"/>
        <v>PP0</v>
      </c>
      <c r="I509" s="15" t="str">
        <f t="shared" si="169"/>
        <v>PP0</v>
      </c>
      <c r="J509" s="15" t="str">
        <f t="shared" si="169"/>
        <v>PP0</v>
      </c>
      <c r="K509" s="15" t="str">
        <f t="shared" si="169"/>
        <v>PP0</v>
      </c>
      <c r="L509" s="15" t="str">
        <f t="shared" si="169"/>
        <v>PP0</v>
      </c>
      <c r="M509" s="15" t="str">
        <f t="shared" si="169"/>
        <v>PP0</v>
      </c>
      <c r="N509" s="15" t="str">
        <f t="shared" si="169"/>
        <v>PP0</v>
      </c>
      <c r="O509" s="15" t="str">
        <f t="shared" si="169"/>
        <v>PP0</v>
      </c>
      <c r="P509" s="15" t="str">
        <f t="shared" si="169"/>
        <v>PP0</v>
      </c>
      <c r="Q509" s="15" t="str">
        <f t="shared" si="169"/>
        <v>PP0</v>
      </c>
      <c r="R509" s="15" t="str">
        <f t="shared" si="169"/>
        <v>PP0</v>
      </c>
      <c r="S509" s="15" t="str">
        <f t="shared" si="169"/>
        <v>PP0</v>
      </c>
      <c r="T509" s="15" t="str">
        <f t="shared" si="169"/>
        <v>PP0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300</v>
      </c>
      <c r="G593" s="15">
        <f t="shared" ca="1" si="201"/>
        <v>300</v>
      </c>
      <c r="H593" s="15">
        <f t="shared" ca="1" si="201"/>
        <v>300</v>
      </c>
      <c r="I593" s="15">
        <f t="shared" ca="1" si="201"/>
        <v>300</v>
      </c>
      <c r="J593" s="15">
        <f t="shared" ca="1" si="201"/>
        <v>300</v>
      </c>
      <c r="K593" s="15">
        <f t="shared" ca="1" si="201"/>
        <v>300</v>
      </c>
      <c r="L593" s="15">
        <f t="shared" ca="1" si="201"/>
        <v>270</v>
      </c>
      <c r="M593" s="15">
        <f t="shared" ca="1" si="201"/>
        <v>270</v>
      </c>
      <c r="N593" s="15">
        <f t="shared" ca="1" si="201"/>
        <v>270</v>
      </c>
      <c r="O593" s="15">
        <f t="shared" ca="1" si="201"/>
        <v>270</v>
      </c>
      <c r="P593" s="15">
        <f t="shared" ca="1" si="201"/>
        <v>270</v>
      </c>
      <c r="Q593" s="15">
        <f t="shared" ca="1" si="201"/>
        <v>270</v>
      </c>
      <c r="R593" s="15">
        <f t="shared" ca="1" si="201"/>
        <v>270</v>
      </c>
      <c r="S593" s="15">
        <f t="shared" ca="1" si="201"/>
        <v>270</v>
      </c>
      <c r="T593" s="15">
        <f t="shared" ca="1" si="201"/>
        <v>270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450</v>
      </c>
      <c r="G602" s="15">
        <f t="shared" ca="1" si="208"/>
        <v>405</v>
      </c>
      <c r="H602" s="15">
        <f t="shared" ca="1" si="208"/>
        <v>405</v>
      </c>
      <c r="I602" s="15">
        <f t="shared" ca="1" si="208"/>
        <v>405</v>
      </c>
      <c r="J602" s="15">
        <f t="shared" ca="1" si="208"/>
        <v>405</v>
      </c>
      <c r="K602" s="15">
        <f t="shared" ca="1" si="208"/>
        <v>405</v>
      </c>
      <c r="L602" s="15">
        <f t="shared" ca="1" si="208"/>
        <v>405</v>
      </c>
      <c r="M602" s="15">
        <f t="shared" ca="1" si="208"/>
        <v>405</v>
      </c>
      <c r="N602" s="15">
        <f t="shared" ca="1" si="208"/>
        <v>405</v>
      </c>
      <c r="O602" s="15">
        <f t="shared" ca="1" si="208"/>
        <v>405</v>
      </c>
      <c r="P602" s="15">
        <f t="shared" ca="1" si="208"/>
        <v>405</v>
      </c>
      <c r="Q602" s="15">
        <f t="shared" ca="1" si="208"/>
        <v>379.49999999999994</v>
      </c>
      <c r="R602" s="15">
        <f t="shared" ca="1" si="208"/>
        <v>354.00000000000006</v>
      </c>
      <c r="S602" s="15">
        <f t="shared" ca="1" si="208"/>
        <v>328.50000000000006</v>
      </c>
      <c r="T602" s="15">
        <f t="shared" ca="1" si="208"/>
        <v>303.00000000000006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220.00000000000003</v>
      </c>
      <c r="G611" s="15">
        <f t="shared" ca="1" si="215"/>
        <v>224.88888888888886</v>
      </c>
      <c r="H611" s="15">
        <f t="shared" ca="1" si="215"/>
        <v>227.2592592592593</v>
      </c>
      <c r="I611" s="15">
        <f t="shared" ca="1" si="215"/>
        <v>210.88888888888894</v>
      </c>
      <c r="J611" s="15">
        <f t="shared" ca="1" si="215"/>
        <v>194.51851851851856</v>
      </c>
      <c r="K611" s="15">
        <f t="shared" ca="1" si="215"/>
        <v>178.14814814814815</v>
      </c>
      <c r="L611" s="15">
        <f t="shared" ca="1" si="215"/>
        <v>161.77777777777789</v>
      </c>
      <c r="M611" s="15">
        <f t="shared" ca="1" si="215"/>
        <v>145.40740740740748</v>
      </c>
      <c r="N611" s="15">
        <f t="shared" ca="1" si="215"/>
        <v>129.03703703703709</v>
      </c>
      <c r="O611" s="15">
        <f t="shared" ca="1" si="215"/>
        <v>112.66666666666676</v>
      </c>
      <c r="P611" s="15">
        <f t="shared" ca="1" si="215"/>
        <v>96.296296296296376</v>
      </c>
      <c r="Q611" s="15">
        <f t="shared" ca="1" si="215"/>
        <v>79.925925925926009</v>
      </c>
      <c r="R611" s="15">
        <f t="shared" ca="1" si="215"/>
        <v>63.555555555555635</v>
      </c>
      <c r="S611" s="15">
        <f t="shared" ca="1" si="215"/>
        <v>47.185185185185269</v>
      </c>
      <c r="T611" s="15">
        <f t="shared" ca="1" si="215"/>
        <v>30.814814814814891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500</v>
      </c>
      <c r="G620" s="15">
        <f t="shared" ca="1" si="222"/>
        <v>500</v>
      </c>
      <c r="H620" s="15">
        <f t="shared" ca="1" si="222"/>
        <v>500</v>
      </c>
      <c r="I620" s="15">
        <f t="shared" ca="1" si="222"/>
        <v>500</v>
      </c>
      <c r="J620" s="15">
        <f t="shared" ca="1" si="222"/>
        <v>500</v>
      </c>
      <c r="K620" s="15">
        <f t="shared" ca="1" si="222"/>
        <v>500</v>
      </c>
      <c r="L620" s="15">
        <f t="shared" ca="1" si="222"/>
        <v>450</v>
      </c>
      <c r="M620" s="15">
        <f t="shared" ca="1" si="222"/>
        <v>450</v>
      </c>
      <c r="N620" s="15">
        <f t="shared" ca="1" si="222"/>
        <v>450</v>
      </c>
      <c r="O620" s="15">
        <f t="shared" ca="1" si="222"/>
        <v>450</v>
      </c>
      <c r="P620" s="15">
        <f t="shared" ca="1" si="222"/>
        <v>450</v>
      </c>
      <c r="Q620" s="15">
        <f t="shared" ca="1" si="222"/>
        <v>450</v>
      </c>
      <c r="R620" s="15">
        <f t="shared" ca="1" si="222"/>
        <v>450</v>
      </c>
      <c r="S620" s="15">
        <f t="shared" ca="1" si="222"/>
        <v>450</v>
      </c>
      <c r="T620" s="15">
        <f t="shared" ca="1" si="222"/>
        <v>450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330</v>
      </c>
      <c r="G629" s="15">
        <f t="shared" ca="1" si="229"/>
        <v>360</v>
      </c>
      <c r="H629" s="15">
        <f t="shared" ca="1" si="229"/>
        <v>390</v>
      </c>
      <c r="I629" s="15">
        <f t="shared" ca="1" si="229"/>
        <v>390</v>
      </c>
      <c r="J629" s="15">
        <f t="shared" ca="1" si="229"/>
        <v>390</v>
      </c>
      <c r="K629" s="15">
        <f t="shared" ca="1" si="229"/>
        <v>390</v>
      </c>
      <c r="L629" s="15">
        <f t="shared" ca="1" si="229"/>
        <v>351</v>
      </c>
      <c r="M629" s="15">
        <f t="shared" ca="1" si="229"/>
        <v>351</v>
      </c>
      <c r="N629" s="15">
        <f t="shared" ca="1" si="229"/>
        <v>351</v>
      </c>
      <c r="O629" s="15">
        <f t="shared" ca="1" si="229"/>
        <v>351</v>
      </c>
      <c r="P629" s="15">
        <f t="shared" ca="1" si="229"/>
        <v>351</v>
      </c>
      <c r="Q629" s="15">
        <f t="shared" ca="1" si="229"/>
        <v>351</v>
      </c>
      <c r="R629" s="15">
        <f t="shared" ca="1" si="229"/>
        <v>351</v>
      </c>
      <c r="S629" s="15">
        <f t="shared" ca="1" si="229"/>
        <v>351</v>
      </c>
      <c r="T629" s="15">
        <f t="shared" ca="1" si="229"/>
        <v>351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1800</v>
      </c>
      <c r="G653" s="15">
        <f t="shared" ref="G653:T653" ca="1" si="236">SUM(G654:G656)</f>
        <v>1789.8888888888889</v>
      </c>
      <c r="H653" s="15">
        <f t="shared" ca="1" si="236"/>
        <v>1822.2592592592594</v>
      </c>
      <c r="I653" s="15">
        <f t="shared" ca="1" si="236"/>
        <v>1805.8888888888889</v>
      </c>
      <c r="J653" s="15">
        <f t="shared" ca="1" si="236"/>
        <v>1789.5185185185187</v>
      </c>
      <c r="K653" s="15">
        <f t="shared" ca="1" si="236"/>
        <v>1773.1481481481483</v>
      </c>
      <c r="L653" s="15">
        <f t="shared" ca="1" si="236"/>
        <v>1637.7777777777778</v>
      </c>
      <c r="M653" s="15">
        <f t="shared" ca="1" si="236"/>
        <v>1621.4074074074074</v>
      </c>
      <c r="N653" s="15">
        <f t="shared" ca="1" si="236"/>
        <v>1605.037037037037</v>
      </c>
      <c r="O653" s="15">
        <f t="shared" ca="1" si="236"/>
        <v>1588.6666666666667</v>
      </c>
      <c r="P653" s="15">
        <f t="shared" ca="1" si="236"/>
        <v>1572.2962962962965</v>
      </c>
      <c r="Q653" s="15">
        <f t="shared" ca="1" si="236"/>
        <v>1530.4259259259261</v>
      </c>
      <c r="R653" s="15">
        <f t="shared" ca="1" si="236"/>
        <v>1488.5555555555557</v>
      </c>
      <c r="S653" s="15">
        <f t="shared" ca="1" si="236"/>
        <v>1446.6851851851852</v>
      </c>
      <c r="T653" s="15">
        <f t="shared" ca="1" si="236"/>
        <v>1404.8148148148148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1800</v>
      </c>
      <c r="G654" s="15">
        <f t="shared" ca="1" si="237"/>
        <v>1789.8888888888889</v>
      </c>
      <c r="H654" s="15">
        <f t="shared" ca="1" si="237"/>
        <v>1822.2592592592594</v>
      </c>
      <c r="I654" s="15">
        <f t="shared" ca="1" si="237"/>
        <v>1805.8888888888889</v>
      </c>
      <c r="J654" s="15">
        <f t="shared" ca="1" si="237"/>
        <v>1789.5185185185187</v>
      </c>
      <c r="K654" s="15">
        <f t="shared" ca="1" si="237"/>
        <v>1773.1481481481483</v>
      </c>
      <c r="L654" s="15">
        <f t="shared" ca="1" si="237"/>
        <v>1637.7777777777778</v>
      </c>
      <c r="M654" s="15">
        <f t="shared" ca="1" si="237"/>
        <v>1621.4074074074074</v>
      </c>
      <c r="N654" s="15">
        <f t="shared" ca="1" si="237"/>
        <v>1605.037037037037</v>
      </c>
      <c r="O654" s="15">
        <f t="shared" ca="1" si="237"/>
        <v>1588.6666666666667</v>
      </c>
      <c r="P654" s="15">
        <f t="shared" ca="1" si="237"/>
        <v>1572.2962962962965</v>
      </c>
      <c r="Q654" s="15">
        <f t="shared" ca="1" si="237"/>
        <v>1530.4259259259261</v>
      </c>
      <c r="R654" s="15">
        <f t="shared" ca="1" si="237"/>
        <v>1488.5555555555557</v>
      </c>
      <c r="S654" s="15">
        <f t="shared" ca="1" si="237"/>
        <v>1446.6851851851852</v>
      </c>
      <c r="T654" s="15">
        <f t="shared" ca="1" si="237"/>
        <v>1404.8148148148148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360</v>
      </c>
      <c r="G662" s="15">
        <f t="shared" ca="1" si="242"/>
        <v>357.97777777777776</v>
      </c>
      <c r="H662" s="15">
        <f t="shared" ca="1" si="242"/>
        <v>364.45185185185187</v>
      </c>
      <c r="I662" s="15">
        <f t="shared" ca="1" si="242"/>
        <v>361.17777777777781</v>
      </c>
      <c r="J662" s="15">
        <f t="shared" ca="1" si="242"/>
        <v>357.90370370370374</v>
      </c>
      <c r="K662" s="15">
        <f t="shared" ca="1" si="242"/>
        <v>354.62962962962968</v>
      </c>
      <c r="L662" s="15">
        <f t="shared" ca="1" si="242"/>
        <v>327.55555555555554</v>
      </c>
      <c r="M662" s="15">
        <f t="shared" ca="1" si="242"/>
        <v>324.28148148148148</v>
      </c>
      <c r="N662" s="15">
        <f t="shared" ca="1" si="242"/>
        <v>321.00740740740741</v>
      </c>
      <c r="O662" s="15">
        <f t="shared" ca="1" si="242"/>
        <v>317.73333333333335</v>
      </c>
      <c r="P662" s="15">
        <f t="shared" ca="1" si="242"/>
        <v>314.45925925925928</v>
      </c>
      <c r="Q662" s="15">
        <f t="shared" ca="1" si="242"/>
        <v>306.0851851851852</v>
      </c>
      <c r="R662" s="15">
        <f t="shared" ca="1" si="242"/>
        <v>297.71111111111111</v>
      </c>
      <c r="S662" s="15">
        <f t="shared" ca="1" si="242"/>
        <v>289.33703703703702</v>
      </c>
      <c r="T662" s="15">
        <f t="shared" ca="1" si="242"/>
        <v>280.96296296296293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2394</v>
      </c>
      <c r="G672" s="15">
        <f t="shared" ca="1" si="243"/>
        <v>2380.5522222222226</v>
      </c>
      <c r="H672" s="15">
        <f t="shared" ca="1" si="243"/>
        <v>2423.6048148148147</v>
      </c>
      <c r="I672" s="15">
        <f t="shared" ca="1" si="243"/>
        <v>2401.8322222222223</v>
      </c>
      <c r="J672" s="15">
        <f t="shared" ca="1" si="243"/>
        <v>2380.0596296296299</v>
      </c>
      <c r="K672" s="15">
        <f t="shared" ca="1" si="243"/>
        <v>2358.2870370370374</v>
      </c>
      <c r="L672" s="15">
        <f t="shared" ca="1" si="243"/>
        <v>2178.2444444444445</v>
      </c>
      <c r="M672" s="15">
        <f t="shared" ca="1" si="243"/>
        <v>2156.4718518518516</v>
      </c>
      <c r="N672" s="15">
        <f t="shared" ca="1" si="243"/>
        <v>2134.6992592592592</v>
      </c>
      <c r="O672" s="15">
        <f t="shared" ca="1" si="243"/>
        <v>2112.9266666666672</v>
      </c>
      <c r="P672" s="15">
        <f t="shared" ca="1" si="243"/>
        <v>2091.1540740740743</v>
      </c>
      <c r="Q672" s="15">
        <f t="shared" ca="1" si="243"/>
        <v>2035.4664814814819</v>
      </c>
      <c r="R672" s="15">
        <f t="shared" ca="1" si="243"/>
        <v>1979.778888888889</v>
      </c>
      <c r="S672" s="15">
        <f t="shared" ca="1" si="243"/>
        <v>1924.0912962962964</v>
      </c>
      <c r="T672" s="15">
        <f t="shared" ca="1" si="243"/>
        <v>1868.4037037037035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3092.25</v>
      </c>
      <c r="G680" s="15">
        <f t="shared" ca="1" si="249"/>
        <v>3078.8022222222226</v>
      </c>
      <c r="H680" s="15">
        <f t="shared" ca="1" si="249"/>
        <v>3121.8548148148147</v>
      </c>
      <c r="I680" s="15">
        <f t="shared" ca="1" si="249"/>
        <v>3100.0822222222223</v>
      </c>
      <c r="J680" s="15">
        <f t="shared" ca="1" si="249"/>
        <v>3078.3096296296299</v>
      </c>
      <c r="K680" s="15">
        <f t="shared" ca="1" si="249"/>
        <v>3056.5370370370374</v>
      </c>
      <c r="L680" s="15">
        <f t="shared" ca="1" si="249"/>
        <v>2876.4944444444445</v>
      </c>
      <c r="M680" s="15">
        <f t="shared" ca="1" si="249"/>
        <v>2854.7218518518516</v>
      </c>
      <c r="N680" s="15">
        <f t="shared" ca="1" si="249"/>
        <v>2832.9492592592592</v>
      </c>
      <c r="O680" s="15">
        <f t="shared" ca="1" si="249"/>
        <v>2811.1766666666672</v>
      </c>
      <c r="P680" s="15">
        <f t="shared" ca="1" si="249"/>
        <v>2789.4040740740743</v>
      </c>
      <c r="Q680" s="15">
        <f t="shared" ca="1" si="249"/>
        <v>2733.7164814814819</v>
      </c>
      <c r="R680" s="15">
        <f t="shared" ca="1" si="249"/>
        <v>2678.028888888889</v>
      </c>
      <c r="S680" s="15">
        <f t="shared" ca="1" si="249"/>
        <v>2622.3412962962966</v>
      </c>
      <c r="T680" s="15">
        <f t="shared" ca="1" si="249"/>
        <v>2566.6537037037033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0</v>
      </c>
      <c r="G692" s="15">
        <f t="shared" ref="G692:T692" ca="1" si="250">IFERROR(SUM(G693:G702),0)</f>
        <v>0</v>
      </c>
      <c r="H692" s="15">
        <f t="shared" ca="1" si="250"/>
        <v>0</v>
      </c>
      <c r="I692" s="15">
        <f t="shared" ca="1" si="250"/>
        <v>0</v>
      </c>
      <c r="J692" s="15">
        <f t="shared" ca="1" si="250"/>
        <v>0</v>
      </c>
      <c r="K692" s="15">
        <f t="shared" ca="1" si="250"/>
        <v>0</v>
      </c>
      <c r="L692" s="15">
        <f t="shared" ca="1" si="250"/>
        <v>0</v>
      </c>
      <c r="M692" s="15">
        <f t="shared" ca="1" si="250"/>
        <v>0</v>
      </c>
      <c r="N692" s="15">
        <f t="shared" ca="1" si="250"/>
        <v>0</v>
      </c>
      <c r="O692" s="15">
        <f t="shared" ca="1" si="250"/>
        <v>0</v>
      </c>
      <c r="P692" s="15">
        <f t="shared" ca="1" si="250"/>
        <v>0</v>
      </c>
      <c r="Q692" s="15">
        <f t="shared" ca="1" si="250"/>
        <v>0</v>
      </c>
      <c r="R692" s="15">
        <f t="shared" ca="1" si="250"/>
        <v>0</v>
      </c>
      <c r="S692" s="15">
        <f t="shared" ca="1" si="250"/>
        <v>0</v>
      </c>
      <c r="T692" s="15">
        <f t="shared" ca="1" si="250"/>
        <v>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0</v>
      </c>
      <c r="G693" s="15">
        <f>IFERROR(G249*G398*G527*INDEX(Assumptions!$H$114:$BF$118,MATCH(G97,Assumptions!$B$114:$B$118,0),MATCH(G13,Assumptions!$H$107:$BF$107,0)),0)*G569</f>
        <v>0</v>
      </c>
      <c r="H693" s="15">
        <f>IFERROR(H249*H398*H527*INDEX(Assumptions!$H$114:$BF$118,MATCH(H97,Assumptions!$B$114:$B$118,0),MATCH(H13,Assumptions!$H$107:$BF$107,0)),0)*H569</f>
        <v>0</v>
      </c>
      <c r="I693" s="15">
        <f>IFERROR(I249*I398*I527*INDEX(Assumptions!$H$114:$BF$118,MATCH(I97,Assumptions!$B$114:$B$118,0),MATCH(I13,Assumptions!$H$107:$BF$107,0)),0)*I569</f>
        <v>0</v>
      </c>
      <c r="J693" s="15">
        <f>IFERROR(J249*J398*J527*INDEX(Assumptions!$H$114:$BF$118,MATCH(J97,Assumptions!$B$114:$B$118,0),MATCH(J13,Assumptions!$H$107:$BF$107,0)),0)*J569</f>
        <v>0</v>
      </c>
      <c r="K693" s="15">
        <f>IFERROR(K249*K398*K527*INDEX(Assumptions!$H$114:$BF$118,MATCH(K97,Assumptions!$B$114:$B$118,0),MATCH(K13,Assumptions!$H$107:$BF$107,0)),0)*K569</f>
        <v>0</v>
      </c>
      <c r="L693" s="15">
        <f>IFERROR(L249*L398*L527*INDEX(Assumptions!$H$114:$BF$118,MATCH(L97,Assumptions!$B$114:$B$118,0),MATCH(L13,Assumptions!$H$107:$BF$107,0)),0)*L569</f>
        <v>0</v>
      </c>
      <c r="M693" s="15">
        <f>IFERROR(M249*M398*M527*INDEX(Assumptions!$H$114:$BF$118,MATCH(M97,Assumptions!$B$114:$B$118,0),MATCH(M13,Assumptions!$H$107:$BF$107,0)),0)*M569</f>
        <v>0</v>
      </c>
      <c r="N693" s="15">
        <f>IFERROR(N249*N398*N527*INDEX(Assumptions!$H$114:$BF$118,MATCH(N97,Assumptions!$B$114:$B$118,0),MATCH(N13,Assumptions!$H$107:$BF$107,0)),0)*N569</f>
        <v>0</v>
      </c>
      <c r="O693" s="15">
        <f>IFERROR(O249*O398*O527*INDEX(Assumptions!$H$114:$BF$118,MATCH(O97,Assumptions!$B$114:$B$118,0),MATCH(O13,Assumptions!$H$107:$BF$107,0)),0)*O569</f>
        <v>0</v>
      </c>
      <c r="P693" s="15">
        <f>IFERROR(P249*P398*P527*INDEX(Assumptions!$H$114:$BF$118,MATCH(P97,Assumptions!$B$114:$B$118,0),MATCH(P13,Assumptions!$H$107:$BF$107,0)),0)*P569</f>
        <v>0</v>
      </c>
      <c r="Q693" s="15">
        <f>IFERROR(Q249*Q398*Q527*INDEX(Assumptions!$H$114:$BF$118,MATCH(Q97,Assumptions!$B$114:$B$118,0),MATCH(Q13,Assumptions!$H$107:$BF$107,0)),0)*Q569</f>
        <v>0</v>
      </c>
      <c r="R693" s="15">
        <f>IFERROR(R249*R398*R527*INDEX(Assumptions!$H$114:$BF$118,MATCH(R97,Assumptions!$B$114:$B$118,0),MATCH(R13,Assumptions!$H$107:$BF$107,0)),0)*R569</f>
        <v>0</v>
      </c>
      <c r="S693" s="15">
        <f>IFERROR(S249*S398*S527*INDEX(Assumptions!$H$114:$BF$118,MATCH(S97,Assumptions!$B$114:$B$118,0),MATCH(S13,Assumptions!$H$107:$BF$107,0)),0)*S569</f>
        <v>0</v>
      </c>
      <c r="T693" s="15">
        <f>IFERROR(T249*T398*T527*INDEX(Assumptions!$H$114:$BF$118,MATCH(T97,Assumptions!$B$114:$B$118,0),MATCH(T13,Assumptions!$H$107:$BF$107,0)),0)*T569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0</v>
      </c>
      <c r="G694" s="15">
        <f>IFERROR(G250*G402*G531*INDEX(Assumptions!$H$114:$BF$118,MATCH(G98,Assumptions!$B$114:$B$118,0),MATCH(G14,Assumptions!$H$107:$BF$107,0)),0)*G570</f>
        <v>0</v>
      </c>
      <c r="H694" s="15">
        <f>IFERROR(H250*H402*H531*INDEX(Assumptions!$H$114:$BF$118,MATCH(H98,Assumptions!$B$114:$B$118,0),MATCH(H14,Assumptions!$H$107:$BF$107,0)),0)*H570</f>
        <v>0</v>
      </c>
      <c r="I694" s="15">
        <f>IFERROR(I250*I402*I531*INDEX(Assumptions!$H$114:$BF$118,MATCH(I98,Assumptions!$B$114:$B$118,0),MATCH(I14,Assumptions!$H$107:$BF$107,0)),0)*I570</f>
        <v>0</v>
      </c>
      <c r="J694" s="15">
        <f>IFERROR(J250*J402*J531*INDEX(Assumptions!$H$114:$BF$118,MATCH(J98,Assumptions!$B$114:$B$118,0),MATCH(J14,Assumptions!$H$107:$BF$107,0)),0)*J570</f>
        <v>0</v>
      </c>
      <c r="K694" s="15">
        <f>IFERROR(K250*K402*K531*INDEX(Assumptions!$H$114:$BF$118,MATCH(K98,Assumptions!$B$114:$B$118,0),MATCH(K14,Assumptions!$H$107:$BF$107,0)),0)*K570</f>
        <v>0</v>
      </c>
      <c r="L694" s="15">
        <f>IFERROR(L250*L402*L531*INDEX(Assumptions!$H$114:$BF$118,MATCH(L98,Assumptions!$B$114:$B$118,0),MATCH(L14,Assumptions!$H$107:$BF$107,0)),0)*L570</f>
        <v>0</v>
      </c>
      <c r="M694" s="15">
        <f>IFERROR(M250*M402*M531*INDEX(Assumptions!$H$114:$BF$118,MATCH(M98,Assumptions!$B$114:$B$118,0),MATCH(M14,Assumptions!$H$107:$BF$107,0)),0)*M570</f>
        <v>0</v>
      </c>
      <c r="N694" s="15">
        <f>IFERROR(N250*N402*N531*INDEX(Assumptions!$H$114:$BF$118,MATCH(N98,Assumptions!$B$114:$B$118,0),MATCH(N14,Assumptions!$H$107:$BF$107,0)),0)*N570</f>
        <v>0</v>
      </c>
      <c r="O694" s="15">
        <f>IFERROR(O250*O402*O531*INDEX(Assumptions!$H$114:$BF$118,MATCH(O98,Assumptions!$B$114:$B$118,0),MATCH(O14,Assumptions!$H$107:$BF$107,0)),0)*O570</f>
        <v>0</v>
      </c>
      <c r="P694" s="15">
        <f>IFERROR(P250*P402*P531*INDEX(Assumptions!$H$114:$BF$118,MATCH(P98,Assumptions!$B$114:$B$118,0),MATCH(P14,Assumptions!$H$107:$BF$107,0)),0)*P570</f>
        <v>0</v>
      </c>
      <c r="Q694" s="15">
        <f>IFERROR(Q250*Q402*Q531*INDEX(Assumptions!$H$114:$BF$118,MATCH(Q98,Assumptions!$B$114:$B$118,0),MATCH(Q14,Assumptions!$H$107:$BF$107,0)),0)*Q570</f>
        <v>0</v>
      </c>
      <c r="R694" s="15">
        <f>IFERROR(R250*R402*R531*INDEX(Assumptions!$H$114:$BF$118,MATCH(R98,Assumptions!$B$114:$B$118,0),MATCH(R14,Assumptions!$H$107:$BF$107,0)),0)*R570</f>
        <v>0</v>
      </c>
      <c r="S694" s="15">
        <f>IFERROR(S250*S402*S531*INDEX(Assumptions!$H$114:$BF$118,MATCH(S98,Assumptions!$B$114:$B$118,0),MATCH(S14,Assumptions!$H$107:$BF$107,0)),0)*S570</f>
        <v>0</v>
      </c>
      <c r="T694" s="15">
        <f>IFERROR(T250*T402*T531*INDEX(Assumptions!$H$114:$BF$118,MATCH(T98,Assumptions!$B$114:$B$118,0),MATCH(T14,Assumptions!$H$107:$BF$107,0)),0)*T570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0</v>
      </c>
      <c r="G695" s="15">
        <f>IFERROR(G251*G406*G535*INDEX(Assumptions!$H$114:$BF$118,MATCH(G99,Assumptions!$B$114:$B$118,0),MATCH(G15,Assumptions!$H$107:$BF$107,0)),0)*G571</f>
        <v>0</v>
      </c>
      <c r="H695" s="15">
        <f>IFERROR(H251*H406*H535*INDEX(Assumptions!$H$114:$BF$118,MATCH(H99,Assumptions!$B$114:$B$118,0),MATCH(H15,Assumptions!$H$107:$BF$107,0)),0)*H571</f>
        <v>0</v>
      </c>
      <c r="I695" s="15">
        <f>IFERROR(I251*I406*I535*INDEX(Assumptions!$H$114:$BF$118,MATCH(I99,Assumptions!$B$114:$B$118,0),MATCH(I15,Assumptions!$H$107:$BF$107,0)),0)*I571</f>
        <v>0</v>
      </c>
      <c r="J695" s="15">
        <f>IFERROR(J251*J406*J535*INDEX(Assumptions!$H$114:$BF$118,MATCH(J99,Assumptions!$B$114:$B$118,0),MATCH(J15,Assumptions!$H$107:$BF$107,0)),0)*J571</f>
        <v>0</v>
      </c>
      <c r="K695" s="15">
        <f>IFERROR(K251*K406*K535*INDEX(Assumptions!$H$114:$BF$118,MATCH(K99,Assumptions!$B$114:$B$118,0),MATCH(K15,Assumptions!$H$107:$BF$107,0)),0)*K571</f>
        <v>0</v>
      </c>
      <c r="L695" s="15">
        <f>IFERROR(L251*L406*L535*INDEX(Assumptions!$H$114:$BF$118,MATCH(L99,Assumptions!$B$114:$B$118,0),MATCH(L15,Assumptions!$H$107:$BF$107,0)),0)*L571</f>
        <v>0</v>
      </c>
      <c r="M695" s="15">
        <f>IFERROR(M251*M406*M535*INDEX(Assumptions!$H$114:$BF$118,MATCH(M99,Assumptions!$B$114:$B$118,0),MATCH(M15,Assumptions!$H$107:$BF$107,0)),0)*M571</f>
        <v>0</v>
      </c>
      <c r="N695" s="15">
        <f>IFERROR(N251*N406*N535*INDEX(Assumptions!$H$114:$BF$118,MATCH(N99,Assumptions!$B$114:$B$118,0),MATCH(N15,Assumptions!$H$107:$BF$107,0)),0)*N571</f>
        <v>0</v>
      </c>
      <c r="O695" s="15">
        <f>IFERROR(O251*O406*O535*INDEX(Assumptions!$H$114:$BF$118,MATCH(O99,Assumptions!$B$114:$B$118,0),MATCH(O15,Assumptions!$H$107:$BF$107,0)),0)*O571</f>
        <v>0</v>
      </c>
      <c r="P695" s="15">
        <f>IFERROR(P251*P406*P535*INDEX(Assumptions!$H$114:$BF$118,MATCH(P99,Assumptions!$B$114:$B$118,0),MATCH(P15,Assumptions!$H$107:$BF$107,0)),0)*P571</f>
        <v>0</v>
      </c>
      <c r="Q695" s="15">
        <f>IFERROR(Q251*Q406*Q535*INDEX(Assumptions!$H$114:$BF$118,MATCH(Q99,Assumptions!$B$114:$B$118,0),MATCH(Q15,Assumptions!$H$107:$BF$107,0)),0)*Q571</f>
        <v>0</v>
      </c>
      <c r="R695" s="15">
        <f>IFERROR(R251*R406*R535*INDEX(Assumptions!$H$114:$BF$118,MATCH(R99,Assumptions!$B$114:$B$118,0),MATCH(R15,Assumptions!$H$107:$BF$107,0)),0)*R571</f>
        <v>0</v>
      </c>
      <c r="S695" s="15">
        <f>IFERROR(S251*S406*S535*INDEX(Assumptions!$H$114:$BF$118,MATCH(S99,Assumptions!$B$114:$B$118,0),MATCH(S15,Assumptions!$H$107:$BF$107,0)),0)*S571</f>
        <v>0</v>
      </c>
      <c r="T695" s="15">
        <f>IFERROR(T251*T406*T535*INDEX(Assumptions!$H$114:$BF$118,MATCH(T99,Assumptions!$B$114:$B$118,0),MATCH(T15,Assumptions!$H$107:$BF$107,0)),0)*T571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0</v>
      </c>
      <c r="G696" s="15">
        <f>IFERROR(G252*G410*G539*INDEX(Assumptions!$H$114:$BF$118,MATCH(G100,Assumptions!$B$114:$B$118,0),MATCH(G16,Assumptions!$H$107:$BF$107,0)),0)*G572</f>
        <v>0</v>
      </c>
      <c r="H696" s="15">
        <f>IFERROR(H252*H410*H539*INDEX(Assumptions!$H$114:$BF$118,MATCH(H100,Assumptions!$B$114:$B$118,0),MATCH(H16,Assumptions!$H$107:$BF$107,0)),0)*H572</f>
        <v>0</v>
      </c>
      <c r="I696" s="15">
        <f>IFERROR(I252*I410*I539*INDEX(Assumptions!$H$114:$BF$118,MATCH(I100,Assumptions!$B$114:$B$118,0),MATCH(I16,Assumptions!$H$107:$BF$107,0)),0)*I572</f>
        <v>0</v>
      </c>
      <c r="J696" s="15">
        <f>IFERROR(J252*J410*J539*INDEX(Assumptions!$H$114:$BF$118,MATCH(J100,Assumptions!$B$114:$B$118,0),MATCH(J16,Assumptions!$H$107:$BF$107,0)),0)*J572</f>
        <v>0</v>
      </c>
      <c r="K696" s="15">
        <f>IFERROR(K252*K410*K539*INDEX(Assumptions!$H$114:$BF$118,MATCH(K100,Assumptions!$B$114:$B$118,0),MATCH(K16,Assumptions!$H$107:$BF$107,0)),0)*K572</f>
        <v>0</v>
      </c>
      <c r="L696" s="15">
        <f>IFERROR(L252*L410*L539*INDEX(Assumptions!$H$114:$BF$118,MATCH(L100,Assumptions!$B$114:$B$118,0),MATCH(L16,Assumptions!$H$107:$BF$107,0)),0)*L572</f>
        <v>0</v>
      </c>
      <c r="M696" s="15">
        <f>IFERROR(M252*M410*M539*INDEX(Assumptions!$H$114:$BF$118,MATCH(M100,Assumptions!$B$114:$B$118,0),MATCH(M16,Assumptions!$H$107:$BF$107,0)),0)*M572</f>
        <v>0</v>
      </c>
      <c r="N696" s="15">
        <f>IFERROR(N252*N410*N539*INDEX(Assumptions!$H$114:$BF$118,MATCH(N100,Assumptions!$B$114:$B$118,0),MATCH(N16,Assumptions!$H$107:$BF$107,0)),0)*N572</f>
        <v>0</v>
      </c>
      <c r="O696" s="15">
        <f>IFERROR(O252*O410*O539*INDEX(Assumptions!$H$114:$BF$118,MATCH(O100,Assumptions!$B$114:$B$118,0),MATCH(O16,Assumptions!$H$107:$BF$107,0)),0)*O572</f>
        <v>0</v>
      </c>
      <c r="P696" s="15">
        <f>IFERROR(P252*P410*P539*INDEX(Assumptions!$H$114:$BF$118,MATCH(P100,Assumptions!$B$114:$B$118,0),MATCH(P16,Assumptions!$H$107:$BF$107,0)),0)*P572</f>
        <v>0</v>
      </c>
      <c r="Q696" s="15">
        <f>IFERROR(Q252*Q410*Q539*INDEX(Assumptions!$H$114:$BF$118,MATCH(Q100,Assumptions!$B$114:$B$118,0),MATCH(Q16,Assumptions!$H$107:$BF$107,0)),0)*Q572</f>
        <v>0</v>
      </c>
      <c r="R696" s="15">
        <f>IFERROR(R252*R410*R539*INDEX(Assumptions!$H$114:$BF$118,MATCH(R100,Assumptions!$B$114:$B$118,0),MATCH(R16,Assumptions!$H$107:$BF$107,0)),0)*R572</f>
        <v>0</v>
      </c>
      <c r="S696" s="15">
        <f>IFERROR(S252*S410*S539*INDEX(Assumptions!$H$114:$BF$118,MATCH(S100,Assumptions!$B$114:$B$118,0),MATCH(S16,Assumptions!$H$107:$BF$107,0)),0)*S572</f>
        <v>0</v>
      </c>
      <c r="T696" s="15">
        <f>IFERROR(T252*T410*T539*INDEX(Assumptions!$H$114:$BF$118,MATCH(T100,Assumptions!$B$114:$B$118,0),MATCH(T16,Assumptions!$H$107:$BF$107,0)),0)*T572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0</v>
      </c>
      <c r="G697" s="15">
        <f>IFERROR(INDEX(G253*G414*G543*Assumptions!$H$114:$BF$118,MATCH(G101,Assumptions!$B$114:$B$118,0),MATCH(G17,Assumptions!$H$107:$BF$107,0)),0)*G573</f>
        <v>0</v>
      </c>
      <c r="H697" s="15">
        <f>IFERROR(INDEX(H253*H414*H543*Assumptions!$H$114:$BF$118,MATCH(H101,Assumptions!$B$114:$B$118,0),MATCH(H17,Assumptions!$H$107:$BF$107,0)),0)*H573</f>
        <v>0</v>
      </c>
      <c r="I697" s="15">
        <f>IFERROR(INDEX(I253*I414*I543*Assumptions!$H$114:$BF$118,MATCH(I101,Assumptions!$B$114:$B$118,0),MATCH(I17,Assumptions!$H$107:$BF$107,0)),0)*I573</f>
        <v>0</v>
      </c>
      <c r="J697" s="15">
        <f>IFERROR(INDEX(J253*J414*J543*Assumptions!$H$114:$BF$118,MATCH(J101,Assumptions!$B$114:$B$118,0),MATCH(J17,Assumptions!$H$107:$BF$107,0)),0)*J573</f>
        <v>0</v>
      </c>
      <c r="K697" s="15">
        <f>IFERROR(INDEX(K253*K414*K543*Assumptions!$H$114:$BF$118,MATCH(K101,Assumptions!$B$114:$B$118,0),MATCH(K17,Assumptions!$H$107:$BF$107,0)),0)*K573</f>
        <v>0</v>
      </c>
      <c r="L697" s="15">
        <f>IFERROR(INDEX(L253*L414*L543*Assumptions!$H$114:$BF$118,MATCH(L101,Assumptions!$B$114:$B$118,0),MATCH(L17,Assumptions!$H$107:$BF$107,0)),0)*L573</f>
        <v>0</v>
      </c>
      <c r="M697" s="15">
        <f>IFERROR(INDEX(M253*M414*M543*Assumptions!$H$114:$BF$118,MATCH(M101,Assumptions!$B$114:$B$118,0),MATCH(M17,Assumptions!$H$107:$BF$107,0)),0)*M573</f>
        <v>0</v>
      </c>
      <c r="N697" s="15">
        <f>IFERROR(INDEX(N253*N414*N543*Assumptions!$H$114:$BF$118,MATCH(N101,Assumptions!$B$114:$B$118,0),MATCH(N17,Assumptions!$H$107:$BF$107,0)),0)*N573</f>
        <v>0</v>
      </c>
      <c r="O697" s="15">
        <f>IFERROR(INDEX(O253*O414*O543*Assumptions!$H$114:$BF$118,MATCH(O101,Assumptions!$B$114:$B$118,0),MATCH(O17,Assumptions!$H$107:$BF$107,0)),0)*O573</f>
        <v>0</v>
      </c>
      <c r="P697" s="15">
        <f>IFERROR(INDEX(P253*P414*P543*Assumptions!$H$114:$BF$118,MATCH(P101,Assumptions!$B$114:$B$118,0),MATCH(P17,Assumptions!$H$107:$BF$107,0)),0)*P573</f>
        <v>0</v>
      </c>
      <c r="Q697" s="15">
        <f>IFERROR(INDEX(Q253*Q414*Q543*Assumptions!$H$114:$BF$118,MATCH(Q101,Assumptions!$B$114:$B$118,0),MATCH(Q17,Assumptions!$H$107:$BF$107,0)),0)*Q573</f>
        <v>0</v>
      </c>
      <c r="R697" s="15">
        <f>IFERROR(INDEX(R253*R414*R543*Assumptions!$H$114:$BF$118,MATCH(R101,Assumptions!$B$114:$B$118,0),MATCH(R17,Assumptions!$H$107:$BF$107,0)),0)*R573</f>
        <v>0</v>
      </c>
      <c r="S697" s="15">
        <f>IFERROR(INDEX(S253*S414*S543*Assumptions!$H$114:$BF$118,MATCH(S101,Assumptions!$B$114:$B$118,0),MATCH(S17,Assumptions!$H$107:$BF$107,0)),0)*S573</f>
        <v>0</v>
      </c>
      <c r="T697" s="15">
        <f>IFERROR(INDEX(T253*T414*T543*Assumptions!$H$114:$BF$118,MATCH(T101,Assumptions!$B$114:$B$118,0),MATCH(T17,Assumptions!$H$107:$BF$107,0)),0)*T573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72</v>
      </c>
      <c r="G704" s="15">
        <f t="shared" ref="G704:T704" ca="1" si="256">SUM(G705:G714)</f>
        <v>71.595555555555563</v>
      </c>
      <c r="H704" s="15">
        <f t="shared" ca="1" si="256"/>
        <v>72.890370370370363</v>
      </c>
      <c r="I704" s="15">
        <f t="shared" ca="1" si="256"/>
        <v>72.23555555555555</v>
      </c>
      <c r="J704" s="15">
        <f t="shared" ca="1" si="256"/>
        <v>71.580740740740737</v>
      </c>
      <c r="K704" s="15">
        <f t="shared" ca="1" si="256"/>
        <v>70.925925925925924</v>
      </c>
      <c r="L704" s="15">
        <f t="shared" ca="1" si="256"/>
        <v>65.51111111111112</v>
      </c>
      <c r="M704" s="15">
        <f t="shared" ca="1" si="256"/>
        <v>64.856296296296307</v>
      </c>
      <c r="N704" s="15">
        <f t="shared" ca="1" si="256"/>
        <v>64.201481481481494</v>
      </c>
      <c r="O704" s="15">
        <f t="shared" ca="1" si="256"/>
        <v>63.546666666666674</v>
      </c>
      <c r="P704" s="15">
        <f t="shared" ca="1" si="256"/>
        <v>62.891851851851854</v>
      </c>
      <c r="Q704" s="15">
        <f t="shared" ca="1" si="256"/>
        <v>61.217037037037038</v>
      </c>
      <c r="R704" s="15">
        <f t="shared" ca="1" si="256"/>
        <v>59.542222222222229</v>
      </c>
      <c r="S704" s="15">
        <f t="shared" ca="1" si="256"/>
        <v>57.86740740740742</v>
      </c>
      <c r="T704" s="15">
        <f t="shared" ca="1" si="256"/>
        <v>56.192592592592597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12</v>
      </c>
      <c r="G705" s="15">
        <f ca="1">G593/Assumptions!$F$122</f>
        <v>12</v>
      </c>
      <c r="H705" s="15">
        <f ca="1">H593/Assumptions!$F$122</f>
        <v>12</v>
      </c>
      <c r="I705" s="15">
        <f ca="1">I593/Assumptions!$F$122</f>
        <v>12</v>
      </c>
      <c r="J705" s="15">
        <f ca="1">J593/Assumptions!$F$122</f>
        <v>12</v>
      </c>
      <c r="K705" s="15">
        <f ca="1">K593/Assumptions!$F$122</f>
        <v>12</v>
      </c>
      <c r="L705" s="15">
        <f ca="1">L593/Assumptions!$F$122</f>
        <v>10.8</v>
      </c>
      <c r="M705" s="15">
        <f ca="1">M593/Assumptions!$F$122</f>
        <v>10.8</v>
      </c>
      <c r="N705" s="15">
        <f ca="1">N593/Assumptions!$F$122</f>
        <v>10.8</v>
      </c>
      <c r="O705" s="15">
        <f ca="1">O593/Assumptions!$F$122</f>
        <v>10.8</v>
      </c>
      <c r="P705" s="15">
        <f ca="1">P593/Assumptions!$F$122</f>
        <v>10.8</v>
      </c>
      <c r="Q705" s="15">
        <f ca="1">Q593/Assumptions!$F$122</f>
        <v>10.8</v>
      </c>
      <c r="R705" s="15">
        <f ca="1">R593/Assumptions!$F$122</f>
        <v>10.8</v>
      </c>
      <c r="S705" s="15">
        <f ca="1">S593/Assumptions!$F$122</f>
        <v>10.8</v>
      </c>
      <c r="T705" s="15">
        <f ca="1">T593/Assumptions!$F$122</f>
        <v>10.8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18</v>
      </c>
      <c r="G706" s="15">
        <f ca="1">G602/Assumptions!$F$122</f>
        <v>16.2</v>
      </c>
      <c r="H706" s="15">
        <f ca="1">H602/Assumptions!$F$122</f>
        <v>16.2</v>
      </c>
      <c r="I706" s="15">
        <f ca="1">I602/Assumptions!$F$122</f>
        <v>16.2</v>
      </c>
      <c r="J706" s="15">
        <f ca="1">J602/Assumptions!$F$122</f>
        <v>16.2</v>
      </c>
      <c r="K706" s="15">
        <f ca="1">K602/Assumptions!$F$122</f>
        <v>16.2</v>
      </c>
      <c r="L706" s="15">
        <f ca="1">L602/Assumptions!$F$122</f>
        <v>16.2</v>
      </c>
      <c r="M706" s="15">
        <f ca="1">M602/Assumptions!$F$122</f>
        <v>16.2</v>
      </c>
      <c r="N706" s="15">
        <f ca="1">N602/Assumptions!$F$122</f>
        <v>16.2</v>
      </c>
      <c r="O706" s="15">
        <f ca="1">O602/Assumptions!$F$122</f>
        <v>16.2</v>
      </c>
      <c r="P706" s="15">
        <f ca="1">P602/Assumptions!$F$122</f>
        <v>16.2</v>
      </c>
      <c r="Q706" s="15">
        <f ca="1">Q602/Assumptions!$F$122</f>
        <v>15.179999999999998</v>
      </c>
      <c r="R706" s="15">
        <f ca="1">R602/Assumptions!$F$122</f>
        <v>14.160000000000002</v>
      </c>
      <c r="S706" s="15">
        <f ca="1">S602/Assumptions!$F$122</f>
        <v>13.140000000000002</v>
      </c>
      <c r="T706" s="15">
        <f ca="1">T602/Assumptions!$F$122</f>
        <v>12.120000000000003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8.8000000000000007</v>
      </c>
      <c r="G707" s="15">
        <f ca="1">G611/Assumptions!$F$122</f>
        <v>8.9955555555555549</v>
      </c>
      <c r="H707" s="15">
        <f ca="1">H611/Assumptions!$F$122</f>
        <v>9.0903703703703727</v>
      </c>
      <c r="I707" s="15">
        <f ca="1">I611/Assumptions!$F$122</f>
        <v>8.4355555555555579</v>
      </c>
      <c r="J707" s="15">
        <f ca="1">J611/Assumptions!$F$122</f>
        <v>7.7807407407407423</v>
      </c>
      <c r="K707" s="15">
        <f ca="1">K611/Assumptions!$F$122</f>
        <v>7.1259259259259258</v>
      </c>
      <c r="L707" s="15">
        <f ca="1">L611/Assumptions!$F$122</f>
        <v>6.4711111111111155</v>
      </c>
      <c r="M707" s="15">
        <f ca="1">M611/Assumptions!$F$122</f>
        <v>5.816296296296299</v>
      </c>
      <c r="N707" s="15">
        <f ca="1">N611/Assumptions!$F$122</f>
        <v>5.1614814814814842</v>
      </c>
      <c r="O707" s="15">
        <f ca="1">O611/Assumptions!$F$122</f>
        <v>4.5066666666666704</v>
      </c>
      <c r="P707" s="15">
        <f ca="1">P611/Assumptions!$F$122</f>
        <v>3.8518518518518552</v>
      </c>
      <c r="Q707" s="15">
        <f ca="1">Q611/Assumptions!$F$122</f>
        <v>3.1970370370370405</v>
      </c>
      <c r="R707" s="15">
        <f ca="1">R611/Assumptions!$F$122</f>
        <v>2.5422222222222253</v>
      </c>
      <c r="S707" s="15">
        <f ca="1">S611/Assumptions!$F$122</f>
        <v>1.8874074074074108</v>
      </c>
      <c r="T707" s="15">
        <f ca="1">T611/Assumptions!$F$122</f>
        <v>1.2325925925925956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</v>
      </c>
      <c r="G708" s="15">
        <f ca="1">G620/Assumptions!$F$122</f>
        <v>20</v>
      </c>
      <c r="H708" s="15">
        <f ca="1">H620/Assumptions!$F$122</f>
        <v>20</v>
      </c>
      <c r="I708" s="15">
        <f ca="1">I620/Assumptions!$F$122</f>
        <v>20</v>
      </c>
      <c r="J708" s="15">
        <f ca="1">J620/Assumptions!$F$122</f>
        <v>20</v>
      </c>
      <c r="K708" s="15">
        <f ca="1">K620/Assumptions!$F$122</f>
        <v>20</v>
      </c>
      <c r="L708" s="15">
        <f ca="1">L620/Assumptions!$F$122</f>
        <v>18</v>
      </c>
      <c r="M708" s="15">
        <f ca="1">M620/Assumptions!$F$122</f>
        <v>18</v>
      </c>
      <c r="N708" s="15">
        <f ca="1">N620/Assumptions!$F$122</f>
        <v>18</v>
      </c>
      <c r="O708" s="15">
        <f ca="1">O620/Assumptions!$F$122</f>
        <v>18</v>
      </c>
      <c r="P708" s="15">
        <f ca="1">P620/Assumptions!$F$122</f>
        <v>18</v>
      </c>
      <c r="Q708" s="15">
        <f ca="1">Q620/Assumptions!$F$122</f>
        <v>18</v>
      </c>
      <c r="R708" s="15">
        <f ca="1">R620/Assumptions!$F$122</f>
        <v>18</v>
      </c>
      <c r="S708" s="15">
        <f ca="1">S620/Assumptions!$F$122</f>
        <v>18</v>
      </c>
      <c r="T708" s="15">
        <f ca="1">T620/Assumptions!$F$122</f>
        <v>18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13.2</v>
      </c>
      <c r="G709" s="15">
        <f ca="1">G629/Assumptions!$F$122</f>
        <v>14.4</v>
      </c>
      <c r="H709" s="15">
        <f ca="1">H629/Assumptions!$F$122</f>
        <v>15.6</v>
      </c>
      <c r="I709" s="15">
        <f ca="1">I629/Assumptions!$F$122</f>
        <v>15.6</v>
      </c>
      <c r="J709" s="15">
        <f ca="1">J629/Assumptions!$F$122</f>
        <v>15.6</v>
      </c>
      <c r="K709" s="15">
        <f ca="1">K629/Assumptions!$F$122</f>
        <v>15.6</v>
      </c>
      <c r="L709" s="15">
        <f ca="1">L629/Assumptions!$F$122</f>
        <v>14.04</v>
      </c>
      <c r="M709" s="15">
        <f ca="1">M629/Assumptions!$F$122</f>
        <v>14.04</v>
      </c>
      <c r="N709" s="15">
        <f ca="1">N629/Assumptions!$F$122</f>
        <v>14.04</v>
      </c>
      <c r="O709" s="15">
        <f ca="1">O629/Assumptions!$F$122</f>
        <v>14.04</v>
      </c>
      <c r="P709" s="15">
        <f ca="1">P629/Assumptions!$F$122</f>
        <v>14.04</v>
      </c>
      <c r="Q709" s="15">
        <f ca="1">Q629/Assumptions!$F$122</f>
        <v>14.04</v>
      </c>
      <c r="R709" s="15">
        <f ca="1">R629/Assumptions!$F$122</f>
        <v>14.04</v>
      </c>
      <c r="S709" s="15">
        <f ca="1">S629/Assumptions!$F$122</f>
        <v>14.04</v>
      </c>
      <c r="T709" s="15">
        <f ca="1">T629/Assumptions!$F$122</f>
        <v>14.04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72</v>
      </c>
      <c r="G717" s="15">
        <f t="shared" ca="1" si="257"/>
        <v>71.595555555555563</v>
      </c>
      <c r="H717" s="15">
        <f t="shared" ca="1" si="257"/>
        <v>72.890370370370363</v>
      </c>
      <c r="I717" s="15">
        <f t="shared" ca="1" si="257"/>
        <v>72.23555555555555</v>
      </c>
      <c r="J717" s="15">
        <f t="shared" ca="1" si="257"/>
        <v>71.580740740740737</v>
      </c>
      <c r="K717" s="15">
        <f t="shared" ca="1" si="257"/>
        <v>70.925925925925924</v>
      </c>
      <c r="L717" s="15">
        <f t="shared" ca="1" si="257"/>
        <v>65.51111111111112</v>
      </c>
      <c r="M717" s="15">
        <f t="shared" ca="1" si="257"/>
        <v>64.856296296296307</v>
      </c>
      <c r="N717" s="15">
        <f t="shared" ca="1" si="257"/>
        <v>64.201481481481494</v>
      </c>
      <c r="O717" s="15">
        <f t="shared" ca="1" si="257"/>
        <v>63.546666666666674</v>
      </c>
      <c r="P717" s="15">
        <f t="shared" ca="1" si="257"/>
        <v>62.891851851851854</v>
      </c>
      <c r="Q717" s="15">
        <f t="shared" ca="1" si="257"/>
        <v>61.217037037037038</v>
      </c>
      <c r="R717" s="15">
        <f t="shared" ca="1" si="257"/>
        <v>59.542222222222229</v>
      </c>
      <c r="S717" s="15">
        <f t="shared" ca="1" si="257"/>
        <v>57.86740740740742</v>
      </c>
      <c r="T717" s="15">
        <f t="shared" ca="1" si="257"/>
        <v>56.192592592592597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21.599999999999998</v>
      </c>
      <c r="G719" s="15">
        <f t="shared" ref="G719:T719" ca="1" si="258">G717*G718</f>
        <v>21.478666666666669</v>
      </c>
      <c r="H719" s="15">
        <f t="shared" ca="1" si="258"/>
        <v>21.867111111111107</v>
      </c>
      <c r="I719" s="15">
        <f t="shared" ca="1" si="258"/>
        <v>21.670666666666666</v>
      </c>
      <c r="J719" s="15">
        <f t="shared" ca="1" si="258"/>
        <v>21.47422222222222</v>
      </c>
      <c r="K719" s="15">
        <f t="shared" ca="1" si="258"/>
        <v>21.277777777777775</v>
      </c>
      <c r="L719" s="15">
        <f t="shared" ca="1" si="258"/>
        <v>19.653333333333336</v>
      </c>
      <c r="M719" s="15">
        <f t="shared" ca="1" si="258"/>
        <v>19.456888888888891</v>
      </c>
      <c r="N719" s="15">
        <f t="shared" ca="1" si="258"/>
        <v>19.260444444444449</v>
      </c>
      <c r="O719" s="15">
        <f t="shared" ca="1" si="258"/>
        <v>19.064</v>
      </c>
      <c r="P719" s="15">
        <f t="shared" ca="1" si="258"/>
        <v>18.867555555555555</v>
      </c>
      <c r="Q719" s="15">
        <f t="shared" ca="1" si="258"/>
        <v>18.365111111111112</v>
      </c>
      <c r="R719" s="15">
        <f t="shared" ca="1" si="258"/>
        <v>17.862666666666669</v>
      </c>
      <c r="S719" s="15">
        <f t="shared" ca="1" si="258"/>
        <v>17.360222222222227</v>
      </c>
      <c r="T719" s="15">
        <f t="shared" ca="1" si="258"/>
        <v>16.857777777777777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-73.220338983050837</v>
      </c>
      <c r="G724" s="15">
        <f t="shared" ref="G724:T724" ca="1" si="259">G719*G722</f>
        <v>-72.809039548022611</v>
      </c>
      <c r="H724" s="15">
        <f t="shared" ca="1" si="259"/>
        <v>-74.125800376647817</v>
      </c>
      <c r="I724" s="15">
        <f t="shared" ca="1" si="259"/>
        <v>-73.459887005649705</v>
      </c>
      <c r="J724" s="15">
        <f t="shared" ca="1" si="259"/>
        <v>-72.793973634651593</v>
      </c>
      <c r="K724" s="15">
        <f t="shared" ca="1" si="259"/>
        <v>-72.128060263653467</v>
      </c>
      <c r="L724" s="15">
        <f t="shared" ca="1" si="259"/>
        <v>-66.621468926553675</v>
      </c>
      <c r="M724" s="15">
        <f t="shared" ca="1" si="259"/>
        <v>-65.955555555555563</v>
      </c>
      <c r="N724" s="15">
        <f t="shared" ca="1" si="259"/>
        <v>-65.289642184557451</v>
      </c>
      <c r="O724" s="15">
        <f t="shared" ca="1" si="259"/>
        <v>-64.623728813559325</v>
      </c>
      <c r="P724" s="15">
        <f t="shared" ca="1" si="259"/>
        <v>-63.957815442561198</v>
      </c>
      <c r="Q724" s="15">
        <f t="shared" ca="1" si="259"/>
        <v>-62.254613935969871</v>
      </c>
      <c r="R724" s="15">
        <f t="shared" ca="1" si="259"/>
        <v>-60.551412429378537</v>
      </c>
      <c r="S724" s="15">
        <f t="shared" ca="1" si="259"/>
        <v>-58.848210922787203</v>
      </c>
      <c r="T724" s="15">
        <f t="shared" ca="1" si="259"/>
        <v>-57.145009416195855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-73.220338983050837</v>
      </c>
      <c r="G726" s="15">
        <f t="shared" ca="1" si="260"/>
        <v>-72.809039548022611</v>
      </c>
      <c r="H726" s="15">
        <f t="shared" ca="1" si="260"/>
        <v>-74.125800376647817</v>
      </c>
      <c r="I726" s="15">
        <f t="shared" ca="1" si="260"/>
        <v>-73.459887005649705</v>
      </c>
      <c r="J726" s="15">
        <f t="shared" ca="1" si="260"/>
        <v>-72.793973634651593</v>
      </c>
      <c r="K726" s="15">
        <f t="shared" ca="1" si="260"/>
        <v>-72.128060263653467</v>
      </c>
      <c r="L726" s="15">
        <f t="shared" ca="1" si="260"/>
        <v>-66.621468926553675</v>
      </c>
      <c r="M726" s="15">
        <f t="shared" ca="1" si="260"/>
        <v>-65.955555555555563</v>
      </c>
      <c r="N726" s="15">
        <f t="shared" ca="1" si="260"/>
        <v>-65.289642184557451</v>
      </c>
      <c r="O726" s="15">
        <f t="shared" ca="1" si="260"/>
        <v>-64.623728813559325</v>
      </c>
      <c r="P726" s="15">
        <f t="shared" ca="1" si="260"/>
        <v>-63.957815442561198</v>
      </c>
      <c r="Q726" s="15">
        <f t="shared" ca="1" si="260"/>
        <v>-62.254613935969871</v>
      </c>
      <c r="R726" s="15">
        <f t="shared" ca="1" si="260"/>
        <v>-60.551412429378537</v>
      </c>
      <c r="S726" s="15">
        <f t="shared" ca="1" si="260"/>
        <v>-58.848210922787203</v>
      </c>
      <c r="T726" s="15">
        <f t="shared" ca="1" si="260"/>
        <v>-57.145009416195855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-IFERROR(INDEX(Assumptions!$F$89:$F$90,MATCH(PP0!F562,Assumptions!$B$89:$B$90,0))*PP0!F249,0)</f>
        <v>0</v>
      </c>
      <c r="G729" s="15">
        <f>-IFERROR(INDEX(Assumptions!$F$89:$F$90,MATCH(PP0!G562,Assumptions!$B$89:$B$90,0))*PP0!G249,0)</f>
        <v>0</v>
      </c>
      <c r="H729" s="15">
        <f>-IFERROR(INDEX(Assumptions!$F$89:$F$90,MATCH(PP0!H562,Assumptions!$B$89:$B$90,0))*PP0!H249,0)</f>
        <v>0</v>
      </c>
      <c r="I729" s="15">
        <f>-IFERROR(INDEX(Assumptions!$F$89:$F$90,MATCH(PP0!I562,Assumptions!$B$89:$B$90,0))*PP0!I249,0)</f>
        <v>0</v>
      </c>
      <c r="J729" s="15">
        <f>-IFERROR(INDEX(Assumptions!$F$89:$F$90,MATCH(PP0!J562,Assumptions!$B$89:$B$90,0))*PP0!J249,0)</f>
        <v>0</v>
      </c>
      <c r="K729" s="15">
        <f>-IFERROR(INDEX(Assumptions!$F$89:$F$90,MATCH(PP0!K562,Assumptions!$B$89:$B$90,0))*PP0!K249,0)</f>
        <v>0</v>
      </c>
      <c r="L729" s="15">
        <f>-IFERROR(INDEX(Assumptions!$F$89:$F$90,MATCH(PP0!L562,Assumptions!$B$89:$B$90,0))*PP0!L249,0)</f>
        <v>0</v>
      </c>
      <c r="M729" s="15">
        <f>-IFERROR(INDEX(Assumptions!$F$89:$F$90,MATCH(PP0!M562,Assumptions!$B$89:$B$90,0))*PP0!M249,0)</f>
        <v>0</v>
      </c>
      <c r="N729" s="15">
        <f>-IFERROR(INDEX(Assumptions!$F$89:$F$90,MATCH(PP0!N562,Assumptions!$B$89:$B$90,0))*PP0!N249,0)</f>
        <v>0</v>
      </c>
      <c r="O729" s="15">
        <f>-IFERROR(INDEX(Assumptions!$F$89:$F$90,MATCH(PP0!O562,Assumptions!$B$89:$B$90,0))*PP0!O249,0)</f>
        <v>0</v>
      </c>
      <c r="P729" s="15">
        <f>-IFERROR(INDEX(Assumptions!$F$89:$F$90,MATCH(PP0!P562,Assumptions!$B$89:$B$90,0))*PP0!P249,0)</f>
        <v>0</v>
      </c>
      <c r="Q729" s="15">
        <f>-IFERROR(INDEX(Assumptions!$F$89:$F$90,MATCH(PP0!Q562,Assumptions!$B$89:$B$90,0))*PP0!Q249,0)</f>
        <v>0</v>
      </c>
      <c r="R729" s="15">
        <f>-IFERROR(INDEX(Assumptions!$F$89:$F$90,MATCH(PP0!R562,Assumptions!$B$89:$B$90,0))*PP0!R249,0)</f>
        <v>0</v>
      </c>
      <c r="S729" s="15">
        <f>-IFERROR(INDEX(Assumptions!$F$89:$F$90,MATCH(PP0!S562,Assumptions!$B$89:$B$90,0))*PP0!S249,0)</f>
        <v>0</v>
      </c>
      <c r="T729" s="15">
        <f>-IFERROR(INDEX(Assumptions!$F$89:$F$90,MATCH(PP0!T562,Assumptions!$B$89:$B$90,0))*PP0!T249,0)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-IFERROR(INDEX(Assumptions!$F$89:$F$90,MATCH(PP0!F563,Assumptions!$B$89:$B$90,0))*PP0!F250,0)</f>
        <v>0</v>
      </c>
      <c r="G730" s="15">
        <f>-IFERROR(INDEX(Assumptions!$F$89:$F$90,MATCH(PP0!G563,Assumptions!$B$89:$B$90,0))*PP0!G250,0)</f>
        <v>0</v>
      </c>
      <c r="H730" s="15">
        <f>-IFERROR(INDEX(Assumptions!$F$89:$F$90,MATCH(PP0!H563,Assumptions!$B$89:$B$90,0))*PP0!H250,0)</f>
        <v>0</v>
      </c>
      <c r="I730" s="15">
        <f>-IFERROR(INDEX(Assumptions!$F$89:$F$90,MATCH(PP0!I563,Assumptions!$B$89:$B$90,0))*PP0!I250,0)</f>
        <v>0</v>
      </c>
      <c r="J730" s="15">
        <f>-IFERROR(INDEX(Assumptions!$F$89:$F$90,MATCH(PP0!J563,Assumptions!$B$89:$B$90,0))*PP0!J250,0)</f>
        <v>0</v>
      </c>
      <c r="K730" s="15">
        <f>-IFERROR(INDEX(Assumptions!$F$89:$F$90,MATCH(PP0!K563,Assumptions!$B$89:$B$90,0))*PP0!K250,0)</f>
        <v>0</v>
      </c>
      <c r="L730" s="15">
        <f>-IFERROR(INDEX(Assumptions!$F$89:$F$90,MATCH(PP0!L563,Assumptions!$B$89:$B$90,0))*PP0!L250,0)</f>
        <v>0</v>
      </c>
      <c r="M730" s="15">
        <f>-IFERROR(INDEX(Assumptions!$F$89:$F$90,MATCH(PP0!M563,Assumptions!$B$89:$B$90,0))*PP0!M250,0)</f>
        <v>0</v>
      </c>
      <c r="N730" s="15">
        <f>-IFERROR(INDEX(Assumptions!$F$89:$F$90,MATCH(PP0!N563,Assumptions!$B$89:$B$90,0))*PP0!N250,0)</f>
        <v>0</v>
      </c>
      <c r="O730" s="15">
        <f>-IFERROR(INDEX(Assumptions!$F$89:$F$90,MATCH(PP0!O563,Assumptions!$B$89:$B$90,0))*PP0!O250,0)</f>
        <v>0</v>
      </c>
      <c r="P730" s="15">
        <f>-IFERROR(INDEX(Assumptions!$F$89:$F$90,MATCH(PP0!P563,Assumptions!$B$89:$B$90,0))*PP0!P250,0)</f>
        <v>0</v>
      </c>
      <c r="Q730" s="15">
        <f>-IFERROR(INDEX(Assumptions!$F$89:$F$90,MATCH(PP0!Q563,Assumptions!$B$89:$B$90,0))*PP0!Q250,0)</f>
        <v>0</v>
      </c>
      <c r="R730" s="15">
        <f>-IFERROR(INDEX(Assumptions!$F$89:$F$90,MATCH(PP0!R563,Assumptions!$B$89:$B$90,0))*PP0!R250,0)</f>
        <v>0</v>
      </c>
      <c r="S730" s="15">
        <f>-IFERROR(INDEX(Assumptions!$F$89:$F$90,MATCH(PP0!S563,Assumptions!$B$89:$B$90,0))*PP0!S250,0)</f>
        <v>0</v>
      </c>
      <c r="T730" s="15">
        <f>-IFERROR(INDEX(Assumptions!$F$89:$F$90,MATCH(PP0!T563,Assumptions!$B$89:$B$90,0))*PP0!T250,0)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-IFERROR(INDEX(Assumptions!$F$89:$F$90,MATCH(PP0!F564,Assumptions!$B$89:$B$90,0))*PP0!F251,0)</f>
        <v>0</v>
      </c>
      <c r="G731" s="15">
        <f>-IFERROR(INDEX(Assumptions!$F$89:$F$90,MATCH(PP0!G564,Assumptions!$B$89:$B$90,0))*PP0!G251,0)</f>
        <v>0</v>
      </c>
      <c r="H731" s="15">
        <f>-IFERROR(INDEX(Assumptions!$F$89:$F$90,MATCH(PP0!H564,Assumptions!$B$89:$B$90,0))*PP0!H251,0)</f>
        <v>0</v>
      </c>
      <c r="I731" s="15">
        <f>-IFERROR(INDEX(Assumptions!$F$89:$F$90,MATCH(PP0!I564,Assumptions!$B$89:$B$90,0))*PP0!I251,0)</f>
        <v>0</v>
      </c>
      <c r="J731" s="15">
        <f>-IFERROR(INDEX(Assumptions!$F$89:$F$90,MATCH(PP0!J564,Assumptions!$B$89:$B$90,0))*PP0!J251,0)</f>
        <v>0</v>
      </c>
      <c r="K731" s="15">
        <f>-IFERROR(INDEX(Assumptions!$F$89:$F$90,MATCH(PP0!K564,Assumptions!$B$89:$B$90,0))*PP0!K251,0)</f>
        <v>0</v>
      </c>
      <c r="L731" s="15">
        <f>-IFERROR(INDEX(Assumptions!$F$89:$F$90,MATCH(PP0!L564,Assumptions!$B$89:$B$90,0))*PP0!L251,0)</f>
        <v>0</v>
      </c>
      <c r="M731" s="15">
        <f>-IFERROR(INDEX(Assumptions!$F$89:$F$90,MATCH(PP0!M564,Assumptions!$B$89:$B$90,0))*PP0!M251,0)</f>
        <v>0</v>
      </c>
      <c r="N731" s="15">
        <f>-IFERROR(INDEX(Assumptions!$F$89:$F$90,MATCH(PP0!N564,Assumptions!$B$89:$B$90,0))*PP0!N251,0)</f>
        <v>0</v>
      </c>
      <c r="O731" s="15">
        <f>-IFERROR(INDEX(Assumptions!$F$89:$F$90,MATCH(PP0!O564,Assumptions!$B$89:$B$90,0))*PP0!O251,0)</f>
        <v>0</v>
      </c>
      <c r="P731" s="15">
        <f>-IFERROR(INDEX(Assumptions!$F$89:$F$90,MATCH(PP0!P564,Assumptions!$B$89:$B$90,0))*PP0!P251,0)</f>
        <v>0</v>
      </c>
      <c r="Q731" s="15">
        <f>-IFERROR(INDEX(Assumptions!$F$89:$F$90,MATCH(PP0!Q564,Assumptions!$B$89:$B$90,0))*PP0!Q251,0)</f>
        <v>0</v>
      </c>
      <c r="R731" s="15">
        <f>-IFERROR(INDEX(Assumptions!$F$89:$F$90,MATCH(PP0!R564,Assumptions!$B$89:$B$90,0))*PP0!R251,0)</f>
        <v>0</v>
      </c>
      <c r="S731" s="15">
        <f>-IFERROR(INDEX(Assumptions!$F$89:$F$90,MATCH(PP0!S564,Assumptions!$B$89:$B$90,0))*PP0!S251,0)</f>
        <v>0</v>
      </c>
      <c r="T731" s="15">
        <f>-IFERROR(INDEX(Assumptions!$F$89:$F$90,MATCH(PP0!T564,Assumptions!$B$89:$B$90,0))*PP0!T251,0)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-IFERROR(INDEX(Assumptions!$F$89:$F$90,MATCH(PP0!F565,Assumptions!$B$89:$B$90,0))*PP0!F252,0)</f>
        <v>0</v>
      </c>
      <c r="G732" s="15">
        <f>-IFERROR(INDEX(Assumptions!$F$89:$F$90,MATCH(PP0!G565,Assumptions!$B$89:$B$90,0))*PP0!G252,0)</f>
        <v>0</v>
      </c>
      <c r="H732" s="15">
        <f>-IFERROR(INDEX(Assumptions!$F$89:$F$90,MATCH(PP0!H565,Assumptions!$B$89:$B$90,0))*PP0!H252,0)</f>
        <v>0</v>
      </c>
      <c r="I732" s="15">
        <f>-IFERROR(INDEX(Assumptions!$F$89:$F$90,MATCH(PP0!I565,Assumptions!$B$89:$B$90,0))*PP0!I252,0)</f>
        <v>0</v>
      </c>
      <c r="J732" s="15">
        <f>-IFERROR(INDEX(Assumptions!$F$89:$F$90,MATCH(PP0!J565,Assumptions!$B$89:$B$90,0))*PP0!J252,0)</f>
        <v>0</v>
      </c>
      <c r="K732" s="15">
        <f>-IFERROR(INDEX(Assumptions!$F$89:$F$90,MATCH(PP0!K565,Assumptions!$B$89:$B$90,0))*PP0!K252,0)</f>
        <v>0</v>
      </c>
      <c r="L732" s="15">
        <f>-IFERROR(INDEX(Assumptions!$F$89:$F$90,MATCH(PP0!L565,Assumptions!$B$89:$B$90,0))*PP0!L252,0)</f>
        <v>0</v>
      </c>
      <c r="M732" s="15">
        <f>-IFERROR(INDEX(Assumptions!$F$89:$F$90,MATCH(PP0!M565,Assumptions!$B$89:$B$90,0))*PP0!M252,0)</f>
        <v>0</v>
      </c>
      <c r="N732" s="15">
        <f>-IFERROR(INDEX(Assumptions!$F$89:$F$90,MATCH(PP0!N565,Assumptions!$B$89:$B$90,0))*PP0!N252,0)</f>
        <v>0</v>
      </c>
      <c r="O732" s="15">
        <f>-IFERROR(INDEX(Assumptions!$F$89:$F$90,MATCH(PP0!O565,Assumptions!$B$89:$B$90,0))*PP0!O252,0)</f>
        <v>0</v>
      </c>
      <c r="P732" s="15">
        <f>-IFERROR(INDEX(Assumptions!$F$89:$F$90,MATCH(PP0!P565,Assumptions!$B$89:$B$90,0))*PP0!P252,0)</f>
        <v>0</v>
      </c>
      <c r="Q732" s="15">
        <f>-IFERROR(INDEX(Assumptions!$F$89:$F$90,MATCH(PP0!Q565,Assumptions!$B$89:$B$90,0))*PP0!Q252,0)</f>
        <v>0</v>
      </c>
      <c r="R732" s="15">
        <f>-IFERROR(INDEX(Assumptions!$F$89:$F$90,MATCH(PP0!R565,Assumptions!$B$89:$B$90,0))*PP0!R252,0)</f>
        <v>0</v>
      </c>
      <c r="S732" s="15">
        <f>-IFERROR(INDEX(Assumptions!$F$89:$F$90,MATCH(PP0!S565,Assumptions!$B$89:$B$90,0))*PP0!S252,0)</f>
        <v>0</v>
      </c>
      <c r="T732" s="15">
        <f>-IFERROR(INDEX(Assumptions!$F$89:$F$90,MATCH(PP0!T565,Assumptions!$B$89:$B$90,0))*PP0!T252,0)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-IFERROR(INDEX(Assumptions!$F$89:$F$90,MATCH(PP0!F566,Assumptions!$B$89:$B$90,0))*PP0!F253,0)</f>
        <v>0</v>
      </c>
      <c r="G733" s="15">
        <f>-IFERROR(INDEX(Assumptions!$F$89:$F$90,MATCH(PP0!G566,Assumptions!$B$89:$B$90,0))*PP0!G253,0)</f>
        <v>0</v>
      </c>
      <c r="H733" s="15">
        <f>-IFERROR(INDEX(Assumptions!$F$89:$F$90,MATCH(PP0!H566,Assumptions!$B$89:$B$90,0))*PP0!H253,0)</f>
        <v>0</v>
      </c>
      <c r="I733" s="15">
        <f>-IFERROR(INDEX(Assumptions!$F$89:$F$90,MATCH(PP0!I566,Assumptions!$B$89:$B$90,0))*PP0!I253,0)</f>
        <v>0</v>
      </c>
      <c r="J733" s="15">
        <f>-IFERROR(INDEX(Assumptions!$F$89:$F$90,MATCH(PP0!J566,Assumptions!$B$89:$B$90,0))*PP0!J253,0)</f>
        <v>0</v>
      </c>
      <c r="K733" s="15">
        <f>-IFERROR(INDEX(Assumptions!$F$89:$F$90,MATCH(PP0!K566,Assumptions!$B$89:$B$90,0))*PP0!K253,0)</f>
        <v>0</v>
      </c>
      <c r="L733" s="15">
        <f>-IFERROR(INDEX(Assumptions!$F$89:$F$90,MATCH(PP0!L566,Assumptions!$B$89:$B$90,0))*PP0!L253,0)</f>
        <v>0</v>
      </c>
      <c r="M733" s="15">
        <f>-IFERROR(INDEX(Assumptions!$F$89:$F$90,MATCH(PP0!M566,Assumptions!$B$89:$B$90,0))*PP0!M253,0)</f>
        <v>0</v>
      </c>
      <c r="N733" s="15">
        <f>-IFERROR(INDEX(Assumptions!$F$89:$F$90,MATCH(PP0!N566,Assumptions!$B$89:$B$90,0))*PP0!N253,0)</f>
        <v>0</v>
      </c>
      <c r="O733" s="15">
        <f>-IFERROR(INDEX(Assumptions!$F$89:$F$90,MATCH(PP0!O566,Assumptions!$B$89:$B$90,0))*PP0!O253,0)</f>
        <v>0</v>
      </c>
      <c r="P733" s="15">
        <f>-IFERROR(INDEX(Assumptions!$F$89:$F$90,MATCH(PP0!P566,Assumptions!$B$89:$B$90,0))*PP0!P253,0)</f>
        <v>0</v>
      </c>
      <c r="Q733" s="15">
        <f>-IFERROR(INDEX(Assumptions!$F$89:$F$90,MATCH(PP0!Q566,Assumptions!$B$89:$B$90,0))*PP0!Q253,0)</f>
        <v>0</v>
      </c>
      <c r="R733" s="15">
        <f>-IFERROR(INDEX(Assumptions!$F$89:$F$90,MATCH(PP0!R566,Assumptions!$B$89:$B$90,0))*PP0!R253,0)</f>
        <v>0</v>
      </c>
      <c r="S733" s="15">
        <f>-IFERROR(INDEX(Assumptions!$F$89:$F$90,MATCH(PP0!S566,Assumptions!$B$89:$B$90,0))*PP0!S253,0)</f>
        <v>0</v>
      </c>
      <c r="T733" s="15">
        <f>-IFERROR(INDEX(Assumptions!$F$89:$F$90,MATCH(PP0!T566,Assumptions!$B$89:$B$90,0))*PP0!T253,0)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0</v>
      </c>
      <c r="G790" s="15">
        <f t="shared" ref="G790:T790" si="294">-IF($D790="Farm",SUMPRODUCT((G$159:G$163)*(G751:G755))/SUM(G159:G163),SUMPRODUCT((G751:G755)*(G$159:G$163))*SUMPRODUCT((G$249:G$253)*(G$569:G$573)))</f>
        <v>0</v>
      </c>
      <c r="H790" s="15">
        <f t="shared" si="294"/>
        <v>0</v>
      </c>
      <c r="I790" s="15">
        <f t="shared" si="294"/>
        <v>0</v>
      </c>
      <c r="J790" s="15">
        <f t="shared" si="294"/>
        <v>0</v>
      </c>
      <c r="K790" s="15">
        <f t="shared" si="294"/>
        <v>0</v>
      </c>
      <c r="L790" s="15">
        <f t="shared" si="294"/>
        <v>0</v>
      </c>
      <c r="M790" s="15">
        <f t="shared" si="294"/>
        <v>0</v>
      </c>
      <c r="N790" s="15">
        <f t="shared" si="294"/>
        <v>0</v>
      </c>
      <c r="O790" s="15">
        <f t="shared" si="294"/>
        <v>0</v>
      </c>
      <c r="P790" s="15">
        <f t="shared" si="294"/>
        <v>0</v>
      </c>
      <c r="Q790" s="15">
        <f t="shared" si="294"/>
        <v>0</v>
      </c>
      <c r="R790" s="15">
        <f t="shared" si="294"/>
        <v>0</v>
      </c>
      <c r="S790" s="15">
        <f t="shared" si="294"/>
        <v>0</v>
      </c>
      <c r="T790" s="15">
        <f t="shared" si="294"/>
        <v>0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-24150.000000000004</v>
      </c>
      <c r="G792" s="15">
        <f t="shared" ref="G792:T792" si="296">-IF($D792="Farm",SUMPRODUCT((G$159:G$163)*(G763:G767))/SUM(G159:G163),SUMPRODUCT((G763:G767)*(G$159:G$163))*SUMPRODUCT((G$249:G$253)*(G$569:G$573)))</f>
        <v>-24150.000000000004</v>
      </c>
      <c r="H792" s="15">
        <f t="shared" si="296"/>
        <v>-24150.000000000004</v>
      </c>
      <c r="I792" s="15">
        <f t="shared" si="296"/>
        <v>-24150.000000000004</v>
      </c>
      <c r="J792" s="15">
        <f t="shared" si="296"/>
        <v>-24150.000000000004</v>
      </c>
      <c r="K792" s="15">
        <f t="shared" si="296"/>
        <v>-24150.000000000004</v>
      </c>
      <c r="L792" s="15">
        <f t="shared" si="296"/>
        <v>-24150.000000000004</v>
      </c>
      <c r="M792" s="15">
        <f t="shared" si="296"/>
        <v>-24150.000000000004</v>
      </c>
      <c r="N792" s="15">
        <f t="shared" si="296"/>
        <v>-24150.000000000004</v>
      </c>
      <c r="O792" s="15">
        <f t="shared" si="296"/>
        <v>-24150.000000000004</v>
      </c>
      <c r="P792" s="15">
        <f t="shared" si="296"/>
        <v>-24150.000000000004</v>
      </c>
      <c r="Q792" s="15">
        <f t="shared" si="296"/>
        <v>-24150.000000000004</v>
      </c>
      <c r="R792" s="15">
        <f t="shared" si="296"/>
        <v>-24150.000000000004</v>
      </c>
      <c r="S792" s="15">
        <f t="shared" si="296"/>
        <v>-24150.000000000004</v>
      </c>
      <c r="T792" s="15">
        <f t="shared" si="296"/>
        <v>-24150.000000000004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0</v>
      </c>
      <c r="G799" s="15">
        <f>G790/Assumptions!$F$133</f>
        <v>0</v>
      </c>
      <c r="H799" s="15">
        <f>H790/Assumptions!$F$133</f>
        <v>0</v>
      </c>
      <c r="I799" s="15">
        <f>I790/Assumptions!$F$133</f>
        <v>0</v>
      </c>
      <c r="J799" s="15">
        <f>J790/Assumptions!$F$133</f>
        <v>0</v>
      </c>
      <c r="K799" s="15">
        <f>K790/Assumptions!$F$133</f>
        <v>0</v>
      </c>
      <c r="L799" s="15">
        <f>L790/Assumptions!$F$133</f>
        <v>0</v>
      </c>
      <c r="M799" s="15">
        <f>M790/Assumptions!$F$133</f>
        <v>0</v>
      </c>
      <c r="N799" s="15">
        <f>N790/Assumptions!$F$133</f>
        <v>0</v>
      </c>
      <c r="O799" s="15">
        <f>O790/Assumptions!$F$133</f>
        <v>0</v>
      </c>
      <c r="P799" s="15">
        <f>P790/Assumptions!$F$133</f>
        <v>0</v>
      </c>
      <c r="Q799" s="15">
        <f>Q790/Assumptions!$F$133</f>
        <v>0</v>
      </c>
      <c r="R799" s="15">
        <f>R790/Assumptions!$F$133</f>
        <v>0</v>
      </c>
      <c r="S799" s="15">
        <f>S790/Assumptions!$F$133</f>
        <v>0</v>
      </c>
      <c r="T799" s="15">
        <f>T790/Assumptions!$F$133</f>
        <v>0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-44.97206703910615</v>
      </c>
      <c r="G801" s="15">
        <f>G792/Assumptions!$F$133</f>
        <v>-44.97206703910615</v>
      </c>
      <c r="H801" s="15">
        <f>H792/Assumptions!$F$133</f>
        <v>-44.97206703910615</v>
      </c>
      <c r="I801" s="15">
        <f>I792/Assumptions!$F$133</f>
        <v>-44.97206703910615</v>
      </c>
      <c r="J801" s="15">
        <f>J792/Assumptions!$F$133</f>
        <v>-44.97206703910615</v>
      </c>
      <c r="K801" s="15">
        <f>K792/Assumptions!$F$133</f>
        <v>-44.97206703910615</v>
      </c>
      <c r="L801" s="15">
        <f>L792/Assumptions!$F$133</f>
        <v>-44.97206703910615</v>
      </c>
      <c r="M801" s="15">
        <f>M792/Assumptions!$F$133</f>
        <v>-44.97206703910615</v>
      </c>
      <c r="N801" s="15">
        <f>N792/Assumptions!$F$133</f>
        <v>-44.97206703910615</v>
      </c>
      <c r="O801" s="15">
        <f>O792/Assumptions!$F$133</f>
        <v>-44.97206703910615</v>
      </c>
      <c r="P801" s="15">
        <f>P792/Assumptions!$F$133</f>
        <v>-44.97206703910615</v>
      </c>
      <c r="Q801" s="15">
        <f>Q792/Assumptions!$F$133</f>
        <v>-44.97206703910615</v>
      </c>
      <c r="R801" s="15">
        <f>R792/Assumptions!$F$133</f>
        <v>-44.97206703910615</v>
      </c>
      <c r="S801" s="15">
        <f>S792/Assumptions!$F$133</f>
        <v>-44.97206703910615</v>
      </c>
      <c r="T801" s="15">
        <f>T792/Assumptions!$F$133</f>
        <v>-44.97206703910615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-81.936227932960904</v>
      </c>
      <c r="G814" s="15">
        <f t="shared" si="302"/>
        <v>-70.693211173184366</v>
      </c>
      <c r="H814" s="15">
        <f t="shared" si="302"/>
        <v>-70.693211173184366</v>
      </c>
      <c r="I814" s="15">
        <f t="shared" si="302"/>
        <v>-70.693211173184366</v>
      </c>
      <c r="J814" s="15">
        <f t="shared" si="302"/>
        <v>-70.693211173184366</v>
      </c>
      <c r="K814" s="15">
        <f t="shared" si="302"/>
        <v>-70.693211173184366</v>
      </c>
      <c r="L814" s="15">
        <f t="shared" si="302"/>
        <v>-70.693211173184366</v>
      </c>
      <c r="M814" s="15">
        <f t="shared" si="302"/>
        <v>-70.693211173184366</v>
      </c>
      <c r="N814" s="15">
        <f t="shared" si="302"/>
        <v>-70.693211173184366</v>
      </c>
      <c r="O814" s="15">
        <f t="shared" si="302"/>
        <v>-70.693211173184366</v>
      </c>
      <c r="P814" s="15">
        <f t="shared" si="302"/>
        <v>-70.693211173184366</v>
      </c>
      <c r="Q814" s="15">
        <f t="shared" si="302"/>
        <v>-70.693211173184366</v>
      </c>
      <c r="R814" s="15">
        <f t="shared" si="302"/>
        <v>-70.693211173184366</v>
      </c>
      <c r="S814" s="15">
        <f t="shared" si="302"/>
        <v>-70.693211173184366</v>
      </c>
      <c r="T814" s="15">
        <f t="shared" si="302"/>
        <v>-70.693211173184366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0</v>
      </c>
      <c r="G912" s="48">
        <f t="shared" si="329"/>
        <v>0</v>
      </c>
      <c r="H912" s="48">
        <f t="shared" si="329"/>
        <v>0</v>
      </c>
      <c r="I912" s="48">
        <f t="shared" si="329"/>
        <v>0</v>
      </c>
      <c r="J912" s="48">
        <f t="shared" si="329"/>
        <v>0</v>
      </c>
      <c r="K912" s="48">
        <f t="shared" si="329"/>
        <v>0</v>
      </c>
      <c r="L912" s="48">
        <f t="shared" si="329"/>
        <v>0</v>
      </c>
      <c r="M912" s="48">
        <f t="shared" si="329"/>
        <v>0</v>
      </c>
      <c r="N912" s="48">
        <f t="shared" si="329"/>
        <v>0</v>
      </c>
      <c r="O912" s="48">
        <f t="shared" si="329"/>
        <v>0</v>
      </c>
      <c r="P912" s="48">
        <f t="shared" si="329"/>
        <v>0</v>
      </c>
      <c r="Q912" s="48">
        <f t="shared" si="329"/>
        <v>0</v>
      </c>
      <c r="R912" s="48">
        <f t="shared" si="329"/>
        <v>0</v>
      </c>
      <c r="S912" s="48">
        <f t="shared" si="329"/>
        <v>0</v>
      </c>
      <c r="T912" s="48">
        <f t="shared" si="329"/>
        <v>0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-44.97206703910615</v>
      </c>
      <c r="G914" s="48">
        <f t="shared" si="331"/>
        <v>-44.97206703910615</v>
      </c>
      <c r="H914" s="48">
        <f t="shared" si="331"/>
        <v>-44.97206703910615</v>
      </c>
      <c r="I914" s="48">
        <f t="shared" si="331"/>
        <v>-44.97206703910615</v>
      </c>
      <c r="J914" s="48">
        <f t="shared" si="331"/>
        <v>-44.97206703910615</v>
      </c>
      <c r="K914" s="48">
        <f t="shared" si="331"/>
        <v>-44.97206703910615</v>
      </c>
      <c r="L914" s="48">
        <f t="shared" si="331"/>
        <v>-44.97206703910615</v>
      </c>
      <c r="M914" s="48">
        <f t="shared" si="331"/>
        <v>-44.97206703910615</v>
      </c>
      <c r="N914" s="48">
        <f t="shared" si="331"/>
        <v>-44.97206703910615</v>
      </c>
      <c r="O914" s="48">
        <f t="shared" si="331"/>
        <v>-44.97206703910615</v>
      </c>
      <c r="P914" s="48">
        <f t="shared" si="331"/>
        <v>-44.97206703910615</v>
      </c>
      <c r="Q914" s="48">
        <f t="shared" si="331"/>
        <v>-44.97206703910615</v>
      </c>
      <c r="R914" s="48">
        <f t="shared" si="331"/>
        <v>-44.97206703910615</v>
      </c>
      <c r="S914" s="48">
        <f t="shared" si="331"/>
        <v>-44.97206703910615</v>
      </c>
      <c r="T914" s="48">
        <f t="shared" si="331"/>
        <v>-44.97206703910615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-81.936227932960904</v>
      </c>
      <c r="G918" s="48">
        <f t="shared" ref="G918:T918" si="335">SUM(G910:G917)</f>
        <v>-70.693211173184366</v>
      </c>
      <c r="H918" s="48">
        <f t="shared" si="335"/>
        <v>-70.693211173184366</v>
      </c>
      <c r="I918" s="48">
        <f t="shared" si="335"/>
        <v>-70.693211173184366</v>
      </c>
      <c r="J918" s="48">
        <f t="shared" si="335"/>
        <v>-70.693211173184366</v>
      </c>
      <c r="K918" s="48">
        <f t="shared" si="335"/>
        <v>-70.693211173184366</v>
      </c>
      <c r="L918" s="48">
        <f t="shared" si="335"/>
        <v>-70.693211173184366</v>
      </c>
      <c r="M918" s="48">
        <f t="shared" si="335"/>
        <v>-70.693211173184366</v>
      </c>
      <c r="N918" s="48">
        <f t="shared" si="335"/>
        <v>-70.693211173184366</v>
      </c>
      <c r="O918" s="48">
        <f t="shared" si="335"/>
        <v>-70.693211173184366</v>
      </c>
      <c r="P918" s="48">
        <f t="shared" si="335"/>
        <v>-70.693211173184366</v>
      </c>
      <c r="Q918" s="48">
        <f t="shared" si="335"/>
        <v>-70.693211173184366</v>
      </c>
      <c r="R918" s="48">
        <f t="shared" si="335"/>
        <v>-70.693211173184366</v>
      </c>
      <c r="S918" s="48">
        <f t="shared" si="335"/>
        <v>-70.693211173184366</v>
      </c>
      <c r="T918" s="48">
        <f t="shared" si="335"/>
        <v>-70.693211173184366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-81.936227932960904</v>
      </c>
      <c r="G940" s="55">
        <f t="shared" ca="1" si="340"/>
        <v>-70.693211173184366</v>
      </c>
      <c r="H940" s="55">
        <f t="shared" ca="1" si="340"/>
        <v>-70.693211173184366</v>
      </c>
      <c r="I940" s="55">
        <f t="shared" ca="1" si="340"/>
        <v>-70.693211173184366</v>
      </c>
      <c r="J940" s="55">
        <f t="shared" ca="1" si="340"/>
        <v>-70.693211173184366</v>
      </c>
      <c r="K940" s="55">
        <f t="shared" ca="1" si="340"/>
        <v>-70.693211173184366</v>
      </c>
      <c r="L940" s="55">
        <f t="shared" ca="1" si="340"/>
        <v>-70.693211173184366</v>
      </c>
      <c r="M940" s="55">
        <f t="shared" ca="1" si="340"/>
        <v>-70.693211173184366</v>
      </c>
      <c r="N940" s="55">
        <f t="shared" ca="1" si="340"/>
        <v>-70.693211173184366</v>
      </c>
      <c r="O940" s="55">
        <f t="shared" ca="1" si="340"/>
        <v>-70.693211173184366</v>
      </c>
      <c r="P940" s="55">
        <f t="shared" ca="1" si="340"/>
        <v>-70.693211173184366</v>
      </c>
      <c r="Q940" s="55">
        <f t="shared" ca="1" si="340"/>
        <v>-70.693211173184366</v>
      </c>
      <c r="R940" s="55">
        <f t="shared" ca="1" si="340"/>
        <v>-70.693211173184366</v>
      </c>
      <c r="S940" s="55">
        <f t="shared" ca="1" si="340"/>
        <v>-70.693211173184366</v>
      </c>
      <c r="T940" s="55">
        <f t="shared" ca="1" si="340"/>
        <v>-70.693211173184366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2394</v>
      </c>
      <c r="G953" s="15">
        <f t="shared" ca="1" si="341"/>
        <v>2380.5522222222226</v>
      </c>
      <c r="H953" s="15">
        <f t="shared" ca="1" si="341"/>
        <v>2423.6048148148147</v>
      </c>
      <c r="I953" s="15">
        <f t="shared" ca="1" si="341"/>
        <v>2401.8322222222223</v>
      </c>
      <c r="J953" s="15">
        <f t="shared" ca="1" si="341"/>
        <v>2380.0596296296299</v>
      </c>
      <c r="K953" s="15">
        <f t="shared" ca="1" si="341"/>
        <v>2358.2870370370374</v>
      </c>
      <c r="L953" s="15">
        <f t="shared" ca="1" si="341"/>
        <v>2178.2444444444445</v>
      </c>
      <c r="M953" s="15">
        <f t="shared" ca="1" si="341"/>
        <v>2156.4718518518516</v>
      </c>
      <c r="N953" s="15">
        <f t="shared" ca="1" si="341"/>
        <v>2134.6992592592592</v>
      </c>
      <c r="O953" s="15">
        <f t="shared" ca="1" si="341"/>
        <v>2112.9266666666672</v>
      </c>
      <c r="P953" s="15">
        <f t="shared" ca="1" si="341"/>
        <v>2091.1540740740743</v>
      </c>
      <c r="Q953" s="15">
        <f t="shared" ca="1" si="341"/>
        <v>2035.4664814814819</v>
      </c>
      <c r="R953" s="15">
        <f t="shared" ca="1" si="341"/>
        <v>1979.778888888889</v>
      </c>
      <c r="S953" s="15">
        <f t="shared" ca="1" si="341"/>
        <v>1924.0912962962964</v>
      </c>
      <c r="T953" s="15">
        <f t="shared" ca="1" si="341"/>
        <v>1868.4037037037035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-73.220338983050837</v>
      </c>
      <c r="G960" s="15">
        <f t="shared" ca="1" si="348"/>
        <v>-72.809039548022611</v>
      </c>
      <c r="H960" s="15">
        <f t="shared" ca="1" si="348"/>
        <v>-74.125800376647817</v>
      </c>
      <c r="I960" s="15">
        <f t="shared" ca="1" si="348"/>
        <v>-73.459887005649705</v>
      </c>
      <c r="J960" s="15">
        <f t="shared" ca="1" si="348"/>
        <v>-72.793973634651593</v>
      </c>
      <c r="K960" s="15">
        <f t="shared" ca="1" si="348"/>
        <v>-72.128060263653467</v>
      </c>
      <c r="L960" s="15">
        <f t="shared" ca="1" si="348"/>
        <v>-66.621468926553675</v>
      </c>
      <c r="M960" s="15">
        <f t="shared" ca="1" si="348"/>
        <v>-65.955555555555563</v>
      </c>
      <c r="N960" s="15">
        <f t="shared" ca="1" si="348"/>
        <v>-65.289642184557451</v>
      </c>
      <c r="O960" s="15">
        <f t="shared" ca="1" si="348"/>
        <v>-64.623728813559325</v>
      </c>
      <c r="P960" s="15">
        <f t="shared" ca="1" si="348"/>
        <v>-63.957815442561198</v>
      </c>
      <c r="Q960" s="15">
        <f t="shared" ca="1" si="348"/>
        <v>-62.254613935969871</v>
      </c>
      <c r="R960" s="15">
        <f t="shared" ca="1" si="348"/>
        <v>-60.551412429378537</v>
      </c>
      <c r="S960" s="15">
        <f t="shared" ca="1" si="348"/>
        <v>-58.848210922787203</v>
      </c>
      <c r="T960" s="15">
        <f t="shared" ca="1" si="348"/>
        <v>-57.145009416195855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0</v>
      </c>
      <c r="G964" s="15">
        <f t="shared" si="353"/>
        <v>0</v>
      </c>
      <c r="H964" s="15">
        <f t="shared" si="353"/>
        <v>0</v>
      </c>
      <c r="I964" s="15">
        <f t="shared" si="353"/>
        <v>0</v>
      </c>
      <c r="J964" s="15">
        <f t="shared" si="353"/>
        <v>0</v>
      </c>
      <c r="K964" s="15">
        <f t="shared" si="353"/>
        <v>0</v>
      </c>
      <c r="L964" s="15">
        <f t="shared" si="353"/>
        <v>0</v>
      </c>
      <c r="M964" s="15">
        <f t="shared" si="353"/>
        <v>0</v>
      </c>
      <c r="N964" s="15">
        <f t="shared" si="353"/>
        <v>0</v>
      </c>
      <c r="O964" s="15">
        <f t="shared" si="353"/>
        <v>0</v>
      </c>
      <c r="P964" s="15">
        <f t="shared" si="353"/>
        <v>0</v>
      </c>
      <c r="Q964" s="15">
        <f t="shared" si="353"/>
        <v>0</v>
      </c>
      <c r="R964" s="15">
        <f t="shared" si="353"/>
        <v>0</v>
      </c>
      <c r="S964" s="15">
        <f t="shared" si="353"/>
        <v>0</v>
      </c>
      <c r="T964" s="15">
        <f t="shared" si="353"/>
        <v>0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-44.97206703910615</v>
      </c>
      <c r="G966" s="15">
        <f t="shared" si="355"/>
        <v>-44.97206703910615</v>
      </c>
      <c r="H966" s="15">
        <f t="shared" si="355"/>
        <v>-44.97206703910615</v>
      </c>
      <c r="I966" s="15">
        <f t="shared" si="355"/>
        <v>-44.97206703910615</v>
      </c>
      <c r="J966" s="15">
        <f t="shared" si="355"/>
        <v>-44.97206703910615</v>
      </c>
      <c r="K966" s="15">
        <f t="shared" si="355"/>
        <v>-44.97206703910615</v>
      </c>
      <c r="L966" s="15">
        <f t="shared" si="355"/>
        <v>-44.97206703910615</v>
      </c>
      <c r="M966" s="15">
        <f t="shared" si="355"/>
        <v>-44.97206703910615</v>
      </c>
      <c r="N966" s="15">
        <f t="shared" si="355"/>
        <v>-44.97206703910615</v>
      </c>
      <c r="O966" s="15">
        <f t="shared" si="355"/>
        <v>-44.97206703910615</v>
      </c>
      <c r="P966" s="15">
        <f t="shared" si="355"/>
        <v>-44.97206703910615</v>
      </c>
      <c r="Q966" s="15">
        <f t="shared" si="355"/>
        <v>-44.97206703910615</v>
      </c>
      <c r="R966" s="15">
        <f t="shared" si="355"/>
        <v>-44.97206703910615</v>
      </c>
      <c r="S966" s="15">
        <f t="shared" si="355"/>
        <v>-44.97206703910615</v>
      </c>
      <c r="T966" s="15">
        <f t="shared" si="355"/>
        <v>-44.97206703910615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2937.0934330839887</v>
      </c>
      <c r="G972" s="15">
        <f t="shared" ca="1" si="361"/>
        <v>2935.2999715010155</v>
      </c>
      <c r="H972" s="15">
        <f t="shared" ca="1" si="361"/>
        <v>2977.0358032649824</v>
      </c>
      <c r="I972" s="15">
        <f t="shared" ca="1" si="361"/>
        <v>2955.9291240433881</v>
      </c>
      <c r="J972" s="15">
        <f t="shared" ca="1" si="361"/>
        <v>2934.8224448217939</v>
      </c>
      <c r="K972" s="15">
        <f t="shared" ca="1" si="361"/>
        <v>2913.7157656001996</v>
      </c>
      <c r="L972" s="15">
        <f t="shared" ca="1" si="361"/>
        <v>2739.1797643447067</v>
      </c>
      <c r="M972" s="15">
        <f t="shared" ca="1" si="361"/>
        <v>2718.0730851231115</v>
      </c>
      <c r="N972" s="15">
        <f t="shared" ca="1" si="361"/>
        <v>2696.9664059015172</v>
      </c>
      <c r="O972" s="15">
        <f t="shared" ca="1" si="361"/>
        <v>2675.8597266799234</v>
      </c>
      <c r="P972" s="15">
        <f t="shared" ca="1" si="361"/>
        <v>2654.7530474583286</v>
      </c>
      <c r="Q972" s="15">
        <f t="shared" ca="1" si="361"/>
        <v>2600.7686563723278</v>
      </c>
      <c r="R972" s="15">
        <f t="shared" ca="1" si="361"/>
        <v>2546.784265286326</v>
      </c>
      <c r="S972" s="15">
        <f t="shared" ca="1" si="361"/>
        <v>2492.7998742003251</v>
      </c>
      <c r="T972" s="15">
        <f t="shared" ca="1" si="361"/>
        <v>2438.8154831143229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2937.0934330839887</v>
      </c>
      <c r="G974" s="15">
        <f t="shared" ca="1" si="362"/>
        <v>2935.2999715010155</v>
      </c>
      <c r="H974" s="15">
        <f t="shared" ca="1" si="362"/>
        <v>2977.0358032649824</v>
      </c>
      <c r="I974" s="15">
        <f t="shared" ca="1" si="362"/>
        <v>2955.9291240433881</v>
      </c>
      <c r="J974" s="15">
        <f t="shared" ca="1" si="362"/>
        <v>2934.8224448217939</v>
      </c>
      <c r="K974" s="15">
        <f t="shared" ca="1" si="362"/>
        <v>2913.7157656001996</v>
      </c>
      <c r="L974" s="15">
        <f t="shared" ca="1" si="362"/>
        <v>2739.1797643447067</v>
      </c>
      <c r="M974" s="15">
        <f t="shared" ca="1" si="362"/>
        <v>2718.0730851231115</v>
      </c>
      <c r="N974" s="15">
        <f t="shared" ca="1" si="362"/>
        <v>2696.9664059015172</v>
      </c>
      <c r="O974" s="15">
        <f t="shared" ca="1" si="362"/>
        <v>2675.8597266799234</v>
      </c>
      <c r="P974" s="15">
        <f t="shared" ca="1" si="362"/>
        <v>2654.7530474583286</v>
      </c>
      <c r="Q974" s="15">
        <f t="shared" ca="1" si="362"/>
        <v>2600.7686563723278</v>
      </c>
      <c r="R974" s="15">
        <f t="shared" ca="1" si="362"/>
        <v>2546.784265286326</v>
      </c>
      <c r="S974" s="15">
        <f t="shared" ca="1" si="362"/>
        <v>2492.7998742003251</v>
      </c>
      <c r="T974" s="15">
        <f t="shared" ca="1" si="362"/>
        <v>2438.8154831143229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573.63156867720909</v>
      </c>
      <c r="G976" s="15">
        <f t="shared" ca="1" si="364"/>
        <v>646.09350571319419</v>
      </c>
      <c r="H976" s="15">
        <f t="shared" ca="1" si="364"/>
        <v>704.06524457069509</v>
      </c>
      <c r="I976" s="15">
        <f t="shared" ca="1" si="364"/>
        <v>699.19447244263483</v>
      </c>
      <c r="J976" s="15">
        <f t="shared" ca="1" si="364"/>
        <v>694.32370031457458</v>
      </c>
      <c r="K976" s="15">
        <f t="shared" ca="1" si="364"/>
        <v>689.45292818651478</v>
      </c>
      <c r="L976" s="15">
        <f t="shared" ca="1" si="364"/>
        <v>672.97825775336923</v>
      </c>
      <c r="M976" s="15">
        <f t="shared" ca="1" si="364"/>
        <v>668.10748562530853</v>
      </c>
      <c r="N976" s="15">
        <f t="shared" ca="1" si="364"/>
        <v>663.23671349724827</v>
      </c>
      <c r="O976" s="15">
        <f t="shared" ca="1" si="364"/>
        <v>658.3659413691887</v>
      </c>
      <c r="P976" s="15">
        <f t="shared" ca="1" si="364"/>
        <v>653.49516924112822</v>
      </c>
      <c r="Q976" s="15">
        <f t="shared" ca="1" si="364"/>
        <v>648.62439711306843</v>
      </c>
      <c r="R976" s="15">
        <f t="shared" ca="1" si="364"/>
        <v>643.75362498500772</v>
      </c>
      <c r="S976" s="15">
        <f t="shared" ca="1" si="364"/>
        <v>638.88285285694769</v>
      </c>
      <c r="T976" s="15">
        <f t="shared" ca="1" si="364"/>
        <v>634.0120807288863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5.0175945320078179E-2</v>
      </c>
      <c r="G978" s="37">
        <f t="shared" ref="G978:T978" ca="1" si="365">-SUM(G959:G971)/SUM(G953:G958)</f>
        <v>4.6609765864606169E-2</v>
      </c>
      <c r="H978" s="37">
        <f t="shared" ca="1" si="365"/>
        <v>4.6388772105157197E-2</v>
      </c>
      <c r="I978" s="37">
        <f t="shared" ca="1" si="365"/>
        <v>4.6499766085397964E-2</v>
      </c>
      <c r="J978" s="37">
        <f t="shared" ca="1" si="365"/>
        <v>4.6612330165468042E-2</v>
      </c>
      <c r="K978" s="37">
        <f t="shared" ca="1" si="365"/>
        <v>4.6726497898185684E-2</v>
      </c>
      <c r="L978" s="37">
        <f t="shared" ca="1" si="365"/>
        <v>4.7736813942033697E-2</v>
      </c>
      <c r="M978" s="37">
        <f t="shared" ca="1" si="365"/>
        <v>4.7867629079203E-2</v>
      </c>
      <c r="N978" s="37">
        <f t="shared" ca="1" si="365"/>
        <v>4.8000454972249564E-2</v>
      </c>
      <c r="O978" s="37">
        <f t="shared" ca="1" si="365"/>
        <v>4.8135338341149088E-2</v>
      </c>
      <c r="P978" s="37">
        <f t="shared" ca="1" si="365"/>
        <v>4.8272327364561607E-2</v>
      </c>
      <c r="Q978" s="37">
        <f t="shared" ca="1" si="365"/>
        <v>4.8632631075591959E-2</v>
      </c>
      <c r="R978" s="37">
        <f t="shared" ca="1" si="365"/>
        <v>4.9007919274917211E-2</v>
      </c>
      <c r="S978" s="37">
        <f t="shared" ca="1" si="365"/>
        <v>4.9399146586651919E-2</v>
      </c>
      <c r="T978" s="37">
        <f t="shared" ca="1" si="365"/>
        <v>4.9807350483202541E-2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0.22580645161290322</v>
      </c>
      <c r="G979" s="37">
        <f t="shared" ca="1" si="366"/>
        <v>0.22679274263223576</v>
      </c>
      <c r="H979" s="37">
        <f t="shared" ca="1" si="366"/>
        <v>0.22366510982075233</v>
      </c>
      <c r="I979" s="37">
        <f t="shared" ca="1" si="366"/>
        <v>0.22523596148345887</v>
      </c>
      <c r="J979" s="37">
        <f t="shared" ca="1" si="366"/>
        <v>0.22682903411636687</v>
      </c>
      <c r="K979" s="37">
        <f t="shared" ca="1" si="366"/>
        <v>0.22844480257856564</v>
      </c>
      <c r="L979" s="37">
        <f t="shared" ca="1" si="366"/>
        <v>0.24274338556383251</v>
      </c>
      <c r="M979" s="37">
        <f t="shared" ca="1" si="366"/>
        <v>0.24459475782099288</v>
      </c>
      <c r="N979" s="37">
        <f t="shared" ca="1" si="366"/>
        <v>0.24647458747022311</v>
      </c>
      <c r="O979" s="37">
        <f t="shared" ca="1" si="366"/>
        <v>0.24838353571991795</v>
      </c>
      <c r="P979" s="37">
        <f t="shared" ca="1" si="366"/>
        <v>0.25032228442262522</v>
      </c>
      <c r="Q979" s="37">
        <f t="shared" ca="1" si="366"/>
        <v>0.25542151306839167</v>
      </c>
      <c r="R979" s="37">
        <f t="shared" ca="1" si="366"/>
        <v>0.26073281094801898</v>
      </c>
      <c r="S979" s="37">
        <f t="shared" ca="1" si="366"/>
        <v>0.26626968845976834</v>
      </c>
      <c r="T979" s="37">
        <f t="shared" ca="1" si="366"/>
        <v>0.27204682851933598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10</v>
      </c>
      <c r="G990" s="15">
        <f t="shared" ca="1" si="373"/>
        <v>19.496296296296293</v>
      </c>
      <c r="H990" s="15">
        <f t="shared" ca="1" si="373"/>
        <v>28.488888888888937</v>
      </c>
      <c r="I990" s="15">
        <f t="shared" ca="1" si="373"/>
        <v>27.733333333333348</v>
      </c>
      <c r="J990" s="15">
        <f t="shared" ca="1" si="373"/>
        <v>26.977777777777817</v>
      </c>
      <c r="K990" s="15">
        <f t="shared" ca="1" si="373"/>
        <v>26.222222222222285</v>
      </c>
      <c r="L990" s="15">
        <f t="shared" ca="1" si="373"/>
        <v>23.666666666666629</v>
      </c>
      <c r="M990" s="15">
        <f t="shared" ca="1" si="373"/>
        <v>22.911111111111154</v>
      </c>
      <c r="N990" s="15">
        <f t="shared" ca="1" si="373"/>
        <v>22.155555555555566</v>
      </c>
      <c r="O990" s="15">
        <f t="shared" ca="1" si="373"/>
        <v>21.399999999999977</v>
      </c>
      <c r="P990" s="15">
        <f t="shared" ca="1" si="373"/>
        <v>20.644444444444446</v>
      </c>
      <c r="Q990" s="15">
        <f t="shared" ca="1" si="373"/>
        <v>19.888888888888914</v>
      </c>
      <c r="R990" s="15">
        <f t="shared" ca="1" si="373"/>
        <v>19.133333333333326</v>
      </c>
      <c r="S990" s="15">
        <f t="shared" ca="1" si="373"/>
        <v>18.377777777777737</v>
      </c>
      <c r="T990" s="15">
        <f t="shared" ca="1" si="373"/>
        <v>17.622222222222149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300</v>
      </c>
      <c r="G1004" s="15">
        <f t="shared" ca="1" si="380"/>
        <v>300</v>
      </c>
      <c r="H1004" s="15">
        <f t="shared" ca="1" si="380"/>
        <v>300</v>
      </c>
      <c r="I1004" s="15">
        <f t="shared" ca="1" si="380"/>
        <v>300</v>
      </c>
      <c r="J1004" s="15">
        <f t="shared" ca="1" si="380"/>
        <v>300</v>
      </c>
      <c r="K1004" s="15">
        <f t="shared" ca="1" si="380"/>
        <v>300</v>
      </c>
      <c r="L1004" s="15">
        <f t="shared" ca="1" si="380"/>
        <v>270</v>
      </c>
      <c r="M1004" s="15">
        <f t="shared" ca="1" si="380"/>
        <v>270</v>
      </c>
      <c r="N1004" s="15">
        <f t="shared" ca="1" si="380"/>
        <v>270</v>
      </c>
      <c r="O1004" s="15">
        <f t="shared" ca="1" si="380"/>
        <v>270</v>
      </c>
      <c r="P1004" s="15">
        <f t="shared" ca="1" si="380"/>
        <v>270</v>
      </c>
      <c r="Q1004" s="15">
        <f t="shared" ca="1" si="380"/>
        <v>270</v>
      </c>
      <c r="R1004" s="15">
        <f t="shared" ca="1" si="380"/>
        <v>270</v>
      </c>
      <c r="S1004" s="15">
        <f t="shared" ca="1" si="380"/>
        <v>270</v>
      </c>
      <c r="T1004" s="15">
        <f t="shared" ca="1" si="380"/>
        <v>270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450</v>
      </c>
      <c r="G1005" s="15">
        <f t="shared" ca="1" si="381"/>
        <v>405</v>
      </c>
      <c r="H1005" s="15">
        <f t="shared" ca="1" si="381"/>
        <v>405</v>
      </c>
      <c r="I1005" s="15">
        <f t="shared" ca="1" si="381"/>
        <v>405</v>
      </c>
      <c r="J1005" s="15">
        <f t="shared" ca="1" si="381"/>
        <v>405</v>
      </c>
      <c r="K1005" s="15">
        <f t="shared" ca="1" si="381"/>
        <v>405</v>
      </c>
      <c r="L1005" s="15">
        <f t="shared" ca="1" si="381"/>
        <v>405</v>
      </c>
      <c r="M1005" s="15">
        <f t="shared" ca="1" si="381"/>
        <v>405</v>
      </c>
      <c r="N1005" s="15">
        <f t="shared" ca="1" si="381"/>
        <v>405</v>
      </c>
      <c r="O1005" s="15">
        <f t="shared" ca="1" si="381"/>
        <v>405</v>
      </c>
      <c r="P1005" s="15">
        <f t="shared" ca="1" si="381"/>
        <v>405</v>
      </c>
      <c r="Q1005" s="15">
        <f t="shared" ca="1" si="381"/>
        <v>379.49999999999994</v>
      </c>
      <c r="R1005" s="15">
        <f t="shared" ca="1" si="381"/>
        <v>354.00000000000006</v>
      </c>
      <c r="S1005" s="15">
        <f t="shared" ca="1" si="381"/>
        <v>328.50000000000006</v>
      </c>
      <c r="T1005" s="15">
        <f t="shared" ca="1" si="381"/>
        <v>303.00000000000006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220.00000000000003</v>
      </c>
      <c r="G1006" s="15">
        <f t="shared" ca="1" si="382"/>
        <v>224.88888888888886</v>
      </c>
      <c r="H1006" s="15">
        <f t="shared" ca="1" si="382"/>
        <v>227.2592592592593</v>
      </c>
      <c r="I1006" s="15">
        <f t="shared" ca="1" si="382"/>
        <v>210.88888888888894</v>
      </c>
      <c r="J1006" s="15">
        <f t="shared" ca="1" si="382"/>
        <v>194.51851851851856</v>
      </c>
      <c r="K1006" s="15">
        <f t="shared" ca="1" si="382"/>
        <v>178.14814814814815</v>
      </c>
      <c r="L1006" s="15">
        <f t="shared" ca="1" si="382"/>
        <v>161.77777777777789</v>
      </c>
      <c r="M1006" s="15">
        <f t="shared" ca="1" si="382"/>
        <v>145.40740740740748</v>
      </c>
      <c r="N1006" s="15">
        <f t="shared" ca="1" si="382"/>
        <v>129.03703703703709</v>
      </c>
      <c r="O1006" s="15">
        <f t="shared" ca="1" si="382"/>
        <v>112.66666666666676</v>
      </c>
      <c r="P1006" s="15">
        <f t="shared" ca="1" si="382"/>
        <v>96.296296296296376</v>
      </c>
      <c r="Q1006" s="15">
        <f t="shared" ca="1" si="382"/>
        <v>79.925925925926009</v>
      </c>
      <c r="R1006" s="15">
        <f t="shared" ca="1" si="382"/>
        <v>63.555555555555635</v>
      </c>
      <c r="S1006" s="15">
        <f t="shared" ca="1" si="382"/>
        <v>47.185185185185269</v>
      </c>
      <c r="T1006" s="15">
        <f t="shared" ca="1" si="382"/>
        <v>30.814814814814891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500</v>
      </c>
      <c r="G1007" s="15">
        <f t="shared" ca="1" si="383"/>
        <v>500</v>
      </c>
      <c r="H1007" s="15">
        <f t="shared" ca="1" si="383"/>
        <v>500</v>
      </c>
      <c r="I1007" s="15">
        <f t="shared" ca="1" si="383"/>
        <v>500</v>
      </c>
      <c r="J1007" s="15">
        <f t="shared" ca="1" si="383"/>
        <v>500</v>
      </c>
      <c r="K1007" s="15">
        <f t="shared" ca="1" si="383"/>
        <v>500</v>
      </c>
      <c r="L1007" s="15">
        <f t="shared" ca="1" si="383"/>
        <v>450</v>
      </c>
      <c r="M1007" s="15">
        <f t="shared" ca="1" si="383"/>
        <v>450</v>
      </c>
      <c r="N1007" s="15">
        <f t="shared" ca="1" si="383"/>
        <v>450</v>
      </c>
      <c r="O1007" s="15">
        <f t="shared" ca="1" si="383"/>
        <v>450</v>
      </c>
      <c r="P1007" s="15">
        <f t="shared" ca="1" si="383"/>
        <v>450</v>
      </c>
      <c r="Q1007" s="15">
        <f t="shared" ca="1" si="383"/>
        <v>450</v>
      </c>
      <c r="R1007" s="15">
        <f t="shared" ca="1" si="383"/>
        <v>450</v>
      </c>
      <c r="S1007" s="15">
        <f t="shared" ca="1" si="383"/>
        <v>450</v>
      </c>
      <c r="T1007" s="15">
        <f t="shared" ca="1" si="383"/>
        <v>450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330</v>
      </c>
      <c r="G1008" s="15">
        <f t="shared" ca="1" si="384"/>
        <v>360</v>
      </c>
      <c r="H1008" s="15">
        <f t="shared" ca="1" si="384"/>
        <v>390</v>
      </c>
      <c r="I1008" s="15">
        <f t="shared" ca="1" si="384"/>
        <v>390</v>
      </c>
      <c r="J1008" s="15">
        <f t="shared" ca="1" si="384"/>
        <v>390</v>
      </c>
      <c r="K1008" s="15">
        <f t="shared" ca="1" si="384"/>
        <v>390</v>
      </c>
      <c r="L1008" s="15">
        <f t="shared" ca="1" si="384"/>
        <v>351</v>
      </c>
      <c r="M1008" s="15">
        <f t="shared" ca="1" si="384"/>
        <v>351</v>
      </c>
      <c r="N1008" s="15">
        <f t="shared" ca="1" si="384"/>
        <v>351</v>
      </c>
      <c r="O1008" s="15">
        <f t="shared" ca="1" si="384"/>
        <v>351</v>
      </c>
      <c r="P1008" s="15">
        <f t="shared" ca="1" si="384"/>
        <v>351</v>
      </c>
      <c r="Q1008" s="15">
        <f t="shared" ca="1" si="384"/>
        <v>351</v>
      </c>
      <c r="R1008" s="15">
        <f t="shared" ca="1" si="384"/>
        <v>351</v>
      </c>
      <c r="S1008" s="15">
        <f t="shared" ca="1" si="384"/>
        <v>351</v>
      </c>
      <c r="T1008" s="15">
        <f t="shared" ca="1" si="384"/>
        <v>351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360</v>
      </c>
      <c r="G1009" s="15">
        <f t="shared" ref="G1009:T1009" ca="1" si="385">G662</f>
        <v>357.97777777777776</v>
      </c>
      <c r="H1009" s="15">
        <f t="shared" ca="1" si="385"/>
        <v>364.45185185185187</v>
      </c>
      <c r="I1009" s="15">
        <f t="shared" ca="1" si="385"/>
        <v>361.17777777777781</v>
      </c>
      <c r="J1009" s="15">
        <f t="shared" ca="1" si="385"/>
        <v>357.90370370370374</v>
      </c>
      <c r="K1009" s="15">
        <f t="shared" ca="1" si="385"/>
        <v>354.62962962962968</v>
      </c>
      <c r="L1009" s="15">
        <f t="shared" ca="1" si="385"/>
        <v>327.55555555555554</v>
      </c>
      <c r="M1009" s="15">
        <f t="shared" ca="1" si="385"/>
        <v>324.28148148148148</v>
      </c>
      <c r="N1009" s="15">
        <f t="shared" ca="1" si="385"/>
        <v>321.00740740740741</v>
      </c>
      <c r="O1009" s="15">
        <f t="shared" ca="1" si="385"/>
        <v>317.73333333333335</v>
      </c>
      <c r="P1009" s="15">
        <f t="shared" ca="1" si="385"/>
        <v>314.45925925925928</v>
      </c>
      <c r="Q1009" s="15">
        <f t="shared" ca="1" si="385"/>
        <v>306.0851851851852</v>
      </c>
      <c r="R1009" s="15">
        <f t="shared" ca="1" si="385"/>
        <v>297.71111111111111</v>
      </c>
      <c r="S1009" s="15">
        <f t="shared" ca="1" si="385"/>
        <v>289.33703703703702</v>
      </c>
      <c r="T1009" s="15">
        <f t="shared" ca="1" si="385"/>
        <v>280.96296296296293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399</v>
      </c>
      <c r="G1019" s="15">
        <f t="shared" ca="1" si="392"/>
        <v>399</v>
      </c>
      <c r="H1019" s="15">
        <f t="shared" ca="1" si="392"/>
        <v>399</v>
      </c>
      <c r="I1019" s="15">
        <f t="shared" ca="1" si="392"/>
        <v>399</v>
      </c>
      <c r="J1019" s="15">
        <f t="shared" ca="1" si="392"/>
        <v>399</v>
      </c>
      <c r="K1019" s="15">
        <f t="shared" ca="1" si="392"/>
        <v>399</v>
      </c>
      <c r="L1019" s="15">
        <f t="shared" ca="1" si="392"/>
        <v>359.1</v>
      </c>
      <c r="M1019" s="15">
        <f t="shared" ca="1" si="392"/>
        <v>359.1</v>
      </c>
      <c r="N1019" s="15">
        <f t="shared" ca="1" si="392"/>
        <v>359.1</v>
      </c>
      <c r="O1019" s="15">
        <f t="shared" ca="1" si="392"/>
        <v>359.1</v>
      </c>
      <c r="P1019" s="15">
        <f t="shared" ca="1" si="392"/>
        <v>359.1</v>
      </c>
      <c r="Q1019" s="15">
        <f t="shared" ca="1" si="392"/>
        <v>359.1</v>
      </c>
      <c r="R1019" s="15">
        <f t="shared" ca="1" si="392"/>
        <v>359.1</v>
      </c>
      <c r="S1019" s="15">
        <f t="shared" ca="1" si="392"/>
        <v>359.1</v>
      </c>
      <c r="T1019" s="15">
        <f t="shared" ca="1" si="392"/>
        <v>359.1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598.5</v>
      </c>
      <c r="G1020" s="15">
        <f t="shared" ca="1" si="393"/>
        <v>538.65</v>
      </c>
      <c r="H1020" s="15">
        <f t="shared" ca="1" si="393"/>
        <v>538.65</v>
      </c>
      <c r="I1020" s="15">
        <f t="shared" ca="1" si="393"/>
        <v>538.65</v>
      </c>
      <c r="J1020" s="15">
        <f t="shared" ca="1" si="393"/>
        <v>538.65</v>
      </c>
      <c r="K1020" s="15">
        <f t="shared" ca="1" si="393"/>
        <v>538.65</v>
      </c>
      <c r="L1020" s="15">
        <f t="shared" ca="1" si="393"/>
        <v>538.65</v>
      </c>
      <c r="M1020" s="15">
        <f t="shared" ca="1" si="393"/>
        <v>538.65</v>
      </c>
      <c r="N1020" s="15">
        <f t="shared" ca="1" si="393"/>
        <v>538.65</v>
      </c>
      <c r="O1020" s="15">
        <f t="shared" ca="1" si="393"/>
        <v>538.65</v>
      </c>
      <c r="P1020" s="15">
        <f t="shared" ca="1" si="393"/>
        <v>538.65</v>
      </c>
      <c r="Q1020" s="15">
        <f t="shared" ca="1" si="393"/>
        <v>504.73499999999996</v>
      </c>
      <c r="R1020" s="15">
        <f t="shared" ca="1" si="393"/>
        <v>470.82000000000005</v>
      </c>
      <c r="S1020" s="15">
        <f t="shared" ca="1" si="393"/>
        <v>436.90500000000009</v>
      </c>
      <c r="T1020" s="15">
        <f t="shared" ca="1" si="393"/>
        <v>402.99000000000007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292.60000000000008</v>
      </c>
      <c r="G1021" s="15">
        <f t="shared" ca="1" si="394"/>
        <v>299.10222222222217</v>
      </c>
      <c r="H1021" s="15">
        <f t="shared" ca="1" si="394"/>
        <v>302.25481481481489</v>
      </c>
      <c r="I1021" s="15">
        <f t="shared" ca="1" si="394"/>
        <v>280.48222222222233</v>
      </c>
      <c r="J1021" s="15">
        <f t="shared" ca="1" si="394"/>
        <v>258.70962962962972</v>
      </c>
      <c r="K1021" s="15">
        <f t="shared" ca="1" si="394"/>
        <v>236.93703703703704</v>
      </c>
      <c r="L1021" s="15">
        <f t="shared" ca="1" si="394"/>
        <v>215.16444444444457</v>
      </c>
      <c r="M1021" s="15">
        <f t="shared" ca="1" si="394"/>
        <v>193.39185185185195</v>
      </c>
      <c r="N1021" s="15">
        <f t="shared" ca="1" si="394"/>
        <v>171.61925925925934</v>
      </c>
      <c r="O1021" s="15">
        <f t="shared" ca="1" si="394"/>
        <v>149.84666666666678</v>
      </c>
      <c r="P1021" s="15">
        <f t="shared" ca="1" si="394"/>
        <v>128.07407407407416</v>
      </c>
      <c r="Q1021" s="15">
        <f t="shared" ca="1" si="394"/>
        <v>106.30148148148159</v>
      </c>
      <c r="R1021" s="15">
        <f t="shared" ca="1" si="394"/>
        <v>84.528888888888986</v>
      </c>
      <c r="S1021" s="15">
        <f t="shared" ca="1" si="394"/>
        <v>62.756296296296405</v>
      </c>
      <c r="T1021" s="15">
        <f t="shared" ca="1" si="394"/>
        <v>40.983703703703803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665</v>
      </c>
      <c r="G1022" s="15">
        <f t="shared" ca="1" si="395"/>
        <v>665</v>
      </c>
      <c r="H1022" s="15">
        <f t="shared" ca="1" si="395"/>
        <v>665</v>
      </c>
      <c r="I1022" s="15">
        <f t="shared" ca="1" si="395"/>
        <v>665</v>
      </c>
      <c r="J1022" s="15">
        <f t="shared" ca="1" si="395"/>
        <v>665</v>
      </c>
      <c r="K1022" s="15">
        <f t="shared" ca="1" si="395"/>
        <v>665</v>
      </c>
      <c r="L1022" s="15">
        <f t="shared" ca="1" si="395"/>
        <v>598.5</v>
      </c>
      <c r="M1022" s="15">
        <f t="shared" ca="1" si="395"/>
        <v>598.5</v>
      </c>
      <c r="N1022" s="15">
        <f t="shared" ca="1" si="395"/>
        <v>598.5</v>
      </c>
      <c r="O1022" s="15">
        <f t="shared" ca="1" si="395"/>
        <v>598.5</v>
      </c>
      <c r="P1022" s="15">
        <f t="shared" ca="1" si="395"/>
        <v>598.5</v>
      </c>
      <c r="Q1022" s="15">
        <f t="shared" ca="1" si="395"/>
        <v>598.5</v>
      </c>
      <c r="R1022" s="15">
        <f t="shared" ca="1" si="395"/>
        <v>598.5</v>
      </c>
      <c r="S1022" s="15">
        <f t="shared" ca="1" si="395"/>
        <v>598.5</v>
      </c>
      <c r="T1022" s="15">
        <f t="shared" ca="1" si="395"/>
        <v>598.5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438.9</v>
      </c>
      <c r="G1023" s="15">
        <f t="shared" ca="1" si="396"/>
        <v>478.8</v>
      </c>
      <c r="H1023" s="15">
        <f t="shared" ca="1" si="396"/>
        <v>518.70000000000005</v>
      </c>
      <c r="I1023" s="15">
        <f t="shared" ca="1" si="396"/>
        <v>518.70000000000005</v>
      </c>
      <c r="J1023" s="15">
        <f t="shared" ca="1" si="396"/>
        <v>518.70000000000005</v>
      </c>
      <c r="K1023" s="15">
        <f t="shared" ca="1" si="396"/>
        <v>518.70000000000005</v>
      </c>
      <c r="L1023" s="15">
        <f t="shared" ca="1" si="396"/>
        <v>466.83</v>
      </c>
      <c r="M1023" s="15">
        <f t="shared" ca="1" si="396"/>
        <v>466.83</v>
      </c>
      <c r="N1023" s="15">
        <f t="shared" ca="1" si="396"/>
        <v>466.83</v>
      </c>
      <c r="O1023" s="15">
        <f t="shared" ca="1" si="396"/>
        <v>466.83</v>
      </c>
      <c r="P1023" s="15">
        <f t="shared" ca="1" si="396"/>
        <v>466.83</v>
      </c>
      <c r="Q1023" s="15">
        <f t="shared" ca="1" si="396"/>
        <v>466.83</v>
      </c>
      <c r="R1023" s="15">
        <f t="shared" ca="1" si="396"/>
        <v>466.83</v>
      </c>
      <c r="S1023" s="15">
        <f t="shared" ca="1" si="396"/>
        <v>466.83</v>
      </c>
      <c r="T1023" s="15">
        <f t="shared" ca="1" si="396"/>
        <v>466.83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2394</v>
      </c>
      <c r="G1024" s="15">
        <f t="shared" ref="G1024" ca="1" si="397">SUM(G1019:G1023)</f>
        <v>2380.5522222222221</v>
      </c>
      <c r="H1024" s="15">
        <f t="shared" ref="H1024" ca="1" si="398">SUM(H1019:H1023)</f>
        <v>2423.6048148148147</v>
      </c>
      <c r="I1024" s="15">
        <f t="shared" ref="I1024" ca="1" si="399">SUM(I1019:I1023)</f>
        <v>2401.8322222222223</v>
      </c>
      <c r="J1024" s="15">
        <f t="shared" ref="J1024" ca="1" si="400">SUM(J1019:J1023)</f>
        <v>2380.0596296296299</v>
      </c>
      <c r="K1024" s="15">
        <f t="shared" ref="K1024" ca="1" si="401">SUM(K1019:K1023)</f>
        <v>2358.2870370370374</v>
      </c>
      <c r="L1024" s="15">
        <f t="shared" ref="L1024" ca="1" si="402">SUM(L1019:L1023)</f>
        <v>2178.2444444444445</v>
      </c>
      <c r="M1024" s="15">
        <f t="shared" ref="M1024" ca="1" si="403">SUM(M1019:M1023)</f>
        <v>2156.4718518518521</v>
      </c>
      <c r="N1024" s="15">
        <f t="shared" ref="N1024" ca="1" si="404">SUM(N1019:N1023)</f>
        <v>2134.6992592592592</v>
      </c>
      <c r="O1024" s="15">
        <f t="shared" ref="O1024" ca="1" si="405">SUM(O1019:O1023)</f>
        <v>2112.9266666666667</v>
      </c>
      <c r="P1024" s="15">
        <f t="shared" ref="P1024" ca="1" si="406">SUM(P1019:P1023)</f>
        <v>2091.1540740740743</v>
      </c>
      <c r="Q1024" s="15">
        <f t="shared" ref="Q1024" ca="1" si="407">SUM(Q1019:Q1023)</f>
        <v>2035.4664814814814</v>
      </c>
      <c r="R1024" s="15">
        <f t="shared" ref="R1024" ca="1" si="408">SUM(R1019:R1023)</f>
        <v>1979.778888888889</v>
      </c>
      <c r="S1024" s="15">
        <f t="shared" ref="S1024" ca="1" si="409">SUM(S1019:S1023)</f>
        <v>1924.0912962962966</v>
      </c>
      <c r="T1024" s="15">
        <f t="shared" ref="T1024" ca="1" si="410">SUM(T1019:T1023)</f>
        <v>1868.4037037037037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-28.590635417100657</v>
      </c>
      <c r="G1049" s="15">
        <f t="shared" ca="1" si="429"/>
        <v>-26.342032065145347</v>
      </c>
      <c r="H1049" s="15">
        <f t="shared" ca="1" si="429"/>
        <v>-26.342032065145347</v>
      </c>
      <c r="I1049" s="15">
        <f t="shared" ca="1" si="429"/>
        <v>-26.342032065145347</v>
      </c>
      <c r="J1049" s="15">
        <f t="shared" ca="1" si="429"/>
        <v>-26.342032065145347</v>
      </c>
      <c r="K1049" s="15">
        <f t="shared" ca="1" si="429"/>
        <v>-26.342032065145347</v>
      </c>
      <c r="L1049" s="15">
        <f t="shared" ca="1" si="429"/>
        <v>-25.121693082094502</v>
      </c>
      <c r="M1049" s="15">
        <f t="shared" ca="1" si="429"/>
        <v>-25.121693082094502</v>
      </c>
      <c r="N1049" s="15">
        <f t="shared" ca="1" si="429"/>
        <v>-25.121693082094502</v>
      </c>
      <c r="O1049" s="15">
        <f t="shared" ca="1" si="429"/>
        <v>-25.121693082094502</v>
      </c>
      <c r="P1049" s="15">
        <f t="shared" ca="1" si="429"/>
        <v>-25.121693082094502</v>
      </c>
      <c r="Q1049" s="15">
        <f t="shared" ca="1" si="429"/>
        <v>-25.121693082094502</v>
      </c>
      <c r="R1049" s="15">
        <f t="shared" ca="1" si="429"/>
        <v>-25.121693082094502</v>
      </c>
      <c r="S1049" s="15">
        <f t="shared" ca="1" si="429"/>
        <v>-25.121693082094502</v>
      </c>
      <c r="T1049" s="15">
        <f t="shared" ca="1" si="429"/>
        <v>-25.121693082094502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-34.692330332354892</v>
      </c>
      <c r="G1050" s="15">
        <f t="shared" ca="1" si="430"/>
        <v>-30.613218505823315</v>
      </c>
      <c r="H1050" s="15">
        <f t="shared" ca="1" si="430"/>
        <v>-30.613218505823315</v>
      </c>
      <c r="I1050" s="15">
        <f t="shared" ca="1" si="430"/>
        <v>-30.613218505823315</v>
      </c>
      <c r="J1050" s="15">
        <f t="shared" ca="1" si="430"/>
        <v>-30.613218505823315</v>
      </c>
      <c r="K1050" s="15">
        <f t="shared" ca="1" si="430"/>
        <v>-30.613218505823315</v>
      </c>
      <c r="L1050" s="15">
        <f t="shared" ca="1" si="430"/>
        <v>-30.613218505823315</v>
      </c>
      <c r="M1050" s="15">
        <f t="shared" ca="1" si="430"/>
        <v>-30.613218505823315</v>
      </c>
      <c r="N1050" s="15">
        <f t="shared" ca="1" si="430"/>
        <v>-30.613218505823315</v>
      </c>
      <c r="O1050" s="15">
        <f t="shared" ca="1" si="430"/>
        <v>-30.613218505823315</v>
      </c>
      <c r="P1050" s="15">
        <f t="shared" ca="1" si="430"/>
        <v>-30.613218505823315</v>
      </c>
      <c r="Q1050" s="15">
        <f t="shared" ca="1" si="430"/>
        <v>-29.575930370230093</v>
      </c>
      <c r="R1050" s="15">
        <f t="shared" ca="1" si="430"/>
        <v>-28.538642234636875</v>
      </c>
      <c r="S1050" s="15">
        <f t="shared" ca="1" si="430"/>
        <v>-27.50135409904366</v>
      </c>
      <c r="T1050" s="15">
        <f t="shared" ca="1" si="430"/>
        <v>-26.464065963450437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-25.336398128965065</v>
      </c>
      <c r="G1051" s="15">
        <f t="shared" ca="1" si="431"/>
        <v>-23.286664833506933</v>
      </c>
      <c r="H1051" s="15">
        <f t="shared" ca="1" si="431"/>
        <v>-23.383086679081323</v>
      </c>
      <c r="I1051" s="15">
        <f t="shared" ca="1" si="431"/>
        <v>-22.717173308083204</v>
      </c>
      <c r="J1051" s="15">
        <f t="shared" ca="1" si="431"/>
        <v>-22.051259937085089</v>
      </c>
      <c r="K1051" s="15">
        <f t="shared" ca="1" si="431"/>
        <v>-21.385346566086969</v>
      </c>
      <c r="L1051" s="15">
        <f t="shared" ca="1" si="431"/>
        <v>-20.719433195088858</v>
      </c>
      <c r="M1051" s="15">
        <f t="shared" ca="1" si="431"/>
        <v>-20.053519824090738</v>
      </c>
      <c r="N1051" s="15">
        <f t="shared" ca="1" si="431"/>
        <v>-19.387606453092623</v>
      </c>
      <c r="O1051" s="15">
        <f t="shared" ca="1" si="431"/>
        <v>-18.721693082094507</v>
      </c>
      <c r="P1051" s="15">
        <f t="shared" ca="1" si="431"/>
        <v>-18.055779711096388</v>
      </c>
      <c r="Q1051" s="15">
        <f t="shared" ca="1" si="431"/>
        <v>-17.389866340098273</v>
      </c>
      <c r="R1051" s="15">
        <f t="shared" ca="1" si="431"/>
        <v>-16.723952969100157</v>
      </c>
      <c r="S1051" s="15">
        <f t="shared" ca="1" si="431"/>
        <v>-16.058039598102038</v>
      </c>
      <c r="T1051" s="15">
        <f t="shared" ca="1" si="431"/>
        <v>-15.392126227103923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-36.72622863743964</v>
      </c>
      <c r="G1052" s="15">
        <f t="shared" ca="1" si="432"/>
        <v>-34.477625285484336</v>
      </c>
      <c r="H1052" s="15">
        <f t="shared" ca="1" si="432"/>
        <v>-34.477625285484336</v>
      </c>
      <c r="I1052" s="15">
        <f t="shared" ca="1" si="432"/>
        <v>-34.477625285484336</v>
      </c>
      <c r="J1052" s="15">
        <f t="shared" ca="1" si="432"/>
        <v>-34.477625285484336</v>
      </c>
      <c r="K1052" s="15">
        <f t="shared" ca="1" si="432"/>
        <v>-34.477625285484336</v>
      </c>
      <c r="L1052" s="15">
        <f t="shared" ca="1" si="432"/>
        <v>-32.443726980399589</v>
      </c>
      <c r="M1052" s="15">
        <f t="shared" ca="1" si="432"/>
        <v>-32.443726980399589</v>
      </c>
      <c r="N1052" s="15">
        <f t="shared" ca="1" si="432"/>
        <v>-32.443726980399589</v>
      </c>
      <c r="O1052" s="15">
        <f t="shared" ca="1" si="432"/>
        <v>-32.443726980399589</v>
      </c>
      <c r="P1052" s="15">
        <f t="shared" ca="1" si="432"/>
        <v>-32.443726980399589</v>
      </c>
      <c r="Q1052" s="15">
        <f t="shared" ca="1" si="432"/>
        <v>-32.443726980399589</v>
      </c>
      <c r="R1052" s="15">
        <f t="shared" ca="1" si="432"/>
        <v>-32.443726980399589</v>
      </c>
      <c r="S1052" s="15">
        <f t="shared" ca="1" si="432"/>
        <v>-32.443726980399589</v>
      </c>
      <c r="T1052" s="15">
        <f t="shared" ca="1" si="432"/>
        <v>-32.443726980399589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-29.810974400151501</v>
      </c>
      <c r="G1053" s="15">
        <f t="shared" ca="1" si="433"/>
        <v>-28.782710031247046</v>
      </c>
      <c r="H1053" s="15">
        <f t="shared" ca="1" si="433"/>
        <v>-30.003049014297893</v>
      </c>
      <c r="I1053" s="15">
        <f t="shared" ca="1" si="433"/>
        <v>-30.003049014297893</v>
      </c>
      <c r="J1053" s="15">
        <f t="shared" ca="1" si="433"/>
        <v>-30.003049014297893</v>
      </c>
      <c r="K1053" s="15">
        <f t="shared" ca="1" si="433"/>
        <v>-30.003049014297893</v>
      </c>
      <c r="L1053" s="15">
        <f t="shared" ca="1" si="433"/>
        <v>-28.416608336331791</v>
      </c>
      <c r="M1053" s="15">
        <f t="shared" ca="1" si="433"/>
        <v>-28.416608336331791</v>
      </c>
      <c r="N1053" s="15">
        <f t="shared" ca="1" si="433"/>
        <v>-28.416608336331791</v>
      </c>
      <c r="O1053" s="15">
        <f t="shared" ca="1" si="433"/>
        <v>-28.416608336331791</v>
      </c>
      <c r="P1053" s="15">
        <f t="shared" ca="1" si="433"/>
        <v>-28.416608336331791</v>
      </c>
      <c r="Q1053" s="15">
        <f t="shared" ca="1" si="433"/>
        <v>-28.416608336331791</v>
      </c>
      <c r="R1053" s="15">
        <f t="shared" ca="1" si="433"/>
        <v>-28.416608336331791</v>
      </c>
      <c r="S1053" s="15">
        <f t="shared" ca="1" si="433"/>
        <v>-28.416608336331791</v>
      </c>
      <c r="T1053" s="15">
        <f t="shared" ca="1" si="433"/>
        <v>-28.416608336331791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-155.15656691601177</v>
      </c>
      <c r="G1054" s="15">
        <f t="shared" ref="G1054" ca="1" si="434">SUM(G1049:G1053)</f>
        <v>-143.50225072120696</v>
      </c>
      <c r="H1054" s="15">
        <f t="shared" ref="H1054" ca="1" si="435">SUM(H1049:H1053)</f>
        <v>-144.81901154983223</v>
      </c>
      <c r="I1054" s="15">
        <f t="shared" ref="I1054" ca="1" si="436">SUM(I1049:I1053)</f>
        <v>-144.15309817883409</v>
      </c>
      <c r="J1054" s="15">
        <f t="shared" ref="J1054" ca="1" si="437">SUM(J1049:J1053)</f>
        <v>-143.48718480783597</v>
      </c>
      <c r="K1054" s="15">
        <f t="shared" ref="K1054" ca="1" si="438">SUM(K1049:K1053)</f>
        <v>-142.82127143683786</v>
      </c>
      <c r="L1054" s="15">
        <f t="shared" ref="L1054" ca="1" si="439">SUM(L1049:L1053)</f>
        <v>-137.31468009973804</v>
      </c>
      <c r="M1054" s="15">
        <f t="shared" ref="M1054" ca="1" si="440">SUM(M1049:M1053)</f>
        <v>-136.64876672873993</v>
      </c>
      <c r="N1054" s="15">
        <f t="shared" ref="N1054" ca="1" si="441">SUM(N1049:N1053)</f>
        <v>-135.98285335774182</v>
      </c>
      <c r="O1054" s="15">
        <f t="shared" ref="O1054" ca="1" si="442">SUM(O1049:O1053)</f>
        <v>-135.31693998674371</v>
      </c>
      <c r="P1054" s="15">
        <f t="shared" ref="P1054" ca="1" si="443">SUM(P1049:P1053)</f>
        <v>-134.65102661574559</v>
      </c>
      <c r="Q1054" s="15">
        <f t="shared" ref="Q1054" ca="1" si="444">SUM(Q1049:Q1053)</f>
        <v>-132.94782510915425</v>
      </c>
      <c r="R1054" s="15">
        <f t="shared" ref="R1054" ca="1" si="445">SUM(R1049:R1053)</f>
        <v>-131.24462360256291</v>
      </c>
      <c r="S1054" s="15">
        <f t="shared" ref="S1054" ca="1" si="446">SUM(S1049:S1053)</f>
        <v>-129.5414220959716</v>
      </c>
      <c r="T1054" s="15">
        <f t="shared" ref="T1054" ca="1" si="447">SUM(T1049:T1053)</f>
        <v>-127.83822058938024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510.05936458289932</v>
      </c>
      <c r="G1064" s="15">
        <f t="shared" ref="G1064:T1064" ca="1" si="467">SUM(,G1019,G1034,G1049)</f>
        <v>512.30796793485467</v>
      </c>
      <c r="H1064" s="15">
        <f t="shared" ca="1" si="467"/>
        <v>512.30796793485467</v>
      </c>
      <c r="I1064" s="15">
        <f t="shared" ca="1" si="467"/>
        <v>512.30796793485467</v>
      </c>
      <c r="J1064" s="15">
        <f t="shared" ca="1" si="467"/>
        <v>512.30796793485467</v>
      </c>
      <c r="K1064" s="15">
        <f t="shared" ca="1" si="467"/>
        <v>512.30796793485467</v>
      </c>
      <c r="L1064" s="15">
        <f t="shared" ca="1" si="467"/>
        <v>473.62830691790549</v>
      </c>
      <c r="M1064" s="15">
        <f t="shared" ca="1" si="467"/>
        <v>473.62830691790549</v>
      </c>
      <c r="N1064" s="15">
        <f t="shared" ca="1" si="467"/>
        <v>473.62830691790549</v>
      </c>
      <c r="O1064" s="15">
        <f t="shared" ca="1" si="467"/>
        <v>473.62830691790549</v>
      </c>
      <c r="P1064" s="15">
        <f t="shared" ca="1" si="467"/>
        <v>473.62830691790549</v>
      </c>
      <c r="Q1064" s="15">
        <f t="shared" ca="1" si="467"/>
        <v>473.62830691790549</v>
      </c>
      <c r="R1064" s="15">
        <f t="shared" ca="1" si="467"/>
        <v>473.62830691790549</v>
      </c>
      <c r="S1064" s="15">
        <f t="shared" ca="1" si="467"/>
        <v>473.62830691790549</v>
      </c>
      <c r="T1064" s="15">
        <f t="shared" ca="1" si="467"/>
        <v>473.62830691790549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703.45766966764506</v>
      </c>
      <c r="G1065" s="15">
        <f t="shared" ca="1" si="468"/>
        <v>647.68678149417667</v>
      </c>
      <c r="H1065" s="15">
        <f t="shared" ca="1" si="468"/>
        <v>647.68678149417667</v>
      </c>
      <c r="I1065" s="15">
        <f t="shared" ca="1" si="468"/>
        <v>647.68678149417667</v>
      </c>
      <c r="J1065" s="15">
        <f t="shared" ca="1" si="468"/>
        <v>647.68678149417667</v>
      </c>
      <c r="K1065" s="15">
        <f t="shared" ca="1" si="468"/>
        <v>647.68678149417667</v>
      </c>
      <c r="L1065" s="15">
        <f t="shared" ca="1" si="468"/>
        <v>647.68678149417667</v>
      </c>
      <c r="M1065" s="15">
        <f t="shared" ca="1" si="468"/>
        <v>647.68678149417667</v>
      </c>
      <c r="N1065" s="15">
        <f t="shared" ca="1" si="468"/>
        <v>647.68678149417667</v>
      </c>
      <c r="O1065" s="15">
        <f t="shared" ca="1" si="468"/>
        <v>647.68678149417667</v>
      </c>
      <c r="P1065" s="15">
        <f t="shared" ca="1" si="468"/>
        <v>647.68678149417667</v>
      </c>
      <c r="Q1065" s="15">
        <f t="shared" ca="1" si="468"/>
        <v>614.80906962976985</v>
      </c>
      <c r="R1065" s="15">
        <f t="shared" ca="1" si="468"/>
        <v>581.93135776536315</v>
      </c>
      <c r="S1065" s="15">
        <f t="shared" ca="1" si="468"/>
        <v>549.05364590095644</v>
      </c>
      <c r="T1065" s="15">
        <f t="shared" ca="1" si="468"/>
        <v>516.17593403654962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406.91360187103504</v>
      </c>
      <c r="G1066" s="15">
        <f t="shared" ca="1" si="469"/>
        <v>415.46555738871518</v>
      </c>
      <c r="H1066" s="15">
        <f t="shared" ca="1" si="469"/>
        <v>418.52172813573361</v>
      </c>
      <c r="I1066" s="15">
        <f t="shared" ca="1" si="469"/>
        <v>397.41504891413916</v>
      </c>
      <c r="J1066" s="15">
        <f t="shared" ca="1" si="469"/>
        <v>376.3083696925446</v>
      </c>
      <c r="K1066" s="15">
        <f t="shared" ca="1" si="469"/>
        <v>355.20169047095004</v>
      </c>
      <c r="L1066" s="15">
        <f t="shared" ca="1" si="469"/>
        <v>334.09501124935571</v>
      </c>
      <c r="M1066" s="15">
        <f t="shared" ca="1" si="469"/>
        <v>312.9883320277612</v>
      </c>
      <c r="N1066" s="15">
        <f t="shared" ca="1" si="469"/>
        <v>291.8816528061667</v>
      </c>
      <c r="O1066" s="15">
        <f t="shared" ca="1" si="469"/>
        <v>270.77497358457225</v>
      </c>
      <c r="P1066" s="15">
        <f t="shared" ca="1" si="469"/>
        <v>249.66829436297778</v>
      </c>
      <c r="Q1066" s="15">
        <f t="shared" ca="1" si="469"/>
        <v>228.56161514138333</v>
      </c>
      <c r="R1066" s="15">
        <f t="shared" ca="1" si="469"/>
        <v>207.45493591978882</v>
      </c>
      <c r="S1066" s="15">
        <f t="shared" ca="1" si="469"/>
        <v>186.34825669819438</v>
      </c>
      <c r="T1066" s="15">
        <f t="shared" ca="1" si="469"/>
        <v>165.2415774765999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767.92377136256039</v>
      </c>
      <c r="G1067" s="15">
        <f t="shared" ca="1" si="470"/>
        <v>770.17237471451563</v>
      </c>
      <c r="H1067" s="15">
        <f t="shared" ca="1" si="470"/>
        <v>770.17237471451563</v>
      </c>
      <c r="I1067" s="15">
        <f t="shared" ca="1" si="470"/>
        <v>770.17237471451563</v>
      </c>
      <c r="J1067" s="15">
        <f t="shared" ca="1" si="470"/>
        <v>770.17237471451563</v>
      </c>
      <c r="K1067" s="15">
        <f t="shared" ca="1" si="470"/>
        <v>770.17237471451563</v>
      </c>
      <c r="L1067" s="15">
        <f t="shared" ca="1" si="470"/>
        <v>705.70627301960042</v>
      </c>
      <c r="M1067" s="15">
        <f t="shared" ca="1" si="470"/>
        <v>705.70627301960042</v>
      </c>
      <c r="N1067" s="15">
        <f t="shared" ca="1" si="470"/>
        <v>705.70627301960042</v>
      </c>
      <c r="O1067" s="15">
        <f t="shared" ca="1" si="470"/>
        <v>705.70627301960042</v>
      </c>
      <c r="P1067" s="15">
        <f t="shared" ca="1" si="470"/>
        <v>705.70627301960042</v>
      </c>
      <c r="Q1067" s="15">
        <f t="shared" ca="1" si="470"/>
        <v>705.70627301960042</v>
      </c>
      <c r="R1067" s="15">
        <f t="shared" ca="1" si="470"/>
        <v>705.70627301960042</v>
      </c>
      <c r="S1067" s="15">
        <f t="shared" ca="1" si="470"/>
        <v>705.70627301960042</v>
      </c>
      <c r="T1067" s="15">
        <f t="shared" ca="1" si="470"/>
        <v>705.70627301960042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548.73902559984845</v>
      </c>
      <c r="G1068" s="15">
        <f t="shared" ca="1" si="471"/>
        <v>589.66728996875304</v>
      </c>
      <c r="H1068" s="15">
        <f t="shared" ca="1" si="471"/>
        <v>628.34695098570216</v>
      </c>
      <c r="I1068" s="15">
        <f t="shared" ca="1" si="471"/>
        <v>628.34695098570216</v>
      </c>
      <c r="J1068" s="15">
        <f t="shared" ca="1" si="471"/>
        <v>628.34695098570216</v>
      </c>
      <c r="K1068" s="15">
        <f t="shared" ca="1" si="471"/>
        <v>628.34695098570216</v>
      </c>
      <c r="L1068" s="15">
        <f t="shared" ca="1" si="471"/>
        <v>578.0633916636682</v>
      </c>
      <c r="M1068" s="15">
        <f t="shared" ca="1" si="471"/>
        <v>578.0633916636682</v>
      </c>
      <c r="N1068" s="15">
        <f t="shared" ca="1" si="471"/>
        <v>578.0633916636682</v>
      </c>
      <c r="O1068" s="15">
        <f t="shared" ca="1" si="471"/>
        <v>578.0633916636682</v>
      </c>
      <c r="P1068" s="15">
        <f t="shared" ca="1" si="471"/>
        <v>578.0633916636682</v>
      </c>
      <c r="Q1068" s="15">
        <f t="shared" ca="1" si="471"/>
        <v>578.0633916636682</v>
      </c>
      <c r="R1068" s="15">
        <f t="shared" ca="1" si="471"/>
        <v>578.0633916636682</v>
      </c>
      <c r="S1068" s="15">
        <f t="shared" ca="1" si="471"/>
        <v>578.0633916636682</v>
      </c>
      <c r="T1068" s="15">
        <f t="shared" ca="1" si="471"/>
        <v>578.0633916636682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2937.0934330839882</v>
      </c>
      <c r="G1069" s="15">
        <f t="shared" ref="G1069" ca="1" si="472">SUM(G1064:G1068)</f>
        <v>2935.2999715010155</v>
      </c>
      <c r="H1069" s="15">
        <f t="shared" ref="H1069" ca="1" si="473">SUM(H1064:H1068)</f>
        <v>2977.0358032649829</v>
      </c>
      <c r="I1069" s="15">
        <f t="shared" ref="I1069" ca="1" si="474">SUM(I1064:I1068)</f>
        <v>2955.9291240433886</v>
      </c>
      <c r="J1069" s="15">
        <f t="shared" ref="J1069" ca="1" si="475">SUM(J1064:J1068)</f>
        <v>2934.8224448217939</v>
      </c>
      <c r="K1069" s="15">
        <f t="shared" ref="K1069" ca="1" si="476">SUM(K1064:K1068)</f>
        <v>2913.7157656001991</v>
      </c>
      <c r="L1069" s="15">
        <f t="shared" ref="L1069" ca="1" si="477">SUM(L1064:L1068)</f>
        <v>2739.1797643447062</v>
      </c>
      <c r="M1069" s="15">
        <f t="shared" ref="M1069" ca="1" si="478">SUM(M1064:M1068)</f>
        <v>2718.0730851231119</v>
      </c>
      <c r="N1069" s="15">
        <f t="shared" ref="N1069" ca="1" si="479">SUM(N1064:N1068)</f>
        <v>2696.9664059015176</v>
      </c>
      <c r="O1069" s="15">
        <f t="shared" ref="O1069" ca="1" si="480">SUM(O1064:O1068)</f>
        <v>2675.8597266799234</v>
      </c>
      <c r="P1069" s="15">
        <f t="shared" ref="P1069" ca="1" si="481">SUM(P1064:P1068)</f>
        <v>2654.7530474583282</v>
      </c>
      <c r="Q1069" s="15">
        <f t="shared" ref="Q1069" ca="1" si="482">SUM(Q1064:Q1068)</f>
        <v>2600.7686563723273</v>
      </c>
      <c r="R1069" s="15">
        <f t="shared" ref="R1069" ca="1" si="483">SUM(R1064:R1068)</f>
        <v>2546.7842652863264</v>
      </c>
      <c r="S1069" s="15">
        <f t="shared" ref="S1069" ca="1" si="484">SUM(S1064:S1068)</f>
        <v>2492.7998742003247</v>
      </c>
      <c r="T1069" s="15">
        <f t="shared" ref="T1069" ca="1" si="485">SUM(T1064:T1068)</f>
        <v>2438.8154831143238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-16.387245586592183</v>
      </c>
      <c r="G1078" s="15">
        <f t="shared" si="486"/>
        <v>-14.138642234636876</v>
      </c>
      <c r="H1078" s="15">
        <f t="shared" si="486"/>
        <v>-14.138642234636876</v>
      </c>
      <c r="I1078" s="15">
        <f t="shared" si="486"/>
        <v>-14.138642234636876</v>
      </c>
      <c r="J1078" s="15">
        <f t="shared" si="486"/>
        <v>-14.138642234636876</v>
      </c>
      <c r="K1078" s="15">
        <f t="shared" si="486"/>
        <v>-14.138642234636876</v>
      </c>
      <c r="L1078" s="15">
        <f t="shared" si="486"/>
        <v>-14.138642234636876</v>
      </c>
      <c r="M1078" s="15">
        <f t="shared" si="486"/>
        <v>-14.138642234636876</v>
      </c>
      <c r="N1078" s="15">
        <f t="shared" si="486"/>
        <v>-14.138642234636876</v>
      </c>
      <c r="O1078" s="15">
        <f t="shared" si="486"/>
        <v>-14.138642234636876</v>
      </c>
      <c r="P1078" s="15">
        <f t="shared" si="486"/>
        <v>-14.138642234636876</v>
      </c>
      <c r="Q1078" s="15">
        <f t="shared" si="486"/>
        <v>-14.138642234636876</v>
      </c>
      <c r="R1078" s="15">
        <f t="shared" si="486"/>
        <v>-14.138642234636876</v>
      </c>
      <c r="S1078" s="15">
        <f t="shared" si="486"/>
        <v>-14.138642234636876</v>
      </c>
      <c r="T1078" s="15">
        <f t="shared" si="486"/>
        <v>-14.138642234636876</v>
      </c>
    </row>
    <row r="1079" spans="4:20">
      <c r="F1079" s="15">
        <f t="shared" ref="F1079:T1079" si="487">F7*SUMPRODUCT(F$807:F$812,F$166:F$171)</f>
        <v>-16.387245586592183</v>
      </c>
      <c r="G1079" s="15">
        <f t="shared" si="487"/>
        <v>-14.138642234636876</v>
      </c>
      <c r="H1079" s="15">
        <f t="shared" si="487"/>
        <v>-14.138642234636876</v>
      </c>
      <c r="I1079" s="15">
        <f t="shared" si="487"/>
        <v>-14.138642234636876</v>
      </c>
      <c r="J1079" s="15">
        <f t="shared" si="487"/>
        <v>-14.138642234636876</v>
      </c>
      <c r="K1079" s="15">
        <f t="shared" si="487"/>
        <v>-14.138642234636876</v>
      </c>
      <c r="L1079" s="15">
        <f t="shared" si="487"/>
        <v>-14.138642234636876</v>
      </c>
      <c r="M1079" s="15">
        <f t="shared" si="487"/>
        <v>-14.138642234636876</v>
      </c>
      <c r="N1079" s="15">
        <f t="shared" si="487"/>
        <v>-14.138642234636876</v>
      </c>
      <c r="O1079" s="15">
        <f t="shared" si="487"/>
        <v>-14.138642234636876</v>
      </c>
      <c r="P1079" s="15">
        <f t="shared" si="487"/>
        <v>-14.138642234636876</v>
      </c>
      <c r="Q1079" s="15">
        <f t="shared" si="487"/>
        <v>-14.138642234636876</v>
      </c>
      <c r="R1079" s="15">
        <f t="shared" si="487"/>
        <v>-14.138642234636876</v>
      </c>
      <c r="S1079" s="15">
        <f t="shared" si="487"/>
        <v>-14.138642234636876</v>
      </c>
      <c r="T1079" s="15">
        <f t="shared" si="487"/>
        <v>-14.138642234636876</v>
      </c>
    </row>
    <row r="1080" spans="4:20">
      <c r="F1080" s="15">
        <f t="shared" ref="F1080:T1080" si="488">F8*SUMPRODUCT(F$807:F$812,F$166:F$171)</f>
        <v>-16.387245586592183</v>
      </c>
      <c r="G1080" s="15">
        <f t="shared" si="488"/>
        <v>-14.138642234636876</v>
      </c>
      <c r="H1080" s="15">
        <f t="shared" si="488"/>
        <v>-14.138642234636876</v>
      </c>
      <c r="I1080" s="15">
        <f t="shared" si="488"/>
        <v>-14.138642234636876</v>
      </c>
      <c r="J1080" s="15">
        <f t="shared" si="488"/>
        <v>-14.138642234636876</v>
      </c>
      <c r="K1080" s="15">
        <f t="shared" si="488"/>
        <v>-14.138642234636876</v>
      </c>
      <c r="L1080" s="15">
        <f t="shared" si="488"/>
        <v>-14.138642234636876</v>
      </c>
      <c r="M1080" s="15">
        <f t="shared" si="488"/>
        <v>-14.138642234636876</v>
      </c>
      <c r="N1080" s="15">
        <f t="shared" si="488"/>
        <v>-14.138642234636876</v>
      </c>
      <c r="O1080" s="15">
        <f t="shared" si="488"/>
        <v>-14.138642234636876</v>
      </c>
      <c r="P1080" s="15">
        <f t="shared" si="488"/>
        <v>-14.138642234636876</v>
      </c>
      <c r="Q1080" s="15">
        <f t="shared" si="488"/>
        <v>-14.138642234636876</v>
      </c>
      <c r="R1080" s="15">
        <f t="shared" si="488"/>
        <v>-14.138642234636876</v>
      </c>
      <c r="S1080" s="15">
        <f t="shared" si="488"/>
        <v>-14.138642234636876</v>
      </c>
      <c r="T1080" s="15">
        <f t="shared" si="488"/>
        <v>-14.138642234636876</v>
      </c>
    </row>
    <row r="1081" spans="4:20">
      <c r="F1081" s="15">
        <f t="shared" ref="F1081:T1081" si="489">F9*SUMPRODUCT(F$807:F$812,F$166:F$171)</f>
        <v>-16.387245586592183</v>
      </c>
      <c r="G1081" s="15">
        <f t="shared" si="489"/>
        <v>-14.138642234636876</v>
      </c>
      <c r="H1081" s="15">
        <f t="shared" si="489"/>
        <v>-14.138642234636876</v>
      </c>
      <c r="I1081" s="15">
        <f t="shared" si="489"/>
        <v>-14.138642234636876</v>
      </c>
      <c r="J1081" s="15">
        <f t="shared" si="489"/>
        <v>-14.138642234636876</v>
      </c>
      <c r="K1081" s="15">
        <f t="shared" si="489"/>
        <v>-14.138642234636876</v>
      </c>
      <c r="L1081" s="15">
        <f t="shared" si="489"/>
        <v>-14.138642234636876</v>
      </c>
      <c r="M1081" s="15">
        <f t="shared" si="489"/>
        <v>-14.138642234636876</v>
      </c>
      <c r="N1081" s="15">
        <f t="shared" si="489"/>
        <v>-14.138642234636876</v>
      </c>
      <c r="O1081" s="15">
        <f t="shared" si="489"/>
        <v>-14.138642234636876</v>
      </c>
      <c r="P1081" s="15">
        <f t="shared" si="489"/>
        <v>-14.138642234636876</v>
      </c>
      <c r="Q1081" s="15">
        <f t="shared" si="489"/>
        <v>-14.138642234636876</v>
      </c>
      <c r="R1081" s="15">
        <f t="shared" si="489"/>
        <v>-14.138642234636876</v>
      </c>
      <c r="S1081" s="15">
        <f t="shared" si="489"/>
        <v>-14.138642234636876</v>
      </c>
      <c r="T1081" s="15">
        <f t="shared" si="489"/>
        <v>-14.138642234636876</v>
      </c>
    </row>
    <row r="1082" spans="4:20">
      <c r="F1082" s="15">
        <f t="shared" ref="F1082:T1082" si="490">F10*SUMPRODUCT(F$807:F$812,F$166:F$171)</f>
        <v>-16.387245586592183</v>
      </c>
      <c r="G1082" s="15">
        <f t="shared" si="490"/>
        <v>-14.138642234636876</v>
      </c>
      <c r="H1082" s="15">
        <f t="shared" si="490"/>
        <v>-14.138642234636876</v>
      </c>
      <c r="I1082" s="15">
        <f t="shared" si="490"/>
        <v>-14.138642234636876</v>
      </c>
      <c r="J1082" s="15">
        <f t="shared" si="490"/>
        <v>-14.138642234636876</v>
      </c>
      <c r="K1082" s="15">
        <f t="shared" si="490"/>
        <v>-14.138642234636876</v>
      </c>
      <c r="L1082" s="15">
        <f t="shared" si="490"/>
        <v>-14.138642234636876</v>
      </c>
      <c r="M1082" s="15">
        <f t="shared" si="490"/>
        <v>-14.138642234636876</v>
      </c>
      <c r="N1082" s="15">
        <f t="shared" si="490"/>
        <v>-14.138642234636876</v>
      </c>
      <c r="O1082" s="15">
        <f t="shared" si="490"/>
        <v>-14.138642234636876</v>
      </c>
      <c r="P1082" s="15">
        <f t="shared" si="490"/>
        <v>-14.138642234636876</v>
      </c>
      <c r="Q1082" s="15">
        <f t="shared" si="490"/>
        <v>-14.138642234636876</v>
      </c>
      <c r="R1082" s="15">
        <f t="shared" si="490"/>
        <v>-14.138642234636876</v>
      </c>
      <c r="S1082" s="15">
        <f t="shared" si="490"/>
        <v>-14.138642234636876</v>
      </c>
      <c r="T1082" s="15">
        <f t="shared" si="490"/>
        <v>-14.138642234636876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-12.203389830508472</v>
      </c>
      <c r="G1091" s="15">
        <f t="shared" ca="1" si="496"/>
        <v>-12.203389830508472</v>
      </c>
      <c r="H1091" s="15">
        <f t="shared" ca="1" si="496"/>
        <v>-12.203389830508472</v>
      </c>
      <c r="I1091" s="15">
        <f t="shared" ca="1" si="496"/>
        <v>-12.203389830508472</v>
      </c>
      <c r="J1091" s="15">
        <f t="shared" ca="1" si="496"/>
        <v>-12.203389830508472</v>
      </c>
      <c r="K1091" s="15">
        <f t="shared" ca="1" si="496"/>
        <v>-12.203389830508472</v>
      </c>
      <c r="L1091" s="15">
        <f t="shared" ca="1" si="496"/>
        <v>-10.983050847457628</v>
      </c>
      <c r="M1091" s="15">
        <f t="shared" ca="1" si="496"/>
        <v>-10.983050847457628</v>
      </c>
      <c r="N1091" s="15">
        <f t="shared" ca="1" si="496"/>
        <v>-10.983050847457628</v>
      </c>
      <c r="O1091" s="15">
        <f t="shared" ca="1" si="496"/>
        <v>-10.983050847457628</v>
      </c>
      <c r="P1091" s="15">
        <f t="shared" ca="1" si="496"/>
        <v>-10.983050847457628</v>
      </c>
      <c r="Q1091" s="15">
        <f t="shared" ca="1" si="496"/>
        <v>-10.983050847457628</v>
      </c>
      <c r="R1091" s="15">
        <f t="shared" ca="1" si="496"/>
        <v>-10.983050847457628</v>
      </c>
      <c r="S1091" s="15">
        <f t="shared" ca="1" si="496"/>
        <v>-10.983050847457628</v>
      </c>
      <c r="T1091" s="15">
        <f t="shared" ca="1" si="496"/>
        <v>-10.983050847457628</v>
      </c>
    </row>
    <row r="1092" spans="4:20">
      <c r="F1092" s="15">
        <f t="shared" ref="F1092:T1092" ca="1" si="497">(SUM(F694,F706,F699,F711)*F$718*F$722)</f>
        <v>-18.305084745762709</v>
      </c>
      <c r="G1092" s="15">
        <f t="shared" ca="1" si="497"/>
        <v>-16.474576271186439</v>
      </c>
      <c r="H1092" s="15">
        <f t="shared" ca="1" si="497"/>
        <v>-16.474576271186439</v>
      </c>
      <c r="I1092" s="15">
        <f t="shared" ca="1" si="497"/>
        <v>-16.474576271186439</v>
      </c>
      <c r="J1092" s="15">
        <f t="shared" ca="1" si="497"/>
        <v>-16.474576271186439</v>
      </c>
      <c r="K1092" s="15">
        <f t="shared" ca="1" si="497"/>
        <v>-16.474576271186439</v>
      </c>
      <c r="L1092" s="15">
        <f t="shared" ca="1" si="497"/>
        <v>-16.474576271186439</v>
      </c>
      <c r="M1092" s="15">
        <f t="shared" ca="1" si="497"/>
        <v>-16.474576271186439</v>
      </c>
      <c r="N1092" s="15">
        <f t="shared" ca="1" si="497"/>
        <v>-16.474576271186439</v>
      </c>
      <c r="O1092" s="15">
        <f t="shared" ca="1" si="497"/>
        <v>-16.474576271186439</v>
      </c>
      <c r="P1092" s="15">
        <f t="shared" ca="1" si="497"/>
        <v>-16.474576271186439</v>
      </c>
      <c r="Q1092" s="15">
        <f t="shared" ca="1" si="497"/>
        <v>-15.437288135593217</v>
      </c>
      <c r="R1092" s="15">
        <f t="shared" ca="1" si="497"/>
        <v>-14.4</v>
      </c>
      <c r="S1092" s="15">
        <f t="shared" ca="1" si="497"/>
        <v>-13.362711864406782</v>
      </c>
      <c r="T1092" s="15">
        <f t="shared" ca="1" si="497"/>
        <v>-12.325423728813561</v>
      </c>
    </row>
    <row r="1093" spans="4:20">
      <c r="F1093" s="15">
        <f t="shared" ref="F1093:T1093" ca="1" si="498">(SUM(F695,F707,F700,F712)*F$718*F$722)</f>
        <v>-8.9491525423728806</v>
      </c>
      <c r="G1093" s="15">
        <f t="shared" ca="1" si="498"/>
        <v>-9.148022598870055</v>
      </c>
      <c r="H1093" s="15">
        <f t="shared" ca="1" si="498"/>
        <v>-9.2444444444444454</v>
      </c>
      <c r="I1093" s="15">
        <f t="shared" ca="1" si="498"/>
        <v>-8.5785310734463298</v>
      </c>
      <c r="J1093" s="15">
        <f t="shared" ca="1" si="498"/>
        <v>-7.9126177024482116</v>
      </c>
      <c r="K1093" s="15">
        <f t="shared" ca="1" si="498"/>
        <v>-7.2467043314500934</v>
      </c>
      <c r="L1093" s="15">
        <f t="shared" ca="1" si="498"/>
        <v>-6.5807909604519805</v>
      </c>
      <c r="M1093" s="15">
        <f t="shared" ca="1" si="498"/>
        <v>-5.9148775894538632</v>
      </c>
      <c r="N1093" s="15">
        <f t="shared" ca="1" si="498"/>
        <v>-5.2489642184557459</v>
      </c>
      <c r="O1093" s="15">
        <f t="shared" ca="1" si="498"/>
        <v>-4.5830508474576304</v>
      </c>
      <c r="P1093" s="15">
        <f t="shared" ca="1" si="498"/>
        <v>-3.9171374764595135</v>
      </c>
      <c r="Q1093" s="15">
        <f t="shared" ca="1" si="498"/>
        <v>-3.2512241054613971</v>
      </c>
      <c r="R1093" s="15">
        <f t="shared" ca="1" si="498"/>
        <v>-2.5853107344632797</v>
      </c>
      <c r="S1093" s="15">
        <f t="shared" ca="1" si="498"/>
        <v>-1.9193973634651633</v>
      </c>
      <c r="T1093" s="15">
        <f t="shared" ca="1" si="498"/>
        <v>-1.2534839924670462</v>
      </c>
    </row>
    <row r="1094" spans="4:20">
      <c r="F1094" s="15">
        <f t="shared" ref="F1094:T1094" ca="1" si="499">(SUM(F696,F708,F701,F713)*F$718*F$722)</f>
        <v>-20.338983050847457</v>
      </c>
      <c r="G1094" s="15">
        <f t="shared" ca="1" si="499"/>
        <v>-20.338983050847457</v>
      </c>
      <c r="H1094" s="15">
        <f t="shared" ca="1" si="499"/>
        <v>-20.338983050847457</v>
      </c>
      <c r="I1094" s="15">
        <f t="shared" ca="1" si="499"/>
        <v>-20.338983050847457</v>
      </c>
      <c r="J1094" s="15">
        <f t="shared" ca="1" si="499"/>
        <v>-20.338983050847457</v>
      </c>
      <c r="K1094" s="15">
        <f t="shared" ca="1" si="499"/>
        <v>-20.338983050847457</v>
      </c>
      <c r="L1094" s="15">
        <f t="shared" ca="1" si="499"/>
        <v>-18.305084745762709</v>
      </c>
      <c r="M1094" s="15">
        <f t="shared" ca="1" si="499"/>
        <v>-18.305084745762709</v>
      </c>
      <c r="N1094" s="15">
        <f t="shared" ca="1" si="499"/>
        <v>-18.305084745762709</v>
      </c>
      <c r="O1094" s="15">
        <f t="shared" ca="1" si="499"/>
        <v>-18.305084745762709</v>
      </c>
      <c r="P1094" s="15">
        <f t="shared" ca="1" si="499"/>
        <v>-18.305084745762709</v>
      </c>
      <c r="Q1094" s="15">
        <f t="shared" ca="1" si="499"/>
        <v>-18.305084745762709</v>
      </c>
      <c r="R1094" s="15">
        <f t="shared" ca="1" si="499"/>
        <v>-18.305084745762709</v>
      </c>
      <c r="S1094" s="15">
        <f t="shared" ca="1" si="499"/>
        <v>-18.305084745762709</v>
      </c>
      <c r="T1094" s="15">
        <f t="shared" ca="1" si="499"/>
        <v>-18.305084745762709</v>
      </c>
    </row>
    <row r="1095" spans="4:20">
      <c r="F1095" s="15">
        <f t="shared" ref="F1095:T1095" ca="1" si="500">(SUM(F697,F709,F702,F714)*F$718*F$722)</f>
        <v>-13.42372881355932</v>
      </c>
      <c r="G1095" s="15">
        <f t="shared" ca="1" si="500"/>
        <v>-14.64406779661017</v>
      </c>
      <c r="H1095" s="15">
        <f t="shared" ca="1" si="500"/>
        <v>-15.864406779661016</v>
      </c>
      <c r="I1095" s="15">
        <f t="shared" ca="1" si="500"/>
        <v>-15.864406779661016</v>
      </c>
      <c r="J1095" s="15">
        <f t="shared" ca="1" si="500"/>
        <v>-15.864406779661016</v>
      </c>
      <c r="K1095" s="15">
        <f t="shared" ca="1" si="500"/>
        <v>-15.864406779661016</v>
      </c>
      <c r="L1095" s="15">
        <f t="shared" ca="1" si="500"/>
        <v>-14.277966101694913</v>
      </c>
      <c r="M1095" s="15">
        <f t="shared" ca="1" si="500"/>
        <v>-14.277966101694913</v>
      </c>
      <c r="N1095" s="15">
        <f t="shared" ca="1" si="500"/>
        <v>-14.277966101694913</v>
      </c>
      <c r="O1095" s="15">
        <f t="shared" ca="1" si="500"/>
        <v>-14.277966101694913</v>
      </c>
      <c r="P1095" s="15">
        <f t="shared" ca="1" si="500"/>
        <v>-14.277966101694913</v>
      </c>
      <c r="Q1095" s="15">
        <f t="shared" ca="1" si="500"/>
        <v>-14.277966101694913</v>
      </c>
      <c r="R1095" s="15">
        <f t="shared" ca="1" si="500"/>
        <v>-14.277966101694913</v>
      </c>
      <c r="S1095" s="15">
        <f t="shared" ca="1" si="500"/>
        <v>-14.277966101694913</v>
      </c>
      <c r="T1095" s="15">
        <f t="shared" ca="1" si="500"/>
        <v>-14.277966101694913</v>
      </c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919" activePane="bottomRight" state="frozen"/>
      <selection activeCell="F692" sqref="F692:T697"/>
      <selection pane="topRight" activeCell="F692" sqref="F692:T697"/>
      <selection pane="bottomLeft" activeCell="F692" sqref="F692:T697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input'!$E$42*'PP1'!F51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114</v>
      </c>
      <c r="G97" s="15" t="str">
        <f>F97</f>
        <v>PP1</v>
      </c>
      <c r="H97" s="15" t="str">
        <f t="shared" ref="H97:T97" si="38">G97</f>
        <v>PP1</v>
      </c>
      <c r="I97" s="15" t="str">
        <f t="shared" si="38"/>
        <v>PP1</v>
      </c>
      <c r="J97" s="15" t="str">
        <f t="shared" si="38"/>
        <v>PP1</v>
      </c>
      <c r="K97" s="15" t="str">
        <f t="shared" si="38"/>
        <v>PP1</v>
      </c>
      <c r="L97" s="15" t="str">
        <f t="shared" si="38"/>
        <v>PP1</v>
      </c>
      <c r="M97" s="15" t="str">
        <f t="shared" si="38"/>
        <v>PP1</v>
      </c>
      <c r="N97" s="15" t="str">
        <f t="shared" si="38"/>
        <v>PP1</v>
      </c>
      <c r="O97" s="15" t="str">
        <f t="shared" si="38"/>
        <v>PP1</v>
      </c>
      <c r="P97" s="15" t="str">
        <f t="shared" si="38"/>
        <v>PP1</v>
      </c>
      <c r="Q97" s="15" t="str">
        <f t="shared" si="38"/>
        <v>PP1</v>
      </c>
      <c r="R97" s="15" t="str">
        <f t="shared" si="38"/>
        <v>PP1</v>
      </c>
      <c r="S97" s="15" t="str">
        <f t="shared" si="38"/>
        <v>PP1</v>
      </c>
      <c r="T97" s="15" t="str">
        <f t="shared" si="38"/>
        <v>PP1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114</v>
      </c>
      <c r="G98" s="15" t="str">
        <f t="shared" ref="G98:T101" si="39">F98</f>
        <v>PP1</v>
      </c>
      <c r="H98" s="15" t="str">
        <f t="shared" si="39"/>
        <v>PP1</v>
      </c>
      <c r="I98" s="15" t="str">
        <f t="shared" si="39"/>
        <v>PP1</v>
      </c>
      <c r="J98" s="15" t="str">
        <f t="shared" si="39"/>
        <v>PP1</v>
      </c>
      <c r="K98" s="15" t="str">
        <f t="shared" si="39"/>
        <v>PP1</v>
      </c>
      <c r="L98" s="15" t="str">
        <f t="shared" si="39"/>
        <v>PP1</v>
      </c>
      <c r="M98" s="15" t="str">
        <f t="shared" si="39"/>
        <v>PP1</v>
      </c>
      <c r="N98" s="15" t="str">
        <f t="shared" si="39"/>
        <v>PP1</v>
      </c>
      <c r="O98" s="15" t="str">
        <f t="shared" si="39"/>
        <v>PP1</v>
      </c>
      <c r="P98" s="15" t="str">
        <f t="shared" si="39"/>
        <v>PP1</v>
      </c>
      <c r="Q98" s="15" t="str">
        <f t="shared" si="39"/>
        <v>PP1</v>
      </c>
      <c r="R98" s="15" t="str">
        <f t="shared" si="39"/>
        <v>PP1</v>
      </c>
      <c r="S98" s="15" t="str">
        <f t="shared" si="39"/>
        <v>PP1</v>
      </c>
      <c r="T98" s="15" t="str">
        <f t="shared" si="39"/>
        <v>PP1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114</v>
      </c>
      <c r="G99" s="15" t="str">
        <f t="shared" si="39"/>
        <v>PP1</v>
      </c>
      <c r="H99" s="15" t="str">
        <f t="shared" si="39"/>
        <v>PP1</v>
      </c>
      <c r="I99" s="15" t="str">
        <f t="shared" si="39"/>
        <v>PP1</v>
      </c>
      <c r="J99" s="15" t="str">
        <f t="shared" si="39"/>
        <v>PP1</v>
      </c>
      <c r="K99" s="15" t="str">
        <f t="shared" si="39"/>
        <v>PP1</v>
      </c>
      <c r="L99" s="15" t="str">
        <f t="shared" si="39"/>
        <v>PP1</v>
      </c>
      <c r="M99" s="15" t="str">
        <f t="shared" si="39"/>
        <v>PP1</v>
      </c>
      <c r="N99" s="15" t="str">
        <f t="shared" si="39"/>
        <v>PP1</v>
      </c>
      <c r="O99" s="15" t="str">
        <f t="shared" si="39"/>
        <v>PP1</v>
      </c>
      <c r="P99" s="15" t="str">
        <f t="shared" si="39"/>
        <v>PP1</v>
      </c>
      <c r="Q99" s="15" t="str">
        <f t="shared" si="39"/>
        <v>PP1</v>
      </c>
      <c r="R99" s="15" t="str">
        <f t="shared" si="39"/>
        <v>PP1</v>
      </c>
      <c r="S99" s="15" t="str">
        <f t="shared" si="39"/>
        <v>PP1</v>
      </c>
      <c r="T99" s="15" t="str">
        <f t="shared" si="39"/>
        <v>PP1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114</v>
      </c>
      <c r="G100" s="15" t="str">
        <f t="shared" si="39"/>
        <v>PP1</v>
      </c>
      <c r="H100" s="15" t="str">
        <f t="shared" si="39"/>
        <v>PP1</v>
      </c>
      <c r="I100" s="15" t="str">
        <f t="shared" si="39"/>
        <v>PP1</v>
      </c>
      <c r="J100" s="15" t="str">
        <f t="shared" si="39"/>
        <v>PP1</v>
      </c>
      <c r="K100" s="15" t="str">
        <f t="shared" si="39"/>
        <v>PP1</v>
      </c>
      <c r="L100" s="15" t="str">
        <f t="shared" si="39"/>
        <v>PP1</v>
      </c>
      <c r="M100" s="15" t="str">
        <f t="shared" si="39"/>
        <v>PP1</v>
      </c>
      <c r="N100" s="15" t="str">
        <f t="shared" si="39"/>
        <v>PP1</v>
      </c>
      <c r="O100" s="15" t="str">
        <f t="shared" si="39"/>
        <v>PP1</v>
      </c>
      <c r="P100" s="15" t="str">
        <f t="shared" si="39"/>
        <v>PP1</v>
      </c>
      <c r="Q100" s="15" t="str">
        <f t="shared" si="39"/>
        <v>PP1</v>
      </c>
      <c r="R100" s="15" t="str">
        <f t="shared" si="39"/>
        <v>PP1</v>
      </c>
      <c r="S100" s="15" t="str">
        <f t="shared" si="39"/>
        <v>PP1</v>
      </c>
      <c r="T100" s="15" t="str">
        <f t="shared" si="39"/>
        <v>PP1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114</v>
      </c>
      <c r="G101" s="15" t="str">
        <f t="shared" si="39"/>
        <v>PP1</v>
      </c>
      <c r="H101" s="15" t="str">
        <f t="shared" si="39"/>
        <v>PP1</v>
      </c>
      <c r="I101" s="15" t="str">
        <f t="shared" si="39"/>
        <v>PP1</v>
      </c>
      <c r="J101" s="15" t="str">
        <f t="shared" si="39"/>
        <v>PP1</v>
      </c>
      <c r="K101" s="15" t="str">
        <f t="shared" si="39"/>
        <v>PP1</v>
      </c>
      <c r="L101" s="15" t="str">
        <f t="shared" si="39"/>
        <v>PP1</v>
      </c>
      <c r="M101" s="15" t="str">
        <f t="shared" si="39"/>
        <v>PP1</v>
      </c>
      <c r="N101" s="15" t="str">
        <f t="shared" si="39"/>
        <v>PP1</v>
      </c>
      <c r="O101" s="15" t="str">
        <f t="shared" si="39"/>
        <v>PP1</v>
      </c>
      <c r="P101" s="15" t="str">
        <f t="shared" si="39"/>
        <v>PP1</v>
      </c>
      <c r="Q101" s="15" t="str">
        <f t="shared" si="39"/>
        <v>PP1</v>
      </c>
      <c r="R101" s="15" t="str">
        <f t="shared" si="39"/>
        <v>PP1</v>
      </c>
      <c r="S101" s="15" t="str">
        <f t="shared" si="39"/>
        <v>PP1</v>
      </c>
      <c r="T101" s="15" t="str">
        <f t="shared" si="39"/>
        <v>PP1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PP1</v>
      </c>
      <c r="G109" s="15" t="str">
        <f>IF(G103=1,IF(SUM($F116:G116)&gt;0,IF(COUNTIF($E109:F109,G97)&lt;=G123-1,G97,G137),G130),G97)</f>
        <v>PP1</v>
      </c>
      <c r="H109" s="15" t="str">
        <f>IF(H103=1,IF(SUM($F116:H116)&gt;0,IF(COUNTIF($E109:G109,H97)&lt;=H123-1,H97,H137),H130),H97)</f>
        <v>PP1</v>
      </c>
      <c r="I109" s="15" t="str">
        <f>IF(I103=1,IF(SUM($F116:I116)&gt;0,IF(COUNTIF($E109:H109,I97)&lt;=I123-1,I97,I137),I130),I97)</f>
        <v>PP1</v>
      </c>
      <c r="J109" s="15" t="str">
        <f>IF(J103=1,IF(SUM($F116:J116)&gt;0,IF(COUNTIF($E109:I109,J97)&lt;=J123-1,J97,J137),J130),J97)</f>
        <v>PP1</v>
      </c>
      <c r="K109" s="15" t="str">
        <f>IF(K103=1,IF(SUM($F116:K116)&gt;0,IF(COUNTIF($E109:J109,K97)&lt;=K123-1,K97,K137),K130),K97)</f>
        <v>PP1</v>
      </c>
      <c r="L109" s="15" t="str">
        <f>IF(L103=1,IF(SUM($F116:L116)&gt;0,IF(COUNTIF($E109:K109,L97)&lt;=L123-1,L97,L137),L130),L97)</f>
        <v>PP1</v>
      </c>
      <c r="M109" s="15" t="str">
        <f>IF(M103=1,IF(SUM($F116:M116)&gt;0,IF(COUNTIF($E109:L109,M97)&lt;=M123-1,M97,M137),M130),M97)</f>
        <v>PP1</v>
      </c>
      <c r="N109" s="15" t="str">
        <f>IF(N103=1,IF(SUM($F116:N116)&gt;0,IF(COUNTIF($E109:M109,N97)&lt;=N123-1,N97,N137),N130),N97)</f>
        <v>PP1</v>
      </c>
      <c r="O109" s="15" t="str">
        <f>IF(O103=1,IF(SUM($F116:O116)&gt;0,IF(COUNTIF($E109:N109,O97)&lt;=O123-1,O97,O137),O130),O97)</f>
        <v>PP1</v>
      </c>
      <c r="P109" s="15" t="str">
        <f>IF(P103=1,IF(SUM($F116:P116)&gt;0,IF(COUNTIF($E109:O109,P97)&lt;=P123-1,P97,P137),P130),P97)</f>
        <v>PP1</v>
      </c>
      <c r="Q109" s="15" t="str">
        <f>IF(Q103=1,IF(SUM($F116:Q116)&gt;0,IF(COUNTIF($E109:P109,Q97)&lt;=Q123-1,Q97,Q137),Q130),Q97)</f>
        <v>PP1</v>
      </c>
      <c r="R109" s="15" t="str">
        <f>IF(R103=1,IF(SUM($F116:R116)&gt;0,IF(COUNTIF($E109:Q109,R97)&lt;=R123-1,R97,R137),R130),R97)</f>
        <v>PP1</v>
      </c>
      <c r="S109" s="15" t="str">
        <f>IF(S103=1,IF(SUM($F116:S116)&gt;0,IF(COUNTIF($E109:R109,S97)&lt;=S123-1,S97,S137),S130),S97)</f>
        <v>PP1</v>
      </c>
      <c r="T109" s="15" t="str">
        <f>IF(T103=1,IF(SUM($F116:T116)&gt;0,IF(COUNTIF($E109:S109,T97)&lt;=T123-1,T97,T137),T130),T97)</f>
        <v>PP1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PP1</v>
      </c>
      <c r="G110" s="15" t="str">
        <f>IF(G104=1,IF(SUM($F117:G117)&gt;0,IF(COUNTIF($E110:F110,G98)&lt;=G124-1,G98,G138),G131),G98)</f>
        <v>PP1</v>
      </c>
      <c r="H110" s="15" t="str">
        <f>IF(H104=1,IF(SUM($F117:H117)&gt;0,IF(COUNTIF($E110:G110,H98)&lt;=H124-1,H98,H138),H131),H98)</f>
        <v>PP1</v>
      </c>
      <c r="I110" s="15" t="str">
        <f>IF(I104=1,IF(SUM($F117:I117)&gt;0,IF(COUNTIF($E110:H110,I98)&lt;=I124-1,I98,I138),I131),I98)</f>
        <v>PP1</v>
      </c>
      <c r="J110" s="15" t="str">
        <f>IF(J104=1,IF(SUM($F117:J117)&gt;0,IF(COUNTIF($E110:I110,J98)&lt;=J124-1,J98,J138),J131),J98)</f>
        <v>PP1</v>
      </c>
      <c r="K110" s="15" t="str">
        <f>IF(K104=1,IF(SUM($F117:K117)&gt;0,IF(COUNTIF($E110:J110,K98)&lt;=K124-1,K98,K138),K131),K98)</f>
        <v>PP1</v>
      </c>
      <c r="L110" s="15" t="str">
        <f>IF(L104=1,IF(SUM($F117:L117)&gt;0,IF(COUNTIF($E110:K110,L98)&lt;=L124-1,L98,L138),L131),L98)</f>
        <v>PP1</v>
      </c>
      <c r="M110" s="15" t="str">
        <f>IF(M104=1,IF(SUM($F117:M117)&gt;0,IF(COUNTIF($E110:L110,M98)&lt;=M124-1,M98,M138),M131),M98)</f>
        <v>PP1</v>
      </c>
      <c r="N110" s="15" t="str">
        <f>IF(N104=1,IF(SUM($F117:N117)&gt;0,IF(COUNTIF($E110:M110,N98)&lt;=N124-1,N98,N138),N131),N98)</f>
        <v>PP1</v>
      </c>
      <c r="O110" s="15" t="str">
        <f>IF(O104=1,IF(SUM($F117:O117)&gt;0,IF(COUNTIF($E110:N110,O98)&lt;=O124-1,O98,O138),O131),O98)</f>
        <v>PP1</v>
      </c>
      <c r="P110" s="15" t="str">
        <f>IF(P104=1,IF(SUM($F117:P117)&gt;0,IF(COUNTIF($E110:O110,P98)&lt;=P124-1,P98,P138),P131),P98)</f>
        <v>PP1</v>
      </c>
      <c r="Q110" s="15" t="str">
        <f>IF(Q104=1,IF(SUM($F117:Q117)&gt;0,IF(COUNTIF($E110:P110,Q98)&lt;=Q124-1,Q98,Q138),Q131),Q98)</f>
        <v>PP1</v>
      </c>
      <c r="R110" s="15" t="str">
        <f>IF(R104=1,IF(SUM($F117:R117)&gt;0,IF(COUNTIF($E110:Q110,R98)&lt;=R124-1,R98,R138),R131),R98)</f>
        <v>PP1</v>
      </c>
      <c r="S110" s="15" t="str">
        <f>IF(S104=1,IF(SUM($F117:S117)&gt;0,IF(COUNTIF($E110:R110,S98)&lt;=S124-1,S98,S138),S131),S98)</f>
        <v>PP1</v>
      </c>
      <c r="T110" s="15" t="str">
        <f>IF(T104=1,IF(SUM($F117:T117)&gt;0,IF(COUNTIF($E110:S110,T98)&lt;=T124-1,T98,T138),T131),T98)</f>
        <v>PP1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PP1</v>
      </c>
      <c r="G111" s="15" t="str">
        <f>IF(G105=1,IF(SUM($F118:G118)&gt;0,IF(COUNTIF($E111:F111,G99)&lt;=G125-1,G99,G139),G132),G99)</f>
        <v>PP1</v>
      </c>
      <c r="H111" s="15" t="str">
        <f>IF(H105=1,IF(SUM($F118:H118)&gt;0,IF(COUNTIF($E111:G111,H99)&lt;=H125-1,H99,H139),H132),H99)</f>
        <v>PP1</v>
      </c>
      <c r="I111" s="15" t="str">
        <f>IF(I105=1,IF(SUM($F118:I118)&gt;0,IF(COUNTIF($E111:H111,I99)&lt;=I125-1,I99,I139),I132),I99)</f>
        <v>PP1</v>
      </c>
      <c r="J111" s="15" t="str">
        <f>IF(J105=1,IF(SUM($F118:J118)&gt;0,IF(COUNTIF($E111:I111,J99)&lt;=J125-1,J99,J139),J132),J99)</f>
        <v>PP1</v>
      </c>
      <c r="K111" s="15" t="str">
        <f>IF(K105=1,IF(SUM($F118:K118)&gt;0,IF(COUNTIF($E111:J111,K99)&lt;=K125-1,K99,K139),K132),K99)</f>
        <v>PP1</v>
      </c>
      <c r="L111" s="15" t="str">
        <f>IF(L105=1,IF(SUM($F118:L118)&gt;0,IF(COUNTIF($E111:K111,L99)&lt;=L125-1,L99,L139),L132),L99)</f>
        <v>PP1</v>
      </c>
      <c r="M111" s="15" t="str">
        <f>IF(M105=1,IF(SUM($F118:M118)&gt;0,IF(COUNTIF($E111:L111,M99)&lt;=M125-1,M99,M139),M132),M99)</f>
        <v>PP1</v>
      </c>
      <c r="N111" s="15" t="str">
        <f>IF(N105=1,IF(SUM($F118:N118)&gt;0,IF(COUNTIF($E111:M111,N99)&lt;=N125-1,N99,N139),N132),N99)</f>
        <v>PP1</v>
      </c>
      <c r="O111" s="15" t="str">
        <f>IF(O105=1,IF(SUM($F118:O118)&gt;0,IF(COUNTIF($E111:N111,O99)&lt;=O125-1,O99,O139),O132),O99)</f>
        <v>PP1</v>
      </c>
      <c r="P111" s="15" t="str">
        <f>IF(P105=1,IF(SUM($F118:P118)&gt;0,IF(COUNTIF($E111:O111,P99)&lt;=P125-1,P99,P139),P132),P99)</f>
        <v>PP1</v>
      </c>
      <c r="Q111" s="15" t="str">
        <f>IF(Q105=1,IF(SUM($F118:Q118)&gt;0,IF(COUNTIF($E111:P111,Q99)&lt;=Q125-1,Q99,Q139),Q132),Q99)</f>
        <v>PP1</v>
      </c>
      <c r="R111" s="15" t="str">
        <f>IF(R105=1,IF(SUM($F118:R118)&gt;0,IF(COUNTIF($E111:Q111,R99)&lt;=R125-1,R99,R139),R132),R99)</f>
        <v>PP1</v>
      </c>
      <c r="S111" s="15" t="str">
        <f>IF(S105=1,IF(SUM($F118:S118)&gt;0,IF(COUNTIF($E111:R111,S99)&lt;=S125-1,S99,S139),S132),S99)</f>
        <v>PP1</v>
      </c>
      <c r="T111" s="15" t="str">
        <f>IF(T105=1,IF(SUM($F118:T118)&gt;0,IF(COUNTIF($E111:S111,T99)&lt;=T125-1,T99,T139),T132),T99)</f>
        <v>PP1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PP1</v>
      </c>
      <c r="G112" s="15" t="str">
        <f>IF(G106=1,IF(SUM($F119:G119)&gt;0,IF(COUNTIF($E112:F112,G100)&lt;=G126-1,G100,G140),G133),G100)</f>
        <v>PP1</v>
      </c>
      <c r="H112" s="15" t="str">
        <f>IF(H106=1,IF(SUM($F119:H119)&gt;0,IF(COUNTIF($E112:G112,H100)&lt;=H126-1,H100,H140),H133),H100)</f>
        <v>PP1</v>
      </c>
      <c r="I112" s="15" t="str">
        <f>IF(I106=1,IF(SUM($F119:I119)&gt;0,IF(COUNTIF($E112:H112,I100)&lt;=I126-1,I100,I140),I133),I100)</f>
        <v>PP1</v>
      </c>
      <c r="J112" s="15" t="str">
        <f>IF(J106=1,IF(SUM($F119:J119)&gt;0,IF(COUNTIF($E112:I112,J100)&lt;=J126-1,J100,J140),J133),J100)</f>
        <v>PP1</v>
      </c>
      <c r="K112" s="15" t="str">
        <f>IF(K106=1,IF(SUM($F119:K119)&gt;0,IF(COUNTIF($E112:J112,K100)&lt;=K126-1,K100,K140),K133),K100)</f>
        <v>PP1</v>
      </c>
      <c r="L112" s="15" t="str">
        <f>IF(L106=1,IF(SUM($F119:L119)&gt;0,IF(COUNTIF($E112:K112,L100)&lt;=L126-1,L100,L140),L133),L100)</f>
        <v>PP1</v>
      </c>
      <c r="M112" s="15" t="str">
        <f>IF(M106=1,IF(SUM($F119:M119)&gt;0,IF(COUNTIF($E112:L112,M100)&lt;=M126-1,M100,M140),M133),M100)</f>
        <v>PP1</v>
      </c>
      <c r="N112" s="15" t="str">
        <f>IF(N106=1,IF(SUM($F119:N119)&gt;0,IF(COUNTIF($E112:M112,N100)&lt;=N126-1,N100,N140),N133),N100)</f>
        <v>PP1</v>
      </c>
      <c r="O112" s="15" t="str">
        <f>IF(O106=1,IF(SUM($F119:O119)&gt;0,IF(COUNTIF($E112:N112,O100)&lt;=O126-1,O100,O140),O133),O100)</f>
        <v>PP1</v>
      </c>
      <c r="P112" s="15" t="str">
        <f>IF(P106=1,IF(SUM($F119:P119)&gt;0,IF(COUNTIF($E112:O112,P100)&lt;=P126-1,P100,P140),P133),P100)</f>
        <v>PP1</v>
      </c>
      <c r="Q112" s="15" t="str">
        <f>IF(Q106=1,IF(SUM($F119:Q119)&gt;0,IF(COUNTIF($E112:P112,Q100)&lt;=Q126-1,Q100,Q140),Q133),Q100)</f>
        <v>PP1</v>
      </c>
      <c r="R112" s="15" t="str">
        <f>IF(R106=1,IF(SUM($F119:R119)&gt;0,IF(COUNTIF($E112:Q112,R100)&lt;=R126-1,R100,R140),R133),R100)</f>
        <v>PP1</v>
      </c>
      <c r="S112" s="15" t="str">
        <f>IF(S106=1,IF(SUM($F119:S119)&gt;0,IF(COUNTIF($E112:R112,S100)&lt;=S126-1,S100,S140),S133),S100)</f>
        <v>PP1</v>
      </c>
      <c r="T112" s="15" t="str">
        <f>IF(T106=1,IF(SUM($F119:T119)&gt;0,IF(COUNTIF($E112:S112,T100)&lt;=T126-1,T100,T140),T133),T100)</f>
        <v>PP1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PP1</v>
      </c>
      <c r="G113" s="15" t="str">
        <f>IF(G107=1,IF(SUM($F120:G120)&gt;0,IF(COUNTIF($E113:F113,G101)&lt;=G127-1,G101,G141),G134),G101)</f>
        <v>PP1</v>
      </c>
      <c r="H113" s="15" t="str">
        <f>IF(H107=1,IF(SUM($F120:H120)&gt;0,IF(COUNTIF($E113:G113,H101)&lt;=H127-1,H101,H141),H134),H101)</f>
        <v>PP1</v>
      </c>
      <c r="I113" s="15" t="str">
        <f>IF(I107=1,IF(SUM($F120:I120)&gt;0,IF(COUNTIF($E113:H113,I101)&lt;=I127-1,I101,I141),I134),I101)</f>
        <v>PP1</v>
      </c>
      <c r="J113" s="15" t="str">
        <f>IF(J107=1,IF(SUM($F120:J120)&gt;0,IF(COUNTIF($E113:I113,J101)&lt;=J127-1,J101,J141),J134),J101)</f>
        <v>PP1</v>
      </c>
      <c r="K113" s="15" t="str">
        <f>IF(K107=1,IF(SUM($F120:K120)&gt;0,IF(COUNTIF($E113:J113,K101)&lt;=K127-1,K101,K141),K134),K101)</f>
        <v>PP1</v>
      </c>
      <c r="L113" s="15" t="str">
        <f>IF(L107=1,IF(SUM($F120:L120)&gt;0,IF(COUNTIF($E113:K113,L101)&lt;=L127-1,L101,L141),L134),L101)</f>
        <v>PP1</v>
      </c>
      <c r="M113" s="15" t="str">
        <f>IF(M107=1,IF(SUM($F120:M120)&gt;0,IF(COUNTIF($E113:L113,M101)&lt;=M127-1,M101,M141),M134),M101)</f>
        <v>PP1</v>
      </c>
      <c r="N113" s="15" t="str">
        <f>IF(N107=1,IF(SUM($F120:N120)&gt;0,IF(COUNTIF($E113:M113,N101)&lt;=N127-1,N101,N141),N134),N101)</f>
        <v>PP1</v>
      </c>
      <c r="O113" s="15" t="str">
        <f>IF(O107=1,IF(SUM($F120:O120)&gt;0,IF(COUNTIF($E113:N113,O101)&lt;=O127-1,O101,O141),O134),O101)</f>
        <v>PP1</v>
      </c>
      <c r="P113" s="15" t="str">
        <f>IF(P107=1,IF(SUM($F120:P120)&gt;0,IF(COUNTIF($E113:O113,P101)&lt;=P127-1,P101,P141),P134),P101)</f>
        <v>PP1</v>
      </c>
      <c r="Q113" s="15" t="str">
        <f>IF(Q107=1,IF(SUM($F120:Q120)&gt;0,IF(COUNTIF($E113:P113,Q101)&lt;=Q127-1,Q101,Q141),Q134),Q101)</f>
        <v>PP1</v>
      </c>
      <c r="R113" s="15" t="str">
        <f>IF(R107=1,IF(SUM($F120:R120)&gt;0,IF(COUNTIF($E113:Q113,R101)&lt;=R127-1,R101,R141),R134),R101)</f>
        <v>PP1</v>
      </c>
      <c r="S113" s="15" t="str">
        <f>IF(S107=1,IF(SUM($F120:S120)&gt;0,IF(COUNTIF($E113:R113,S101)&lt;=S127-1,S101,S141),S134),S101)</f>
        <v>PP1</v>
      </c>
      <c r="T113" s="15" t="str">
        <f>IF(T107=1,IF(SUM($F120:T120)&gt;0,IF(COUNTIF($E113:S113,T101)&lt;=T127-1,T101,T141),T134),T101)</f>
        <v>PP1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0</v>
      </c>
      <c r="G123" s="15">
        <f>IF(G97="UP5",Assumptions!$R$201,IF(G97="RP6",Assumptions!$R$229,0))</f>
        <v>0</v>
      </c>
      <c r="H123" s="15">
        <f>IF(H97="UP5",Assumptions!$R$201,IF(H97="RP6",Assumptions!$R$229,0))</f>
        <v>0</v>
      </c>
      <c r="I123" s="15">
        <f>IF(I97="UP5",Assumptions!$R$201,IF(I97="RP6",Assumptions!$R$229,0))</f>
        <v>0</v>
      </c>
      <c r="J123" s="15">
        <f>IF(J97="UP5",Assumptions!$R$201,IF(J97="RP6",Assumptions!$R$229,0))</f>
        <v>0</v>
      </c>
      <c r="K123" s="15">
        <f>IF(K97="UP5",Assumptions!$R$201,IF(K97="RP6",Assumptions!$R$229,0))</f>
        <v>0</v>
      </c>
      <c r="L123" s="15">
        <f>IF(L97="UP5",Assumptions!$R$201,IF(L97="RP6",Assumptions!$R$229,0))</f>
        <v>0</v>
      </c>
      <c r="M123" s="15">
        <f>IF(M97="UP5",Assumptions!$R$201,IF(M97="RP6",Assumptions!$R$229,0))</f>
        <v>0</v>
      </c>
      <c r="N123" s="15">
        <f>IF(N97="UP5",Assumptions!$R$201,IF(N97="RP6",Assumptions!$R$229,0))</f>
        <v>0</v>
      </c>
      <c r="O123" s="15">
        <f>IF(O97="UP5",Assumptions!$R$201,IF(O97="RP6",Assumptions!$R$229,0))</f>
        <v>0</v>
      </c>
      <c r="P123" s="15">
        <f>IF(P97="UP5",Assumptions!$R$201,IF(P97="RP6",Assumptions!$R$229,0))</f>
        <v>0</v>
      </c>
      <c r="Q123" s="15">
        <f>IF(Q97="UP5",Assumptions!$R$201,IF(Q97="RP6",Assumptions!$R$229,0))</f>
        <v>0</v>
      </c>
      <c r="R123" s="15">
        <f>IF(R97="UP5",Assumptions!$R$201,IF(R97="RP6",Assumptions!$R$229,0))</f>
        <v>0</v>
      </c>
      <c r="S123" s="15">
        <f>IF(S97="UP5",Assumptions!$R$201,IF(S97="RP6",Assumptions!$R$229,0))</f>
        <v>0</v>
      </c>
      <c r="T123" s="15">
        <f>IF(T97="UP5",Assumptions!$R$201,IF(T97="RP6",Assumptions!$R$229,0))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0</v>
      </c>
      <c r="G124" s="15">
        <f>IF(G98="UP5",Assumptions!$R$201,IF(G98="RP6",Assumptions!$R$229,0))</f>
        <v>0</v>
      </c>
      <c r="H124" s="15">
        <f>IF(H98="UP5",Assumptions!$R$201,IF(H98="RP6",Assumptions!$R$229,0))</f>
        <v>0</v>
      </c>
      <c r="I124" s="15">
        <f>IF(I98="UP5",Assumptions!$R$201,IF(I98="RP6",Assumptions!$R$229,0))</f>
        <v>0</v>
      </c>
      <c r="J124" s="15">
        <f>IF(J98="UP5",Assumptions!$R$201,IF(J98="RP6",Assumptions!$R$229,0))</f>
        <v>0</v>
      </c>
      <c r="K124" s="15">
        <f>IF(K98="UP5",Assumptions!$R$201,IF(K98="RP6",Assumptions!$R$229,0))</f>
        <v>0</v>
      </c>
      <c r="L124" s="15">
        <f>IF(L98="UP5",Assumptions!$R$201,IF(L98="RP6",Assumptions!$R$229,0))</f>
        <v>0</v>
      </c>
      <c r="M124" s="15">
        <f>IF(M98="UP5",Assumptions!$R$201,IF(M98="RP6",Assumptions!$R$229,0))</f>
        <v>0</v>
      </c>
      <c r="N124" s="15">
        <f>IF(N98="UP5",Assumptions!$R$201,IF(N98="RP6",Assumptions!$R$229,0))</f>
        <v>0</v>
      </c>
      <c r="O124" s="15">
        <f>IF(O98="UP5",Assumptions!$R$201,IF(O98="RP6",Assumptions!$R$229,0))</f>
        <v>0</v>
      </c>
      <c r="P124" s="15">
        <f>IF(P98="UP5",Assumptions!$R$201,IF(P98="RP6",Assumptions!$R$229,0))</f>
        <v>0</v>
      </c>
      <c r="Q124" s="15">
        <f>IF(Q98="UP5",Assumptions!$R$201,IF(Q98="RP6",Assumptions!$R$229,0))</f>
        <v>0</v>
      </c>
      <c r="R124" s="15">
        <f>IF(R98="UP5",Assumptions!$R$201,IF(R98="RP6",Assumptions!$R$229,0))</f>
        <v>0</v>
      </c>
      <c r="S124" s="15">
        <f>IF(S98="UP5",Assumptions!$R$201,IF(S98="RP6",Assumptions!$R$229,0))</f>
        <v>0</v>
      </c>
      <c r="T124" s="15">
        <f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0</v>
      </c>
      <c r="G125" s="15">
        <f>IF(G99="UP5",Assumptions!$R$201,IF(G99="RP6",Assumptions!$R$229,0))</f>
        <v>0</v>
      </c>
      <c r="H125" s="15">
        <f>IF(H99="UP5",Assumptions!$R$201,IF(H99="RP6",Assumptions!$R$229,0))</f>
        <v>0</v>
      </c>
      <c r="I125" s="15">
        <f>IF(I99="UP5",Assumptions!$R$201,IF(I99="RP6",Assumptions!$R$229,0))</f>
        <v>0</v>
      </c>
      <c r="J125" s="15">
        <f>IF(J99="UP5",Assumptions!$R$201,IF(J99="RP6",Assumptions!$R$229,0))</f>
        <v>0</v>
      </c>
      <c r="K125" s="15">
        <f>IF(K99="UP5",Assumptions!$R$201,IF(K99="RP6",Assumptions!$R$229,0))</f>
        <v>0</v>
      </c>
      <c r="L125" s="15">
        <f>IF(L99="UP5",Assumptions!$R$201,IF(L99="RP6",Assumptions!$R$229,0))</f>
        <v>0</v>
      </c>
      <c r="M125" s="15">
        <f>IF(M99="UP5",Assumptions!$R$201,IF(M99="RP6",Assumptions!$R$229,0))</f>
        <v>0</v>
      </c>
      <c r="N125" s="15">
        <f>IF(N99="UP5",Assumptions!$R$201,IF(N99="RP6",Assumptions!$R$229,0))</f>
        <v>0</v>
      </c>
      <c r="O125" s="15">
        <f>IF(O99="UP5",Assumptions!$R$201,IF(O99="RP6",Assumptions!$R$229,0))</f>
        <v>0</v>
      </c>
      <c r="P125" s="15">
        <f>IF(P99="UP5",Assumptions!$R$201,IF(P99="RP6",Assumptions!$R$229,0))</f>
        <v>0</v>
      </c>
      <c r="Q125" s="15">
        <f>IF(Q99="UP5",Assumptions!$R$201,IF(Q99="RP6",Assumptions!$R$229,0))</f>
        <v>0</v>
      </c>
      <c r="R125" s="15">
        <f>IF(R99="UP5",Assumptions!$R$201,IF(R99="RP6",Assumptions!$R$229,0))</f>
        <v>0</v>
      </c>
      <c r="S125" s="15">
        <f>IF(S99="UP5",Assumptions!$R$201,IF(S99="RP6",Assumptions!$R$229,0))</f>
        <v>0</v>
      </c>
      <c r="T125" s="15">
        <f>IF(T99="UP5",Assumptions!$R$201,IF(T99="RP6",Assumptions!$R$229,0))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0</v>
      </c>
      <c r="G126" s="15">
        <f>IF(G100="UP5",Assumptions!$R$201,IF(G100="RP6",Assumptions!$R$229,0))</f>
        <v>0</v>
      </c>
      <c r="H126" s="15">
        <f>IF(H100="UP5",Assumptions!$R$201,IF(H100="RP6",Assumptions!$R$229,0))</f>
        <v>0</v>
      </c>
      <c r="I126" s="15">
        <f>IF(I100="UP5",Assumptions!$R$201,IF(I100="RP6",Assumptions!$R$229,0))</f>
        <v>0</v>
      </c>
      <c r="J126" s="15">
        <f>IF(J100="UP5",Assumptions!$R$201,IF(J100="RP6",Assumptions!$R$229,0))</f>
        <v>0</v>
      </c>
      <c r="K126" s="15">
        <f>IF(K100="UP5",Assumptions!$R$201,IF(K100="RP6",Assumptions!$R$229,0))</f>
        <v>0</v>
      </c>
      <c r="L126" s="15">
        <f>IF(L100="UP5",Assumptions!$R$201,IF(L100="RP6",Assumptions!$R$229,0))</f>
        <v>0</v>
      </c>
      <c r="M126" s="15">
        <f>IF(M100="UP5",Assumptions!$R$201,IF(M100="RP6",Assumptions!$R$229,0))</f>
        <v>0</v>
      </c>
      <c r="N126" s="15">
        <f>IF(N100="UP5",Assumptions!$R$201,IF(N100="RP6",Assumptions!$R$229,0))</f>
        <v>0</v>
      </c>
      <c r="O126" s="15">
        <f>IF(O100="UP5",Assumptions!$R$201,IF(O100="RP6",Assumptions!$R$229,0))</f>
        <v>0</v>
      </c>
      <c r="P126" s="15">
        <f>IF(P100="UP5",Assumptions!$R$201,IF(P100="RP6",Assumptions!$R$229,0))</f>
        <v>0</v>
      </c>
      <c r="Q126" s="15">
        <f>IF(Q100="UP5",Assumptions!$R$201,IF(Q100="RP6",Assumptions!$R$229,0))</f>
        <v>0</v>
      </c>
      <c r="R126" s="15">
        <f>IF(R100="UP5",Assumptions!$R$201,IF(R100="RP6",Assumptions!$R$229,0))</f>
        <v>0</v>
      </c>
      <c r="S126" s="15">
        <f>IF(S100="UP5",Assumptions!$R$201,IF(S100="RP6",Assumptions!$R$229,0))</f>
        <v>0</v>
      </c>
      <c r="T126" s="15">
        <f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0</v>
      </c>
      <c r="G127" s="15">
        <f>IF(G101="UP5",Assumptions!$R$201,IF(G101="RP6",Assumptions!$R$229,0))</f>
        <v>0</v>
      </c>
      <c r="H127" s="15">
        <f>IF(H101="UP5",Assumptions!$R$201,IF(H101="RP6",Assumptions!$R$229,0))</f>
        <v>0</v>
      </c>
      <c r="I127" s="15">
        <f>IF(I101="UP5",Assumptions!$R$201,IF(I101="RP6",Assumptions!$R$229,0))</f>
        <v>0</v>
      </c>
      <c r="J127" s="15">
        <f>IF(J101="UP5",Assumptions!$R$201,IF(J101="RP6",Assumptions!$R$229,0))</f>
        <v>0</v>
      </c>
      <c r="K127" s="15">
        <f>IF(K101="UP5",Assumptions!$R$201,IF(K101="RP6",Assumptions!$R$229,0))</f>
        <v>0</v>
      </c>
      <c r="L127" s="15">
        <f>IF(L101="UP5",Assumptions!$R$201,IF(L101="RP6",Assumptions!$R$229,0))</f>
        <v>0</v>
      </c>
      <c r="M127" s="15">
        <f>IF(M101="UP5",Assumptions!$R$201,IF(M101="RP6",Assumptions!$R$229,0))</f>
        <v>0</v>
      </c>
      <c r="N127" s="15">
        <f>IF(N101="UP5",Assumptions!$R$201,IF(N101="RP6",Assumptions!$R$229,0))</f>
        <v>0</v>
      </c>
      <c r="O127" s="15">
        <f>IF(O101="UP5",Assumptions!$R$201,IF(O101="RP6",Assumptions!$R$229,0))</f>
        <v>0</v>
      </c>
      <c r="P127" s="15">
        <f>IF(P101="UP5",Assumptions!$R$201,IF(P101="RP6",Assumptions!$R$229,0))</f>
        <v>0</v>
      </c>
      <c r="Q127" s="15">
        <f>IF(Q101="UP5",Assumptions!$R$201,IF(Q101="RP6",Assumptions!$R$229,0))</f>
        <v>0</v>
      </c>
      <c r="R127" s="15">
        <f>IF(R101="UP5",Assumptions!$R$201,IF(R101="RP6",Assumptions!$R$229,0))</f>
        <v>0</v>
      </c>
      <c r="S127" s="15">
        <f>IF(S101="UP5",Assumptions!$R$201,IF(S101="RP6",Assumptions!$R$229,0))</f>
        <v>0</v>
      </c>
      <c r="T127" s="15">
        <f>IF(T101="UP5",Assumptions!$R$201,IF(T101="RP6",Assumptions!$R$229,0))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1</v>
      </c>
      <c r="G160" s="39">
        <f t="shared" ref="G160:T160" si="59">SUMPRODUCT(G220:G224,G$249:G$253)/G$248</f>
        <v>1</v>
      </c>
      <c r="H160" s="39">
        <f t="shared" si="59"/>
        <v>1</v>
      </c>
      <c r="I160" s="39">
        <f t="shared" si="59"/>
        <v>1</v>
      </c>
      <c r="J160" s="39">
        <f t="shared" si="59"/>
        <v>1</v>
      </c>
      <c r="K160" s="39">
        <f t="shared" si="59"/>
        <v>1</v>
      </c>
      <c r="L160" s="39">
        <f t="shared" si="59"/>
        <v>1</v>
      </c>
      <c r="M160" s="39">
        <f t="shared" si="59"/>
        <v>1</v>
      </c>
      <c r="N160" s="39">
        <f t="shared" si="59"/>
        <v>1</v>
      </c>
      <c r="O160" s="39">
        <f t="shared" si="59"/>
        <v>1</v>
      </c>
      <c r="P160" s="39">
        <f t="shared" si="59"/>
        <v>1</v>
      </c>
      <c r="Q160" s="39">
        <f t="shared" si="59"/>
        <v>1</v>
      </c>
      <c r="R160" s="39">
        <f t="shared" si="59"/>
        <v>1</v>
      </c>
      <c r="S160" s="39">
        <f t="shared" si="59"/>
        <v>1</v>
      </c>
      <c r="T160" s="39">
        <f t="shared" si="59"/>
        <v>1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1</v>
      </c>
      <c r="G168" s="39">
        <f t="shared" si="65"/>
        <v>1</v>
      </c>
      <c r="H168" s="39">
        <f t="shared" si="65"/>
        <v>1</v>
      </c>
      <c r="I168" s="39">
        <f t="shared" si="65"/>
        <v>1</v>
      </c>
      <c r="J168" s="39">
        <f t="shared" si="65"/>
        <v>1</v>
      </c>
      <c r="K168" s="39">
        <f t="shared" si="65"/>
        <v>1</v>
      </c>
      <c r="L168" s="39">
        <f t="shared" si="65"/>
        <v>1</v>
      </c>
      <c r="M168" s="39">
        <f t="shared" si="65"/>
        <v>1</v>
      </c>
      <c r="N168" s="39">
        <f t="shared" si="65"/>
        <v>1</v>
      </c>
      <c r="O168" s="39">
        <f t="shared" si="65"/>
        <v>1</v>
      </c>
      <c r="P168" s="39">
        <f t="shared" si="65"/>
        <v>1</v>
      </c>
      <c r="Q168" s="39">
        <f t="shared" si="65"/>
        <v>1</v>
      </c>
      <c r="R168" s="39">
        <f t="shared" si="65"/>
        <v>1</v>
      </c>
      <c r="S168" s="39">
        <f t="shared" si="65"/>
        <v>1</v>
      </c>
      <c r="T168" s="39">
        <f t="shared" si="65"/>
        <v>1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1</v>
      </c>
      <c r="G176" s="39">
        <f t="shared" si="71"/>
        <v>1</v>
      </c>
      <c r="H176" s="39">
        <f t="shared" si="71"/>
        <v>1</v>
      </c>
      <c r="I176" s="39">
        <f t="shared" si="71"/>
        <v>1</v>
      </c>
      <c r="J176" s="39">
        <f t="shared" si="71"/>
        <v>1</v>
      </c>
      <c r="K176" s="39">
        <f t="shared" si="71"/>
        <v>1</v>
      </c>
      <c r="L176" s="39">
        <f t="shared" si="71"/>
        <v>1</v>
      </c>
      <c r="M176" s="39">
        <f t="shared" si="71"/>
        <v>1</v>
      </c>
      <c r="N176" s="39">
        <f t="shared" si="71"/>
        <v>1</v>
      </c>
      <c r="O176" s="39">
        <f t="shared" si="71"/>
        <v>1</v>
      </c>
      <c r="P176" s="39">
        <f t="shared" si="71"/>
        <v>1</v>
      </c>
      <c r="Q176" s="39">
        <f t="shared" si="71"/>
        <v>1</v>
      </c>
      <c r="R176" s="39">
        <f t="shared" si="71"/>
        <v>1</v>
      </c>
      <c r="S176" s="39">
        <f t="shared" si="71"/>
        <v>1</v>
      </c>
      <c r="T176" s="39">
        <f t="shared" si="71"/>
        <v>1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1</v>
      </c>
      <c r="G184" s="39">
        <f t="shared" si="77"/>
        <v>1</v>
      </c>
      <c r="H184" s="39">
        <f t="shared" si="77"/>
        <v>1</v>
      </c>
      <c r="I184" s="39">
        <f t="shared" si="77"/>
        <v>1</v>
      </c>
      <c r="J184" s="39">
        <f t="shared" si="77"/>
        <v>1</v>
      </c>
      <c r="K184" s="39">
        <f t="shared" si="77"/>
        <v>1</v>
      </c>
      <c r="L184" s="39">
        <f t="shared" si="77"/>
        <v>1</v>
      </c>
      <c r="M184" s="39">
        <f t="shared" si="77"/>
        <v>1</v>
      </c>
      <c r="N184" s="39">
        <f t="shared" si="77"/>
        <v>1</v>
      </c>
      <c r="O184" s="39">
        <f t="shared" si="77"/>
        <v>1</v>
      </c>
      <c r="P184" s="39">
        <f t="shared" si="77"/>
        <v>1</v>
      </c>
      <c r="Q184" s="39">
        <f t="shared" si="77"/>
        <v>1</v>
      </c>
      <c r="R184" s="39">
        <f t="shared" si="77"/>
        <v>1</v>
      </c>
      <c r="S184" s="39">
        <f t="shared" si="77"/>
        <v>1</v>
      </c>
      <c r="T184" s="39">
        <f t="shared" si="77"/>
        <v>1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1</v>
      </c>
      <c r="G192" s="39">
        <f t="shared" si="83"/>
        <v>1</v>
      </c>
      <c r="H192" s="39">
        <f t="shared" si="83"/>
        <v>1</v>
      </c>
      <c r="I192" s="39">
        <f t="shared" si="83"/>
        <v>1</v>
      </c>
      <c r="J192" s="39">
        <f t="shared" si="83"/>
        <v>1</v>
      </c>
      <c r="K192" s="39">
        <f t="shared" si="83"/>
        <v>1</v>
      </c>
      <c r="L192" s="39">
        <f t="shared" si="83"/>
        <v>1</v>
      </c>
      <c r="M192" s="39">
        <f t="shared" si="83"/>
        <v>1</v>
      </c>
      <c r="N192" s="39">
        <f t="shared" si="83"/>
        <v>1</v>
      </c>
      <c r="O192" s="39">
        <f t="shared" si="83"/>
        <v>1</v>
      </c>
      <c r="P192" s="39">
        <f t="shared" si="83"/>
        <v>1</v>
      </c>
      <c r="Q192" s="39">
        <f t="shared" si="83"/>
        <v>1</v>
      </c>
      <c r="R192" s="39">
        <f t="shared" si="83"/>
        <v>1</v>
      </c>
      <c r="S192" s="39">
        <f t="shared" si="83"/>
        <v>1</v>
      </c>
      <c r="T192" s="39">
        <f t="shared" si="83"/>
        <v>1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1</v>
      </c>
      <c r="G200" s="39">
        <f t="shared" si="89"/>
        <v>1</v>
      </c>
      <c r="H200" s="39">
        <f t="shared" si="89"/>
        <v>1</v>
      </c>
      <c r="I200" s="39">
        <f t="shared" si="89"/>
        <v>1</v>
      </c>
      <c r="J200" s="39">
        <f t="shared" si="89"/>
        <v>1</v>
      </c>
      <c r="K200" s="39">
        <f t="shared" si="89"/>
        <v>1</v>
      </c>
      <c r="L200" s="39">
        <f t="shared" si="89"/>
        <v>1</v>
      </c>
      <c r="M200" s="39">
        <f t="shared" si="89"/>
        <v>1</v>
      </c>
      <c r="N200" s="39">
        <f t="shared" si="89"/>
        <v>1</v>
      </c>
      <c r="O200" s="39">
        <f t="shared" si="89"/>
        <v>1</v>
      </c>
      <c r="P200" s="39">
        <f t="shared" si="89"/>
        <v>1</v>
      </c>
      <c r="Q200" s="39">
        <f t="shared" si="89"/>
        <v>1</v>
      </c>
      <c r="R200" s="39">
        <f t="shared" si="89"/>
        <v>1</v>
      </c>
      <c r="S200" s="39">
        <f t="shared" si="89"/>
        <v>1</v>
      </c>
      <c r="T200" s="39">
        <f t="shared" si="89"/>
        <v>1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1</v>
      </c>
      <c r="G220" s="39">
        <f t="shared" si="96"/>
        <v>1</v>
      </c>
      <c r="H220" s="39">
        <f t="shared" si="96"/>
        <v>1</v>
      </c>
      <c r="I220" s="39">
        <f t="shared" si="96"/>
        <v>1</v>
      </c>
      <c r="J220" s="39">
        <f t="shared" si="96"/>
        <v>1</v>
      </c>
      <c r="K220" s="39">
        <f t="shared" si="96"/>
        <v>1</v>
      </c>
      <c r="L220" s="39">
        <f t="shared" si="96"/>
        <v>1</v>
      </c>
      <c r="M220" s="39">
        <f t="shared" si="96"/>
        <v>1</v>
      </c>
      <c r="N220" s="39">
        <f t="shared" si="96"/>
        <v>1</v>
      </c>
      <c r="O220" s="39">
        <f t="shared" si="96"/>
        <v>1</v>
      </c>
      <c r="P220" s="39">
        <f t="shared" si="96"/>
        <v>1</v>
      </c>
      <c r="Q220" s="39">
        <f t="shared" si="96"/>
        <v>1</v>
      </c>
      <c r="R220" s="39">
        <f t="shared" si="96"/>
        <v>1</v>
      </c>
      <c r="S220" s="39">
        <f t="shared" si="96"/>
        <v>1</v>
      </c>
      <c r="T220" s="39">
        <f t="shared" si="96"/>
        <v>1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1</v>
      </c>
      <c r="G221" s="39">
        <f t="shared" si="96"/>
        <v>1</v>
      </c>
      <c r="H221" s="39">
        <f t="shared" si="96"/>
        <v>1</v>
      </c>
      <c r="I221" s="39">
        <f t="shared" si="96"/>
        <v>1</v>
      </c>
      <c r="J221" s="39">
        <f t="shared" si="96"/>
        <v>1</v>
      </c>
      <c r="K221" s="39">
        <f t="shared" si="96"/>
        <v>1</v>
      </c>
      <c r="L221" s="39">
        <f t="shared" si="96"/>
        <v>1</v>
      </c>
      <c r="M221" s="39">
        <f t="shared" si="96"/>
        <v>1</v>
      </c>
      <c r="N221" s="39">
        <f t="shared" si="96"/>
        <v>1</v>
      </c>
      <c r="O221" s="39">
        <f t="shared" si="96"/>
        <v>1</v>
      </c>
      <c r="P221" s="39">
        <f t="shared" si="96"/>
        <v>1</v>
      </c>
      <c r="Q221" s="39">
        <f t="shared" si="96"/>
        <v>1</v>
      </c>
      <c r="R221" s="39">
        <f t="shared" si="96"/>
        <v>1</v>
      </c>
      <c r="S221" s="39">
        <f t="shared" si="96"/>
        <v>1</v>
      </c>
      <c r="T221" s="39">
        <f t="shared" si="96"/>
        <v>1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1</v>
      </c>
      <c r="G222" s="39">
        <f t="shared" si="96"/>
        <v>1</v>
      </c>
      <c r="H222" s="39">
        <f t="shared" si="96"/>
        <v>1</v>
      </c>
      <c r="I222" s="39">
        <f t="shared" si="96"/>
        <v>1</v>
      </c>
      <c r="J222" s="39">
        <f t="shared" si="96"/>
        <v>1</v>
      </c>
      <c r="K222" s="39">
        <f t="shared" si="96"/>
        <v>1</v>
      </c>
      <c r="L222" s="39">
        <f t="shared" si="96"/>
        <v>1</v>
      </c>
      <c r="M222" s="39">
        <f t="shared" si="96"/>
        <v>1</v>
      </c>
      <c r="N222" s="39">
        <f t="shared" si="96"/>
        <v>1</v>
      </c>
      <c r="O222" s="39">
        <f t="shared" si="96"/>
        <v>1</v>
      </c>
      <c r="P222" s="39">
        <f t="shared" si="96"/>
        <v>1</v>
      </c>
      <c r="Q222" s="39">
        <f t="shared" si="96"/>
        <v>1</v>
      </c>
      <c r="R222" s="39">
        <f t="shared" si="96"/>
        <v>1</v>
      </c>
      <c r="S222" s="39">
        <f t="shared" si="96"/>
        <v>1</v>
      </c>
      <c r="T222" s="39">
        <f t="shared" si="96"/>
        <v>1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1</v>
      </c>
      <c r="G223" s="39">
        <f t="shared" si="96"/>
        <v>1</v>
      </c>
      <c r="H223" s="39">
        <f t="shared" si="96"/>
        <v>1</v>
      </c>
      <c r="I223" s="39">
        <f t="shared" si="96"/>
        <v>1</v>
      </c>
      <c r="J223" s="39">
        <f t="shared" si="96"/>
        <v>1</v>
      </c>
      <c r="K223" s="39">
        <f t="shared" si="96"/>
        <v>1</v>
      </c>
      <c r="L223" s="39">
        <f t="shared" si="96"/>
        <v>1</v>
      </c>
      <c r="M223" s="39">
        <f t="shared" si="96"/>
        <v>1</v>
      </c>
      <c r="N223" s="39">
        <f t="shared" si="96"/>
        <v>1</v>
      </c>
      <c r="O223" s="39">
        <f t="shared" si="96"/>
        <v>1</v>
      </c>
      <c r="P223" s="39">
        <f t="shared" si="96"/>
        <v>1</v>
      </c>
      <c r="Q223" s="39">
        <f t="shared" si="96"/>
        <v>1</v>
      </c>
      <c r="R223" s="39">
        <f t="shared" si="96"/>
        <v>1</v>
      </c>
      <c r="S223" s="39">
        <f t="shared" si="96"/>
        <v>1</v>
      </c>
      <c r="T223" s="39">
        <f t="shared" si="96"/>
        <v>1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1</v>
      </c>
      <c r="G224" s="39">
        <f t="shared" si="96"/>
        <v>1</v>
      </c>
      <c r="H224" s="39">
        <f t="shared" si="96"/>
        <v>1</v>
      </c>
      <c r="I224" s="39">
        <f t="shared" si="96"/>
        <v>1</v>
      </c>
      <c r="J224" s="39">
        <f t="shared" si="96"/>
        <v>1</v>
      </c>
      <c r="K224" s="39">
        <f t="shared" si="96"/>
        <v>1</v>
      </c>
      <c r="L224" s="39">
        <f t="shared" si="96"/>
        <v>1</v>
      </c>
      <c r="M224" s="39">
        <f t="shared" si="96"/>
        <v>1</v>
      </c>
      <c r="N224" s="39">
        <f t="shared" si="96"/>
        <v>1</v>
      </c>
      <c r="O224" s="39">
        <f t="shared" si="96"/>
        <v>1</v>
      </c>
      <c r="P224" s="39">
        <f t="shared" si="96"/>
        <v>1</v>
      </c>
      <c r="Q224" s="39">
        <f t="shared" si="96"/>
        <v>1</v>
      </c>
      <c r="R224" s="39">
        <f t="shared" si="96"/>
        <v>1</v>
      </c>
      <c r="S224" s="39">
        <f t="shared" si="96"/>
        <v>1</v>
      </c>
      <c r="T224" s="39">
        <f t="shared" si="96"/>
        <v>1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325</v>
      </c>
      <c r="G305" s="15">
        <f t="shared" ref="G305:T305" si="121">(G206*G263+G213*G270+G220*G277+G227*G284+G234*G291+G241*G298)</f>
        <v>350</v>
      </c>
      <c r="H305" s="15">
        <f t="shared" si="121"/>
        <v>375</v>
      </c>
      <c r="I305" s="15">
        <f t="shared" si="121"/>
        <v>375</v>
      </c>
      <c r="J305" s="15">
        <f t="shared" si="121"/>
        <v>375</v>
      </c>
      <c r="K305" s="15">
        <f t="shared" si="121"/>
        <v>375</v>
      </c>
      <c r="L305" s="15">
        <f t="shared" si="121"/>
        <v>337.5</v>
      </c>
      <c r="M305" s="15">
        <f t="shared" si="121"/>
        <v>337.5</v>
      </c>
      <c r="N305" s="15">
        <f t="shared" si="121"/>
        <v>337.5</v>
      </c>
      <c r="O305" s="15">
        <f t="shared" si="121"/>
        <v>337.5</v>
      </c>
      <c r="P305" s="15">
        <f t="shared" si="121"/>
        <v>337.5</v>
      </c>
      <c r="Q305" s="15">
        <f t="shared" si="121"/>
        <v>337.5</v>
      </c>
      <c r="R305" s="15">
        <f t="shared" si="121"/>
        <v>337.5</v>
      </c>
      <c r="S305" s="15">
        <f t="shared" si="121"/>
        <v>337.5</v>
      </c>
      <c r="T305" s="15">
        <f t="shared" si="121"/>
        <v>337.5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487.49999999999994</v>
      </c>
      <c r="G306" s="15">
        <f t="shared" si="122"/>
        <v>472.50000000000006</v>
      </c>
      <c r="H306" s="15">
        <f t="shared" si="122"/>
        <v>506.25</v>
      </c>
      <c r="I306" s="15">
        <f t="shared" si="122"/>
        <v>506.25</v>
      </c>
      <c r="J306" s="15">
        <f t="shared" si="122"/>
        <v>506.25</v>
      </c>
      <c r="K306" s="15">
        <f t="shared" si="122"/>
        <v>506.25</v>
      </c>
      <c r="L306" s="15">
        <f t="shared" si="122"/>
        <v>506.25</v>
      </c>
      <c r="M306" s="15">
        <f t="shared" si="122"/>
        <v>506.25</v>
      </c>
      <c r="N306" s="15">
        <f t="shared" si="122"/>
        <v>506.25</v>
      </c>
      <c r="O306" s="15">
        <f t="shared" si="122"/>
        <v>506.25</v>
      </c>
      <c r="P306" s="15">
        <f t="shared" si="122"/>
        <v>506.25</v>
      </c>
      <c r="Q306" s="15">
        <f t="shared" si="122"/>
        <v>474.37499999999994</v>
      </c>
      <c r="R306" s="15">
        <f t="shared" si="122"/>
        <v>442.50000000000006</v>
      </c>
      <c r="S306" s="15">
        <f t="shared" si="122"/>
        <v>410.62500000000006</v>
      </c>
      <c r="T306" s="15">
        <f t="shared" si="122"/>
        <v>378.75000000000006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233.33333333333334</v>
      </c>
      <c r="G307" s="15">
        <f t="shared" si="123"/>
        <v>249.8765432098765</v>
      </c>
      <c r="H307" s="15">
        <f t="shared" si="123"/>
        <v>262.22222222222229</v>
      </c>
      <c r="I307" s="15">
        <f t="shared" si="123"/>
        <v>243.33333333333337</v>
      </c>
      <c r="J307" s="15">
        <f t="shared" si="123"/>
        <v>224.44444444444446</v>
      </c>
      <c r="K307" s="15">
        <f t="shared" si="123"/>
        <v>205.55555555555554</v>
      </c>
      <c r="L307" s="15">
        <f t="shared" si="123"/>
        <v>186.66666666666677</v>
      </c>
      <c r="M307" s="15">
        <f t="shared" si="123"/>
        <v>167.77777777777783</v>
      </c>
      <c r="N307" s="15">
        <f t="shared" si="123"/>
        <v>148.88888888888897</v>
      </c>
      <c r="O307" s="15">
        <f t="shared" si="123"/>
        <v>130.00000000000009</v>
      </c>
      <c r="P307" s="15">
        <f t="shared" si="123"/>
        <v>111.1111111111112</v>
      </c>
      <c r="Q307" s="15">
        <f t="shared" si="123"/>
        <v>92.222222222222314</v>
      </c>
      <c r="R307" s="15">
        <f t="shared" si="123"/>
        <v>73.333333333333428</v>
      </c>
      <c r="S307" s="15">
        <f t="shared" si="123"/>
        <v>54.444444444444542</v>
      </c>
      <c r="T307" s="15">
        <f t="shared" si="123"/>
        <v>35.555555555555642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550</v>
      </c>
      <c r="J308" s="15">
        <f t="shared" si="124"/>
        <v>550</v>
      </c>
      <c r="K308" s="15">
        <f t="shared" si="124"/>
        <v>550</v>
      </c>
      <c r="L308" s="15">
        <f t="shared" si="124"/>
        <v>495.00000000000006</v>
      </c>
      <c r="M308" s="15">
        <f t="shared" si="124"/>
        <v>495.00000000000006</v>
      </c>
      <c r="N308" s="15">
        <f t="shared" si="124"/>
        <v>495.00000000000006</v>
      </c>
      <c r="O308" s="15">
        <f t="shared" si="124"/>
        <v>495.00000000000006</v>
      </c>
      <c r="P308" s="15">
        <f t="shared" si="124"/>
        <v>495.00000000000006</v>
      </c>
      <c r="Q308" s="15">
        <f t="shared" si="124"/>
        <v>495.00000000000006</v>
      </c>
      <c r="R308" s="15">
        <f t="shared" si="124"/>
        <v>495.00000000000006</v>
      </c>
      <c r="S308" s="15">
        <f t="shared" si="124"/>
        <v>495.00000000000006</v>
      </c>
      <c r="T308" s="15">
        <f t="shared" si="124"/>
        <v>495.00000000000006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350</v>
      </c>
      <c r="G309" s="15">
        <f t="shared" si="125"/>
        <v>400</v>
      </c>
      <c r="H309" s="15">
        <f t="shared" si="125"/>
        <v>450</v>
      </c>
      <c r="I309" s="15">
        <f t="shared" si="125"/>
        <v>450</v>
      </c>
      <c r="J309" s="15">
        <f t="shared" si="125"/>
        <v>450</v>
      </c>
      <c r="K309" s="15">
        <f t="shared" si="125"/>
        <v>450</v>
      </c>
      <c r="L309" s="15">
        <f t="shared" si="125"/>
        <v>405</v>
      </c>
      <c r="M309" s="15">
        <f t="shared" si="125"/>
        <v>405</v>
      </c>
      <c r="N309" s="15">
        <f t="shared" si="125"/>
        <v>405</v>
      </c>
      <c r="O309" s="15">
        <f t="shared" si="125"/>
        <v>405</v>
      </c>
      <c r="P309" s="15">
        <f t="shared" si="125"/>
        <v>405</v>
      </c>
      <c r="Q309" s="15">
        <f t="shared" si="125"/>
        <v>405</v>
      </c>
      <c r="R309" s="15">
        <f t="shared" si="125"/>
        <v>405</v>
      </c>
      <c r="S309" s="15">
        <f t="shared" si="125"/>
        <v>405</v>
      </c>
      <c r="T309" s="15">
        <f t="shared" si="125"/>
        <v>405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PP1</v>
      </c>
      <c r="G312" s="15" t="str">
        <f t="shared" ref="G312:T312" si="126">G$109</f>
        <v>PP1</v>
      </c>
      <c r="H312" s="15" t="str">
        <f t="shared" si="126"/>
        <v>PP1</v>
      </c>
      <c r="I312" s="15" t="str">
        <f t="shared" si="126"/>
        <v>PP1</v>
      </c>
      <c r="J312" s="15" t="str">
        <f t="shared" si="126"/>
        <v>PP1</v>
      </c>
      <c r="K312" s="15" t="str">
        <f t="shared" si="126"/>
        <v>PP1</v>
      </c>
      <c r="L312" s="15" t="str">
        <f t="shared" si="126"/>
        <v>PP1</v>
      </c>
      <c r="M312" s="15" t="str">
        <f t="shared" si="126"/>
        <v>PP1</v>
      </c>
      <c r="N312" s="15" t="str">
        <f t="shared" si="126"/>
        <v>PP1</v>
      </c>
      <c r="O312" s="15" t="str">
        <f t="shared" si="126"/>
        <v>PP1</v>
      </c>
      <c r="P312" s="15" t="str">
        <f t="shared" si="126"/>
        <v>PP1</v>
      </c>
      <c r="Q312" s="15" t="str">
        <f t="shared" si="126"/>
        <v>PP1</v>
      </c>
      <c r="R312" s="15" t="str">
        <f t="shared" si="126"/>
        <v>PP1</v>
      </c>
      <c r="S312" s="15" t="str">
        <f t="shared" si="126"/>
        <v>PP1</v>
      </c>
      <c r="T312" s="15" t="str">
        <f t="shared" si="126"/>
        <v>PP1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PP1</v>
      </c>
      <c r="G329" s="15" t="str">
        <f t="shared" ref="G329:T329" si="128">G$110</f>
        <v>PP1</v>
      </c>
      <c r="H329" s="15" t="str">
        <f t="shared" si="128"/>
        <v>PP1</v>
      </c>
      <c r="I329" s="15" t="str">
        <f t="shared" si="128"/>
        <v>PP1</v>
      </c>
      <c r="J329" s="15" t="str">
        <f t="shared" si="128"/>
        <v>PP1</v>
      </c>
      <c r="K329" s="15" t="str">
        <f t="shared" si="128"/>
        <v>PP1</v>
      </c>
      <c r="L329" s="15" t="str">
        <f t="shared" si="128"/>
        <v>PP1</v>
      </c>
      <c r="M329" s="15" t="str">
        <f t="shared" si="128"/>
        <v>PP1</v>
      </c>
      <c r="N329" s="15" t="str">
        <f t="shared" si="128"/>
        <v>PP1</v>
      </c>
      <c r="O329" s="15" t="str">
        <f t="shared" si="128"/>
        <v>PP1</v>
      </c>
      <c r="P329" s="15" t="str">
        <f t="shared" si="128"/>
        <v>PP1</v>
      </c>
      <c r="Q329" s="15" t="str">
        <f t="shared" si="128"/>
        <v>PP1</v>
      </c>
      <c r="R329" s="15" t="str">
        <f t="shared" si="128"/>
        <v>PP1</v>
      </c>
      <c r="S329" s="15" t="str">
        <f t="shared" si="128"/>
        <v>PP1</v>
      </c>
      <c r="T329" s="15" t="str">
        <f t="shared" si="128"/>
        <v>PP1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PP1</v>
      </c>
      <c r="G346" s="15" t="str">
        <f t="shared" ref="G346:T346" si="130">G$111</f>
        <v>PP1</v>
      </c>
      <c r="H346" s="15" t="str">
        <f t="shared" si="130"/>
        <v>PP1</v>
      </c>
      <c r="I346" s="15" t="str">
        <f t="shared" si="130"/>
        <v>PP1</v>
      </c>
      <c r="J346" s="15" t="str">
        <f t="shared" si="130"/>
        <v>PP1</v>
      </c>
      <c r="K346" s="15" t="str">
        <f t="shared" si="130"/>
        <v>PP1</v>
      </c>
      <c r="L346" s="15" t="str">
        <f t="shared" si="130"/>
        <v>PP1</v>
      </c>
      <c r="M346" s="15" t="str">
        <f t="shared" si="130"/>
        <v>PP1</v>
      </c>
      <c r="N346" s="15" t="str">
        <f t="shared" si="130"/>
        <v>PP1</v>
      </c>
      <c r="O346" s="15" t="str">
        <f t="shared" si="130"/>
        <v>PP1</v>
      </c>
      <c r="P346" s="15" t="str">
        <f t="shared" si="130"/>
        <v>PP1</v>
      </c>
      <c r="Q346" s="15" t="str">
        <f t="shared" si="130"/>
        <v>PP1</v>
      </c>
      <c r="R346" s="15" t="str">
        <f t="shared" si="130"/>
        <v>PP1</v>
      </c>
      <c r="S346" s="15" t="str">
        <f t="shared" si="130"/>
        <v>PP1</v>
      </c>
      <c r="T346" s="15" t="str">
        <f t="shared" si="130"/>
        <v>PP1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PP1</v>
      </c>
      <c r="G363" s="15" t="str">
        <f t="shared" ref="G363:T363" si="132">G$112</f>
        <v>PP1</v>
      </c>
      <c r="H363" s="15" t="str">
        <f t="shared" si="132"/>
        <v>PP1</v>
      </c>
      <c r="I363" s="15" t="str">
        <f t="shared" si="132"/>
        <v>PP1</v>
      </c>
      <c r="J363" s="15" t="str">
        <f t="shared" si="132"/>
        <v>PP1</v>
      </c>
      <c r="K363" s="15" t="str">
        <f t="shared" si="132"/>
        <v>PP1</v>
      </c>
      <c r="L363" s="15" t="str">
        <f t="shared" si="132"/>
        <v>PP1</v>
      </c>
      <c r="M363" s="15" t="str">
        <f t="shared" si="132"/>
        <v>PP1</v>
      </c>
      <c r="N363" s="15" t="str">
        <f t="shared" si="132"/>
        <v>PP1</v>
      </c>
      <c r="O363" s="15" t="str">
        <f t="shared" si="132"/>
        <v>PP1</v>
      </c>
      <c r="P363" s="15" t="str">
        <f t="shared" si="132"/>
        <v>PP1</v>
      </c>
      <c r="Q363" s="15" t="str">
        <f t="shared" si="132"/>
        <v>PP1</v>
      </c>
      <c r="R363" s="15" t="str">
        <f t="shared" si="132"/>
        <v>PP1</v>
      </c>
      <c r="S363" s="15" t="str">
        <f t="shared" si="132"/>
        <v>PP1</v>
      </c>
      <c r="T363" s="15" t="str">
        <f t="shared" si="132"/>
        <v>PP1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PP1</v>
      </c>
      <c r="G380" s="15" t="str">
        <f t="shared" ref="G380:T380" si="134">G$112</f>
        <v>PP1</v>
      </c>
      <c r="H380" s="15" t="str">
        <f t="shared" si="134"/>
        <v>PP1</v>
      </c>
      <c r="I380" s="15" t="str">
        <f t="shared" si="134"/>
        <v>PP1</v>
      </c>
      <c r="J380" s="15" t="str">
        <f t="shared" si="134"/>
        <v>PP1</v>
      </c>
      <c r="K380" s="15" t="str">
        <f t="shared" si="134"/>
        <v>PP1</v>
      </c>
      <c r="L380" s="15" t="str">
        <f t="shared" si="134"/>
        <v>PP1</v>
      </c>
      <c r="M380" s="15" t="str">
        <f t="shared" si="134"/>
        <v>PP1</v>
      </c>
      <c r="N380" s="15" t="str">
        <f t="shared" si="134"/>
        <v>PP1</v>
      </c>
      <c r="O380" s="15" t="str">
        <f t="shared" si="134"/>
        <v>PP1</v>
      </c>
      <c r="P380" s="15" t="str">
        <f t="shared" si="134"/>
        <v>PP1</v>
      </c>
      <c r="Q380" s="15" t="str">
        <f t="shared" si="134"/>
        <v>PP1</v>
      </c>
      <c r="R380" s="15" t="str">
        <f t="shared" si="134"/>
        <v>PP1</v>
      </c>
      <c r="S380" s="15" t="str">
        <f t="shared" si="134"/>
        <v>PP1</v>
      </c>
      <c r="T380" s="15" t="str">
        <f t="shared" si="134"/>
        <v>PP1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PP1</v>
      </c>
      <c r="G441" s="15" t="str">
        <f t="shared" ref="G441:T441" si="161">G$109</f>
        <v>PP1</v>
      </c>
      <c r="H441" s="15" t="str">
        <f t="shared" si="161"/>
        <v>PP1</v>
      </c>
      <c r="I441" s="15" t="str">
        <f t="shared" si="161"/>
        <v>PP1</v>
      </c>
      <c r="J441" s="15" t="str">
        <f t="shared" si="161"/>
        <v>PP1</v>
      </c>
      <c r="K441" s="15" t="str">
        <f t="shared" si="161"/>
        <v>PP1</v>
      </c>
      <c r="L441" s="15" t="str">
        <f t="shared" si="161"/>
        <v>PP1</v>
      </c>
      <c r="M441" s="15" t="str">
        <f t="shared" si="161"/>
        <v>PP1</v>
      </c>
      <c r="N441" s="15" t="str">
        <f t="shared" si="161"/>
        <v>PP1</v>
      </c>
      <c r="O441" s="15" t="str">
        <f t="shared" si="161"/>
        <v>PP1</v>
      </c>
      <c r="P441" s="15" t="str">
        <f t="shared" si="161"/>
        <v>PP1</v>
      </c>
      <c r="Q441" s="15" t="str">
        <f t="shared" si="161"/>
        <v>PP1</v>
      </c>
      <c r="R441" s="15" t="str">
        <f t="shared" si="161"/>
        <v>PP1</v>
      </c>
      <c r="S441" s="15" t="str">
        <f t="shared" si="161"/>
        <v>PP1</v>
      </c>
      <c r="T441" s="15" t="str">
        <f t="shared" si="161"/>
        <v>PP1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PP1</v>
      </c>
      <c r="G458" s="15" t="str">
        <f t="shared" ref="G458:T458" si="163">G$110</f>
        <v>PP1</v>
      </c>
      <c r="H458" s="15" t="str">
        <f t="shared" si="163"/>
        <v>PP1</v>
      </c>
      <c r="I458" s="15" t="str">
        <f t="shared" si="163"/>
        <v>PP1</v>
      </c>
      <c r="J458" s="15" t="str">
        <f t="shared" si="163"/>
        <v>PP1</v>
      </c>
      <c r="K458" s="15" t="str">
        <f t="shared" si="163"/>
        <v>PP1</v>
      </c>
      <c r="L458" s="15" t="str">
        <f t="shared" si="163"/>
        <v>PP1</v>
      </c>
      <c r="M458" s="15" t="str">
        <f t="shared" si="163"/>
        <v>PP1</v>
      </c>
      <c r="N458" s="15" t="str">
        <f t="shared" si="163"/>
        <v>PP1</v>
      </c>
      <c r="O458" s="15" t="str">
        <f t="shared" si="163"/>
        <v>PP1</v>
      </c>
      <c r="P458" s="15" t="str">
        <f t="shared" si="163"/>
        <v>PP1</v>
      </c>
      <c r="Q458" s="15" t="str">
        <f t="shared" si="163"/>
        <v>PP1</v>
      </c>
      <c r="R458" s="15" t="str">
        <f t="shared" si="163"/>
        <v>PP1</v>
      </c>
      <c r="S458" s="15" t="str">
        <f t="shared" si="163"/>
        <v>PP1</v>
      </c>
      <c r="T458" s="15" t="str">
        <f t="shared" si="163"/>
        <v>PP1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PP1</v>
      </c>
      <c r="G475" s="15" t="str">
        <f t="shared" ref="G475:T475" si="165">G$111</f>
        <v>PP1</v>
      </c>
      <c r="H475" s="15" t="str">
        <f t="shared" si="165"/>
        <v>PP1</v>
      </c>
      <c r="I475" s="15" t="str">
        <f t="shared" si="165"/>
        <v>PP1</v>
      </c>
      <c r="J475" s="15" t="str">
        <f t="shared" si="165"/>
        <v>PP1</v>
      </c>
      <c r="K475" s="15" t="str">
        <f t="shared" si="165"/>
        <v>PP1</v>
      </c>
      <c r="L475" s="15" t="str">
        <f t="shared" si="165"/>
        <v>PP1</v>
      </c>
      <c r="M475" s="15" t="str">
        <f t="shared" si="165"/>
        <v>PP1</v>
      </c>
      <c r="N475" s="15" t="str">
        <f t="shared" si="165"/>
        <v>PP1</v>
      </c>
      <c r="O475" s="15" t="str">
        <f t="shared" si="165"/>
        <v>PP1</v>
      </c>
      <c r="P475" s="15" t="str">
        <f t="shared" si="165"/>
        <v>PP1</v>
      </c>
      <c r="Q475" s="15" t="str">
        <f t="shared" si="165"/>
        <v>PP1</v>
      </c>
      <c r="R475" s="15" t="str">
        <f t="shared" si="165"/>
        <v>PP1</v>
      </c>
      <c r="S475" s="15" t="str">
        <f t="shared" si="165"/>
        <v>PP1</v>
      </c>
      <c r="T475" s="15" t="str">
        <f t="shared" si="165"/>
        <v>PP1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PP1</v>
      </c>
      <c r="G492" s="15" t="str">
        <f t="shared" ref="G492:T492" si="167">G$112</f>
        <v>PP1</v>
      </c>
      <c r="H492" s="15" t="str">
        <f t="shared" si="167"/>
        <v>PP1</v>
      </c>
      <c r="I492" s="15" t="str">
        <f t="shared" si="167"/>
        <v>PP1</v>
      </c>
      <c r="J492" s="15" t="str">
        <f t="shared" si="167"/>
        <v>PP1</v>
      </c>
      <c r="K492" s="15" t="str">
        <f t="shared" si="167"/>
        <v>PP1</v>
      </c>
      <c r="L492" s="15" t="str">
        <f t="shared" si="167"/>
        <v>PP1</v>
      </c>
      <c r="M492" s="15" t="str">
        <f t="shared" si="167"/>
        <v>PP1</v>
      </c>
      <c r="N492" s="15" t="str">
        <f t="shared" si="167"/>
        <v>PP1</v>
      </c>
      <c r="O492" s="15" t="str">
        <f t="shared" si="167"/>
        <v>PP1</v>
      </c>
      <c r="P492" s="15" t="str">
        <f t="shared" si="167"/>
        <v>PP1</v>
      </c>
      <c r="Q492" s="15" t="str">
        <f t="shared" si="167"/>
        <v>PP1</v>
      </c>
      <c r="R492" s="15" t="str">
        <f t="shared" si="167"/>
        <v>PP1</v>
      </c>
      <c r="S492" s="15" t="str">
        <f t="shared" si="167"/>
        <v>PP1</v>
      </c>
      <c r="T492" s="15" t="str">
        <f t="shared" si="167"/>
        <v>PP1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PP1</v>
      </c>
      <c r="G509" s="15" t="str">
        <f t="shared" ref="G509:T509" si="169">G$113</f>
        <v>PP1</v>
      </c>
      <c r="H509" s="15" t="str">
        <f t="shared" si="169"/>
        <v>PP1</v>
      </c>
      <c r="I509" s="15" t="str">
        <f t="shared" si="169"/>
        <v>PP1</v>
      </c>
      <c r="J509" s="15" t="str">
        <f t="shared" si="169"/>
        <v>PP1</v>
      </c>
      <c r="K509" s="15" t="str">
        <f t="shared" si="169"/>
        <v>PP1</v>
      </c>
      <c r="L509" s="15" t="str">
        <f t="shared" si="169"/>
        <v>PP1</v>
      </c>
      <c r="M509" s="15" t="str">
        <f t="shared" si="169"/>
        <v>PP1</v>
      </c>
      <c r="N509" s="15" t="str">
        <f t="shared" si="169"/>
        <v>PP1</v>
      </c>
      <c r="O509" s="15" t="str">
        <f t="shared" si="169"/>
        <v>PP1</v>
      </c>
      <c r="P509" s="15" t="str">
        <f t="shared" si="169"/>
        <v>PP1</v>
      </c>
      <c r="Q509" s="15" t="str">
        <f t="shared" si="169"/>
        <v>PP1</v>
      </c>
      <c r="R509" s="15" t="str">
        <f t="shared" si="169"/>
        <v>PP1</v>
      </c>
      <c r="S509" s="15" t="str">
        <f t="shared" si="169"/>
        <v>PP1</v>
      </c>
      <c r="T509" s="15" t="str">
        <f t="shared" si="169"/>
        <v>PP1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325</v>
      </c>
      <c r="G593" s="15">
        <f t="shared" ca="1" si="201"/>
        <v>350</v>
      </c>
      <c r="H593" s="15">
        <f t="shared" ca="1" si="201"/>
        <v>375</v>
      </c>
      <c r="I593" s="15">
        <f t="shared" ca="1" si="201"/>
        <v>375</v>
      </c>
      <c r="J593" s="15">
        <f t="shared" ca="1" si="201"/>
        <v>375</v>
      </c>
      <c r="K593" s="15">
        <f t="shared" ca="1" si="201"/>
        <v>375</v>
      </c>
      <c r="L593" s="15">
        <f t="shared" ca="1" si="201"/>
        <v>337.5</v>
      </c>
      <c r="M593" s="15">
        <f t="shared" ca="1" si="201"/>
        <v>337.5</v>
      </c>
      <c r="N593" s="15">
        <f t="shared" ca="1" si="201"/>
        <v>337.5</v>
      </c>
      <c r="O593" s="15">
        <f t="shared" ca="1" si="201"/>
        <v>337.5</v>
      </c>
      <c r="P593" s="15">
        <f t="shared" ca="1" si="201"/>
        <v>337.5</v>
      </c>
      <c r="Q593" s="15">
        <f t="shared" ca="1" si="201"/>
        <v>337.5</v>
      </c>
      <c r="R593" s="15">
        <f t="shared" ca="1" si="201"/>
        <v>337.5</v>
      </c>
      <c r="S593" s="15">
        <f t="shared" ca="1" si="201"/>
        <v>337.5</v>
      </c>
      <c r="T593" s="15">
        <f t="shared" ca="1" si="201"/>
        <v>337.5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487.49999999999994</v>
      </c>
      <c r="G602" s="15">
        <f t="shared" ca="1" si="208"/>
        <v>472.50000000000006</v>
      </c>
      <c r="H602" s="15">
        <f t="shared" ca="1" si="208"/>
        <v>506.25</v>
      </c>
      <c r="I602" s="15">
        <f t="shared" ca="1" si="208"/>
        <v>506.25</v>
      </c>
      <c r="J602" s="15">
        <f t="shared" ca="1" si="208"/>
        <v>506.25</v>
      </c>
      <c r="K602" s="15">
        <f t="shared" ca="1" si="208"/>
        <v>506.25</v>
      </c>
      <c r="L602" s="15">
        <f t="shared" ca="1" si="208"/>
        <v>506.25</v>
      </c>
      <c r="M602" s="15">
        <f t="shared" ca="1" si="208"/>
        <v>506.25</v>
      </c>
      <c r="N602" s="15">
        <f t="shared" ca="1" si="208"/>
        <v>506.25</v>
      </c>
      <c r="O602" s="15">
        <f t="shared" ca="1" si="208"/>
        <v>506.25</v>
      </c>
      <c r="P602" s="15">
        <f t="shared" ca="1" si="208"/>
        <v>506.25</v>
      </c>
      <c r="Q602" s="15">
        <f t="shared" ca="1" si="208"/>
        <v>474.37499999999994</v>
      </c>
      <c r="R602" s="15">
        <f t="shared" ca="1" si="208"/>
        <v>442.50000000000006</v>
      </c>
      <c r="S602" s="15">
        <f t="shared" ca="1" si="208"/>
        <v>410.62500000000006</v>
      </c>
      <c r="T602" s="15">
        <f t="shared" ca="1" si="208"/>
        <v>378.75000000000006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233.33333333333334</v>
      </c>
      <c r="G611" s="15">
        <f t="shared" ca="1" si="215"/>
        <v>249.8765432098765</v>
      </c>
      <c r="H611" s="15">
        <f t="shared" ca="1" si="215"/>
        <v>262.22222222222229</v>
      </c>
      <c r="I611" s="15">
        <f t="shared" ca="1" si="215"/>
        <v>243.33333333333337</v>
      </c>
      <c r="J611" s="15">
        <f t="shared" ca="1" si="215"/>
        <v>224.44444444444446</v>
      </c>
      <c r="K611" s="15">
        <f t="shared" ca="1" si="215"/>
        <v>205.55555555555554</v>
      </c>
      <c r="L611" s="15">
        <f t="shared" ca="1" si="215"/>
        <v>186.66666666666677</v>
      </c>
      <c r="M611" s="15">
        <f t="shared" ca="1" si="215"/>
        <v>167.77777777777783</v>
      </c>
      <c r="N611" s="15">
        <f t="shared" ca="1" si="215"/>
        <v>148.88888888888897</v>
      </c>
      <c r="O611" s="15">
        <f t="shared" ca="1" si="215"/>
        <v>130.00000000000009</v>
      </c>
      <c r="P611" s="15">
        <f t="shared" ca="1" si="215"/>
        <v>111.1111111111112</v>
      </c>
      <c r="Q611" s="15">
        <f t="shared" ca="1" si="215"/>
        <v>92.222222222222314</v>
      </c>
      <c r="R611" s="15">
        <f t="shared" ca="1" si="215"/>
        <v>73.333333333333428</v>
      </c>
      <c r="S611" s="15">
        <f t="shared" ca="1" si="215"/>
        <v>54.444444444444542</v>
      </c>
      <c r="T611" s="15">
        <f t="shared" ca="1" si="215"/>
        <v>35.555555555555642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516.66666666666674</v>
      </c>
      <c r="G620" s="15">
        <f t="shared" ca="1" si="222"/>
        <v>533.33333333333337</v>
      </c>
      <c r="H620" s="15">
        <f t="shared" ca="1" si="222"/>
        <v>550</v>
      </c>
      <c r="I620" s="15">
        <f t="shared" ca="1" si="222"/>
        <v>550</v>
      </c>
      <c r="J620" s="15">
        <f t="shared" ca="1" si="222"/>
        <v>550</v>
      </c>
      <c r="K620" s="15">
        <f t="shared" ca="1" si="222"/>
        <v>550</v>
      </c>
      <c r="L620" s="15">
        <f t="shared" ca="1" si="222"/>
        <v>495.00000000000006</v>
      </c>
      <c r="M620" s="15">
        <f t="shared" ca="1" si="222"/>
        <v>495.00000000000006</v>
      </c>
      <c r="N620" s="15">
        <f t="shared" ca="1" si="222"/>
        <v>495.00000000000006</v>
      </c>
      <c r="O620" s="15">
        <f t="shared" ca="1" si="222"/>
        <v>495.00000000000006</v>
      </c>
      <c r="P620" s="15">
        <f t="shared" ca="1" si="222"/>
        <v>495.00000000000006</v>
      </c>
      <c r="Q620" s="15">
        <f t="shared" ca="1" si="222"/>
        <v>495.00000000000006</v>
      </c>
      <c r="R620" s="15">
        <f t="shared" ca="1" si="222"/>
        <v>495.00000000000006</v>
      </c>
      <c r="S620" s="15">
        <f t="shared" ca="1" si="222"/>
        <v>495.00000000000006</v>
      </c>
      <c r="T620" s="15">
        <f t="shared" ca="1" si="222"/>
        <v>495.00000000000006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350</v>
      </c>
      <c r="G629" s="15">
        <f t="shared" ca="1" si="229"/>
        <v>400</v>
      </c>
      <c r="H629" s="15">
        <f t="shared" ca="1" si="229"/>
        <v>450</v>
      </c>
      <c r="I629" s="15">
        <f t="shared" ca="1" si="229"/>
        <v>450</v>
      </c>
      <c r="J629" s="15">
        <f t="shared" ca="1" si="229"/>
        <v>450</v>
      </c>
      <c r="K629" s="15">
        <f t="shared" ca="1" si="229"/>
        <v>450</v>
      </c>
      <c r="L629" s="15">
        <f t="shared" ca="1" si="229"/>
        <v>405</v>
      </c>
      <c r="M629" s="15">
        <f t="shared" ca="1" si="229"/>
        <v>405</v>
      </c>
      <c r="N629" s="15">
        <f t="shared" ca="1" si="229"/>
        <v>405</v>
      </c>
      <c r="O629" s="15">
        <f t="shared" ca="1" si="229"/>
        <v>405</v>
      </c>
      <c r="P629" s="15">
        <f t="shared" ca="1" si="229"/>
        <v>405</v>
      </c>
      <c r="Q629" s="15">
        <f t="shared" ca="1" si="229"/>
        <v>405</v>
      </c>
      <c r="R629" s="15">
        <f t="shared" ca="1" si="229"/>
        <v>405</v>
      </c>
      <c r="S629" s="15">
        <f t="shared" ca="1" si="229"/>
        <v>405</v>
      </c>
      <c r="T629" s="15">
        <f t="shared" ca="1" si="229"/>
        <v>405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1912.5</v>
      </c>
      <c r="G653" s="15">
        <f t="shared" ref="G653:T653" ca="1" si="236">SUM(G654:G656)</f>
        <v>2005.7098765432097</v>
      </c>
      <c r="H653" s="15">
        <f t="shared" ca="1" si="236"/>
        <v>2143.4722222222222</v>
      </c>
      <c r="I653" s="15">
        <f t="shared" ca="1" si="236"/>
        <v>2124.5833333333335</v>
      </c>
      <c r="J653" s="15">
        <f t="shared" ca="1" si="236"/>
        <v>2105.6944444444443</v>
      </c>
      <c r="K653" s="15">
        <f t="shared" ca="1" si="236"/>
        <v>2086.8055555555557</v>
      </c>
      <c r="L653" s="15">
        <f t="shared" ca="1" si="236"/>
        <v>1930.4166666666667</v>
      </c>
      <c r="M653" s="15">
        <f t="shared" ca="1" si="236"/>
        <v>1911.5277777777778</v>
      </c>
      <c r="N653" s="15">
        <f t="shared" ca="1" si="236"/>
        <v>1892.6388888888889</v>
      </c>
      <c r="O653" s="15">
        <f t="shared" ca="1" si="236"/>
        <v>1873.7500000000002</v>
      </c>
      <c r="P653" s="15">
        <f t="shared" ca="1" si="236"/>
        <v>1854.8611111111113</v>
      </c>
      <c r="Q653" s="15">
        <f t="shared" ca="1" si="236"/>
        <v>1804.0972222222224</v>
      </c>
      <c r="R653" s="15">
        <f t="shared" ca="1" si="236"/>
        <v>1753.3333333333335</v>
      </c>
      <c r="S653" s="15">
        <f t="shared" ca="1" si="236"/>
        <v>1702.5694444444446</v>
      </c>
      <c r="T653" s="15">
        <f t="shared" ca="1" si="236"/>
        <v>1651.8055555555557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1912.5</v>
      </c>
      <c r="G654" s="15">
        <f t="shared" ca="1" si="237"/>
        <v>2005.7098765432097</v>
      </c>
      <c r="H654" s="15">
        <f t="shared" ca="1" si="237"/>
        <v>2143.4722222222222</v>
      </c>
      <c r="I654" s="15">
        <f t="shared" ca="1" si="237"/>
        <v>2124.5833333333335</v>
      </c>
      <c r="J654" s="15">
        <f t="shared" ca="1" si="237"/>
        <v>2105.6944444444443</v>
      </c>
      <c r="K654" s="15">
        <f t="shared" ca="1" si="237"/>
        <v>2086.8055555555557</v>
      </c>
      <c r="L654" s="15">
        <f t="shared" ca="1" si="237"/>
        <v>1930.4166666666667</v>
      </c>
      <c r="M654" s="15">
        <f t="shared" ca="1" si="237"/>
        <v>1911.5277777777778</v>
      </c>
      <c r="N654" s="15">
        <f t="shared" ca="1" si="237"/>
        <v>1892.6388888888889</v>
      </c>
      <c r="O654" s="15">
        <f t="shared" ca="1" si="237"/>
        <v>1873.7500000000002</v>
      </c>
      <c r="P654" s="15">
        <f t="shared" ca="1" si="237"/>
        <v>1854.8611111111113</v>
      </c>
      <c r="Q654" s="15">
        <f t="shared" ca="1" si="237"/>
        <v>1804.0972222222224</v>
      </c>
      <c r="R654" s="15">
        <f t="shared" ca="1" si="237"/>
        <v>1753.3333333333335</v>
      </c>
      <c r="S654" s="15">
        <f t="shared" ca="1" si="237"/>
        <v>1702.5694444444446</v>
      </c>
      <c r="T654" s="15">
        <f t="shared" ca="1" si="237"/>
        <v>1651.8055555555557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382.5</v>
      </c>
      <c r="G662" s="15">
        <f t="shared" ca="1" si="242"/>
        <v>401.14197530864192</v>
      </c>
      <c r="H662" s="15">
        <f t="shared" ca="1" si="242"/>
        <v>428.69444444444446</v>
      </c>
      <c r="I662" s="15">
        <f t="shared" ca="1" si="242"/>
        <v>424.91666666666669</v>
      </c>
      <c r="J662" s="15">
        <f t="shared" ca="1" si="242"/>
        <v>421.13888888888886</v>
      </c>
      <c r="K662" s="15">
        <f t="shared" ca="1" si="242"/>
        <v>417.36111111111114</v>
      </c>
      <c r="L662" s="15">
        <f t="shared" ca="1" si="242"/>
        <v>386.08333333333337</v>
      </c>
      <c r="M662" s="15">
        <f t="shared" ca="1" si="242"/>
        <v>382.30555555555554</v>
      </c>
      <c r="N662" s="15">
        <f t="shared" ca="1" si="242"/>
        <v>378.52777777777777</v>
      </c>
      <c r="O662" s="15">
        <f t="shared" ca="1" si="242"/>
        <v>374.75000000000006</v>
      </c>
      <c r="P662" s="15">
        <f t="shared" ca="1" si="242"/>
        <v>370.97222222222229</v>
      </c>
      <c r="Q662" s="15">
        <f t="shared" ca="1" si="242"/>
        <v>360.81944444444446</v>
      </c>
      <c r="R662" s="15">
        <f t="shared" ca="1" si="242"/>
        <v>350.66666666666669</v>
      </c>
      <c r="S662" s="15">
        <f t="shared" ca="1" si="242"/>
        <v>340.51388888888891</v>
      </c>
      <c r="T662" s="15">
        <f t="shared" ca="1" si="242"/>
        <v>330.36111111111114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2543.625</v>
      </c>
      <c r="G672" s="15">
        <f t="shared" ca="1" si="243"/>
        <v>2667.5941358024688</v>
      </c>
      <c r="H672" s="15">
        <f t="shared" ca="1" si="243"/>
        <v>2850.8180555555555</v>
      </c>
      <c r="I672" s="15">
        <f t="shared" ca="1" si="243"/>
        <v>2825.6958333333337</v>
      </c>
      <c r="J672" s="15">
        <f t="shared" ca="1" si="243"/>
        <v>2800.5736111111109</v>
      </c>
      <c r="K672" s="15">
        <f t="shared" ca="1" si="243"/>
        <v>2775.4513888888891</v>
      </c>
      <c r="L672" s="15">
        <f t="shared" ca="1" si="243"/>
        <v>2567.4541666666669</v>
      </c>
      <c r="M672" s="15">
        <f t="shared" ca="1" si="243"/>
        <v>2542.3319444444446</v>
      </c>
      <c r="N672" s="15">
        <f t="shared" ca="1" si="243"/>
        <v>2517.2097222222224</v>
      </c>
      <c r="O672" s="15">
        <f t="shared" ca="1" si="243"/>
        <v>2492.0875000000005</v>
      </c>
      <c r="P672" s="15">
        <f t="shared" ca="1" si="243"/>
        <v>2466.9652777777778</v>
      </c>
      <c r="Q672" s="15">
        <f t="shared" ca="1" si="243"/>
        <v>2399.4493055555558</v>
      </c>
      <c r="R672" s="15">
        <f t="shared" ca="1" si="243"/>
        <v>2331.9333333333334</v>
      </c>
      <c r="S672" s="15">
        <f t="shared" ca="1" si="243"/>
        <v>2264.4173611111114</v>
      </c>
      <c r="T672" s="15">
        <f t="shared" ca="1" si="243"/>
        <v>2196.901388888889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3241.875</v>
      </c>
      <c r="G680" s="15">
        <f t="shared" ca="1" si="249"/>
        <v>3365.8441358024688</v>
      </c>
      <c r="H680" s="15">
        <f t="shared" ca="1" si="249"/>
        <v>3549.0680555555555</v>
      </c>
      <c r="I680" s="15">
        <f t="shared" ca="1" si="249"/>
        <v>3523.9458333333337</v>
      </c>
      <c r="J680" s="15">
        <f t="shared" ca="1" si="249"/>
        <v>3498.8236111111109</v>
      </c>
      <c r="K680" s="15">
        <f t="shared" ca="1" si="249"/>
        <v>3473.7013888888891</v>
      </c>
      <c r="L680" s="15">
        <f t="shared" ca="1" si="249"/>
        <v>3265.7041666666669</v>
      </c>
      <c r="M680" s="15">
        <f t="shared" ca="1" si="249"/>
        <v>3240.5819444444446</v>
      </c>
      <c r="N680" s="15">
        <f t="shared" ca="1" si="249"/>
        <v>3215.4597222222224</v>
      </c>
      <c r="O680" s="15">
        <f t="shared" ca="1" si="249"/>
        <v>3190.3375000000005</v>
      </c>
      <c r="P680" s="15">
        <f t="shared" ca="1" si="249"/>
        <v>3165.2152777777778</v>
      </c>
      <c r="Q680" s="15">
        <f t="shared" ca="1" si="249"/>
        <v>3097.6993055555558</v>
      </c>
      <c r="R680" s="15">
        <f t="shared" ca="1" si="249"/>
        <v>3030.1833333333334</v>
      </c>
      <c r="S680" s="15">
        <f t="shared" ca="1" si="249"/>
        <v>2962.6673611111114</v>
      </c>
      <c r="T680" s="15">
        <f t="shared" ca="1" si="249"/>
        <v>2895.151388888889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80</v>
      </c>
      <c r="G693" s="15">
        <f>IFERROR(G249*G398*G527*INDEX(Assumptions!$H$114:$BF$118,MATCH(G97,Assumptions!$B$114:$B$118,0),MATCH(G13,Assumptions!$H$107:$BF$107,0)),0)*G569</f>
        <v>80</v>
      </c>
      <c r="H693" s="15">
        <f>IFERROR(H249*H398*H527*INDEX(Assumptions!$H$114:$BF$118,MATCH(H97,Assumptions!$B$114:$B$118,0),MATCH(H13,Assumptions!$H$107:$BF$107,0)),0)*H569</f>
        <v>80</v>
      </c>
      <c r="I693" s="15">
        <f>IFERROR(I249*I398*I527*INDEX(Assumptions!$H$114:$BF$118,MATCH(I97,Assumptions!$B$114:$B$118,0),MATCH(I13,Assumptions!$H$107:$BF$107,0)),0)*I569</f>
        <v>80</v>
      </c>
      <c r="J693" s="15">
        <f>IFERROR(J249*J398*J527*INDEX(Assumptions!$H$114:$BF$118,MATCH(J97,Assumptions!$B$114:$B$118,0),MATCH(J13,Assumptions!$H$107:$BF$107,0)),0)*J569</f>
        <v>80</v>
      </c>
      <c r="K693" s="15">
        <f>IFERROR(K249*K398*K527*INDEX(Assumptions!$H$114:$BF$118,MATCH(K97,Assumptions!$B$114:$B$118,0),MATCH(K13,Assumptions!$H$107:$BF$107,0)),0)*K569</f>
        <v>80</v>
      </c>
      <c r="L693" s="15">
        <f>IFERROR(L249*L398*L527*INDEX(Assumptions!$H$114:$BF$118,MATCH(L97,Assumptions!$B$114:$B$118,0),MATCH(L13,Assumptions!$H$107:$BF$107,0)),0)*L569</f>
        <v>80</v>
      </c>
      <c r="M693" s="15">
        <f>IFERROR(M249*M398*M527*INDEX(Assumptions!$H$114:$BF$118,MATCH(M97,Assumptions!$B$114:$B$118,0),MATCH(M13,Assumptions!$H$107:$BF$107,0)),0)*M569</f>
        <v>80</v>
      </c>
      <c r="N693" s="15">
        <f>IFERROR(N249*N398*N527*INDEX(Assumptions!$H$114:$BF$118,MATCH(N97,Assumptions!$B$114:$B$118,0),MATCH(N13,Assumptions!$H$107:$BF$107,0)),0)*N569</f>
        <v>80</v>
      </c>
      <c r="O693" s="15">
        <f>IFERROR(O249*O398*O527*INDEX(Assumptions!$H$114:$BF$118,MATCH(O97,Assumptions!$B$114:$B$118,0),MATCH(O13,Assumptions!$H$107:$BF$107,0)),0)*O569</f>
        <v>80</v>
      </c>
      <c r="P693" s="15">
        <f>IFERROR(P249*P398*P527*INDEX(Assumptions!$H$114:$BF$118,MATCH(P97,Assumptions!$B$114:$B$118,0),MATCH(P13,Assumptions!$H$107:$BF$107,0)),0)*P569</f>
        <v>80</v>
      </c>
      <c r="Q693" s="15">
        <f>IFERROR(Q249*Q398*Q527*INDEX(Assumptions!$H$114:$BF$118,MATCH(Q97,Assumptions!$B$114:$B$118,0),MATCH(Q13,Assumptions!$H$107:$BF$107,0)),0)*Q569</f>
        <v>80</v>
      </c>
      <c r="R693" s="15">
        <f>IFERROR(R249*R398*R527*INDEX(Assumptions!$H$114:$BF$118,MATCH(R97,Assumptions!$B$114:$B$118,0),MATCH(R13,Assumptions!$H$107:$BF$107,0)),0)*R569</f>
        <v>80</v>
      </c>
      <c r="S693" s="15">
        <f>IFERROR(S249*S398*S527*INDEX(Assumptions!$H$114:$BF$118,MATCH(S97,Assumptions!$B$114:$B$118,0),MATCH(S13,Assumptions!$H$107:$BF$107,0)),0)*S569</f>
        <v>80</v>
      </c>
      <c r="T693" s="15">
        <f>IFERROR(T249*T398*T527*INDEX(Assumptions!$H$114:$BF$118,MATCH(T97,Assumptions!$B$114:$B$118,0),MATCH(T13,Assumptions!$H$107:$BF$107,0)),0)*T569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80</v>
      </c>
      <c r="G694" s="15">
        <f>IFERROR(G250*G402*G531*INDEX(Assumptions!$H$114:$BF$118,MATCH(G98,Assumptions!$B$114:$B$118,0),MATCH(G14,Assumptions!$H$107:$BF$107,0)),0)*G570</f>
        <v>80</v>
      </c>
      <c r="H694" s="15">
        <f>IFERROR(H250*H402*H531*INDEX(Assumptions!$H$114:$BF$118,MATCH(H98,Assumptions!$B$114:$B$118,0),MATCH(H14,Assumptions!$H$107:$BF$107,0)),0)*H570</f>
        <v>80</v>
      </c>
      <c r="I694" s="15">
        <f>IFERROR(I250*I402*I531*INDEX(Assumptions!$H$114:$BF$118,MATCH(I98,Assumptions!$B$114:$B$118,0),MATCH(I14,Assumptions!$H$107:$BF$107,0)),0)*I570</f>
        <v>80</v>
      </c>
      <c r="J694" s="15">
        <f>IFERROR(J250*J402*J531*INDEX(Assumptions!$H$114:$BF$118,MATCH(J98,Assumptions!$B$114:$B$118,0),MATCH(J14,Assumptions!$H$107:$BF$107,0)),0)*J570</f>
        <v>80</v>
      </c>
      <c r="K694" s="15">
        <f>IFERROR(K250*K402*K531*INDEX(Assumptions!$H$114:$BF$118,MATCH(K98,Assumptions!$B$114:$B$118,0),MATCH(K14,Assumptions!$H$107:$BF$107,0)),0)*K570</f>
        <v>80</v>
      </c>
      <c r="L694" s="15">
        <f>IFERROR(L250*L402*L531*INDEX(Assumptions!$H$114:$BF$118,MATCH(L98,Assumptions!$B$114:$B$118,0),MATCH(L14,Assumptions!$H$107:$BF$107,0)),0)*L570</f>
        <v>80</v>
      </c>
      <c r="M694" s="15">
        <f>IFERROR(M250*M402*M531*INDEX(Assumptions!$H$114:$BF$118,MATCH(M98,Assumptions!$B$114:$B$118,0),MATCH(M14,Assumptions!$H$107:$BF$107,0)),0)*M570</f>
        <v>80</v>
      </c>
      <c r="N694" s="15">
        <f>IFERROR(N250*N402*N531*INDEX(Assumptions!$H$114:$BF$118,MATCH(N98,Assumptions!$B$114:$B$118,0),MATCH(N14,Assumptions!$H$107:$BF$107,0)),0)*N570</f>
        <v>80</v>
      </c>
      <c r="O694" s="15">
        <f>IFERROR(O250*O402*O531*INDEX(Assumptions!$H$114:$BF$118,MATCH(O98,Assumptions!$B$114:$B$118,0),MATCH(O14,Assumptions!$H$107:$BF$107,0)),0)*O570</f>
        <v>80</v>
      </c>
      <c r="P694" s="15">
        <f>IFERROR(P250*P402*P531*INDEX(Assumptions!$H$114:$BF$118,MATCH(P98,Assumptions!$B$114:$B$118,0),MATCH(P14,Assumptions!$H$107:$BF$107,0)),0)*P570</f>
        <v>80</v>
      </c>
      <c r="Q694" s="15">
        <f>IFERROR(Q250*Q402*Q531*INDEX(Assumptions!$H$114:$BF$118,MATCH(Q98,Assumptions!$B$114:$B$118,0),MATCH(Q14,Assumptions!$H$107:$BF$107,0)),0)*Q570</f>
        <v>80</v>
      </c>
      <c r="R694" s="15">
        <f>IFERROR(R250*R402*R531*INDEX(Assumptions!$H$114:$BF$118,MATCH(R98,Assumptions!$B$114:$B$118,0),MATCH(R14,Assumptions!$H$107:$BF$107,0)),0)*R570</f>
        <v>80</v>
      </c>
      <c r="S694" s="15">
        <f>IFERROR(S250*S402*S531*INDEX(Assumptions!$H$114:$BF$118,MATCH(S98,Assumptions!$B$114:$B$118,0),MATCH(S14,Assumptions!$H$107:$BF$107,0)),0)*S570</f>
        <v>80</v>
      </c>
      <c r="T694" s="15">
        <f>IFERROR(T250*T402*T531*INDEX(Assumptions!$H$114:$BF$118,MATCH(T98,Assumptions!$B$114:$B$118,0),MATCH(T14,Assumptions!$H$107:$BF$107,0)),0)*T570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80</v>
      </c>
      <c r="G695" s="15">
        <f>IFERROR(G251*G406*G535*INDEX(Assumptions!$H$114:$BF$118,MATCH(G99,Assumptions!$B$114:$B$118,0),MATCH(G15,Assumptions!$H$107:$BF$107,0)),0)*G571</f>
        <v>80</v>
      </c>
      <c r="H695" s="15">
        <f>IFERROR(H251*H406*H535*INDEX(Assumptions!$H$114:$BF$118,MATCH(H99,Assumptions!$B$114:$B$118,0),MATCH(H15,Assumptions!$H$107:$BF$107,0)),0)*H571</f>
        <v>80</v>
      </c>
      <c r="I695" s="15">
        <f>IFERROR(I251*I406*I535*INDEX(Assumptions!$H$114:$BF$118,MATCH(I99,Assumptions!$B$114:$B$118,0),MATCH(I15,Assumptions!$H$107:$BF$107,0)),0)*I571</f>
        <v>80</v>
      </c>
      <c r="J695" s="15">
        <f>IFERROR(J251*J406*J535*INDEX(Assumptions!$H$114:$BF$118,MATCH(J99,Assumptions!$B$114:$B$118,0),MATCH(J15,Assumptions!$H$107:$BF$107,0)),0)*J571</f>
        <v>80</v>
      </c>
      <c r="K695" s="15">
        <f>IFERROR(K251*K406*K535*INDEX(Assumptions!$H$114:$BF$118,MATCH(K99,Assumptions!$B$114:$B$118,0),MATCH(K15,Assumptions!$H$107:$BF$107,0)),0)*K571</f>
        <v>80</v>
      </c>
      <c r="L695" s="15">
        <f>IFERROR(L251*L406*L535*INDEX(Assumptions!$H$114:$BF$118,MATCH(L99,Assumptions!$B$114:$B$118,0),MATCH(L15,Assumptions!$H$107:$BF$107,0)),0)*L571</f>
        <v>80</v>
      </c>
      <c r="M695" s="15">
        <f>IFERROR(M251*M406*M535*INDEX(Assumptions!$H$114:$BF$118,MATCH(M99,Assumptions!$B$114:$B$118,0),MATCH(M15,Assumptions!$H$107:$BF$107,0)),0)*M571</f>
        <v>80</v>
      </c>
      <c r="N695" s="15">
        <f>IFERROR(N251*N406*N535*INDEX(Assumptions!$H$114:$BF$118,MATCH(N99,Assumptions!$B$114:$B$118,0),MATCH(N15,Assumptions!$H$107:$BF$107,0)),0)*N571</f>
        <v>80</v>
      </c>
      <c r="O695" s="15">
        <f>IFERROR(O251*O406*O535*INDEX(Assumptions!$H$114:$BF$118,MATCH(O99,Assumptions!$B$114:$B$118,0),MATCH(O15,Assumptions!$H$107:$BF$107,0)),0)*O571</f>
        <v>80</v>
      </c>
      <c r="P695" s="15">
        <f>IFERROR(P251*P406*P535*INDEX(Assumptions!$H$114:$BF$118,MATCH(P99,Assumptions!$B$114:$B$118,0),MATCH(P15,Assumptions!$H$107:$BF$107,0)),0)*P571</f>
        <v>80</v>
      </c>
      <c r="Q695" s="15">
        <f>IFERROR(Q251*Q406*Q535*INDEX(Assumptions!$H$114:$BF$118,MATCH(Q99,Assumptions!$B$114:$B$118,0),MATCH(Q15,Assumptions!$H$107:$BF$107,0)),0)*Q571</f>
        <v>80</v>
      </c>
      <c r="R695" s="15">
        <f>IFERROR(R251*R406*R535*INDEX(Assumptions!$H$114:$BF$118,MATCH(R99,Assumptions!$B$114:$B$118,0),MATCH(R15,Assumptions!$H$107:$BF$107,0)),0)*R571</f>
        <v>80</v>
      </c>
      <c r="S695" s="15">
        <f>IFERROR(S251*S406*S535*INDEX(Assumptions!$H$114:$BF$118,MATCH(S99,Assumptions!$B$114:$B$118,0),MATCH(S15,Assumptions!$H$107:$BF$107,0)),0)*S571</f>
        <v>80</v>
      </c>
      <c r="T695" s="15">
        <f>IFERROR(T251*T406*T535*INDEX(Assumptions!$H$114:$BF$118,MATCH(T99,Assumptions!$B$114:$B$118,0),MATCH(T15,Assumptions!$H$107:$BF$107,0)),0)*T571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80</v>
      </c>
      <c r="G696" s="15">
        <f>IFERROR(G252*G410*G539*INDEX(Assumptions!$H$114:$BF$118,MATCH(G100,Assumptions!$B$114:$B$118,0),MATCH(G16,Assumptions!$H$107:$BF$107,0)),0)*G572</f>
        <v>80</v>
      </c>
      <c r="H696" s="15">
        <f>IFERROR(H252*H410*H539*INDEX(Assumptions!$H$114:$BF$118,MATCH(H100,Assumptions!$B$114:$B$118,0),MATCH(H16,Assumptions!$H$107:$BF$107,0)),0)*H572</f>
        <v>80</v>
      </c>
      <c r="I696" s="15">
        <f>IFERROR(I252*I410*I539*INDEX(Assumptions!$H$114:$BF$118,MATCH(I100,Assumptions!$B$114:$B$118,0),MATCH(I16,Assumptions!$H$107:$BF$107,0)),0)*I572</f>
        <v>80</v>
      </c>
      <c r="J696" s="15">
        <f>IFERROR(J252*J410*J539*INDEX(Assumptions!$H$114:$BF$118,MATCH(J100,Assumptions!$B$114:$B$118,0),MATCH(J16,Assumptions!$H$107:$BF$107,0)),0)*J572</f>
        <v>80</v>
      </c>
      <c r="K696" s="15">
        <f>IFERROR(K252*K410*K539*INDEX(Assumptions!$H$114:$BF$118,MATCH(K100,Assumptions!$B$114:$B$118,0),MATCH(K16,Assumptions!$H$107:$BF$107,0)),0)*K572</f>
        <v>80</v>
      </c>
      <c r="L696" s="15">
        <f>IFERROR(L252*L410*L539*INDEX(Assumptions!$H$114:$BF$118,MATCH(L100,Assumptions!$B$114:$B$118,0),MATCH(L16,Assumptions!$H$107:$BF$107,0)),0)*L572</f>
        <v>80</v>
      </c>
      <c r="M696" s="15">
        <f>IFERROR(M252*M410*M539*INDEX(Assumptions!$H$114:$BF$118,MATCH(M100,Assumptions!$B$114:$B$118,0),MATCH(M16,Assumptions!$H$107:$BF$107,0)),0)*M572</f>
        <v>80</v>
      </c>
      <c r="N696" s="15">
        <f>IFERROR(N252*N410*N539*INDEX(Assumptions!$H$114:$BF$118,MATCH(N100,Assumptions!$B$114:$B$118,0),MATCH(N16,Assumptions!$H$107:$BF$107,0)),0)*N572</f>
        <v>80</v>
      </c>
      <c r="O696" s="15">
        <f>IFERROR(O252*O410*O539*INDEX(Assumptions!$H$114:$BF$118,MATCH(O100,Assumptions!$B$114:$B$118,0),MATCH(O16,Assumptions!$H$107:$BF$107,0)),0)*O572</f>
        <v>80</v>
      </c>
      <c r="P696" s="15">
        <f>IFERROR(P252*P410*P539*INDEX(Assumptions!$H$114:$BF$118,MATCH(P100,Assumptions!$B$114:$B$118,0),MATCH(P16,Assumptions!$H$107:$BF$107,0)),0)*P572</f>
        <v>80</v>
      </c>
      <c r="Q696" s="15">
        <f>IFERROR(Q252*Q410*Q539*INDEX(Assumptions!$H$114:$BF$118,MATCH(Q100,Assumptions!$B$114:$B$118,0),MATCH(Q16,Assumptions!$H$107:$BF$107,0)),0)*Q572</f>
        <v>80</v>
      </c>
      <c r="R696" s="15">
        <f>IFERROR(R252*R410*R539*INDEX(Assumptions!$H$114:$BF$118,MATCH(R100,Assumptions!$B$114:$B$118,0),MATCH(R16,Assumptions!$H$107:$BF$107,0)),0)*R572</f>
        <v>80</v>
      </c>
      <c r="S696" s="15">
        <f>IFERROR(S252*S410*S539*INDEX(Assumptions!$H$114:$BF$118,MATCH(S100,Assumptions!$B$114:$B$118,0),MATCH(S16,Assumptions!$H$107:$BF$107,0)),0)*S572</f>
        <v>80</v>
      </c>
      <c r="T696" s="15">
        <f>IFERROR(T252*T410*T539*INDEX(Assumptions!$H$114:$BF$118,MATCH(T100,Assumptions!$B$114:$B$118,0),MATCH(T16,Assumptions!$H$107:$BF$107,0)),0)*T572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80</v>
      </c>
      <c r="G697" s="15">
        <f>IFERROR(INDEX(G253*G414*G543*Assumptions!$H$114:$BF$118,MATCH(G101,Assumptions!$B$114:$B$118,0),MATCH(G17,Assumptions!$H$107:$BF$107,0)),0)*G573</f>
        <v>80</v>
      </c>
      <c r="H697" s="15">
        <f>IFERROR(INDEX(H253*H414*H543*Assumptions!$H$114:$BF$118,MATCH(H101,Assumptions!$B$114:$B$118,0),MATCH(H17,Assumptions!$H$107:$BF$107,0)),0)*H573</f>
        <v>80</v>
      </c>
      <c r="I697" s="15">
        <f>IFERROR(INDEX(I253*I414*I543*Assumptions!$H$114:$BF$118,MATCH(I101,Assumptions!$B$114:$B$118,0),MATCH(I17,Assumptions!$H$107:$BF$107,0)),0)*I573</f>
        <v>80</v>
      </c>
      <c r="J697" s="15">
        <f>IFERROR(INDEX(J253*J414*J543*Assumptions!$H$114:$BF$118,MATCH(J101,Assumptions!$B$114:$B$118,0),MATCH(J17,Assumptions!$H$107:$BF$107,0)),0)*J573</f>
        <v>80</v>
      </c>
      <c r="K697" s="15">
        <f>IFERROR(INDEX(K253*K414*K543*Assumptions!$H$114:$BF$118,MATCH(K101,Assumptions!$B$114:$B$118,0),MATCH(K17,Assumptions!$H$107:$BF$107,0)),0)*K573</f>
        <v>80</v>
      </c>
      <c r="L697" s="15">
        <f>IFERROR(INDEX(L253*L414*L543*Assumptions!$H$114:$BF$118,MATCH(L101,Assumptions!$B$114:$B$118,0),MATCH(L17,Assumptions!$H$107:$BF$107,0)),0)*L573</f>
        <v>80</v>
      </c>
      <c r="M697" s="15">
        <f>IFERROR(INDEX(M253*M414*M543*Assumptions!$H$114:$BF$118,MATCH(M101,Assumptions!$B$114:$B$118,0),MATCH(M17,Assumptions!$H$107:$BF$107,0)),0)*M573</f>
        <v>80</v>
      </c>
      <c r="N697" s="15">
        <f>IFERROR(INDEX(N253*N414*N543*Assumptions!$H$114:$BF$118,MATCH(N101,Assumptions!$B$114:$B$118,0),MATCH(N17,Assumptions!$H$107:$BF$107,0)),0)*N573</f>
        <v>80</v>
      </c>
      <c r="O697" s="15">
        <f>IFERROR(INDEX(O253*O414*O543*Assumptions!$H$114:$BF$118,MATCH(O101,Assumptions!$B$114:$B$118,0),MATCH(O17,Assumptions!$H$107:$BF$107,0)),0)*O573</f>
        <v>80</v>
      </c>
      <c r="P697" s="15">
        <f>IFERROR(INDEX(P253*P414*P543*Assumptions!$H$114:$BF$118,MATCH(P101,Assumptions!$B$114:$B$118,0),MATCH(P17,Assumptions!$H$107:$BF$107,0)),0)*P573</f>
        <v>80</v>
      </c>
      <c r="Q697" s="15">
        <f>IFERROR(INDEX(Q253*Q414*Q543*Assumptions!$H$114:$BF$118,MATCH(Q101,Assumptions!$B$114:$B$118,0),MATCH(Q17,Assumptions!$H$107:$BF$107,0)),0)*Q573</f>
        <v>80</v>
      </c>
      <c r="R697" s="15">
        <f>IFERROR(INDEX(R253*R414*R543*Assumptions!$H$114:$BF$118,MATCH(R101,Assumptions!$B$114:$B$118,0),MATCH(R17,Assumptions!$H$107:$BF$107,0)),0)*R573</f>
        <v>80</v>
      </c>
      <c r="S697" s="15">
        <f>IFERROR(INDEX(S253*S414*S543*Assumptions!$H$114:$BF$118,MATCH(S101,Assumptions!$B$114:$B$118,0),MATCH(S17,Assumptions!$H$107:$BF$107,0)),0)*S573</f>
        <v>80</v>
      </c>
      <c r="T697" s="15">
        <f>IFERROR(INDEX(T253*T414*T543*Assumptions!$H$114:$BF$118,MATCH(T101,Assumptions!$B$114:$B$118,0),MATCH(T17,Assumptions!$H$107:$BF$107,0)),0)*T573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76.5</v>
      </c>
      <c r="G704" s="15">
        <f t="shared" ref="G704:T704" ca="1" si="256">SUM(G705:G714)</f>
        <v>80.228395061728406</v>
      </c>
      <c r="H704" s="15">
        <f t="shared" ca="1" si="256"/>
        <v>85.738888888888894</v>
      </c>
      <c r="I704" s="15">
        <f t="shared" ca="1" si="256"/>
        <v>84.983333333333334</v>
      </c>
      <c r="J704" s="15">
        <f t="shared" ca="1" si="256"/>
        <v>84.227777777777774</v>
      </c>
      <c r="K704" s="15">
        <f t="shared" ca="1" si="256"/>
        <v>83.472222222222229</v>
      </c>
      <c r="L704" s="15">
        <f t="shared" ca="1" si="256"/>
        <v>77.216666666666669</v>
      </c>
      <c r="M704" s="15">
        <f t="shared" ca="1" si="256"/>
        <v>76.461111111111123</v>
      </c>
      <c r="N704" s="15">
        <f t="shared" ca="1" si="256"/>
        <v>75.705555555555563</v>
      </c>
      <c r="O704" s="15">
        <f t="shared" ca="1" si="256"/>
        <v>74.95</v>
      </c>
      <c r="P704" s="15">
        <f t="shared" ca="1" si="256"/>
        <v>74.194444444444457</v>
      </c>
      <c r="Q704" s="15">
        <f t="shared" ca="1" si="256"/>
        <v>72.163888888888891</v>
      </c>
      <c r="R704" s="15">
        <f t="shared" ca="1" si="256"/>
        <v>70.13333333333334</v>
      </c>
      <c r="S704" s="15">
        <f t="shared" ca="1" si="256"/>
        <v>68.102777777777789</v>
      </c>
      <c r="T704" s="15">
        <f t="shared" ca="1" si="256"/>
        <v>66.072222222222223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13</v>
      </c>
      <c r="G705" s="15">
        <f ca="1">G593/Assumptions!$F$122</f>
        <v>14</v>
      </c>
      <c r="H705" s="15">
        <f ca="1">H593/Assumptions!$F$122</f>
        <v>15</v>
      </c>
      <c r="I705" s="15">
        <f ca="1">I593/Assumptions!$F$122</f>
        <v>15</v>
      </c>
      <c r="J705" s="15">
        <f ca="1">J593/Assumptions!$F$122</f>
        <v>15</v>
      </c>
      <c r="K705" s="15">
        <f ca="1">K593/Assumptions!$F$122</f>
        <v>15</v>
      </c>
      <c r="L705" s="15">
        <f ca="1">L593/Assumptions!$F$122</f>
        <v>13.5</v>
      </c>
      <c r="M705" s="15">
        <f ca="1">M593/Assumptions!$F$122</f>
        <v>13.5</v>
      </c>
      <c r="N705" s="15">
        <f ca="1">N593/Assumptions!$F$122</f>
        <v>13.5</v>
      </c>
      <c r="O705" s="15">
        <f ca="1">O593/Assumptions!$F$122</f>
        <v>13.5</v>
      </c>
      <c r="P705" s="15">
        <f ca="1">P593/Assumptions!$F$122</f>
        <v>13.5</v>
      </c>
      <c r="Q705" s="15">
        <f ca="1">Q593/Assumptions!$F$122</f>
        <v>13.5</v>
      </c>
      <c r="R705" s="15">
        <f ca="1">R593/Assumptions!$F$122</f>
        <v>13.5</v>
      </c>
      <c r="S705" s="15">
        <f ca="1">S593/Assumptions!$F$122</f>
        <v>13.5</v>
      </c>
      <c r="T705" s="15">
        <f ca="1">T593/Assumptions!$F$122</f>
        <v>13.5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19.499999999999996</v>
      </c>
      <c r="G706" s="15">
        <f ca="1">G602/Assumptions!$F$122</f>
        <v>18.900000000000002</v>
      </c>
      <c r="H706" s="15">
        <f ca="1">H602/Assumptions!$F$122</f>
        <v>20.25</v>
      </c>
      <c r="I706" s="15">
        <f ca="1">I602/Assumptions!$F$122</f>
        <v>20.25</v>
      </c>
      <c r="J706" s="15">
        <f ca="1">J602/Assumptions!$F$122</f>
        <v>20.25</v>
      </c>
      <c r="K706" s="15">
        <f ca="1">K602/Assumptions!$F$122</f>
        <v>20.25</v>
      </c>
      <c r="L706" s="15">
        <f ca="1">L602/Assumptions!$F$122</f>
        <v>20.25</v>
      </c>
      <c r="M706" s="15">
        <f ca="1">M602/Assumptions!$F$122</f>
        <v>20.25</v>
      </c>
      <c r="N706" s="15">
        <f ca="1">N602/Assumptions!$F$122</f>
        <v>20.25</v>
      </c>
      <c r="O706" s="15">
        <f ca="1">O602/Assumptions!$F$122</f>
        <v>20.25</v>
      </c>
      <c r="P706" s="15">
        <f ca="1">P602/Assumptions!$F$122</f>
        <v>20.25</v>
      </c>
      <c r="Q706" s="15">
        <f ca="1">Q602/Assumptions!$F$122</f>
        <v>18.974999999999998</v>
      </c>
      <c r="R706" s="15">
        <f ca="1">R602/Assumptions!$F$122</f>
        <v>17.700000000000003</v>
      </c>
      <c r="S706" s="15">
        <f ca="1">S602/Assumptions!$F$122</f>
        <v>16.425000000000001</v>
      </c>
      <c r="T706" s="15">
        <f ca="1">T602/Assumptions!$F$122</f>
        <v>15.150000000000002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9.3333333333333339</v>
      </c>
      <c r="G707" s="15">
        <f ca="1">G611/Assumptions!$F$122</f>
        <v>9.9950617283950596</v>
      </c>
      <c r="H707" s="15">
        <f ca="1">H611/Assumptions!$F$122</f>
        <v>10.488888888888891</v>
      </c>
      <c r="I707" s="15">
        <f ca="1">I611/Assumptions!$F$122</f>
        <v>9.7333333333333343</v>
      </c>
      <c r="J707" s="15">
        <f ca="1">J611/Assumptions!$F$122</f>
        <v>8.9777777777777779</v>
      </c>
      <c r="K707" s="15">
        <f ca="1">K611/Assumptions!$F$122</f>
        <v>8.2222222222222214</v>
      </c>
      <c r="L707" s="15">
        <f ca="1">L611/Assumptions!$F$122</f>
        <v>7.4666666666666712</v>
      </c>
      <c r="M707" s="15">
        <f ca="1">M611/Assumptions!$F$122</f>
        <v>6.711111111111113</v>
      </c>
      <c r="N707" s="15">
        <f ca="1">N611/Assumptions!$F$122</f>
        <v>5.9555555555555593</v>
      </c>
      <c r="O707" s="15">
        <f ca="1">O611/Assumptions!$F$122</f>
        <v>5.2000000000000037</v>
      </c>
      <c r="P707" s="15">
        <f ca="1">P611/Assumptions!$F$122</f>
        <v>4.4444444444444482</v>
      </c>
      <c r="Q707" s="15">
        <f ca="1">Q611/Assumptions!$F$122</f>
        <v>3.6888888888888927</v>
      </c>
      <c r="R707" s="15">
        <f ca="1">R611/Assumptions!$F$122</f>
        <v>2.9333333333333371</v>
      </c>
      <c r="S707" s="15">
        <f ca="1">S611/Assumptions!$F$122</f>
        <v>2.1777777777777816</v>
      </c>
      <c r="T707" s="15">
        <f ca="1">T611/Assumptions!$F$122</f>
        <v>1.4222222222222256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20.666666666666671</v>
      </c>
      <c r="G708" s="15">
        <f ca="1">G620/Assumptions!$F$122</f>
        <v>21.333333333333336</v>
      </c>
      <c r="H708" s="15">
        <f ca="1">H620/Assumptions!$F$122</f>
        <v>22</v>
      </c>
      <c r="I708" s="15">
        <f ca="1">I620/Assumptions!$F$122</f>
        <v>22</v>
      </c>
      <c r="J708" s="15">
        <f ca="1">J620/Assumptions!$F$122</f>
        <v>22</v>
      </c>
      <c r="K708" s="15">
        <f ca="1">K620/Assumptions!$F$122</f>
        <v>22</v>
      </c>
      <c r="L708" s="15">
        <f ca="1">L620/Assumptions!$F$122</f>
        <v>19.8</v>
      </c>
      <c r="M708" s="15">
        <f ca="1">M620/Assumptions!$F$122</f>
        <v>19.8</v>
      </c>
      <c r="N708" s="15">
        <f ca="1">N620/Assumptions!$F$122</f>
        <v>19.8</v>
      </c>
      <c r="O708" s="15">
        <f ca="1">O620/Assumptions!$F$122</f>
        <v>19.8</v>
      </c>
      <c r="P708" s="15">
        <f ca="1">P620/Assumptions!$F$122</f>
        <v>19.8</v>
      </c>
      <c r="Q708" s="15">
        <f ca="1">Q620/Assumptions!$F$122</f>
        <v>19.8</v>
      </c>
      <c r="R708" s="15">
        <f ca="1">R620/Assumptions!$F$122</f>
        <v>19.8</v>
      </c>
      <c r="S708" s="15">
        <f ca="1">S620/Assumptions!$F$122</f>
        <v>19.8</v>
      </c>
      <c r="T708" s="15">
        <f ca="1">T620/Assumptions!$F$122</f>
        <v>19.8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14</v>
      </c>
      <c r="G709" s="15">
        <f ca="1">G629/Assumptions!$F$122</f>
        <v>16</v>
      </c>
      <c r="H709" s="15">
        <f ca="1">H629/Assumptions!$F$122</f>
        <v>18</v>
      </c>
      <c r="I709" s="15">
        <f ca="1">I629/Assumptions!$F$122</f>
        <v>18</v>
      </c>
      <c r="J709" s="15">
        <f ca="1">J629/Assumptions!$F$122</f>
        <v>18</v>
      </c>
      <c r="K709" s="15">
        <f ca="1">K629/Assumptions!$F$122</f>
        <v>18</v>
      </c>
      <c r="L709" s="15">
        <f ca="1">L629/Assumptions!$F$122</f>
        <v>16.2</v>
      </c>
      <c r="M709" s="15">
        <f ca="1">M629/Assumptions!$F$122</f>
        <v>16.2</v>
      </c>
      <c r="N709" s="15">
        <f ca="1">N629/Assumptions!$F$122</f>
        <v>16.2</v>
      </c>
      <c r="O709" s="15">
        <f ca="1">O629/Assumptions!$F$122</f>
        <v>16.2</v>
      </c>
      <c r="P709" s="15">
        <f ca="1">P629/Assumptions!$F$122</f>
        <v>16.2</v>
      </c>
      <c r="Q709" s="15">
        <f ca="1">Q629/Assumptions!$F$122</f>
        <v>16.2</v>
      </c>
      <c r="R709" s="15">
        <f ca="1">R629/Assumptions!$F$122</f>
        <v>16.2</v>
      </c>
      <c r="S709" s="15">
        <f ca="1">S629/Assumptions!$F$122</f>
        <v>16.2</v>
      </c>
      <c r="T709" s="15">
        <f ca="1">T629/Assumptions!$F$122</f>
        <v>16.2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476.5</v>
      </c>
      <c r="G717" s="15">
        <f t="shared" ca="1" si="257"/>
        <v>480.22839506172841</v>
      </c>
      <c r="H717" s="15">
        <f t="shared" ca="1" si="257"/>
        <v>485.73888888888888</v>
      </c>
      <c r="I717" s="15">
        <f t="shared" ca="1" si="257"/>
        <v>484.98333333333335</v>
      </c>
      <c r="J717" s="15">
        <f t="shared" ca="1" si="257"/>
        <v>484.22777777777776</v>
      </c>
      <c r="K717" s="15">
        <f t="shared" ca="1" si="257"/>
        <v>483.47222222222223</v>
      </c>
      <c r="L717" s="15">
        <f t="shared" ca="1" si="257"/>
        <v>477.2166666666667</v>
      </c>
      <c r="M717" s="15">
        <f t="shared" ca="1" si="257"/>
        <v>476.46111111111111</v>
      </c>
      <c r="N717" s="15">
        <f t="shared" ca="1" si="257"/>
        <v>475.70555555555558</v>
      </c>
      <c r="O717" s="15">
        <f t="shared" ca="1" si="257"/>
        <v>474.95</v>
      </c>
      <c r="P717" s="15">
        <f t="shared" ca="1" si="257"/>
        <v>474.19444444444446</v>
      </c>
      <c r="Q717" s="15">
        <f t="shared" ca="1" si="257"/>
        <v>472.16388888888889</v>
      </c>
      <c r="R717" s="15">
        <f t="shared" ca="1" si="257"/>
        <v>470.13333333333333</v>
      </c>
      <c r="S717" s="15">
        <f t="shared" ca="1" si="257"/>
        <v>468.10277777777776</v>
      </c>
      <c r="T717" s="15">
        <f t="shared" ca="1" si="257"/>
        <v>466.07222222222219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142.94999999999999</v>
      </c>
      <c r="G719" s="15">
        <f t="shared" ref="G719:T719" ca="1" si="258">G717*G718</f>
        <v>144.06851851851852</v>
      </c>
      <c r="H719" s="15">
        <f t="shared" ca="1" si="258"/>
        <v>145.72166666666666</v>
      </c>
      <c r="I719" s="15">
        <f t="shared" ca="1" si="258"/>
        <v>145.495</v>
      </c>
      <c r="J719" s="15">
        <f t="shared" ca="1" si="258"/>
        <v>145.26833333333332</v>
      </c>
      <c r="K719" s="15">
        <f t="shared" ca="1" si="258"/>
        <v>145.04166666666666</v>
      </c>
      <c r="L719" s="15">
        <f t="shared" ca="1" si="258"/>
        <v>143.16499999999999</v>
      </c>
      <c r="M719" s="15">
        <f t="shared" ca="1" si="258"/>
        <v>142.93833333333333</v>
      </c>
      <c r="N719" s="15">
        <f t="shared" ca="1" si="258"/>
        <v>142.71166666666667</v>
      </c>
      <c r="O719" s="15">
        <f t="shared" ca="1" si="258"/>
        <v>142.48499999999999</v>
      </c>
      <c r="P719" s="15">
        <f t="shared" ca="1" si="258"/>
        <v>142.25833333333333</v>
      </c>
      <c r="Q719" s="15">
        <f t="shared" ca="1" si="258"/>
        <v>141.64916666666667</v>
      </c>
      <c r="R719" s="15">
        <f t="shared" ca="1" si="258"/>
        <v>141.04</v>
      </c>
      <c r="S719" s="15">
        <f t="shared" ca="1" si="258"/>
        <v>140.43083333333331</v>
      </c>
      <c r="T719" s="15">
        <f t="shared" ca="1" si="258"/>
        <v>139.82166666666666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-484.57627118644064</v>
      </c>
      <c r="G724" s="15">
        <f t="shared" ref="G724:T724" ca="1" si="259">G719*G722</f>
        <v>-488.36785938480853</v>
      </c>
      <c r="H724" s="15">
        <f t="shared" ca="1" si="259"/>
        <v>-493.97175141242934</v>
      </c>
      <c r="I724" s="15">
        <f t="shared" ca="1" si="259"/>
        <v>-493.20338983050846</v>
      </c>
      <c r="J724" s="15">
        <f t="shared" ca="1" si="259"/>
        <v>-492.43502824858751</v>
      </c>
      <c r="K724" s="15">
        <f t="shared" ca="1" si="259"/>
        <v>-491.66666666666663</v>
      </c>
      <c r="L724" s="15">
        <f t="shared" ca="1" si="259"/>
        <v>-485.30508474576266</v>
      </c>
      <c r="M724" s="15">
        <f t="shared" ca="1" si="259"/>
        <v>-484.53672316384177</v>
      </c>
      <c r="N724" s="15">
        <f t="shared" ca="1" si="259"/>
        <v>-483.76836158192089</v>
      </c>
      <c r="O724" s="15">
        <f t="shared" ca="1" si="259"/>
        <v>-482.99999999999994</v>
      </c>
      <c r="P724" s="15">
        <f t="shared" ca="1" si="259"/>
        <v>-482.23163841807906</v>
      </c>
      <c r="Q724" s="15">
        <f t="shared" ca="1" si="259"/>
        <v>-480.16666666666669</v>
      </c>
      <c r="R724" s="15">
        <f t="shared" ca="1" si="259"/>
        <v>-478.1016949152542</v>
      </c>
      <c r="S724" s="15">
        <f t="shared" ca="1" si="259"/>
        <v>-476.03672316384171</v>
      </c>
      <c r="T724" s="15">
        <f t="shared" ca="1" si="259"/>
        <v>-473.97175141242934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-484.57627118644064</v>
      </c>
      <c r="G726" s="15">
        <f t="shared" ca="1" si="260"/>
        <v>-488.36785938480853</v>
      </c>
      <c r="H726" s="15">
        <f t="shared" ca="1" si="260"/>
        <v>-493.97175141242934</v>
      </c>
      <c r="I726" s="15">
        <f t="shared" ca="1" si="260"/>
        <v>-493.20338983050846</v>
      </c>
      <c r="J726" s="15">
        <f t="shared" ca="1" si="260"/>
        <v>-492.43502824858751</v>
      </c>
      <c r="K726" s="15">
        <f t="shared" ca="1" si="260"/>
        <v>-491.66666666666663</v>
      </c>
      <c r="L726" s="15">
        <f t="shared" ca="1" si="260"/>
        <v>-485.30508474576266</v>
      </c>
      <c r="M726" s="15">
        <f t="shared" ca="1" si="260"/>
        <v>-484.53672316384177</v>
      </c>
      <c r="N726" s="15">
        <f t="shared" ca="1" si="260"/>
        <v>-483.76836158192089</v>
      </c>
      <c r="O726" s="15">
        <f t="shared" ca="1" si="260"/>
        <v>-482.99999999999994</v>
      </c>
      <c r="P726" s="15">
        <f t="shared" ca="1" si="260"/>
        <v>-482.23163841807906</v>
      </c>
      <c r="Q726" s="15">
        <f t="shared" ca="1" si="260"/>
        <v>-480.16666666666669</v>
      </c>
      <c r="R726" s="15">
        <f t="shared" ca="1" si="260"/>
        <v>-478.1016949152542</v>
      </c>
      <c r="S726" s="15">
        <f t="shared" ca="1" si="260"/>
        <v>-476.03672316384171</v>
      </c>
      <c r="T726" s="15">
        <f t="shared" ca="1" si="260"/>
        <v>-473.97175141242934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-IFERROR(INDEX(Assumptions!$F$89:$F$90,MATCH('PP1'!F562,Assumptions!$B$89:$B$90,0))*'PP1'!F249,0)</f>
        <v>0</v>
      </c>
      <c r="G729" s="15">
        <f>-IFERROR(INDEX(Assumptions!$F$89:$F$90,MATCH('PP1'!G562,Assumptions!$B$89:$B$90,0))*'PP1'!G249,0)</f>
        <v>0</v>
      </c>
      <c r="H729" s="15">
        <f>-IFERROR(INDEX(Assumptions!$F$89:$F$90,MATCH('PP1'!H562,Assumptions!$B$89:$B$90,0))*'PP1'!H249,0)</f>
        <v>0</v>
      </c>
      <c r="I729" s="15">
        <f>-IFERROR(INDEX(Assumptions!$F$89:$F$90,MATCH('PP1'!I562,Assumptions!$B$89:$B$90,0))*'PP1'!I249,0)</f>
        <v>0</v>
      </c>
      <c r="J729" s="15">
        <f>-IFERROR(INDEX(Assumptions!$F$89:$F$90,MATCH('PP1'!J562,Assumptions!$B$89:$B$90,0))*'PP1'!J249,0)</f>
        <v>0</v>
      </c>
      <c r="K729" s="15">
        <f>-IFERROR(INDEX(Assumptions!$F$89:$F$90,MATCH('PP1'!K562,Assumptions!$B$89:$B$90,0))*'PP1'!K249,0)</f>
        <v>0</v>
      </c>
      <c r="L729" s="15">
        <f>-IFERROR(INDEX(Assumptions!$F$89:$F$90,MATCH('PP1'!L562,Assumptions!$B$89:$B$90,0))*'PP1'!L249,0)</f>
        <v>0</v>
      </c>
      <c r="M729" s="15">
        <f>-IFERROR(INDEX(Assumptions!$F$89:$F$90,MATCH('PP1'!M562,Assumptions!$B$89:$B$90,0))*'PP1'!M249,0)</f>
        <v>0</v>
      </c>
      <c r="N729" s="15">
        <f>-IFERROR(INDEX(Assumptions!$F$89:$F$90,MATCH('PP1'!N562,Assumptions!$B$89:$B$90,0))*'PP1'!N249,0)</f>
        <v>0</v>
      </c>
      <c r="O729" s="15">
        <f>-IFERROR(INDEX(Assumptions!$F$89:$F$90,MATCH('PP1'!O562,Assumptions!$B$89:$B$90,0))*'PP1'!O249,0)</f>
        <v>0</v>
      </c>
      <c r="P729" s="15">
        <f>-IFERROR(INDEX(Assumptions!$F$89:$F$90,MATCH('PP1'!P562,Assumptions!$B$89:$B$90,0))*'PP1'!P249,0)</f>
        <v>0</v>
      </c>
      <c r="Q729" s="15">
        <f>-IFERROR(INDEX(Assumptions!$F$89:$F$90,MATCH('PP1'!Q562,Assumptions!$B$89:$B$90,0))*'PP1'!Q249,0)</f>
        <v>0</v>
      </c>
      <c r="R729" s="15">
        <f>-IFERROR(INDEX(Assumptions!$F$89:$F$90,MATCH('PP1'!R562,Assumptions!$B$89:$B$90,0))*'PP1'!R249,0)</f>
        <v>0</v>
      </c>
      <c r="S729" s="15">
        <f>-IFERROR(INDEX(Assumptions!$F$89:$F$90,MATCH('PP1'!S562,Assumptions!$B$89:$B$90,0))*'PP1'!S249,0)</f>
        <v>0</v>
      </c>
      <c r="T729" s="15">
        <f>-IFERROR(INDEX(Assumptions!$F$89:$F$90,MATCH('PP1'!T562,Assumptions!$B$89:$B$90,0))*'PP1'!T249,0)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-IFERROR(INDEX(Assumptions!$F$89:$F$90,MATCH('PP1'!F563,Assumptions!$B$89:$B$90,0))*'PP1'!F250,0)</f>
        <v>0</v>
      </c>
      <c r="G730" s="15">
        <f>-IFERROR(INDEX(Assumptions!$F$89:$F$90,MATCH('PP1'!G563,Assumptions!$B$89:$B$90,0))*'PP1'!G250,0)</f>
        <v>0</v>
      </c>
      <c r="H730" s="15">
        <f>-IFERROR(INDEX(Assumptions!$F$89:$F$90,MATCH('PP1'!H563,Assumptions!$B$89:$B$90,0))*'PP1'!H250,0)</f>
        <v>0</v>
      </c>
      <c r="I730" s="15">
        <f>-IFERROR(INDEX(Assumptions!$F$89:$F$90,MATCH('PP1'!I563,Assumptions!$B$89:$B$90,0))*'PP1'!I250,0)</f>
        <v>0</v>
      </c>
      <c r="J730" s="15">
        <f>-IFERROR(INDEX(Assumptions!$F$89:$F$90,MATCH('PP1'!J563,Assumptions!$B$89:$B$90,0))*'PP1'!J250,0)</f>
        <v>0</v>
      </c>
      <c r="K730" s="15">
        <f>-IFERROR(INDEX(Assumptions!$F$89:$F$90,MATCH('PP1'!K563,Assumptions!$B$89:$B$90,0))*'PP1'!K250,0)</f>
        <v>0</v>
      </c>
      <c r="L730" s="15">
        <f>-IFERROR(INDEX(Assumptions!$F$89:$F$90,MATCH('PP1'!L563,Assumptions!$B$89:$B$90,0))*'PP1'!L250,0)</f>
        <v>0</v>
      </c>
      <c r="M730" s="15">
        <f>-IFERROR(INDEX(Assumptions!$F$89:$F$90,MATCH('PP1'!M563,Assumptions!$B$89:$B$90,0))*'PP1'!M250,0)</f>
        <v>0</v>
      </c>
      <c r="N730" s="15">
        <f>-IFERROR(INDEX(Assumptions!$F$89:$F$90,MATCH('PP1'!N563,Assumptions!$B$89:$B$90,0))*'PP1'!N250,0)</f>
        <v>0</v>
      </c>
      <c r="O730" s="15">
        <f>-IFERROR(INDEX(Assumptions!$F$89:$F$90,MATCH('PP1'!O563,Assumptions!$B$89:$B$90,0))*'PP1'!O250,0)</f>
        <v>0</v>
      </c>
      <c r="P730" s="15">
        <f>-IFERROR(INDEX(Assumptions!$F$89:$F$90,MATCH('PP1'!P563,Assumptions!$B$89:$B$90,0))*'PP1'!P250,0)</f>
        <v>0</v>
      </c>
      <c r="Q730" s="15">
        <f>-IFERROR(INDEX(Assumptions!$F$89:$F$90,MATCH('PP1'!Q563,Assumptions!$B$89:$B$90,0))*'PP1'!Q250,0)</f>
        <v>0</v>
      </c>
      <c r="R730" s="15">
        <f>-IFERROR(INDEX(Assumptions!$F$89:$F$90,MATCH('PP1'!R563,Assumptions!$B$89:$B$90,0))*'PP1'!R250,0)</f>
        <v>0</v>
      </c>
      <c r="S730" s="15">
        <f>-IFERROR(INDEX(Assumptions!$F$89:$F$90,MATCH('PP1'!S563,Assumptions!$B$89:$B$90,0))*'PP1'!S250,0)</f>
        <v>0</v>
      </c>
      <c r="T730" s="15">
        <f>-IFERROR(INDEX(Assumptions!$F$89:$F$90,MATCH('PP1'!T563,Assumptions!$B$89:$B$90,0))*'PP1'!T250,0)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-IFERROR(INDEX(Assumptions!$F$89:$F$90,MATCH('PP1'!F564,Assumptions!$B$89:$B$90,0))*'PP1'!F251,0)</f>
        <v>0</v>
      </c>
      <c r="G731" s="15">
        <f>-IFERROR(INDEX(Assumptions!$F$89:$F$90,MATCH('PP1'!G564,Assumptions!$B$89:$B$90,0))*'PP1'!G251,0)</f>
        <v>0</v>
      </c>
      <c r="H731" s="15">
        <f>-IFERROR(INDEX(Assumptions!$F$89:$F$90,MATCH('PP1'!H564,Assumptions!$B$89:$B$90,0))*'PP1'!H251,0)</f>
        <v>0</v>
      </c>
      <c r="I731" s="15">
        <f>-IFERROR(INDEX(Assumptions!$F$89:$F$90,MATCH('PP1'!I564,Assumptions!$B$89:$B$90,0))*'PP1'!I251,0)</f>
        <v>0</v>
      </c>
      <c r="J731" s="15">
        <f>-IFERROR(INDEX(Assumptions!$F$89:$F$90,MATCH('PP1'!J564,Assumptions!$B$89:$B$90,0))*'PP1'!J251,0)</f>
        <v>0</v>
      </c>
      <c r="K731" s="15">
        <f>-IFERROR(INDEX(Assumptions!$F$89:$F$90,MATCH('PP1'!K564,Assumptions!$B$89:$B$90,0))*'PP1'!K251,0)</f>
        <v>0</v>
      </c>
      <c r="L731" s="15">
        <f>-IFERROR(INDEX(Assumptions!$F$89:$F$90,MATCH('PP1'!L564,Assumptions!$B$89:$B$90,0))*'PP1'!L251,0)</f>
        <v>0</v>
      </c>
      <c r="M731" s="15">
        <f>-IFERROR(INDEX(Assumptions!$F$89:$F$90,MATCH('PP1'!M564,Assumptions!$B$89:$B$90,0))*'PP1'!M251,0)</f>
        <v>0</v>
      </c>
      <c r="N731" s="15">
        <f>-IFERROR(INDEX(Assumptions!$F$89:$F$90,MATCH('PP1'!N564,Assumptions!$B$89:$B$90,0))*'PP1'!N251,0)</f>
        <v>0</v>
      </c>
      <c r="O731" s="15">
        <f>-IFERROR(INDEX(Assumptions!$F$89:$F$90,MATCH('PP1'!O564,Assumptions!$B$89:$B$90,0))*'PP1'!O251,0)</f>
        <v>0</v>
      </c>
      <c r="P731" s="15">
        <f>-IFERROR(INDEX(Assumptions!$F$89:$F$90,MATCH('PP1'!P564,Assumptions!$B$89:$B$90,0))*'PP1'!P251,0)</f>
        <v>0</v>
      </c>
      <c r="Q731" s="15">
        <f>-IFERROR(INDEX(Assumptions!$F$89:$F$90,MATCH('PP1'!Q564,Assumptions!$B$89:$B$90,0))*'PP1'!Q251,0)</f>
        <v>0</v>
      </c>
      <c r="R731" s="15">
        <f>-IFERROR(INDEX(Assumptions!$F$89:$F$90,MATCH('PP1'!R564,Assumptions!$B$89:$B$90,0))*'PP1'!R251,0)</f>
        <v>0</v>
      </c>
      <c r="S731" s="15">
        <f>-IFERROR(INDEX(Assumptions!$F$89:$F$90,MATCH('PP1'!S564,Assumptions!$B$89:$B$90,0))*'PP1'!S251,0)</f>
        <v>0</v>
      </c>
      <c r="T731" s="15">
        <f>-IFERROR(INDEX(Assumptions!$F$89:$F$90,MATCH('PP1'!T564,Assumptions!$B$89:$B$90,0))*'PP1'!T251,0)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-IFERROR(INDEX(Assumptions!$F$89:$F$90,MATCH('PP1'!F565,Assumptions!$B$89:$B$90,0))*'PP1'!F252,0)</f>
        <v>0</v>
      </c>
      <c r="G732" s="15">
        <f>-IFERROR(INDEX(Assumptions!$F$89:$F$90,MATCH('PP1'!G565,Assumptions!$B$89:$B$90,0))*'PP1'!G252,0)</f>
        <v>0</v>
      </c>
      <c r="H732" s="15">
        <f>-IFERROR(INDEX(Assumptions!$F$89:$F$90,MATCH('PP1'!H565,Assumptions!$B$89:$B$90,0))*'PP1'!H252,0)</f>
        <v>0</v>
      </c>
      <c r="I732" s="15">
        <f>-IFERROR(INDEX(Assumptions!$F$89:$F$90,MATCH('PP1'!I565,Assumptions!$B$89:$B$90,0))*'PP1'!I252,0)</f>
        <v>0</v>
      </c>
      <c r="J732" s="15">
        <f>-IFERROR(INDEX(Assumptions!$F$89:$F$90,MATCH('PP1'!J565,Assumptions!$B$89:$B$90,0))*'PP1'!J252,0)</f>
        <v>0</v>
      </c>
      <c r="K732" s="15">
        <f>-IFERROR(INDEX(Assumptions!$F$89:$F$90,MATCH('PP1'!K565,Assumptions!$B$89:$B$90,0))*'PP1'!K252,0)</f>
        <v>0</v>
      </c>
      <c r="L732" s="15">
        <f>-IFERROR(INDEX(Assumptions!$F$89:$F$90,MATCH('PP1'!L565,Assumptions!$B$89:$B$90,0))*'PP1'!L252,0)</f>
        <v>0</v>
      </c>
      <c r="M732" s="15">
        <f>-IFERROR(INDEX(Assumptions!$F$89:$F$90,MATCH('PP1'!M565,Assumptions!$B$89:$B$90,0))*'PP1'!M252,0)</f>
        <v>0</v>
      </c>
      <c r="N732" s="15">
        <f>-IFERROR(INDEX(Assumptions!$F$89:$F$90,MATCH('PP1'!N565,Assumptions!$B$89:$B$90,0))*'PP1'!N252,0)</f>
        <v>0</v>
      </c>
      <c r="O732" s="15">
        <f>-IFERROR(INDEX(Assumptions!$F$89:$F$90,MATCH('PP1'!O565,Assumptions!$B$89:$B$90,0))*'PP1'!O252,0)</f>
        <v>0</v>
      </c>
      <c r="P732" s="15">
        <f>-IFERROR(INDEX(Assumptions!$F$89:$F$90,MATCH('PP1'!P565,Assumptions!$B$89:$B$90,0))*'PP1'!P252,0)</f>
        <v>0</v>
      </c>
      <c r="Q732" s="15">
        <f>-IFERROR(INDEX(Assumptions!$F$89:$F$90,MATCH('PP1'!Q565,Assumptions!$B$89:$B$90,0))*'PP1'!Q252,0)</f>
        <v>0</v>
      </c>
      <c r="R732" s="15">
        <f>-IFERROR(INDEX(Assumptions!$F$89:$F$90,MATCH('PP1'!R565,Assumptions!$B$89:$B$90,0))*'PP1'!R252,0)</f>
        <v>0</v>
      </c>
      <c r="S732" s="15">
        <f>-IFERROR(INDEX(Assumptions!$F$89:$F$90,MATCH('PP1'!S565,Assumptions!$B$89:$B$90,0))*'PP1'!S252,0)</f>
        <v>0</v>
      </c>
      <c r="T732" s="15">
        <f>-IFERROR(INDEX(Assumptions!$F$89:$F$90,MATCH('PP1'!T565,Assumptions!$B$89:$B$90,0))*'PP1'!T252,0)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-IFERROR(INDEX(Assumptions!$F$89:$F$90,MATCH('PP1'!F566,Assumptions!$B$89:$B$90,0))*'PP1'!F253,0)</f>
        <v>0</v>
      </c>
      <c r="G733" s="15">
        <f>-IFERROR(INDEX(Assumptions!$F$89:$F$90,MATCH('PP1'!G566,Assumptions!$B$89:$B$90,0))*'PP1'!G253,0)</f>
        <v>0</v>
      </c>
      <c r="H733" s="15">
        <f>-IFERROR(INDEX(Assumptions!$F$89:$F$90,MATCH('PP1'!H566,Assumptions!$B$89:$B$90,0))*'PP1'!H253,0)</f>
        <v>0</v>
      </c>
      <c r="I733" s="15">
        <f>-IFERROR(INDEX(Assumptions!$F$89:$F$90,MATCH('PP1'!I566,Assumptions!$B$89:$B$90,0))*'PP1'!I253,0)</f>
        <v>0</v>
      </c>
      <c r="J733" s="15">
        <f>-IFERROR(INDEX(Assumptions!$F$89:$F$90,MATCH('PP1'!J566,Assumptions!$B$89:$B$90,0))*'PP1'!J253,0)</f>
        <v>0</v>
      </c>
      <c r="K733" s="15">
        <f>-IFERROR(INDEX(Assumptions!$F$89:$F$90,MATCH('PP1'!K566,Assumptions!$B$89:$B$90,0))*'PP1'!K253,0)</f>
        <v>0</v>
      </c>
      <c r="L733" s="15">
        <f>-IFERROR(INDEX(Assumptions!$F$89:$F$90,MATCH('PP1'!L566,Assumptions!$B$89:$B$90,0))*'PP1'!L253,0)</f>
        <v>0</v>
      </c>
      <c r="M733" s="15">
        <f>-IFERROR(INDEX(Assumptions!$F$89:$F$90,MATCH('PP1'!M566,Assumptions!$B$89:$B$90,0))*'PP1'!M253,0)</f>
        <v>0</v>
      </c>
      <c r="N733" s="15">
        <f>-IFERROR(INDEX(Assumptions!$F$89:$F$90,MATCH('PP1'!N566,Assumptions!$B$89:$B$90,0))*'PP1'!N253,0)</f>
        <v>0</v>
      </c>
      <c r="O733" s="15">
        <f>-IFERROR(INDEX(Assumptions!$F$89:$F$90,MATCH('PP1'!O566,Assumptions!$B$89:$B$90,0))*'PP1'!O253,0)</f>
        <v>0</v>
      </c>
      <c r="P733" s="15">
        <f>-IFERROR(INDEX(Assumptions!$F$89:$F$90,MATCH('PP1'!P566,Assumptions!$B$89:$B$90,0))*'PP1'!P253,0)</f>
        <v>0</v>
      </c>
      <c r="Q733" s="15">
        <f>-IFERROR(INDEX(Assumptions!$F$89:$F$90,MATCH('PP1'!Q566,Assumptions!$B$89:$B$90,0))*'PP1'!Q253,0)</f>
        <v>0</v>
      </c>
      <c r="R733" s="15">
        <f>-IFERROR(INDEX(Assumptions!$F$89:$F$90,MATCH('PP1'!R566,Assumptions!$B$89:$B$90,0))*'PP1'!R253,0)</f>
        <v>0</v>
      </c>
      <c r="S733" s="15">
        <f>-IFERROR(INDEX(Assumptions!$F$89:$F$90,MATCH('PP1'!S566,Assumptions!$B$89:$B$90,0))*'PP1'!S253,0)</f>
        <v>0</v>
      </c>
      <c r="T733" s="15">
        <f>-IFERROR(INDEX(Assumptions!$F$89:$F$90,MATCH('PP1'!T566,Assumptions!$B$89:$B$90,0))*'PP1'!T253,0)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-240.28579083385063</v>
      </c>
      <c r="G814" s="15">
        <f t="shared" si="302"/>
        <v>-229.04277407407409</v>
      </c>
      <c r="H814" s="15">
        <f t="shared" si="302"/>
        <v>-229.04277407407409</v>
      </c>
      <c r="I814" s="15">
        <f t="shared" si="302"/>
        <v>-229.04277407407409</v>
      </c>
      <c r="J814" s="15">
        <f t="shared" si="302"/>
        <v>-229.04277407407409</v>
      </c>
      <c r="K814" s="15">
        <f t="shared" si="302"/>
        <v>-229.04277407407409</v>
      </c>
      <c r="L814" s="15">
        <f t="shared" si="302"/>
        <v>-229.04277407407409</v>
      </c>
      <c r="M814" s="15">
        <f t="shared" si="302"/>
        <v>-229.04277407407409</v>
      </c>
      <c r="N814" s="15">
        <f t="shared" si="302"/>
        <v>-229.04277407407409</v>
      </c>
      <c r="O814" s="15">
        <f t="shared" si="302"/>
        <v>-229.04277407407409</v>
      </c>
      <c r="P814" s="15">
        <f t="shared" si="302"/>
        <v>-229.04277407407409</v>
      </c>
      <c r="Q814" s="15">
        <f t="shared" si="302"/>
        <v>-229.04277407407409</v>
      </c>
      <c r="R814" s="15">
        <f t="shared" si="302"/>
        <v>-229.04277407407409</v>
      </c>
      <c r="S814" s="15">
        <f t="shared" si="302"/>
        <v>-229.04277407407409</v>
      </c>
      <c r="T814" s="15">
        <f t="shared" si="302"/>
        <v>-229.04277407407409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-240.28579083385063</v>
      </c>
      <c r="G918" s="48">
        <f t="shared" ref="G918:T918" si="335">SUM(G910:G917)</f>
        <v>-229.04277407407409</v>
      </c>
      <c r="H918" s="48">
        <f t="shared" si="335"/>
        <v>-229.04277407407409</v>
      </c>
      <c r="I918" s="48">
        <f t="shared" si="335"/>
        <v>-229.04277407407409</v>
      </c>
      <c r="J918" s="48">
        <f t="shared" si="335"/>
        <v>-229.04277407407409</v>
      </c>
      <c r="K918" s="48">
        <f t="shared" si="335"/>
        <v>-229.04277407407409</v>
      </c>
      <c r="L918" s="48">
        <f t="shared" si="335"/>
        <v>-229.04277407407409</v>
      </c>
      <c r="M918" s="48">
        <f t="shared" si="335"/>
        <v>-229.04277407407409</v>
      </c>
      <c r="N918" s="48">
        <f t="shared" si="335"/>
        <v>-229.04277407407409</v>
      </c>
      <c r="O918" s="48">
        <f t="shared" si="335"/>
        <v>-229.04277407407409</v>
      </c>
      <c r="P918" s="48">
        <f t="shared" si="335"/>
        <v>-229.04277407407409</v>
      </c>
      <c r="Q918" s="48">
        <f t="shared" si="335"/>
        <v>-229.04277407407409</v>
      </c>
      <c r="R918" s="48">
        <f t="shared" si="335"/>
        <v>-229.04277407407409</v>
      </c>
      <c r="S918" s="48">
        <f t="shared" si="335"/>
        <v>-229.04277407407409</v>
      </c>
      <c r="T918" s="48">
        <f t="shared" si="335"/>
        <v>-229.04277407407409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-240.28579083385063</v>
      </c>
      <c r="G940" s="55">
        <f t="shared" ca="1" si="340"/>
        <v>-229.04277407407409</v>
      </c>
      <c r="H940" s="55">
        <f t="shared" ca="1" si="340"/>
        <v>-229.04277407407409</v>
      </c>
      <c r="I940" s="55">
        <f t="shared" ca="1" si="340"/>
        <v>-229.04277407407409</v>
      </c>
      <c r="J940" s="55">
        <f t="shared" ca="1" si="340"/>
        <v>-229.04277407407409</v>
      </c>
      <c r="K940" s="55">
        <f t="shared" ca="1" si="340"/>
        <v>-229.04277407407409</v>
      </c>
      <c r="L940" s="55">
        <f t="shared" ca="1" si="340"/>
        <v>-229.04277407407409</v>
      </c>
      <c r="M940" s="55">
        <f t="shared" ca="1" si="340"/>
        <v>-229.04277407407409</v>
      </c>
      <c r="N940" s="55">
        <f t="shared" ca="1" si="340"/>
        <v>-229.04277407407409</v>
      </c>
      <c r="O940" s="55">
        <f t="shared" ca="1" si="340"/>
        <v>-229.04277407407409</v>
      </c>
      <c r="P940" s="55">
        <f t="shared" ca="1" si="340"/>
        <v>-229.04277407407409</v>
      </c>
      <c r="Q940" s="55">
        <f t="shared" ca="1" si="340"/>
        <v>-229.04277407407409</v>
      </c>
      <c r="R940" s="55">
        <f t="shared" ca="1" si="340"/>
        <v>-229.04277407407409</v>
      </c>
      <c r="S940" s="55">
        <f t="shared" ca="1" si="340"/>
        <v>-229.04277407407409</v>
      </c>
      <c r="T940" s="55">
        <f t="shared" ca="1" si="340"/>
        <v>-229.04277407407409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2543.625</v>
      </c>
      <c r="G953" s="15">
        <f t="shared" ca="1" si="341"/>
        <v>2667.5941358024688</v>
      </c>
      <c r="H953" s="15">
        <f t="shared" ca="1" si="341"/>
        <v>2850.8180555555555</v>
      </c>
      <c r="I953" s="15">
        <f t="shared" ca="1" si="341"/>
        <v>2825.6958333333337</v>
      </c>
      <c r="J953" s="15">
        <f t="shared" ca="1" si="341"/>
        <v>2800.5736111111109</v>
      </c>
      <c r="K953" s="15">
        <f t="shared" ca="1" si="341"/>
        <v>2775.4513888888891</v>
      </c>
      <c r="L953" s="15">
        <f t="shared" ca="1" si="341"/>
        <v>2567.4541666666669</v>
      </c>
      <c r="M953" s="15">
        <f t="shared" ca="1" si="341"/>
        <v>2542.3319444444446</v>
      </c>
      <c r="N953" s="15">
        <f t="shared" ca="1" si="341"/>
        <v>2517.2097222222224</v>
      </c>
      <c r="O953" s="15">
        <f t="shared" ca="1" si="341"/>
        <v>2492.0875000000005</v>
      </c>
      <c r="P953" s="15">
        <f t="shared" ca="1" si="341"/>
        <v>2466.9652777777778</v>
      </c>
      <c r="Q953" s="15">
        <f t="shared" ca="1" si="341"/>
        <v>2399.4493055555558</v>
      </c>
      <c r="R953" s="15">
        <f t="shared" ca="1" si="341"/>
        <v>2331.9333333333334</v>
      </c>
      <c r="S953" s="15">
        <f t="shared" ca="1" si="341"/>
        <v>2264.4173611111114</v>
      </c>
      <c r="T953" s="15">
        <f t="shared" ca="1" si="341"/>
        <v>2196.901388888889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-484.57627118644064</v>
      </c>
      <c r="G960" s="15">
        <f t="shared" ca="1" si="348"/>
        <v>-488.36785938480853</v>
      </c>
      <c r="H960" s="15">
        <f t="shared" ca="1" si="348"/>
        <v>-493.97175141242934</v>
      </c>
      <c r="I960" s="15">
        <f t="shared" ca="1" si="348"/>
        <v>-493.20338983050846</v>
      </c>
      <c r="J960" s="15">
        <f t="shared" ca="1" si="348"/>
        <v>-492.43502824858751</v>
      </c>
      <c r="K960" s="15">
        <f t="shared" ca="1" si="348"/>
        <v>-491.66666666666663</v>
      </c>
      <c r="L960" s="15">
        <f t="shared" ca="1" si="348"/>
        <v>-485.30508474576266</v>
      </c>
      <c r="M960" s="15">
        <f t="shared" ca="1" si="348"/>
        <v>-484.53672316384177</v>
      </c>
      <c r="N960" s="15">
        <f t="shared" ca="1" si="348"/>
        <v>-483.76836158192089</v>
      </c>
      <c r="O960" s="15">
        <f t="shared" ca="1" si="348"/>
        <v>-482.99999999999994</v>
      </c>
      <c r="P960" s="15">
        <f t="shared" ca="1" si="348"/>
        <v>-482.23163841807906</v>
      </c>
      <c r="Q960" s="15">
        <f t="shared" ca="1" si="348"/>
        <v>-480.16666666666669</v>
      </c>
      <c r="R960" s="15">
        <f t="shared" ca="1" si="348"/>
        <v>-478.1016949152542</v>
      </c>
      <c r="S960" s="15">
        <f t="shared" ca="1" si="348"/>
        <v>-476.03672316384171</v>
      </c>
      <c r="T960" s="15">
        <f t="shared" ca="1" si="348"/>
        <v>-473.97175141242934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2517.0129379797081</v>
      </c>
      <c r="G972" s="15">
        <f t="shared" ca="1" si="361"/>
        <v>2648.433502343586</v>
      </c>
      <c r="H972" s="15">
        <f t="shared" ca="1" si="361"/>
        <v>2826.0535300690517</v>
      </c>
      <c r="I972" s="15">
        <f t="shared" ca="1" si="361"/>
        <v>2801.6996694287509</v>
      </c>
      <c r="J972" s="15">
        <f t="shared" ca="1" si="361"/>
        <v>2777.3458087884492</v>
      </c>
      <c r="K972" s="15">
        <f t="shared" ca="1" si="361"/>
        <v>2752.9919481481484</v>
      </c>
      <c r="L972" s="15">
        <f t="shared" ca="1" si="361"/>
        <v>2551.3563078468301</v>
      </c>
      <c r="M972" s="15">
        <f t="shared" ca="1" si="361"/>
        <v>2527.0024472065288</v>
      </c>
      <c r="N972" s="15">
        <f t="shared" ca="1" si="361"/>
        <v>2502.6485865662271</v>
      </c>
      <c r="O972" s="15">
        <f t="shared" ca="1" si="361"/>
        <v>2478.2947259259263</v>
      </c>
      <c r="P972" s="15">
        <f t="shared" ca="1" si="361"/>
        <v>2453.9408652856246</v>
      </c>
      <c r="Q972" s="15">
        <f t="shared" ca="1" si="361"/>
        <v>2388.4898648148151</v>
      </c>
      <c r="R972" s="15">
        <f t="shared" ca="1" si="361"/>
        <v>2323.0388643440051</v>
      </c>
      <c r="S972" s="15">
        <f t="shared" ca="1" si="361"/>
        <v>2257.5878638731956</v>
      </c>
      <c r="T972" s="15">
        <f t="shared" ca="1" si="361"/>
        <v>2192.1368634023852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2517.0129379797081</v>
      </c>
      <c r="G974" s="15">
        <f t="shared" ca="1" si="362"/>
        <v>2648.433502343586</v>
      </c>
      <c r="H974" s="15">
        <f t="shared" ca="1" si="362"/>
        <v>2826.0535300690517</v>
      </c>
      <c r="I974" s="15">
        <f t="shared" ca="1" si="362"/>
        <v>2801.6996694287509</v>
      </c>
      <c r="J974" s="15">
        <f t="shared" ca="1" si="362"/>
        <v>2777.3458087884492</v>
      </c>
      <c r="K974" s="15">
        <f t="shared" ca="1" si="362"/>
        <v>2752.9919481481484</v>
      </c>
      <c r="L974" s="15">
        <f t="shared" ca="1" si="362"/>
        <v>2551.3563078468301</v>
      </c>
      <c r="M974" s="15">
        <f t="shared" ca="1" si="362"/>
        <v>2527.0024472065288</v>
      </c>
      <c r="N974" s="15">
        <f t="shared" ca="1" si="362"/>
        <v>2502.6485865662271</v>
      </c>
      <c r="O974" s="15">
        <f t="shared" ca="1" si="362"/>
        <v>2478.2947259259263</v>
      </c>
      <c r="P974" s="15">
        <f t="shared" ca="1" si="362"/>
        <v>2453.9408652856246</v>
      </c>
      <c r="Q974" s="15">
        <f t="shared" ca="1" si="362"/>
        <v>2388.4898648148151</v>
      </c>
      <c r="R974" s="15">
        <f t="shared" ca="1" si="362"/>
        <v>2323.0388643440051</v>
      </c>
      <c r="S974" s="15">
        <f t="shared" ca="1" si="362"/>
        <v>2257.5878638731956</v>
      </c>
      <c r="T974" s="15">
        <f t="shared" ca="1" si="362"/>
        <v>2192.1368634023852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153.55107357292854</v>
      </c>
      <c r="G976" s="15">
        <f t="shared" ca="1" si="364"/>
        <v>359.2270365557647</v>
      </c>
      <c r="H976" s="15">
        <f t="shared" ca="1" si="364"/>
        <v>553.08297137476438</v>
      </c>
      <c r="I976" s="15">
        <f t="shared" ca="1" si="364"/>
        <v>544.9650178279976</v>
      </c>
      <c r="J976" s="15">
        <f t="shared" ca="1" si="364"/>
        <v>536.8470642812299</v>
      </c>
      <c r="K976" s="15">
        <f t="shared" ca="1" si="364"/>
        <v>528.72911073446357</v>
      </c>
      <c r="L976" s="15">
        <f t="shared" ca="1" si="364"/>
        <v>485.15480125549266</v>
      </c>
      <c r="M976" s="15">
        <f t="shared" ca="1" si="364"/>
        <v>477.03684770872587</v>
      </c>
      <c r="N976" s="15">
        <f t="shared" ca="1" si="364"/>
        <v>468.91889416195818</v>
      </c>
      <c r="O976" s="15">
        <f t="shared" ca="1" si="364"/>
        <v>460.80094061519162</v>
      </c>
      <c r="P976" s="15">
        <f t="shared" ca="1" si="364"/>
        <v>452.68298706842415</v>
      </c>
      <c r="Q976" s="15">
        <f t="shared" ca="1" si="364"/>
        <v>436.34560555555572</v>
      </c>
      <c r="R976" s="15">
        <f t="shared" ca="1" si="364"/>
        <v>420.00822404268683</v>
      </c>
      <c r="S976" s="15">
        <f t="shared" ca="1" si="364"/>
        <v>403.67084252981817</v>
      </c>
      <c r="T976" s="15">
        <f t="shared" ca="1" si="364"/>
        <v>387.3334610169486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0.22359346428233393</v>
      </c>
      <c r="G978" s="37">
        <f t="shared" ref="G978:T978" ca="1" si="365">-SUM(G959:G971)/SUM(G953:G958)</f>
        <v>0.21314434195802148</v>
      </c>
      <c r="H978" s="37">
        <f t="shared" ca="1" si="365"/>
        <v>0.20371954388271823</v>
      </c>
      <c r="I978" s="37">
        <f t="shared" ca="1" si="365"/>
        <v>0.20495382110382868</v>
      </c>
      <c r="J978" s="37">
        <f t="shared" ca="1" si="365"/>
        <v>0.20620582301762394</v>
      </c>
      <c r="K978" s="37">
        <f t="shared" ca="1" si="365"/>
        <v>0.20747593418537036</v>
      </c>
      <c r="L978" s="37">
        <f t="shared" ca="1" si="365"/>
        <v>0.21874236684120044</v>
      </c>
      <c r="M978" s="37">
        <f t="shared" ca="1" si="365"/>
        <v>0.2202010347126864</v>
      </c>
      <c r="N978" s="37">
        <f t="shared" ca="1" si="365"/>
        <v>0.22168249557900455</v>
      </c>
      <c r="O978" s="37">
        <f t="shared" ca="1" si="365"/>
        <v>0.22318728788853026</v>
      </c>
      <c r="P978" s="37">
        <f t="shared" ca="1" si="365"/>
        <v>0.22471596718423587</v>
      </c>
      <c r="Q978" s="37">
        <f t="shared" ca="1" si="365"/>
        <v>0.22894715425374312</v>
      </c>
      <c r="R978" s="37">
        <f t="shared" ca="1" si="365"/>
        <v>0.23336689275874231</v>
      </c>
      <c r="S978" s="37">
        <f t="shared" ca="1" si="365"/>
        <v>0.23798807334667654</v>
      </c>
      <c r="T978" s="37">
        <f t="shared" ca="1" si="365"/>
        <v>0.24282478912313762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0.2153846153846154</v>
      </c>
      <c r="G979" s="37">
        <f t="shared" ca="1" si="366"/>
        <v>0.20745167388255384</v>
      </c>
      <c r="H979" s="37">
        <f t="shared" ca="1" si="366"/>
        <v>0.19674178941341799</v>
      </c>
      <c r="I979" s="37">
        <f t="shared" ca="1" si="366"/>
        <v>0.19814436232111965</v>
      </c>
      <c r="J979" s="37">
        <f t="shared" ca="1" si="366"/>
        <v>0.19956707671189483</v>
      </c>
      <c r="K979" s="37">
        <f t="shared" ca="1" si="366"/>
        <v>0.20101036958255783</v>
      </c>
      <c r="L979" s="37">
        <f t="shared" ca="1" si="366"/>
        <v>0.21381299847276428</v>
      </c>
      <c r="M979" s="37">
        <f t="shared" ca="1" si="366"/>
        <v>0.2154705580573448</v>
      </c>
      <c r="N979" s="37">
        <f t="shared" ca="1" si="366"/>
        <v>0.21715401849830526</v>
      </c>
      <c r="O979" s="37">
        <f t="shared" ca="1" si="366"/>
        <v>0.21886399166232409</v>
      </c>
      <c r="P979" s="37">
        <f t="shared" ca="1" si="366"/>
        <v>0.22060110884155237</v>
      </c>
      <c r="Q979" s="37">
        <f t="shared" ca="1" si="366"/>
        <v>0.22540922508124867</v>
      </c>
      <c r="R979" s="37">
        <f t="shared" ca="1" si="366"/>
        <v>0.23043160204828089</v>
      </c>
      <c r="S979" s="37">
        <f t="shared" ca="1" si="366"/>
        <v>0.23568288805062815</v>
      </c>
      <c r="T979" s="37">
        <f t="shared" ca="1" si="366"/>
        <v>0.241179097811523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5</v>
      </c>
      <c r="G982" s="38">
        <f t="shared" si="367"/>
        <v>5</v>
      </c>
      <c r="H982" s="38">
        <f t="shared" si="367"/>
        <v>5</v>
      </c>
      <c r="I982" s="38">
        <f t="shared" si="367"/>
        <v>5</v>
      </c>
      <c r="J982" s="38">
        <f t="shared" si="367"/>
        <v>5</v>
      </c>
      <c r="K982" s="38">
        <f t="shared" si="367"/>
        <v>5</v>
      </c>
      <c r="L982" s="38">
        <f t="shared" si="367"/>
        <v>5</v>
      </c>
      <c r="M982" s="38">
        <f t="shared" si="367"/>
        <v>5</v>
      </c>
      <c r="N982" s="38">
        <f t="shared" si="367"/>
        <v>5</v>
      </c>
      <c r="O982" s="38">
        <f t="shared" si="367"/>
        <v>5</v>
      </c>
      <c r="P982" s="38">
        <f t="shared" si="367"/>
        <v>5</v>
      </c>
      <c r="Q982" s="38">
        <f t="shared" si="367"/>
        <v>5</v>
      </c>
      <c r="R982" s="38">
        <f t="shared" si="367"/>
        <v>5</v>
      </c>
      <c r="S982" s="38">
        <f t="shared" si="367"/>
        <v>5</v>
      </c>
      <c r="T982" s="38">
        <f t="shared" si="367"/>
        <v>5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32.5</v>
      </c>
      <c r="G990" s="15">
        <f t="shared" ca="1" si="373"/>
        <v>62.660493827160451</v>
      </c>
      <c r="H990" s="15">
        <f t="shared" ca="1" si="373"/>
        <v>92.731481481481524</v>
      </c>
      <c r="I990" s="15">
        <f t="shared" ca="1" si="373"/>
        <v>91.472222222222229</v>
      </c>
      <c r="J990" s="15">
        <f t="shared" ca="1" si="373"/>
        <v>90.212962962962933</v>
      </c>
      <c r="K990" s="15">
        <f t="shared" ca="1" si="373"/>
        <v>88.953703703703752</v>
      </c>
      <c r="L990" s="15">
        <f t="shared" ca="1" si="373"/>
        <v>82.194444444444457</v>
      </c>
      <c r="M990" s="15">
        <f t="shared" ca="1" si="373"/>
        <v>80.935185185185219</v>
      </c>
      <c r="N990" s="15">
        <f t="shared" ca="1" si="373"/>
        <v>79.675925925925924</v>
      </c>
      <c r="O990" s="15">
        <f t="shared" ca="1" si="373"/>
        <v>78.416666666666686</v>
      </c>
      <c r="P990" s="15">
        <f t="shared" ca="1" si="373"/>
        <v>77.157407407407447</v>
      </c>
      <c r="Q990" s="15">
        <f t="shared" ca="1" si="373"/>
        <v>74.623148148148175</v>
      </c>
      <c r="R990" s="15">
        <f t="shared" ca="1" si="373"/>
        <v>72.088888888888903</v>
      </c>
      <c r="S990" s="15">
        <f t="shared" ca="1" si="373"/>
        <v>69.55462962962963</v>
      </c>
      <c r="T990" s="15">
        <f t="shared" ca="1" si="373"/>
        <v>67.020370370370358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325</v>
      </c>
      <c r="G1004" s="15">
        <f t="shared" ca="1" si="380"/>
        <v>350</v>
      </c>
      <c r="H1004" s="15">
        <f t="shared" ca="1" si="380"/>
        <v>375</v>
      </c>
      <c r="I1004" s="15">
        <f t="shared" ca="1" si="380"/>
        <v>375</v>
      </c>
      <c r="J1004" s="15">
        <f t="shared" ca="1" si="380"/>
        <v>375</v>
      </c>
      <c r="K1004" s="15">
        <f t="shared" ca="1" si="380"/>
        <v>375</v>
      </c>
      <c r="L1004" s="15">
        <f t="shared" ca="1" si="380"/>
        <v>337.5</v>
      </c>
      <c r="M1004" s="15">
        <f t="shared" ca="1" si="380"/>
        <v>337.5</v>
      </c>
      <c r="N1004" s="15">
        <f t="shared" ca="1" si="380"/>
        <v>337.5</v>
      </c>
      <c r="O1004" s="15">
        <f t="shared" ca="1" si="380"/>
        <v>337.5</v>
      </c>
      <c r="P1004" s="15">
        <f t="shared" ca="1" si="380"/>
        <v>337.5</v>
      </c>
      <c r="Q1004" s="15">
        <f t="shared" ca="1" si="380"/>
        <v>337.5</v>
      </c>
      <c r="R1004" s="15">
        <f t="shared" ca="1" si="380"/>
        <v>337.5</v>
      </c>
      <c r="S1004" s="15">
        <f t="shared" ca="1" si="380"/>
        <v>337.5</v>
      </c>
      <c r="T1004" s="15">
        <f t="shared" ca="1" si="380"/>
        <v>337.5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487.49999999999994</v>
      </c>
      <c r="G1005" s="15">
        <f t="shared" ca="1" si="381"/>
        <v>472.50000000000006</v>
      </c>
      <c r="H1005" s="15">
        <f t="shared" ca="1" si="381"/>
        <v>506.25</v>
      </c>
      <c r="I1005" s="15">
        <f t="shared" ca="1" si="381"/>
        <v>506.25</v>
      </c>
      <c r="J1005" s="15">
        <f t="shared" ca="1" si="381"/>
        <v>506.25</v>
      </c>
      <c r="K1005" s="15">
        <f t="shared" ca="1" si="381"/>
        <v>506.25</v>
      </c>
      <c r="L1005" s="15">
        <f t="shared" ca="1" si="381"/>
        <v>506.25</v>
      </c>
      <c r="M1005" s="15">
        <f t="shared" ca="1" si="381"/>
        <v>506.25</v>
      </c>
      <c r="N1005" s="15">
        <f t="shared" ca="1" si="381"/>
        <v>506.25</v>
      </c>
      <c r="O1005" s="15">
        <f t="shared" ca="1" si="381"/>
        <v>506.25</v>
      </c>
      <c r="P1005" s="15">
        <f t="shared" ca="1" si="381"/>
        <v>506.25</v>
      </c>
      <c r="Q1005" s="15">
        <f t="shared" ca="1" si="381"/>
        <v>474.37499999999994</v>
      </c>
      <c r="R1005" s="15">
        <f t="shared" ca="1" si="381"/>
        <v>442.50000000000006</v>
      </c>
      <c r="S1005" s="15">
        <f t="shared" ca="1" si="381"/>
        <v>410.62500000000006</v>
      </c>
      <c r="T1005" s="15">
        <f t="shared" ca="1" si="381"/>
        <v>378.75000000000006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233.33333333333334</v>
      </c>
      <c r="G1006" s="15">
        <f t="shared" ca="1" si="382"/>
        <v>249.8765432098765</v>
      </c>
      <c r="H1006" s="15">
        <f t="shared" ca="1" si="382"/>
        <v>262.22222222222229</v>
      </c>
      <c r="I1006" s="15">
        <f t="shared" ca="1" si="382"/>
        <v>243.33333333333337</v>
      </c>
      <c r="J1006" s="15">
        <f t="shared" ca="1" si="382"/>
        <v>224.44444444444446</v>
      </c>
      <c r="K1006" s="15">
        <f t="shared" ca="1" si="382"/>
        <v>205.55555555555554</v>
      </c>
      <c r="L1006" s="15">
        <f t="shared" ca="1" si="382"/>
        <v>186.66666666666677</v>
      </c>
      <c r="M1006" s="15">
        <f t="shared" ca="1" si="382"/>
        <v>167.77777777777783</v>
      </c>
      <c r="N1006" s="15">
        <f t="shared" ca="1" si="382"/>
        <v>148.88888888888897</v>
      </c>
      <c r="O1006" s="15">
        <f t="shared" ca="1" si="382"/>
        <v>130.00000000000009</v>
      </c>
      <c r="P1006" s="15">
        <f t="shared" ca="1" si="382"/>
        <v>111.1111111111112</v>
      </c>
      <c r="Q1006" s="15">
        <f t="shared" ca="1" si="382"/>
        <v>92.222222222222314</v>
      </c>
      <c r="R1006" s="15">
        <f t="shared" ca="1" si="382"/>
        <v>73.333333333333428</v>
      </c>
      <c r="S1006" s="15">
        <f t="shared" ca="1" si="382"/>
        <v>54.444444444444542</v>
      </c>
      <c r="T1006" s="15">
        <f t="shared" ca="1" si="382"/>
        <v>35.555555555555642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516.66666666666674</v>
      </c>
      <c r="G1007" s="15">
        <f t="shared" ca="1" si="383"/>
        <v>533.33333333333337</v>
      </c>
      <c r="H1007" s="15">
        <f t="shared" ca="1" si="383"/>
        <v>550</v>
      </c>
      <c r="I1007" s="15">
        <f t="shared" ca="1" si="383"/>
        <v>550</v>
      </c>
      <c r="J1007" s="15">
        <f t="shared" ca="1" si="383"/>
        <v>550</v>
      </c>
      <c r="K1007" s="15">
        <f t="shared" ca="1" si="383"/>
        <v>550</v>
      </c>
      <c r="L1007" s="15">
        <f t="shared" ca="1" si="383"/>
        <v>495.00000000000006</v>
      </c>
      <c r="M1007" s="15">
        <f t="shared" ca="1" si="383"/>
        <v>495.00000000000006</v>
      </c>
      <c r="N1007" s="15">
        <f t="shared" ca="1" si="383"/>
        <v>495.00000000000006</v>
      </c>
      <c r="O1007" s="15">
        <f t="shared" ca="1" si="383"/>
        <v>495.00000000000006</v>
      </c>
      <c r="P1007" s="15">
        <f t="shared" ca="1" si="383"/>
        <v>495.00000000000006</v>
      </c>
      <c r="Q1007" s="15">
        <f t="shared" ca="1" si="383"/>
        <v>495.00000000000006</v>
      </c>
      <c r="R1007" s="15">
        <f t="shared" ca="1" si="383"/>
        <v>495.00000000000006</v>
      </c>
      <c r="S1007" s="15">
        <f t="shared" ca="1" si="383"/>
        <v>495.00000000000006</v>
      </c>
      <c r="T1007" s="15">
        <f t="shared" ca="1" si="383"/>
        <v>495.00000000000006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350</v>
      </c>
      <c r="G1008" s="15">
        <f t="shared" ca="1" si="384"/>
        <v>400</v>
      </c>
      <c r="H1008" s="15">
        <f t="shared" ca="1" si="384"/>
        <v>450</v>
      </c>
      <c r="I1008" s="15">
        <f t="shared" ca="1" si="384"/>
        <v>450</v>
      </c>
      <c r="J1008" s="15">
        <f t="shared" ca="1" si="384"/>
        <v>450</v>
      </c>
      <c r="K1008" s="15">
        <f t="shared" ca="1" si="384"/>
        <v>450</v>
      </c>
      <c r="L1008" s="15">
        <f t="shared" ca="1" si="384"/>
        <v>405</v>
      </c>
      <c r="M1008" s="15">
        <f t="shared" ca="1" si="384"/>
        <v>405</v>
      </c>
      <c r="N1008" s="15">
        <f t="shared" ca="1" si="384"/>
        <v>405</v>
      </c>
      <c r="O1008" s="15">
        <f t="shared" ca="1" si="384"/>
        <v>405</v>
      </c>
      <c r="P1008" s="15">
        <f t="shared" ca="1" si="384"/>
        <v>405</v>
      </c>
      <c r="Q1008" s="15">
        <f t="shared" ca="1" si="384"/>
        <v>405</v>
      </c>
      <c r="R1008" s="15">
        <f t="shared" ca="1" si="384"/>
        <v>405</v>
      </c>
      <c r="S1008" s="15">
        <f t="shared" ca="1" si="384"/>
        <v>405</v>
      </c>
      <c r="T1008" s="15">
        <f t="shared" ca="1" si="384"/>
        <v>405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382.5</v>
      </c>
      <c r="G1009" s="15">
        <f t="shared" ref="G1009:T1009" ca="1" si="385">G662</f>
        <v>401.14197530864192</v>
      </c>
      <c r="H1009" s="15">
        <f t="shared" ca="1" si="385"/>
        <v>428.69444444444446</v>
      </c>
      <c r="I1009" s="15">
        <f t="shared" ca="1" si="385"/>
        <v>424.91666666666669</v>
      </c>
      <c r="J1009" s="15">
        <f t="shared" ca="1" si="385"/>
        <v>421.13888888888886</v>
      </c>
      <c r="K1009" s="15">
        <f t="shared" ca="1" si="385"/>
        <v>417.36111111111114</v>
      </c>
      <c r="L1009" s="15">
        <f t="shared" ca="1" si="385"/>
        <v>386.08333333333337</v>
      </c>
      <c r="M1009" s="15">
        <f t="shared" ca="1" si="385"/>
        <v>382.30555555555554</v>
      </c>
      <c r="N1009" s="15">
        <f t="shared" ca="1" si="385"/>
        <v>378.52777777777777</v>
      </c>
      <c r="O1009" s="15">
        <f t="shared" ca="1" si="385"/>
        <v>374.75000000000006</v>
      </c>
      <c r="P1009" s="15">
        <f t="shared" ca="1" si="385"/>
        <v>370.97222222222229</v>
      </c>
      <c r="Q1009" s="15">
        <f t="shared" ca="1" si="385"/>
        <v>360.81944444444446</v>
      </c>
      <c r="R1009" s="15">
        <f t="shared" ca="1" si="385"/>
        <v>350.66666666666669</v>
      </c>
      <c r="S1009" s="15">
        <f t="shared" ca="1" si="385"/>
        <v>340.51388888888891</v>
      </c>
      <c r="T1009" s="15">
        <f t="shared" ca="1" si="385"/>
        <v>330.36111111111114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432.25</v>
      </c>
      <c r="G1019" s="15">
        <f t="shared" ca="1" si="392"/>
        <v>465.5</v>
      </c>
      <c r="H1019" s="15">
        <f t="shared" ca="1" si="392"/>
        <v>498.75</v>
      </c>
      <c r="I1019" s="15">
        <f t="shared" ca="1" si="392"/>
        <v>498.75</v>
      </c>
      <c r="J1019" s="15">
        <f t="shared" ca="1" si="392"/>
        <v>498.75</v>
      </c>
      <c r="K1019" s="15">
        <f t="shared" ca="1" si="392"/>
        <v>498.75</v>
      </c>
      <c r="L1019" s="15">
        <f t="shared" ca="1" si="392"/>
        <v>448.875</v>
      </c>
      <c r="M1019" s="15">
        <f t="shared" ca="1" si="392"/>
        <v>448.875</v>
      </c>
      <c r="N1019" s="15">
        <f t="shared" ca="1" si="392"/>
        <v>448.875</v>
      </c>
      <c r="O1019" s="15">
        <f t="shared" ca="1" si="392"/>
        <v>448.875</v>
      </c>
      <c r="P1019" s="15">
        <f t="shared" ca="1" si="392"/>
        <v>448.875</v>
      </c>
      <c r="Q1019" s="15">
        <f t="shared" ca="1" si="392"/>
        <v>448.875</v>
      </c>
      <c r="R1019" s="15">
        <f t="shared" ca="1" si="392"/>
        <v>448.875</v>
      </c>
      <c r="S1019" s="15">
        <f t="shared" ca="1" si="392"/>
        <v>448.875</v>
      </c>
      <c r="T1019" s="15">
        <f t="shared" ca="1" si="392"/>
        <v>448.875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648.37499999999989</v>
      </c>
      <c r="G1020" s="15">
        <f t="shared" ca="1" si="393"/>
        <v>628.42500000000007</v>
      </c>
      <c r="H1020" s="15">
        <f t="shared" ca="1" si="393"/>
        <v>673.3125</v>
      </c>
      <c r="I1020" s="15">
        <f t="shared" ca="1" si="393"/>
        <v>673.3125</v>
      </c>
      <c r="J1020" s="15">
        <f t="shared" ca="1" si="393"/>
        <v>673.3125</v>
      </c>
      <c r="K1020" s="15">
        <f t="shared" ca="1" si="393"/>
        <v>673.3125</v>
      </c>
      <c r="L1020" s="15">
        <f t="shared" ca="1" si="393"/>
        <v>673.3125</v>
      </c>
      <c r="M1020" s="15">
        <f t="shared" ca="1" si="393"/>
        <v>673.3125</v>
      </c>
      <c r="N1020" s="15">
        <f t="shared" ca="1" si="393"/>
        <v>673.3125</v>
      </c>
      <c r="O1020" s="15">
        <f t="shared" ca="1" si="393"/>
        <v>673.3125</v>
      </c>
      <c r="P1020" s="15">
        <f t="shared" ca="1" si="393"/>
        <v>673.3125</v>
      </c>
      <c r="Q1020" s="15">
        <f t="shared" ca="1" si="393"/>
        <v>630.91874999999993</v>
      </c>
      <c r="R1020" s="15">
        <f t="shared" ca="1" si="393"/>
        <v>588.52500000000009</v>
      </c>
      <c r="S1020" s="15">
        <f t="shared" ca="1" si="393"/>
        <v>546.13125000000014</v>
      </c>
      <c r="T1020" s="15">
        <f t="shared" ca="1" si="393"/>
        <v>503.73750000000007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310.33333333333337</v>
      </c>
      <c r="G1021" s="15">
        <f t="shared" ca="1" si="394"/>
        <v>332.33580246913573</v>
      </c>
      <c r="H1021" s="15">
        <f t="shared" ca="1" si="394"/>
        <v>348.75555555555565</v>
      </c>
      <c r="I1021" s="15">
        <f t="shared" ca="1" si="394"/>
        <v>323.63333333333338</v>
      </c>
      <c r="J1021" s="15">
        <f t="shared" ca="1" si="394"/>
        <v>298.51111111111112</v>
      </c>
      <c r="K1021" s="15">
        <f t="shared" ca="1" si="394"/>
        <v>273.38888888888886</v>
      </c>
      <c r="L1021" s="15">
        <f t="shared" ca="1" si="394"/>
        <v>248.26666666666679</v>
      </c>
      <c r="M1021" s="15">
        <f t="shared" ca="1" si="394"/>
        <v>223.14444444444453</v>
      </c>
      <c r="N1021" s="15">
        <f t="shared" ca="1" si="394"/>
        <v>198.02222222222233</v>
      </c>
      <c r="O1021" s="15">
        <f t="shared" ca="1" si="394"/>
        <v>172.90000000000012</v>
      </c>
      <c r="P1021" s="15">
        <f t="shared" ca="1" si="394"/>
        <v>147.77777777777789</v>
      </c>
      <c r="Q1021" s="15">
        <f t="shared" ca="1" si="394"/>
        <v>122.65555555555568</v>
      </c>
      <c r="R1021" s="15">
        <f t="shared" ca="1" si="394"/>
        <v>97.533333333333459</v>
      </c>
      <c r="S1021" s="15">
        <f t="shared" ca="1" si="394"/>
        <v>72.411111111111239</v>
      </c>
      <c r="T1021" s="15">
        <f t="shared" ca="1" si="394"/>
        <v>47.288888888889005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687.16666666666674</v>
      </c>
      <c r="G1022" s="15">
        <f t="shared" ca="1" si="395"/>
        <v>709.33333333333337</v>
      </c>
      <c r="H1022" s="15">
        <f t="shared" ca="1" si="395"/>
        <v>731.5</v>
      </c>
      <c r="I1022" s="15">
        <f t="shared" ca="1" si="395"/>
        <v>731.5</v>
      </c>
      <c r="J1022" s="15">
        <f t="shared" ca="1" si="395"/>
        <v>731.5</v>
      </c>
      <c r="K1022" s="15">
        <f t="shared" ca="1" si="395"/>
        <v>731.5</v>
      </c>
      <c r="L1022" s="15">
        <f t="shared" ca="1" si="395"/>
        <v>658.35000000000014</v>
      </c>
      <c r="M1022" s="15">
        <f t="shared" ca="1" si="395"/>
        <v>658.35000000000014</v>
      </c>
      <c r="N1022" s="15">
        <f t="shared" ca="1" si="395"/>
        <v>658.35000000000014</v>
      </c>
      <c r="O1022" s="15">
        <f t="shared" ca="1" si="395"/>
        <v>658.35000000000014</v>
      </c>
      <c r="P1022" s="15">
        <f t="shared" ca="1" si="395"/>
        <v>658.35000000000014</v>
      </c>
      <c r="Q1022" s="15">
        <f t="shared" ca="1" si="395"/>
        <v>658.35000000000014</v>
      </c>
      <c r="R1022" s="15">
        <f t="shared" ca="1" si="395"/>
        <v>658.35000000000014</v>
      </c>
      <c r="S1022" s="15">
        <f t="shared" ca="1" si="395"/>
        <v>658.35000000000014</v>
      </c>
      <c r="T1022" s="15">
        <f t="shared" ca="1" si="395"/>
        <v>658.35000000000014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465.5</v>
      </c>
      <c r="G1023" s="15">
        <f t="shared" ca="1" si="396"/>
        <v>532</v>
      </c>
      <c r="H1023" s="15">
        <f t="shared" ca="1" si="396"/>
        <v>598.5</v>
      </c>
      <c r="I1023" s="15">
        <f t="shared" ca="1" si="396"/>
        <v>598.5</v>
      </c>
      <c r="J1023" s="15">
        <f t="shared" ca="1" si="396"/>
        <v>598.5</v>
      </c>
      <c r="K1023" s="15">
        <f t="shared" ca="1" si="396"/>
        <v>598.5</v>
      </c>
      <c r="L1023" s="15">
        <f t="shared" ca="1" si="396"/>
        <v>538.65</v>
      </c>
      <c r="M1023" s="15">
        <f t="shared" ca="1" si="396"/>
        <v>538.65</v>
      </c>
      <c r="N1023" s="15">
        <f t="shared" ca="1" si="396"/>
        <v>538.65</v>
      </c>
      <c r="O1023" s="15">
        <f t="shared" ca="1" si="396"/>
        <v>538.65</v>
      </c>
      <c r="P1023" s="15">
        <f t="shared" ca="1" si="396"/>
        <v>538.65</v>
      </c>
      <c r="Q1023" s="15">
        <f t="shared" ca="1" si="396"/>
        <v>538.65</v>
      </c>
      <c r="R1023" s="15">
        <f t="shared" ca="1" si="396"/>
        <v>538.65</v>
      </c>
      <c r="S1023" s="15">
        <f t="shared" ca="1" si="396"/>
        <v>538.65</v>
      </c>
      <c r="T1023" s="15">
        <f t="shared" ca="1" si="396"/>
        <v>538.65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2543.625</v>
      </c>
      <c r="G1024" s="15">
        <f t="shared" ref="G1024" ca="1" si="397">SUM(G1019:G1023)</f>
        <v>2667.5941358024693</v>
      </c>
      <c r="H1024" s="15">
        <f t="shared" ref="H1024" ca="1" si="398">SUM(H1019:H1023)</f>
        <v>2850.8180555555555</v>
      </c>
      <c r="I1024" s="15">
        <f t="shared" ref="I1024" ca="1" si="399">SUM(I1019:I1023)</f>
        <v>2825.6958333333332</v>
      </c>
      <c r="J1024" s="15">
        <f t="shared" ref="J1024" ca="1" si="400">SUM(J1019:J1023)</f>
        <v>2800.5736111111109</v>
      </c>
      <c r="K1024" s="15">
        <f t="shared" ref="K1024" ca="1" si="401">SUM(K1019:K1023)</f>
        <v>2775.4513888888887</v>
      </c>
      <c r="L1024" s="15">
        <f t="shared" ref="L1024" ca="1" si="402">SUM(L1019:L1023)</f>
        <v>2567.4541666666669</v>
      </c>
      <c r="M1024" s="15">
        <f t="shared" ref="M1024" ca="1" si="403">SUM(M1019:M1023)</f>
        <v>2542.3319444444446</v>
      </c>
      <c r="N1024" s="15">
        <f t="shared" ref="N1024" ca="1" si="404">SUM(N1019:N1023)</f>
        <v>2517.2097222222224</v>
      </c>
      <c r="O1024" s="15">
        <f t="shared" ref="O1024" ca="1" si="405">SUM(O1019:O1023)</f>
        <v>2492.0875000000001</v>
      </c>
      <c r="P1024" s="15">
        <f t="shared" ref="P1024" ca="1" si="406">SUM(P1019:P1023)</f>
        <v>2466.9652777777778</v>
      </c>
      <c r="Q1024" s="15">
        <f t="shared" ref="Q1024" ca="1" si="407">SUM(Q1019:Q1023)</f>
        <v>2399.4493055555554</v>
      </c>
      <c r="R1024" s="15">
        <f t="shared" ref="R1024" ca="1" si="408">SUM(R1019:R1023)</f>
        <v>2331.9333333333338</v>
      </c>
      <c r="S1024" s="15">
        <f t="shared" ref="S1024" ca="1" si="409">SUM(S1019:S1023)</f>
        <v>2264.4173611111114</v>
      </c>
      <c r="T1024" s="15">
        <f t="shared" ref="T1024" ca="1" si="410">SUM(T1019:T1023)</f>
        <v>2196.9013888888894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-142.6334293532108</v>
      </c>
      <c r="G1049" s="15">
        <f t="shared" ca="1" si="429"/>
        <v>-141.40177515379787</v>
      </c>
      <c r="H1049" s="15">
        <f t="shared" ca="1" si="429"/>
        <v>-142.41872430634024</v>
      </c>
      <c r="I1049" s="15">
        <f t="shared" ca="1" si="429"/>
        <v>-142.41872430634024</v>
      </c>
      <c r="J1049" s="15">
        <f t="shared" ca="1" si="429"/>
        <v>-142.41872430634024</v>
      </c>
      <c r="K1049" s="15">
        <f t="shared" ca="1" si="429"/>
        <v>-142.41872430634024</v>
      </c>
      <c r="L1049" s="15">
        <f t="shared" ca="1" si="429"/>
        <v>-140.89330057752667</v>
      </c>
      <c r="M1049" s="15">
        <f t="shared" ca="1" si="429"/>
        <v>-140.89330057752667</v>
      </c>
      <c r="N1049" s="15">
        <f t="shared" ca="1" si="429"/>
        <v>-140.89330057752667</v>
      </c>
      <c r="O1049" s="15">
        <f t="shared" ca="1" si="429"/>
        <v>-140.89330057752667</v>
      </c>
      <c r="P1049" s="15">
        <f t="shared" ca="1" si="429"/>
        <v>-140.89330057752667</v>
      </c>
      <c r="Q1049" s="15">
        <f t="shared" ca="1" si="429"/>
        <v>-140.89330057752667</v>
      </c>
      <c r="R1049" s="15">
        <f t="shared" ca="1" si="429"/>
        <v>-140.89330057752667</v>
      </c>
      <c r="S1049" s="15">
        <f t="shared" ca="1" si="429"/>
        <v>-140.89330057752667</v>
      </c>
      <c r="T1049" s="15">
        <f t="shared" ca="1" si="429"/>
        <v>-140.89330057752667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-149.24359884473623</v>
      </c>
      <c r="G1050" s="15">
        <f t="shared" ca="1" si="430"/>
        <v>-146.3848260012555</v>
      </c>
      <c r="H1050" s="15">
        <f t="shared" ca="1" si="430"/>
        <v>-147.75770735718768</v>
      </c>
      <c r="I1050" s="15">
        <f t="shared" ca="1" si="430"/>
        <v>-147.75770735718768</v>
      </c>
      <c r="J1050" s="15">
        <f t="shared" ca="1" si="430"/>
        <v>-147.75770735718768</v>
      </c>
      <c r="K1050" s="15">
        <f t="shared" ca="1" si="430"/>
        <v>-147.75770735718768</v>
      </c>
      <c r="L1050" s="15">
        <f t="shared" ca="1" si="430"/>
        <v>-147.75770735718768</v>
      </c>
      <c r="M1050" s="15">
        <f t="shared" ca="1" si="430"/>
        <v>-147.75770735718768</v>
      </c>
      <c r="N1050" s="15">
        <f t="shared" ca="1" si="430"/>
        <v>-147.75770735718768</v>
      </c>
      <c r="O1050" s="15">
        <f t="shared" ca="1" si="430"/>
        <v>-147.75770735718768</v>
      </c>
      <c r="P1050" s="15">
        <f t="shared" ca="1" si="430"/>
        <v>-147.75770735718768</v>
      </c>
      <c r="Q1050" s="15">
        <f t="shared" ca="1" si="430"/>
        <v>-146.46109718769617</v>
      </c>
      <c r="R1050" s="15">
        <f t="shared" ca="1" si="430"/>
        <v>-145.16448701820465</v>
      </c>
      <c r="S1050" s="15">
        <f t="shared" ca="1" si="430"/>
        <v>-143.86787684871311</v>
      </c>
      <c r="T1050" s="15">
        <f t="shared" ca="1" si="430"/>
        <v>-142.57126667922159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-138.90461579388875</v>
      </c>
      <c r="G1051" s="15">
        <f t="shared" ca="1" si="431"/>
        <v>-137.32895657250469</v>
      </c>
      <c r="H1051" s="15">
        <f t="shared" ca="1" si="431"/>
        <v>-137.83115368487131</v>
      </c>
      <c r="I1051" s="15">
        <f t="shared" ca="1" si="431"/>
        <v>-137.0627921029504</v>
      </c>
      <c r="J1051" s="15">
        <f t="shared" ca="1" si="431"/>
        <v>-136.29443052102951</v>
      </c>
      <c r="K1051" s="15">
        <f t="shared" ca="1" si="431"/>
        <v>-135.5260689391086</v>
      </c>
      <c r="L1051" s="15">
        <f t="shared" ca="1" si="431"/>
        <v>-134.75770735718768</v>
      </c>
      <c r="M1051" s="15">
        <f t="shared" ca="1" si="431"/>
        <v>-133.9893457752668</v>
      </c>
      <c r="N1051" s="15">
        <f t="shared" ca="1" si="431"/>
        <v>-133.22098419334588</v>
      </c>
      <c r="O1051" s="15">
        <f t="shared" ca="1" si="431"/>
        <v>-132.45262261142497</v>
      </c>
      <c r="P1051" s="15">
        <f t="shared" ca="1" si="431"/>
        <v>-131.68426102950409</v>
      </c>
      <c r="Q1051" s="15">
        <f t="shared" ca="1" si="431"/>
        <v>-130.91589944758317</v>
      </c>
      <c r="R1051" s="15">
        <f t="shared" ca="1" si="431"/>
        <v>-130.14753786566226</v>
      </c>
      <c r="S1051" s="15">
        <f t="shared" ca="1" si="431"/>
        <v>-129.37917628374137</v>
      </c>
      <c r="T1051" s="15">
        <f t="shared" ca="1" si="431"/>
        <v>-128.61081470182049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-150.43003952270232</v>
      </c>
      <c r="G1052" s="15">
        <f t="shared" ca="1" si="432"/>
        <v>-148.85940227244194</v>
      </c>
      <c r="H1052" s="15">
        <f t="shared" ca="1" si="432"/>
        <v>-149.53736837413683</v>
      </c>
      <c r="I1052" s="15">
        <f t="shared" ca="1" si="432"/>
        <v>-149.53736837413683</v>
      </c>
      <c r="J1052" s="15">
        <f t="shared" ca="1" si="432"/>
        <v>-149.53736837413683</v>
      </c>
      <c r="K1052" s="15">
        <f t="shared" ca="1" si="432"/>
        <v>-149.53736837413683</v>
      </c>
      <c r="L1052" s="15">
        <f t="shared" ca="1" si="432"/>
        <v>-147.30008023854361</v>
      </c>
      <c r="M1052" s="15">
        <f t="shared" ca="1" si="432"/>
        <v>-147.30008023854361</v>
      </c>
      <c r="N1052" s="15">
        <f t="shared" ca="1" si="432"/>
        <v>-147.30008023854361</v>
      </c>
      <c r="O1052" s="15">
        <f t="shared" ca="1" si="432"/>
        <v>-147.30008023854361</v>
      </c>
      <c r="P1052" s="15">
        <f t="shared" ca="1" si="432"/>
        <v>-147.30008023854361</v>
      </c>
      <c r="Q1052" s="15">
        <f t="shared" ca="1" si="432"/>
        <v>-147.30008023854361</v>
      </c>
      <c r="R1052" s="15">
        <f t="shared" ca="1" si="432"/>
        <v>-147.30008023854361</v>
      </c>
      <c r="S1052" s="15">
        <f t="shared" ca="1" si="432"/>
        <v>-147.30008023854361</v>
      </c>
      <c r="T1052" s="15">
        <f t="shared" ca="1" si="432"/>
        <v>-147.30008023854361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-143.65037850575317</v>
      </c>
      <c r="G1053" s="15">
        <f t="shared" ca="1" si="433"/>
        <v>-143.4356734588826</v>
      </c>
      <c r="H1053" s="15">
        <f t="shared" ca="1" si="433"/>
        <v>-145.46957176396737</v>
      </c>
      <c r="I1053" s="15">
        <f t="shared" ca="1" si="433"/>
        <v>-145.46957176396737</v>
      </c>
      <c r="J1053" s="15">
        <f t="shared" ca="1" si="433"/>
        <v>-145.46957176396737</v>
      </c>
      <c r="K1053" s="15">
        <f t="shared" ca="1" si="433"/>
        <v>-145.46957176396737</v>
      </c>
      <c r="L1053" s="15">
        <f t="shared" ca="1" si="433"/>
        <v>-143.63906328939109</v>
      </c>
      <c r="M1053" s="15">
        <f t="shared" ca="1" si="433"/>
        <v>-143.63906328939109</v>
      </c>
      <c r="N1053" s="15">
        <f t="shared" ca="1" si="433"/>
        <v>-143.63906328939109</v>
      </c>
      <c r="O1053" s="15">
        <f t="shared" ca="1" si="433"/>
        <v>-143.63906328939109</v>
      </c>
      <c r="P1053" s="15">
        <f t="shared" ca="1" si="433"/>
        <v>-143.63906328939109</v>
      </c>
      <c r="Q1053" s="15">
        <f t="shared" ca="1" si="433"/>
        <v>-143.63906328939109</v>
      </c>
      <c r="R1053" s="15">
        <f t="shared" ca="1" si="433"/>
        <v>-143.63906328939109</v>
      </c>
      <c r="S1053" s="15">
        <f t="shared" ca="1" si="433"/>
        <v>-143.63906328939109</v>
      </c>
      <c r="T1053" s="15">
        <f t="shared" ca="1" si="433"/>
        <v>-143.63906328939109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-724.86206202029121</v>
      </c>
      <c r="G1054" s="15">
        <f t="shared" ref="G1054" ca="1" si="434">SUM(G1049:G1053)</f>
        <v>-717.41063345888256</v>
      </c>
      <c r="H1054" s="15">
        <f t="shared" ref="H1054" ca="1" si="435">SUM(H1049:H1053)</f>
        <v>-723.01452548650343</v>
      </c>
      <c r="I1054" s="15">
        <f t="shared" ref="I1054" ca="1" si="436">SUM(I1049:I1053)</f>
        <v>-722.24616390458243</v>
      </c>
      <c r="J1054" s="15">
        <f t="shared" ref="J1054" ca="1" si="437">SUM(J1049:J1053)</f>
        <v>-721.47780232266155</v>
      </c>
      <c r="K1054" s="15">
        <f t="shared" ref="K1054" ca="1" si="438">SUM(K1049:K1053)</f>
        <v>-720.70944074074066</v>
      </c>
      <c r="L1054" s="15">
        <f t="shared" ref="L1054" ca="1" si="439">SUM(L1049:L1053)</f>
        <v>-714.34785881983669</v>
      </c>
      <c r="M1054" s="15">
        <f t="shared" ref="M1054" ca="1" si="440">SUM(M1049:M1053)</f>
        <v>-713.5794972379158</v>
      </c>
      <c r="N1054" s="15">
        <f t="shared" ref="N1054" ca="1" si="441">SUM(N1049:N1053)</f>
        <v>-712.81113565599492</v>
      </c>
      <c r="O1054" s="15">
        <f t="shared" ref="O1054" ca="1" si="442">SUM(O1049:O1053)</f>
        <v>-712.04277407407403</v>
      </c>
      <c r="P1054" s="15">
        <f t="shared" ref="P1054" ca="1" si="443">SUM(P1049:P1053)</f>
        <v>-711.27441249215315</v>
      </c>
      <c r="Q1054" s="15">
        <f t="shared" ref="Q1054" ca="1" si="444">SUM(Q1049:Q1053)</f>
        <v>-709.20944074074077</v>
      </c>
      <c r="R1054" s="15">
        <f t="shared" ref="R1054" ca="1" si="445">SUM(R1049:R1053)</f>
        <v>-707.14446898932829</v>
      </c>
      <c r="S1054" s="15">
        <f t="shared" ref="S1054" ca="1" si="446">SUM(S1049:S1053)</f>
        <v>-705.0794972379158</v>
      </c>
      <c r="T1054" s="15">
        <f t="shared" ref="T1054" ca="1" si="447">SUM(T1049:T1053)</f>
        <v>-703.01452548650343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429.26657064678921</v>
      </c>
      <c r="G1064" s="15">
        <f t="shared" ref="G1064:T1064" ca="1" si="467">SUM(,G1019,G1034,G1049)</f>
        <v>463.74822484620211</v>
      </c>
      <c r="H1064" s="15">
        <f t="shared" ca="1" si="467"/>
        <v>495.98127569365977</v>
      </c>
      <c r="I1064" s="15">
        <f t="shared" ca="1" si="467"/>
        <v>495.98127569365977</v>
      </c>
      <c r="J1064" s="15">
        <f t="shared" ca="1" si="467"/>
        <v>495.98127569365977</v>
      </c>
      <c r="K1064" s="15">
        <f t="shared" ca="1" si="467"/>
        <v>495.98127569365977</v>
      </c>
      <c r="L1064" s="15">
        <f t="shared" ca="1" si="467"/>
        <v>447.63169942247328</v>
      </c>
      <c r="M1064" s="15">
        <f t="shared" ca="1" si="467"/>
        <v>447.63169942247328</v>
      </c>
      <c r="N1064" s="15">
        <f t="shared" ca="1" si="467"/>
        <v>447.63169942247328</v>
      </c>
      <c r="O1064" s="15">
        <f t="shared" ca="1" si="467"/>
        <v>447.63169942247328</v>
      </c>
      <c r="P1064" s="15">
        <f t="shared" ca="1" si="467"/>
        <v>447.63169942247328</v>
      </c>
      <c r="Q1064" s="15">
        <f t="shared" ca="1" si="467"/>
        <v>447.63169942247328</v>
      </c>
      <c r="R1064" s="15">
        <f t="shared" ca="1" si="467"/>
        <v>447.63169942247328</v>
      </c>
      <c r="S1064" s="15">
        <f t="shared" ca="1" si="467"/>
        <v>447.63169942247328</v>
      </c>
      <c r="T1064" s="15">
        <f t="shared" ca="1" si="467"/>
        <v>447.63169942247328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638.78140115526367</v>
      </c>
      <c r="G1065" s="15">
        <f t="shared" ca="1" si="468"/>
        <v>621.69017399874451</v>
      </c>
      <c r="H1065" s="15">
        <f t="shared" ca="1" si="468"/>
        <v>665.20479264281232</v>
      </c>
      <c r="I1065" s="15">
        <f t="shared" ca="1" si="468"/>
        <v>665.20479264281232</v>
      </c>
      <c r="J1065" s="15">
        <f t="shared" ca="1" si="468"/>
        <v>665.20479264281232</v>
      </c>
      <c r="K1065" s="15">
        <f t="shared" ca="1" si="468"/>
        <v>665.20479264281232</v>
      </c>
      <c r="L1065" s="15">
        <f t="shared" ca="1" si="468"/>
        <v>665.20479264281232</v>
      </c>
      <c r="M1065" s="15">
        <f t="shared" ca="1" si="468"/>
        <v>665.20479264281232</v>
      </c>
      <c r="N1065" s="15">
        <f t="shared" ca="1" si="468"/>
        <v>665.20479264281232</v>
      </c>
      <c r="O1065" s="15">
        <f t="shared" ca="1" si="468"/>
        <v>665.20479264281232</v>
      </c>
      <c r="P1065" s="15">
        <f t="shared" ca="1" si="468"/>
        <v>665.20479264281232</v>
      </c>
      <c r="Q1065" s="15">
        <f t="shared" ca="1" si="468"/>
        <v>624.10765281230374</v>
      </c>
      <c r="R1065" s="15">
        <f t="shared" ca="1" si="468"/>
        <v>583.01051298179539</v>
      </c>
      <c r="S1065" s="15">
        <f t="shared" ca="1" si="468"/>
        <v>541.91337315128703</v>
      </c>
      <c r="T1065" s="15">
        <f t="shared" ca="1" si="468"/>
        <v>500.81623332077845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311.0787175394446</v>
      </c>
      <c r="G1066" s="15">
        <f t="shared" ca="1" si="469"/>
        <v>334.65684589663101</v>
      </c>
      <c r="H1066" s="15">
        <f t="shared" ca="1" si="469"/>
        <v>350.57440187068437</v>
      </c>
      <c r="I1066" s="15">
        <f t="shared" ca="1" si="469"/>
        <v>326.22054123038299</v>
      </c>
      <c r="J1066" s="15">
        <f t="shared" ca="1" si="469"/>
        <v>301.86668059008161</v>
      </c>
      <c r="K1066" s="15">
        <f t="shared" ca="1" si="469"/>
        <v>277.51281994978029</v>
      </c>
      <c r="L1066" s="15">
        <f t="shared" ca="1" si="469"/>
        <v>253.15895930947912</v>
      </c>
      <c r="M1066" s="15">
        <f t="shared" ca="1" si="469"/>
        <v>228.80509866917774</v>
      </c>
      <c r="N1066" s="15">
        <f t="shared" ca="1" si="469"/>
        <v>204.45123802887645</v>
      </c>
      <c r="O1066" s="15">
        <f t="shared" ca="1" si="469"/>
        <v>180.09737738857515</v>
      </c>
      <c r="P1066" s="15">
        <f t="shared" ca="1" si="469"/>
        <v>155.74351674827383</v>
      </c>
      <c r="Q1066" s="15">
        <f t="shared" ca="1" si="469"/>
        <v>131.38965610797248</v>
      </c>
      <c r="R1066" s="15">
        <f t="shared" ca="1" si="469"/>
        <v>107.03579546767119</v>
      </c>
      <c r="S1066" s="15">
        <f t="shared" ca="1" si="469"/>
        <v>82.681934827369872</v>
      </c>
      <c r="T1066" s="15">
        <f t="shared" ca="1" si="469"/>
        <v>58.328074187068523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676.38662714396446</v>
      </c>
      <c r="G1067" s="15">
        <f t="shared" ca="1" si="470"/>
        <v>700.12393106089144</v>
      </c>
      <c r="H1067" s="15">
        <f t="shared" ca="1" si="470"/>
        <v>721.61263162586317</v>
      </c>
      <c r="I1067" s="15">
        <f t="shared" ca="1" si="470"/>
        <v>721.61263162586317</v>
      </c>
      <c r="J1067" s="15">
        <f t="shared" ca="1" si="470"/>
        <v>721.61263162586317</v>
      </c>
      <c r="K1067" s="15">
        <f t="shared" ca="1" si="470"/>
        <v>721.61263162586317</v>
      </c>
      <c r="L1067" s="15">
        <f t="shared" ca="1" si="470"/>
        <v>650.6999197614565</v>
      </c>
      <c r="M1067" s="15">
        <f t="shared" ca="1" si="470"/>
        <v>650.6999197614565</v>
      </c>
      <c r="N1067" s="15">
        <f t="shared" ca="1" si="470"/>
        <v>650.6999197614565</v>
      </c>
      <c r="O1067" s="15">
        <f t="shared" ca="1" si="470"/>
        <v>650.6999197614565</v>
      </c>
      <c r="P1067" s="15">
        <f t="shared" ca="1" si="470"/>
        <v>650.6999197614565</v>
      </c>
      <c r="Q1067" s="15">
        <f t="shared" ca="1" si="470"/>
        <v>650.6999197614565</v>
      </c>
      <c r="R1067" s="15">
        <f t="shared" ca="1" si="470"/>
        <v>650.6999197614565</v>
      </c>
      <c r="S1067" s="15">
        <f t="shared" ca="1" si="470"/>
        <v>650.6999197614565</v>
      </c>
      <c r="T1067" s="15">
        <f t="shared" ca="1" si="470"/>
        <v>650.6999197614565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461.49962149424681</v>
      </c>
      <c r="G1068" s="15">
        <f t="shared" ca="1" si="471"/>
        <v>528.21432654111732</v>
      </c>
      <c r="H1068" s="15">
        <f t="shared" ca="1" si="471"/>
        <v>592.68042823603264</v>
      </c>
      <c r="I1068" s="15">
        <f t="shared" ca="1" si="471"/>
        <v>592.68042823603264</v>
      </c>
      <c r="J1068" s="15">
        <f t="shared" ca="1" si="471"/>
        <v>592.68042823603264</v>
      </c>
      <c r="K1068" s="15">
        <f t="shared" ca="1" si="471"/>
        <v>592.68042823603264</v>
      </c>
      <c r="L1068" s="15">
        <f t="shared" ca="1" si="471"/>
        <v>534.66093671060889</v>
      </c>
      <c r="M1068" s="15">
        <f t="shared" ca="1" si="471"/>
        <v>534.66093671060889</v>
      </c>
      <c r="N1068" s="15">
        <f t="shared" ca="1" si="471"/>
        <v>534.66093671060889</v>
      </c>
      <c r="O1068" s="15">
        <f t="shared" ca="1" si="471"/>
        <v>534.66093671060889</v>
      </c>
      <c r="P1068" s="15">
        <f t="shared" ca="1" si="471"/>
        <v>534.66093671060889</v>
      </c>
      <c r="Q1068" s="15">
        <f t="shared" ca="1" si="471"/>
        <v>534.66093671060889</v>
      </c>
      <c r="R1068" s="15">
        <f t="shared" ca="1" si="471"/>
        <v>534.66093671060889</v>
      </c>
      <c r="S1068" s="15">
        <f t="shared" ca="1" si="471"/>
        <v>534.66093671060889</v>
      </c>
      <c r="T1068" s="15">
        <f t="shared" ca="1" si="471"/>
        <v>534.66093671060889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2517.0129379797086</v>
      </c>
      <c r="G1069" s="15">
        <f t="shared" ref="G1069" ca="1" si="472">SUM(G1064:G1068)</f>
        <v>2648.4335023435865</v>
      </c>
      <c r="H1069" s="15">
        <f t="shared" ref="H1069" ca="1" si="473">SUM(H1064:H1068)</f>
        <v>2826.0535300690522</v>
      </c>
      <c r="I1069" s="15">
        <f t="shared" ref="I1069" ca="1" si="474">SUM(I1064:I1068)</f>
        <v>2801.6996694287509</v>
      </c>
      <c r="J1069" s="15">
        <f t="shared" ref="J1069" ca="1" si="475">SUM(J1064:J1068)</f>
        <v>2777.3458087884496</v>
      </c>
      <c r="K1069" s="15">
        <f t="shared" ref="K1069" ca="1" si="476">SUM(K1064:K1068)</f>
        <v>2752.9919481481484</v>
      </c>
      <c r="L1069" s="15">
        <f t="shared" ref="L1069" ca="1" si="477">SUM(L1064:L1068)</f>
        <v>2551.3563078468301</v>
      </c>
      <c r="M1069" s="15">
        <f t="shared" ref="M1069" ca="1" si="478">SUM(M1064:M1068)</f>
        <v>2527.0024472065288</v>
      </c>
      <c r="N1069" s="15">
        <f t="shared" ref="N1069" ca="1" si="479">SUM(N1064:N1068)</f>
        <v>2502.6485865662276</v>
      </c>
      <c r="O1069" s="15">
        <f t="shared" ref="O1069" ca="1" si="480">SUM(O1064:O1068)</f>
        <v>2478.2947259259263</v>
      </c>
      <c r="P1069" s="15">
        <f t="shared" ref="P1069" ca="1" si="481">SUM(P1064:P1068)</f>
        <v>2453.940865285625</v>
      </c>
      <c r="Q1069" s="15">
        <f t="shared" ref="Q1069" ca="1" si="482">SUM(Q1064:Q1068)</f>
        <v>2388.4898648148151</v>
      </c>
      <c r="R1069" s="15">
        <f t="shared" ref="R1069" ca="1" si="483">SUM(R1064:R1068)</f>
        <v>2323.0388643440056</v>
      </c>
      <c r="S1069" s="15">
        <f t="shared" ref="S1069" ca="1" si="484">SUM(S1064:S1068)</f>
        <v>2257.5878638731956</v>
      </c>
      <c r="T1069" s="15">
        <f t="shared" ref="T1069" ca="1" si="485">SUM(T1064:T1068)</f>
        <v>2192.1368634023856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-48.05715816677013</v>
      </c>
      <c r="G1078" s="15">
        <f t="shared" si="486"/>
        <v>-45.808554814814819</v>
      </c>
      <c r="H1078" s="15">
        <f t="shared" si="486"/>
        <v>-45.808554814814819</v>
      </c>
      <c r="I1078" s="15">
        <f t="shared" si="486"/>
        <v>-45.808554814814819</v>
      </c>
      <c r="J1078" s="15">
        <f t="shared" si="486"/>
        <v>-45.808554814814819</v>
      </c>
      <c r="K1078" s="15">
        <f t="shared" si="486"/>
        <v>-45.808554814814819</v>
      </c>
      <c r="L1078" s="15">
        <f t="shared" si="486"/>
        <v>-45.808554814814819</v>
      </c>
      <c r="M1078" s="15">
        <f t="shared" si="486"/>
        <v>-45.808554814814819</v>
      </c>
      <c r="N1078" s="15">
        <f t="shared" si="486"/>
        <v>-45.808554814814819</v>
      </c>
      <c r="O1078" s="15">
        <f t="shared" si="486"/>
        <v>-45.808554814814819</v>
      </c>
      <c r="P1078" s="15">
        <f t="shared" si="486"/>
        <v>-45.808554814814819</v>
      </c>
      <c r="Q1078" s="15">
        <f t="shared" si="486"/>
        <v>-45.808554814814819</v>
      </c>
      <c r="R1078" s="15">
        <f t="shared" si="486"/>
        <v>-45.808554814814819</v>
      </c>
      <c r="S1078" s="15">
        <f t="shared" si="486"/>
        <v>-45.808554814814819</v>
      </c>
      <c r="T1078" s="15">
        <f t="shared" si="486"/>
        <v>-45.808554814814819</v>
      </c>
    </row>
    <row r="1079" spans="4:20">
      <c r="F1079" s="15">
        <f t="shared" ref="F1079:T1079" si="487">F7*SUMPRODUCT(F$807:F$812,F$166:F$171)</f>
        <v>-48.05715816677013</v>
      </c>
      <c r="G1079" s="15">
        <f t="shared" si="487"/>
        <v>-45.808554814814819</v>
      </c>
      <c r="H1079" s="15">
        <f t="shared" si="487"/>
        <v>-45.808554814814819</v>
      </c>
      <c r="I1079" s="15">
        <f t="shared" si="487"/>
        <v>-45.808554814814819</v>
      </c>
      <c r="J1079" s="15">
        <f t="shared" si="487"/>
        <v>-45.808554814814819</v>
      </c>
      <c r="K1079" s="15">
        <f t="shared" si="487"/>
        <v>-45.808554814814819</v>
      </c>
      <c r="L1079" s="15">
        <f t="shared" si="487"/>
        <v>-45.808554814814819</v>
      </c>
      <c r="M1079" s="15">
        <f t="shared" si="487"/>
        <v>-45.808554814814819</v>
      </c>
      <c r="N1079" s="15">
        <f t="shared" si="487"/>
        <v>-45.808554814814819</v>
      </c>
      <c r="O1079" s="15">
        <f t="shared" si="487"/>
        <v>-45.808554814814819</v>
      </c>
      <c r="P1079" s="15">
        <f t="shared" si="487"/>
        <v>-45.808554814814819</v>
      </c>
      <c r="Q1079" s="15">
        <f t="shared" si="487"/>
        <v>-45.808554814814819</v>
      </c>
      <c r="R1079" s="15">
        <f t="shared" si="487"/>
        <v>-45.808554814814819</v>
      </c>
      <c r="S1079" s="15">
        <f t="shared" si="487"/>
        <v>-45.808554814814819</v>
      </c>
      <c r="T1079" s="15">
        <f t="shared" si="487"/>
        <v>-45.808554814814819</v>
      </c>
    </row>
    <row r="1080" spans="4:20">
      <c r="F1080" s="15">
        <f t="shared" ref="F1080:T1080" si="488">F8*SUMPRODUCT(F$807:F$812,F$166:F$171)</f>
        <v>-48.05715816677013</v>
      </c>
      <c r="G1080" s="15">
        <f t="shared" si="488"/>
        <v>-45.808554814814819</v>
      </c>
      <c r="H1080" s="15">
        <f t="shared" si="488"/>
        <v>-45.808554814814819</v>
      </c>
      <c r="I1080" s="15">
        <f t="shared" si="488"/>
        <v>-45.808554814814819</v>
      </c>
      <c r="J1080" s="15">
        <f t="shared" si="488"/>
        <v>-45.808554814814819</v>
      </c>
      <c r="K1080" s="15">
        <f t="shared" si="488"/>
        <v>-45.808554814814819</v>
      </c>
      <c r="L1080" s="15">
        <f t="shared" si="488"/>
        <v>-45.808554814814819</v>
      </c>
      <c r="M1080" s="15">
        <f t="shared" si="488"/>
        <v>-45.808554814814819</v>
      </c>
      <c r="N1080" s="15">
        <f t="shared" si="488"/>
        <v>-45.808554814814819</v>
      </c>
      <c r="O1080" s="15">
        <f t="shared" si="488"/>
        <v>-45.808554814814819</v>
      </c>
      <c r="P1080" s="15">
        <f t="shared" si="488"/>
        <v>-45.808554814814819</v>
      </c>
      <c r="Q1080" s="15">
        <f t="shared" si="488"/>
        <v>-45.808554814814819</v>
      </c>
      <c r="R1080" s="15">
        <f t="shared" si="488"/>
        <v>-45.808554814814819</v>
      </c>
      <c r="S1080" s="15">
        <f t="shared" si="488"/>
        <v>-45.808554814814819</v>
      </c>
      <c r="T1080" s="15">
        <f t="shared" si="488"/>
        <v>-45.808554814814819</v>
      </c>
    </row>
    <row r="1081" spans="4:20">
      <c r="F1081" s="15">
        <f t="shared" ref="F1081:T1081" si="489">F9*SUMPRODUCT(F$807:F$812,F$166:F$171)</f>
        <v>-48.05715816677013</v>
      </c>
      <c r="G1081" s="15">
        <f t="shared" si="489"/>
        <v>-45.808554814814819</v>
      </c>
      <c r="H1081" s="15">
        <f t="shared" si="489"/>
        <v>-45.808554814814819</v>
      </c>
      <c r="I1081" s="15">
        <f t="shared" si="489"/>
        <v>-45.808554814814819</v>
      </c>
      <c r="J1081" s="15">
        <f t="shared" si="489"/>
        <v>-45.808554814814819</v>
      </c>
      <c r="K1081" s="15">
        <f t="shared" si="489"/>
        <v>-45.808554814814819</v>
      </c>
      <c r="L1081" s="15">
        <f t="shared" si="489"/>
        <v>-45.808554814814819</v>
      </c>
      <c r="M1081" s="15">
        <f t="shared" si="489"/>
        <v>-45.808554814814819</v>
      </c>
      <c r="N1081" s="15">
        <f t="shared" si="489"/>
        <v>-45.808554814814819</v>
      </c>
      <c r="O1081" s="15">
        <f t="shared" si="489"/>
        <v>-45.808554814814819</v>
      </c>
      <c r="P1081" s="15">
        <f t="shared" si="489"/>
        <v>-45.808554814814819</v>
      </c>
      <c r="Q1081" s="15">
        <f t="shared" si="489"/>
        <v>-45.808554814814819</v>
      </c>
      <c r="R1081" s="15">
        <f t="shared" si="489"/>
        <v>-45.808554814814819</v>
      </c>
      <c r="S1081" s="15">
        <f t="shared" si="489"/>
        <v>-45.808554814814819</v>
      </c>
      <c r="T1081" s="15">
        <f t="shared" si="489"/>
        <v>-45.808554814814819</v>
      </c>
    </row>
    <row r="1082" spans="4:20">
      <c r="F1082" s="15">
        <f t="shared" ref="F1082:T1082" si="490">F10*SUMPRODUCT(F$807:F$812,F$166:F$171)</f>
        <v>-48.05715816677013</v>
      </c>
      <c r="G1082" s="15">
        <f t="shared" si="490"/>
        <v>-45.808554814814819</v>
      </c>
      <c r="H1082" s="15">
        <f t="shared" si="490"/>
        <v>-45.808554814814819</v>
      </c>
      <c r="I1082" s="15">
        <f t="shared" si="490"/>
        <v>-45.808554814814819</v>
      </c>
      <c r="J1082" s="15">
        <f t="shared" si="490"/>
        <v>-45.808554814814819</v>
      </c>
      <c r="K1082" s="15">
        <f t="shared" si="490"/>
        <v>-45.808554814814819</v>
      </c>
      <c r="L1082" s="15">
        <f t="shared" si="490"/>
        <v>-45.808554814814819</v>
      </c>
      <c r="M1082" s="15">
        <f t="shared" si="490"/>
        <v>-45.808554814814819</v>
      </c>
      <c r="N1082" s="15">
        <f t="shared" si="490"/>
        <v>-45.808554814814819</v>
      </c>
      <c r="O1082" s="15">
        <f t="shared" si="490"/>
        <v>-45.808554814814819</v>
      </c>
      <c r="P1082" s="15">
        <f t="shared" si="490"/>
        <v>-45.808554814814819</v>
      </c>
      <c r="Q1082" s="15">
        <f t="shared" si="490"/>
        <v>-45.808554814814819</v>
      </c>
      <c r="R1082" s="15">
        <f t="shared" si="490"/>
        <v>-45.808554814814819</v>
      </c>
      <c r="S1082" s="15">
        <f t="shared" si="490"/>
        <v>-45.808554814814819</v>
      </c>
      <c r="T1082" s="15">
        <f t="shared" si="490"/>
        <v>-45.808554814814819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-94.576271186440664</v>
      </c>
      <c r="G1091" s="15">
        <f t="shared" ca="1" si="496"/>
        <v>-95.593220338983045</v>
      </c>
      <c r="H1091" s="15">
        <f t="shared" ca="1" si="496"/>
        <v>-96.610169491525426</v>
      </c>
      <c r="I1091" s="15">
        <f t="shared" ca="1" si="496"/>
        <v>-96.610169491525426</v>
      </c>
      <c r="J1091" s="15">
        <f t="shared" ca="1" si="496"/>
        <v>-96.610169491525426</v>
      </c>
      <c r="K1091" s="15">
        <f t="shared" ca="1" si="496"/>
        <v>-96.610169491525426</v>
      </c>
      <c r="L1091" s="15">
        <f t="shared" ca="1" si="496"/>
        <v>-95.084745762711862</v>
      </c>
      <c r="M1091" s="15">
        <f t="shared" ca="1" si="496"/>
        <v>-95.084745762711862</v>
      </c>
      <c r="N1091" s="15">
        <f t="shared" ca="1" si="496"/>
        <v>-95.084745762711862</v>
      </c>
      <c r="O1091" s="15">
        <f t="shared" ca="1" si="496"/>
        <v>-95.084745762711862</v>
      </c>
      <c r="P1091" s="15">
        <f t="shared" ca="1" si="496"/>
        <v>-95.084745762711862</v>
      </c>
      <c r="Q1091" s="15">
        <f t="shared" ca="1" si="496"/>
        <v>-95.084745762711862</v>
      </c>
      <c r="R1091" s="15">
        <f t="shared" ca="1" si="496"/>
        <v>-95.084745762711862</v>
      </c>
      <c r="S1091" s="15">
        <f t="shared" ca="1" si="496"/>
        <v>-95.084745762711862</v>
      </c>
      <c r="T1091" s="15">
        <f t="shared" ca="1" si="496"/>
        <v>-95.084745762711862</v>
      </c>
    </row>
    <row r="1092" spans="4:20">
      <c r="F1092" s="15">
        <f t="shared" ref="F1092:T1092" ca="1" si="497">(SUM(F694,F706,F699,F711)*F$718*F$722)</f>
        <v>-101.18644067796609</v>
      </c>
      <c r="G1092" s="15">
        <f t="shared" ca="1" si="497"/>
        <v>-100.57627118644068</v>
      </c>
      <c r="H1092" s="15">
        <f t="shared" ca="1" si="497"/>
        <v>-101.94915254237287</v>
      </c>
      <c r="I1092" s="15">
        <f t="shared" ca="1" si="497"/>
        <v>-101.94915254237287</v>
      </c>
      <c r="J1092" s="15">
        <f t="shared" ca="1" si="497"/>
        <v>-101.94915254237287</v>
      </c>
      <c r="K1092" s="15">
        <f t="shared" ca="1" si="497"/>
        <v>-101.94915254237287</v>
      </c>
      <c r="L1092" s="15">
        <f t="shared" ca="1" si="497"/>
        <v>-101.94915254237287</v>
      </c>
      <c r="M1092" s="15">
        <f t="shared" ca="1" si="497"/>
        <v>-101.94915254237287</v>
      </c>
      <c r="N1092" s="15">
        <f t="shared" ca="1" si="497"/>
        <v>-101.94915254237287</v>
      </c>
      <c r="O1092" s="15">
        <f t="shared" ca="1" si="497"/>
        <v>-101.94915254237287</v>
      </c>
      <c r="P1092" s="15">
        <f t="shared" ca="1" si="497"/>
        <v>-101.94915254237287</v>
      </c>
      <c r="Q1092" s="15">
        <f t="shared" ca="1" si="497"/>
        <v>-100.65254237288134</v>
      </c>
      <c r="R1092" s="15">
        <f t="shared" ca="1" si="497"/>
        <v>-99.355932203389827</v>
      </c>
      <c r="S1092" s="15">
        <f t="shared" ca="1" si="497"/>
        <v>-98.059322033898297</v>
      </c>
      <c r="T1092" s="15">
        <f t="shared" ca="1" si="497"/>
        <v>-96.762711864406782</v>
      </c>
    </row>
    <row r="1093" spans="4:20">
      <c r="F1093" s="15">
        <f t="shared" ref="F1093:T1093" ca="1" si="498">(SUM(F695,F707,F700,F712)*F$718*F$722)</f>
        <v>-90.847457627118629</v>
      </c>
      <c r="G1093" s="15">
        <f t="shared" ca="1" si="498"/>
        <v>-91.520401757689882</v>
      </c>
      <c r="H1093" s="15">
        <f t="shared" ca="1" si="498"/>
        <v>-92.022598870056498</v>
      </c>
      <c r="I1093" s="15">
        <f t="shared" ca="1" si="498"/>
        <v>-91.254237288135585</v>
      </c>
      <c r="J1093" s="15">
        <f t="shared" ca="1" si="498"/>
        <v>-90.485875706214685</v>
      </c>
      <c r="K1093" s="15">
        <f t="shared" ca="1" si="498"/>
        <v>-89.717514124293785</v>
      </c>
      <c r="L1093" s="15">
        <f t="shared" ca="1" si="498"/>
        <v>-88.949152542372872</v>
      </c>
      <c r="M1093" s="15">
        <f t="shared" ca="1" si="498"/>
        <v>-88.180790960451972</v>
      </c>
      <c r="N1093" s="15">
        <f t="shared" ca="1" si="498"/>
        <v>-87.412429378531073</v>
      </c>
      <c r="O1093" s="15">
        <f t="shared" ca="1" si="498"/>
        <v>-86.644067796610159</v>
      </c>
      <c r="P1093" s="15">
        <f t="shared" ca="1" si="498"/>
        <v>-85.875706214689259</v>
      </c>
      <c r="Q1093" s="15">
        <f t="shared" ca="1" si="498"/>
        <v>-85.10734463276836</v>
      </c>
      <c r="R1093" s="15">
        <f t="shared" ca="1" si="498"/>
        <v>-84.338983050847446</v>
      </c>
      <c r="S1093" s="15">
        <f t="shared" ca="1" si="498"/>
        <v>-83.570621468926547</v>
      </c>
      <c r="T1093" s="15">
        <f t="shared" ca="1" si="498"/>
        <v>-82.802259887005661</v>
      </c>
    </row>
    <row r="1094" spans="4:20">
      <c r="F1094" s="15">
        <f t="shared" ref="F1094:T1094" ca="1" si="499">(SUM(F696,F708,F701,F713)*F$718*F$722)</f>
        <v>-102.37288135593219</v>
      </c>
      <c r="G1094" s="15">
        <f t="shared" ca="1" si="499"/>
        <v>-103.05084745762713</v>
      </c>
      <c r="H1094" s="15">
        <f t="shared" ca="1" si="499"/>
        <v>-103.72881355932202</v>
      </c>
      <c r="I1094" s="15">
        <f t="shared" ca="1" si="499"/>
        <v>-103.72881355932202</v>
      </c>
      <c r="J1094" s="15">
        <f t="shared" ca="1" si="499"/>
        <v>-103.72881355932202</v>
      </c>
      <c r="K1094" s="15">
        <f t="shared" ca="1" si="499"/>
        <v>-103.72881355932202</v>
      </c>
      <c r="L1094" s="15">
        <f t="shared" ca="1" si="499"/>
        <v>-101.4915254237288</v>
      </c>
      <c r="M1094" s="15">
        <f t="shared" ca="1" si="499"/>
        <v>-101.4915254237288</v>
      </c>
      <c r="N1094" s="15">
        <f t="shared" ca="1" si="499"/>
        <v>-101.4915254237288</v>
      </c>
      <c r="O1094" s="15">
        <f t="shared" ca="1" si="499"/>
        <v>-101.4915254237288</v>
      </c>
      <c r="P1094" s="15">
        <f t="shared" ca="1" si="499"/>
        <v>-101.4915254237288</v>
      </c>
      <c r="Q1094" s="15">
        <f t="shared" ca="1" si="499"/>
        <v>-101.4915254237288</v>
      </c>
      <c r="R1094" s="15">
        <f t="shared" ca="1" si="499"/>
        <v>-101.4915254237288</v>
      </c>
      <c r="S1094" s="15">
        <f t="shared" ca="1" si="499"/>
        <v>-101.4915254237288</v>
      </c>
      <c r="T1094" s="15">
        <f t="shared" ca="1" si="499"/>
        <v>-101.4915254237288</v>
      </c>
    </row>
    <row r="1095" spans="4:20">
      <c r="F1095" s="15">
        <f t="shared" ref="F1095:T1095" ca="1" si="500">(SUM(F697,F709,F702,F714)*F$718*F$722)</f>
        <v>-95.593220338983045</v>
      </c>
      <c r="G1095" s="15">
        <f t="shared" ca="1" si="500"/>
        <v>-97.627118644067778</v>
      </c>
      <c r="H1095" s="15">
        <f t="shared" ca="1" si="500"/>
        <v>-99.66101694915254</v>
      </c>
      <c r="I1095" s="15">
        <f t="shared" ca="1" si="500"/>
        <v>-99.66101694915254</v>
      </c>
      <c r="J1095" s="15">
        <f t="shared" ca="1" si="500"/>
        <v>-99.66101694915254</v>
      </c>
      <c r="K1095" s="15">
        <f t="shared" ca="1" si="500"/>
        <v>-99.66101694915254</v>
      </c>
      <c r="L1095" s="15">
        <f t="shared" ca="1" si="500"/>
        <v>-97.830508474576263</v>
      </c>
      <c r="M1095" s="15">
        <f t="shared" ca="1" si="500"/>
        <v>-97.830508474576263</v>
      </c>
      <c r="N1095" s="15">
        <f t="shared" ca="1" si="500"/>
        <v>-97.830508474576263</v>
      </c>
      <c r="O1095" s="15">
        <f t="shared" ca="1" si="500"/>
        <v>-97.830508474576263</v>
      </c>
      <c r="P1095" s="15">
        <f t="shared" ca="1" si="500"/>
        <v>-97.830508474576263</v>
      </c>
      <c r="Q1095" s="15">
        <f t="shared" ca="1" si="500"/>
        <v>-97.830508474576263</v>
      </c>
      <c r="R1095" s="15">
        <f t="shared" ca="1" si="500"/>
        <v>-97.830508474576263</v>
      </c>
      <c r="S1095" s="15">
        <f t="shared" ca="1" si="500"/>
        <v>-97.830508474576263</v>
      </c>
      <c r="T1095" s="15">
        <f t="shared" ca="1" si="500"/>
        <v>-97.830508474576263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961" activePane="bottomRight" state="frozen"/>
      <selection activeCell="F692" sqref="F692:T697"/>
      <selection pane="topRight" activeCell="F692" sqref="F692:T697"/>
      <selection pane="bottomLeft" activeCell="F692" sqref="F692:T697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input'!$E$42*'PP2'!F51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115</v>
      </c>
      <c r="G97" s="15" t="str">
        <f>F97</f>
        <v>PP2</v>
      </c>
      <c r="H97" s="15" t="str">
        <f t="shared" ref="H97:T97" si="38">G97</f>
        <v>PP2</v>
      </c>
      <c r="I97" s="15" t="str">
        <f t="shared" si="38"/>
        <v>PP2</v>
      </c>
      <c r="J97" s="15" t="str">
        <f t="shared" si="38"/>
        <v>PP2</v>
      </c>
      <c r="K97" s="15" t="str">
        <f t="shared" si="38"/>
        <v>PP2</v>
      </c>
      <c r="L97" s="15" t="str">
        <f t="shared" si="38"/>
        <v>PP2</v>
      </c>
      <c r="M97" s="15" t="str">
        <f t="shared" si="38"/>
        <v>PP2</v>
      </c>
      <c r="N97" s="15" t="str">
        <f t="shared" si="38"/>
        <v>PP2</v>
      </c>
      <c r="O97" s="15" t="str">
        <f t="shared" si="38"/>
        <v>PP2</v>
      </c>
      <c r="P97" s="15" t="str">
        <f t="shared" si="38"/>
        <v>PP2</v>
      </c>
      <c r="Q97" s="15" t="str">
        <f t="shared" si="38"/>
        <v>PP2</v>
      </c>
      <c r="R97" s="15" t="str">
        <f t="shared" si="38"/>
        <v>PP2</v>
      </c>
      <c r="S97" s="15" t="str">
        <f t="shared" si="38"/>
        <v>PP2</v>
      </c>
      <c r="T97" s="15" t="str">
        <f t="shared" si="38"/>
        <v>PP2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115</v>
      </c>
      <c r="G98" s="15" t="str">
        <f t="shared" ref="G98:T101" si="39">F98</f>
        <v>PP2</v>
      </c>
      <c r="H98" s="15" t="str">
        <f t="shared" si="39"/>
        <v>PP2</v>
      </c>
      <c r="I98" s="15" t="str">
        <f t="shared" si="39"/>
        <v>PP2</v>
      </c>
      <c r="J98" s="15" t="str">
        <f t="shared" si="39"/>
        <v>PP2</v>
      </c>
      <c r="K98" s="15" t="str">
        <f t="shared" si="39"/>
        <v>PP2</v>
      </c>
      <c r="L98" s="15" t="str">
        <f t="shared" si="39"/>
        <v>PP2</v>
      </c>
      <c r="M98" s="15" t="str">
        <f t="shared" si="39"/>
        <v>PP2</v>
      </c>
      <c r="N98" s="15" t="str">
        <f t="shared" si="39"/>
        <v>PP2</v>
      </c>
      <c r="O98" s="15" t="str">
        <f t="shared" si="39"/>
        <v>PP2</v>
      </c>
      <c r="P98" s="15" t="str">
        <f t="shared" si="39"/>
        <v>PP2</v>
      </c>
      <c r="Q98" s="15" t="str">
        <f t="shared" si="39"/>
        <v>PP2</v>
      </c>
      <c r="R98" s="15" t="str">
        <f t="shared" si="39"/>
        <v>PP2</v>
      </c>
      <c r="S98" s="15" t="str">
        <f t="shared" si="39"/>
        <v>PP2</v>
      </c>
      <c r="T98" s="15" t="str">
        <f t="shared" si="39"/>
        <v>PP2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115</v>
      </c>
      <c r="G99" s="15" t="str">
        <f t="shared" si="39"/>
        <v>PP2</v>
      </c>
      <c r="H99" s="15" t="str">
        <f t="shared" si="39"/>
        <v>PP2</v>
      </c>
      <c r="I99" s="15" t="str">
        <f t="shared" si="39"/>
        <v>PP2</v>
      </c>
      <c r="J99" s="15" t="str">
        <f t="shared" si="39"/>
        <v>PP2</v>
      </c>
      <c r="K99" s="15" t="str">
        <f t="shared" si="39"/>
        <v>PP2</v>
      </c>
      <c r="L99" s="15" t="str">
        <f t="shared" si="39"/>
        <v>PP2</v>
      </c>
      <c r="M99" s="15" t="str">
        <f t="shared" si="39"/>
        <v>PP2</v>
      </c>
      <c r="N99" s="15" t="str">
        <f t="shared" si="39"/>
        <v>PP2</v>
      </c>
      <c r="O99" s="15" t="str">
        <f t="shared" si="39"/>
        <v>PP2</v>
      </c>
      <c r="P99" s="15" t="str">
        <f t="shared" si="39"/>
        <v>PP2</v>
      </c>
      <c r="Q99" s="15" t="str">
        <f t="shared" si="39"/>
        <v>PP2</v>
      </c>
      <c r="R99" s="15" t="str">
        <f t="shared" si="39"/>
        <v>PP2</v>
      </c>
      <c r="S99" s="15" t="str">
        <f t="shared" si="39"/>
        <v>PP2</v>
      </c>
      <c r="T99" s="15" t="str">
        <f t="shared" si="39"/>
        <v>PP2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115</v>
      </c>
      <c r="G100" s="15" t="str">
        <f t="shared" si="39"/>
        <v>PP2</v>
      </c>
      <c r="H100" s="15" t="str">
        <f t="shared" si="39"/>
        <v>PP2</v>
      </c>
      <c r="I100" s="15" t="str">
        <f t="shared" si="39"/>
        <v>PP2</v>
      </c>
      <c r="J100" s="15" t="str">
        <f t="shared" si="39"/>
        <v>PP2</v>
      </c>
      <c r="K100" s="15" t="str">
        <f t="shared" si="39"/>
        <v>PP2</v>
      </c>
      <c r="L100" s="15" t="str">
        <f t="shared" si="39"/>
        <v>PP2</v>
      </c>
      <c r="M100" s="15" t="str">
        <f t="shared" si="39"/>
        <v>PP2</v>
      </c>
      <c r="N100" s="15" t="str">
        <f t="shared" si="39"/>
        <v>PP2</v>
      </c>
      <c r="O100" s="15" t="str">
        <f t="shared" si="39"/>
        <v>PP2</v>
      </c>
      <c r="P100" s="15" t="str">
        <f t="shared" si="39"/>
        <v>PP2</v>
      </c>
      <c r="Q100" s="15" t="str">
        <f t="shared" si="39"/>
        <v>PP2</v>
      </c>
      <c r="R100" s="15" t="str">
        <f t="shared" si="39"/>
        <v>PP2</v>
      </c>
      <c r="S100" s="15" t="str">
        <f t="shared" si="39"/>
        <v>PP2</v>
      </c>
      <c r="T100" s="15" t="str">
        <f t="shared" si="39"/>
        <v>PP2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115</v>
      </c>
      <c r="G101" s="15" t="str">
        <f t="shared" si="39"/>
        <v>PP2</v>
      </c>
      <c r="H101" s="15" t="str">
        <f t="shared" si="39"/>
        <v>PP2</v>
      </c>
      <c r="I101" s="15" t="str">
        <f t="shared" si="39"/>
        <v>PP2</v>
      </c>
      <c r="J101" s="15" t="str">
        <f t="shared" si="39"/>
        <v>PP2</v>
      </c>
      <c r="K101" s="15" t="str">
        <f t="shared" si="39"/>
        <v>PP2</v>
      </c>
      <c r="L101" s="15" t="str">
        <f t="shared" si="39"/>
        <v>PP2</v>
      </c>
      <c r="M101" s="15" t="str">
        <f t="shared" si="39"/>
        <v>PP2</v>
      </c>
      <c r="N101" s="15" t="str">
        <f t="shared" si="39"/>
        <v>PP2</v>
      </c>
      <c r="O101" s="15" t="str">
        <f t="shared" si="39"/>
        <v>PP2</v>
      </c>
      <c r="P101" s="15" t="str">
        <f t="shared" si="39"/>
        <v>PP2</v>
      </c>
      <c r="Q101" s="15" t="str">
        <f t="shared" si="39"/>
        <v>PP2</v>
      </c>
      <c r="R101" s="15" t="str">
        <f t="shared" si="39"/>
        <v>PP2</v>
      </c>
      <c r="S101" s="15" t="str">
        <f t="shared" si="39"/>
        <v>PP2</v>
      </c>
      <c r="T101" s="15" t="str">
        <f t="shared" si="39"/>
        <v>PP2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PP2</v>
      </c>
      <c r="G109" s="15" t="str">
        <f>IF(G103=1,IF(SUM($F116:G116)&gt;0,IF(COUNTIF($E109:F109,G97)&lt;=G123-1,G97,G137),G130),G97)</f>
        <v>PP2</v>
      </c>
      <c r="H109" s="15" t="str">
        <f>IF(H103=1,IF(SUM($F116:H116)&gt;0,IF(COUNTIF($E109:G109,H97)&lt;=H123-1,H97,H137),H130),H97)</f>
        <v>PP2</v>
      </c>
      <c r="I109" s="15" t="str">
        <f>IF(I103=1,IF(SUM($F116:I116)&gt;0,IF(COUNTIF($E109:H109,I97)&lt;=I123-1,I97,I137),I130),I97)</f>
        <v>PP2</v>
      </c>
      <c r="J109" s="15" t="str">
        <f>IF(J103=1,IF(SUM($F116:J116)&gt;0,IF(COUNTIF($E109:I109,J97)&lt;=J123-1,J97,J137),J130),J97)</f>
        <v>PP2</v>
      </c>
      <c r="K109" s="15" t="str">
        <f>IF(K103=1,IF(SUM($F116:K116)&gt;0,IF(COUNTIF($E109:J109,K97)&lt;=K123-1,K97,K137),K130),K97)</f>
        <v>PP2</v>
      </c>
      <c r="L109" s="15" t="str">
        <f>IF(L103=1,IF(SUM($F116:L116)&gt;0,IF(COUNTIF($E109:K109,L97)&lt;=L123-1,L97,L137),L130),L97)</f>
        <v>PP2</v>
      </c>
      <c r="M109" s="15" t="str">
        <f>IF(M103=1,IF(SUM($F116:M116)&gt;0,IF(COUNTIF($E109:L109,M97)&lt;=M123-1,M97,M137),M130),M97)</f>
        <v>PP2</v>
      </c>
      <c r="N109" s="15" t="str">
        <f>IF(N103=1,IF(SUM($F116:N116)&gt;0,IF(COUNTIF($E109:M109,N97)&lt;=N123-1,N97,N137),N130),N97)</f>
        <v>PP2</v>
      </c>
      <c r="O109" s="15" t="str">
        <f>IF(O103=1,IF(SUM($F116:O116)&gt;0,IF(COUNTIF($E109:N109,O97)&lt;=O123-1,O97,O137),O130),O97)</f>
        <v>PP2</v>
      </c>
      <c r="P109" s="15" t="str">
        <f>IF(P103=1,IF(SUM($F116:P116)&gt;0,IF(COUNTIF($E109:O109,P97)&lt;=P123-1,P97,P137),P130),P97)</f>
        <v>PP2</v>
      </c>
      <c r="Q109" s="15" t="str">
        <f>IF(Q103=1,IF(SUM($F116:Q116)&gt;0,IF(COUNTIF($E109:P109,Q97)&lt;=Q123-1,Q97,Q137),Q130),Q97)</f>
        <v>PP2</v>
      </c>
      <c r="R109" s="15" t="str">
        <f>IF(R103=1,IF(SUM($F116:R116)&gt;0,IF(COUNTIF($E109:Q109,R97)&lt;=R123-1,R97,R137),R130),R97)</f>
        <v>PP2</v>
      </c>
      <c r="S109" s="15" t="str">
        <f>IF(S103=1,IF(SUM($F116:S116)&gt;0,IF(COUNTIF($E109:R109,S97)&lt;=S123-1,S97,S137),S130),S97)</f>
        <v>PP2</v>
      </c>
      <c r="T109" s="15" t="str">
        <f>IF(T103=1,IF(SUM($F116:T116)&gt;0,IF(COUNTIF($E109:S109,T97)&lt;=T123-1,T97,T137),T130),T97)</f>
        <v>PP2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PP2</v>
      </c>
      <c r="G110" s="15" t="str">
        <f>IF(G104=1,IF(SUM($F117:G117)&gt;0,IF(COUNTIF($E110:F110,G98)&lt;=G124-1,G98,G138),G131),G98)</f>
        <v>PP2</v>
      </c>
      <c r="H110" s="15" t="str">
        <f>IF(H104=1,IF(SUM($F117:H117)&gt;0,IF(COUNTIF($E110:G110,H98)&lt;=H124-1,H98,H138),H131),H98)</f>
        <v>PP2</v>
      </c>
      <c r="I110" s="15" t="str">
        <f>IF(I104=1,IF(SUM($F117:I117)&gt;0,IF(COUNTIF($E110:H110,I98)&lt;=I124-1,I98,I138),I131),I98)</f>
        <v>PP2</v>
      </c>
      <c r="J110" s="15" t="str">
        <f>IF(J104=1,IF(SUM($F117:J117)&gt;0,IF(COUNTIF($E110:I110,J98)&lt;=J124-1,J98,J138),J131),J98)</f>
        <v>PP2</v>
      </c>
      <c r="K110" s="15" t="str">
        <f>IF(K104=1,IF(SUM($F117:K117)&gt;0,IF(COUNTIF($E110:J110,K98)&lt;=K124-1,K98,K138),K131),K98)</f>
        <v>PP2</v>
      </c>
      <c r="L110" s="15" t="str">
        <f>IF(L104=1,IF(SUM($F117:L117)&gt;0,IF(COUNTIF($E110:K110,L98)&lt;=L124-1,L98,L138),L131),L98)</f>
        <v>PP2</v>
      </c>
      <c r="M110" s="15" t="str">
        <f>IF(M104=1,IF(SUM($F117:M117)&gt;0,IF(COUNTIF($E110:L110,M98)&lt;=M124-1,M98,M138),M131),M98)</f>
        <v>PP2</v>
      </c>
      <c r="N110" s="15" t="str">
        <f>IF(N104=1,IF(SUM($F117:N117)&gt;0,IF(COUNTIF($E110:M110,N98)&lt;=N124-1,N98,N138),N131),N98)</f>
        <v>PP2</v>
      </c>
      <c r="O110" s="15" t="str">
        <f>IF(O104=1,IF(SUM($F117:O117)&gt;0,IF(COUNTIF($E110:N110,O98)&lt;=O124-1,O98,O138),O131),O98)</f>
        <v>PP2</v>
      </c>
      <c r="P110" s="15" t="str">
        <f>IF(P104=1,IF(SUM($F117:P117)&gt;0,IF(COUNTIF($E110:O110,P98)&lt;=P124-1,P98,P138),P131),P98)</f>
        <v>PP2</v>
      </c>
      <c r="Q110" s="15" t="str">
        <f>IF(Q104=1,IF(SUM($F117:Q117)&gt;0,IF(COUNTIF($E110:P110,Q98)&lt;=Q124-1,Q98,Q138),Q131),Q98)</f>
        <v>PP2</v>
      </c>
      <c r="R110" s="15" t="str">
        <f>IF(R104=1,IF(SUM($F117:R117)&gt;0,IF(COUNTIF($E110:Q110,R98)&lt;=R124-1,R98,R138),R131),R98)</f>
        <v>PP2</v>
      </c>
      <c r="S110" s="15" t="str">
        <f>IF(S104=1,IF(SUM($F117:S117)&gt;0,IF(COUNTIF($E110:R110,S98)&lt;=S124-1,S98,S138),S131),S98)</f>
        <v>PP2</v>
      </c>
      <c r="T110" s="15" t="str">
        <f>IF(T104=1,IF(SUM($F117:T117)&gt;0,IF(COUNTIF($E110:S110,T98)&lt;=T124-1,T98,T138),T131),T98)</f>
        <v>PP2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PP2</v>
      </c>
      <c r="G111" s="15" t="str">
        <f>IF(G105=1,IF(SUM($F118:G118)&gt;0,IF(COUNTIF($E111:F111,G99)&lt;=G125-1,G99,G139),G132),G99)</f>
        <v>PP2</v>
      </c>
      <c r="H111" s="15" t="str">
        <f>IF(H105=1,IF(SUM($F118:H118)&gt;0,IF(COUNTIF($E111:G111,H99)&lt;=H125-1,H99,H139),H132),H99)</f>
        <v>PP2</v>
      </c>
      <c r="I111" s="15" t="str">
        <f>IF(I105=1,IF(SUM($F118:I118)&gt;0,IF(COUNTIF($E111:H111,I99)&lt;=I125-1,I99,I139),I132),I99)</f>
        <v>PP2</v>
      </c>
      <c r="J111" s="15" t="str">
        <f>IF(J105=1,IF(SUM($F118:J118)&gt;0,IF(COUNTIF($E111:I111,J99)&lt;=J125-1,J99,J139),J132),J99)</f>
        <v>PP2</v>
      </c>
      <c r="K111" s="15" t="str">
        <f>IF(K105=1,IF(SUM($F118:K118)&gt;0,IF(COUNTIF($E111:J111,K99)&lt;=K125-1,K99,K139),K132),K99)</f>
        <v>PP2</v>
      </c>
      <c r="L111" s="15" t="str">
        <f>IF(L105=1,IF(SUM($F118:L118)&gt;0,IF(COUNTIF($E111:K111,L99)&lt;=L125-1,L99,L139),L132),L99)</f>
        <v>PP2</v>
      </c>
      <c r="M111" s="15" t="str">
        <f>IF(M105=1,IF(SUM($F118:M118)&gt;0,IF(COUNTIF($E111:L111,M99)&lt;=M125-1,M99,M139),M132),M99)</f>
        <v>PP2</v>
      </c>
      <c r="N111" s="15" t="str">
        <f>IF(N105=1,IF(SUM($F118:N118)&gt;0,IF(COUNTIF($E111:M111,N99)&lt;=N125-1,N99,N139),N132),N99)</f>
        <v>PP2</v>
      </c>
      <c r="O111" s="15" t="str">
        <f>IF(O105=1,IF(SUM($F118:O118)&gt;0,IF(COUNTIF($E111:N111,O99)&lt;=O125-1,O99,O139),O132),O99)</f>
        <v>PP2</v>
      </c>
      <c r="P111" s="15" t="str">
        <f>IF(P105=1,IF(SUM($F118:P118)&gt;0,IF(COUNTIF($E111:O111,P99)&lt;=P125-1,P99,P139),P132),P99)</f>
        <v>PP2</v>
      </c>
      <c r="Q111" s="15" t="str">
        <f>IF(Q105=1,IF(SUM($F118:Q118)&gt;0,IF(COUNTIF($E111:P111,Q99)&lt;=Q125-1,Q99,Q139),Q132),Q99)</f>
        <v>PP2</v>
      </c>
      <c r="R111" s="15" t="str">
        <f>IF(R105=1,IF(SUM($F118:R118)&gt;0,IF(COUNTIF($E111:Q111,R99)&lt;=R125-1,R99,R139),R132),R99)</f>
        <v>PP2</v>
      </c>
      <c r="S111" s="15" t="str">
        <f>IF(S105=1,IF(SUM($F118:S118)&gt;0,IF(COUNTIF($E111:R111,S99)&lt;=S125-1,S99,S139),S132),S99)</f>
        <v>PP2</v>
      </c>
      <c r="T111" s="15" t="str">
        <f>IF(T105=1,IF(SUM($F118:T118)&gt;0,IF(COUNTIF($E111:S111,T99)&lt;=T125-1,T99,T139),T132),T99)</f>
        <v>PP2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PP2</v>
      </c>
      <c r="G112" s="15" t="str">
        <f>IF(G106=1,IF(SUM($F119:G119)&gt;0,IF(COUNTIF($E112:F112,G100)&lt;=G126-1,G100,G140),G133),G100)</f>
        <v>PP2</v>
      </c>
      <c r="H112" s="15" t="str">
        <f>IF(H106=1,IF(SUM($F119:H119)&gt;0,IF(COUNTIF($E112:G112,H100)&lt;=H126-1,H100,H140),H133),H100)</f>
        <v>PP2</v>
      </c>
      <c r="I112" s="15" t="str">
        <f>IF(I106=1,IF(SUM($F119:I119)&gt;0,IF(COUNTIF($E112:H112,I100)&lt;=I126-1,I100,I140),I133),I100)</f>
        <v>PP2</v>
      </c>
      <c r="J112" s="15" t="str">
        <f>IF(J106=1,IF(SUM($F119:J119)&gt;0,IF(COUNTIF($E112:I112,J100)&lt;=J126-1,J100,J140),J133),J100)</f>
        <v>PP2</v>
      </c>
      <c r="K112" s="15" t="str">
        <f>IF(K106=1,IF(SUM($F119:K119)&gt;0,IF(COUNTIF($E112:J112,K100)&lt;=K126-1,K100,K140),K133),K100)</f>
        <v>PP2</v>
      </c>
      <c r="L112" s="15" t="str">
        <f>IF(L106=1,IF(SUM($F119:L119)&gt;0,IF(COUNTIF($E112:K112,L100)&lt;=L126-1,L100,L140),L133),L100)</f>
        <v>PP2</v>
      </c>
      <c r="M112" s="15" t="str">
        <f>IF(M106=1,IF(SUM($F119:M119)&gt;0,IF(COUNTIF($E112:L112,M100)&lt;=M126-1,M100,M140),M133),M100)</f>
        <v>PP2</v>
      </c>
      <c r="N112" s="15" t="str">
        <f>IF(N106=1,IF(SUM($F119:N119)&gt;0,IF(COUNTIF($E112:M112,N100)&lt;=N126-1,N100,N140),N133),N100)</f>
        <v>PP2</v>
      </c>
      <c r="O112" s="15" t="str">
        <f>IF(O106=1,IF(SUM($F119:O119)&gt;0,IF(COUNTIF($E112:N112,O100)&lt;=O126-1,O100,O140),O133),O100)</f>
        <v>PP2</v>
      </c>
      <c r="P112" s="15" t="str">
        <f>IF(P106=1,IF(SUM($F119:P119)&gt;0,IF(COUNTIF($E112:O112,P100)&lt;=P126-1,P100,P140),P133),P100)</f>
        <v>PP2</v>
      </c>
      <c r="Q112" s="15" t="str">
        <f>IF(Q106=1,IF(SUM($F119:Q119)&gt;0,IF(COUNTIF($E112:P112,Q100)&lt;=Q126-1,Q100,Q140),Q133),Q100)</f>
        <v>PP2</v>
      </c>
      <c r="R112" s="15" t="str">
        <f>IF(R106=1,IF(SUM($F119:R119)&gt;0,IF(COUNTIF($E112:Q112,R100)&lt;=R126-1,R100,R140),R133),R100)</f>
        <v>PP2</v>
      </c>
      <c r="S112" s="15" t="str">
        <f>IF(S106=1,IF(SUM($F119:S119)&gt;0,IF(COUNTIF($E112:R112,S100)&lt;=S126-1,S100,S140),S133),S100)</f>
        <v>PP2</v>
      </c>
      <c r="T112" s="15" t="str">
        <f>IF(T106=1,IF(SUM($F119:T119)&gt;0,IF(COUNTIF($E112:S112,T100)&lt;=T126-1,T100,T140),T133),T100)</f>
        <v>PP2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PP2</v>
      </c>
      <c r="G113" s="15" t="str">
        <f>IF(G107=1,IF(SUM($F120:G120)&gt;0,IF(COUNTIF($E113:F113,G101)&lt;=G127-1,G101,G141),G134),G101)</f>
        <v>PP2</v>
      </c>
      <c r="H113" s="15" t="str">
        <f>IF(H107=1,IF(SUM($F120:H120)&gt;0,IF(COUNTIF($E113:G113,H101)&lt;=H127-1,H101,H141),H134),H101)</f>
        <v>PP2</v>
      </c>
      <c r="I113" s="15" t="str">
        <f>IF(I107=1,IF(SUM($F120:I120)&gt;0,IF(COUNTIF($E113:H113,I101)&lt;=I127-1,I101,I141),I134),I101)</f>
        <v>PP2</v>
      </c>
      <c r="J113" s="15" t="str">
        <f>IF(J107=1,IF(SUM($F120:J120)&gt;0,IF(COUNTIF($E113:I113,J101)&lt;=J127-1,J101,J141),J134),J101)</f>
        <v>PP2</v>
      </c>
      <c r="K113" s="15" t="str">
        <f>IF(K107=1,IF(SUM($F120:K120)&gt;0,IF(COUNTIF($E113:J113,K101)&lt;=K127-1,K101,K141),K134),K101)</f>
        <v>PP2</v>
      </c>
      <c r="L113" s="15" t="str">
        <f>IF(L107=1,IF(SUM($F120:L120)&gt;0,IF(COUNTIF($E113:K113,L101)&lt;=L127-1,L101,L141),L134),L101)</f>
        <v>PP2</v>
      </c>
      <c r="M113" s="15" t="str">
        <f>IF(M107=1,IF(SUM($F120:M120)&gt;0,IF(COUNTIF($E113:L113,M101)&lt;=M127-1,M101,M141),M134),M101)</f>
        <v>PP2</v>
      </c>
      <c r="N113" s="15" t="str">
        <f>IF(N107=1,IF(SUM($F120:N120)&gt;0,IF(COUNTIF($E113:M113,N101)&lt;=N127-1,N101,N141),N134),N101)</f>
        <v>PP2</v>
      </c>
      <c r="O113" s="15" t="str">
        <f>IF(O107=1,IF(SUM($F120:O120)&gt;0,IF(COUNTIF($E113:N113,O101)&lt;=O127-1,O101,O141),O134),O101)</f>
        <v>PP2</v>
      </c>
      <c r="P113" s="15" t="str">
        <f>IF(P107=1,IF(SUM($F120:P120)&gt;0,IF(COUNTIF($E113:O113,P101)&lt;=P127-1,P101,P141),P134),P101)</f>
        <v>PP2</v>
      </c>
      <c r="Q113" s="15" t="str">
        <f>IF(Q107=1,IF(SUM($F120:Q120)&gt;0,IF(COUNTIF($E113:P113,Q101)&lt;=Q127-1,Q101,Q141),Q134),Q101)</f>
        <v>PP2</v>
      </c>
      <c r="R113" s="15" t="str">
        <f>IF(R107=1,IF(SUM($F120:R120)&gt;0,IF(COUNTIF($E113:Q113,R101)&lt;=R127-1,R101,R141),R134),R101)</f>
        <v>PP2</v>
      </c>
      <c r="S113" s="15" t="str">
        <f>IF(S107=1,IF(SUM($F120:S120)&gt;0,IF(COUNTIF($E113:R113,S101)&lt;=S127-1,S101,S141),S134),S101)</f>
        <v>PP2</v>
      </c>
      <c r="T113" s="15" t="str">
        <f>IF(T107=1,IF(SUM($F120:T120)&gt;0,IF(COUNTIF($E113:S113,T101)&lt;=T127-1,T101,T141),T134),T101)</f>
        <v>PP2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0</v>
      </c>
      <c r="G123" s="15">
        <f>IF(G97="UP5",Assumptions!$R$201,IF(G97="RP6",Assumptions!$R$229,0))</f>
        <v>0</v>
      </c>
      <c r="H123" s="15">
        <f>IF(H97="UP5",Assumptions!$R$201,IF(H97="RP6",Assumptions!$R$229,0))</f>
        <v>0</v>
      </c>
      <c r="I123" s="15">
        <f>IF(I97="UP5",Assumptions!$R$201,IF(I97="RP6",Assumptions!$R$229,0))</f>
        <v>0</v>
      </c>
      <c r="J123" s="15">
        <f>IF(J97="UP5",Assumptions!$R$201,IF(J97="RP6",Assumptions!$R$229,0))</f>
        <v>0</v>
      </c>
      <c r="K123" s="15">
        <f>IF(K97="UP5",Assumptions!$R$201,IF(K97="RP6",Assumptions!$R$229,0))</f>
        <v>0</v>
      </c>
      <c r="L123" s="15">
        <f>IF(L97="UP5",Assumptions!$R$201,IF(L97="RP6",Assumptions!$R$229,0))</f>
        <v>0</v>
      </c>
      <c r="M123" s="15">
        <f>IF(M97="UP5",Assumptions!$R$201,IF(M97="RP6",Assumptions!$R$229,0))</f>
        <v>0</v>
      </c>
      <c r="N123" s="15">
        <f>IF(N97="UP5",Assumptions!$R$201,IF(N97="RP6",Assumptions!$R$229,0))</f>
        <v>0</v>
      </c>
      <c r="O123" s="15">
        <f>IF(O97="UP5",Assumptions!$R$201,IF(O97="RP6",Assumptions!$R$229,0))</f>
        <v>0</v>
      </c>
      <c r="P123" s="15">
        <f>IF(P97="UP5",Assumptions!$R$201,IF(P97="RP6",Assumptions!$R$229,0))</f>
        <v>0</v>
      </c>
      <c r="Q123" s="15">
        <f>IF(Q97="UP5",Assumptions!$R$201,IF(Q97="RP6",Assumptions!$R$229,0))</f>
        <v>0</v>
      </c>
      <c r="R123" s="15">
        <f>IF(R97="UP5",Assumptions!$R$201,IF(R97="RP6",Assumptions!$R$229,0))</f>
        <v>0</v>
      </c>
      <c r="S123" s="15">
        <f>IF(S97="UP5",Assumptions!$R$201,IF(S97="RP6",Assumptions!$R$229,0))</f>
        <v>0</v>
      </c>
      <c r="T123" s="15">
        <f>IF(T97="UP5",Assumptions!$R$201,IF(T97="RP6",Assumptions!$R$229,0))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0</v>
      </c>
      <c r="G124" s="15">
        <f>IF(G98="UP5",Assumptions!$R$201,IF(G98="RP6",Assumptions!$R$229,0))</f>
        <v>0</v>
      </c>
      <c r="H124" s="15">
        <f>IF(H98="UP5",Assumptions!$R$201,IF(H98="RP6",Assumptions!$R$229,0))</f>
        <v>0</v>
      </c>
      <c r="I124" s="15">
        <f>IF(I98="UP5",Assumptions!$R$201,IF(I98="RP6",Assumptions!$R$229,0))</f>
        <v>0</v>
      </c>
      <c r="J124" s="15">
        <f>IF(J98="UP5",Assumptions!$R$201,IF(J98="RP6",Assumptions!$R$229,0))</f>
        <v>0</v>
      </c>
      <c r="K124" s="15">
        <f>IF(K98="UP5",Assumptions!$R$201,IF(K98="RP6",Assumptions!$R$229,0))</f>
        <v>0</v>
      </c>
      <c r="L124" s="15">
        <f>IF(L98="UP5",Assumptions!$R$201,IF(L98="RP6",Assumptions!$R$229,0))</f>
        <v>0</v>
      </c>
      <c r="M124" s="15">
        <f>IF(M98="UP5",Assumptions!$R$201,IF(M98="RP6",Assumptions!$R$229,0))</f>
        <v>0</v>
      </c>
      <c r="N124" s="15">
        <f>IF(N98="UP5",Assumptions!$R$201,IF(N98="RP6",Assumptions!$R$229,0))</f>
        <v>0</v>
      </c>
      <c r="O124" s="15">
        <f>IF(O98="UP5",Assumptions!$R$201,IF(O98="RP6",Assumptions!$R$229,0))</f>
        <v>0</v>
      </c>
      <c r="P124" s="15">
        <f>IF(P98="UP5",Assumptions!$R$201,IF(P98="RP6",Assumptions!$R$229,0))</f>
        <v>0</v>
      </c>
      <c r="Q124" s="15">
        <f>IF(Q98="UP5",Assumptions!$R$201,IF(Q98="RP6",Assumptions!$R$229,0))</f>
        <v>0</v>
      </c>
      <c r="R124" s="15">
        <f>IF(R98="UP5",Assumptions!$R$201,IF(R98="RP6",Assumptions!$R$229,0))</f>
        <v>0</v>
      </c>
      <c r="S124" s="15">
        <f>IF(S98="UP5",Assumptions!$R$201,IF(S98="RP6",Assumptions!$R$229,0))</f>
        <v>0</v>
      </c>
      <c r="T124" s="15">
        <f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0</v>
      </c>
      <c r="G125" s="15">
        <f>IF(G99="UP5",Assumptions!$R$201,IF(G99="RP6",Assumptions!$R$229,0))</f>
        <v>0</v>
      </c>
      <c r="H125" s="15">
        <f>IF(H99="UP5",Assumptions!$R$201,IF(H99="RP6",Assumptions!$R$229,0))</f>
        <v>0</v>
      </c>
      <c r="I125" s="15">
        <f>IF(I99="UP5",Assumptions!$R$201,IF(I99="RP6",Assumptions!$R$229,0))</f>
        <v>0</v>
      </c>
      <c r="J125" s="15">
        <f>IF(J99="UP5",Assumptions!$R$201,IF(J99="RP6",Assumptions!$R$229,0))</f>
        <v>0</v>
      </c>
      <c r="K125" s="15">
        <f>IF(K99="UP5",Assumptions!$R$201,IF(K99="RP6",Assumptions!$R$229,0))</f>
        <v>0</v>
      </c>
      <c r="L125" s="15">
        <f>IF(L99="UP5",Assumptions!$R$201,IF(L99="RP6",Assumptions!$R$229,0))</f>
        <v>0</v>
      </c>
      <c r="M125" s="15">
        <f>IF(M99="UP5",Assumptions!$R$201,IF(M99="RP6",Assumptions!$R$229,0))</f>
        <v>0</v>
      </c>
      <c r="N125" s="15">
        <f>IF(N99="UP5",Assumptions!$R$201,IF(N99="RP6",Assumptions!$R$229,0))</f>
        <v>0</v>
      </c>
      <c r="O125" s="15">
        <f>IF(O99="UP5",Assumptions!$R$201,IF(O99="RP6",Assumptions!$R$229,0))</f>
        <v>0</v>
      </c>
      <c r="P125" s="15">
        <f>IF(P99="UP5",Assumptions!$R$201,IF(P99="RP6",Assumptions!$R$229,0))</f>
        <v>0</v>
      </c>
      <c r="Q125" s="15">
        <f>IF(Q99="UP5",Assumptions!$R$201,IF(Q99="RP6",Assumptions!$R$229,0))</f>
        <v>0</v>
      </c>
      <c r="R125" s="15">
        <f>IF(R99="UP5",Assumptions!$R$201,IF(R99="RP6",Assumptions!$R$229,0))</f>
        <v>0</v>
      </c>
      <c r="S125" s="15">
        <f>IF(S99="UP5",Assumptions!$R$201,IF(S99="RP6",Assumptions!$R$229,0))</f>
        <v>0</v>
      </c>
      <c r="T125" s="15">
        <f>IF(T99="UP5",Assumptions!$R$201,IF(T99="RP6",Assumptions!$R$229,0))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0</v>
      </c>
      <c r="G126" s="15">
        <f>IF(G100="UP5",Assumptions!$R$201,IF(G100="RP6",Assumptions!$R$229,0))</f>
        <v>0</v>
      </c>
      <c r="H126" s="15">
        <f>IF(H100="UP5",Assumptions!$R$201,IF(H100="RP6",Assumptions!$R$229,0))</f>
        <v>0</v>
      </c>
      <c r="I126" s="15">
        <f>IF(I100="UP5",Assumptions!$R$201,IF(I100="RP6",Assumptions!$R$229,0))</f>
        <v>0</v>
      </c>
      <c r="J126" s="15">
        <f>IF(J100="UP5",Assumptions!$R$201,IF(J100="RP6",Assumptions!$R$229,0))</f>
        <v>0</v>
      </c>
      <c r="K126" s="15">
        <f>IF(K100="UP5",Assumptions!$R$201,IF(K100="RP6",Assumptions!$R$229,0))</f>
        <v>0</v>
      </c>
      <c r="L126" s="15">
        <f>IF(L100="UP5",Assumptions!$R$201,IF(L100="RP6",Assumptions!$R$229,0))</f>
        <v>0</v>
      </c>
      <c r="M126" s="15">
        <f>IF(M100="UP5",Assumptions!$R$201,IF(M100="RP6",Assumptions!$R$229,0))</f>
        <v>0</v>
      </c>
      <c r="N126" s="15">
        <f>IF(N100="UP5",Assumptions!$R$201,IF(N100="RP6",Assumptions!$R$229,0))</f>
        <v>0</v>
      </c>
      <c r="O126" s="15">
        <f>IF(O100="UP5",Assumptions!$R$201,IF(O100="RP6",Assumptions!$R$229,0))</f>
        <v>0</v>
      </c>
      <c r="P126" s="15">
        <f>IF(P100="UP5",Assumptions!$R$201,IF(P100="RP6",Assumptions!$R$229,0))</f>
        <v>0</v>
      </c>
      <c r="Q126" s="15">
        <f>IF(Q100="UP5",Assumptions!$R$201,IF(Q100="RP6",Assumptions!$R$229,0))</f>
        <v>0</v>
      </c>
      <c r="R126" s="15">
        <f>IF(R100="UP5",Assumptions!$R$201,IF(R100="RP6",Assumptions!$R$229,0))</f>
        <v>0</v>
      </c>
      <c r="S126" s="15">
        <f>IF(S100="UP5",Assumptions!$R$201,IF(S100="RP6",Assumptions!$R$229,0))</f>
        <v>0</v>
      </c>
      <c r="T126" s="15">
        <f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0</v>
      </c>
      <c r="G127" s="15">
        <f>IF(G101="UP5",Assumptions!$R$201,IF(G101="RP6",Assumptions!$R$229,0))</f>
        <v>0</v>
      </c>
      <c r="H127" s="15">
        <f>IF(H101="UP5",Assumptions!$R$201,IF(H101="RP6",Assumptions!$R$229,0))</f>
        <v>0</v>
      </c>
      <c r="I127" s="15">
        <f>IF(I101="UP5",Assumptions!$R$201,IF(I101="RP6",Assumptions!$R$229,0))</f>
        <v>0</v>
      </c>
      <c r="J127" s="15">
        <f>IF(J101="UP5",Assumptions!$R$201,IF(J101="RP6",Assumptions!$R$229,0))</f>
        <v>0</v>
      </c>
      <c r="K127" s="15">
        <f>IF(K101="UP5",Assumptions!$R$201,IF(K101="RP6",Assumptions!$R$229,0))</f>
        <v>0</v>
      </c>
      <c r="L127" s="15">
        <f>IF(L101="UP5",Assumptions!$R$201,IF(L101="RP6",Assumptions!$R$229,0))</f>
        <v>0</v>
      </c>
      <c r="M127" s="15">
        <f>IF(M101="UP5",Assumptions!$R$201,IF(M101="RP6",Assumptions!$R$229,0))</f>
        <v>0</v>
      </c>
      <c r="N127" s="15">
        <f>IF(N101="UP5",Assumptions!$R$201,IF(N101="RP6",Assumptions!$R$229,0))</f>
        <v>0</v>
      </c>
      <c r="O127" s="15">
        <f>IF(O101="UP5",Assumptions!$R$201,IF(O101="RP6",Assumptions!$R$229,0))</f>
        <v>0</v>
      </c>
      <c r="P127" s="15">
        <f>IF(P101="UP5",Assumptions!$R$201,IF(P101="RP6",Assumptions!$R$229,0))</f>
        <v>0</v>
      </c>
      <c r="Q127" s="15">
        <f>IF(Q101="UP5",Assumptions!$R$201,IF(Q101="RP6",Assumptions!$R$229,0))</f>
        <v>0</v>
      </c>
      <c r="R127" s="15">
        <f>IF(R101="UP5",Assumptions!$R$201,IF(R101="RP6",Assumptions!$R$229,0))</f>
        <v>0</v>
      </c>
      <c r="S127" s="15">
        <f>IF(S101="UP5",Assumptions!$R$201,IF(S101="RP6",Assumptions!$R$229,0))</f>
        <v>0</v>
      </c>
      <c r="T127" s="15">
        <f>IF(T101="UP5",Assumptions!$R$201,IF(T101="RP6",Assumptions!$R$229,0))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1</v>
      </c>
      <c r="H161" s="39">
        <f t="shared" si="60"/>
        <v>1</v>
      </c>
      <c r="I161" s="39">
        <f t="shared" si="60"/>
        <v>1</v>
      </c>
      <c r="J161" s="39">
        <f t="shared" si="60"/>
        <v>1</v>
      </c>
      <c r="K161" s="39">
        <f t="shared" si="60"/>
        <v>1</v>
      </c>
      <c r="L161" s="39">
        <f t="shared" si="60"/>
        <v>1</v>
      </c>
      <c r="M161" s="39">
        <f t="shared" si="60"/>
        <v>1</v>
      </c>
      <c r="N161" s="39">
        <f t="shared" si="60"/>
        <v>1</v>
      </c>
      <c r="O161" s="39">
        <f t="shared" si="60"/>
        <v>1</v>
      </c>
      <c r="P161" s="39">
        <f t="shared" si="60"/>
        <v>1</v>
      </c>
      <c r="Q161" s="39">
        <f t="shared" si="60"/>
        <v>1</v>
      </c>
      <c r="R161" s="39">
        <f t="shared" si="60"/>
        <v>1</v>
      </c>
      <c r="S161" s="39">
        <f t="shared" si="60"/>
        <v>1</v>
      </c>
      <c r="T161" s="39">
        <f t="shared" si="60"/>
        <v>1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1</v>
      </c>
      <c r="H169" s="39">
        <f t="shared" si="66"/>
        <v>1</v>
      </c>
      <c r="I169" s="39">
        <f t="shared" si="66"/>
        <v>1</v>
      </c>
      <c r="J169" s="39">
        <f t="shared" si="66"/>
        <v>1</v>
      </c>
      <c r="K169" s="39">
        <f t="shared" si="66"/>
        <v>1</v>
      </c>
      <c r="L169" s="39">
        <f t="shared" si="66"/>
        <v>1</v>
      </c>
      <c r="M169" s="39">
        <f t="shared" si="66"/>
        <v>1</v>
      </c>
      <c r="N169" s="39">
        <f t="shared" si="66"/>
        <v>1</v>
      </c>
      <c r="O169" s="39">
        <f t="shared" si="66"/>
        <v>1</v>
      </c>
      <c r="P169" s="39">
        <f t="shared" si="66"/>
        <v>1</v>
      </c>
      <c r="Q169" s="39">
        <f t="shared" si="66"/>
        <v>1</v>
      </c>
      <c r="R169" s="39">
        <f t="shared" si="66"/>
        <v>1</v>
      </c>
      <c r="S169" s="39">
        <f t="shared" si="66"/>
        <v>1</v>
      </c>
      <c r="T169" s="39">
        <f t="shared" si="66"/>
        <v>1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1</v>
      </c>
      <c r="H177" s="39">
        <f t="shared" si="72"/>
        <v>1</v>
      </c>
      <c r="I177" s="39">
        <f t="shared" si="72"/>
        <v>1</v>
      </c>
      <c r="J177" s="39">
        <f t="shared" si="72"/>
        <v>1</v>
      </c>
      <c r="K177" s="39">
        <f t="shared" si="72"/>
        <v>1</v>
      </c>
      <c r="L177" s="39">
        <f t="shared" si="72"/>
        <v>1</v>
      </c>
      <c r="M177" s="39">
        <f t="shared" si="72"/>
        <v>1</v>
      </c>
      <c r="N177" s="39">
        <f t="shared" si="72"/>
        <v>1</v>
      </c>
      <c r="O177" s="39">
        <f t="shared" si="72"/>
        <v>1</v>
      </c>
      <c r="P177" s="39">
        <f t="shared" si="72"/>
        <v>1</v>
      </c>
      <c r="Q177" s="39">
        <f t="shared" si="72"/>
        <v>1</v>
      </c>
      <c r="R177" s="39">
        <f t="shared" si="72"/>
        <v>1</v>
      </c>
      <c r="S177" s="39">
        <f t="shared" si="72"/>
        <v>1</v>
      </c>
      <c r="T177" s="39">
        <f t="shared" si="72"/>
        <v>1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1</v>
      </c>
      <c r="H185" s="39">
        <f t="shared" si="78"/>
        <v>1</v>
      </c>
      <c r="I185" s="39">
        <f t="shared" si="78"/>
        <v>1</v>
      </c>
      <c r="J185" s="39">
        <f t="shared" si="78"/>
        <v>1</v>
      </c>
      <c r="K185" s="39">
        <f t="shared" si="78"/>
        <v>1</v>
      </c>
      <c r="L185" s="39">
        <f t="shared" si="78"/>
        <v>1</v>
      </c>
      <c r="M185" s="39">
        <f t="shared" si="78"/>
        <v>1</v>
      </c>
      <c r="N185" s="39">
        <f t="shared" si="78"/>
        <v>1</v>
      </c>
      <c r="O185" s="39">
        <f t="shared" si="78"/>
        <v>1</v>
      </c>
      <c r="P185" s="39">
        <f t="shared" si="78"/>
        <v>1</v>
      </c>
      <c r="Q185" s="39">
        <f t="shared" si="78"/>
        <v>1</v>
      </c>
      <c r="R185" s="39">
        <f t="shared" si="78"/>
        <v>1</v>
      </c>
      <c r="S185" s="39">
        <f t="shared" si="78"/>
        <v>1</v>
      </c>
      <c r="T185" s="39">
        <f t="shared" si="78"/>
        <v>1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1</v>
      </c>
      <c r="H193" s="39">
        <f t="shared" si="84"/>
        <v>1</v>
      </c>
      <c r="I193" s="39">
        <f t="shared" si="84"/>
        <v>1</v>
      </c>
      <c r="J193" s="39">
        <f t="shared" si="84"/>
        <v>1</v>
      </c>
      <c r="K193" s="39">
        <f t="shared" si="84"/>
        <v>1</v>
      </c>
      <c r="L193" s="39">
        <f t="shared" si="84"/>
        <v>1</v>
      </c>
      <c r="M193" s="39">
        <f t="shared" si="84"/>
        <v>1</v>
      </c>
      <c r="N193" s="39">
        <f t="shared" si="84"/>
        <v>1</v>
      </c>
      <c r="O193" s="39">
        <f t="shared" si="84"/>
        <v>1</v>
      </c>
      <c r="P193" s="39">
        <f t="shared" si="84"/>
        <v>1</v>
      </c>
      <c r="Q193" s="39">
        <f t="shared" si="84"/>
        <v>1</v>
      </c>
      <c r="R193" s="39">
        <f t="shared" si="84"/>
        <v>1</v>
      </c>
      <c r="S193" s="39">
        <f t="shared" si="84"/>
        <v>1</v>
      </c>
      <c r="T193" s="39">
        <f t="shared" si="84"/>
        <v>1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1</v>
      </c>
      <c r="H201" s="39">
        <f t="shared" si="90"/>
        <v>1</v>
      </c>
      <c r="I201" s="39">
        <f t="shared" si="90"/>
        <v>1</v>
      </c>
      <c r="J201" s="39">
        <f t="shared" si="90"/>
        <v>1</v>
      </c>
      <c r="K201" s="39">
        <f t="shared" si="90"/>
        <v>1</v>
      </c>
      <c r="L201" s="39">
        <f t="shared" si="90"/>
        <v>1</v>
      </c>
      <c r="M201" s="39">
        <f t="shared" si="90"/>
        <v>1</v>
      </c>
      <c r="N201" s="39">
        <f t="shared" si="90"/>
        <v>1</v>
      </c>
      <c r="O201" s="39">
        <f t="shared" si="90"/>
        <v>1</v>
      </c>
      <c r="P201" s="39">
        <f t="shared" si="90"/>
        <v>1</v>
      </c>
      <c r="Q201" s="39">
        <f t="shared" si="90"/>
        <v>1</v>
      </c>
      <c r="R201" s="39">
        <f t="shared" si="90"/>
        <v>1</v>
      </c>
      <c r="S201" s="39">
        <f t="shared" si="90"/>
        <v>1</v>
      </c>
      <c r="T201" s="39">
        <f t="shared" si="90"/>
        <v>1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1</v>
      </c>
      <c r="G227" s="39">
        <f t="shared" si="97"/>
        <v>1</v>
      </c>
      <c r="H227" s="39">
        <f t="shared" si="97"/>
        <v>1</v>
      </c>
      <c r="I227" s="39">
        <f t="shared" si="97"/>
        <v>1</v>
      </c>
      <c r="J227" s="39">
        <f t="shared" si="97"/>
        <v>1</v>
      </c>
      <c r="K227" s="39">
        <f t="shared" si="97"/>
        <v>1</v>
      </c>
      <c r="L227" s="39">
        <f t="shared" si="97"/>
        <v>1</v>
      </c>
      <c r="M227" s="39">
        <f t="shared" si="97"/>
        <v>1</v>
      </c>
      <c r="N227" s="39">
        <f t="shared" si="97"/>
        <v>1</v>
      </c>
      <c r="O227" s="39">
        <f t="shared" si="97"/>
        <v>1</v>
      </c>
      <c r="P227" s="39">
        <f t="shared" si="97"/>
        <v>1</v>
      </c>
      <c r="Q227" s="39">
        <f t="shared" si="97"/>
        <v>1</v>
      </c>
      <c r="R227" s="39">
        <f t="shared" si="97"/>
        <v>1</v>
      </c>
      <c r="S227" s="39">
        <f t="shared" si="97"/>
        <v>1</v>
      </c>
      <c r="T227" s="39">
        <f t="shared" si="97"/>
        <v>1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1</v>
      </c>
      <c r="G228" s="39">
        <f t="shared" si="97"/>
        <v>1</v>
      </c>
      <c r="H228" s="39">
        <f t="shared" si="97"/>
        <v>1</v>
      </c>
      <c r="I228" s="39">
        <f t="shared" si="97"/>
        <v>1</v>
      </c>
      <c r="J228" s="39">
        <f t="shared" si="97"/>
        <v>1</v>
      </c>
      <c r="K228" s="39">
        <f t="shared" si="97"/>
        <v>1</v>
      </c>
      <c r="L228" s="39">
        <f t="shared" si="97"/>
        <v>1</v>
      </c>
      <c r="M228" s="39">
        <f t="shared" si="97"/>
        <v>1</v>
      </c>
      <c r="N228" s="39">
        <f t="shared" si="97"/>
        <v>1</v>
      </c>
      <c r="O228" s="39">
        <f t="shared" si="97"/>
        <v>1</v>
      </c>
      <c r="P228" s="39">
        <f t="shared" si="97"/>
        <v>1</v>
      </c>
      <c r="Q228" s="39">
        <f t="shared" si="97"/>
        <v>1</v>
      </c>
      <c r="R228" s="39">
        <f t="shared" si="97"/>
        <v>1</v>
      </c>
      <c r="S228" s="39">
        <f t="shared" si="97"/>
        <v>1</v>
      </c>
      <c r="T228" s="39">
        <f t="shared" si="97"/>
        <v>1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1</v>
      </c>
      <c r="G229" s="39">
        <f t="shared" si="97"/>
        <v>1</v>
      </c>
      <c r="H229" s="39">
        <f t="shared" si="97"/>
        <v>1</v>
      </c>
      <c r="I229" s="39">
        <f t="shared" si="97"/>
        <v>1</v>
      </c>
      <c r="J229" s="39">
        <f t="shared" si="97"/>
        <v>1</v>
      </c>
      <c r="K229" s="39">
        <f t="shared" si="97"/>
        <v>1</v>
      </c>
      <c r="L229" s="39">
        <f t="shared" si="97"/>
        <v>1</v>
      </c>
      <c r="M229" s="39">
        <f t="shared" si="97"/>
        <v>1</v>
      </c>
      <c r="N229" s="39">
        <f t="shared" si="97"/>
        <v>1</v>
      </c>
      <c r="O229" s="39">
        <f t="shared" si="97"/>
        <v>1</v>
      </c>
      <c r="P229" s="39">
        <f t="shared" si="97"/>
        <v>1</v>
      </c>
      <c r="Q229" s="39">
        <f t="shared" si="97"/>
        <v>1</v>
      </c>
      <c r="R229" s="39">
        <f t="shared" si="97"/>
        <v>1</v>
      </c>
      <c r="S229" s="39">
        <f t="shared" si="97"/>
        <v>1</v>
      </c>
      <c r="T229" s="39">
        <f t="shared" si="97"/>
        <v>1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1</v>
      </c>
      <c r="G230" s="39">
        <f t="shared" si="97"/>
        <v>1</v>
      </c>
      <c r="H230" s="39">
        <f t="shared" si="97"/>
        <v>1</v>
      </c>
      <c r="I230" s="39">
        <f t="shared" si="97"/>
        <v>1</v>
      </c>
      <c r="J230" s="39">
        <f t="shared" si="97"/>
        <v>1</v>
      </c>
      <c r="K230" s="39">
        <f t="shared" si="97"/>
        <v>1</v>
      </c>
      <c r="L230" s="39">
        <f t="shared" si="97"/>
        <v>1</v>
      </c>
      <c r="M230" s="39">
        <f t="shared" si="97"/>
        <v>1</v>
      </c>
      <c r="N230" s="39">
        <f t="shared" si="97"/>
        <v>1</v>
      </c>
      <c r="O230" s="39">
        <f t="shared" si="97"/>
        <v>1</v>
      </c>
      <c r="P230" s="39">
        <f t="shared" si="97"/>
        <v>1</v>
      </c>
      <c r="Q230" s="39">
        <f t="shared" si="97"/>
        <v>1</v>
      </c>
      <c r="R230" s="39">
        <f t="shared" si="97"/>
        <v>1</v>
      </c>
      <c r="S230" s="39">
        <f t="shared" si="97"/>
        <v>1</v>
      </c>
      <c r="T230" s="39">
        <f t="shared" si="97"/>
        <v>1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1</v>
      </c>
      <c r="G231" s="39">
        <f t="shared" si="97"/>
        <v>1</v>
      </c>
      <c r="H231" s="39">
        <f t="shared" si="97"/>
        <v>1</v>
      </c>
      <c r="I231" s="39">
        <f t="shared" si="97"/>
        <v>1</v>
      </c>
      <c r="J231" s="39">
        <f t="shared" si="97"/>
        <v>1</v>
      </c>
      <c r="K231" s="39">
        <f t="shared" si="97"/>
        <v>1</v>
      </c>
      <c r="L231" s="39">
        <f t="shared" si="97"/>
        <v>1</v>
      </c>
      <c r="M231" s="39">
        <f t="shared" si="97"/>
        <v>1</v>
      </c>
      <c r="N231" s="39">
        <f t="shared" si="97"/>
        <v>1</v>
      </c>
      <c r="O231" s="39">
        <f t="shared" si="97"/>
        <v>1</v>
      </c>
      <c r="P231" s="39">
        <f t="shared" si="97"/>
        <v>1</v>
      </c>
      <c r="Q231" s="39">
        <f t="shared" si="97"/>
        <v>1</v>
      </c>
      <c r="R231" s="39">
        <f t="shared" si="97"/>
        <v>1</v>
      </c>
      <c r="S231" s="39">
        <f t="shared" si="97"/>
        <v>1</v>
      </c>
      <c r="T231" s="39">
        <f t="shared" si="97"/>
        <v>1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1">(G206*G263+G213*G270+G220*G277+G227*G284+G234*G291+G241*G298)</f>
        <v>360</v>
      </c>
      <c r="H305" s="15">
        <f t="shared" si="121"/>
        <v>390</v>
      </c>
      <c r="I305" s="15">
        <f t="shared" si="121"/>
        <v>390</v>
      </c>
      <c r="J305" s="15">
        <f t="shared" si="121"/>
        <v>390</v>
      </c>
      <c r="K305" s="15">
        <f t="shared" si="121"/>
        <v>390</v>
      </c>
      <c r="L305" s="15">
        <f t="shared" si="121"/>
        <v>351</v>
      </c>
      <c r="M305" s="15">
        <f t="shared" si="121"/>
        <v>351</v>
      </c>
      <c r="N305" s="15">
        <f t="shared" si="121"/>
        <v>351</v>
      </c>
      <c r="O305" s="15">
        <f t="shared" si="121"/>
        <v>351</v>
      </c>
      <c r="P305" s="15">
        <f t="shared" si="121"/>
        <v>351</v>
      </c>
      <c r="Q305" s="15">
        <f t="shared" si="121"/>
        <v>351</v>
      </c>
      <c r="R305" s="15">
        <f t="shared" si="121"/>
        <v>351</v>
      </c>
      <c r="S305" s="15">
        <f t="shared" si="121"/>
        <v>351</v>
      </c>
      <c r="T305" s="15">
        <f t="shared" si="121"/>
        <v>351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495.00000000000006</v>
      </c>
      <c r="G306" s="15">
        <f t="shared" si="122"/>
        <v>486</v>
      </c>
      <c r="H306" s="15">
        <f t="shared" si="122"/>
        <v>526.5</v>
      </c>
      <c r="I306" s="15">
        <f t="shared" si="122"/>
        <v>526.5</v>
      </c>
      <c r="J306" s="15">
        <f t="shared" si="122"/>
        <v>526.5</v>
      </c>
      <c r="K306" s="15">
        <f t="shared" si="122"/>
        <v>526.5</v>
      </c>
      <c r="L306" s="15">
        <f t="shared" si="122"/>
        <v>526.5</v>
      </c>
      <c r="M306" s="15">
        <f t="shared" si="122"/>
        <v>526.5</v>
      </c>
      <c r="N306" s="15">
        <f t="shared" si="122"/>
        <v>526.5</v>
      </c>
      <c r="O306" s="15">
        <f t="shared" si="122"/>
        <v>526.5</v>
      </c>
      <c r="P306" s="15">
        <f t="shared" si="122"/>
        <v>526.5</v>
      </c>
      <c r="Q306" s="15">
        <f t="shared" si="122"/>
        <v>493.34999999999997</v>
      </c>
      <c r="R306" s="15">
        <f t="shared" si="122"/>
        <v>460.2000000000001</v>
      </c>
      <c r="S306" s="15">
        <f t="shared" si="122"/>
        <v>427.05000000000007</v>
      </c>
      <c r="T306" s="15">
        <f t="shared" si="122"/>
        <v>393.90000000000009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236.66666666666666</v>
      </c>
      <c r="G307" s="15">
        <f t="shared" si="123"/>
        <v>256.12345679012344</v>
      </c>
      <c r="H307" s="15">
        <f t="shared" si="123"/>
        <v>270.96296296296299</v>
      </c>
      <c r="I307" s="15">
        <f t="shared" si="123"/>
        <v>251.44444444444451</v>
      </c>
      <c r="J307" s="15">
        <f t="shared" si="123"/>
        <v>231.92592592592595</v>
      </c>
      <c r="K307" s="15">
        <f t="shared" si="123"/>
        <v>212.40740740740742</v>
      </c>
      <c r="L307" s="15">
        <f t="shared" si="123"/>
        <v>192.888888888889</v>
      </c>
      <c r="M307" s="15">
        <f t="shared" si="123"/>
        <v>173.37037037037044</v>
      </c>
      <c r="N307" s="15">
        <f t="shared" si="123"/>
        <v>153.85185185185193</v>
      </c>
      <c r="O307" s="15">
        <f t="shared" si="123"/>
        <v>134.33333333333343</v>
      </c>
      <c r="P307" s="15">
        <f t="shared" si="123"/>
        <v>114.81481481481491</v>
      </c>
      <c r="Q307" s="15">
        <f t="shared" si="123"/>
        <v>95.296296296296404</v>
      </c>
      <c r="R307" s="15">
        <f t="shared" si="123"/>
        <v>75.777777777777871</v>
      </c>
      <c r="S307" s="15">
        <f t="shared" si="123"/>
        <v>56.259259259259359</v>
      </c>
      <c r="T307" s="15">
        <f t="shared" si="123"/>
        <v>36.740740740740833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550</v>
      </c>
      <c r="J308" s="15">
        <f t="shared" si="124"/>
        <v>550</v>
      </c>
      <c r="K308" s="15">
        <f t="shared" si="124"/>
        <v>550</v>
      </c>
      <c r="L308" s="15">
        <f t="shared" si="124"/>
        <v>495.00000000000006</v>
      </c>
      <c r="M308" s="15">
        <f t="shared" si="124"/>
        <v>495.00000000000006</v>
      </c>
      <c r="N308" s="15">
        <f t="shared" si="124"/>
        <v>495.00000000000006</v>
      </c>
      <c r="O308" s="15">
        <f t="shared" si="124"/>
        <v>495.00000000000006</v>
      </c>
      <c r="P308" s="15">
        <f t="shared" si="124"/>
        <v>495.00000000000006</v>
      </c>
      <c r="Q308" s="15">
        <f t="shared" si="124"/>
        <v>495.00000000000006</v>
      </c>
      <c r="R308" s="15">
        <f t="shared" si="124"/>
        <v>495.00000000000006</v>
      </c>
      <c r="S308" s="15">
        <f t="shared" si="124"/>
        <v>495.00000000000006</v>
      </c>
      <c r="T308" s="15">
        <f t="shared" si="124"/>
        <v>495.00000000000006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355</v>
      </c>
      <c r="G309" s="15">
        <f t="shared" si="125"/>
        <v>410</v>
      </c>
      <c r="H309" s="15">
        <f t="shared" si="125"/>
        <v>465</v>
      </c>
      <c r="I309" s="15">
        <f t="shared" si="125"/>
        <v>465</v>
      </c>
      <c r="J309" s="15">
        <f t="shared" si="125"/>
        <v>465</v>
      </c>
      <c r="K309" s="15">
        <f t="shared" si="125"/>
        <v>465</v>
      </c>
      <c r="L309" s="15">
        <f t="shared" si="125"/>
        <v>418.5</v>
      </c>
      <c r="M309" s="15">
        <f t="shared" si="125"/>
        <v>418.5</v>
      </c>
      <c r="N309" s="15">
        <f t="shared" si="125"/>
        <v>418.5</v>
      </c>
      <c r="O309" s="15">
        <f t="shared" si="125"/>
        <v>418.5</v>
      </c>
      <c r="P309" s="15">
        <f t="shared" si="125"/>
        <v>418.5</v>
      </c>
      <c r="Q309" s="15">
        <f t="shared" si="125"/>
        <v>418.5</v>
      </c>
      <c r="R309" s="15">
        <f t="shared" si="125"/>
        <v>418.5</v>
      </c>
      <c r="S309" s="15">
        <f t="shared" si="125"/>
        <v>418.5</v>
      </c>
      <c r="T309" s="15">
        <f t="shared" si="125"/>
        <v>418.5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PP2</v>
      </c>
      <c r="G312" s="15" t="str">
        <f t="shared" ref="G312:T312" si="126">G$109</f>
        <v>PP2</v>
      </c>
      <c r="H312" s="15" t="str">
        <f t="shared" si="126"/>
        <v>PP2</v>
      </c>
      <c r="I312" s="15" t="str">
        <f t="shared" si="126"/>
        <v>PP2</v>
      </c>
      <c r="J312" s="15" t="str">
        <f t="shared" si="126"/>
        <v>PP2</v>
      </c>
      <c r="K312" s="15" t="str">
        <f t="shared" si="126"/>
        <v>PP2</v>
      </c>
      <c r="L312" s="15" t="str">
        <f t="shared" si="126"/>
        <v>PP2</v>
      </c>
      <c r="M312" s="15" t="str">
        <f t="shared" si="126"/>
        <v>PP2</v>
      </c>
      <c r="N312" s="15" t="str">
        <f t="shared" si="126"/>
        <v>PP2</v>
      </c>
      <c r="O312" s="15" t="str">
        <f t="shared" si="126"/>
        <v>PP2</v>
      </c>
      <c r="P312" s="15" t="str">
        <f t="shared" si="126"/>
        <v>PP2</v>
      </c>
      <c r="Q312" s="15" t="str">
        <f t="shared" si="126"/>
        <v>PP2</v>
      </c>
      <c r="R312" s="15" t="str">
        <f t="shared" si="126"/>
        <v>PP2</v>
      </c>
      <c r="S312" s="15" t="str">
        <f t="shared" si="126"/>
        <v>PP2</v>
      </c>
      <c r="T312" s="15" t="str">
        <f t="shared" si="126"/>
        <v>PP2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PP2</v>
      </c>
      <c r="G329" s="15" t="str">
        <f t="shared" ref="G329:T329" si="128">G$110</f>
        <v>PP2</v>
      </c>
      <c r="H329" s="15" t="str">
        <f t="shared" si="128"/>
        <v>PP2</v>
      </c>
      <c r="I329" s="15" t="str">
        <f t="shared" si="128"/>
        <v>PP2</v>
      </c>
      <c r="J329" s="15" t="str">
        <f t="shared" si="128"/>
        <v>PP2</v>
      </c>
      <c r="K329" s="15" t="str">
        <f t="shared" si="128"/>
        <v>PP2</v>
      </c>
      <c r="L329" s="15" t="str">
        <f t="shared" si="128"/>
        <v>PP2</v>
      </c>
      <c r="M329" s="15" t="str">
        <f t="shared" si="128"/>
        <v>PP2</v>
      </c>
      <c r="N329" s="15" t="str">
        <f t="shared" si="128"/>
        <v>PP2</v>
      </c>
      <c r="O329" s="15" t="str">
        <f t="shared" si="128"/>
        <v>PP2</v>
      </c>
      <c r="P329" s="15" t="str">
        <f t="shared" si="128"/>
        <v>PP2</v>
      </c>
      <c r="Q329" s="15" t="str">
        <f t="shared" si="128"/>
        <v>PP2</v>
      </c>
      <c r="R329" s="15" t="str">
        <f t="shared" si="128"/>
        <v>PP2</v>
      </c>
      <c r="S329" s="15" t="str">
        <f t="shared" si="128"/>
        <v>PP2</v>
      </c>
      <c r="T329" s="15" t="str">
        <f t="shared" si="128"/>
        <v>PP2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PP2</v>
      </c>
      <c r="G346" s="15" t="str">
        <f t="shared" ref="G346:T346" si="130">G$111</f>
        <v>PP2</v>
      </c>
      <c r="H346" s="15" t="str">
        <f t="shared" si="130"/>
        <v>PP2</v>
      </c>
      <c r="I346" s="15" t="str">
        <f t="shared" si="130"/>
        <v>PP2</v>
      </c>
      <c r="J346" s="15" t="str">
        <f t="shared" si="130"/>
        <v>PP2</v>
      </c>
      <c r="K346" s="15" t="str">
        <f t="shared" si="130"/>
        <v>PP2</v>
      </c>
      <c r="L346" s="15" t="str">
        <f t="shared" si="130"/>
        <v>PP2</v>
      </c>
      <c r="M346" s="15" t="str">
        <f t="shared" si="130"/>
        <v>PP2</v>
      </c>
      <c r="N346" s="15" t="str">
        <f t="shared" si="130"/>
        <v>PP2</v>
      </c>
      <c r="O346" s="15" t="str">
        <f t="shared" si="130"/>
        <v>PP2</v>
      </c>
      <c r="P346" s="15" t="str">
        <f t="shared" si="130"/>
        <v>PP2</v>
      </c>
      <c r="Q346" s="15" t="str">
        <f t="shared" si="130"/>
        <v>PP2</v>
      </c>
      <c r="R346" s="15" t="str">
        <f t="shared" si="130"/>
        <v>PP2</v>
      </c>
      <c r="S346" s="15" t="str">
        <f t="shared" si="130"/>
        <v>PP2</v>
      </c>
      <c r="T346" s="15" t="str">
        <f t="shared" si="130"/>
        <v>PP2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PP2</v>
      </c>
      <c r="G363" s="15" t="str">
        <f t="shared" ref="G363:T363" si="132">G$112</f>
        <v>PP2</v>
      </c>
      <c r="H363" s="15" t="str">
        <f t="shared" si="132"/>
        <v>PP2</v>
      </c>
      <c r="I363" s="15" t="str">
        <f t="shared" si="132"/>
        <v>PP2</v>
      </c>
      <c r="J363" s="15" t="str">
        <f t="shared" si="132"/>
        <v>PP2</v>
      </c>
      <c r="K363" s="15" t="str">
        <f t="shared" si="132"/>
        <v>PP2</v>
      </c>
      <c r="L363" s="15" t="str">
        <f t="shared" si="132"/>
        <v>PP2</v>
      </c>
      <c r="M363" s="15" t="str">
        <f t="shared" si="132"/>
        <v>PP2</v>
      </c>
      <c r="N363" s="15" t="str">
        <f t="shared" si="132"/>
        <v>PP2</v>
      </c>
      <c r="O363" s="15" t="str">
        <f t="shared" si="132"/>
        <v>PP2</v>
      </c>
      <c r="P363" s="15" t="str">
        <f t="shared" si="132"/>
        <v>PP2</v>
      </c>
      <c r="Q363" s="15" t="str">
        <f t="shared" si="132"/>
        <v>PP2</v>
      </c>
      <c r="R363" s="15" t="str">
        <f t="shared" si="132"/>
        <v>PP2</v>
      </c>
      <c r="S363" s="15" t="str">
        <f t="shared" si="132"/>
        <v>PP2</v>
      </c>
      <c r="T363" s="15" t="str">
        <f t="shared" si="132"/>
        <v>PP2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PP2</v>
      </c>
      <c r="G380" s="15" t="str">
        <f t="shared" ref="G380:T380" si="134">G$112</f>
        <v>PP2</v>
      </c>
      <c r="H380" s="15" t="str">
        <f t="shared" si="134"/>
        <v>PP2</v>
      </c>
      <c r="I380" s="15" t="str">
        <f t="shared" si="134"/>
        <v>PP2</v>
      </c>
      <c r="J380" s="15" t="str">
        <f t="shared" si="134"/>
        <v>PP2</v>
      </c>
      <c r="K380" s="15" t="str">
        <f t="shared" si="134"/>
        <v>PP2</v>
      </c>
      <c r="L380" s="15" t="str">
        <f t="shared" si="134"/>
        <v>PP2</v>
      </c>
      <c r="M380" s="15" t="str">
        <f t="shared" si="134"/>
        <v>PP2</v>
      </c>
      <c r="N380" s="15" t="str">
        <f t="shared" si="134"/>
        <v>PP2</v>
      </c>
      <c r="O380" s="15" t="str">
        <f t="shared" si="134"/>
        <v>PP2</v>
      </c>
      <c r="P380" s="15" t="str">
        <f t="shared" si="134"/>
        <v>PP2</v>
      </c>
      <c r="Q380" s="15" t="str">
        <f t="shared" si="134"/>
        <v>PP2</v>
      </c>
      <c r="R380" s="15" t="str">
        <f t="shared" si="134"/>
        <v>PP2</v>
      </c>
      <c r="S380" s="15" t="str">
        <f t="shared" si="134"/>
        <v>PP2</v>
      </c>
      <c r="T380" s="15" t="str">
        <f t="shared" si="134"/>
        <v>PP2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PP2</v>
      </c>
      <c r="G441" s="15" t="str">
        <f t="shared" ref="G441:T441" si="161">G$109</f>
        <v>PP2</v>
      </c>
      <c r="H441" s="15" t="str">
        <f t="shared" si="161"/>
        <v>PP2</v>
      </c>
      <c r="I441" s="15" t="str">
        <f t="shared" si="161"/>
        <v>PP2</v>
      </c>
      <c r="J441" s="15" t="str">
        <f t="shared" si="161"/>
        <v>PP2</v>
      </c>
      <c r="K441" s="15" t="str">
        <f t="shared" si="161"/>
        <v>PP2</v>
      </c>
      <c r="L441" s="15" t="str">
        <f t="shared" si="161"/>
        <v>PP2</v>
      </c>
      <c r="M441" s="15" t="str">
        <f t="shared" si="161"/>
        <v>PP2</v>
      </c>
      <c r="N441" s="15" t="str">
        <f t="shared" si="161"/>
        <v>PP2</v>
      </c>
      <c r="O441" s="15" t="str">
        <f t="shared" si="161"/>
        <v>PP2</v>
      </c>
      <c r="P441" s="15" t="str">
        <f t="shared" si="161"/>
        <v>PP2</v>
      </c>
      <c r="Q441" s="15" t="str">
        <f t="shared" si="161"/>
        <v>PP2</v>
      </c>
      <c r="R441" s="15" t="str">
        <f t="shared" si="161"/>
        <v>PP2</v>
      </c>
      <c r="S441" s="15" t="str">
        <f t="shared" si="161"/>
        <v>PP2</v>
      </c>
      <c r="T441" s="15" t="str">
        <f t="shared" si="161"/>
        <v>PP2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PP2</v>
      </c>
      <c r="G458" s="15" t="str">
        <f t="shared" ref="G458:T458" si="163">G$110</f>
        <v>PP2</v>
      </c>
      <c r="H458" s="15" t="str">
        <f t="shared" si="163"/>
        <v>PP2</v>
      </c>
      <c r="I458" s="15" t="str">
        <f t="shared" si="163"/>
        <v>PP2</v>
      </c>
      <c r="J458" s="15" t="str">
        <f t="shared" si="163"/>
        <v>PP2</v>
      </c>
      <c r="K458" s="15" t="str">
        <f t="shared" si="163"/>
        <v>PP2</v>
      </c>
      <c r="L458" s="15" t="str">
        <f t="shared" si="163"/>
        <v>PP2</v>
      </c>
      <c r="M458" s="15" t="str">
        <f t="shared" si="163"/>
        <v>PP2</v>
      </c>
      <c r="N458" s="15" t="str">
        <f t="shared" si="163"/>
        <v>PP2</v>
      </c>
      <c r="O458" s="15" t="str">
        <f t="shared" si="163"/>
        <v>PP2</v>
      </c>
      <c r="P458" s="15" t="str">
        <f t="shared" si="163"/>
        <v>PP2</v>
      </c>
      <c r="Q458" s="15" t="str">
        <f t="shared" si="163"/>
        <v>PP2</v>
      </c>
      <c r="R458" s="15" t="str">
        <f t="shared" si="163"/>
        <v>PP2</v>
      </c>
      <c r="S458" s="15" t="str">
        <f t="shared" si="163"/>
        <v>PP2</v>
      </c>
      <c r="T458" s="15" t="str">
        <f t="shared" si="163"/>
        <v>PP2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PP2</v>
      </c>
      <c r="G475" s="15" t="str">
        <f t="shared" ref="G475:T475" si="165">G$111</f>
        <v>PP2</v>
      </c>
      <c r="H475" s="15" t="str">
        <f t="shared" si="165"/>
        <v>PP2</v>
      </c>
      <c r="I475" s="15" t="str">
        <f t="shared" si="165"/>
        <v>PP2</v>
      </c>
      <c r="J475" s="15" t="str">
        <f t="shared" si="165"/>
        <v>PP2</v>
      </c>
      <c r="K475" s="15" t="str">
        <f t="shared" si="165"/>
        <v>PP2</v>
      </c>
      <c r="L475" s="15" t="str">
        <f t="shared" si="165"/>
        <v>PP2</v>
      </c>
      <c r="M475" s="15" t="str">
        <f t="shared" si="165"/>
        <v>PP2</v>
      </c>
      <c r="N475" s="15" t="str">
        <f t="shared" si="165"/>
        <v>PP2</v>
      </c>
      <c r="O475" s="15" t="str">
        <f t="shared" si="165"/>
        <v>PP2</v>
      </c>
      <c r="P475" s="15" t="str">
        <f t="shared" si="165"/>
        <v>PP2</v>
      </c>
      <c r="Q475" s="15" t="str">
        <f t="shared" si="165"/>
        <v>PP2</v>
      </c>
      <c r="R475" s="15" t="str">
        <f t="shared" si="165"/>
        <v>PP2</v>
      </c>
      <c r="S475" s="15" t="str">
        <f t="shared" si="165"/>
        <v>PP2</v>
      </c>
      <c r="T475" s="15" t="str">
        <f t="shared" si="165"/>
        <v>PP2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PP2</v>
      </c>
      <c r="G492" s="15" t="str">
        <f t="shared" ref="G492:T492" si="167">G$112</f>
        <v>PP2</v>
      </c>
      <c r="H492" s="15" t="str">
        <f t="shared" si="167"/>
        <v>PP2</v>
      </c>
      <c r="I492" s="15" t="str">
        <f t="shared" si="167"/>
        <v>PP2</v>
      </c>
      <c r="J492" s="15" t="str">
        <f t="shared" si="167"/>
        <v>PP2</v>
      </c>
      <c r="K492" s="15" t="str">
        <f t="shared" si="167"/>
        <v>PP2</v>
      </c>
      <c r="L492" s="15" t="str">
        <f t="shared" si="167"/>
        <v>PP2</v>
      </c>
      <c r="M492" s="15" t="str">
        <f t="shared" si="167"/>
        <v>PP2</v>
      </c>
      <c r="N492" s="15" t="str">
        <f t="shared" si="167"/>
        <v>PP2</v>
      </c>
      <c r="O492" s="15" t="str">
        <f t="shared" si="167"/>
        <v>PP2</v>
      </c>
      <c r="P492" s="15" t="str">
        <f t="shared" si="167"/>
        <v>PP2</v>
      </c>
      <c r="Q492" s="15" t="str">
        <f t="shared" si="167"/>
        <v>PP2</v>
      </c>
      <c r="R492" s="15" t="str">
        <f t="shared" si="167"/>
        <v>PP2</v>
      </c>
      <c r="S492" s="15" t="str">
        <f t="shared" si="167"/>
        <v>PP2</v>
      </c>
      <c r="T492" s="15" t="str">
        <f t="shared" si="167"/>
        <v>PP2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PP2</v>
      </c>
      <c r="G509" s="15" t="str">
        <f t="shared" ref="G509:T509" si="169">G$113</f>
        <v>PP2</v>
      </c>
      <c r="H509" s="15" t="str">
        <f t="shared" si="169"/>
        <v>PP2</v>
      </c>
      <c r="I509" s="15" t="str">
        <f t="shared" si="169"/>
        <v>PP2</v>
      </c>
      <c r="J509" s="15" t="str">
        <f t="shared" si="169"/>
        <v>PP2</v>
      </c>
      <c r="K509" s="15" t="str">
        <f t="shared" si="169"/>
        <v>PP2</v>
      </c>
      <c r="L509" s="15" t="str">
        <f t="shared" si="169"/>
        <v>PP2</v>
      </c>
      <c r="M509" s="15" t="str">
        <f t="shared" si="169"/>
        <v>PP2</v>
      </c>
      <c r="N509" s="15" t="str">
        <f t="shared" si="169"/>
        <v>PP2</v>
      </c>
      <c r="O509" s="15" t="str">
        <f t="shared" si="169"/>
        <v>PP2</v>
      </c>
      <c r="P509" s="15" t="str">
        <f t="shared" si="169"/>
        <v>PP2</v>
      </c>
      <c r="Q509" s="15" t="str">
        <f t="shared" si="169"/>
        <v>PP2</v>
      </c>
      <c r="R509" s="15" t="str">
        <f t="shared" si="169"/>
        <v>PP2</v>
      </c>
      <c r="S509" s="15" t="str">
        <f t="shared" si="169"/>
        <v>PP2</v>
      </c>
      <c r="T509" s="15" t="str">
        <f t="shared" si="169"/>
        <v>PP2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330</v>
      </c>
      <c r="G593" s="15">
        <f t="shared" ca="1" si="201"/>
        <v>360</v>
      </c>
      <c r="H593" s="15">
        <f t="shared" ca="1" si="201"/>
        <v>390</v>
      </c>
      <c r="I593" s="15">
        <f t="shared" ca="1" si="201"/>
        <v>390</v>
      </c>
      <c r="J593" s="15">
        <f t="shared" ca="1" si="201"/>
        <v>390</v>
      </c>
      <c r="K593" s="15">
        <f t="shared" ca="1" si="201"/>
        <v>390</v>
      </c>
      <c r="L593" s="15">
        <f t="shared" ca="1" si="201"/>
        <v>351</v>
      </c>
      <c r="M593" s="15">
        <f t="shared" ca="1" si="201"/>
        <v>351</v>
      </c>
      <c r="N593" s="15">
        <f t="shared" ca="1" si="201"/>
        <v>351</v>
      </c>
      <c r="O593" s="15">
        <f t="shared" ca="1" si="201"/>
        <v>351</v>
      </c>
      <c r="P593" s="15">
        <f t="shared" ca="1" si="201"/>
        <v>351</v>
      </c>
      <c r="Q593" s="15">
        <f t="shared" ca="1" si="201"/>
        <v>351</v>
      </c>
      <c r="R593" s="15">
        <f t="shared" ca="1" si="201"/>
        <v>351</v>
      </c>
      <c r="S593" s="15">
        <f t="shared" ca="1" si="201"/>
        <v>351</v>
      </c>
      <c r="T593" s="15">
        <f t="shared" ca="1" si="201"/>
        <v>351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495.00000000000006</v>
      </c>
      <c r="G602" s="15">
        <f t="shared" ca="1" si="208"/>
        <v>486</v>
      </c>
      <c r="H602" s="15">
        <f t="shared" ca="1" si="208"/>
        <v>526.5</v>
      </c>
      <c r="I602" s="15">
        <f t="shared" ca="1" si="208"/>
        <v>526.5</v>
      </c>
      <c r="J602" s="15">
        <f t="shared" ca="1" si="208"/>
        <v>526.5</v>
      </c>
      <c r="K602" s="15">
        <f t="shared" ca="1" si="208"/>
        <v>526.5</v>
      </c>
      <c r="L602" s="15">
        <f t="shared" ca="1" si="208"/>
        <v>526.5</v>
      </c>
      <c r="M602" s="15">
        <f t="shared" ca="1" si="208"/>
        <v>526.5</v>
      </c>
      <c r="N602" s="15">
        <f t="shared" ca="1" si="208"/>
        <v>526.5</v>
      </c>
      <c r="O602" s="15">
        <f t="shared" ca="1" si="208"/>
        <v>526.5</v>
      </c>
      <c r="P602" s="15">
        <f t="shared" ca="1" si="208"/>
        <v>526.5</v>
      </c>
      <c r="Q602" s="15">
        <f t="shared" ca="1" si="208"/>
        <v>493.34999999999997</v>
      </c>
      <c r="R602" s="15">
        <f t="shared" ca="1" si="208"/>
        <v>460.2000000000001</v>
      </c>
      <c r="S602" s="15">
        <f t="shared" ca="1" si="208"/>
        <v>427.05000000000007</v>
      </c>
      <c r="T602" s="15">
        <f t="shared" ca="1" si="208"/>
        <v>393.90000000000009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236.66666666666666</v>
      </c>
      <c r="G611" s="15">
        <f t="shared" ca="1" si="215"/>
        <v>256.12345679012344</v>
      </c>
      <c r="H611" s="15">
        <f t="shared" ca="1" si="215"/>
        <v>270.96296296296299</v>
      </c>
      <c r="I611" s="15">
        <f t="shared" ca="1" si="215"/>
        <v>251.44444444444451</v>
      </c>
      <c r="J611" s="15">
        <f t="shared" ca="1" si="215"/>
        <v>231.92592592592595</v>
      </c>
      <c r="K611" s="15">
        <f t="shared" ca="1" si="215"/>
        <v>212.40740740740742</v>
      </c>
      <c r="L611" s="15">
        <f t="shared" ca="1" si="215"/>
        <v>192.888888888889</v>
      </c>
      <c r="M611" s="15">
        <f t="shared" ca="1" si="215"/>
        <v>173.37037037037044</v>
      </c>
      <c r="N611" s="15">
        <f t="shared" ca="1" si="215"/>
        <v>153.85185185185193</v>
      </c>
      <c r="O611" s="15">
        <f t="shared" ca="1" si="215"/>
        <v>134.33333333333343</v>
      </c>
      <c r="P611" s="15">
        <f t="shared" ca="1" si="215"/>
        <v>114.81481481481491</v>
      </c>
      <c r="Q611" s="15">
        <f t="shared" ca="1" si="215"/>
        <v>95.296296296296404</v>
      </c>
      <c r="R611" s="15">
        <f t="shared" ca="1" si="215"/>
        <v>75.777777777777871</v>
      </c>
      <c r="S611" s="15">
        <f t="shared" ca="1" si="215"/>
        <v>56.259259259259359</v>
      </c>
      <c r="T611" s="15">
        <f t="shared" ca="1" si="215"/>
        <v>36.740740740740833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516.66666666666674</v>
      </c>
      <c r="G620" s="15">
        <f t="shared" ca="1" si="222"/>
        <v>533.33333333333337</v>
      </c>
      <c r="H620" s="15">
        <f t="shared" ca="1" si="222"/>
        <v>550</v>
      </c>
      <c r="I620" s="15">
        <f t="shared" ca="1" si="222"/>
        <v>550</v>
      </c>
      <c r="J620" s="15">
        <f t="shared" ca="1" si="222"/>
        <v>550</v>
      </c>
      <c r="K620" s="15">
        <f t="shared" ca="1" si="222"/>
        <v>550</v>
      </c>
      <c r="L620" s="15">
        <f t="shared" ca="1" si="222"/>
        <v>495.00000000000006</v>
      </c>
      <c r="M620" s="15">
        <f t="shared" ca="1" si="222"/>
        <v>495.00000000000006</v>
      </c>
      <c r="N620" s="15">
        <f t="shared" ca="1" si="222"/>
        <v>495.00000000000006</v>
      </c>
      <c r="O620" s="15">
        <f t="shared" ca="1" si="222"/>
        <v>495.00000000000006</v>
      </c>
      <c r="P620" s="15">
        <f t="shared" ca="1" si="222"/>
        <v>495.00000000000006</v>
      </c>
      <c r="Q620" s="15">
        <f t="shared" ca="1" si="222"/>
        <v>495.00000000000006</v>
      </c>
      <c r="R620" s="15">
        <f t="shared" ca="1" si="222"/>
        <v>495.00000000000006</v>
      </c>
      <c r="S620" s="15">
        <f t="shared" ca="1" si="222"/>
        <v>495.00000000000006</v>
      </c>
      <c r="T620" s="15">
        <f t="shared" ca="1" si="222"/>
        <v>495.00000000000006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355</v>
      </c>
      <c r="G629" s="15">
        <f t="shared" ca="1" si="229"/>
        <v>410</v>
      </c>
      <c r="H629" s="15">
        <f t="shared" ca="1" si="229"/>
        <v>465</v>
      </c>
      <c r="I629" s="15">
        <f t="shared" ca="1" si="229"/>
        <v>465</v>
      </c>
      <c r="J629" s="15">
        <f t="shared" ca="1" si="229"/>
        <v>465</v>
      </c>
      <c r="K629" s="15">
        <f t="shared" ca="1" si="229"/>
        <v>465</v>
      </c>
      <c r="L629" s="15">
        <f t="shared" ca="1" si="229"/>
        <v>418.5</v>
      </c>
      <c r="M629" s="15">
        <f t="shared" ca="1" si="229"/>
        <v>418.5</v>
      </c>
      <c r="N629" s="15">
        <f t="shared" ca="1" si="229"/>
        <v>418.5</v>
      </c>
      <c r="O629" s="15">
        <f t="shared" ca="1" si="229"/>
        <v>418.5</v>
      </c>
      <c r="P629" s="15">
        <f t="shared" ca="1" si="229"/>
        <v>418.5</v>
      </c>
      <c r="Q629" s="15">
        <f t="shared" ca="1" si="229"/>
        <v>418.5</v>
      </c>
      <c r="R629" s="15">
        <f t="shared" ca="1" si="229"/>
        <v>418.5</v>
      </c>
      <c r="S629" s="15">
        <f t="shared" ca="1" si="229"/>
        <v>418.5</v>
      </c>
      <c r="T629" s="15">
        <f t="shared" ca="1" si="229"/>
        <v>418.5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1933.3333333333335</v>
      </c>
      <c r="G653" s="15">
        <f t="shared" ref="G653:T653" ca="1" si="236">SUM(G654:G656)</f>
        <v>2045.4567901234568</v>
      </c>
      <c r="H653" s="15">
        <f t="shared" ca="1" si="236"/>
        <v>2202.462962962963</v>
      </c>
      <c r="I653" s="15">
        <f t="shared" ca="1" si="236"/>
        <v>2182.9444444444443</v>
      </c>
      <c r="J653" s="15">
        <f t="shared" ca="1" si="236"/>
        <v>2163.4259259259261</v>
      </c>
      <c r="K653" s="15">
        <f t="shared" ca="1" si="236"/>
        <v>2143.9074074074074</v>
      </c>
      <c r="L653" s="15">
        <f t="shared" ca="1" si="236"/>
        <v>1983.8888888888889</v>
      </c>
      <c r="M653" s="15">
        <f t="shared" ca="1" si="236"/>
        <v>1964.3703703703704</v>
      </c>
      <c r="N653" s="15">
        <f t="shared" ca="1" si="236"/>
        <v>1944.851851851852</v>
      </c>
      <c r="O653" s="15">
        <f t="shared" ca="1" si="236"/>
        <v>1925.3333333333335</v>
      </c>
      <c r="P653" s="15">
        <f t="shared" ca="1" si="236"/>
        <v>1905.814814814815</v>
      </c>
      <c r="Q653" s="15">
        <f t="shared" ca="1" si="236"/>
        <v>1853.1462962962964</v>
      </c>
      <c r="R653" s="15">
        <f t="shared" ca="1" si="236"/>
        <v>1800.4777777777779</v>
      </c>
      <c r="S653" s="15">
        <f t="shared" ca="1" si="236"/>
        <v>1747.8092592592595</v>
      </c>
      <c r="T653" s="15">
        <f t="shared" ca="1" si="236"/>
        <v>1695.140740740741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1933.3333333333335</v>
      </c>
      <c r="G654" s="15">
        <f t="shared" ca="1" si="237"/>
        <v>2045.4567901234568</v>
      </c>
      <c r="H654" s="15">
        <f t="shared" ca="1" si="237"/>
        <v>2202.462962962963</v>
      </c>
      <c r="I654" s="15">
        <f t="shared" ca="1" si="237"/>
        <v>2182.9444444444443</v>
      </c>
      <c r="J654" s="15">
        <f t="shared" ca="1" si="237"/>
        <v>2163.4259259259261</v>
      </c>
      <c r="K654" s="15">
        <f t="shared" ca="1" si="237"/>
        <v>2143.9074074074074</v>
      </c>
      <c r="L654" s="15">
        <f t="shared" ca="1" si="237"/>
        <v>1983.8888888888889</v>
      </c>
      <c r="M654" s="15">
        <f t="shared" ca="1" si="237"/>
        <v>1964.3703703703704</v>
      </c>
      <c r="N654" s="15">
        <f t="shared" ca="1" si="237"/>
        <v>1944.851851851852</v>
      </c>
      <c r="O654" s="15">
        <f t="shared" ca="1" si="237"/>
        <v>1925.3333333333335</v>
      </c>
      <c r="P654" s="15">
        <f t="shared" ca="1" si="237"/>
        <v>1905.814814814815</v>
      </c>
      <c r="Q654" s="15">
        <f t="shared" ca="1" si="237"/>
        <v>1853.1462962962964</v>
      </c>
      <c r="R654" s="15">
        <f t="shared" ca="1" si="237"/>
        <v>1800.4777777777779</v>
      </c>
      <c r="S654" s="15">
        <f t="shared" ca="1" si="237"/>
        <v>1747.8092592592595</v>
      </c>
      <c r="T654" s="15">
        <f t="shared" ca="1" si="237"/>
        <v>1695.140740740741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386.66666666666669</v>
      </c>
      <c r="G662" s="15">
        <f t="shared" ca="1" si="242"/>
        <v>409.09135802469137</v>
      </c>
      <c r="H662" s="15">
        <f t="shared" ca="1" si="242"/>
        <v>440.49259259259259</v>
      </c>
      <c r="I662" s="15">
        <f t="shared" ca="1" si="242"/>
        <v>436.58888888888885</v>
      </c>
      <c r="J662" s="15">
        <f t="shared" ca="1" si="242"/>
        <v>432.68518518518522</v>
      </c>
      <c r="K662" s="15">
        <f t="shared" ca="1" si="242"/>
        <v>428.78148148148148</v>
      </c>
      <c r="L662" s="15">
        <f t="shared" ca="1" si="242"/>
        <v>396.77777777777777</v>
      </c>
      <c r="M662" s="15">
        <f t="shared" ca="1" si="242"/>
        <v>392.87407407407409</v>
      </c>
      <c r="N662" s="15">
        <f t="shared" ca="1" si="242"/>
        <v>388.9703703703704</v>
      </c>
      <c r="O662" s="15">
        <f t="shared" ca="1" si="242"/>
        <v>385.06666666666672</v>
      </c>
      <c r="P662" s="15">
        <f t="shared" ca="1" si="242"/>
        <v>381.16296296296298</v>
      </c>
      <c r="Q662" s="15">
        <f t="shared" ca="1" si="242"/>
        <v>370.6292592592593</v>
      </c>
      <c r="R662" s="15">
        <f t="shared" ca="1" si="242"/>
        <v>360.09555555555556</v>
      </c>
      <c r="S662" s="15">
        <f t="shared" ca="1" si="242"/>
        <v>349.56185185185188</v>
      </c>
      <c r="T662" s="15">
        <f t="shared" ca="1" si="242"/>
        <v>339.0281481481482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2571.3333333333335</v>
      </c>
      <c r="G672" s="15">
        <f t="shared" ca="1" si="243"/>
        <v>2720.4575308641979</v>
      </c>
      <c r="H672" s="15">
        <f t="shared" ca="1" si="243"/>
        <v>2929.2757407407407</v>
      </c>
      <c r="I672" s="15">
        <f t="shared" ca="1" si="243"/>
        <v>2903.3161111111108</v>
      </c>
      <c r="J672" s="15">
        <f t="shared" ca="1" si="243"/>
        <v>2877.3564814814818</v>
      </c>
      <c r="K672" s="15">
        <f t="shared" ca="1" si="243"/>
        <v>2851.3968518518518</v>
      </c>
      <c r="L672" s="15">
        <f t="shared" ca="1" si="243"/>
        <v>2638.5722222222225</v>
      </c>
      <c r="M672" s="15">
        <f t="shared" ca="1" si="243"/>
        <v>2612.6125925925926</v>
      </c>
      <c r="N672" s="15">
        <f t="shared" ca="1" si="243"/>
        <v>2586.6529629629631</v>
      </c>
      <c r="O672" s="15">
        <f t="shared" ca="1" si="243"/>
        <v>2560.6933333333336</v>
      </c>
      <c r="P672" s="15">
        <f t="shared" ca="1" si="243"/>
        <v>2534.7337037037037</v>
      </c>
      <c r="Q672" s="15">
        <f t="shared" ca="1" si="243"/>
        <v>2464.6845740740741</v>
      </c>
      <c r="R672" s="15">
        <f t="shared" ca="1" si="243"/>
        <v>2394.6354444444446</v>
      </c>
      <c r="S672" s="15">
        <f t="shared" ca="1" si="243"/>
        <v>2324.5863148148155</v>
      </c>
      <c r="T672" s="15">
        <f t="shared" ca="1" si="243"/>
        <v>2254.5371851851855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3269.5833333333335</v>
      </c>
      <c r="G680" s="15">
        <f t="shared" ca="1" si="249"/>
        <v>3418.7075308641979</v>
      </c>
      <c r="H680" s="15">
        <f t="shared" ca="1" si="249"/>
        <v>3627.5257407407407</v>
      </c>
      <c r="I680" s="15">
        <f t="shared" ca="1" si="249"/>
        <v>3601.5661111111108</v>
      </c>
      <c r="J680" s="15">
        <f t="shared" ca="1" si="249"/>
        <v>3575.6064814814818</v>
      </c>
      <c r="K680" s="15">
        <f t="shared" ca="1" si="249"/>
        <v>3549.6468518518518</v>
      </c>
      <c r="L680" s="15">
        <f t="shared" ca="1" si="249"/>
        <v>3336.8222222222225</v>
      </c>
      <c r="M680" s="15">
        <f t="shared" ca="1" si="249"/>
        <v>3310.8625925925926</v>
      </c>
      <c r="N680" s="15">
        <f t="shared" ca="1" si="249"/>
        <v>3284.9029629629631</v>
      </c>
      <c r="O680" s="15">
        <f t="shared" ca="1" si="249"/>
        <v>3258.9433333333336</v>
      </c>
      <c r="P680" s="15">
        <f t="shared" ca="1" si="249"/>
        <v>3232.9837037037037</v>
      </c>
      <c r="Q680" s="15">
        <f t="shared" ca="1" si="249"/>
        <v>3162.9345740740741</v>
      </c>
      <c r="R680" s="15">
        <f t="shared" ca="1" si="249"/>
        <v>3092.8854444444446</v>
      </c>
      <c r="S680" s="15">
        <f t="shared" ca="1" si="249"/>
        <v>3022.8363148148155</v>
      </c>
      <c r="T680" s="15">
        <f t="shared" ca="1" si="249"/>
        <v>2952.7871851851855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80</v>
      </c>
      <c r="G693" s="15">
        <f>IFERROR(G249*G398*G527*INDEX(Assumptions!$H$114:$BF$118,MATCH(G97,Assumptions!$B$114:$B$118,0),MATCH(G13,Assumptions!$H$107:$BF$107,0)),0)*G569</f>
        <v>80</v>
      </c>
      <c r="H693" s="15">
        <f>IFERROR(H249*H398*H527*INDEX(Assumptions!$H$114:$BF$118,MATCH(H97,Assumptions!$B$114:$B$118,0),MATCH(H13,Assumptions!$H$107:$BF$107,0)),0)*H569</f>
        <v>80</v>
      </c>
      <c r="I693" s="15">
        <f>IFERROR(I249*I398*I527*INDEX(Assumptions!$H$114:$BF$118,MATCH(I97,Assumptions!$B$114:$B$118,0),MATCH(I13,Assumptions!$H$107:$BF$107,0)),0)*I569</f>
        <v>80</v>
      </c>
      <c r="J693" s="15">
        <f>IFERROR(J249*J398*J527*INDEX(Assumptions!$H$114:$BF$118,MATCH(J97,Assumptions!$B$114:$B$118,0),MATCH(J13,Assumptions!$H$107:$BF$107,0)),0)*J569</f>
        <v>80</v>
      </c>
      <c r="K693" s="15">
        <f>IFERROR(K249*K398*K527*INDEX(Assumptions!$H$114:$BF$118,MATCH(K97,Assumptions!$B$114:$B$118,0),MATCH(K13,Assumptions!$H$107:$BF$107,0)),0)*K569</f>
        <v>80</v>
      </c>
      <c r="L693" s="15">
        <f>IFERROR(L249*L398*L527*INDEX(Assumptions!$H$114:$BF$118,MATCH(L97,Assumptions!$B$114:$B$118,0),MATCH(L13,Assumptions!$H$107:$BF$107,0)),0)*L569</f>
        <v>80</v>
      </c>
      <c r="M693" s="15">
        <f>IFERROR(M249*M398*M527*INDEX(Assumptions!$H$114:$BF$118,MATCH(M97,Assumptions!$B$114:$B$118,0),MATCH(M13,Assumptions!$H$107:$BF$107,0)),0)*M569</f>
        <v>80</v>
      </c>
      <c r="N693" s="15">
        <f>IFERROR(N249*N398*N527*INDEX(Assumptions!$H$114:$BF$118,MATCH(N97,Assumptions!$B$114:$B$118,0),MATCH(N13,Assumptions!$H$107:$BF$107,0)),0)*N569</f>
        <v>80</v>
      </c>
      <c r="O693" s="15">
        <f>IFERROR(O249*O398*O527*INDEX(Assumptions!$H$114:$BF$118,MATCH(O97,Assumptions!$B$114:$B$118,0),MATCH(O13,Assumptions!$H$107:$BF$107,0)),0)*O569</f>
        <v>80</v>
      </c>
      <c r="P693" s="15">
        <f>IFERROR(P249*P398*P527*INDEX(Assumptions!$H$114:$BF$118,MATCH(P97,Assumptions!$B$114:$B$118,0),MATCH(P13,Assumptions!$H$107:$BF$107,0)),0)*P569</f>
        <v>80</v>
      </c>
      <c r="Q693" s="15">
        <f>IFERROR(Q249*Q398*Q527*INDEX(Assumptions!$H$114:$BF$118,MATCH(Q97,Assumptions!$B$114:$B$118,0),MATCH(Q13,Assumptions!$H$107:$BF$107,0)),0)*Q569</f>
        <v>80</v>
      </c>
      <c r="R693" s="15">
        <f>IFERROR(R249*R398*R527*INDEX(Assumptions!$H$114:$BF$118,MATCH(R97,Assumptions!$B$114:$B$118,0),MATCH(R13,Assumptions!$H$107:$BF$107,0)),0)*R569</f>
        <v>80</v>
      </c>
      <c r="S693" s="15">
        <f>IFERROR(S249*S398*S527*INDEX(Assumptions!$H$114:$BF$118,MATCH(S97,Assumptions!$B$114:$B$118,0),MATCH(S13,Assumptions!$H$107:$BF$107,0)),0)*S569</f>
        <v>80</v>
      </c>
      <c r="T693" s="15">
        <f>IFERROR(T249*T398*T527*INDEX(Assumptions!$H$114:$BF$118,MATCH(T97,Assumptions!$B$114:$B$118,0),MATCH(T13,Assumptions!$H$107:$BF$107,0)),0)*T569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80</v>
      </c>
      <c r="G694" s="15">
        <f>IFERROR(G250*G402*G531*INDEX(Assumptions!$H$114:$BF$118,MATCH(G98,Assumptions!$B$114:$B$118,0),MATCH(G14,Assumptions!$H$107:$BF$107,0)),0)*G570</f>
        <v>80</v>
      </c>
      <c r="H694" s="15">
        <f>IFERROR(H250*H402*H531*INDEX(Assumptions!$H$114:$BF$118,MATCH(H98,Assumptions!$B$114:$B$118,0),MATCH(H14,Assumptions!$H$107:$BF$107,0)),0)*H570</f>
        <v>80</v>
      </c>
      <c r="I694" s="15">
        <f>IFERROR(I250*I402*I531*INDEX(Assumptions!$H$114:$BF$118,MATCH(I98,Assumptions!$B$114:$B$118,0),MATCH(I14,Assumptions!$H$107:$BF$107,0)),0)*I570</f>
        <v>80</v>
      </c>
      <c r="J694" s="15">
        <f>IFERROR(J250*J402*J531*INDEX(Assumptions!$H$114:$BF$118,MATCH(J98,Assumptions!$B$114:$B$118,0),MATCH(J14,Assumptions!$H$107:$BF$107,0)),0)*J570</f>
        <v>80</v>
      </c>
      <c r="K694" s="15">
        <f>IFERROR(K250*K402*K531*INDEX(Assumptions!$H$114:$BF$118,MATCH(K98,Assumptions!$B$114:$B$118,0),MATCH(K14,Assumptions!$H$107:$BF$107,0)),0)*K570</f>
        <v>80</v>
      </c>
      <c r="L694" s="15">
        <f>IFERROR(L250*L402*L531*INDEX(Assumptions!$H$114:$BF$118,MATCH(L98,Assumptions!$B$114:$B$118,0),MATCH(L14,Assumptions!$H$107:$BF$107,0)),0)*L570</f>
        <v>80</v>
      </c>
      <c r="M694" s="15">
        <f>IFERROR(M250*M402*M531*INDEX(Assumptions!$H$114:$BF$118,MATCH(M98,Assumptions!$B$114:$B$118,0),MATCH(M14,Assumptions!$H$107:$BF$107,0)),0)*M570</f>
        <v>80</v>
      </c>
      <c r="N694" s="15">
        <f>IFERROR(N250*N402*N531*INDEX(Assumptions!$H$114:$BF$118,MATCH(N98,Assumptions!$B$114:$B$118,0),MATCH(N14,Assumptions!$H$107:$BF$107,0)),0)*N570</f>
        <v>80</v>
      </c>
      <c r="O694" s="15">
        <f>IFERROR(O250*O402*O531*INDEX(Assumptions!$H$114:$BF$118,MATCH(O98,Assumptions!$B$114:$B$118,0),MATCH(O14,Assumptions!$H$107:$BF$107,0)),0)*O570</f>
        <v>80</v>
      </c>
      <c r="P694" s="15">
        <f>IFERROR(P250*P402*P531*INDEX(Assumptions!$H$114:$BF$118,MATCH(P98,Assumptions!$B$114:$B$118,0),MATCH(P14,Assumptions!$H$107:$BF$107,0)),0)*P570</f>
        <v>80</v>
      </c>
      <c r="Q694" s="15">
        <f>IFERROR(Q250*Q402*Q531*INDEX(Assumptions!$H$114:$BF$118,MATCH(Q98,Assumptions!$B$114:$B$118,0),MATCH(Q14,Assumptions!$H$107:$BF$107,0)),0)*Q570</f>
        <v>80</v>
      </c>
      <c r="R694" s="15">
        <f>IFERROR(R250*R402*R531*INDEX(Assumptions!$H$114:$BF$118,MATCH(R98,Assumptions!$B$114:$B$118,0),MATCH(R14,Assumptions!$H$107:$BF$107,0)),0)*R570</f>
        <v>80</v>
      </c>
      <c r="S694" s="15">
        <f>IFERROR(S250*S402*S531*INDEX(Assumptions!$H$114:$BF$118,MATCH(S98,Assumptions!$B$114:$B$118,0),MATCH(S14,Assumptions!$H$107:$BF$107,0)),0)*S570</f>
        <v>80</v>
      </c>
      <c r="T694" s="15">
        <f>IFERROR(T250*T402*T531*INDEX(Assumptions!$H$114:$BF$118,MATCH(T98,Assumptions!$B$114:$B$118,0),MATCH(T14,Assumptions!$H$107:$BF$107,0)),0)*T570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80</v>
      </c>
      <c r="G695" s="15">
        <f>IFERROR(G251*G406*G535*INDEX(Assumptions!$H$114:$BF$118,MATCH(G99,Assumptions!$B$114:$B$118,0),MATCH(G15,Assumptions!$H$107:$BF$107,0)),0)*G571</f>
        <v>80</v>
      </c>
      <c r="H695" s="15">
        <f>IFERROR(H251*H406*H535*INDEX(Assumptions!$H$114:$BF$118,MATCH(H99,Assumptions!$B$114:$B$118,0),MATCH(H15,Assumptions!$H$107:$BF$107,0)),0)*H571</f>
        <v>80</v>
      </c>
      <c r="I695" s="15">
        <f>IFERROR(I251*I406*I535*INDEX(Assumptions!$H$114:$BF$118,MATCH(I99,Assumptions!$B$114:$B$118,0),MATCH(I15,Assumptions!$H$107:$BF$107,0)),0)*I571</f>
        <v>80</v>
      </c>
      <c r="J695" s="15">
        <f>IFERROR(J251*J406*J535*INDEX(Assumptions!$H$114:$BF$118,MATCH(J99,Assumptions!$B$114:$B$118,0),MATCH(J15,Assumptions!$H$107:$BF$107,0)),0)*J571</f>
        <v>80</v>
      </c>
      <c r="K695" s="15">
        <f>IFERROR(K251*K406*K535*INDEX(Assumptions!$H$114:$BF$118,MATCH(K99,Assumptions!$B$114:$B$118,0),MATCH(K15,Assumptions!$H$107:$BF$107,0)),0)*K571</f>
        <v>80</v>
      </c>
      <c r="L695" s="15">
        <f>IFERROR(L251*L406*L535*INDEX(Assumptions!$H$114:$BF$118,MATCH(L99,Assumptions!$B$114:$B$118,0),MATCH(L15,Assumptions!$H$107:$BF$107,0)),0)*L571</f>
        <v>80</v>
      </c>
      <c r="M695" s="15">
        <f>IFERROR(M251*M406*M535*INDEX(Assumptions!$H$114:$BF$118,MATCH(M99,Assumptions!$B$114:$B$118,0),MATCH(M15,Assumptions!$H$107:$BF$107,0)),0)*M571</f>
        <v>80</v>
      </c>
      <c r="N695" s="15">
        <f>IFERROR(N251*N406*N535*INDEX(Assumptions!$H$114:$BF$118,MATCH(N99,Assumptions!$B$114:$B$118,0),MATCH(N15,Assumptions!$H$107:$BF$107,0)),0)*N571</f>
        <v>80</v>
      </c>
      <c r="O695" s="15">
        <f>IFERROR(O251*O406*O535*INDEX(Assumptions!$H$114:$BF$118,MATCH(O99,Assumptions!$B$114:$B$118,0),MATCH(O15,Assumptions!$H$107:$BF$107,0)),0)*O571</f>
        <v>80</v>
      </c>
      <c r="P695" s="15">
        <f>IFERROR(P251*P406*P535*INDEX(Assumptions!$H$114:$BF$118,MATCH(P99,Assumptions!$B$114:$B$118,0),MATCH(P15,Assumptions!$H$107:$BF$107,0)),0)*P571</f>
        <v>80</v>
      </c>
      <c r="Q695" s="15">
        <f>IFERROR(Q251*Q406*Q535*INDEX(Assumptions!$H$114:$BF$118,MATCH(Q99,Assumptions!$B$114:$B$118,0),MATCH(Q15,Assumptions!$H$107:$BF$107,0)),0)*Q571</f>
        <v>80</v>
      </c>
      <c r="R695" s="15">
        <f>IFERROR(R251*R406*R535*INDEX(Assumptions!$H$114:$BF$118,MATCH(R99,Assumptions!$B$114:$B$118,0),MATCH(R15,Assumptions!$H$107:$BF$107,0)),0)*R571</f>
        <v>80</v>
      </c>
      <c r="S695" s="15">
        <f>IFERROR(S251*S406*S535*INDEX(Assumptions!$H$114:$BF$118,MATCH(S99,Assumptions!$B$114:$B$118,0),MATCH(S15,Assumptions!$H$107:$BF$107,0)),0)*S571</f>
        <v>80</v>
      </c>
      <c r="T695" s="15">
        <f>IFERROR(T251*T406*T535*INDEX(Assumptions!$H$114:$BF$118,MATCH(T99,Assumptions!$B$114:$B$118,0),MATCH(T15,Assumptions!$H$107:$BF$107,0)),0)*T571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80</v>
      </c>
      <c r="G696" s="15">
        <f>IFERROR(G252*G410*G539*INDEX(Assumptions!$H$114:$BF$118,MATCH(G100,Assumptions!$B$114:$B$118,0),MATCH(G16,Assumptions!$H$107:$BF$107,0)),0)*G572</f>
        <v>80</v>
      </c>
      <c r="H696" s="15">
        <f>IFERROR(H252*H410*H539*INDEX(Assumptions!$H$114:$BF$118,MATCH(H100,Assumptions!$B$114:$B$118,0),MATCH(H16,Assumptions!$H$107:$BF$107,0)),0)*H572</f>
        <v>80</v>
      </c>
      <c r="I696" s="15">
        <f>IFERROR(I252*I410*I539*INDEX(Assumptions!$H$114:$BF$118,MATCH(I100,Assumptions!$B$114:$B$118,0),MATCH(I16,Assumptions!$H$107:$BF$107,0)),0)*I572</f>
        <v>80</v>
      </c>
      <c r="J696" s="15">
        <f>IFERROR(J252*J410*J539*INDEX(Assumptions!$H$114:$BF$118,MATCH(J100,Assumptions!$B$114:$B$118,0),MATCH(J16,Assumptions!$H$107:$BF$107,0)),0)*J572</f>
        <v>80</v>
      </c>
      <c r="K696" s="15">
        <f>IFERROR(K252*K410*K539*INDEX(Assumptions!$H$114:$BF$118,MATCH(K100,Assumptions!$B$114:$B$118,0),MATCH(K16,Assumptions!$H$107:$BF$107,0)),0)*K572</f>
        <v>80</v>
      </c>
      <c r="L696" s="15">
        <f>IFERROR(L252*L410*L539*INDEX(Assumptions!$H$114:$BF$118,MATCH(L100,Assumptions!$B$114:$B$118,0),MATCH(L16,Assumptions!$H$107:$BF$107,0)),0)*L572</f>
        <v>80</v>
      </c>
      <c r="M696" s="15">
        <f>IFERROR(M252*M410*M539*INDEX(Assumptions!$H$114:$BF$118,MATCH(M100,Assumptions!$B$114:$B$118,0),MATCH(M16,Assumptions!$H$107:$BF$107,0)),0)*M572</f>
        <v>80</v>
      </c>
      <c r="N696" s="15">
        <f>IFERROR(N252*N410*N539*INDEX(Assumptions!$H$114:$BF$118,MATCH(N100,Assumptions!$B$114:$B$118,0),MATCH(N16,Assumptions!$H$107:$BF$107,0)),0)*N572</f>
        <v>80</v>
      </c>
      <c r="O696" s="15">
        <f>IFERROR(O252*O410*O539*INDEX(Assumptions!$H$114:$BF$118,MATCH(O100,Assumptions!$B$114:$B$118,0),MATCH(O16,Assumptions!$H$107:$BF$107,0)),0)*O572</f>
        <v>80</v>
      </c>
      <c r="P696" s="15">
        <f>IFERROR(P252*P410*P539*INDEX(Assumptions!$H$114:$BF$118,MATCH(P100,Assumptions!$B$114:$B$118,0),MATCH(P16,Assumptions!$H$107:$BF$107,0)),0)*P572</f>
        <v>80</v>
      </c>
      <c r="Q696" s="15">
        <f>IFERROR(Q252*Q410*Q539*INDEX(Assumptions!$H$114:$BF$118,MATCH(Q100,Assumptions!$B$114:$B$118,0),MATCH(Q16,Assumptions!$H$107:$BF$107,0)),0)*Q572</f>
        <v>80</v>
      </c>
      <c r="R696" s="15">
        <f>IFERROR(R252*R410*R539*INDEX(Assumptions!$H$114:$BF$118,MATCH(R100,Assumptions!$B$114:$B$118,0),MATCH(R16,Assumptions!$H$107:$BF$107,0)),0)*R572</f>
        <v>80</v>
      </c>
      <c r="S696" s="15">
        <f>IFERROR(S252*S410*S539*INDEX(Assumptions!$H$114:$BF$118,MATCH(S100,Assumptions!$B$114:$B$118,0),MATCH(S16,Assumptions!$H$107:$BF$107,0)),0)*S572</f>
        <v>80</v>
      </c>
      <c r="T696" s="15">
        <f>IFERROR(T252*T410*T539*INDEX(Assumptions!$H$114:$BF$118,MATCH(T100,Assumptions!$B$114:$B$118,0),MATCH(T16,Assumptions!$H$107:$BF$107,0)),0)*T572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80</v>
      </c>
      <c r="G697" s="15">
        <f>IFERROR(INDEX(G253*G414*G543*Assumptions!$H$114:$BF$118,MATCH(G101,Assumptions!$B$114:$B$118,0),MATCH(G17,Assumptions!$H$107:$BF$107,0)),0)*G573</f>
        <v>80</v>
      </c>
      <c r="H697" s="15">
        <f>IFERROR(INDEX(H253*H414*H543*Assumptions!$H$114:$BF$118,MATCH(H101,Assumptions!$B$114:$B$118,0),MATCH(H17,Assumptions!$H$107:$BF$107,0)),0)*H573</f>
        <v>80</v>
      </c>
      <c r="I697" s="15">
        <f>IFERROR(INDEX(I253*I414*I543*Assumptions!$H$114:$BF$118,MATCH(I101,Assumptions!$B$114:$B$118,0),MATCH(I17,Assumptions!$H$107:$BF$107,0)),0)*I573</f>
        <v>80</v>
      </c>
      <c r="J697" s="15">
        <f>IFERROR(INDEX(J253*J414*J543*Assumptions!$H$114:$BF$118,MATCH(J101,Assumptions!$B$114:$B$118,0),MATCH(J17,Assumptions!$H$107:$BF$107,0)),0)*J573</f>
        <v>80</v>
      </c>
      <c r="K697" s="15">
        <f>IFERROR(INDEX(K253*K414*K543*Assumptions!$H$114:$BF$118,MATCH(K101,Assumptions!$B$114:$B$118,0),MATCH(K17,Assumptions!$H$107:$BF$107,0)),0)*K573</f>
        <v>80</v>
      </c>
      <c r="L697" s="15">
        <f>IFERROR(INDEX(L253*L414*L543*Assumptions!$H$114:$BF$118,MATCH(L101,Assumptions!$B$114:$B$118,0),MATCH(L17,Assumptions!$H$107:$BF$107,0)),0)*L573</f>
        <v>80</v>
      </c>
      <c r="M697" s="15">
        <f>IFERROR(INDEX(M253*M414*M543*Assumptions!$H$114:$BF$118,MATCH(M101,Assumptions!$B$114:$B$118,0),MATCH(M17,Assumptions!$H$107:$BF$107,0)),0)*M573</f>
        <v>80</v>
      </c>
      <c r="N697" s="15">
        <f>IFERROR(INDEX(N253*N414*N543*Assumptions!$H$114:$BF$118,MATCH(N101,Assumptions!$B$114:$B$118,0),MATCH(N17,Assumptions!$H$107:$BF$107,0)),0)*N573</f>
        <v>80</v>
      </c>
      <c r="O697" s="15">
        <f>IFERROR(INDEX(O253*O414*O543*Assumptions!$H$114:$BF$118,MATCH(O101,Assumptions!$B$114:$B$118,0),MATCH(O17,Assumptions!$H$107:$BF$107,0)),0)*O573</f>
        <v>80</v>
      </c>
      <c r="P697" s="15">
        <f>IFERROR(INDEX(P253*P414*P543*Assumptions!$H$114:$BF$118,MATCH(P101,Assumptions!$B$114:$B$118,0),MATCH(P17,Assumptions!$H$107:$BF$107,0)),0)*P573</f>
        <v>80</v>
      </c>
      <c r="Q697" s="15">
        <f>IFERROR(INDEX(Q253*Q414*Q543*Assumptions!$H$114:$BF$118,MATCH(Q101,Assumptions!$B$114:$B$118,0),MATCH(Q17,Assumptions!$H$107:$BF$107,0)),0)*Q573</f>
        <v>80</v>
      </c>
      <c r="R697" s="15">
        <f>IFERROR(INDEX(R253*R414*R543*Assumptions!$H$114:$BF$118,MATCH(R101,Assumptions!$B$114:$B$118,0),MATCH(R17,Assumptions!$H$107:$BF$107,0)),0)*R573</f>
        <v>80</v>
      </c>
      <c r="S697" s="15">
        <f>IFERROR(INDEX(S253*S414*S543*Assumptions!$H$114:$BF$118,MATCH(S101,Assumptions!$B$114:$B$118,0),MATCH(S17,Assumptions!$H$107:$BF$107,0)),0)*S573</f>
        <v>80</v>
      </c>
      <c r="T697" s="15">
        <f>IFERROR(INDEX(T253*T414*T543*Assumptions!$H$114:$BF$118,MATCH(T101,Assumptions!$B$114:$B$118,0),MATCH(T17,Assumptions!$H$107:$BF$107,0)),0)*T573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77.333333333333343</v>
      </c>
      <c r="G704" s="15">
        <f t="shared" ref="G704:T704" ca="1" si="256">SUM(G705:G714)</f>
        <v>81.818271604938275</v>
      </c>
      <c r="H704" s="15">
        <f t="shared" ca="1" si="256"/>
        <v>88.098518518518517</v>
      </c>
      <c r="I704" s="15">
        <f t="shared" ca="1" si="256"/>
        <v>87.317777777777764</v>
      </c>
      <c r="J704" s="15">
        <f t="shared" ca="1" si="256"/>
        <v>86.537037037037038</v>
      </c>
      <c r="K704" s="15">
        <f t="shared" ca="1" si="256"/>
        <v>85.756296296296284</v>
      </c>
      <c r="L704" s="15">
        <f t="shared" ca="1" si="256"/>
        <v>79.355555555555554</v>
      </c>
      <c r="M704" s="15">
        <f t="shared" ca="1" si="256"/>
        <v>78.5748148148148</v>
      </c>
      <c r="N704" s="15">
        <f t="shared" ca="1" si="256"/>
        <v>77.794074074074061</v>
      </c>
      <c r="O704" s="15">
        <f t="shared" ca="1" si="256"/>
        <v>77.013333333333321</v>
      </c>
      <c r="P704" s="15">
        <f t="shared" ca="1" si="256"/>
        <v>76.232592592592582</v>
      </c>
      <c r="Q704" s="15">
        <f t="shared" ca="1" si="256"/>
        <v>74.125851851851849</v>
      </c>
      <c r="R704" s="15">
        <f t="shared" ca="1" si="256"/>
        <v>72.019111111111116</v>
      </c>
      <c r="S704" s="15">
        <f t="shared" ca="1" si="256"/>
        <v>69.912370370370368</v>
      </c>
      <c r="T704" s="15">
        <f t="shared" ca="1" si="256"/>
        <v>67.805629629629635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13.2</v>
      </c>
      <c r="G705" s="15">
        <f ca="1">G593/Assumptions!$F$122</f>
        <v>14.4</v>
      </c>
      <c r="H705" s="15">
        <f ca="1">H593/Assumptions!$F$122</f>
        <v>15.6</v>
      </c>
      <c r="I705" s="15">
        <f ca="1">I593/Assumptions!$F$122</f>
        <v>15.6</v>
      </c>
      <c r="J705" s="15">
        <f ca="1">J593/Assumptions!$F$122</f>
        <v>15.6</v>
      </c>
      <c r="K705" s="15">
        <f ca="1">K593/Assumptions!$F$122</f>
        <v>15.6</v>
      </c>
      <c r="L705" s="15">
        <f ca="1">L593/Assumptions!$F$122</f>
        <v>14.04</v>
      </c>
      <c r="M705" s="15">
        <f ca="1">M593/Assumptions!$F$122</f>
        <v>14.04</v>
      </c>
      <c r="N705" s="15">
        <f ca="1">N593/Assumptions!$F$122</f>
        <v>14.04</v>
      </c>
      <c r="O705" s="15">
        <f ca="1">O593/Assumptions!$F$122</f>
        <v>14.04</v>
      </c>
      <c r="P705" s="15">
        <f ca="1">P593/Assumptions!$F$122</f>
        <v>14.04</v>
      </c>
      <c r="Q705" s="15">
        <f ca="1">Q593/Assumptions!$F$122</f>
        <v>14.04</v>
      </c>
      <c r="R705" s="15">
        <f ca="1">R593/Assumptions!$F$122</f>
        <v>14.04</v>
      </c>
      <c r="S705" s="15">
        <f ca="1">S593/Assumptions!$F$122</f>
        <v>14.04</v>
      </c>
      <c r="T705" s="15">
        <f ca="1">T593/Assumptions!$F$122</f>
        <v>14.04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19.8</v>
      </c>
      <c r="G706" s="15">
        <f ca="1">G602/Assumptions!$F$122</f>
        <v>19.440000000000001</v>
      </c>
      <c r="H706" s="15">
        <f ca="1">H602/Assumptions!$F$122</f>
        <v>21.06</v>
      </c>
      <c r="I706" s="15">
        <f ca="1">I602/Assumptions!$F$122</f>
        <v>21.06</v>
      </c>
      <c r="J706" s="15">
        <f ca="1">J602/Assumptions!$F$122</f>
        <v>21.06</v>
      </c>
      <c r="K706" s="15">
        <f ca="1">K602/Assumptions!$F$122</f>
        <v>21.06</v>
      </c>
      <c r="L706" s="15">
        <f ca="1">L602/Assumptions!$F$122</f>
        <v>21.06</v>
      </c>
      <c r="M706" s="15">
        <f ca="1">M602/Assumptions!$F$122</f>
        <v>21.06</v>
      </c>
      <c r="N706" s="15">
        <f ca="1">N602/Assumptions!$F$122</f>
        <v>21.06</v>
      </c>
      <c r="O706" s="15">
        <f ca="1">O602/Assumptions!$F$122</f>
        <v>21.06</v>
      </c>
      <c r="P706" s="15">
        <f ca="1">P602/Assumptions!$F$122</f>
        <v>21.06</v>
      </c>
      <c r="Q706" s="15">
        <f ca="1">Q602/Assumptions!$F$122</f>
        <v>19.733999999999998</v>
      </c>
      <c r="R706" s="15">
        <f ca="1">R602/Assumptions!$F$122</f>
        <v>18.408000000000005</v>
      </c>
      <c r="S706" s="15">
        <f ca="1">S602/Assumptions!$F$122</f>
        <v>17.082000000000004</v>
      </c>
      <c r="T706" s="15">
        <f ca="1">T602/Assumptions!$F$122</f>
        <v>15.756000000000004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9.4666666666666668</v>
      </c>
      <c r="G707" s="15">
        <f ca="1">G611/Assumptions!$F$122</f>
        <v>10.244938271604937</v>
      </c>
      <c r="H707" s="15">
        <f ca="1">H611/Assumptions!$F$122</f>
        <v>10.838518518518519</v>
      </c>
      <c r="I707" s="15">
        <f ca="1">I611/Assumptions!$F$122</f>
        <v>10.05777777777778</v>
      </c>
      <c r="J707" s="15">
        <f ca="1">J611/Assumptions!$F$122</f>
        <v>9.2770370370370383</v>
      </c>
      <c r="K707" s="15">
        <f ca="1">K611/Assumptions!$F$122</f>
        <v>8.4962962962962969</v>
      </c>
      <c r="L707" s="15">
        <f ca="1">L611/Assumptions!$F$122</f>
        <v>7.7155555555555599</v>
      </c>
      <c r="M707" s="15">
        <f ca="1">M611/Assumptions!$F$122</f>
        <v>6.9348148148148177</v>
      </c>
      <c r="N707" s="15">
        <f ca="1">N611/Assumptions!$F$122</f>
        <v>6.1540740740740771</v>
      </c>
      <c r="O707" s="15">
        <f ca="1">O611/Assumptions!$F$122</f>
        <v>5.3733333333333375</v>
      </c>
      <c r="P707" s="15">
        <f ca="1">P611/Assumptions!$F$122</f>
        <v>4.5925925925925961</v>
      </c>
      <c r="Q707" s="15">
        <f ca="1">Q611/Assumptions!$F$122</f>
        <v>3.811851851851856</v>
      </c>
      <c r="R707" s="15">
        <f ca="1">R611/Assumptions!$F$122</f>
        <v>3.0311111111111146</v>
      </c>
      <c r="S707" s="15">
        <f ca="1">S611/Assumptions!$F$122</f>
        <v>2.2503703703703746</v>
      </c>
      <c r="T707" s="15">
        <f ca="1">T611/Assumptions!$F$122</f>
        <v>1.4696296296296334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20.666666666666671</v>
      </c>
      <c r="G708" s="15">
        <f ca="1">G620/Assumptions!$F$122</f>
        <v>21.333333333333336</v>
      </c>
      <c r="H708" s="15">
        <f ca="1">H620/Assumptions!$F$122</f>
        <v>22</v>
      </c>
      <c r="I708" s="15">
        <f ca="1">I620/Assumptions!$F$122</f>
        <v>22</v>
      </c>
      <c r="J708" s="15">
        <f ca="1">J620/Assumptions!$F$122</f>
        <v>22</v>
      </c>
      <c r="K708" s="15">
        <f ca="1">K620/Assumptions!$F$122</f>
        <v>22</v>
      </c>
      <c r="L708" s="15">
        <f ca="1">L620/Assumptions!$F$122</f>
        <v>19.8</v>
      </c>
      <c r="M708" s="15">
        <f ca="1">M620/Assumptions!$F$122</f>
        <v>19.8</v>
      </c>
      <c r="N708" s="15">
        <f ca="1">N620/Assumptions!$F$122</f>
        <v>19.8</v>
      </c>
      <c r="O708" s="15">
        <f ca="1">O620/Assumptions!$F$122</f>
        <v>19.8</v>
      </c>
      <c r="P708" s="15">
        <f ca="1">P620/Assumptions!$F$122</f>
        <v>19.8</v>
      </c>
      <c r="Q708" s="15">
        <f ca="1">Q620/Assumptions!$F$122</f>
        <v>19.8</v>
      </c>
      <c r="R708" s="15">
        <f ca="1">R620/Assumptions!$F$122</f>
        <v>19.8</v>
      </c>
      <c r="S708" s="15">
        <f ca="1">S620/Assumptions!$F$122</f>
        <v>19.8</v>
      </c>
      <c r="T708" s="15">
        <f ca="1">T620/Assumptions!$F$122</f>
        <v>19.8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14.2</v>
      </c>
      <c r="G709" s="15">
        <f ca="1">G629/Assumptions!$F$122</f>
        <v>16.399999999999999</v>
      </c>
      <c r="H709" s="15">
        <f ca="1">H629/Assumptions!$F$122</f>
        <v>18.600000000000001</v>
      </c>
      <c r="I709" s="15">
        <f ca="1">I629/Assumptions!$F$122</f>
        <v>18.600000000000001</v>
      </c>
      <c r="J709" s="15">
        <f ca="1">J629/Assumptions!$F$122</f>
        <v>18.600000000000001</v>
      </c>
      <c r="K709" s="15">
        <f ca="1">K629/Assumptions!$F$122</f>
        <v>18.600000000000001</v>
      </c>
      <c r="L709" s="15">
        <f ca="1">L629/Assumptions!$F$122</f>
        <v>16.739999999999998</v>
      </c>
      <c r="M709" s="15">
        <f ca="1">M629/Assumptions!$F$122</f>
        <v>16.739999999999998</v>
      </c>
      <c r="N709" s="15">
        <f ca="1">N629/Assumptions!$F$122</f>
        <v>16.739999999999998</v>
      </c>
      <c r="O709" s="15">
        <f ca="1">O629/Assumptions!$F$122</f>
        <v>16.739999999999998</v>
      </c>
      <c r="P709" s="15">
        <f ca="1">P629/Assumptions!$F$122</f>
        <v>16.739999999999998</v>
      </c>
      <c r="Q709" s="15">
        <f ca="1">Q629/Assumptions!$F$122</f>
        <v>16.739999999999998</v>
      </c>
      <c r="R709" s="15">
        <f ca="1">R629/Assumptions!$F$122</f>
        <v>16.739999999999998</v>
      </c>
      <c r="S709" s="15">
        <f ca="1">S629/Assumptions!$F$122</f>
        <v>16.739999999999998</v>
      </c>
      <c r="T709" s="15">
        <f ca="1">T629/Assumptions!$F$122</f>
        <v>16.739999999999998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477.33333333333337</v>
      </c>
      <c r="G717" s="15">
        <f t="shared" ca="1" si="257"/>
        <v>481.81827160493827</v>
      </c>
      <c r="H717" s="15">
        <f t="shared" ca="1" si="257"/>
        <v>488.09851851851852</v>
      </c>
      <c r="I717" s="15">
        <f t="shared" ca="1" si="257"/>
        <v>487.31777777777779</v>
      </c>
      <c r="J717" s="15">
        <f t="shared" ca="1" si="257"/>
        <v>486.53703703703707</v>
      </c>
      <c r="K717" s="15">
        <f t="shared" ca="1" si="257"/>
        <v>485.75629629629628</v>
      </c>
      <c r="L717" s="15">
        <f t="shared" ca="1" si="257"/>
        <v>479.35555555555555</v>
      </c>
      <c r="M717" s="15">
        <f t="shared" ca="1" si="257"/>
        <v>478.57481481481477</v>
      </c>
      <c r="N717" s="15">
        <f t="shared" ca="1" si="257"/>
        <v>477.79407407407405</v>
      </c>
      <c r="O717" s="15">
        <f t="shared" ca="1" si="257"/>
        <v>477.01333333333332</v>
      </c>
      <c r="P717" s="15">
        <f t="shared" ca="1" si="257"/>
        <v>476.2325925925926</v>
      </c>
      <c r="Q717" s="15">
        <f t="shared" ca="1" si="257"/>
        <v>474.12585185185185</v>
      </c>
      <c r="R717" s="15">
        <f t="shared" ca="1" si="257"/>
        <v>472.0191111111111</v>
      </c>
      <c r="S717" s="15">
        <f t="shared" ca="1" si="257"/>
        <v>469.91237037037035</v>
      </c>
      <c r="T717" s="15">
        <f t="shared" ca="1" si="257"/>
        <v>467.80562962962961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143.20000000000002</v>
      </c>
      <c r="G719" s="15">
        <f t="shared" ref="G719:T719" ca="1" si="258">G717*G718</f>
        <v>144.54548148148149</v>
      </c>
      <c r="H719" s="15">
        <f t="shared" ca="1" si="258"/>
        <v>146.42955555555554</v>
      </c>
      <c r="I719" s="15">
        <f t="shared" ca="1" si="258"/>
        <v>146.19533333333334</v>
      </c>
      <c r="J719" s="15">
        <f t="shared" ca="1" si="258"/>
        <v>145.96111111111111</v>
      </c>
      <c r="K719" s="15">
        <f t="shared" ca="1" si="258"/>
        <v>145.72688888888888</v>
      </c>
      <c r="L719" s="15">
        <f t="shared" ca="1" si="258"/>
        <v>143.80666666666667</v>
      </c>
      <c r="M719" s="15">
        <f t="shared" ca="1" si="258"/>
        <v>143.57244444444441</v>
      </c>
      <c r="N719" s="15">
        <f t="shared" ca="1" si="258"/>
        <v>143.33822222222221</v>
      </c>
      <c r="O719" s="15">
        <f t="shared" ca="1" si="258"/>
        <v>143.10399999999998</v>
      </c>
      <c r="P719" s="15">
        <f t="shared" ca="1" si="258"/>
        <v>142.86977777777778</v>
      </c>
      <c r="Q719" s="15">
        <f t="shared" ca="1" si="258"/>
        <v>142.23775555555554</v>
      </c>
      <c r="R719" s="15">
        <f t="shared" ca="1" si="258"/>
        <v>141.60573333333332</v>
      </c>
      <c r="S719" s="15">
        <f t="shared" ca="1" si="258"/>
        <v>140.9737111111111</v>
      </c>
      <c r="T719" s="15">
        <f t="shared" ca="1" si="258"/>
        <v>140.34168888888888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-485.42372881355936</v>
      </c>
      <c r="G724" s="15">
        <f t="shared" ref="G724:T724" ca="1" si="259">G719*G722</f>
        <v>-489.98468298807279</v>
      </c>
      <c r="H724" s="15">
        <f t="shared" ca="1" si="259"/>
        <v>-496.37137476459503</v>
      </c>
      <c r="I724" s="15">
        <f t="shared" ca="1" si="259"/>
        <v>-495.5774011299435</v>
      </c>
      <c r="J724" s="15">
        <f t="shared" ca="1" si="259"/>
        <v>-494.78342749529185</v>
      </c>
      <c r="K724" s="15">
        <f t="shared" ca="1" si="259"/>
        <v>-493.98945386064025</v>
      </c>
      <c r="L724" s="15">
        <f t="shared" ca="1" si="259"/>
        <v>-487.48022598870057</v>
      </c>
      <c r="M724" s="15">
        <f t="shared" ca="1" si="259"/>
        <v>-486.68625235404886</v>
      </c>
      <c r="N724" s="15">
        <f t="shared" ca="1" si="259"/>
        <v>-485.89227871939732</v>
      </c>
      <c r="O724" s="15">
        <f t="shared" ca="1" si="259"/>
        <v>-485.09830508474568</v>
      </c>
      <c r="P724" s="15">
        <f t="shared" ca="1" si="259"/>
        <v>-484.30433145009414</v>
      </c>
      <c r="Q724" s="15">
        <f t="shared" ca="1" si="259"/>
        <v>-482.16188323917129</v>
      </c>
      <c r="R724" s="15">
        <f t="shared" ca="1" si="259"/>
        <v>-480.01943502824849</v>
      </c>
      <c r="S724" s="15">
        <f t="shared" ca="1" si="259"/>
        <v>-477.87698681732576</v>
      </c>
      <c r="T724" s="15">
        <f t="shared" ca="1" si="259"/>
        <v>-475.73453860640296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-485.42372881355936</v>
      </c>
      <c r="G726" s="15">
        <f t="shared" ca="1" si="260"/>
        <v>-489.98468298807279</v>
      </c>
      <c r="H726" s="15">
        <f t="shared" ca="1" si="260"/>
        <v>-496.37137476459503</v>
      </c>
      <c r="I726" s="15">
        <f t="shared" ca="1" si="260"/>
        <v>-495.5774011299435</v>
      </c>
      <c r="J726" s="15">
        <f t="shared" ca="1" si="260"/>
        <v>-494.78342749529185</v>
      </c>
      <c r="K726" s="15">
        <f t="shared" ca="1" si="260"/>
        <v>-493.98945386064025</v>
      </c>
      <c r="L726" s="15">
        <f t="shared" ca="1" si="260"/>
        <v>-487.48022598870057</v>
      </c>
      <c r="M726" s="15">
        <f t="shared" ca="1" si="260"/>
        <v>-486.68625235404886</v>
      </c>
      <c r="N726" s="15">
        <f t="shared" ca="1" si="260"/>
        <v>-485.89227871939732</v>
      </c>
      <c r="O726" s="15">
        <f t="shared" ca="1" si="260"/>
        <v>-485.09830508474568</v>
      </c>
      <c r="P726" s="15">
        <f t="shared" ca="1" si="260"/>
        <v>-484.30433145009414</v>
      </c>
      <c r="Q726" s="15">
        <f t="shared" ca="1" si="260"/>
        <v>-482.16188323917129</v>
      </c>
      <c r="R726" s="15">
        <f t="shared" ca="1" si="260"/>
        <v>-480.01943502824849</v>
      </c>
      <c r="S726" s="15">
        <f t="shared" ca="1" si="260"/>
        <v>-477.87698681732576</v>
      </c>
      <c r="T726" s="15">
        <f t="shared" ca="1" si="260"/>
        <v>-475.73453860640296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-IFERROR(INDEX(Assumptions!$F$89:$F$90,MATCH('PP2'!F562,Assumptions!$B$89:$B$90,0))*'PP2'!F249,0)</f>
        <v>0</v>
      </c>
      <c r="G729" s="15">
        <f>-IFERROR(INDEX(Assumptions!$F$89:$F$90,MATCH('PP2'!G562,Assumptions!$B$89:$B$90,0))*'PP2'!G249,0)</f>
        <v>0</v>
      </c>
      <c r="H729" s="15">
        <f>-IFERROR(INDEX(Assumptions!$F$89:$F$90,MATCH('PP2'!H562,Assumptions!$B$89:$B$90,0))*'PP2'!H249,0)</f>
        <v>0</v>
      </c>
      <c r="I729" s="15">
        <f>-IFERROR(INDEX(Assumptions!$F$89:$F$90,MATCH('PP2'!I562,Assumptions!$B$89:$B$90,0))*'PP2'!I249,0)</f>
        <v>0</v>
      </c>
      <c r="J729" s="15">
        <f>-IFERROR(INDEX(Assumptions!$F$89:$F$90,MATCH('PP2'!J562,Assumptions!$B$89:$B$90,0))*'PP2'!J249,0)</f>
        <v>0</v>
      </c>
      <c r="K729" s="15">
        <f>-IFERROR(INDEX(Assumptions!$F$89:$F$90,MATCH('PP2'!K562,Assumptions!$B$89:$B$90,0))*'PP2'!K249,0)</f>
        <v>0</v>
      </c>
      <c r="L729" s="15">
        <f>-IFERROR(INDEX(Assumptions!$F$89:$F$90,MATCH('PP2'!L562,Assumptions!$B$89:$B$90,0))*'PP2'!L249,0)</f>
        <v>0</v>
      </c>
      <c r="M729" s="15">
        <f>-IFERROR(INDEX(Assumptions!$F$89:$F$90,MATCH('PP2'!M562,Assumptions!$B$89:$B$90,0))*'PP2'!M249,0)</f>
        <v>0</v>
      </c>
      <c r="N729" s="15">
        <f>-IFERROR(INDEX(Assumptions!$F$89:$F$90,MATCH('PP2'!N562,Assumptions!$B$89:$B$90,0))*'PP2'!N249,0)</f>
        <v>0</v>
      </c>
      <c r="O729" s="15">
        <f>-IFERROR(INDEX(Assumptions!$F$89:$F$90,MATCH('PP2'!O562,Assumptions!$B$89:$B$90,0))*'PP2'!O249,0)</f>
        <v>0</v>
      </c>
      <c r="P729" s="15">
        <f>-IFERROR(INDEX(Assumptions!$F$89:$F$90,MATCH('PP2'!P562,Assumptions!$B$89:$B$90,0))*'PP2'!P249,0)</f>
        <v>0</v>
      </c>
      <c r="Q729" s="15">
        <f>-IFERROR(INDEX(Assumptions!$F$89:$F$90,MATCH('PP2'!Q562,Assumptions!$B$89:$B$90,0))*'PP2'!Q249,0)</f>
        <v>0</v>
      </c>
      <c r="R729" s="15">
        <f>-IFERROR(INDEX(Assumptions!$F$89:$F$90,MATCH('PP2'!R562,Assumptions!$B$89:$B$90,0))*'PP2'!R249,0)</f>
        <v>0</v>
      </c>
      <c r="S729" s="15">
        <f>-IFERROR(INDEX(Assumptions!$F$89:$F$90,MATCH('PP2'!S562,Assumptions!$B$89:$B$90,0))*'PP2'!S249,0)</f>
        <v>0</v>
      </c>
      <c r="T729" s="15">
        <f>-IFERROR(INDEX(Assumptions!$F$89:$F$90,MATCH('PP2'!T562,Assumptions!$B$89:$B$90,0))*'PP2'!T249,0)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-IFERROR(INDEX(Assumptions!$F$89:$F$90,MATCH('PP2'!F563,Assumptions!$B$89:$B$90,0))*'PP2'!F250,0)</f>
        <v>0</v>
      </c>
      <c r="G730" s="15">
        <f>-IFERROR(INDEX(Assumptions!$F$89:$F$90,MATCH('PP2'!G563,Assumptions!$B$89:$B$90,0))*'PP2'!G250,0)</f>
        <v>0</v>
      </c>
      <c r="H730" s="15">
        <f>-IFERROR(INDEX(Assumptions!$F$89:$F$90,MATCH('PP2'!H563,Assumptions!$B$89:$B$90,0))*'PP2'!H250,0)</f>
        <v>0</v>
      </c>
      <c r="I730" s="15">
        <f>-IFERROR(INDEX(Assumptions!$F$89:$F$90,MATCH('PP2'!I563,Assumptions!$B$89:$B$90,0))*'PP2'!I250,0)</f>
        <v>0</v>
      </c>
      <c r="J730" s="15">
        <f>-IFERROR(INDEX(Assumptions!$F$89:$F$90,MATCH('PP2'!J563,Assumptions!$B$89:$B$90,0))*'PP2'!J250,0)</f>
        <v>0</v>
      </c>
      <c r="K730" s="15">
        <f>-IFERROR(INDEX(Assumptions!$F$89:$F$90,MATCH('PP2'!K563,Assumptions!$B$89:$B$90,0))*'PP2'!K250,0)</f>
        <v>0</v>
      </c>
      <c r="L730" s="15">
        <f>-IFERROR(INDEX(Assumptions!$F$89:$F$90,MATCH('PP2'!L563,Assumptions!$B$89:$B$90,0))*'PP2'!L250,0)</f>
        <v>0</v>
      </c>
      <c r="M730" s="15">
        <f>-IFERROR(INDEX(Assumptions!$F$89:$F$90,MATCH('PP2'!M563,Assumptions!$B$89:$B$90,0))*'PP2'!M250,0)</f>
        <v>0</v>
      </c>
      <c r="N730" s="15">
        <f>-IFERROR(INDEX(Assumptions!$F$89:$F$90,MATCH('PP2'!N563,Assumptions!$B$89:$B$90,0))*'PP2'!N250,0)</f>
        <v>0</v>
      </c>
      <c r="O730" s="15">
        <f>-IFERROR(INDEX(Assumptions!$F$89:$F$90,MATCH('PP2'!O563,Assumptions!$B$89:$B$90,0))*'PP2'!O250,0)</f>
        <v>0</v>
      </c>
      <c r="P730" s="15">
        <f>-IFERROR(INDEX(Assumptions!$F$89:$F$90,MATCH('PP2'!P563,Assumptions!$B$89:$B$90,0))*'PP2'!P250,0)</f>
        <v>0</v>
      </c>
      <c r="Q730" s="15">
        <f>-IFERROR(INDEX(Assumptions!$F$89:$F$90,MATCH('PP2'!Q563,Assumptions!$B$89:$B$90,0))*'PP2'!Q250,0)</f>
        <v>0</v>
      </c>
      <c r="R730" s="15">
        <f>-IFERROR(INDEX(Assumptions!$F$89:$F$90,MATCH('PP2'!R563,Assumptions!$B$89:$B$90,0))*'PP2'!R250,0)</f>
        <v>0</v>
      </c>
      <c r="S730" s="15">
        <f>-IFERROR(INDEX(Assumptions!$F$89:$F$90,MATCH('PP2'!S563,Assumptions!$B$89:$B$90,0))*'PP2'!S250,0)</f>
        <v>0</v>
      </c>
      <c r="T730" s="15">
        <f>-IFERROR(INDEX(Assumptions!$F$89:$F$90,MATCH('PP2'!T563,Assumptions!$B$89:$B$90,0))*'PP2'!T250,0)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-IFERROR(INDEX(Assumptions!$F$89:$F$90,MATCH('PP2'!F564,Assumptions!$B$89:$B$90,0))*'PP2'!F251,0)</f>
        <v>0</v>
      </c>
      <c r="G731" s="15">
        <f>-IFERROR(INDEX(Assumptions!$F$89:$F$90,MATCH('PP2'!G564,Assumptions!$B$89:$B$90,0))*'PP2'!G251,0)</f>
        <v>0</v>
      </c>
      <c r="H731" s="15">
        <f>-IFERROR(INDEX(Assumptions!$F$89:$F$90,MATCH('PP2'!H564,Assumptions!$B$89:$B$90,0))*'PP2'!H251,0)</f>
        <v>0</v>
      </c>
      <c r="I731" s="15">
        <f>-IFERROR(INDEX(Assumptions!$F$89:$F$90,MATCH('PP2'!I564,Assumptions!$B$89:$B$90,0))*'PP2'!I251,0)</f>
        <v>0</v>
      </c>
      <c r="J731" s="15">
        <f>-IFERROR(INDEX(Assumptions!$F$89:$F$90,MATCH('PP2'!J564,Assumptions!$B$89:$B$90,0))*'PP2'!J251,0)</f>
        <v>0</v>
      </c>
      <c r="K731" s="15">
        <f>-IFERROR(INDEX(Assumptions!$F$89:$F$90,MATCH('PP2'!K564,Assumptions!$B$89:$B$90,0))*'PP2'!K251,0)</f>
        <v>0</v>
      </c>
      <c r="L731" s="15">
        <f>-IFERROR(INDEX(Assumptions!$F$89:$F$90,MATCH('PP2'!L564,Assumptions!$B$89:$B$90,0))*'PP2'!L251,0)</f>
        <v>0</v>
      </c>
      <c r="M731" s="15">
        <f>-IFERROR(INDEX(Assumptions!$F$89:$F$90,MATCH('PP2'!M564,Assumptions!$B$89:$B$90,0))*'PP2'!M251,0)</f>
        <v>0</v>
      </c>
      <c r="N731" s="15">
        <f>-IFERROR(INDEX(Assumptions!$F$89:$F$90,MATCH('PP2'!N564,Assumptions!$B$89:$B$90,0))*'PP2'!N251,0)</f>
        <v>0</v>
      </c>
      <c r="O731" s="15">
        <f>-IFERROR(INDEX(Assumptions!$F$89:$F$90,MATCH('PP2'!O564,Assumptions!$B$89:$B$90,0))*'PP2'!O251,0)</f>
        <v>0</v>
      </c>
      <c r="P731" s="15">
        <f>-IFERROR(INDEX(Assumptions!$F$89:$F$90,MATCH('PP2'!P564,Assumptions!$B$89:$B$90,0))*'PP2'!P251,0)</f>
        <v>0</v>
      </c>
      <c r="Q731" s="15">
        <f>-IFERROR(INDEX(Assumptions!$F$89:$F$90,MATCH('PP2'!Q564,Assumptions!$B$89:$B$90,0))*'PP2'!Q251,0)</f>
        <v>0</v>
      </c>
      <c r="R731" s="15">
        <f>-IFERROR(INDEX(Assumptions!$F$89:$F$90,MATCH('PP2'!R564,Assumptions!$B$89:$B$90,0))*'PP2'!R251,0)</f>
        <v>0</v>
      </c>
      <c r="S731" s="15">
        <f>-IFERROR(INDEX(Assumptions!$F$89:$F$90,MATCH('PP2'!S564,Assumptions!$B$89:$B$90,0))*'PP2'!S251,0)</f>
        <v>0</v>
      </c>
      <c r="T731" s="15">
        <f>-IFERROR(INDEX(Assumptions!$F$89:$F$90,MATCH('PP2'!T564,Assumptions!$B$89:$B$90,0))*'PP2'!T251,0)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-IFERROR(INDEX(Assumptions!$F$89:$F$90,MATCH('PP2'!F565,Assumptions!$B$89:$B$90,0))*'PP2'!F252,0)</f>
        <v>0</v>
      </c>
      <c r="G732" s="15">
        <f>-IFERROR(INDEX(Assumptions!$F$89:$F$90,MATCH('PP2'!G565,Assumptions!$B$89:$B$90,0))*'PP2'!G252,0)</f>
        <v>0</v>
      </c>
      <c r="H732" s="15">
        <f>-IFERROR(INDEX(Assumptions!$F$89:$F$90,MATCH('PP2'!H565,Assumptions!$B$89:$B$90,0))*'PP2'!H252,0)</f>
        <v>0</v>
      </c>
      <c r="I732" s="15">
        <f>-IFERROR(INDEX(Assumptions!$F$89:$F$90,MATCH('PP2'!I565,Assumptions!$B$89:$B$90,0))*'PP2'!I252,0)</f>
        <v>0</v>
      </c>
      <c r="J732" s="15">
        <f>-IFERROR(INDEX(Assumptions!$F$89:$F$90,MATCH('PP2'!J565,Assumptions!$B$89:$B$90,0))*'PP2'!J252,0)</f>
        <v>0</v>
      </c>
      <c r="K732" s="15">
        <f>-IFERROR(INDEX(Assumptions!$F$89:$F$90,MATCH('PP2'!K565,Assumptions!$B$89:$B$90,0))*'PP2'!K252,0)</f>
        <v>0</v>
      </c>
      <c r="L732" s="15">
        <f>-IFERROR(INDEX(Assumptions!$F$89:$F$90,MATCH('PP2'!L565,Assumptions!$B$89:$B$90,0))*'PP2'!L252,0)</f>
        <v>0</v>
      </c>
      <c r="M732" s="15">
        <f>-IFERROR(INDEX(Assumptions!$F$89:$F$90,MATCH('PP2'!M565,Assumptions!$B$89:$B$90,0))*'PP2'!M252,0)</f>
        <v>0</v>
      </c>
      <c r="N732" s="15">
        <f>-IFERROR(INDEX(Assumptions!$F$89:$F$90,MATCH('PP2'!N565,Assumptions!$B$89:$B$90,0))*'PP2'!N252,0)</f>
        <v>0</v>
      </c>
      <c r="O732" s="15">
        <f>-IFERROR(INDEX(Assumptions!$F$89:$F$90,MATCH('PP2'!O565,Assumptions!$B$89:$B$90,0))*'PP2'!O252,0)</f>
        <v>0</v>
      </c>
      <c r="P732" s="15">
        <f>-IFERROR(INDEX(Assumptions!$F$89:$F$90,MATCH('PP2'!P565,Assumptions!$B$89:$B$90,0))*'PP2'!P252,0)</f>
        <v>0</v>
      </c>
      <c r="Q732" s="15">
        <f>-IFERROR(INDEX(Assumptions!$F$89:$F$90,MATCH('PP2'!Q565,Assumptions!$B$89:$B$90,0))*'PP2'!Q252,0)</f>
        <v>0</v>
      </c>
      <c r="R732" s="15">
        <f>-IFERROR(INDEX(Assumptions!$F$89:$F$90,MATCH('PP2'!R565,Assumptions!$B$89:$B$90,0))*'PP2'!R252,0)</f>
        <v>0</v>
      </c>
      <c r="S732" s="15">
        <f>-IFERROR(INDEX(Assumptions!$F$89:$F$90,MATCH('PP2'!S565,Assumptions!$B$89:$B$90,0))*'PP2'!S252,0)</f>
        <v>0</v>
      </c>
      <c r="T732" s="15">
        <f>-IFERROR(INDEX(Assumptions!$F$89:$F$90,MATCH('PP2'!T565,Assumptions!$B$89:$B$90,0))*'PP2'!T252,0)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-IFERROR(INDEX(Assumptions!$F$89:$F$90,MATCH('PP2'!F566,Assumptions!$B$89:$B$90,0))*'PP2'!F253,0)</f>
        <v>0</v>
      </c>
      <c r="G733" s="15">
        <f>-IFERROR(INDEX(Assumptions!$F$89:$F$90,MATCH('PP2'!G566,Assumptions!$B$89:$B$90,0))*'PP2'!G253,0)</f>
        <v>0</v>
      </c>
      <c r="H733" s="15">
        <f>-IFERROR(INDEX(Assumptions!$F$89:$F$90,MATCH('PP2'!H566,Assumptions!$B$89:$B$90,0))*'PP2'!H253,0)</f>
        <v>0</v>
      </c>
      <c r="I733" s="15">
        <f>-IFERROR(INDEX(Assumptions!$F$89:$F$90,MATCH('PP2'!I566,Assumptions!$B$89:$B$90,0))*'PP2'!I253,0)</f>
        <v>0</v>
      </c>
      <c r="J733" s="15">
        <f>-IFERROR(INDEX(Assumptions!$F$89:$F$90,MATCH('PP2'!J566,Assumptions!$B$89:$B$90,0))*'PP2'!J253,0)</f>
        <v>0</v>
      </c>
      <c r="K733" s="15">
        <f>-IFERROR(INDEX(Assumptions!$F$89:$F$90,MATCH('PP2'!K566,Assumptions!$B$89:$B$90,0))*'PP2'!K253,0)</f>
        <v>0</v>
      </c>
      <c r="L733" s="15">
        <f>-IFERROR(INDEX(Assumptions!$F$89:$F$90,MATCH('PP2'!L566,Assumptions!$B$89:$B$90,0))*'PP2'!L253,0)</f>
        <v>0</v>
      </c>
      <c r="M733" s="15">
        <f>-IFERROR(INDEX(Assumptions!$F$89:$F$90,MATCH('PP2'!M566,Assumptions!$B$89:$B$90,0))*'PP2'!M253,0)</f>
        <v>0</v>
      </c>
      <c r="N733" s="15">
        <f>-IFERROR(INDEX(Assumptions!$F$89:$F$90,MATCH('PP2'!N566,Assumptions!$B$89:$B$90,0))*'PP2'!N253,0)</f>
        <v>0</v>
      </c>
      <c r="O733" s="15">
        <f>-IFERROR(INDEX(Assumptions!$F$89:$F$90,MATCH('PP2'!O566,Assumptions!$B$89:$B$90,0))*'PP2'!O253,0)</f>
        <v>0</v>
      </c>
      <c r="P733" s="15">
        <f>-IFERROR(INDEX(Assumptions!$F$89:$F$90,MATCH('PP2'!P566,Assumptions!$B$89:$B$90,0))*'PP2'!P253,0)</f>
        <v>0</v>
      </c>
      <c r="Q733" s="15">
        <f>-IFERROR(INDEX(Assumptions!$F$89:$F$90,MATCH('PP2'!Q566,Assumptions!$B$89:$B$90,0))*'PP2'!Q253,0)</f>
        <v>0</v>
      </c>
      <c r="R733" s="15">
        <f>-IFERROR(INDEX(Assumptions!$F$89:$F$90,MATCH('PP2'!R566,Assumptions!$B$89:$B$90,0))*'PP2'!R253,0)</f>
        <v>0</v>
      </c>
      <c r="S733" s="15">
        <f>-IFERROR(INDEX(Assumptions!$F$89:$F$90,MATCH('PP2'!S566,Assumptions!$B$89:$B$90,0))*'PP2'!S253,0)</f>
        <v>0</v>
      </c>
      <c r="T733" s="15">
        <f>-IFERROR(INDEX(Assumptions!$F$89:$F$90,MATCH('PP2'!T566,Assumptions!$B$89:$B$90,0))*'PP2'!T253,0)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-300.09863999586184</v>
      </c>
      <c r="G814" s="15">
        <f t="shared" si="302"/>
        <v>-288.85562323608531</v>
      </c>
      <c r="H814" s="15">
        <f t="shared" si="302"/>
        <v>-288.85562323608531</v>
      </c>
      <c r="I814" s="15">
        <f t="shared" si="302"/>
        <v>-288.85562323608531</v>
      </c>
      <c r="J814" s="15">
        <f t="shared" si="302"/>
        <v>-288.85562323608531</v>
      </c>
      <c r="K814" s="15">
        <f t="shared" si="302"/>
        <v>-288.85562323608531</v>
      </c>
      <c r="L814" s="15">
        <f t="shared" si="302"/>
        <v>-288.85562323608531</v>
      </c>
      <c r="M814" s="15">
        <f t="shared" si="302"/>
        <v>-288.85562323608531</v>
      </c>
      <c r="N814" s="15">
        <f t="shared" si="302"/>
        <v>-288.85562323608531</v>
      </c>
      <c r="O814" s="15">
        <f t="shared" si="302"/>
        <v>-288.85562323608531</v>
      </c>
      <c r="P814" s="15">
        <f t="shared" si="302"/>
        <v>-288.85562323608531</v>
      </c>
      <c r="Q814" s="15">
        <f t="shared" si="302"/>
        <v>-288.85562323608531</v>
      </c>
      <c r="R814" s="15">
        <f t="shared" si="302"/>
        <v>-288.85562323608531</v>
      </c>
      <c r="S814" s="15">
        <f t="shared" si="302"/>
        <v>-288.85562323608531</v>
      </c>
      <c r="T814" s="15">
        <f t="shared" si="302"/>
        <v>-288.85562323608531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35">SUM(G910:G917)</f>
        <v>-288.85562323608531</v>
      </c>
      <c r="H918" s="48">
        <f t="shared" si="335"/>
        <v>-288.85562323608531</v>
      </c>
      <c r="I918" s="48">
        <f t="shared" si="335"/>
        <v>-288.85562323608531</v>
      </c>
      <c r="J918" s="48">
        <f t="shared" si="335"/>
        <v>-288.85562323608531</v>
      </c>
      <c r="K918" s="48">
        <f t="shared" si="335"/>
        <v>-288.85562323608531</v>
      </c>
      <c r="L918" s="48">
        <f t="shared" si="335"/>
        <v>-288.85562323608531</v>
      </c>
      <c r="M918" s="48">
        <f t="shared" si="335"/>
        <v>-288.85562323608531</v>
      </c>
      <c r="N918" s="48">
        <f t="shared" si="335"/>
        <v>-288.85562323608531</v>
      </c>
      <c r="O918" s="48">
        <f t="shared" si="335"/>
        <v>-288.85562323608531</v>
      </c>
      <c r="P918" s="48">
        <f t="shared" si="335"/>
        <v>-288.85562323608531</v>
      </c>
      <c r="Q918" s="48">
        <f t="shared" si="335"/>
        <v>-288.85562323608531</v>
      </c>
      <c r="R918" s="48">
        <f t="shared" si="335"/>
        <v>-288.85562323608531</v>
      </c>
      <c r="S918" s="48">
        <f t="shared" si="335"/>
        <v>-288.85562323608531</v>
      </c>
      <c r="T918" s="48">
        <f t="shared" si="335"/>
        <v>-288.85562323608531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-300.09863999586184</v>
      </c>
      <c r="G940" s="55">
        <f t="shared" ca="1" si="340"/>
        <v>-288.85562323608531</v>
      </c>
      <c r="H940" s="55">
        <f t="shared" ca="1" si="340"/>
        <v>-288.85562323608531</v>
      </c>
      <c r="I940" s="55">
        <f t="shared" ca="1" si="340"/>
        <v>-288.85562323608531</v>
      </c>
      <c r="J940" s="55">
        <f t="shared" ca="1" si="340"/>
        <v>-288.85562323608531</v>
      </c>
      <c r="K940" s="55">
        <f t="shared" ca="1" si="340"/>
        <v>-288.85562323608531</v>
      </c>
      <c r="L940" s="55">
        <f t="shared" ca="1" si="340"/>
        <v>-288.85562323608531</v>
      </c>
      <c r="M940" s="55">
        <f t="shared" ca="1" si="340"/>
        <v>-288.85562323608531</v>
      </c>
      <c r="N940" s="55">
        <f t="shared" ca="1" si="340"/>
        <v>-288.85562323608531</v>
      </c>
      <c r="O940" s="55">
        <f t="shared" ca="1" si="340"/>
        <v>-288.85562323608531</v>
      </c>
      <c r="P940" s="55">
        <f t="shared" ca="1" si="340"/>
        <v>-288.85562323608531</v>
      </c>
      <c r="Q940" s="55">
        <f t="shared" ca="1" si="340"/>
        <v>-288.85562323608531</v>
      </c>
      <c r="R940" s="55">
        <f t="shared" ca="1" si="340"/>
        <v>-288.85562323608531</v>
      </c>
      <c r="S940" s="55">
        <f t="shared" ca="1" si="340"/>
        <v>-288.85562323608531</v>
      </c>
      <c r="T940" s="55">
        <f t="shared" ca="1" si="340"/>
        <v>-288.85562323608531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2571.3333333333335</v>
      </c>
      <c r="G953" s="15">
        <f t="shared" ca="1" si="341"/>
        <v>2720.4575308641979</v>
      </c>
      <c r="H953" s="15">
        <f t="shared" ca="1" si="341"/>
        <v>2929.2757407407407</v>
      </c>
      <c r="I953" s="15">
        <f t="shared" ca="1" si="341"/>
        <v>2903.3161111111108</v>
      </c>
      <c r="J953" s="15">
        <f t="shared" ca="1" si="341"/>
        <v>2877.3564814814818</v>
      </c>
      <c r="K953" s="15">
        <f t="shared" ca="1" si="341"/>
        <v>2851.3968518518518</v>
      </c>
      <c r="L953" s="15">
        <f t="shared" ca="1" si="341"/>
        <v>2638.5722222222225</v>
      </c>
      <c r="M953" s="15">
        <f t="shared" ca="1" si="341"/>
        <v>2612.6125925925926</v>
      </c>
      <c r="N953" s="15">
        <f t="shared" ca="1" si="341"/>
        <v>2586.6529629629631</v>
      </c>
      <c r="O953" s="15">
        <f t="shared" ca="1" si="341"/>
        <v>2560.6933333333336</v>
      </c>
      <c r="P953" s="15">
        <f t="shared" ca="1" si="341"/>
        <v>2534.7337037037037</v>
      </c>
      <c r="Q953" s="15">
        <f t="shared" ca="1" si="341"/>
        <v>2464.6845740740741</v>
      </c>
      <c r="R953" s="15">
        <f t="shared" ca="1" si="341"/>
        <v>2394.6354444444446</v>
      </c>
      <c r="S953" s="15">
        <f t="shared" ca="1" si="341"/>
        <v>2324.5863148148155</v>
      </c>
      <c r="T953" s="15">
        <f t="shared" ca="1" si="341"/>
        <v>2254.5371851851855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-485.42372881355936</v>
      </c>
      <c r="G960" s="15">
        <f t="shared" ca="1" si="348"/>
        <v>-489.98468298807279</v>
      </c>
      <c r="H960" s="15">
        <f t="shared" ca="1" si="348"/>
        <v>-496.37137476459503</v>
      </c>
      <c r="I960" s="15">
        <f t="shared" ca="1" si="348"/>
        <v>-495.5774011299435</v>
      </c>
      <c r="J960" s="15">
        <f t="shared" ca="1" si="348"/>
        <v>-494.78342749529185</v>
      </c>
      <c r="K960" s="15">
        <f t="shared" ca="1" si="348"/>
        <v>-493.98945386064025</v>
      </c>
      <c r="L960" s="15">
        <f t="shared" ca="1" si="348"/>
        <v>-487.48022598870057</v>
      </c>
      <c r="M960" s="15">
        <f t="shared" ca="1" si="348"/>
        <v>-486.68625235404886</v>
      </c>
      <c r="N960" s="15">
        <f t="shared" ca="1" si="348"/>
        <v>-485.89227871939732</v>
      </c>
      <c r="O960" s="15">
        <f t="shared" ca="1" si="348"/>
        <v>-485.09830508474568</v>
      </c>
      <c r="P960" s="15">
        <f t="shared" ca="1" si="348"/>
        <v>-484.30433145009414</v>
      </c>
      <c r="Q960" s="15">
        <f t="shared" ca="1" si="348"/>
        <v>-482.16188323917129</v>
      </c>
      <c r="R960" s="15">
        <f t="shared" ca="1" si="348"/>
        <v>-480.01943502824849</v>
      </c>
      <c r="S960" s="15">
        <f t="shared" ca="1" si="348"/>
        <v>-477.87698681732576</v>
      </c>
      <c r="T960" s="15">
        <f t="shared" ca="1" si="348"/>
        <v>-475.73453860640296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2484.0609645239115</v>
      </c>
      <c r="G972" s="15">
        <f t="shared" ca="1" si="361"/>
        <v>2639.8672246400397</v>
      </c>
      <c r="H972" s="15">
        <f t="shared" ca="1" si="361"/>
        <v>2842.2987427400599</v>
      </c>
      <c r="I972" s="15">
        <f t="shared" ca="1" si="361"/>
        <v>2817.1330867450815</v>
      </c>
      <c r="J972" s="15">
        <f t="shared" ca="1" si="361"/>
        <v>2791.9674307501041</v>
      </c>
      <c r="K972" s="15">
        <f t="shared" ca="1" si="361"/>
        <v>2766.8017747551257</v>
      </c>
      <c r="L972" s="15">
        <f t="shared" ca="1" si="361"/>
        <v>2560.4863729974363</v>
      </c>
      <c r="M972" s="15">
        <f t="shared" ca="1" si="361"/>
        <v>2535.320717002458</v>
      </c>
      <c r="N972" s="15">
        <f t="shared" ca="1" si="361"/>
        <v>2510.1550610074801</v>
      </c>
      <c r="O972" s="15">
        <f t="shared" ca="1" si="361"/>
        <v>2484.9894050125022</v>
      </c>
      <c r="P972" s="15">
        <f t="shared" ca="1" si="361"/>
        <v>2459.8237490175238</v>
      </c>
      <c r="Q972" s="15">
        <f t="shared" ca="1" si="361"/>
        <v>2391.9170675988171</v>
      </c>
      <c r="R972" s="15">
        <f t="shared" ca="1" si="361"/>
        <v>2324.0103861801103</v>
      </c>
      <c r="S972" s="15">
        <f t="shared" ca="1" si="361"/>
        <v>2256.1037047614041</v>
      </c>
      <c r="T972" s="15">
        <f t="shared" ca="1" si="361"/>
        <v>2188.1970233426969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2484.0609645239115</v>
      </c>
      <c r="G974" s="15">
        <f t="shared" ca="1" si="362"/>
        <v>2639.8672246400397</v>
      </c>
      <c r="H974" s="15">
        <f t="shared" ca="1" si="362"/>
        <v>2842.2987427400599</v>
      </c>
      <c r="I974" s="15">
        <f t="shared" ca="1" si="362"/>
        <v>2817.1330867450815</v>
      </c>
      <c r="J974" s="15">
        <f t="shared" ca="1" si="362"/>
        <v>2791.9674307501041</v>
      </c>
      <c r="K974" s="15">
        <f t="shared" ca="1" si="362"/>
        <v>2766.8017747551257</v>
      </c>
      <c r="L974" s="15">
        <f t="shared" ca="1" si="362"/>
        <v>2560.4863729974363</v>
      </c>
      <c r="M974" s="15">
        <f t="shared" ca="1" si="362"/>
        <v>2535.320717002458</v>
      </c>
      <c r="N974" s="15">
        <f t="shared" ca="1" si="362"/>
        <v>2510.1550610074801</v>
      </c>
      <c r="O974" s="15">
        <f t="shared" ca="1" si="362"/>
        <v>2484.9894050125022</v>
      </c>
      <c r="P974" s="15">
        <f t="shared" ca="1" si="362"/>
        <v>2459.8237490175238</v>
      </c>
      <c r="Q974" s="15">
        <f t="shared" ca="1" si="362"/>
        <v>2391.9170675988171</v>
      </c>
      <c r="R974" s="15">
        <f t="shared" ca="1" si="362"/>
        <v>2324.0103861801103</v>
      </c>
      <c r="S974" s="15">
        <f t="shared" ca="1" si="362"/>
        <v>2256.1037047614041</v>
      </c>
      <c r="T974" s="15">
        <f t="shared" ca="1" si="362"/>
        <v>2188.1970233426969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120.59910011713191</v>
      </c>
      <c r="G976" s="15">
        <f t="shared" ca="1" si="364"/>
        <v>350.66075885221835</v>
      </c>
      <c r="H976" s="15">
        <f t="shared" ca="1" si="364"/>
        <v>569.32818404577256</v>
      </c>
      <c r="I976" s="15">
        <f t="shared" ca="1" si="364"/>
        <v>560.39843514432823</v>
      </c>
      <c r="J976" s="15">
        <f t="shared" ca="1" si="364"/>
        <v>551.46868624288481</v>
      </c>
      <c r="K976" s="15">
        <f t="shared" ca="1" si="364"/>
        <v>542.53893734144094</v>
      </c>
      <c r="L976" s="15">
        <f t="shared" ca="1" si="364"/>
        <v>494.2848664060989</v>
      </c>
      <c r="M976" s="15">
        <f t="shared" ca="1" si="364"/>
        <v>485.35511750465503</v>
      </c>
      <c r="N976" s="15">
        <f t="shared" ca="1" si="364"/>
        <v>476.42536860321115</v>
      </c>
      <c r="O976" s="15">
        <f t="shared" ca="1" si="364"/>
        <v>467.49561970176751</v>
      </c>
      <c r="P976" s="15">
        <f t="shared" ca="1" si="364"/>
        <v>458.56587080032341</v>
      </c>
      <c r="Q976" s="15">
        <f t="shared" ca="1" si="364"/>
        <v>439.77280833955774</v>
      </c>
      <c r="R976" s="15">
        <f t="shared" ca="1" si="364"/>
        <v>420.97974587879207</v>
      </c>
      <c r="S976" s="15">
        <f t="shared" ca="1" si="364"/>
        <v>402.18668341802663</v>
      </c>
      <c r="T976" s="15">
        <f t="shared" ca="1" si="364"/>
        <v>383.39362095726028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0.24025152098159944</v>
      </c>
      <c r="G978" s="37">
        <f t="shared" ref="G978:T978" ca="1" si="365">-SUM(G959:G971)/SUM(G953:G958)</f>
        <v>0.22781717920961755</v>
      </c>
      <c r="H978" s="37">
        <f t="shared" ca="1" si="365"/>
        <v>0.21646352200393676</v>
      </c>
      <c r="I978" s="37">
        <f t="shared" ca="1" si="365"/>
        <v>0.21780331116121737</v>
      </c>
      <c r="J978" s="37">
        <f t="shared" ca="1" si="365"/>
        <v>0.21916255460156001</v>
      </c>
      <c r="K978" s="37">
        <f t="shared" ca="1" si="365"/>
        <v>0.22054167914994557</v>
      </c>
      <c r="L978" s="37">
        <f t="shared" ca="1" si="365"/>
        <v>0.23265724018937087</v>
      </c>
      <c r="M978" s="37">
        <f t="shared" ca="1" si="365"/>
        <v>0.23424163760986561</v>
      </c>
      <c r="N978" s="37">
        <f t="shared" ca="1" si="365"/>
        <v>0.23585107709138067</v>
      </c>
      <c r="O978" s="37">
        <f t="shared" ca="1" si="365"/>
        <v>0.23748615706343393</v>
      </c>
      <c r="P978" s="37">
        <f t="shared" ca="1" si="365"/>
        <v>0.23914749517618908</v>
      </c>
      <c r="Q978" s="37">
        <f t="shared" ca="1" si="365"/>
        <v>0.2437665049397888</v>
      </c>
      <c r="R978" s="37">
        <f t="shared" ca="1" si="365"/>
        <v>0.24859474173070834</v>
      </c>
      <c r="S978" s="37">
        <f t="shared" ca="1" si="365"/>
        <v>0.25364675099861717</v>
      </c>
      <c r="T978" s="37">
        <f t="shared" ca="1" si="365"/>
        <v>0.25893845844313246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0.2135593220338983</v>
      </c>
      <c r="G979" s="37">
        <f t="shared" ca="1" si="366"/>
        <v>0.20424385347274585</v>
      </c>
      <c r="H979" s="37">
        <f t="shared" ca="1" si="366"/>
        <v>0.19248657346740627</v>
      </c>
      <c r="I979" s="37">
        <f t="shared" ca="1" si="366"/>
        <v>0.19387399216297727</v>
      </c>
      <c r="J979" s="37">
        <f t="shared" ca="1" si="366"/>
        <v>0.19528155674186326</v>
      </c>
      <c r="K979" s="37">
        <f t="shared" ca="1" si="366"/>
        <v>0.19670970920268385</v>
      </c>
      <c r="L979" s="37">
        <f t="shared" ca="1" si="366"/>
        <v>0.20925597874224977</v>
      </c>
      <c r="M979" s="37">
        <f t="shared" ca="1" si="366"/>
        <v>0.21089670153095383</v>
      </c>
      <c r="N979" s="37">
        <f t="shared" ca="1" si="366"/>
        <v>0.21256335662657827</v>
      </c>
      <c r="O979" s="37">
        <f t="shared" ca="1" si="366"/>
        <v>0.21425656373282545</v>
      </c>
      <c r="P979" s="37">
        <f t="shared" ca="1" si="366"/>
        <v>0.21597696245733788</v>
      </c>
      <c r="Q979" s="37">
        <f t="shared" ca="1" si="366"/>
        <v>0.2207601781343857</v>
      </c>
      <c r="R979" s="37">
        <f t="shared" ca="1" si="366"/>
        <v>0.22576005886484496</v>
      </c>
      <c r="S979" s="37">
        <f t="shared" ca="1" si="366"/>
        <v>0.23099166718948727</v>
      </c>
      <c r="T979" s="37">
        <f t="shared" ca="1" si="366"/>
        <v>0.23647149496695236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5</v>
      </c>
      <c r="G983" s="38">
        <f t="shared" si="368"/>
        <v>5</v>
      </c>
      <c r="H983" s="38">
        <f t="shared" si="368"/>
        <v>5</v>
      </c>
      <c r="I983" s="38">
        <f t="shared" si="368"/>
        <v>5</v>
      </c>
      <c r="J983" s="38">
        <f t="shared" si="368"/>
        <v>5</v>
      </c>
      <c r="K983" s="38">
        <f t="shared" si="368"/>
        <v>5</v>
      </c>
      <c r="L983" s="38">
        <f t="shared" si="368"/>
        <v>5</v>
      </c>
      <c r="M983" s="38">
        <f t="shared" si="368"/>
        <v>5</v>
      </c>
      <c r="N983" s="38">
        <f t="shared" si="368"/>
        <v>5</v>
      </c>
      <c r="O983" s="38">
        <f t="shared" si="368"/>
        <v>5</v>
      </c>
      <c r="P983" s="38">
        <f t="shared" si="368"/>
        <v>5</v>
      </c>
      <c r="Q983" s="38">
        <f t="shared" si="368"/>
        <v>5</v>
      </c>
      <c r="R983" s="38">
        <f t="shared" si="368"/>
        <v>5</v>
      </c>
      <c r="S983" s="38">
        <f t="shared" si="368"/>
        <v>5</v>
      </c>
      <c r="T983" s="38">
        <f t="shared" si="368"/>
        <v>5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36.666666666666686</v>
      </c>
      <c r="G990" s="15">
        <f t="shared" ca="1" si="373"/>
        <v>70.609876543209907</v>
      </c>
      <c r="H990" s="15">
        <f t="shared" ca="1" si="373"/>
        <v>104.52962962962965</v>
      </c>
      <c r="I990" s="15">
        <f t="shared" ca="1" si="373"/>
        <v>103.14444444444439</v>
      </c>
      <c r="J990" s="15">
        <f t="shared" ca="1" si="373"/>
        <v>101.7592592592593</v>
      </c>
      <c r="K990" s="15">
        <f t="shared" ca="1" si="373"/>
        <v>100.37407407407409</v>
      </c>
      <c r="L990" s="15">
        <f t="shared" ca="1" si="373"/>
        <v>92.888888888888857</v>
      </c>
      <c r="M990" s="15">
        <f t="shared" ca="1" si="373"/>
        <v>91.503703703703763</v>
      </c>
      <c r="N990" s="15">
        <f t="shared" ca="1" si="373"/>
        <v>90.118518518518556</v>
      </c>
      <c r="O990" s="15">
        <f t="shared" ca="1" si="373"/>
        <v>88.733333333333348</v>
      </c>
      <c r="P990" s="15">
        <f t="shared" ca="1" si="373"/>
        <v>87.348148148148141</v>
      </c>
      <c r="Q990" s="15">
        <f t="shared" ca="1" si="373"/>
        <v>84.432962962963018</v>
      </c>
      <c r="R990" s="15">
        <f t="shared" ca="1" si="373"/>
        <v>81.517777777777781</v>
      </c>
      <c r="S990" s="15">
        <f t="shared" ca="1" si="373"/>
        <v>78.6025925925926</v>
      </c>
      <c r="T990" s="15">
        <f t="shared" ca="1" si="373"/>
        <v>75.68740740740742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330</v>
      </c>
      <c r="G1004" s="15">
        <f t="shared" ca="1" si="380"/>
        <v>360</v>
      </c>
      <c r="H1004" s="15">
        <f t="shared" ca="1" si="380"/>
        <v>390</v>
      </c>
      <c r="I1004" s="15">
        <f t="shared" ca="1" si="380"/>
        <v>390</v>
      </c>
      <c r="J1004" s="15">
        <f t="shared" ca="1" si="380"/>
        <v>390</v>
      </c>
      <c r="K1004" s="15">
        <f t="shared" ca="1" si="380"/>
        <v>390</v>
      </c>
      <c r="L1004" s="15">
        <f t="shared" ca="1" si="380"/>
        <v>351</v>
      </c>
      <c r="M1004" s="15">
        <f t="shared" ca="1" si="380"/>
        <v>351</v>
      </c>
      <c r="N1004" s="15">
        <f t="shared" ca="1" si="380"/>
        <v>351</v>
      </c>
      <c r="O1004" s="15">
        <f t="shared" ca="1" si="380"/>
        <v>351</v>
      </c>
      <c r="P1004" s="15">
        <f t="shared" ca="1" si="380"/>
        <v>351</v>
      </c>
      <c r="Q1004" s="15">
        <f t="shared" ca="1" si="380"/>
        <v>351</v>
      </c>
      <c r="R1004" s="15">
        <f t="shared" ca="1" si="380"/>
        <v>351</v>
      </c>
      <c r="S1004" s="15">
        <f t="shared" ca="1" si="380"/>
        <v>351</v>
      </c>
      <c r="T1004" s="15">
        <f t="shared" ca="1" si="380"/>
        <v>351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495.00000000000006</v>
      </c>
      <c r="G1005" s="15">
        <f t="shared" ca="1" si="381"/>
        <v>486</v>
      </c>
      <c r="H1005" s="15">
        <f t="shared" ca="1" si="381"/>
        <v>526.5</v>
      </c>
      <c r="I1005" s="15">
        <f t="shared" ca="1" si="381"/>
        <v>526.5</v>
      </c>
      <c r="J1005" s="15">
        <f t="shared" ca="1" si="381"/>
        <v>526.5</v>
      </c>
      <c r="K1005" s="15">
        <f t="shared" ca="1" si="381"/>
        <v>526.5</v>
      </c>
      <c r="L1005" s="15">
        <f t="shared" ca="1" si="381"/>
        <v>526.5</v>
      </c>
      <c r="M1005" s="15">
        <f t="shared" ca="1" si="381"/>
        <v>526.5</v>
      </c>
      <c r="N1005" s="15">
        <f t="shared" ca="1" si="381"/>
        <v>526.5</v>
      </c>
      <c r="O1005" s="15">
        <f t="shared" ca="1" si="381"/>
        <v>526.5</v>
      </c>
      <c r="P1005" s="15">
        <f t="shared" ca="1" si="381"/>
        <v>526.5</v>
      </c>
      <c r="Q1005" s="15">
        <f t="shared" ca="1" si="381"/>
        <v>493.34999999999997</v>
      </c>
      <c r="R1005" s="15">
        <f t="shared" ca="1" si="381"/>
        <v>460.2000000000001</v>
      </c>
      <c r="S1005" s="15">
        <f t="shared" ca="1" si="381"/>
        <v>427.05000000000007</v>
      </c>
      <c r="T1005" s="15">
        <f t="shared" ca="1" si="381"/>
        <v>393.90000000000009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236.66666666666666</v>
      </c>
      <c r="G1006" s="15">
        <f t="shared" ca="1" si="382"/>
        <v>256.12345679012344</v>
      </c>
      <c r="H1006" s="15">
        <f t="shared" ca="1" si="382"/>
        <v>270.96296296296299</v>
      </c>
      <c r="I1006" s="15">
        <f t="shared" ca="1" si="382"/>
        <v>251.44444444444451</v>
      </c>
      <c r="J1006" s="15">
        <f t="shared" ca="1" si="382"/>
        <v>231.92592592592595</v>
      </c>
      <c r="K1006" s="15">
        <f t="shared" ca="1" si="382"/>
        <v>212.40740740740742</v>
      </c>
      <c r="L1006" s="15">
        <f t="shared" ca="1" si="382"/>
        <v>192.888888888889</v>
      </c>
      <c r="M1006" s="15">
        <f t="shared" ca="1" si="382"/>
        <v>173.37037037037044</v>
      </c>
      <c r="N1006" s="15">
        <f t="shared" ca="1" si="382"/>
        <v>153.85185185185193</v>
      </c>
      <c r="O1006" s="15">
        <f t="shared" ca="1" si="382"/>
        <v>134.33333333333343</v>
      </c>
      <c r="P1006" s="15">
        <f t="shared" ca="1" si="382"/>
        <v>114.81481481481491</v>
      </c>
      <c r="Q1006" s="15">
        <f t="shared" ca="1" si="382"/>
        <v>95.296296296296404</v>
      </c>
      <c r="R1006" s="15">
        <f t="shared" ca="1" si="382"/>
        <v>75.777777777777871</v>
      </c>
      <c r="S1006" s="15">
        <f t="shared" ca="1" si="382"/>
        <v>56.259259259259359</v>
      </c>
      <c r="T1006" s="15">
        <f t="shared" ca="1" si="382"/>
        <v>36.740740740740833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516.66666666666674</v>
      </c>
      <c r="G1007" s="15">
        <f t="shared" ca="1" si="383"/>
        <v>533.33333333333337</v>
      </c>
      <c r="H1007" s="15">
        <f t="shared" ca="1" si="383"/>
        <v>550</v>
      </c>
      <c r="I1007" s="15">
        <f t="shared" ca="1" si="383"/>
        <v>550</v>
      </c>
      <c r="J1007" s="15">
        <f t="shared" ca="1" si="383"/>
        <v>550</v>
      </c>
      <c r="K1007" s="15">
        <f t="shared" ca="1" si="383"/>
        <v>550</v>
      </c>
      <c r="L1007" s="15">
        <f t="shared" ca="1" si="383"/>
        <v>495.00000000000006</v>
      </c>
      <c r="M1007" s="15">
        <f t="shared" ca="1" si="383"/>
        <v>495.00000000000006</v>
      </c>
      <c r="N1007" s="15">
        <f t="shared" ca="1" si="383"/>
        <v>495.00000000000006</v>
      </c>
      <c r="O1007" s="15">
        <f t="shared" ca="1" si="383"/>
        <v>495.00000000000006</v>
      </c>
      <c r="P1007" s="15">
        <f t="shared" ca="1" si="383"/>
        <v>495.00000000000006</v>
      </c>
      <c r="Q1007" s="15">
        <f t="shared" ca="1" si="383"/>
        <v>495.00000000000006</v>
      </c>
      <c r="R1007" s="15">
        <f t="shared" ca="1" si="383"/>
        <v>495.00000000000006</v>
      </c>
      <c r="S1007" s="15">
        <f t="shared" ca="1" si="383"/>
        <v>495.00000000000006</v>
      </c>
      <c r="T1007" s="15">
        <f t="shared" ca="1" si="383"/>
        <v>495.00000000000006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355</v>
      </c>
      <c r="G1008" s="15">
        <f t="shared" ca="1" si="384"/>
        <v>410</v>
      </c>
      <c r="H1008" s="15">
        <f t="shared" ca="1" si="384"/>
        <v>465</v>
      </c>
      <c r="I1008" s="15">
        <f t="shared" ca="1" si="384"/>
        <v>465</v>
      </c>
      <c r="J1008" s="15">
        <f t="shared" ca="1" si="384"/>
        <v>465</v>
      </c>
      <c r="K1008" s="15">
        <f t="shared" ca="1" si="384"/>
        <v>465</v>
      </c>
      <c r="L1008" s="15">
        <f t="shared" ca="1" si="384"/>
        <v>418.5</v>
      </c>
      <c r="M1008" s="15">
        <f t="shared" ca="1" si="384"/>
        <v>418.5</v>
      </c>
      <c r="N1008" s="15">
        <f t="shared" ca="1" si="384"/>
        <v>418.5</v>
      </c>
      <c r="O1008" s="15">
        <f t="shared" ca="1" si="384"/>
        <v>418.5</v>
      </c>
      <c r="P1008" s="15">
        <f t="shared" ca="1" si="384"/>
        <v>418.5</v>
      </c>
      <c r="Q1008" s="15">
        <f t="shared" ca="1" si="384"/>
        <v>418.5</v>
      </c>
      <c r="R1008" s="15">
        <f t="shared" ca="1" si="384"/>
        <v>418.5</v>
      </c>
      <c r="S1008" s="15">
        <f t="shared" ca="1" si="384"/>
        <v>418.5</v>
      </c>
      <c r="T1008" s="15">
        <f t="shared" ca="1" si="384"/>
        <v>418.5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386.66666666666669</v>
      </c>
      <c r="G1009" s="15">
        <f t="shared" ref="G1009:T1009" ca="1" si="385">G662</f>
        <v>409.09135802469137</v>
      </c>
      <c r="H1009" s="15">
        <f t="shared" ca="1" si="385"/>
        <v>440.49259259259259</v>
      </c>
      <c r="I1009" s="15">
        <f t="shared" ca="1" si="385"/>
        <v>436.58888888888885</v>
      </c>
      <c r="J1009" s="15">
        <f t="shared" ca="1" si="385"/>
        <v>432.68518518518522</v>
      </c>
      <c r="K1009" s="15">
        <f t="shared" ca="1" si="385"/>
        <v>428.78148148148148</v>
      </c>
      <c r="L1009" s="15">
        <f t="shared" ca="1" si="385"/>
        <v>396.77777777777777</v>
      </c>
      <c r="M1009" s="15">
        <f t="shared" ca="1" si="385"/>
        <v>392.87407407407409</v>
      </c>
      <c r="N1009" s="15">
        <f t="shared" ca="1" si="385"/>
        <v>388.9703703703704</v>
      </c>
      <c r="O1009" s="15">
        <f t="shared" ca="1" si="385"/>
        <v>385.06666666666672</v>
      </c>
      <c r="P1009" s="15">
        <f t="shared" ca="1" si="385"/>
        <v>381.16296296296298</v>
      </c>
      <c r="Q1009" s="15">
        <f t="shared" ca="1" si="385"/>
        <v>370.6292592592593</v>
      </c>
      <c r="R1009" s="15">
        <f t="shared" ca="1" si="385"/>
        <v>360.09555555555556</v>
      </c>
      <c r="S1009" s="15">
        <f t="shared" ca="1" si="385"/>
        <v>349.56185185185188</v>
      </c>
      <c r="T1009" s="15">
        <f t="shared" ca="1" si="385"/>
        <v>339.0281481481482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438.9</v>
      </c>
      <c r="G1019" s="15">
        <f t="shared" ca="1" si="392"/>
        <v>478.8</v>
      </c>
      <c r="H1019" s="15">
        <f t="shared" ca="1" si="392"/>
        <v>518.70000000000005</v>
      </c>
      <c r="I1019" s="15">
        <f t="shared" ca="1" si="392"/>
        <v>518.70000000000005</v>
      </c>
      <c r="J1019" s="15">
        <f t="shared" ca="1" si="392"/>
        <v>518.70000000000005</v>
      </c>
      <c r="K1019" s="15">
        <f t="shared" ca="1" si="392"/>
        <v>518.70000000000005</v>
      </c>
      <c r="L1019" s="15">
        <f t="shared" ca="1" si="392"/>
        <v>466.83</v>
      </c>
      <c r="M1019" s="15">
        <f t="shared" ca="1" si="392"/>
        <v>466.83</v>
      </c>
      <c r="N1019" s="15">
        <f t="shared" ca="1" si="392"/>
        <v>466.83</v>
      </c>
      <c r="O1019" s="15">
        <f t="shared" ca="1" si="392"/>
        <v>466.83</v>
      </c>
      <c r="P1019" s="15">
        <f t="shared" ca="1" si="392"/>
        <v>466.83</v>
      </c>
      <c r="Q1019" s="15">
        <f t="shared" ca="1" si="392"/>
        <v>466.83</v>
      </c>
      <c r="R1019" s="15">
        <f t="shared" ca="1" si="392"/>
        <v>466.83</v>
      </c>
      <c r="S1019" s="15">
        <f t="shared" ca="1" si="392"/>
        <v>466.83</v>
      </c>
      <c r="T1019" s="15">
        <f t="shared" ca="1" si="392"/>
        <v>466.83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658.35000000000014</v>
      </c>
      <c r="G1020" s="15">
        <f t="shared" ca="1" si="393"/>
        <v>646.38</v>
      </c>
      <c r="H1020" s="15">
        <f t="shared" ca="1" si="393"/>
        <v>700.245</v>
      </c>
      <c r="I1020" s="15">
        <f t="shared" ca="1" si="393"/>
        <v>700.245</v>
      </c>
      <c r="J1020" s="15">
        <f t="shared" ca="1" si="393"/>
        <v>700.245</v>
      </c>
      <c r="K1020" s="15">
        <f t="shared" ca="1" si="393"/>
        <v>700.245</v>
      </c>
      <c r="L1020" s="15">
        <f t="shared" ca="1" si="393"/>
        <v>700.245</v>
      </c>
      <c r="M1020" s="15">
        <f t="shared" ca="1" si="393"/>
        <v>700.245</v>
      </c>
      <c r="N1020" s="15">
        <f t="shared" ca="1" si="393"/>
        <v>700.245</v>
      </c>
      <c r="O1020" s="15">
        <f t="shared" ca="1" si="393"/>
        <v>700.245</v>
      </c>
      <c r="P1020" s="15">
        <f t="shared" ca="1" si="393"/>
        <v>700.245</v>
      </c>
      <c r="Q1020" s="15">
        <f t="shared" ca="1" si="393"/>
        <v>656.15549999999996</v>
      </c>
      <c r="R1020" s="15">
        <f t="shared" ca="1" si="393"/>
        <v>612.06600000000014</v>
      </c>
      <c r="S1020" s="15">
        <f t="shared" ca="1" si="393"/>
        <v>567.9765000000001</v>
      </c>
      <c r="T1020" s="15">
        <f t="shared" ca="1" si="393"/>
        <v>523.88700000000017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314.76666666666665</v>
      </c>
      <c r="G1021" s="15">
        <f t="shared" ca="1" si="394"/>
        <v>340.64419753086418</v>
      </c>
      <c r="H1021" s="15">
        <f t="shared" ca="1" si="394"/>
        <v>360.3807407407408</v>
      </c>
      <c r="I1021" s="15">
        <f t="shared" ca="1" si="394"/>
        <v>334.4211111111112</v>
      </c>
      <c r="J1021" s="15">
        <f t="shared" ca="1" si="394"/>
        <v>308.46148148148154</v>
      </c>
      <c r="K1021" s="15">
        <f t="shared" ca="1" si="394"/>
        <v>282.50185185185188</v>
      </c>
      <c r="L1021" s="15">
        <f t="shared" ca="1" si="394"/>
        <v>256.54222222222239</v>
      </c>
      <c r="M1021" s="15">
        <f t="shared" ca="1" si="394"/>
        <v>230.58259259259268</v>
      </c>
      <c r="N1021" s="15">
        <f t="shared" ca="1" si="394"/>
        <v>204.62296296296307</v>
      </c>
      <c r="O1021" s="15">
        <f t="shared" ca="1" si="394"/>
        <v>178.66333333333347</v>
      </c>
      <c r="P1021" s="15">
        <f t="shared" ca="1" si="394"/>
        <v>152.70370370370384</v>
      </c>
      <c r="Q1021" s="15">
        <f t="shared" ca="1" si="394"/>
        <v>126.74407407407422</v>
      </c>
      <c r="R1021" s="15">
        <f t="shared" ca="1" si="394"/>
        <v>100.78444444444457</v>
      </c>
      <c r="S1021" s="15">
        <f t="shared" ca="1" si="394"/>
        <v>74.824814814814943</v>
      </c>
      <c r="T1021" s="15">
        <f t="shared" ca="1" si="394"/>
        <v>48.865185185185304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687.16666666666674</v>
      </c>
      <c r="G1022" s="15">
        <f t="shared" ca="1" si="395"/>
        <v>709.33333333333337</v>
      </c>
      <c r="H1022" s="15">
        <f t="shared" ca="1" si="395"/>
        <v>731.5</v>
      </c>
      <c r="I1022" s="15">
        <f t="shared" ca="1" si="395"/>
        <v>731.5</v>
      </c>
      <c r="J1022" s="15">
        <f t="shared" ca="1" si="395"/>
        <v>731.5</v>
      </c>
      <c r="K1022" s="15">
        <f t="shared" ca="1" si="395"/>
        <v>731.5</v>
      </c>
      <c r="L1022" s="15">
        <f t="shared" ca="1" si="395"/>
        <v>658.35000000000014</v>
      </c>
      <c r="M1022" s="15">
        <f t="shared" ca="1" si="395"/>
        <v>658.35000000000014</v>
      </c>
      <c r="N1022" s="15">
        <f t="shared" ca="1" si="395"/>
        <v>658.35000000000014</v>
      </c>
      <c r="O1022" s="15">
        <f t="shared" ca="1" si="395"/>
        <v>658.35000000000014</v>
      </c>
      <c r="P1022" s="15">
        <f t="shared" ca="1" si="395"/>
        <v>658.35000000000014</v>
      </c>
      <c r="Q1022" s="15">
        <f t="shared" ca="1" si="395"/>
        <v>658.35000000000014</v>
      </c>
      <c r="R1022" s="15">
        <f t="shared" ca="1" si="395"/>
        <v>658.35000000000014</v>
      </c>
      <c r="S1022" s="15">
        <f t="shared" ca="1" si="395"/>
        <v>658.35000000000014</v>
      </c>
      <c r="T1022" s="15">
        <f t="shared" ca="1" si="395"/>
        <v>658.35000000000014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472.15</v>
      </c>
      <c r="G1023" s="15">
        <f t="shared" ca="1" si="396"/>
        <v>545.29999999999995</v>
      </c>
      <c r="H1023" s="15">
        <f t="shared" ca="1" si="396"/>
        <v>618.45000000000005</v>
      </c>
      <c r="I1023" s="15">
        <f t="shared" ca="1" si="396"/>
        <v>618.45000000000005</v>
      </c>
      <c r="J1023" s="15">
        <f t="shared" ca="1" si="396"/>
        <v>618.45000000000005</v>
      </c>
      <c r="K1023" s="15">
        <f t="shared" ca="1" si="396"/>
        <v>618.45000000000005</v>
      </c>
      <c r="L1023" s="15">
        <f t="shared" ca="1" si="396"/>
        <v>556.60500000000002</v>
      </c>
      <c r="M1023" s="15">
        <f t="shared" ca="1" si="396"/>
        <v>556.60500000000002</v>
      </c>
      <c r="N1023" s="15">
        <f t="shared" ca="1" si="396"/>
        <v>556.60500000000002</v>
      </c>
      <c r="O1023" s="15">
        <f t="shared" ca="1" si="396"/>
        <v>556.60500000000002</v>
      </c>
      <c r="P1023" s="15">
        <f t="shared" ca="1" si="396"/>
        <v>556.60500000000002</v>
      </c>
      <c r="Q1023" s="15">
        <f t="shared" ca="1" si="396"/>
        <v>556.60500000000002</v>
      </c>
      <c r="R1023" s="15">
        <f t="shared" ca="1" si="396"/>
        <v>556.60500000000002</v>
      </c>
      <c r="S1023" s="15">
        <f t="shared" ca="1" si="396"/>
        <v>556.60500000000002</v>
      </c>
      <c r="T1023" s="15">
        <f t="shared" ca="1" si="396"/>
        <v>556.60500000000002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2571.3333333333335</v>
      </c>
      <c r="G1024" s="15">
        <f t="shared" ref="G1024" ca="1" si="397">SUM(G1019:G1023)</f>
        <v>2720.4575308641979</v>
      </c>
      <c r="H1024" s="15">
        <f t="shared" ref="H1024" ca="1" si="398">SUM(H1019:H1023)</f>
        <v>2929.2757407407407</v>
      </c>
      <c r="I1024" s="15">
        <f t="shared" ref="I1024" ca="1" si="399">SUM(I1019:I1023)</f>
        <v>2903.3161111111112</v>
      </c>
      <c r="J1024" s="15">
        <f t="shared" ref="J1024" ca="1" si="400">SUM(J1019:J1023)</f>
        <v>2877.3564814814818</v>
      </c>
      <c r="K1024" s="15">
        <f t="shared" ref="K1024" ca="1" si="401">SUM(K1019:K1023)</f>
        <v>2851.3968518518523</v>
      </c>
      <c r="L1024" s="15">
        <f t="shared" ref="L1024" ca="1" si="402">SUM(L1019:L1023)</f>
        <v>2638.5722222222225</v>
      </c>
      <c r="M1024" s="15">
        <f t="shared" ref="M1024" ca="1" si="403">SUM(M1019:M1023)</f>
        <v>2612.612592592593</v>
      </c>
      <c r="N1024" s="15">
        <f t="shared" ref="N1024" ca="1" si="404">SUM(N1019:N1023)</f>
        <v>2586.6529629629631</v>
      </c>
      <c r="O1024" s="15">
        <f t="shared" ref="O1024" ca="1" si="405">SUM(O1019:O1023)</f>
        <v>2560.6933333333336</v>
      </c>
      <c r="P1024" s="15">
        <f t="shared" ref="P1024" ca="1" si="406">SUM(P1019:P1023)</f>
        <v>2534.7337037037041</v>
      </c>
      <c r="Q1024" s="15">
        <f t="shared" ref="Q1024" ca="1" si="407">SUM(Q1019:Q1023)</f>
        <v>2464.6845740740746</v>
      </c>
      <c r="R1024" s="15">
        <f t="shared" ref="R1024" ca="1" si="408">SUM(R1019:R1023)</f>
        <v>2394.6354444444451</v>
      </c>
      <c r="S1024" s="15">
        <f t="shared" ref="S1024" ca="1" si="409">SUM(S1019:S1023)</f>
        <v>2324.5863148148155</v>
      </c>
      <c r="T1024" s="15">
        <f t="shared" ref="T1024" ca="1" si="410">SUM(T1019:T1023)</f>
        <v>2254.5371851851855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-154.79938901612149</v>
      </c>
      <c r="G1049" s="15">
        <f t="shared" ca="1" si="429"/>
        <v>-153.77112464721705</v>
      </c>
      <c r="H1049" s="15">
        <f t="shared" ca="1" si="429"/>
        <v>-154.9914636302679</v>
      </c>
      <c r="I1049" s="15">
        <f t="shared" ca="1" si="429"/>
        <v>-154.9914636302679</v>
      </c>
      <c r="J1049" s="15">
        <f t="shared" ca="1" si="429"/>
        <v>-154.9914636302679</v>
      </c>
      <c r="K1049" s="15">
        <f t="shared" ca="1" si="429"/>
        <v>-154.9914636302679</v>
      </c>
      <c r="L1049" s="15">
        <f t="shared" ca="1" si="429"/>
        <v>-153.40502295230178</v>
      </c>
      <c r="M1049" s="15">
        <f t="shared" ca="1" si="429"/>
        <v>-153.40502295230178</v>
      </c>
      <c r="N1049" s="15">
        <f t="shared" ca="1" si="429"/>
        <v>-153.40502295230178</v>
      </c>
      <c r="O1049" s="15">
        <f t="shared" ca="1" si="429"/>
        <v>-153.40502295230178</v>
      </c>
      <c r="P1049" s="15">
        <f t="shared" ca="1" si="429"/>
        <v>-153.40502295230178</v>
      </c>
      <c r="Q1049" s="15">
        <f t="shared" ca="1" si="429"/>
        <v>-153.40502295230178</v>
      </c>
      <c r="R1049" s="15">
        <f t="shared" ca="1" si="429"/>
        <v>-153.40502295230178</v>
      </c>
      <c r="S1049" s="15">
        <f t="shared" ca="1" si="429"/>
        <v>-153.40502295230178</v>
      </c>
      <c r="T1049" s="15">
        <f t="shared" ca="1" si="429"/>
        <v>-153.40502295230178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-161.51125342290118</v>
      </c>
      <c r="G1050" s="15">
        <f t="shared" ca="1" si="430"/>
        <v>-158.89654837603058</v>
      </c>
      <c r="H1050" s="15">
        <f t="shared" ca="1" si="430"/>
        <v>-160.54400600314924</v>
      </c>
      <c r="I1050" s="15">
        <f t="shared" ca="1" si="430"/>
        <v>-160.54400600314924</v>
      </c>
      <c r="J1050" s="15">
        <f t="shared" ca="1" si="430"/>
        <v>-160.54400600314924</v>
      </c>
      <c r="K1050" s="15">
        <f t="shared" ca="1" si="430"/>
        <v>-160.54400600314924</v>
      </c>
      <c r="L1050" s="15">
        <f t="shared" ca="1" si="430"/>
        <v>-160.54400600314924</v>
      </c>
      <c r="M1050" s="15">
        <f t="shared" ca="1" si="430"/>
        <v>-160.54400600314924</v>
      </c>
      <c r="N1050" s="15">
        <f t="shared" ca="1" si="430"/>
        <v>-160.54400600314924</v>
      </c>
      <c r="O1050" s="15">
        <f t="shared" ca="1" si="430"/>
        <v>-160.54400600314924</v>
      </c>
      <c r="P1050" s="15">
        <f t="shared" ca="1" si="430"/>
        <v>-160.54400600314924</v>
      </c>
      <c r="Q1050" s="15">
        <f t="shared" ca="1" si="430"/>
        <v>-159.19553142687806</v>
      </c>
      <c r="R1050" s="15">
        <f t="shared" ca="1" si="430"/>
        <v>-157.84705685060686</v>
      </c>
      <c r="S1050" s="15">
        <f t="shared" ca="1" si="430"/>
        <v>-156.49858227433569</v>
      </c>
      <c r="T1050" s="15">
        <f t="shared" ca="1" si="430"/>
        <v>-155.15010769806452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-151.00277884662998</v>
      </c>
      <c r="G1051" s="15">
        <f t="shared" ca="1" si="431"/>
        <v>-149.54563814376445</v>
      </c>
      <c r="H1051" s="15">
        <f t="shared" ca="1" si="431"/>
        <v>-150.1492790728291</v>
      </c>
      <c r="I1051" s="15">
        <f t="shared" ca="1" si="431"/>
        <v>-149.35530543817748</v>
      </c>
      <c r="J1051" s="15">
        <f t="shared" ca="1" si="431"/>
        <v>-148.56133180352589</v>
      </c>
      <c r="K1051" s="15">
        <f t="shared" ca="1" si="431"/>
        <v>-147.7673581688743</v>
      </c>
      <c r="L1051" s="15">
        <f t="shared" ca="1" si="431"/>
        <v>-146.9733845342227</v>
      </c>
      <c r="M1051" s="15">
        <f t="shared" ca="1" si="431"/>
        <v>-146.17941089957108</v>
      </c>
      <c r="N1051" s="15">
        <f t="shared" ca="1" si="431"/>
        <v>-145.38543726491949</v>
      </c>
      <c r="O1051" s="15">
        <f t="shared" ca="1" si="431"/>
        <v>-144.59146363026787</v>
      </c>
      <c r="P1051" s="15">
        <f t="shared" ca="1" si="431"/>
        <v>-143.79748999561627</v>
      </c>
      <c r="Q1051" s="15">
        <f t="shared" ca="1" si="431"/>
        <v>-143.00351636096468</v>
      </c>
      <c r="R1051" s="15">
        <f t="shared" ca="1" si="431"/>
        <v>-142.20954272631309</v>
      </c>
      <c r="S1051" s="15">
        <f t="shared" ca="1" si="431"/>
        <v>-141.4155690916615</v>
      </c>
      <c r="T1051" s="15">
        <f t="shared" ca="1" si="431"/>
        <v>-140.6215954570099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-162.39260935510455</v>
      </c>
      <c r="G1052" s="15">
        <f t="shared" ca="1" si="432"/>
        <v>-160.82197210484418</v>
      </c>
      <c r="H1052" s="15">
        <f t="shared" ca="1" si="432"/>
        <v>-161.49993820653907</v>
      </c>
      <c r="I1052" s="15">
        <f t="shared" ca="1" si="432"/>
        <v>-161.49993820653907</v>
      </c>
      <c r="J1052" s="15">
        <f t="shared" ca="1" si="432"/>
        <v>-161.49993820653907</v>
      </c>
      <c r="K1052" s="15">
        <f t="shared" ca="1" si="432"/>
        <v>-161.49993820653907</v>
      </c>
      <c r="L1052" s="15">
        <f t="shared" ca="1" si="432"/>
        <v>-159.26265007094585</v>
      </c>
      <c r="M1052" s="15">
        <f t="shared" ca="1" si="432"/>
        <v>-159.26265007094585</v>
      </c>
      <c r="N1052" s="15">
        <f t="shared" ca="1" si="432"/>
        <v>-159.26265007094585</v>
      </c>
      <c r="O1052" s="15">
        <f t="shared" ca="1" si="432"/>
        <v>-159.26265007094585</v>
      </c>
      <c r="P1052" s="15">
        <f t="shared" ca="1" si="432"/>
        <v>-159.26265007094585</v>
      </c>
      <c r="Q1052" s="15">
        <f t="shared" ca="1" si="432"/>
        <v>-159.26265007094585</v>
      </c>
      <c r="R1052" s="15">
        <f t="shared" ca="1" si="432"/>
        <v>-159.26265007094585</v>
      </c>
      <c r="S1052" s="15">
        <f t="shared" ca="1" si="432"/>
        <v>-159.26265007094585</v>
      </c>
      <c r="T1052" s="15">
        <f t="shared" ca="1" si="432"/>
        <v>-159.26265007094585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-155.81633816866389</v>
      </c>
      <c r="G1053" s="15">
        <f t="shared" ca="1" si="433"/>
        <v>-155.80502295230178</v>
      </c>
      <c r="H1053" s="15">
        <f t="shared" ca="1" si="433"/>
        <v>-158.042311087895</v>
      </c>
      <c r="I1053" s="15">
        <f t="shared" ca="1" si="433"/>
        <v>-158.042311087895</v>
      </c>
      <c r="J1053" s="15">
        <f t="shared" ca="1" si="433"/>
        <v>-158.042311087895</v>
      </c>
      <c r="K1053" s="15">
        <f t="shared" ca="1" si="433"/>
        <v>-158.042311087895</v>
      </c>
      <c r="L1053" s="15">
        <f t="shared" ca="1" si="433"/>
        <v>-156.15078566416619</v>
      </c>
      <c r="M1053" s="15">
        <f t="shared" ca="1" si="433"/>
        <v>-156.15078566416619</v>
      </c>
      <c r="N1053" s="15">
        <f t="shared" ca="1" si="433"/>
        <v>-156.15078566416619</v>
      </c>
      <c r="O1053" s="15">
        <f t="shared" ca="1" si="433"/>
        <v>-156.15078566416619</v>
      </c>
      <c r="P1053" s="15">
        <f t="shared" ca="1" si="433"/>
        <v>-156.15078566416619</v>
      </c>
      <c r="Q1053" s="15">
        <f t="shared" ca="1" si="433"/>
        <v>-156.15078566416619</v>
      </c>
      <c r="R1053" s="15">
        <f t="shared" ca="1" si="433"/>
        <v>-156.15078566416619</v>
      </c>
      <c r="S1053" s="15">
        <f t="shared" ca="1" si="433"/>
        <v>-156.15078566416619</v>
      </c>
      <c r="T1053" s="15">
        <f t="shared" ca="1" si="433"/>
        <v>-156.15078566416619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-785.5223688094211</v>
      </c>
      <c r="G1054" s="15">
        <f t="shared" ref="G1054" ca="1" si="434">SUM(G1049:G1053)</f>
        <v>-778.8403062241581</v>
      </c>
      <c r="H1054" s="15">
        <f t="shared" ref="H1054" ca="1" si="435">SUM(H1049:H1053)</f>
        <v>-785.22699800068028</v>
      </c>
      <c r="I1054" s="15">
        <f t="shared" ref="I1054" ca="1" si="436">SUM(I1049:I1053)</f>
        <v>-784.43302436602869</v>
      </c>
      <c r="J1054" s="15">
        <f t="shared" ref="J1054" ca="1" si="437">SUM(J1049:J1053)</f>
        <v>-783.6390507313771</v>
      </c>
      <c r="K1054" s="15">
        <f t="shared" ref="K1054" ca="1" si="438">SUM(K1049:K1053)</f>
        <v>-782.8450770967255</v>
      </c>
      <c r="L1054" s="15">
        <f t="shared" ref="L1054" ca="1" si="439">SUM(L1049:L1053)</f>
        <v>-776.33584922478576</v>
      </c>
      <c r="M1054" s="15">
        <f t="shared" ref="M1054" ca="1" si="440">SUM(M1049:M1053)</f>
        <v>-775.54187559013405</v>
      </c>
      <c r="N1054" s="15">
        <f t="shared" ref="N1054" ca="1" si="441">SUM(N1049:N1053)</f>
        <v>-774.74790195548246</v>
      </c>
      <c r="O1054" s="15">
        <f t="shared" ref="O1054" ca="1" si="442">SUM(O1049:O1053)</f>
        <v>-773.95392832083087</v>
      </c>
      <c r="P1054" s="15">
        <f t="shared" ref="P1054" ca="1" si="443">SUM(P1049:P1053)</f>
        <v>-773.15995468617928</v>
      </c>
      <c r="Q1054" s="15">
        <f t="shared" ref="Q1054" ca="1" si="444">SUM(Q1049:Q1053)</f>
        <v>-771.01750647525648</v>
      </c>
      <c r="R1054" s="15">
        <f t="shared" ref="R1054" ca="1" si="445">SUM(R1049:R1053)</f>
        <v>-768.87505826433369</v>
      </c>
      <c r="S1054" s="15">
        <f t="shared" ref="S1054" ca="1" si="446">SUM(S1049:S1053)</f>
        <v>-766.73261005341101</v>
      </c>
      <c r="T1054" s="15">
        <f t="shared" ref="T1054" ca="1" si="447">SUM(T1049:T1053)</f>
        <v>-764.59016184248821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423.75061098387846</v>
      </c>
      <c r="G1064" s="15">
        <f t="shared" ref="G1064:T1064" ca="1" si="467">SUM(,G1019,G1034,G1049)</f>
        <v>464.678875352783</v>
      </c>
      <c r="H1064" s="15">
        <f t="shared" ca="1" si="467"/>
        <v>503.35853636973212</v>
      </c>
      <c r="I1064" s="15">
        <f t="shared" ca="1" si="467"/>
        <v>503.35853636973212</v>
      </c>
      <c r="J1064" s="15">
        <f t="shared" ca="1" si="467"/>
        <v>503.35853636973212</v>
      </c>
      <c r="K1064" s="15">
        <f t="shared" ca="1" si="467"/>
        <v>503.35853636973212</v>
      </c>
      <c r="L1064" s="15">
        <f t="shared" ca="1" si="467"/>
        <v>453.07497704769821</v>
      </c>
      <c r="M1064" s="15">
        <f t="shared" ca="1" si="467"/>
        <v>453.07497704769821</v>
      </c>
      <c r="N1064" s="15">
        <f t="shared" ca="1" si="467"/>
        <v>453.07497704769821</v>
      </c>
      <c r="O1064" s="15">
        <f t="shared" ca="1" si="467"/>
        <v>453.07497704769821</v>
      </c>
      <c r="P1064" s="15">
        <f t="shared" ca="1" si="467"/>
        <v>453.07497704769821</v>
      </c>
      <c r="Q1064" s="15">
        <f t="shared" ca="1" si="467"/>
        <v>453.07497704769821</v>
      </c>
      <c r="R1064" s="15">
        <f t="shared" ca="1" si="467"/>
        <v>453.07497704769821</v>
      </c>
      <c r="S1064" s="15">
        <f t="shared" ca="1" si="467"/>
        <v>453.07497704769821</v>
      </c>
      <c r="T1064" s="15">
        <f t="shared" ca="1" si="467"/>
        <v>453.07497704769821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636.48874657709894</v>
      </c>
      <c r="G1065" s="15">
        <f t="shared" ca="1" si="468"/>
        <v>627.13345162396945</v>
      </c>
      <c r="H1065" s="15">
        <f t="shared" ca="1" si="468"/>
        <v>679.35099399685078</v>
      </c>
      <c r="I1065" s="15">
        <f t="shared" ca="1" si="468"/>
        <v>679.35099399685078</v>
      </c>
      <c r="J1065" s="15">
        <f t="shared" ca="1" si="468"/>
        <v>679.35099399685078</v>
      </c>
      <c r="K1065" s="15">
        <f t="shared" ca="1" si="468"/>
        <v>679.35099399685078</v>
      </c>
      <c r="L1065" s="15">
        <f t="shared" ca="1" si="468"/>
        <v>679.35099399685078</v>
      </c>
      <c r="M1065" s="15">
        <f t="shared" ca="1" si="468"/>
        <v>679.35099399685078</v>
      </c>
      <c r="N1065" s="15">
        <f t="shared" ca="1" si="468"/>
        <v>679.35099399685078</v>
      </c>
      <c r="O1065" s="15">
        <f t="shared" ca="1" si="468"/>
        <v>679.35099399685078</v>
      </c>
      <c r="P1065" s="15">
        <f t="shared" ca="1" si="468"/>
        <v>679.35099399685078</v>
      </c>
      <c r="Q1065" s="15">
        <f t="shared" ca="1" si="468"/>
        <v>636.60996857312193</v>
      </c>
      <c r="R1065" s="15">
        <f t="shared" ca="1" si="468"/>
        <v>593.86894314939332</v>
      </c>
      <c r="S1065" s="15">
        <f t="shared" ca="1" si="468"/>
        <v>551.12791772566436</v>
      </c>
      <c r="T1065" s="15">
        <f t="shared" ca="1" si="468"/>
        <v>508.38689230193563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303.41388782003662</v>
      </c>
      <c r="G1066" s="15">
        <f t="shared" ca="1" si="469"/>
        <v>330.7485593870997</v>
      </c>
      <c r="H1066" s="15">
        <f t="shared" ca="1" si="469"/>
        <v>349.88146166791171</v>
      </c>
      <c r="I1066" s="15">
        <f t="shared" ca="1" si="469"/>
        <v>324.71580567293375</v>
      </c>
      <c r="J1066" s="15">
        <f t="shared" ca="1" si="469"/>
        <v>299.55014967795563</v>
      </c>
      <c r="K1066" s="15">
        <f t="shared" ca="1" si="469"/>
        <v>274.38449368297762</v>
      </c>
      <c r="L1066" s="15">
        <f t="shared" ca="1" si="469"/>
        <v>249.21883768799972</v>
      </c>
      <c r="M1066" s="15">
        <f t="shared" ca="1" si="469"/>
        <v>224.05318169302163</v>
      </c>
      <c r="N1066" s="15">
        <f t="shared" ca="1" si="469"/>
        <v>198.88752569804362</v>
      </c>
      <c r="O1066" s="15">
        <f t="shared" ca="1" si="469"/>
        <v>173.72186970306564</v>
      </c>
      <c r="P1066" s="15">
        <f t="shared" ca="1" si="469"/>
        <v>148.55621370808757</v>
      </c>
      <c r="Q1066" s="15">
        <f t="shared" ca="1" si="469"/>
        <v>123.39055771310956</v>
      </c>
      <c r="R1066" s="15">
        <f t="shared" ca="1" si="469"/>
        <v>98.224901718131491</v>
      </c>
      <c r="S1066" s="15">
        <f t="shared" ca="1" si="469"/>
        <v>73.059245723153452</v>
      </c>
      <c r="T1066" s="15">
        <f t="shared" ca="1" si="469"/>
        <v>47.893589728175414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664.42405731156214</v>
      </c>
      <c r="G1067" s="15">
        <f t="shared" ca="1" si="470"/>
        <v>688.16136122848911</v>
      </c>
      <c r="H1067" s="15">
        <f t="shared" ca="1" si="470"/>
        <v>709.65006179346096</v>
      </c>
      <c r="I1067" s="15">
        <f t="shared" ca="1" si="470"/>
        <v>709.65006179346096</v>
      </c>
      <c r="J1067" s="15">
        <f t="shared" ca="1" si="470"/>
        <v>709.65006179346096</v>
      </c>
      <c r="K1067" s="15">
        <f t="shared" ca="1" si="470"/>
        <v>709.65006179346096</v>
      </c>
      <c r="L1067" s="15">
        <f t="shared" ca="1" si="470"/>
        <v>638.73734992905429</v>
      </c>
      <c r="M1067" s="15">
        <f t="shared" ca="1" si="470"/>
        <v>638.73734992905429</v>
      </c>
      <c r="N1067" s="15">
        <f t="shared" ca="1" si="470"/>
        <v>638.73734992905429</v>
      </c>
      <c r="O1067" s="15">
        <f t="shared" ca="1" si="470"/>
        <v>638.73734992905429</v>
      </c>
      <c r="P1067" s="15">
        <f t="shared" ca="1" si="470"/>
        <v>638.73734992905429</v>
      </c>
      <c r="Q1067" s="15">
        <f t="shared" ca="1" si="470"/>
        <v>638.73734992905429</v>
      </c>
      <c r="R1067" s="15">
        <f t="shared" ca="1" si="470"/>
        <v>638.73734992905429</v>
      </c>
      <c r="S1067" s="15">
        <f t="shared" ca="1" si="470"/>
        <v>638.73734992905429</v>
      </c>
      <c r="T1067" s="15">
        <f t="shared" ca="1" si="470"/>
        <v>638.73734992905429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455.98366183133606</v>
      </c>
      <c r="G1068" s="15">
        <f t="shared" ca="1" si="471"/>
        <v>529.14497704769815</v>
      </c>
      <c r="H1068" s="15">
        <f t="shared" ca="1" si="471"/>
        <v>600.05768891210505</v>
      </c>
      <c r="I1068" s="15">
        <f t="shared" ca="1" si="471"/>
        <v>600.05768891210505</v>
      </c>
      <c r="J1068" s="15">
        <f t="shared" ca="1" si="471"/>
        <v>600.05768891210505</v>
      </c>
      <c r="K1068" s="15">
        <f t="shared" ca="1" si="471"/>
        <v>600.05768891210505</v>
      </c>
      <c r="L1068" s="15">
        <f t="shared" ca="1" si="471"/>
        <v>540.10421433583383</v>
      </c>
      <c r="M1068" s="15">
        <f t="shared" ca="1" si="471"/>
        <v>540.10421433583383</v>
      </c>
      <c r="N1068" s="15">
        <f t="shared" ca="1" si="471"/>
        <v>540.10421433583383</v>
      </c>
      <c r="O1068" s="15">
        <f t="shared" ca="1" si="471"/>
        <v>540.10421433583383</v>
      </c>
      <c r="P1068" s="15">
        <f t="shared" ca="1" si="471"/>
        <v>540.10421433583383</v>
      </c>
      <c r="Q1068" s="15">
        <f t="shared" ca="1" si="471"/>
        <v>540.10421433583383</v>
      </c>
      <c r="R1068" s="15">
        <f t="shared" ca="1" si="471"/>
        <v>540.10421433583383</v>
      </c>
      <c r="S1068" s="15">
        <f t="shared" ca="1" si="471"/>
        <v>540.10421433583383</v>
      </c>
      <c r="T1068" s="15">
        <f t="shared" ca="1" si="471"/>
        <v>540.10421433583383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2484.0609645239124</v>
      </c>
      <c r="G1069" s="15">
        <f t="shared" ref="G1069" ca="1" si="472">SUM(G1064:G1068)</f>
        <v>2639.8672246400392</v>
      </c>
      <c r="H1069" s="15">
        <f t="shared" ref="H1069" ca="1" si="473">SUM(H1064:H1068)</f>
        <v>2842.2987427400603</v>
      </c>
      <c r="I1069" s="15">
        <f t="shared" ref="I1069" ca="1" si="474">SUM(I1064:I1068)</f>
        <v>2817.1330867450824</v>
      </c>
      <c r="J1069" s="15">
        <f t="shared" ref="J1069" ca="1" si="475">SUM(J1064:J1068)</f>
        <v>2791.9674307501045</v>
      </c>
      <c r="K1069" s="15">
        <f t="shared" ref="K1069" ca="1" si="476">SUM(K1064:K1068)</f>
        <v>2766.8017747551266</v>
      </c>
      <c r="L1069" s="15">
        <f t="shared" ref="L1069" ca="1" si="477">SUM(L1064:L1068)</f>
        <v>2560.4863729974368</v>
      </c>
      <c r="M1069" s="15">
        <f t="shared" ref="M1069" ca="1" si="478">SUM(M1064:M1068)</f>
        <v>2535.3207170024589</v>
      </c>
      <c r="N1069" s="15">
        <f t="shared" ref="N1069" ca="1" si="479">SUM(N1064:N1068)</f>
        <v>2510.155061007481</v>
      </c>
      <c r="O1069" s="15">
        <f t="shared" ref="O1069" ca="1" si="480">SUM(O1064:O1068)</f>
        <v>2484.9894050125031</v>
      </c>
      <c r="P1069" s="15">
        <f t="shared" ref="P1069" ca="1" si="481">SUM(P1064:P1068)</f>
        <v>2459.8237490175247</v>
      </c>
      <c r="Q1069" s="15">
        <f t="shared" ref="Q1069" ca="1" si="482">SUM(Q1064:Q1068)</f>
        <v>2391.917067598818</v>
      </c>
      <c r="R1069" s="15">
        <f t="shared" ref="R1069" ca="1" si="483">SUM(R1064:R1068)</f>
        <v>2324.0103861801108</v>
      </c>
      <c r="S1069" s="15">
        <f t="shared" ref="S1069" ca="1" si="484">SUM(S1064:S1068)</f>
        <v>2256.1037047614041</v>
      </c>
      <c r="T1069" s="15">
        <f t="shared" ref="T1069" ca="1" si="485">SUM(T1064:T1068)</f>
        <v>2188.1970233426973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-60.01972799917236</v>
      </c>
      <c r="G1078" s="15">
        <f t="shared" si="486"/>
        <v>-57.77112464721705</v>
      </c>
      <c r="H1078" s="15">
        <f t="shared" si="486"/>
        <v>-57.77112464721705</v>
      </c>
      <c r="I1078" s="15">
        <f t="shared" si="486"/>
        <v>-57.77112464721705</v>
      </c>
      <c r="J1078" s="15">
        <f t="shared" si="486"/>
        <v>-57.77112464721705</v>
      </c>
      <c r="K1078" s="15">
        <f t="shared" si="486"/>
        <v>-57.77112464721705</v>
      </c>
      <c r="L1078" s="15">
        <f t="shared" si="486"/>
        <v>-57.77112464721705</v>
      </c>
      <c r="M1078" s="15">
        <f t="shared" si="486"/>
        <v>-57.77112464721705</v>
      </c>
      <c r="N1078" s="15">
        <f t="shared" si="486"/>
        <v>-57.77112464721705</v>
      </c>
      <c r="O1078" s="15">
        <f t="shared" si="486"/>
        <v>-57.77112464721705</v>
      </c>
      <c r="P1078" s="15">
        <f t="shared" si="486"/>
        <v>-57.77112464721705</v>
      </c>
      <c r="Q1078" s="15">
        <f t="shared" si="486"/>
        <v>-57.77112464721705</v>
      </c>
      <c r="R1078" s="15">
        <f t="shared" si="486"/>
        <v>-57.77112464721705</v>
      </c>
      <c r="S1078" s="15">
        <f t="shared" si="486"/>
        <v>-57.77112464721705</v>
      </c>
      <c r="T1078" s="15">
        <f t="shared" si="486"/>
        <v>-57.77112464721705</v>
      </c>
    </row>
    <row r="1079" spans="4:20">
      <c r="F1079" s="15">
        <f t="shared" ref="F1079:T1079" si="487">F7*SUMPRODUCT(F$807:F$812,F$166:F$171)</f>
        <v>-60.01972799917236</v>
      </c>
      <c r="G1079" s="15">
        <f t="shared" si="487"/>
        <v>-57.77112464721705</v>
      </c>
      <c r="H1079" s="15">
        <f t="shared" si="487"/>
        <v>-57.77112464721705</v>
      </c>
      <c r="I1079" s="15">
        <f t="shared" si="487"/>
        <v>-57.77112464721705</v>
      </c>
      <c r="J1079" s="15">
        <f t="shared" si="487"/>
        <v>-57.77112464721705</v>
      </c>
      <c r="K1079" s="15">
        <f t="shared" si="487"/>
        <v>-57.77112464721705</v>
      </c>
      <c r="L1079" s="15">
        <f t="shared" si="487"/>
        <v>-57.77112464721705</v>
      </c>
      <c r="M1079" s="15">
        <f t="shared" si="487"/>
        <v>-57.77112464721705</v>
      </c>
      <c r="N1079" s="15">
        <f t="shared" si="487"/>
        <v>-57.77112464721705</v>
      </c>
      <c r="O1079" s="15">
        <f t="shared" si="487"/>
        <v>-57.77112464721705</v>
      </c>
      <c r="P1079" s="15">
        <f t="shared" si="487"/>
        <v>-57.77112464721705</v>
      </c>
      <c r="Q1079" s="15">
        <f t="shared" si="487"/>
        <v>-57.77112464721705</v>
      </c>
      <c r="R1079" s="15">
        <f t="shared" si="487"/>
        <v>-57.77112464721705</v>
      </c>
      <c r="S1079" s="15">
        <f t="shared" si="487"/>
        <v>-57.77112464721705</v>
      </c>
      <c r="T1079" s="15">
        <f t="shared" si="487"/>
        <v>-57.77112464721705</v>
      </c>
    </row>
    <row r="1080" spans="4:20">
      <c r="F1080" s="15">
        <f t="shared" ref="F1080:T1080" si="488">F8*SUMPRODUCT(F$807:F$812,F$166:F$171)</f>
        <v>-60.01972799917236</v>
      </c>
      <c r="G1080" s="15">
        <f t="shared" si="488"/>
        <v>-57.77112464721705</v>
      </c>
      <c r="H1080" s="15">
        <f t="shared" si="488"/>
        <v>-57.77112464721705</v>
      </c>
      <c r="I1080" s="15">
        <f t="shared" si="488"/>
        <v>-57.77112464721705</v>
      </c>
      <c r="J1080" s="15">
        <f t="shared" si="488"/>
        <v>-57.77112464721705</v>
      </c>
      <c r="K1080" s="15">
        <f t="shared" si="488"/>
        <v>-57.77112464721705</v>
      </c>
      <c r="L1080" s="15">
        <f t="shared" si="488"/>
        <v>-57.77112464721705</v>
      </c>
      <c r="M1080" s="15">
        <f t="shared" si="488"/>
        <v>-57.77112464721705</v>
      </c>
      <c r="N1080" s="15">
        <f t="shared" si="488"/>
        <v>-57.77112464721705</v>
      </c>
      <c r="O1080" s="15">
        <f t="shared" si="488"/>
        <v>-57.77112464721705</v>
      </c>
      <c r="P1080" s="15">
        <f t="shared" si="488"/>
        <v>-57.77112464721705</v>
      </c>
      <c r="Q1080" s="15">
        <f t="shared" si="488"/>
        <v>-57.77112464721705</v>
      </c>
      <c r="R1080" s="15">
        <f t="shared" si="488"/>
        <v>-57.77112464721705</v>
      </c>
      <c r="S1080" s="15">
        <f t="shared" si="488"/>
        <v>-57.77112464721705</v>
      </c>
      <c r="T1080" s="15">
        <f t="shared" si="488"/>
        <v>-57.77112464721705</v>
      </c>
    </row>
    <row r="1081" spans="4:20">
      <c r="F1081" s="15">
        <f t="shared" ref="F1081:T1081" si="489">F9*SUMPRODUCT(F$807:F$812,F$166:F$171)</f>
        <v>-60.01972799917236</v>
      </c>
      <c r="G1081" s="15">
        <f t="shared" si="489"/>
        <v>-57.77112464721705</v>
      </c>
      <c r="H1081" s="15">
        <f t="shared" si="489"/>
        <v>-57.77112464721705</v>
      </c>
      <c r="I1081" s="15">
        <f t="shared" si="489"/>
        <v>-57.77112464721705</v>
      </c>
      <c r="J1081" s="15">
        <f t="shared" si="489"/>
        <v>-57.77112464721705</v>
      </c>
      <c r="K1081" s="15">
        <f t="shared" si="489"/>
        <v>-57.77112464721705</v>
      </c>
      <c r="L1081" s="15">
        <f t="shared" si="489"/>
        <v>-57.77112464721705</v>
      </c>
      <c r="M1081" s="15">
        <f t="shared" si="489"/>
        <v>-57.77112464721705</v>
      </c>
      <c r="N1081" s="15">
        <f t="shared" si="489"/>
        <v>-57.77112464721705</v>
      </c>
      <c r="O1081" s="15">
        <f t="shared" si="489"/>
        <v>-57.77112464721705</v>
      </c>
      <c r="P1081" s="15">
        <f t="shared" si="489"/>
        <v>-57.77112464721705</v>
      </c>
      <c r="Q1081" s="15">
        <f t="shared" si="489"/>
        <v>-57.77112464721705</v>
      </c>
      <c r="R1081" s="15">
        <f t="shared" si="489"/>
        <v>-57.77112464721705</v>
      </c>
      <c r="S1081" s="15">
        <f t="shared" si="489"/>
        <v>-57.77112464721705</v>
      </c>
      <c r="T1081" s="15">
        <f t="shared" si="489"/>
        <v>-57.77112464721705</v>
      </c>
    </row>
    <row r="1082" spans="4:20">
      <c r="F1082" s="15">
        <f t="shared" ref="F1082:T1082" si="490">F10*SUMPRODUCT(F$807:F$812,F$166:F$171)</f>
        <v>-60.01972799917236</v>
      </c>
      <c r="G1082" s="15">
        <f t="shared" si="490"/>
        <v>-57.77112464721705</v>
      </c>
      <c r="H1082" s="15">
        <f t="shared" si="490"/>
        <v>-57.77112464721705</v>
      </c>
      <c r="I1082" s="15">
        <f t="shared" si="490"/>
        <v>-57.77112464721705</v>
      </c>
      <c r="J1082" s="15">
        <f t="shared" si="490"/>
        <v>-57.77112464721705</v>
      </c>
      <c r="K1082" s="15">
        <f t="shared" si="490"/>
        <v>-57.77112464721705</v>
      </c>
      <c r="L1082" s="15">
        <f t="shared" si="490"/>
        <v>-57.77112464721705</v>
      </c>
      <c r="M1082" s="15">
        <f t="shared" si="490"/>
        <v>-57.77112464721705</v>
      </c>
      <c r="N1082" s="15">
        <f t="shared" si="490"/>
        <v>-57.77112464721705</v>
      </c>
      <c r="O1082" s="15">
        <f t="shared" si="490"/>
        <v>-57.77112464721705</v>
      </c>
      <c r="P1082" s="15">
        <f t="shared" si="490"/>
        <v>-57.77112464721705</v>
      </c>
      <c r="Q1082" s="15">
        <f t="shared" si="490"/>
        <v>-57.77112464721705</v>
      </c>
      <c r="R1082" s="15">
        <f t="shared" si="490"/>
        <v>-57.77112464721705</v>
      </c>
      <c r="S1082" s="15">
        <f t="shared" si="490"/>
        <v>-57.77112464721705</v>
      </c>
      <c r="T1082" s="15">
        <f t="shared" si="490"/>
        <v>-57.77112464721705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-94.779661016949149</v>
      </c>
      <c r="G1091" s="15">
        <f t="shared" ca="1" si="496"/>
        <v>-96</v>
      </c>
      <c r="H1091" s="15">
        <f t="shared" ca="1" si="496"/>
        <v>-97.220338983050837</v>
      </c>
      <c r="I1091" s="15">
        <f t="shared" ca="1" si="496"/>
        <v>-97.220338983050837</v>
      </c>
      <c r="J1091" s="15">
        <f t="shared" ca="1" si="496"/>
        <v>-97.220338983050837</v>
      </c>
      <c r="K1091" s="15">
        <f t="shared" ca="1" si="496"/>
        <v>-97.220338983050837</v>
      </c>
      <c r="L1091" s="15">
        <f t="shared" ca="1" si="496"/>
        <v>-95.633898305084728</v>
      </c>
      <c r="M1091" s="15">
        <f t="shared" ca="1" si="496"/>
        <v>-95.633898305084728</v>
      </c>
      <c r="N1091" s="15">
        <f t="shared" ca="1" si="496"/>
        <v>-95.633898305084728</v>
      </c>
      <c r="O1091" s="15">
        <f t="shared" ca="1" si="496"/>
        <v>-95.633898305084728</v>
      </c>
      <c r="P1091" s="15">
        <f t="shared" ca="1" si="496"/>
        <v>-95.633898305084728</v>
      </c>
      <c r="Q1091" s="15">
        <f t="shared" ca="1" si="496"/>
        <v>-95.633898305084728</v>
      </c>
      <c r="R1091" s="15">
        <f t="shared" ca="1" si="496"/>
        <v>-95.633898305084728</v>
      </c>
      <c r="S1091" s="15">
        <f t="shared" ca="1" si="496"/>
        <v>-95.633898305084728</v>
      </c>
      <c r="T1091" s="15">
        <f t="shared" ca="1" si="496"/>
        <v>-95.633898305084728</v>
      </c>
    </row>
    <row r="1092" spans="4:20">
      <c r="F1092" s="15">
        <f t="shared" ref="F1092:T1092" ca="1" si="497">(SUM(F694,F706,F699,F711)*F$718*F$722)</f>
        <v>-101.4915254237288</v>
      </c>
      <c r="G1092" s="15">
        <f t="shared" ca="1" si="497"/>
        <v>-101.12542372881354</v>
      </c>
      <c r="H1092" s="15">
        <f t="shared" ca="1" si="497"/>
        <v>-102.77288135593218</v>
      </c>
      <c r="I1092" s="15">
        <f t="shared" ca="1" si="497"/>
        <v>-102.77288135593218</v>
      </c>
      <c r="J1092" s="15">
        <f t="shared" ca="1" si="497"/>
        <v>-102.77288135593218</v>
      </c>
      <c r="K1092" s="15">
        <f t="shared" ca="1" si="497"/>
        <v>-102.77288135593218</v>
      </c>
      <c r="L1092" s="15">
        <f t="shared" ca="1" si="497"/>
        <v>-102.77288135593218</v>
      </c>
      <c r="M1092" s="15">
        <f t="shared" ca="1" si="497"/>
        <v>-102.77288135593218</v>
      </c>
      <c r="N1092" s="15">
        <f t="shared" ca="1" si="497"/>
        <v>-102.77288135593218</v>
      </c>
      <c r="O1092" s="15">
        <f t="shared" ca="1" si="497"/>
        <v>-102.77288135593218</v>
      </c>
      <c r="P1092" s="15">
        <f t="shared" ca="1" si="497"/>
        <v>-102.77288135593218</v>
      </c>
      <c r="Q1092" s="15">
        <f t="shared" ca="1" si="497"/>
        <v>-101.424406779661</v>
      </c>
      <c r="R1092" s="15">
        <f t="shared" ca="1" si="497"/>
        <v>-100.07593220338981</v>
      </c>
      <c r="S1092" s="15">
        <f t="shared" ca="1" si="497"/>
        <v>-98.727457627118639</v>
      </c>
      <c r="T1092" s="15">
        <f t="shared" ca="1" si="497"/>
        <v>-97.378983050847452</v>
      </c>
    </row>
    <row r="1093" spans="4:20">
      <c r="F1093" s="15">
        <f t="shared" ref="F1093:T1093" ca="1" si="498">(SUM(F695,F707,F700,F712)*F$718*F$722)</f>
        <v>-90.983050847457619</v>
      </c>
      <c r="G1093" s="15">
        <f t="shared" ca="1" si="498"/>
        <v>-91.774513496547385</v>
      </c>
      <c r="H1093" s="15">
        <f t="shared" ca="1" si="498"/>
        <v>-92.378154425612053</v>
      </c>
      <c r="I1093" s="15">
        <f t="shared" ca="1" si="498"/>
        <v>-91.584180790960431</v>
      </c>
      <c r="J1093" s="15">
        <f t="shared" ca="1" si="498"/>
        <v>-90.790207156308838</v>
      </c>
      <c r="K1093" s="15">
        <f t="shared" ca="1" si="498"/>
        <v>-89.996233521657231</v>
      </c>
      <c r="L1093" s="15">
        <f t="shared" ca="1" si="498"/>
        <v>-89.202259887005638</v>
      </c>
      <c r="M1093" s="15">
        <f t="shared" ca="1" si="498"/>
        <v>-88.408286252354031</v>
      </c>
      <c r="N1093" s="15">
        <f t="shared" ca="1" si="498"/>
        <v>-87.614312617702439</v>
      </c>
      <c r="O1093" s="15">
        <f t="shared" ca="1" si="498"/>
        <v>-86.820338983050831</v>
      </c>
      <c r="P1093" s="15">
        <f t="shared" ca="1" si="498"/>
        <v>-86.026365348399239</v>
      </c>
      <c r="Q1093" s="15">
        <f t="shared" ca="1" si="498"/>
        <v>-85.232391713747646</v>
      </c>
      <c r="R1093" s="15">
        <f t="shared" ca="1" si="498"/>
        <v>-84.438418079096039</v>
      </c>
      <c r="S1093" s="15">
        <f t="shared" ca="1" si="498"/>
        <v>-83.644444444444446</v>
      </c>
      <c r="T1093" s="15">
        <f t="shared" ca="1" si="498"/>
        <v>-82.850470809792839</v>
      </c>
    </row>
    <row r="1094" spans="4:20">
      <c r="F1094" s="15">
        <f t="shared" ref="F1094:T1094" ca="1" si="499">(SUM(F696,F708,F701,F713)*F$718*F$722)</f>
        <v>-102.37288135593219</v>
      </c>
      <c r="G1094" s="15">
        <f t="shared" ca="1" si="499"/>
        <v>-103.05084745762713</v>
      </c>
      <c r="H1094" s="15">
        <f t="shared" ca="1" si="499"/>
        <v>-103.72881355932202</v>
      </c>
      <c r="I1094" s="15">
        <f t="shared" ca="1" si="499"/>
        <v>-103.72881355932202</v>
      </c>
      <c r="J1094" s="15">
        <f t="shared" ca="1" si="499"/>
        <v>-103.72881355932202</v>
      </c>
      <c r="K1094" s="15">
        <f t="shared" ca="1" si="499"/>
        <v>-103.72881355932202</v>
      </c>
      <c r="L1094" s="15">
        <f t="shared" ca="1" si="499"/>
        <v>-101.4915254237288</v>
      </c>
      <c r="M1094" s="15">
        <f t="shared" ca="1" si="499"/>
        <v>-101.4915254237288</v>
      </c>
      <c r="N1094" s="15">
        <f t="shared" ca="1" si="499"/>
        <v>-101.4915254237288</v>
      </c>
      <c r="O1094" s="15">
        <f t="shared" ca="1" si="499"/>
        <v>-101.4915254237288</v>
      </c>
      <c r="P1094" s="15">
        <f t="shared" ca="1" si="499"/>
        <v>-101.4915254237288</v>
      </c>
      <c r="Q1094" s="15">
        <f t="shared" ca="1" si="499"/>
        <v>-101.4915254237288</v>
      </c>
      <c r="R1094" s="15">
        <f t="shared" ca="1" si="499"/>
        <v>-101.4915254237288</v>
      </c>
      <c r="S1094" s="15">
        <f t="shared" ca="1" si="499"/>
        <v>-101.4915254237288</v>
      </c>
      <c r="T1094" s="15">
        <f t="shared" ca="1" si="499"/>
        <v>-101.4915254237288</v>
      </c>
    </row>
    <row r="1095" spans="4:20">
      <c r="F1095" s="15">
        <f t="shared" ref="F1095:T1095" ca="1" si="500">(SUM(F697,F709,F702,F714)*F$718*F$722)</f>
        <v>-95.79661016949153</v>
      </c>
      <c r="G1095" s="15">
        <f t="shared" ca="1" si="500"/>
        <v>-98.033898305084747</v>
      </c>
      <c r="H1095" s="15">
        <f t="shared" ca="1" si="500"/>
        <v>-100.27118644067795</v>
      </c>
      <c r="I1095" s="15">
        <f t="shared" ca="1" si="500"/>
        <v>-100.27118644067795</v>
      </c>
      <c r="J1095" s="15">
        <f t="shared" ca="1" si="500"/>
        <v>-100.27118644067795</v>
      </c>
      <c r="K1095" s="15">
        <f t="shared" ca="1" si="500"/>
        <v>-100.27118644067795</v>
      </c>
      <c r="L1095" s="15">
        <f t="shared" ca="1" si="500"/>
        <v>-98.379661016949143</v>
      </c>
      <c r="M1095" s="15">
        <f t="shared" ca="1" si="500"/>
        <v>-98.379661016949143</v>
      </c>
      <c r="N1095" s="15">
        <f t="shared" ca="1" si="500"/>
        <v>-98.379661016949143</v>
      </c>
      <c r="O1095" s="15">
        <f t="shared" ca="1" si="500"/>
        <v>-98.379661016949143</v>
      </c>
      <c r="P1095" s="15">
        <f t="shared" ca="1" si="500"/>
        <v>-98.379661016949143</v>
      </c>
      <c r="Q1095" s="15">
        <f t="shared" ca="1" si="500"/>
        <v>-98.379661016949143</v>
      </c>
      <c r="R1095" s="15">
        <f t="shared" ca="1" si="500"/>
        <v>-98.379661016949143</v>
      </c>
      <c r="S1095" s="15">
        <f t="shared" ca="1" si="500"/>
        <v>-98.379661016949143</v>
      </c>
      <c r="T1095" s="15">
        <f t="shared" ca="1" si="500"/>
        <v>-98.379661016949143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126" activePane="bottomRight" state="frozen"/>
      <selection activeCell="F692" sqref="F692:T697"/>
      <selection pane="topRight" activeCell="F692" sqref="F692:T697"/>
      <selection pane="bottomLeft" activeCell="F692" sqref="F692:T697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input'!$E$42*'PP3'!F51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116</v>
      </c>
      <c r="G97" s="15" t="str">
        <f>F97</f>
        <v>PP3</v>
      </c>
      <c r="H97" s="15" t="str">
        <f t="shared" ref="H97:T97" si="38">G97</f>
        <v>PP3</v>
      </c>
      <c r="I97" s="15" t="str">
        <f t="shared" si="38"/>
        <v>PP3</v>
      </c>
      <c r="J97" s="15" t="str">
        <f t="shared" si="38"/>
        <v>PP3</v>
      </c>
      <c r="K97" s="15" t="str">
        <f t="shared" si="38"/>
        <v>PP3</v>
      </c>
      <c r="L97" s="15" t="str">
        <f t="shared" si="38"/>
        <v>PP3</v>
      </c>
      <c r="M97" s="15" t="str">
        <f t="shared" si="38"/>
        <v>PP3</v>
      </c>
      <c r="N97" s="15" t="str">
        <f t="shared" si="38"/>
        <v>PP3</v>
      </c>
      <c r="O97" s="15" t="str">
        <f t="shared" si="38"/>
        <v>PP3</v>
      </c>
      <c r="P97" s="15" t="str">
        <f t="shared" si="38"/>
        <v>PP3</v>
      </c>
      <c r="Q97" s="15" t="str">
        <f t="shared" si="38"/>
        <v>PP3</v>
      </c>
      <c r="R97" s="15" t="str">
        <f t="shared" si="38"/>
        <v>PP3</v>
      </c>
      <c r="S97" s="15" t="str">
        <f t="shared" si="38"/>
        <v>PP3</v>
      </c>
      <c r="T97" s="15" t="str">
        <f t="shared" si="38"/>
        <v>PP3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116</v>
      </c>
      <c r="G98" s="15" t="str">
        <f t="shared" ref="G98:T101" si="39">F98</f>
        <v>PP3</v>
      </c>
      <c r="H98" s="15" t="str">
        <f t="shared" si="39"/>
        <v>PP3</v>
      </c>
      <c r="I98" s="15" t="str">
        <f t="shared" si="39"/>
        <v>PP3</v>
      </c>
      <c r="J98" s="15" t="str">
        <f t="shared" si="39"/>
        <v>PP3</v>
      </c>
      <c r="K98" s="15" t="str">
        <f t="shared" si="39"/>
        <v>PP3</v>
      </c>
      <c r="L98" s="15" t="str">
        <f t="shared" si="39"/>
        <v>PP3</v>
      </c>
      <c r="M98" s="15" t="str">
        <f t="shared" si="39"/>
        <v>PP3</v>
      </c>
      <c r="N98" s="15" t="str">
        <f t="shared" si="39"/>
        <v>PP3</v>
      </c>
      <c r="O98" s="15" t="str">
        <f t="shared" si="39"/>
        <v>PP3</v>
      </c>
      <c r="P98" s="15" t="str">
        <f t="shared" si="39"/>
        <v>PP3</v>
      </c>
      <c r="Q98" s="15" t="str">
        <f t="shared" si="39"/>
        <v>PP3</v>
      </c>
      <c r="R98" s="15" t="str">
        <f t="shared" si="39"/>
        <v>PP3</v>
      </c>
      <c r="S98" s="15" t="str">
        <f t="shared" si="39"/>
        <v>PP3</v>
      </c>
      <c r="T98" s="15" t="str">
        <f t="shared" si="39"/>
        <v>PP3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116</v>
      </c>
      <c r="G99" s="15" t="str">
        <f t="shared" si="39"/>
        <v>PP3</v>
      </c>
      <c r="H99" s="15" t="str">
        <f t="shared" si="39"/>
        <v>PP3</v>
      </c>
      <c r="I99" s="15" t="str">
        <f t="shared" si="39"/>
        <v>PP3</v>
      </c>
      <c r="J99" s="15" t="str">
        <f t="shared" si="39"/>
        <v>PP3</v>
      </c>
      <c r="K99" s="15" t="str">
        <f t="shared" si="39"/>
        <v>PP3</v>
      </c>
      <c r="L99" s="15" t="str">
        <f t="shared" si="39"/>
        <v>PP3</v>
      </c>
      <c r="M99" s="15" t="str">
        <f t="shared" si="39"/>
        <v>PP3</v>
      </c>
      <c r="N99" s="15" t="str">
        <f t="shared" si="39"/>
        <v>PP3</v>
      </c>
      <c r="O99" s="15" t="str">
        <f t="shared" si="39"/>
        <v>PP3</v>
      </c>
      <c r="P99" s="15" t="str">
        <f t="shared" si="39"/>
        <v>PP3</v>
      </c>
      <c r="Q99" s="15" t="str">
        <f t="shared" si="39"/>
        <v>PP3</v>
      </c>
      <c r="R99" s="15" t="str">
        <f t="shared" si="39"/>
        <v>PP3</v>
      </c>
      <c r="S99" s="15" t="str">
        <f t="shared" si="39"/>
        <v>PP3</v>
      </c>
      <c r="T99" s="15" t="str">
        <f t="shared" si="39"/>
        <v>PP3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116</v>
      </c>
      <c r="G100" s="15" t="str">
        <f t="shared" si="39"/>
        <v>PP3</v>
      </c>
      <c r="H100" s="15" t="str">
        <f t="shared" si="39"/>
        <v>PP3</v>
      </c>
      <c r="I100" s="15" t="str">
        <f t="shared" si="39"/>
        <v>PP3</v>
      </c>
      <c r="J100" s="15" t="str">
        <f t="shared" si="39"/>
        <v>PP3</v>
      </c>
      <c r="K100" s="15" t="str">
        <f t="shared" si="39"/>
        <v>PP3</v>
      </c>
      <c r="L100" s="15" t="str">
        <f t="shared" si="39"/>
        <v>PP3</v>
      </c>
      <c r="M100" s="15" t="str">
        <f t="shared" si="39"/>
        <v>PP3</v>
      </c>
      <c r="N100" s="15" t="str">
        <f t="shared" si="39"/>
        <v>PP3</v>
      </c>
      <c r="O100" s="15" t="str">
        <f t="shared" si="39"/>
        <v>PP3</v>
      </c>
      <c r="P100" s="15" t="str">
        <f t="shared" si="39"/>
        <v>PP3</v>
      </c>
      <c r="Q100" s="15" t="str">
        <f t="shared" si="39"/>
        <v>PP3</v>
      </c>
      <c r="R100" s="15" t="str">
        <f t="shared" si="39"/>
        <v>PP3</v>
      </c>
      <c r="S100" s="15" t="str">
        <f t="shared" si="39"/>
        <v>PP3</v>
      </c>
      <c r="T100" s="15" t="str">
        <f t="shared" si="39"/>
        <v>PP3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116</v>
      </c>
      <c r="G101" s="15" t="str">
        <f t="shared" si="39"/>
        <v>PP3</v>
      </c>
      <c r="H101" s="15" t="str">
        <f t="shared" si="39"/>
        <v>PP3</v>
      </c>
      <c r="I101" s="15" t="str">
        <f t="shared" si="39"/>
        <v>PP3</v>
      </c>
      <c r="J101" s="15" t="str">
        <f t="shared" si="39"/>
        <v>PP3</v>
      </c>
      <c r="K101" s="15" t="str">
        <f t="shared" si="39"/>
        <v>PP3</v>
      </c>
      <c r="L101" s="15" t="str">
        <f t="shared" si="39"/>
        <v>PP3</v>
      </c>
      <c r="M101" s="15" t="str">
        <f t="shared" si="39"/>
        <v>PP3</v>
      </c>
      <c r="N101" s="15" t="str">
        <f t="shared" si="39"/>
        <v>PP3</v>
      </c>
      <c r="O101" s="15" t="str">
        <f t="shared" si="39"/>
        <v>PP3</v>
      </c>
      <c r="P101" s="15" t="str">
        <f t="shared" si="39"/>
        <v>PP3</v>
      </c>
      <c r="Q101" s="15" t="str">
        <f t="shared" si="39"/>
        <v>PP3</v>
      </c>
      <c r="R101" s="15" t="str">
        <f t="shared" si="39"/>
        <v>PP3</v>
      </c>
      <c r="S101" s="15" t="str">
        <f t="shared" si="39"/>
        <v>PP3</v>
      </c>
      <c r="T101" s="15" t="str">
        <f t="shared" si="39"/>
        <v>PP3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PP3</v>
      </c>
      <c r="G109" s="15" t="str">
        <f>IF(G103=1,IF(SUM($F116:G116)&gt;0,IF(COUNTIF($E109:F109,G97)&lt;=G123-1,G97,G137),G130),G97)</f>
        <v>PP3</v>
      </c>
      <c r="H109" s="15" t="str">
        <f>IF(H103=1,IF(SUM($F116:H116)&gt;0,IF(COUNTIF($E109:G109,H97)&lt;=H123-1,H97,H137),H130),H97)</f>
        <v>PP3</v>
      </c>
      <c r="I109" s="15" t="str">
        <f>IF(I103=1,IF(SUM($F116:I116)&gt;0,IF(COUNTIF($E109:H109,I97)&lt;=I123-1,I97,I137),I130),I97)</f>
        <v>PP3</v>
      </c>
      <c r="J109" s="15" t="str">
        <f>IF(J103=1,IF(SUM($F116:J116)&gt;0,IF(COUNTIF($E109:I109,J97)&lt;=J123-1,J97,J137),J130),J97)</f>
        <v>PP3</v>
      </c>
      <c r="K109" s="15" t="str">
        <f>IF(K103=1,IF(SUM($F116:K116)&gt;0,IF(COUNTIF($E109:J109,K97)&lt;=K123-1,K97,K137),K130),K97)</f>
        <v>PP3</v>
      </c>
      <c r="L109" s="15" t="str">
        <f>IF(L103=1,IF(SUM($F116:L116)&gt;0,IF(COUNTIF($E109:K109,L97)&lt;=L123-1,L97,L137),L130),L97)</f>
        <v>PP3</v>
      </c>
      <c r="M109" s="15" t="str">
        <f>IF(M103=1,IF(SUM($F116:M116)&gt;0,IF(COUNTIF($E109:L109,M97)&lt;=M123-1,M97,M137),M130),M97)</f>
        <v>PP3</v>
      </c>
      <c r="N109" s="15" t="str">
        <f>IF(N103=1,IF(SUM($F116:N116)&gt;0,IF(COUNTIF($E109:M109,N97)&lt;=N123-1,N97,N137),N130),N97)</f>
        <v>PP3</v>
      </c>
      <c r="O109" s="15" t="str">
        <f>IF(O103=1,IF(SUM($F116:O116)&gt;0,IF(COUNTIF($E109:N109,O97)&lt;=O123-1,O97,O137),O130),O97)</f>
        <v>PP3</v>
      </c>
      <c r="P109" s="15" t="str">
        <f>IF(P103=1,IF(SUM($F116:P116)&gt;0,IF(COUNTIF($E109:O109,P97)&lt;=P123-1,P97,P137),P130),P97)</f>
        <v>PP3</v>
      </c>
      <c r="Q109" s="15" t="str">
        <f>IF(Q103=1,IF(SUM($F116:Q116)&gt;0,IF(COUNTIF($E109:P109,Q97)&lt;=Q123-1,Q97,Q137),Q130),Q97)</f>
        <v>PP3</v>
      </c>
      <c r="R109" s="15" t="str">
        <f>IF(R103=1,IF(SUM($F116:R116)&gt;0,IF(COUNTIF($E109:Q109,R97)&lt;=R123-1,R97,R137),R130),R97)</f>
        <v>PP3</v>
      </c>
      <c r="S109" s="15" t="str">
        <f>IF(S103=1,IF(SUM($F116:S116)&gt;0,IF(COUNTIF($E109:R109,S97)&lt;=S123-1,S97,S137),S130),S97)</f>
        <v>PP3</v>
      </c>
      <c r="T109" s="15" t="str">
        <f>IF(T103=1,IF(SUM($F116:T116)&gt;0,IF(COUNTIF($E109:S109,T97)&lt;=T123-1,T97,T137),T130),T97)</f>
        <v>PP3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PP3</v>
      </c>
      <c r="G110" s="15" t="str">
        <f>IF(G104=1,IF(SUM($F117:G117)&gt;0,IF(COUNTIF($E110:F110,G98)&lt;=G124-1,G98,G138),G131),G98)</f>
        <v>PP3</v>
      </c>
      <c r="H110" s="15" t="str">
        <f>IF(H104=1,IF(SUM($F117:H117)&gt;0,IF(COUNTIF($E110:G110,H98)&lt;=H124-1,H98,H138),H131),H98)</f>
        <v>PP3</v>
      </c>
      <c r="I110" s="15" t="str">
        <f>IF(I104=1,IF(SUM($F117:I117)&gt;0,IF(COUNTIF($E110:H110,I98)&lt;=I124-1,I98,I138),I131),I98)</f>
        <v>PP3</v>
      </c>
      <c r="J110" s="15" t="str">
        <f>IF(J104=1,IF(SUM($F117:J117)&gt;0,IF(COUNTIF($E110:I110,J98)&lt;=J124-1,J98,J138),J131),J98)</f>
        <v>PP3</v>
      </c>
      <c r="K110" s="15" t="str">
        <f>IF(K104=1,IF(SUM($F117:K117)&gt;0,IF(COUNTIF($E110:J110,K98)&lt;=K124-1,K98,K138),K131),K98)</f>
        <v>PP3</v>
      </c>
      <c r="L110" s="15" t="str">
        <f>IF(L104=1,IF(SUM($F117:L117)&gt;0,IF(COUNTIF($E110:K110,L98)&lt;=L124-1,L98,L138),L131),L98)</f>
        <v>PP3</v>
      </c>
      <c r="M110" s="15" t="str">
        <f>IF(M104=1,IF(SUM($F117:M117)&gt;0,IF(COUNTIF($E110:L110,M98)&lt;=M124-1,M98,M138),M131),M98)</f>
        <v>PP3</v>
      </c>
      <c r="N110" s="15" t="str">
        <f>IF(N104=1,IF(SUM($F117:N117)&gt;0,IF(COUNTIF($E110:M110,N98)&lt;=N124-1,N98,N138),N131),N98)</f>
        <v>PP3</v>
      </c>
      <c r="O110" s="15" t="str">
        <f>IF(O104=1,IF(SUM($F117:O117)&gt;0,IF(COUNTIF($E110:N110,O98)&lt;=O124-1,O98,O138),O131),O98)</f>
        <v>PP3</v>
      </c>
      <c r="P110" s="15" t="str">
        <f>IF(P104=1,IF(SUM($F117:P117)&gt;0,IF(COUNTIF($E110:O110,P98)&lt;=P124-1,P98,P138),P131),P98)</f>
        <v>PP3</v>
      </c>
      <c r="Q110" s="15" t="str">
        <f>IF(Q104=1,IF(SUM($F117:Q117)&gt;0,IF(COUNTIF($E110:P110,Q98)&lt;=Q124-1,Q98,Q138),Q131),Q98)</f>
        <v>PP3</v>
      </c>
      <c r="R110" s="15" t="str">
        <f>IF(R104=1,IF(SUM($F117:R117)&gt;0,IF(COUNTIF($E110:Q110,R98)&lt;=R124-1,R98,R138),R131),R98)</f>
        <v>PP3</v>
      </c>
      <c r="S110" s="15" t="str">
        <f>IF(S104=1,IF(SUM($F117:S117)&gt;0,IF(COUNTIF($E110:R110,S98)&lt;=S124-1,S98,S138),S131),S98)</f>
        <v>PP3</v>
      </c>
      <c r="T110" s="15" t="str">
        <f>IF(T104=1,IF(SUM($F117:T117)&gt;0,IF(COUNTIF($E110:S110,T98)&lt;=T124-1,T98,T138),T131),T98)</f>
        <v>PP3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PP3</v>
      </c>
      <c r="G111" s="15" t="str">
        <f>IF(G105=1,IF(SUM($F118:G118)&gt;0,IF(COUNTIF($E111:F111,G99)&lt;=G125-1,G99,G139),G132),G99)</f>
        <v>PP3</v>
      </c>
      <c r="H111" s="15" t="str">
        <f>IF(H105=1,IF(SUM($F118:H118)&gt;0,IF(COUNTIF($E111:G111,H99)&lt;=H125-1,H99,H139),H132),H99)</f>
        <v>PP3</v>
      </c>
      <c r="I111" s="15" t="str">
        <f>IF(I105=1,IF(SUM($F118:I118)&gt;0,IF(COUNTIF($E111:H111,I99)&lt;=I125-1,I99,I139),I132),I99)</f>
        <v>PP3</v>
      </c>
      <c r="J111" s="15" t="str">
        <f>IF(J105=1,IF(SUM($F118:J118)&gt;0,IF(COUNTIF($E111:I111,J99)&lt;=J125-1,J99,J139),J132),J99)</f>
        <v>PP3</v>
      </c>
      <c r="K111" s="15" t="str">
        <f>IF(K105=1,IF(SUM($F118:K118)&gt;0,IF(COUNTIF($E111:J111,K99)&lt;=K125-1,K99,K139),K132),K99)</f>
        <v>PP3</v>
      </c>
      <c r="L111" s="15" t="str">
        <f>IF(L105=1,IF(SUM($F118:L118)&gt;0,IF(COUNTIF($E111:K111,L99)&lt;=L125-1,L99,L139),L132),L99)</f>
        <v>PP3</v>
      </c>
      <c r="M111" s="15" t="str">
        <f>IF(M105=1,IF(SUM($F118:M118)&gt;0,IF(COUNTIF($E111:L111,M99)&lt;=M125-1,M99,M139),M132),M99)</f>
        <v>PP3</v>
      </c>
      <c r="N111" s="15" t="str">
        <f>IF(N105=1,IF(SUM($F118:N118)&gt;0,IF(COUNTIF($E111:M111,N99)&lt;=N125-1,N99,N139),N132),N99)</f>
        <v>PP3</v>
      </c>
      <c r="O111" s="15" t="str">
        <f>IF(O105=1,IF(SUM($F118:O118)&gt;0,IF(COUNTIF($E111:N111,O99)&lt;=O125-1,O99,O139),O132),O99)</f>
        <v>PP3</v>
      </c>
      <c r="P111" s="15" t="str">
        <f>IF(P105=1,IF(SUM($F118:P118)&gt;0,IF(COUNTIF($E111:O111,P99)&lt;=P125-1,P99,P139),P132),P99)</f>
        <v>PP3</v>
      </c>
      <c r="Q111" s="15" t="str">
        <f>IF(Q105=1,IF(SUM($F118:Q118)&gt;0,IF(COUNTIF($E111:P111,Q99)&lt;=Q125-1,Q99,Q139),Q132),Q99)</f>
        <v>PP3</v>
      </c>
      <c r="R111" s="15" t="str">
        <f>IF(R105=1,IF(SUM($F118:R118)&gt;0,IF(COUNTIF($E111:Q111,R99)&lt;=R125-1,R99,R139),R132),R99)</f>
        <v>PP3</v>
      </c>
      <c r="S111" s="15" t="str">
        <f>IF(S105=1,IF(SUM($F118:S118)&gt;0,IF(COUNTIF($E111:R111,S99)&lt;=S125-1,S99,S139),S132),S99)</f>
        <v>PP3</v>
      </c>
      <c r="T111" s="15" t="str">
        <f>IF(T105=1,IF(SUM($F118:T118)&gt;0,IF(COUNTIF($E111:S111,T99)&lt;=T125-1,T99,T139),T132),T99)</f>
        <v>PP3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PP3</v>
      </c>
      <c r="G112" s="15" t="str">
        <f>IF(G106=1,IF(SUM($F119:G119)&gt;0,IF(COUNTIF($E112:F112,G100)&lt;=G126-1,G100,G140),G133),G100)</f>
        <v>PP3</v>
      </c>
      <c r="H112" s="15" t="str">
        <f>IF(H106=1,IF(SUM($F119:H119)&gt;0,IF(COUNTIF($E112:G112,H100)&lt;=H126-1,H100,H140),H133),H100)</f>
        <v>PP3</v>
      </c>
      <c r="I112" s="15" t="str">
        <f>IF(I106=1,IF(SUM($F119:I119)&gt;0,IF(COUNTIF($E112:H112,I100)&lt;=I126-1,I100,I140),I133),I100)</f>
        <v>PP3</v>
      </c>
      <c r="J112" s="15" t="str">
        <f>IF(J106=1,IF(SUM($F119:J119)&gt;0,IF(COUNTIF($E112:I112,J100)&lt;=J126-1,J100,J140),J133),J100)</f>
        <v>PP3</v>
      </c>
      <c r="K112" s="15" t="str">
        <f>IF(K106=1,IF(SUM($F119:K119)&gt;0,IF(COUNTIF($E112:J112,K100)&lt;=K126-1,K100,K140),K133),K100)</f>
        <v>PP3</v>
      </c>
      <c r="L112" s="15" t="str">
        <f>IF(L106=1,IF(SUM($F119:L119)&gt;0,IF(COUNTIF($E112:K112,L100)&lt;=L126-1,L100,L140),L133),L100)</f>
        <v>PP3</v>
      </c>
      <c r="M112" s="15" t="str">
        <f>IF(M106=1,IF(SUM($F119:M119)&gt;0,IF(COUNTIF($E112:L112,M100)&lt;=M126-1,M100,M140),M133),M100)</f>
        <v>PP3</v>
      </c>
      <c r="N112" s="15" t="str">
        <f>IF(N106=1,IF(SUM($F119:N119)&gt;0,IF(COUNTIF($E112:M112,N100)&lt;=N126-1,N100,N140),N133),N100)</f>
        <v>PP3</v>
      </c>
      <c r="O112" s="15" t="str">
        <f>IF(O106=1,IF(SUM($F119:O119)&gt;0,IF(COUNTIF($E112:N112,O100)&lt;=O126-1,O100,O140),O133),O100)</f>
        <v>PP3</v>
      </c>
      <c r="P112" s="15" t="str">
        <f>IF(P106=1,IF(SUM($F119:P119)&gt;0,IF(COUNTIF($E112:O112,P100)&lt;=P126-1,P100,P140),P133),P100)</f>
        <v>PP3</v>
      </c>
      <c r="Q112" s="15" t="str">
        <f>IF(Q106=1,IF(SUM($F119:Q119)&gt;0,IF(COUNTIF($E112:P112,Q100)&lt;=Q126-1,Q100,Q140),Q133),Q100)</f>
        <v>PP3</v>
      </c>
      <c r="R112" s="15" t="str">
        <f>IF(R106=1,IF(SUM($F119:R119)&gt;0,IF(COUNTIF($E112:Q112,R100)&lt;=R126-1,R100,R140),R133),R100)</f>
        <v>PP3</v>
      </c>
      <c r="S112" s="15" t="str">
        <f>IF(S106=1,IF(SUM($F119:S119)&gt;0,IF(COUNTIF($E112:R112,S100)&lt;=S126-1,S100,S140),S133),S100)</f>
        <v>PP3</v>
      </c>
      <c r="T112" s="15" t="str">
        <f>IF(T106=1,IF(SUM($F119:T119)&gt;0,IF(COUNTIF($E112:S112,T100)&lt;=T126-1,T100,T140),T133),T100)</f>
        <v>PP3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PP3</v>
      </c>
      <c r="G113" s="15" t="str">
        <f>IF(G107=1,IF(SUM($F120:G120)&gt;0,IF(COUNTIF($E113:F113,G101)&lt;=G127-1,G101,G141),G134),G101)</f>
        <v>PP3</v>
      </c>
      <c r="H113" s="15" t="str">
        <f>IF(H107=1,IF(SUM($F120:H120)&gt;0,IF(COUNTIF($E113:G113,H101)&lt;=H127-1,H101,H141),H134),H101)</f>
        <v>PP3</v>
      </c>
      <c r="I113" s="15" t="str">
        <f>IF(I107=1,IF(SUM($F120:I120)&gt;0,IF(COUNTIF($E113:H113,I101)&lt;=I127-1,I101,I141),I134),I101)</f>
        <v>PP3</v>
      </c>
      <c r="J113" s="15" t="str">
        <f>IF(J107=1,IF(SUM($F120:J120)&gt;0,IF(COUNTIF($E113:I113,J101)&lt;=J127-1,J101,J141),J134),J101)</f>
        <v>PP3</v>
      </c>
      <c r="K113" s="15" t="str">
        <f>IF(K107=1,IF(SUM($F120:K120)&gt;0,IF(COUNTIF($E113:J113,K101)&lt;=K127-1,K101,K141),K134),K101)</f>
        <v>PP3</v>
      </c>
      <c r="L113" s="15" t="str">
        <f>IF(L107=1,IF(SUM($F120:L120)&gt;0,IF(COUNTIF($E113:K113,L101)&lt;=L127-1,L101,L141),L134),L101)</f>
        <v>PP3</v>
      </c>
      <c r="M113" s="15" t="str">
        <f>IF(M107=1,IF(SUM($F120:M120)&gt;0,IF(COUNTIF($E113:L113,M101)&lt;=M127-1,M101,M141),M134),M101)</f>
        <v>PP3</v>
      </c>
      <c r="N113" s="15" t="str">
        <f>IF(N107=1,IF(SUM($F120:N120)&gt;0,IF(COUNTIF($E113:M113,N101)&lt;=N127-1,N101,N141),N134),N101)</f>
        <v>PP3</v>
      </c>
      <c r="O113" s="15" t="str">
        <f>IF(O107=1,IF(SUM($F120:O120)&gt;0,IF(COUNTIF($E113:N113,O101)&lt;=O127-1,O101,O141),O134),O101)</f>
        <v>PP3</v>
      </c>
      <c r="P113" s="15" t="str">
        <f>IF(P107=1,IF(SUM($F120:P120)&gt;0,IF(COUNTIF($E113:O113,P101)&lt;=P127-1,P101,P141),P134),P101)</f>
        <v>PP3</v>
      </c>
      <c r="Q113" s="15" t="str">
        <f>IF(Q107=1,IF(SUM($F120:Q120)&gt;0,IF(COUNTIF($E113:P113,Q101)&lt;=Q127-1,Q101,Q141),Q134),Q101)</f>
        <v>PP3</v>
      </c>
      <c r="R113" s="15" t="str">
        <f>IF(R107=1,IF(SUM($F120:R120)&gt;0,IF(COUNTIF($E113:Q113,R101)&lt;=R127-1,R101,R141),R134),R101)</f>
        <v>PP3</v>
      </c>
      <c r="S113" s="15" t="str">
        <f>IF(S107=1,IF(SUM($F120:S120)&gt;0,IF(COUNTIF($E113:R113,S101)&lt;=S127-1,S101,S141),S134),S101)</f>
        <v>PP3</v>
      </c>
      <c r="T113" s="15" t="str">
        <f>IF(T107=1,IF(SUM($F120:T120)&gt;0,IF(COUNTIF($E113:S113,T101)&lt;=T127-1,T101,T141),T134),T101)</f>
        <v>PP3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0</v>
      </c>
      <c r="G123" s="15">
        <f>IF(G97="UP5",Assumptions!$R$201,IF(G97="RP6",Assumptions!$R$229,0))</f>
        <v>0</v>
      </c>
      <c r="H123" s="15">
        <f>IF(H97="UP5",Assumptions!$R$201,IF(H97="RP6",Assumptions!$R$229,0))</f>
        <v>0</v>
      </c>
      <c r="I123" s="15">
        <f>IF(I97="UP5",Assumptions!$R$201,IF(I97="RP6",Assumptions!$R$229,0))</f>
        <v>0</v>
      </c>
      <c r="J123" s="15">
        <f>IF(J97="UP5",Assumptions!$R$201,IF(J97="RP6",Assumptions!$R$229,0))</f>
        <v>0</v>
      </c>
      <c r="K123" s="15">
        <f>IF(K97="UP5",Assumptions!$R$201,IF(K97="RP6",Assumptions!$R$229,0))</f>
        <v>0</v>
      </c>
      <c r="L123" s="15">
        <f>IF(L97="UP5",Assumptions!$R$201,IF(L97="RP6",Assumptions!$R$229,0))</f>
        <v>0</v>
      </c>
      <c r="M123" s="15">
        <f>IF(M97="UP5",Assumptions!$R$201,IF(M97="RP6",Assumptions!$R$229,0))</f>
        <v>0</v>
      </c>
      <c r="N123" s="15">
        <f>IF(N97="UP5",Assumptions!$R$201,IF(N97="RP6",Assumptions!$R$229,0))</f>
        <v>0</v>
      </c>
      <c r="O123" s="15">
        <f>IF(O97="UP5",Assumptions!$R$201,IF(O97="RP6",Assumptions!$R$229,0))</f>
        <v>0</v>
      </c>
      <c r="P123" s="15">
        <f>IF(P97="UP5",Assumptions!$R$201,IF(P97="RP6",Assumptions!$R$229,0))</f>
        <v>0</v>
      </c>
      <c r="Q123" s="15">
        <f>IF(Q97="UP5",Assumptions!$R$201,IF(Q97="RP6",Assumptions!$R$229,0))</f>
        <v>0</v>
      </c>
      <c r="R123" s="15">
        <f>IF(R97="UP5",Assumptions!$R$201,IF(R97="RP6",Assumptions!$R$229,0))</f>
        <v>0</v>
      </c>
      <c r="S123" s="15">
        <f>IF(S97="UP5",Assumptions!$R$201,IF(S97="RP6",Assumptions!$R$229,0))</f>
        <v>0</v>
      </c>
      <c r="T123" s="15">
        <f>IF(T97="UP5",Assumptions!$R$201,IF(T97="RP6",Assumptions!$R$229,0))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0</v>
      </c>
      <c r="G124" s="15">
        <f>IF(G98="UP5",Assumptions!$R$201,IF(G98="RP6",Assumptions!$R$229,0))</f>
        <v>0</v>
      </c>
      <c r="H124" s="15">
        <f>IF(H98="UP5",Assumptions!$R$201,IF(H98="RP6",Assumptions!$R$229,0))</f>
        <v>0</v>
      </c>
      <c r="I124" s="15">
        <f>IF(I98="UP5",Assumptions!$R$201,IF(I98="RP6",Assumptions!$R$229,0))</f>
        <v>0</v>
      </c>
      <c r="J124" s="15">
        <f>IF(J98="UP5",Assumptions!$R$201,IF(J98="RP6",Assumptions!$R$229,0))</f>
        <v>0</v>
      </c>
      <c r="K124" s="15">
        <f>IF(K98="UP5",Assumptions!$R$201,IF(K98="RP6",Assumptions!$R$229,0))</f>
        <v>0</v>
      </c>
      <c r="L124" s="15">
        <f>IF(L98="UP5",Assumptions!$R$201,IF(L98="RP6",Assumptions!$R$229,0))</f>
        <v>0</v>
      </c>
      <c r="M124" s="15">
        <f>IF(M98="UP5",Assumptions!$R$201,IF(M98="RP6",Assumptions!$R$229,0))</f>
        <v>0</v>
      </c>
      <c r="N124" s="15">
        <f>IF(N98="UP5",Assumptions!$R$201,IF(N98="RP6",Assumptions!$R$229,0))</f>
        <v>0</v>
      </c>
      <c r="O124" s="15">
        <f>IF(O98="UP5",Assumptions!$R$201,IF(O98="RP6",Assumptions!$R$229,0))</f>
        <v>0</v>
      </c>
      <c r="P124" s="15">
        <f>IF(P98="UP5",Assumptions!$R$201,IF(P98="RP6",Assumptions!$R$229,0))</f>
        <v>0</v>
      </c>
      <c r="Q124" s="15">
        <f>IF(Q98="UP5",Assumptions!$R$201,IF(Q98="RP6",Assumptions!$R$229,0))</f>
        <v>0</v>
      </c>
      <c r="R124" s="15">
        <f>IF(R98="UP5",Assumptions!$R$201,IF(R98="RP6",Assumptions!$R$229,0))</f>
        <v>0</v>
      </c>
      <c r="S124" s="15">
        <f>IF(S98="UP5",Assumptions!$R$201,IF(S98="RP6",Assumptions!$R$229,0))</f>
        <v>0</v>
      </c>
      <c r="T124" s="15">
        <f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0</v>
      </c>
      <c r="G125" s="15">
        <f>IF(G99="UP5",Assumptions!$R$201,IF(G99="RP6",Assumptions!$R$229,0))</f>
        <v>0</v>
      </c>
      <c r="H125" s="15">
        <f>IF(H99="UP5",Assumptions!$R$201,IF(H99="RP6",Assumptions!$R$229,0))</f>
        <v>0</v>
      </c>
      <c r="I125" s="15">
        <f>IF(I99="UP5",Assumptions!$R$201,IF(I99="RP6",Assumptions!$R$229,0))</f>
        <v>0</v>
      </c>
      <c r="J125" s="15">
        <f>IF(J99="UP5",Assumptions!$R$201,IF(J99="RP6",Assumptions!$R$229,0))</f>
        <v>0</v>
      </c>
      <c r="K125" s="15">
        <f>IF(K99="UP5",Assumptions!$R$201,IF(K99="RP6",Assumptions!$R$229,0))</f>
        <v>0</v>
      </c>
      <c r="L125" s="15">
        <f>IF(L99="UP5",Assumptions!$R$201,IF(L99="RP6",Assumptions!$R$229,0))</f>
        <v>0</v>
      </c>
      <c r="M125" s="15">
        <f>IF(M99="UP5",Assumptions!$R$201,IF(M99="RP6",Assumptions!$R$229,0))</f>
        <v>0</v>
      </c>
      <c r="N125" s="15">
        <f>IF(N99="UP5",Assumptions!$R$201,IF(N99="RP6",Assumptions!$R$229,0))</f>
        <v>0</v>
      </c>
      <c r="O125" s="15">
        <f>IF(O99="UP5",Assumptions!$R$201,IF(O99="RP6",Assumptions!$R$229,0))</f>
        <v>0</v>
      </c>
      <c r="P125" s="15">
        <f>IF(P99="UP5",Assumptions!$R$201,IF(P99="RP6",Assumptions!$R$229,0))</f>
        <v>0</v>
      </c>
      <c r="Q125" s="15">
        <f>IF(Q99="UP5",Assumptions!$R$201,IF(Q99="RP6",Assumptions!$R$229,0))</f>
        <v>0</v>
      </c>
      <c r="R125" s="15">
        <f>IF(R99="UP5",Assumptions!$R$201,IF(R99="RP6",Assumptions!$R$229,0))</f>
        <v>0</v>
      </c>
      <c r="S125" s="15">
        <f>IF(S99="UP5",Assumptions!$R$201,IF(S99="RP6",Assumptions!$R$229,0))</f>
        <v>0</v>
      </c>
      <c r="T125" s="15">
        <f>IF(T99="UP5",Assumptions!$R$201,IF(T99="RP6",Assumptions!$R$229,0))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0</v>
      </c>
      <c r="G126" s="15">
        <f>IF(G100="UP5",Assumptions!$R$201,IF(G100="RP6",Assumptions!$R$229,0))</f>
        <v>0</v>
      </c>
      <c r="H126" s="15">
        <f>IF(H100="UP5",Assumptions!$R$201,IF(H100="RP6",Assumptions!$R$229,0))</f>
        <v>0</v>
      </c>
      <c r="I126" s="15">
        <f>IF(I100="UP5",Assumptions!$R$201,IF(I100="RP6",Assumptions!$R$229,0))</f>
        <v>0</v>
      </c>
      <c r="J126" s="15">
        <f>IF(J100="UP5",Assumptions!$R$201,IF(J100="RP6",Assumptions!$R$229,0))</f>
        <v>0</v>
      </c>
      <c r="K126" s="15">
        <f>IF(K100="UP5",Assumptions!$R$201,IF(K100="RP6",Assumptions!$R$229,0))</f>
        <v>0</v>
      </c>
      <c r="L126" s="15">
        <f>IF(L100="UP5",Assumptions!$R$201,IF(L100="RP6",Assumptions!$R$229,0))</f>
        <v>0</v>
      </c>
      <c r="M126" s="15">
        <f>IF(M100="UP5",Assumptions!$R$201,IF(M100="RP6",Assumptions!$R$229,0))</f>
        <v>0</v>
      </c>
      <c r="N126" s="15">
        <f>IF(N100="UP5",Assumptions!$R$201,IF(N100="RP6",Assumptions!$R$229,0))</f>
        <v>0</v>
      </c>
      <c r="O126" s="15">
        <f>IF(O100="UP5",Assumptions!$R$201,IF(O100="RP6",Assumptions!$R$229,0))</f>
        <v>0</v>
      </c>
      <c r="P126" s="15">
        <f>IF(P100="UP5",Assumptions!$R$201,IF(P100="RP6",Assumptions!$R$229,0))</f>
        <v>0</v>
      </c>
      <c r="Q126" s="15">
        <f>IF(Q100="UP5",Assumptions!$R$201,IF(Q100="RP6",Assumptions!$R$229,0))</f>
        <v>0</v>
      </c>
      <c r="R126" s="15">
        <f>IF(R100="UP5",Assumptions!$R$201,IF(R100="RP6",Assumptions!$R$229,0))</f>
        <v>0</v>
      </c>
      <c r="S126" s="15">
        <f>IF(S100="UP5",Assumptions!$R$201,IF(S100="RP6",Assumptions!$R$229,0))</f>
        <v>0</v>
      </c>
      <c r="T126" s="15">
        <f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0</v>
      </c>
      <c r="G127" s="15">
        <f>IF(G101="UP5",Assumptions!$R$201,IF(G101="RP6",Assumptions!$R$229,0))</f>
        <v>0</v>
      </c>
      <c r="H127" s="15">
        <f>IF(H101="UP5",Assumptions!$R$201,IF(H101="RP6",Assumptions!$R$229,0))</f>
        <v>0</v>
      </c>
      <c r="I127" s="15">
        <f>IF(I101="UP5",Assumptions!$R$201,IF(I101="RP6",Assumptions!$R$229,0))</f>
        <v>0</v>
      </c>
      <c r="J127" s="15">
        <f>IF(J101="UP5",Assumptions!$R$201,IF(J101="RP6",Assumptions!$R$229,0))</f>
        <v>0</v>
      </c>
      <c r="K127" s="15">
        <f>IF(K101="UP5",Assumptions!$R$201,IF(K101="RP6",Assumptions!$R$229,0))</f>
        <v>0</v>
      </c>
      <c r="L127" s="15">
        <f>IF(L101="UP5",Assumptions!$R$201,IF(L101="RP6",Assumptions!$R$229,0))</f>
        <v>0</v>
      </c>
      <c r="M127" s="15">
        <f>IF(M101="UP5",Assumptions!$R$201,IF(M101="RP6",Assumptions!$R$229,0))</f>
        <v>0</v>
      </c>
      <c r="N127" s="15">
        <f>IF(N101="UP5",Assumptions!$R$201,IF(N101="RP6",Assumptions!$R$229,0))</f>
        <v>0</v>
      </c>
      <c r="O127" s="15">
        <f>IF(O101="UP5",Assumptions!$R$201,IF(O101="RP6",Assumptions!$R$229,0))</f>
        <v>0</v>
      </c>
      <c r="P127" s="15">
        <f>IF(P101="UP5",Assumptions!$R$201,IF(P101="RP6",Assumptions!$R$229,0))</f>
        <v>0</v>
      </c>
      <c r="Q127" s="15">
        <f>IF(Q101="UP5",Assumptions!$R$201,IF(Q101="RP6",Assumptions!$R$229,0))</f>
        <v>0</v>
      </c>
      <c r="R127" s="15">
        <f>IF(R101="UP5",Assumptions!$R$201,IF(R101="RP6",Assumptions!$R$229,0))</f>
        <v>0</v>
      </c>
      <c r="S127" s="15">
        <f>IF(S101="UP5",Assumptions!$R$201,IF(S101="RP6",Assumptions!$R$229,0))</f>
        <v>0</v>
      </c>
      <c r="T127" s="15">
        <f>IF(T101="UP5",Assumptions!$R$201,IF(T101="RP6",Assumptions!$R$229,0))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1</v>
      </c>
      <c r="G162" s="39">
        <f t="shared" ref="G162:T162" si="61">SUMPRODUCT(G234:G238,G$249:G$253)/G$248</f>
        <v>1</v>
      </c>
      <c r="H162" s="39">
        <f t="shared" si="61"/>
        <v>1</v>
      </c>
      <c r="I162" s="39">
        <f t="shared" si="61"/>
        <v>1</v>
      </c>
      <c r="J162" s="39">
        <f t="shared" si="61"/>
        <v>1</v>
      </c>
      <c r="K162" s="39">
        <f t="shared" si="61"/>
        <v>1</v>
      </c>
      <c r="L162" s="39">
        <f t="shared" si="61"/>
        <v>1</v>
      </c>
      <c r="M162" s="39">
        <f t="shared" si="61"/>
        <v>1</v>
      </c>
      <c r="N162" s="39">
        <f t="shared" si="61"/>
        <v>1</v>
      </c>
      <c r="O162" s="39">
        <f t="shared" si="61"/>
        <v>1</v>
      </c>
      <c r="P162" s="39">
        <f t="shared" si="61"/>
        <v>1</v>
      </c>
      <c r="Q162" s="39">
        <f t="shared" si="61"/>
        <v>1</v>
      </c>
      <c r="R162" s="39">
        <f t="shared" si="61"/>
        <v>1</v>
      </c>
      <c r="S162" s="39">
        <f t="shared" si="61"/>
        <v>1</v>
      </c>
      <c r="T162" s="39">
        <f t="shared" si="61"/>
        <v>1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1</v>
      </c>
      <c r="G170" s="39">
        <f t="shared" si="67"/>
        <v>1</v>
      </c>
      <c r="H170" s="39">
        <f t="shared" si="67"/>
        <v>1</v>
      </c>
      <c r="I170" s="39">
        <f t="shared" si="67"/>
        <v>1</v>
      </c>
      <c r="J170" s="39">
        <f t="shared" si="67"/>
        <v>1</v>
      </c>
      <c r="K170" s="39">
        <f t="shared" si="67"/>
        <v>1</v>
      </c>
      <c r="L170" s="39">
        <f t="shared" si="67"/>
        <v>1</v>
      </c>
      <c r="M170" s="39">
        <f t="shared" si="67"/>
        <v>1</v>
      </c>
      <c r="N170" s="39">
        <f t="shared" si="67"/>
        <v>1</v>
      </c>
      <c r="O170" s="39">
        <f t="shared" si="67"/>
        <v>1</v>
      </c>
      <c r="P170" s="39">
        <f t="shared" si="67"/>
        <v>1</v>
      </c>
      <c r="Q170" s="39">
        <f t="shared" si="67"/>
        <v>1</v>
      </c>
      <c r="R170" s="39">
        <f t="shared" si="67"/>
        <v>1</v>
      </c>
      <c r="S170" s="39">
        <f t="shared" si="67"/>
        <v>1</v>
      </c>
      <c r="T170" s="39">
        <f t="shared" si="67"/>
        <v>1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1</v>
      </c>
      <c r="G178" s="39">
        <f t="shared" si="73"/>
        <v>1</v>
      </c>
      <c r="H178" s="39">
        <f t="shared" si="73"/>
        <v>1</v>
      </c>
      <c r="I178" s="39">
        <f t="shared" si="73"/>
        <v>1</v>
      </c>
      <c r="J178" s="39">
        <f t="shared" si="73"/>
        <v>1</v>
      </c>
      <c r="K178" s="39">
        <f t="shared" si="73"/>
        <v>1</v>
      </c>
      <c r="L178" s="39">
        <f t="shared" si="73"/>
        <v>1</v>
      </c>
      <c r="M178" s="39">
        <f t="shared" si="73"/>
        <v>1</v>
      </c>
      <c r="N178" s="39">
        <f t="shared" si="73"/>
        <v>1</v>
      </c>
      <c r="O178" s="39">
        <f t="shared" si="73"/>
        <v>1</v>
      </c>
      <c r="P178" s="39">
        <f t="shared" si="73"/>
        <v>1</v>
      </c>
      <c r="Q178" s="39">
        <f t="shared" si="73"/>
        <v>1</v>
      </c>
      <c r="R178" s="39">
        <f t="shared" si="73"/>
        <v>1</v>
      </c>
      <c r="S178" s="39">
        <f t="shared" si="73"/>
        <v>1</v>
      </c>
      <c r="T178" s="39">
        <f t="shared" si="73"/>
        <v>1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1</v>
      </c>
      <c r="G186" s="39">
        <f t="shared" si="79"/>
        <v>1</v>
      </c>
      <c r="H186" s="39">
        <f t="shared" si="79"/>
        <v>1</v>
      </c>
      <c r="I186" s="39">
        <f t="shared" si="79"/>
        <v>1</v>
      </c>
      <c r="J186" s="39">
        <f t="shared" si="79"/>
        <v>1</v>
      </c>
      <c r="K186" s="39">
        <f t="shared" si="79"/>
        <v>1</v>
      </c>
      <c r="L186" s="39">
        <f t="shared" si="79"/>
        <v>1</v>
      </c>
      <c r="M186" s="39">
        <f t="shared" si="79"/>
        <v>1</v>
      </c>
      <c r="N186" s="39">
        <f t="shared" si="79"/>
        <v>1</v>
      </c>
      <c r="O186" s="39">
        <f t="shared" si="79"/>
        <v>1</v>
      </c>
      <c r="P186" s="39">
        <f t="shared" si="79"/>
        <v>1</v>
      </c>
      <c r="Q186" s="39">
        <f t="shared" si="79"/>
        <v>1</v>
      </c>
      <c r="R186" s="39">
        <f t="shared" si="79"/>
        <v>1</v>
      </c>
      <c r="S186" s="39">
        <f t="shared" si="79"/>
        <v>1</v>
      </c>
      <c r="T186" s="39">
        <f t="shared" si="79"/>
        <v>1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1</v>
      </c>
      <c r="G194" s="39">
        <f t="shared" si="85"/>
        <v>1</v>
      </c>
      <c r="H194" s="39">
        <f t="shared" si="85"/>
        <v>1</v>
      </c>
      <c r="I194" s="39">
        <f t="shared" si="85"/>
        <v>1</v>
      </c>
      <c r="J194" s="39">
        <f t="shared" si="85"/>
        <v>1</v>
      </c>
      <c r="K194" s="39">
        <f t="shared" si="85"/>
        <v>1</v>
      </c>
      <c r="L194" s="39">
        <f t="shared" si="85"/>
        <v>1</v>
      </c>
      <c r="M194" s="39">
        <f t="shared" si="85"/>
        <v>1</v>
      </c>
      <c r="N194" s="39">
        <f t="shared" si="85"/>
        <v>1</v>
      </c>
      <c r="O194" s="39">
        <f t="shared" si="85"/>
        <v>1</v>
      </c>
      <c r="P194" s="39">
        <f t="shared" si="85"/>
        <v>1</v>
      </c>
      <c r="Q194" s="39">
        <f t="shared" si="85"/>
        <v>1</v>
      </c>
      <c r="R194" s="39">
        <f t="shared" si="85"/>
        <v>1</v>
      </c>
      <c r="S194" s="39">
        <f t="shared" si="85"/>
        <v>1</v>
      </c>
      <c r="T194" s="39">
        <f t="shared" si="85"/>
        <v>1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1</v>
      </c>
      <c r="G202" s="39">
        <f t="shared" si="91"/>
        <v>1</v>
      </c>
      <c r="H202" s="39">
        <f t="shared" si="91"/>
        <v>1</v>
      </c>
      <c r="I202" s="39">
        <f t="shared" si="91"/>
        <v>1</v>
      </c>
      <c r="J202" s="39">
        <f t="shared" si="91"/>
        <v>1</v>
      </c>
      <c r="K202" s="39">
        <f t="shared" si="91"/>
        <v>1</v>
      </c>
      <c r="L202" s="39">
        <f t="shared" si="91"/>
        <v>1</v>
      </c>
      <c r="M202" s="39">
        <f t="shared" si="91"/>
        <v>1</v>
      </c>
      <c r="N202" s="39">
        <f t="shared" si="91"/>
        <v>1</v>
      </c>
      <c r="O202" s="39">
        <f t="shared" si="91"/>
        <v>1</v>
      </c>
      <c r="P202" s="39">
        <f t="shared" si="91"/>
        <v>1</v>
      </c>
      <c r="Q202" s="39">
        <f t="shared" si="91"/>
        <v>1</v>
      </c>
      <c r="R202" s="39">
        <f t="shared" si="91"/>
        <v>1</v>
      </c>
      <c r="S202" s="39">
        <f t="shared" si="91"/>
        <v>1</v>
      </c>
      <c r="T202" s="39">
        <f t="shared" si="91"/>
        <v>1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1</v>
      </c>
      <c r="G234" s="39">
        <f t="shared" si="98"/>
        <v>1</v>
      </c>
      <c r="H234" s="39">
        <f t="shared" si="98"/>
        <v>1</v>
      </c>
      <c r="I234" s="39">
        <f t="shared" si="98"/>
        <v>1</v>
      </c>
      <c r="J234" s="39">
        <f t="shared" si="98"/>
        <v>1</v>
      </c>
      <c r="K234" s="39">
        <f t="shared" si="98"/>
        <v>1</v>
      </c>
      <c r="L234" s="39">
        <f t="shared" si="98"/>
        <v>1</v>
      </c>
      <c r="M234" s="39">
        <f t="shared" si="98"/>
        <v>1</v>
      </c>
      <c r="N234" s="39">
        <f t="shared" si="98"/>
        <v>1</v>
      </c>
      <c r="O234" s="39">
        <f t="shared" si="98"/>
        <v>1</v>
      </c>
      <c r="P234" s="39">
        <f t="shared" si="98"/>
        <v>1</v>
      </c>
      <c r="Q234" s="39">
        <f t="shared" si="98"/>
        <v>1</v>
      </c>
      <c r="R234" s="39">
        <f t="shared" si="98"/>
        <v>1</v>
      </c>
      <c r="S234" s="39">
        <f t="shared" si="98"/>
        <v>1</v>
      </c>
      <c r="T234" s="39">
        <f t="shared" si="98"/>
        <v>1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1</v>
      </c>
      <c r="G235" s="39">
        <f t="shared" si="98"/>
        <v>1</v>
      </c>
      <c r="H235" s="39">
        <f t="shared" si="98"/>
        <v>1</v>
      </c>
      <c r="I235" s="39">
        <f t="shared" si="98"/>
        <v>1</v>
      </c>
      <c r="J235" s="39">
        <f t="shared" si="98"/>
        <v>1</v>
      </c>
      <c r="K235" s="39">
        <f t="shared" si="98"/>
        <v>1</v>
      </c>
      <c r="L235" s="39">
        <f t="shared" si="98"/>
        <v>1</v>
      </c>
      <c r="M235" s="39">
        <f t="shared" si="98"/>
        <v>1</v>
      </c>
      <c r="N235" s="39">
        <f t="shared" si="98"/>
        <v>1</v>
      </c>
      <c r="O235" s="39">
        <f t="shared" si="98"/>
        <v>1</v>
      </c>
      <c r="P235" s="39">
        <f t="shared" si="98"/>
        <v>1</v>
      </c>
      <c r="Q235" s="39">
        <f t="shared" si="98"/>
        <v>1</v>
      </c>
      <c r="R235" s="39">
        <f t="shared" si="98"/>
        <v>1</v>
      </c>
      <c r="S235" s="39">
        <f t="shared" si="98"/>
        <v>1</v>
      </c>
      <c r="T235" s="39">
        <f t="shared" si="98"/>
        <v>1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1</v>
      </c>
      <c r="G236" s="39">
        <f t="shared" si="98"/>
        <v>1</v>
      </c>
      <c r="H236" s="39">
        <f t="shared" si="98"/>
        <v>1</v>
      </c>
      <c r="I236" s="39">
        <f t="shared" si="98"/>
        <v>1</v>
      </c>
      <c r="J236" s="39">
        <f t="shared" si="98"/>
        <v>1</v>
      </c>
      <c r="K236" s="39">
        <f t="shared" si="98"/>
        <v>1</v>
      </c>
      <c r="L236" s="39">
        <f t="shared" si="98"/>
        <v>1</v>
      </c>
      <c r="M236" s="39">
        <f t="shared" si="98"/>
        <v>1</v>
      </c>
      <c r="N236" s="39">
        <f t="shared" si="98"/>
        <v>1</v>
      </c>
      <c r="O236" s="39">
        <f t="shared" si="98"/>
        <v>1</v>
      </c>
      <c r="P236" s="39">
        <f t="shared" si="98"/>
        <v>1</v>
      </c>
      <c r="Q236" s="39">
        <f t="shared" si="98"/>
        <v>1</v>
      </c>
      <c r="R236" s="39">
        <f t="shared" si="98"/>
        <v>1</v>
      </c>
      <c r="S236" s="39">
        <f t="shared" si="98"/>
        <v>1</v>
      </c>
      <c r="T236" s="39">
        <f t="shared" si="98"/>
        <v>1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1</v>
      </c>
      <c r="G237" s="39">
        <f t="shared" si="98"/>
        <v>1</v>
      </c>
      <c r="H237" s="39">
        <f t="shared" si="98"/>
        <v>1</v>
      </c>
      <c r="I237" s="39">
        <f t="shared" si="98"/>
        <v>1</v>
      </c>
      <c r="J237" s="39">
        <f t="shared" si="98"/>
        <v>1</v>
      </c>
      <c r="K237" s="39">
        <f t="shared" si="98"/>
        <v>1</v>
      </c>
      <c r="L237" s="39">
        <f t="shared" si="98"/>
        <v>1</v>
      </c>
      <c r="M237" s="39">
        <f t="shared" si="98"/>
        <v>1</v>
      </c>
      <c r="N237" s="39">
        <f t="shared" si="98"/>
        <v>1</v>
      </c>
      <c r="O237" s="39">
        <f t="shared" si="98"/>
        <v>1</v>
      </c>
      <c r="P237" s="39">
        <f t="shared" si="98"/>
        <v>1</v>
      </c>
      <c r="Q237" s="39">
        <f t="shared" si="98"/>
        <v>1</v>
      </c>
      <c r="R237" s="39">
        <f t="shared" si="98"/>
        <v>1</v>
      </c>
      <c r="S237" s="39">
        <f t="shared" si="98"/>
        <v>1</v>
      </c>
      <c r="T237" s="39">
        <f t="shared" si="98"/>
        <v>1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1</v>
      </c>
      <c r="G238" s="39">
        <f t="shared" si="98"/>
        <v>1</v>
      </c>
      <c r="H238" s="39">
        <f t="shared" si="98"/>
        <v>1</v>
      </c>
      <c r="I238" s="39">
        <f t="shared" si="98"/>
        <v>1</v>
      </c>
      <c r="J238" s="39">
        <f t="shared" si="98"/>
        <v>1</v>
      </c>
      <c r="K238" s="39">
        <f t="shared" si="98"/>
        <v>1</v>
      </c>
      <c r="L238" s="39">
        <f t="shared" si="98"/>
        <v>1</v>
      </c>
      <c r="M238" s="39">
        <f t="shared" si="98"/>
        <v>1</v>
      </c>
      <c r="N238" s="39">
        <f t="shared" si="98"/>
        <v>1</v>
      </c>
      <c r="O238" s="39">
        <f t="shared" si="98"/>
        <v>1</v>
      </c>
      <c r="P238" s="39">
        <f t="shared" si="98"/>
        <v>1</v>
      </c>
      <c r="Q238" s="39">
        <f t="shared" si="98"/>
        <v>1</v>
      </c>
      <c r="R238" s="39">
        <f t="shared" si="98"/>
        <v>1</v>
      </c>
      <c r="S238" s="39">
        <f t="shared" si="98"/>
        <v>1</v>
      </c>
      <c r="T238" s="39">
        <f t="shared" si="98"/>
        <v>1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395</v>
      </c>
      <c r="G305" s="15">
        <f t="shared" ref="G305:T305" si="121">(G206*G263+G213*G270+G220*G277+G227*G284+G234*G291+G241*G298)</f>
        <v>490</v>
      </c>
      <c r="H305" s="15">
        <f t="shared" si="121"/>
        <v>585</v>
      </c>
      <c r="I305" s="15">
        <f t="shared" si="121"/>
        <v>585</v>
      </c>
      <c r="J305" s="15">
        <f t="shared" si="121"/>
        <v>585</v>
      </c>
      <c r="K305" s="15">
        <f t="shared" si="121"/>
        <v>585</v>
      </c>
      <c r="L305" s="15">
        <f t="shared" si="121"/>
        <v>526.5</v>
      </c>
      <c r="M305" s="15">
        <f t="shared" si="121"/>
        <v>526.5</v>
      </c>
      <c r="N305" s="15">
        <f t="shared" si="121"/>
        <v>526.5</v>
      </c>
      <c r="O305" s="15">
        <f t="shared" si="121"/>
        <v>526.5</v>
      </c>
      <c r="P305" s="15">
        <f t="shared" si="121"/>
        <v>526.5</v>
      </c>
      <c r="Q305" s="15">
        <f t="shared" si="121"/>
        <v>526.5</v>
      </c>
      <c r="R305" s="15">
        <f t="shared" si="121"/>
        <v>526.5</v>
      </c>
      <c r="S305" s="15">
        <f t="shared" si="121"/>
        <v>526.5</v>
      </c>
      <c r="T305" s="15">
        <f t="shared" si="121"/>
        <v>526.5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592.5</v>
      </c>
      <c r="G306" s="15">
        <f t="shared" si="122"/>
        <v>661.5</v>
      </c>
      <c r="H306" s="15">
        <f t="shared" si="122"/>
        <v>789.75</v>
      </c>
      <c r="I306" s="15">
        <f t="shared" si="122"/>
        <v>789.75</v>
      </c>
      <c r="J306" s="15">
        <f t="shared" si="122"/>
        <v>789.75</v>
      </c>
      <c r="K306" s="15">
        <f t="shared" si="122"/>
        <v>789.75</v>
      </c>
      <c r="L306" s="15">
        <f t="shared" si="122"/>
        <v>789.75</v>
      </c>
      <c r="M306" s="15">
        <f t="shared" si="122"/>
        <v>789.75</v>
      </c>
      <c r="N306" s="15">
        <f t="shared" si="122"/>
        <v>789.75</v>
      </c>
      <c r="O306" s="15">
        <f t="shared" si="122"/>
        <v>789.75</v>
      </c>
      <c r="P306" s="15">
        <f t="shared" si="122"/>
        <v>789.75</v>
      </c>
      <c r="Q306" s="15">
        <f t="shared" si="122"/>
        <v>740.02499999999986</v>
      </c>
      <c r="R306" s="15">
        <f t="shared" si="122"/>
        <v>690.30000000000007</v>
      </c>
      <c r="S306" s="15">
        <f t="shared" si="122"/>
        <v>640.57500000000005</v>
      </c>
      <c r="T306" s="15">
        <f t="shared" si="122"/>
        <v>590.85000000000014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263.33333333333331</v>
      </c>
      <c r="G307" s="15">
        <f t="shared" si="123"/>
        <v>306.09876543209873</v>
      </c>
      <c r="H307" s="15">
        <f t="shared" si="123"/>
        <v>340.88888888888891</v>
      </c>
      <c r="I307" s="15">
        <f t="shared" si="123"/>
        <v>316.33333333333337</v>
      </c>
      <c r="J307" s="15">
        <f t="shared" si="123"/>
        <v>291.77777777777783</v>
      </c>
      <c r="K307" s="15">
        <f t="shared" si="123"/>
        <v>267.22222222222223</v>
      </c>
      <c r="L307" s="15">
        <f t="shared" si="123"/>
        <v>242.6666666666668</v>
      </c>
      <c r="M307" s="15">
        <f t="shared" si="123"/>
        <v>218.11111111111117</v>
      </c>
      <c r="N307" s="15">
        <f t="shared" si="123"/>
        <v>193.55555555555566</v>
      </c>
      <c r="O307" s="15">
        <f t="shared" si="123"/>
        <v>169.00000000000011</v>
      </c>
      <c r="P307" s="15">
        <f t="shared" si="123"/>
        <v>144.44444444444454</v>
      </c>
      <c r="Q307" s="15">
        <f t="shared" si="123"/>
        <v>119.88888888888901</v>
      </c>
      <c r="R307" s="15">
        <f t="shared" si="123"/>
        <v>95.333333333333456</v>
      </c>
      <c r="S307" s="15">
        <f t="shared" si="123"/>
        <v>70.777777777777899</v>
      </c>
      <c r="T307" s="15">
        <f t="shared" si="123"/>
        <v>46.222222222222335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658.33333333333337</v>
      </c>
      <c r="G308" s="15">
        <f t="shared" si="124"/>
        <v>816.66666666666663</v>
      </c>
      <c r="H308" s="15">
        <f t="shared" si="124"/>
        <v>975</v>
      </c>
      <c r="I308" s="15">
        <f t="shared" si="124"/>
        <v>975</v>
      </c>
      <c r="J308" s="15">
        <f t="shared" si="124"/>
        <v>975</v>
      </c>
      <c r="K308" s="15">
        <f t="shared" si="124"/>
        <v>975</v>
      </c>
      <c r="L308" s="15">
        <f t="shared" si="124"/>
        <v>877.5</v>
      </c>
      <c r="M308" s="15">
        <f t="shared" si="124"/>
        <v>877.5</v>
      </c>
      <c r="N308" s="15">
        <f t="shared" si="124"/>
        <v>877.5</v>
      </c>
      <c r="O308" s="15">
        <f t="shared" si="124"/>
        <v>877.5</v>
      </c>
      <c r="P308" s="15">
        <f t="shared" si="124"/>
        <v>877.5</v>
      </c>
      <c r="Q308" s="15">
        <f t="shared" si="124"/>
        <v>877.5</v>
      </c>
      <c r="R308" s="15">
        <f t="shared" si="124"/>
        <v>877.5</v>
      </c>
      <c r="S308" s="15">
        <f t="shared" si="124"/>
        <v>877.5</v>
      </c>
      <c r="T308" s="15">
        <f t="shared" si="124"/>
        <v>877.5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395</v>
      </c>
      <c r="G309" s="15">
        <f t="shared" si="125"/>
        <v>490</v>
      </c>
      <c r="H309" s="15">
        <f t="shared" si="125"/>
        <v>585</v>
      </c>
      <c r="I309" s="15">
        <f t="shared" si="125"/>
        <v>585</v>
      </c>
      <c r="J309" s="15">
        <f t="shared" si="125"/>
        <v>585</v>
      </c>
      <c r="K309" s="15">
        <f t="shared" si="125"/>
        <v>585</v>
      </c>
      <c r="L309" s="15">
        <f t="shared" si="125"/>
        <v>526.5</v>
      </c>
      <c r="M309" s="15">
        <f t="shared" si="125"/>
        <v>526.5</v>
      </c>
      <c r="N309" s="15">
        <f t="shared" si="125"/>
        <v>526.5</v>
      </c>
      <c r="O309" s="15">
        <f t="shared" si="125"/>
        <v>526.5</v>
      </c>
      <c r="P309" s="15">
        <f t="shared" si="125"/>
        <v>526.5</v>
      </c>
      <c r="Q309" s="15">
        <f t="shared" si="125"/>
        <v>526.5</v>
      </c>
      <c r="R309" s="15">
        <f t="shared" si="125"/>
        <v>526.5</v>
      </c>
      <c r="S309" s="15">
        <f t="shared" si="125"/>
        <v>526.5</v>
      </c>
      <c r="T309" s="15">
        <f t="shared" si="125"/>
        <v>526.5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PP3</v>
      </c>
      <c r="G312" s="15" t="str">
        <f t="shared" ref="G312:T312" si="126">G$109</f>
        <v>PP3</v>
      </c>
      <c r="H312" s="15" t="str">
        <f t="shared" si="126"/>
        <v>PP3</v>
      </c>
      <c r="I312" s="15" t="str">
        <f t="shared" si="126"/>
        <v>PP3</v>
      </c>
      <c r="J312" s="15" t="str">
        <f t="shared" si="126"/>
        <v>PP3</v>
      </c>
      <c r="K312" s="15" t="str">
        <f t="shared" si="126"/>
        <v>PP3</v>
      </c>
      <c r="L312" s="15" t="str">
        <f t="shared" si="126"/>
        <v>PP3</v>
      </c>
      <c r="M312" s="15" t="str">
        <f t="shared" si="126"/>
        <v>PP3</v>
      </c>
      <c r="N312" s="15" t="str">
        <f t="shared" si="126"/>
        <v>PP3</v>
      </c>
      <c r="O312" s="15" t="str">
        <f t="shared" si="126"/>
        <v>PP3</v>
      </c>
      <c r="P312" s="15" t="str">
        <f t="shared" si="126"/>
        <v>PP3</v>
      </c>
      <c r="Q312" s="15" t="str">
        <f t="shared" si="126"/>
        <v>PP3</v>
      </c>
      <c r="R312" s="15" t="str">
        <f t="shared" si="126"/>
        <v>PP3</v>
      </c>
      <c r="S312" s="15" t="str">
        <f t="shared" si="126"/>
        <v>PP3</v>
      </c>
      <c r="T312" s="15" t="str">
        <f t="shared" si="126"/>
        <v>PP3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PP3</v>
      </c>
      <c r="G329" s="15" t="str">
        <f t="shared" ref="G329:T329" si="128">G$110</f>
        <v>PP3</v>
      </c>
      <c r="H329" s="15" t="str">
        <f t="shared" si="128"/>
        <v>PP3</v>
      </c>
      <c r="I329" s="15" t="str">
        <f t="shared" si="128"/>
        <v>PP3</v>
      </c>
      <c r="J329" s="15" t="str">
        <f t="shared" si="128"/>
        <v>PP3</v>
      </c>
      <c r="K329" s="15" t="str">
        <f t="shared" si="128"/>
        <v>PP3</v>
      </c>
      <c r="L329" s="15" t="str">
        <f t="shared" si="128"/>
        <v>PP3</v>
      </c>
      <c r="M329" s="15" t="str">
        <f t="shared" si="128"/>
        <v>PP3</v>
      </c>
      <c r="N329" s="15" t="str">
        <f t="shared" si="128"/>
        <v>PP3</v>
      </c>
      <c r="O329" s="15" t="str">
        <f t="shared" si="128"/>
        <v>PP3</v>
      </c>
      <c r="P329" s="15" t="str">
        <f t="shared" si="128"/>
        <v>PP3</v>
      </c>
      <c r="Q329" s="15" t="str">
        <f t="shared" si="128"/>
        <v>PP3</v>
      </c>
      <c r="R329" s="15" t="str">
        <f t="shared" si="128"/>
        <v>PP3</v>
      </c>
      <c r="S329" s="15" t="str">
        <f t="shared" si="128"/>
        <v>PP3</v>
      </c>
      <c r="T329" s="15" t="str">
        <f t="shared" si="128"/>
        <v>PP3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PP3</v>
      </c>
      <c r="G346" s="15" t="str">
        <f t="shared" ref="G346:T346" si="130">G$111</f>
        <v>PP3</v>
      </c>
      <c r="H346" s="15" t="str">
        <f t="shared" si="130"/>
        <v>PP3</v>
      </c>
      <c r="I346" s="15" t="str">
        <f t="shared" si="130"/>
        <v>PP3</v>
      </c>
      <c r="J346" s="15" t="str">
        <f t="shared" si="130"/>
        <v>PP3</v>
      </c>
      <c r="K346" s="15" t="str">
        <f t="shared" si="130"/>
        <v>PP3</v>
      </c>
      <c r="L346" s="15" t="str">
        <f t="shared" si="130"/>
        <v>PP3</v>
      </c>
      <c r="M346" s="15" t="str">
        <f t="shared" si="130"/>
        <v>PP3</v>
      </c>
      <c r="N346" s="15" t="str">
        <f t="shared" si="130"/>
        <v>PP3</v>
      </c>
      <c r="O346" s="15" t="str">
        <f t="shared" si="130"/>
        <v>PP3</v>
      </c>
      <c r="P346" s="15" t="str">
        <f t="shared" si="130"/>
        <v>PP3</v>
      </c>
      <c r="Q346" s="15" t="str">
        <f t="shared" si="130"/>
        <v>PP3</v>
      </c>
      <c r="R346" s="15" t="str">
        <f t="shared" si="130"/>
        <v>PP3</v>
      </c>
      <c r="S346" s="15" t="str">
        <f t="shared" si="130"/>
        <v>PP3</v>
      </c>
      <c r="T346" s="15" t="str">
        <f t="shared" si="130"/>
        <v>PP3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PP3</v>
      </c>
      <c r="G363" s="15" t="str">
        <f t="shared" ref="G363:T363" si="132">G$112</f>
        <v>PP3</v>
      </c>
      <c r="H363" s="15" t="str">
        <f t="shared" si="132"/>
        <v>PP3</v>
      </c>
      <c r="I363" s="15" t="str">
        <f t="shared" si="132"/>
        <v>PP3</v>
      </c>
      <c r="J363" s="15" t="str">
        <f t="shared" si="132"/>
        <v>PP3</v>
      </c>
      <c r="K363" s="15" t="str">
        <f t="shared" si="132"/>
        <v>PP3</v>
      </c>
      <c r="L363" s="15" t="str">
        <f t="shared" si="132"/>
        <v>PP3</v>
      </c>
      <c r="M363" s="15" t="str">
        <f t="shared" si="132"/>
        <v>PP3</v>
      </c>
      <c r="N363" s="15" t="str">
        <f t="shared" si="132"/>
        <v>PP3</v>
      </c>
      <c r="O363" s="15" t="str">
        <f t="shared" si="132"/>
        <v>PP3</v>
      </c>
      <c r="P363" s="15" t="str">
        <f t="shared" si="132"/>
        <v>PP3</v>
      </c>
      <c r="Q363" s="15" t="str">
        <f t="shared" si="132"/>
        <v>PP3</v>
      </c>
      <c r="R363" s="15" t="str">
        <f t="shared" si="132"/>
        <v>PP3</v>
      </c>
      <c r="S363" s="15" t="str">
        <f t="shared" si="132"/>
        <v>PP3</v>
      </c>
      <c r="T363" s="15" t="str">
        <f t="shared" si="132"/>
        <v>PP3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PP3</v>
      </c>
      <c r="G380" s="15" t="str">
        <f t="shared" ref="G380:T380" si="134">G$112</f>
        <v>PP3</v>
      </c>
      <c r="H380" s="15" t="str">
        <f t="shared" si="134"/>
        <v>PP3</v>
      </c>
      <c r="I380" s="15" t="str">
        <f t="shared" si="134"/>
        <v>PP3</v>
      </c>
      <c r="J380" s="15" t="str">
        <f t="shared" si="134"/>
        <v>PP3</v>
      </c>
      <c r="K380" s="15" t="str">
        <f t="shared" si="134"/>
        <v>PP3</v>
      </c>
      <c r="L380" s="15" t="str">
        <f t="shared" si="134"/>
        <v>PP3</v>
      </c>
      <c r="M380" s="15" t="str">
        <f t="shared" si="134"/>
        <v>PP3</v>
      </c>
      <c r="N380" s="15" t="str">
        <f t="shared" si="134"/>
        <v>PP3</v>
      </c>
      <c r="O380" s="15" t="str">
        <f t="shared" si="134"/>
        <v>PP3</v>
      </c>
      <c r="P380" s="15" t="str">
        <f t="shared" si="134"/>
        <v>PP3</v>
      </c>
      <c r="Q380" s="15" t="str">
        <f t="shared" si="134"/>
        <v>PP3</v>
      </c>
      <c r="R380" s="15" t="str">
        <f t="shared" si="134"/>
        <v>PP3</v>
      </c>
      <c r="S380" s="15" t="str">
        <f t="shared" si="134"/>
        <v>PP3</v>
      </c>
      <c r="T380" s="15" t="str">
        <f t="shared" si="134"/>
        <v>PP3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PP3</v>
      </c>
      <c r="G441" s="15" t="str">
        <f t="shared" ref="G441:T441" si="161">G$109</f>
        <v>PP3</v>
      </c>
      <c r="H441" s="15" t="str">
        <f t="shared" si="161"/>
        <v>PP3</v>
      </c>
      <c r="I441" s="15" t="str">
        <f t="shared" si="161"/>
        <v>PP3</v>
      </c>
      <c r="J441" s="15" t="str">
        <f t="shared" si="161"/>
        <v>PP3</v>
      </c>
      <c r="K441" s="15" t="str">
        <f t="shared" si="161"/>
        <v>PP3</v>
      </c>
      <c r="L441" s="15" t="str">
        <f t="shared" si="161"/>
        <v>PP3</v>
      </c>
      <c r="M441" s="15" t="str">
        <f t="shared" si="161"/>
        <v>PP3</v>
      </c>
      <c r="N441" s="15" t="str">
        <f t="shared" si="161"/>
        <v>PP3</v>
      </c>
      <c r="O441" s="15" t="str">
        <f t="shared" si="161"/>
        <v>PP3</v>
      </c>
      <c r="P441" s="15" t="str">
        <f t="shared" si="161"/>
        <v>PP3</v>
      </c>
      <c r="Q441" s="15" t="str">
        <f t="shared" si="161"/>
        <v>PP3</v>
      </c>
      <c r="R441" s="15" t="str">
        <f t="shared" si="161"/>
        <v>PP3</v>
      </c>
      <c r="S441" s="15" t="str">
        <f t="shared" si="161"/>
        <v>PP3</v>
      </c>
      <c r="T441" s="15" t="str">
        <f t="shared" si="161"/>
        <v>PP3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PP3</v>
      </c>
      <c r="G458" s="15" t="str">
        <f t="shared" ref="G458:T458" si="163">G$110</f>
        <v>PP3</v>
      </c>
      <c r="H458" s="15" t="str">
        <f t="shared" si="163"/>
        <v>PP3</v>
      </c>
      <c r="I458" s="15" t="str">
        <f t="shared" si="163"/>
        <v>PP3</v>
      </c>
      <c r="J458" s="15" t="str">
        <f t="shared" si="163"/>
        <v>PP3</v>
      </c>
      <c r="K458" s="15" t="str">
        <f t="shared" si="163"/>
        <v>PP3</v>
      </c>
      <c r="L458" s="15" t="str">
        <f t="shared" si="163"/>
        <v>PP3</v>
      </c>
      <c r="M458" s="15" t="str">
        <f t="shared" si="163"/>
        <v>PP3</v>
      </c>
      <c r="N458" s="15" t="str">
        <f t="shared" si="163"/>
        <v>PP3</v>
      </c>
      <c r="O458" s="15" t="str">
        <f t="shared" si="163"/>
        <v>PP3</v>
      </c>
      <c r="P458" s="15" t="str">
        <f t="shared" si="163"/>
        <v>PP3</v>
      </c>
      <c r="Q458" s="15" t="str">
        <f t="shared" si="163"/>
        <v>PP3</v>
      </c>
      <c r="R458" s="15" t="str">
        <f t="shared" si="163"/>
        <v>PP3</v>
      </c>
      <c r="S458" s="15" t="str">
        <f t="shared" si="163"/>
        <v>PP3</v>
      </c>
      <c r="T458" s="15" t="str">
        <f t="shared" si="163"/>
        <v>PP3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PP3</v>
      </c>
      <c r="G475" s="15" t="str">
        <f t="shared" ref="G475:T475" si="165">G$111</f>
        <v>PP3</v>
      </c>
      <c r="H475" s="15" t="str">
        <f t="shared" si="165"/>
        <v>PP3</v>
      </c>
      <c r="I475" s="15" t="str">
        <f t="shared" si="165"/>
        <v>PP3</v>
      </c>
      <c r="J475" s="15" t="str">
        <f t="shared" si="165"/>
        <v>PP3</v>
      </c>
      <c r="K475" s="15" t="str">
        <f t="shared" si="165"/>
        <v>PP3</v>
      </c>
      <c r="L475" s="15" t="str">
        <f t="shared" si="165"/>
        <v>PP3</v>
      </c>
      <c r="M475" s="15" t="str">
        <f t="shared" si="165"/>
        <v>PP3</v>
      </c>
      <c r="N475" s="15" t="str">
        <f t="shared" si="165"/>
        <v>PP3</v>
      </c>
      <c r="O475" s="15" t="str">
        <f t="shared" si="165"/>
        <v>PP3</v>
      </c>
      <c r="P475" s="15" t="str">
        <f t="shared" si="165"/>
        <v>PP3</v>
      </c>
      <c r="Q475" s="15" t="str">
        <f t="shared" si="165"/>
        <v>PP3</v>
      </c>
      <c r="R475" s="15" t="str">
        <f t="shared" si="165"/>
        <v>PP3</v>
      </c>
      <c r="S475" s="15" t="str">
        <f t="shared" si="165"/>
        <v>PP3</v>
      </c>
      <c r="T475" s="15" t="str">
        <f t="shared" si="165"/>
        <v>PP3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PP3</v>
      </c>
      <c r="G492" s="15" t="str">
        <f t="shared" ref="G492:T492" si="167">G$112</f>
        <v>PP3</v>
      </c>
      <c r="H492" s="15" t="str">
        <f t="shared" si="167"/>
        <v>PP3</v>
      </c>
      <c r="I492" s="15" t="str">
        <f t="shared" si="167"/>
        <v>PP3</v>
      </c>
      <c r="J492" s="15" t="str">
        <f t="shared" si="167"/>
        <v>PP3</v>
      </c>
      <c r="K492" s="15" t="str">
        <f t="shared" si="167"/>
        <v>PP3</v>
      </c>
      <c r="L492" s="15" t="str">
        <f t="shared" si="167"/>
        <v>PP3</v>
      </c>
      <c r="M492" s="15" t="str">
        <f t="shared" si="167"/>
        <v>PP3</v>
      </c>
      <c r="N492" s="15" t="str">
        <f t="shared" si="167"/>
        <v>PP3</v>
      </c>
      <c r="O492" s="15" t="str">
        <f t="shared" si="167"/>
        <v>PP3</v>
      </c>
      <c r="P492" s="15" t="str">
        <f t="shared" si="167"/>
        <v>PP3</v>
      </c>
      <c r="Q492" s="15" t="str">
        <f t="shared" si="167"/>
        <v>PP3</v>
      </c>
      <c r="R492" s="15" t="str">
        <f t="shared" si="167"/>
        <v>PP3</v>
      </c>
      <c r="S492" s="15" t="str">
        <f t="shared" si="167"/>
        <v>PP3</v>
      </c>
      <c r="T492" s="15" t="str">
        <f t="shared" si="167"/>
        <v>PP3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PP3</v>
      </c>
      <c r="G509" s="15" t="str">
        <f t="shared" ref="G509:T509" si="169">G$113</f>
        <v>PP3</v>
      </c>
      <c r="H509" s="15" t="str">
        <f t="shared" si="169"/>
        <v>PP3</v>
      </c>
      <c r="I509" s="15" t="str">
        <f t="shared" si="169"/>
        <v>PP3</v>
      </c>
      <c r="J509" s="15" t="str">
        <f t="shared" si="169"/>
        <v>PP3</v>
      </c>
      <c r="K509" s="15" t="str">
        <f t="shared" si="169"/>
        <v>PP3</v>
      </c>
      <c r="L509" s="15" t="str">
        <f t="shared" si="169"/>
        <v>PP3</v>
      </c>
      <c r="M509" s="15" t="str">
        <f t="shared" si="169"/>
        <v>PP3</v>
      </c>
      <c r="N509" s="15" t="str">
        <f t="shared" si="169"/>
        <v>PP3</v>
      </c>
      <c r="O509" s="15" t="str">
        <f t="shared" si="169"/>
        <v>PP3</v>
      </c>
      <c r="P509" s="15" t="str">
        <f t="shared" si="169"/>
        <v>PP3</v>
      </c>
      <c r="Q509" s="15" t="str">
        <f t="shared" si="169"/>
        <v>PP3</v>
      </c>
      <c r="R509" s="15" t="str">
        <f t="shared" si="169"/>
        <v>PP3</v>
      </c>
      <c r="S509" s="15" t="str">
        <f t="shared" si="169"/>
        <v>PP3</v>
      </c>
      <c r="T509" s="15" t="str">
        <f t="shared" si="169"/>
        <v>PP3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395</v>
      </c>
      <c r="G593" s="15">
        <f t="shared" ca="1" si="201"/>
        <v>490</v>
      </c>
      <c r="H593" s="15">
        <f t="shared" ca="1" si="201"/>
        <v>585</v>
      </c>
      <c r="I593" s="15">
        <f t="shared" ca="1" si="201"/>
        <v>585</v>
      </c>
      <c r="J593" s="15">
        <f t="shared" ca="1" si="201"/>
        <v>585</v>
      </c>
      <c r="K593" s="15">
        <f t="shared" ca="1" si="201"/>
        <v>585</v>
      </c>
      <c r="L593" s="15">
        <f t="shared" ca="1" si="201"/>
        <v>526.5</v>
      </c>
      <c r="M593" s="15">
        <f t="shared" ca="1" si="201"/>
        <v>526.5</v>
      </c>
      <c r="N593" s="15">
        <f t="shared" ca="1" si="201"/>
        <v>526.5</v>
      </c>
      <c r="O593" s="15">
        <f t="shared" ca="1" si="201"/>
        <v>526.5</v>
      </c>
      <c r="P593" s="15">
        <f t="shared" ca="1" si="201"/>
        <v>526.5</v>
      </c>
      <c r="Q593" s="15">
        <f t="shared" ca="1" si="201"/>
        <v>526.5</v>
      </c>
      <c r="R593" s="15">
        <f t="shared" ca="1" si="201"/>
        <v>526.5</v>
      </c>
      <c r="S593" s="15">
        <f t="shared" ca="1" si="201"/>
        <v>526.5</v>
      </c>
      <c r="T593" s="15">
        <f t="shared" ca="1" si="201"/>
        <v>526.5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592.5</v>
      </c>
      <c r="G602" s="15">
        <f t="shared" ca="1" si="208"/>
        <v>661.5</v>
      </c>
      <c r="H602" s="15">
        <f t="shared" ca="1" si="208"/>
        <v>789.75</v>
      </c>
      <c r="I602" s="15">
        <f t="shared" ca="1" si="208"/>
        <v>789.75</v>
      </c>
      <c r="J602" s="15">
        <f t="shared" ca="1" si="208"/>
        <v>789.75</v>
      </c>
      <c r="K602" s="15">
        <f t="shared" ca="1" si="208"/>
        <v>789.75</v>
      </c>
      <c r="L602" s="15">
        <f t="shared" ca="1" si="208"/>
        <v>789.75</v>
      </c>
      <c r="M602" s="15">
        <f t="shared" ca="1" si="208"/>
        <v>789.75</v>
      </c>
      <c r="N602" s="15">
        <f t="shared" ca="1" si="208"/>
        <v>789.75</v>
      </c>
      <c r="O602" s="15">
        <f t="shared" ca="1" si="208"/>
        <v>789.75</v>
      </c>
      <c r="P602" s="15">
        <f t="shared" ca="1" si="208"/>
        <v>789.75</v>
      </c>
      <c r="Q602" s="15">
        <f t="shared" ca="1" si="208"/>
        <v>740.02499999999986</v>
      </c>
      <c r="R602" s="15">
        <f t="shared" ca="1" si="208"/>
        <v>690.30000000000007</v>
      </c>
      <c r="S602" s="15">
        <f t="shared" ca="1" si="208"/>
        <v>640.57500000000005</v>
      </c>
      <c r="T602" s="15">
        <f t="shared" ca="1" si="208"/>
        <v>590.85000000000014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263.33333333333331</v>
      </c>
      <c r="G611" s="15">
        <f t="shared" ca="1" si="215"/>
        <v>306.09876543209873</v>
      </c>
      <c r="H611" s="15">
        <f t="shared" ca="1" si="215"/>
        <v>340.88888888888891</v>
      </c>
      <c r="I611" s="15">
        <f t="shared" ca="1" si="215"/>
        <v>316.33333333333337</v>
      </c>
      <c r="J611" s="15">
        <f t="shared" ca="1" si="215"/>
        <v>291.77777777777783</v>
      </c>
      <c r="K611" s="15">
        <f t="shared" ca="1" si="215"/>
        <v>267.22222222222223</v>
      </c>
      <c r="L611" s="15">
        <f t="shared" ca="1" si="215"/>
        <v>242.6666666666668</v>
      </c>
      <c r="M611" s="15">
        <f t="shared" ca="1" si="215"/>
        <v>218.11111111111117</v>
      </c>
      <c r="N611" s="15">
        <f t="shared" ca="1" si="215"/>
        <v>193.55555555555566</v>
      </c>
      <c r="O611" s="15">
        <f t="shared" ca="1" si="215"/>
        <v>169.00000000000011</v>
      </c>
      <c r="P611" s="15">
        <f t="shared" ca="1" si="215"/>
        <v>144.44444444444454</v>
      </c>
      <c r="Q611" s="15">
        <f t="shared" ca="1" si="215"/>
        <v>119.88888888888901</v>
      </c>
      <c r="R611" s="15">
        <f t="shared" ca="1" si="215"/>
        <v>95.333333333333456</v>
      </c>
      <c r="S611" s="15">
        <f t="shared" ca="1" si="215"/>
        <v>70.777777777777899</v>
      </c>
      <c r="T611" s="15">
        <f t="shared" ca="1" si="215"/>
        <v>46.222222222222335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658.33333333333337</v>
      </c>
      <c r="G620" s="15">
        <f t="shared" ca="1" si="222"/>
        <v>816.66666666666663</v>
      </c>
      <c r="H620" s="15">
        <f t="shared" ca="1" si="222"/>
        <v>975</v>
      </c>
      <c r="I620" s="15">
        <f t="shared" ca="1" si="222"/>
        <v>975</v>
      </c>
      <c r="J620" s="15">
        <f t="shared" ca="1" si="222"/>
        <v>975</v>
      </c>
      <c r="K620" s="15">
        <f t="shared" ca="1" si="222"/>
        <v>975</v>
      </c>
      <c r="L620" s="15">
        <f t="shared" ca="1" si="222"/>
        <v>877.5</v>
      </c>
      <c r="M620" s="15">
        <f t="shared" ca="1" si="222"/>
        <v>877.5</v>
      </c>
      <c r="N620" s="15">
        <f t="shared" ca="1" si="222"/>
        <v>877.5</v>
      </c>
      <c r="O620" s="15">
        <f t="shared" ca="1" si="222"/>
        <v>877.5</v>
      </c>
      <c r="P620" s="15">
        <f t="shared" ca="1" si="222"/>
        <v>877.5</v>
      </c>
      <c r="Q620" s="15">
        <f t="shared" ca="1" si="222"/>
        <v>877.5</v>
      </c>
      <c r="R620" s="15">
        <f t="shared" ca="1" si="222"/>
        <v>877.5</v>
      </c>
      <c r="S620" s="15">
        <f t="shared" ca="1" si="222"/>
        <v>877.5</v>
      </c>
      <c r="T620" s="15">
        <f t="shared" ca="1" si="222"/>
        <v>877.5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395</v>
      </c>
      <c r="G629" s="15">
        <f t="shared" ca="1" si="229"/>
        <v>490</v>
      </c>
      <c r="H629" s="15">
        <f t="shared" ca="1" si="229"/>
        <v>585</v>
      </c>
      <c r="I629" s="15">
        <f t="shared" ca="1" si="229"/>
        <v>585</v>
      </c>
      <c r="J629" s="15">
        <f t="shared" ca="1" si="229"/>
        <v>585</v>
      </c>
      <c r="K629" s="15">
        <f t="shared" ca="1" si="229"/>
        <v>585</v>
      </c>
      <c r="L629" s="15">
        <f t="shared" ca="1" si="229"/>
        <v>526.5</v>
      </c>
      <c r="M629" s="15">
        <f t="shared" ca="1" si="229"/>
        <v>526.5</v>
      </c>
      <c r="N629" s="15">
        <f t="shared" ca="1" si="229"/>
        <v>526.5</v>
      </c>
      <c r="O629" s="15">
        <f t="shared" ca="1" si="229"/>
        <v>526.5</v>
      </c>
      <c r="P629" s="15">
        <f t="shared" ca="1" si="229"/>
        <v>526.5</v>
      </c>
      <c r="Q629" s="15">
        <f t="shared" ca="1" si="229"/>
        <v>526.5</v>
      </c>
      <c r="R629" s="15">
        <f t="shared" ca="1" si="229"/>
        <v>526.5</v>
      </c>
      <c r="S629" s="15">
        <f t="shared" ca="1" si="229"/>
        <v>526.5</v>
      </c>
      <c r="T629" s="15">
        <f t="shared" ca="1" si="229"/>
        <v>526.5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2304.1666666666665</v>
      </c>
      <c r="G653" s="15">
        <f t="shared" ref="G653:T653" ca="1" si="236">SUM(G654:G656)</f>
        <v>2764.2654320987654</v>
      </c>
      <c r="H653" s="15">
        <f t="shared" ca="1" si="236"/>
        <v>3275.6388888888887</v>
      </c>
      <c r="I653" s="15">
        <f t="shared" ca="1" si="236"/>
        <v>3251.0833333333335</v>
      </c>
      <c r="J653" s="15">
        <f t="shared" ca="1" si="236"/>
        <v>3226.5277777777778</v>
      </c>
      <c r="K653" s="15">
        <f t="shared" ca="1" si="236"/>
        <v>3201.9722222222222</v>
      </c>
      <c r="L653" s="15">
        <f t="shared" ca="1" si="236"/>
        <v>2962.916666666667</v>
      </c>
      <c r="M653" s="15">
        <f t="shared" ca="1" si="236"/>
        <v>2938.3611111111113</v>
      </c>
      <c r="N653" s="15">
        <f t="shared" ca="1" si="236"/>
        <v>2913.8055555555557</v>
      </c>
      <c r="O653" s="15">
        <f t="shared" ca="1" si="236"/>
        <v>2889.25</v>
      </c>
      <c r="P653" s="15">
        <f t="shared" ca="1" si="236"/>
        <v>2864.6944444444443</v>
      </c>
      <c r="Q653" s="15">
        <f t="shared" ca="1" si="236"/>
        <v>2790.4138888888888</v>
      </c>
      <c r="R653" s="15">
        <f t="shared" ca="1" si="236"/>
        <v>2716.1333333333337</v>
      </c>
      <c r="S653" s="15">
        <f t="shared" ca="1" si="236"/>
        <v>2641.8527777777781</v>
      </c>
      <c r="T653" s="15">
        <f t="shared" ca="1" si="236"/>
        <v>2567.5722222222225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2304.1666666666665</v>
      </c>
      <c r="G654" s="15">
        <f t="shared" ca="1" si="237"/>
        <v>2764.2654320987654</v>
      </c>
      <c r="H654" s="15">
        <f t="shared" ca="1" si="237"/>
        <v>3275.6388888888887</v>
      </c>
      <c r="I654" s="15">
        <f t="shared" ca="1" si="237"/>
        <v>3251.0833333333335</v>
      </c>
      <c r="J654" s="15">
        <f t="shared" ca="1" si="237"/>
        <v>3226.5277777777778</v>
      </c>
      <c r="K654" s="15">
        <f t="shared" ca="1" si="237"/>
        <v>3201.9722222222222</v>
      </c>
      <c r="L654" s="15">
        <f t="shared" ca="1" si="237"/>
        <v>2962.916666666667</v>
      </c>
      <c r="M654" s="15">
        <f t="shared" ca="1" si="237"/>
        <v>2938.3611111111113</v>
      </c>
      <c r="N654" s="15">
        <f t="shared" ca="1" si="237"/>
        <v>2913.8055555555557</v>
      </c>
      <c r="O654" s="15">
        <f t="shared" ca="1" si="237"/>
        <v>2889.25</v>
      </c>
      <c r="P654" s="15">
        <f t="shared" ca="1" si="237"/>
        <v>2864.6944444444443</v>
      </c>
      <c r="Q654" s="15">
        <f t="shared" ca="1" si="237"/>
        <v>2790.4138888888888</v>
      </c>
      <c r="R654" s="15">
        <f t="shared" ca="1" si="237"/>
        <v>2716.1333333333337</v>
      </c>
      <c r="S654" s="15">
        <f t="shared" ca="1" si="237"/>
        <v>2641.8527777777781</v>
      </c>
      <c r="T654" s="15">
        <f t="shared" ca="1" si="237"/>
        <v>2567.5722222222225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460.83333333333331</v>
      </c>
      <c r="G662" s="15">
        <f t="shared" ca="1" si="242"/>
        <v>552.85308641975303</v>
      </c>
      <c r="H662" s="15">
        <f t="shared" ca="1" si="242"/>
        <v>655.12777777777774</v>
      </c>
      <c r="I662" s="15">
        <f t="shared" ca="1" si="242"/>
        <v>650.2166666666667</v>
      </c>
      <c r="J662" s="15">
        <f t="shared" ca="1" si="242"/>
        <v>645.30555555555554</v>
      </c>
      <c r="K662" s="15">
        <f t="shared" ca="1" si="242"/>
        <v>640.39444444444439</v>
      </c>
      <c r="L662" s="15">
        <f t="shared" ca="1" si="242"/>
        <v>592.58333333333337</v>
      </c>
      <c r="M662" s="15">
        <f t="shared" ca="1" si="242"/>
        <v>587.67222222222222</v>
      </c>
      <c r="N662" s="15">
        <f t="shared" ca="1" si="242"/>
        <v>582.76111111111118</v>
      </c>
      <c r="O662" s="15">
        <f t="shared" ca="1" si="242"/>
        <v>577.85</v>
      </c>
      <c r="P662" s="15">
        <f t="shared" ca="1" si="242"/>
        <v>572.93888888888887</v>
      </c>
      <c r="Q662" s="15">
        <f t="shared" ca="1" si="242"/>
        <v>558.08277777777778</v>
      </c>
      <c r="R662" s="15">
        <f t="shared" ca="1" si="242"/>
        <v>543.22666666666669</v>
      </c>
      <c r="S662" s="15">
        <f t="shared" ca="1" si="242"/>
        <v>528.3705555555556</v>
      </c>
      <c r="T662" s="15">
        <f t="shared" ca="1" si="242"/>
        <v>513.51444444444451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3064.5416666666665</v>
      </c>
      <c r="G672" s="15">
        <f t="shared" ca="1" si="243"/>
        <v>3676.4730246913578</v>
      </c>
      <c r="H672" s="15">
        <f t="shared" ca="1" si="243"/>
        <v>4356.5997222222222</v>
      </c>
      <c r="I672" s="15">
        <f t="shared" ca="1" si="243"/>
        <v>4323.940833333334</v>
      </c>
      <c r="J672" s="15">
        <f t="shared" ca="1" si="243"/>
        <v>4291.2819444444449</v>
      </c>
      <c r="K672" s="15">
        <f t="shared" ca="1" si="243"/>
        <v>4258.6230555555549</v>
      </c>
      <c r="L672" s="15">
        <f t="shared" ca="1" si="243"/>
        <v>3940.6791666666668</v>
      </c>
      <c r="M672" s="15">
        <f t="shared" ca="1" si="243"/>
        <v>3908.0202777777781</v>
      </c>
      <c r="N672" s="15">
        <f t="shared" ca="1" si="243"/>
        <v>3875.361388888889</v>
      </c>
      <c r="O672" s="15">
        <f t="shared" ca="1" si="243"/>
        <v>3842.7024999999999</v>
      </c>
      <c r="P672" s="15">
        <f t="shared" ca="1" si="243"/>
        <v>3810.0436111111112</v>
      </c>
      <c r="Q672" s="15">
        <f t="shared" ca="1" si="243"/>
        <v>3711.250472222222</v>
      </c>
      <c r="R672" s="15">
        <f t="shared" ca="1" si="243"/>
        <v>3612.4573333333337</v>
      </c>
      <c r="S672" s="15">
        <f t="shared" ca="1" si="243"/>
        <v>3513.664194444445</v>
      </c>
      <c r="T672" s="15">
        <f t="shared" ca="1" si="243"/>
        <v>3414.8710555555558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3762.7916666666665</v>
      </c>
      <c r="G680" s="15">
        <f t="shared" ca="1" si="249"/>
        <v>4374.7230246913578</v>
      </c>
      <c r="H680" s="15">
        <f t="shared" ca="1" si="249"/>
        <v>5054.8497222222222</v>
      </c>
      <c r="I680" s="15">
        <f t="shared" ca="1" si="249"/>
        <v>5022.190833333334</v>
      </c>
      <c r="J680" s="15">
        <f t="shared" ca="1" si="249"/>
        <v>4989.5319444444449</v>
      </c>
      <c r="K680" s="15">
        <f t="shared" ca="1" si="249"/>
        <v>4956.8730555555549</v>
      </c>
      <c r="L680" s="15">
        <f t="shared" ca="1" si="249"/>
        <v>4638.9291666666668</v>
      </c>
      <c r="M680" s="15">
        <f t="shared" ca="1" si="249"/>
        <v>4606.2702777777777</v>
      </c>
      <c r="N680" s="15">
        <f t="shared" ca="1" si="249"/>
        <v>4573.6113888888885</v>
      </c>
      <c r="O680" s="15">
        <f t="shared" ca="1" si="249"/>
        <v>4540.9524999999994</v>
      </c>
      <c r="P680" s="15">
        <f t="shared" ca="1" si="249"/>
        <v>4508.2936111111112</v>
      </c>
      <c r="Q680" s="15">
        <f t="shared" ca="1" si="249"/>
        <v>4409.500472222222</v>
      </c>
      <c r="R680" s="15">
        <f t="shared" ca="1" si="249"/>
        <v>4310.7073333333337</v>
      </c>
      <c r="S680" s="15">
        <f t="shared" ca="1" si="249"/>
        <v>4211.9141944444455</v>
      </c>
      <c r="T680" s="15">
        <f t="shared" ca="1" si="249"/>
        <v>4113.1210555555554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80</v>
      </c>
      <c r="G693" s="15">
        <f>IFERROR(G249*G398*G527*INDEX(Assumptions!$H$114:$BF$118,MATCH(G97,Assumptions!$B$114:$B$118,0),MATCH(G13,Assumptions!$H$107:$BF$107,0)),0)*G569</f>
        <v>80</v>
      </c>
      <c r="H693" s="15">
        <f>IFERROR(H249*H398*H527*INDEX(Assumptions!$H$114:$BF$118,MATCH(H97,Assumptions!$B$114:$B$118,0),MATCH(H13,Assumptions!$H$107:$BF$107,0)),0)*H569</f>
        <v>80</v>
      </c>
      <c r="I693" s="15">
        <f>IFERROR(I249*I398*I527*INDEX(Assumptions!$H$114:$BF$118,MATCH(I97,Assumptions!$B$114:$B$118,0),MATCH(I13,Assumptions!$H$107:$BF$107,0)),0)*I569</f>
        <v>80</v>
      </c>
      <c r="J693" s="15">
        <f>IFERROR(J249*J398*J527*INDEX(Assumptions!$H$114:$BF$118,MATCH(J97,Assumptions!$B$114:$B$118,0),MATCH(J13,Assumptions!$H$107:$BF$107,0)),0)*J569</f>
        <v>80</v>
      </c>
      <c r="K693" s="15">
        <f>IFERROR(K249*K398*K527*INDEX(Assumptions!$H$114:$BF$118,MATCH(K97,Assumptions!$B$114:$B$118,0),MATCH(K13,Assumptions!$H$107:$BF$107,0)),0)*K569</f>
        <v>80</v>
      </c>
      <c r="L693" s="15">
        <f>IFERROR(L249*L398*L527*INDEX(Assumptions!$H$114:$BF$118,MATCH(L97,Assumptions!$B$114:$B$118,0),MATCH(L13,Assumptions!$H$107:$BF$107,0)),0)*L569</f>
        <v>80</v>
      </c>
      <c r="M693" s="15">
        <f>IFERROR(M249*M398*M527*INDEX(Assumptions!$H$114:$BF$118,MATCH(M97,Assumptions!$B$114:$B$118,0),MATCH(M13,Assumptions!$H$107:$BF$107,0)),0)*M569</f>
        <v>80</v>
      </c>
      <c r="N693" s="15">
        <f>IFERROR(N249*N398*N527*INDEX(Assumptions!$H$114:$BF$118,MATCH(N97,Assumptions!$B$114:$B$118,0),MATCH(N13,Assumptions!$H$107:$BF$107,0)),0)*N569</f>
        <v>80</v>
      </c>
      <c r="O693" s="15">
        <f>IFERROR(O249*O398*O527*INDEX(Assumptions!$H$114:$BF$118,MATCH(O97,Assumptions!$B$114:$B$118,0),MATCH(O13,Assumptions!$H$107:$BF$107,0)),0)*O569</f>
        <v>80</v>
      </c>
      <c r="P693" s="15">
        <f>IFERROR(P249*P398*P527*INDEX(Assumptions!$H$114:$BF$118,MATCH(P97,Assumptions!$B$114:$B$118,0),MATCH(P13,Assumptions!$H$107:$BF$107,0)),0)*P569</f>
        <v>80</v>
      </c>
      <c r="Q693" s="15">
        <f>IFERROR(Q249*Q398*Q527*INDEX(Assumptions!$H$114:$BF$118,MATCH(Q97,Assumptions!$B$114:$B$118,0),MATCH(Q13,Assumptions!$H$107:$BF$107,0)),0)*Q569</f>
        <v>80</v>
      </c>
      <c r="R693" s="15">
        <f>IFERROR(R249*R398*R527*INDEX(Assumptions!$H$114:$BF$118,MATCH(R97,Assumptions!$B$114:$B$118,0),MATCH(R13,Assumptions!$H$107:$BF$107,0)),0)*R569</f>
        <v>80</v>
      </c>
      <c r="S693" s="15">
        <f>IFERROR(S249*S398*S527*INDEX(Assumptions!$H$114:$BF$118,MATCH(S97,Assumptions!$B$114:$B$118,0),MATCH(S13,Assumptions!$H$107:$BF$107,0)),0)*S569</f>
        <v>80</v>
      </c>
      <c r="T693" s="15">
        <f>IFERROR(T249*T398*T527*INDEX(Assumptions!$H$114:$BF$118,MATCH(T97,Assumptions!$B$114:$B$118,0),MATCH(T13,Assumptions!$H$107:$BF$107,0)),0)*T569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80</v>
      </c>
      <c r="G694" s="15">
        <f>IFERROR(G250*G402*G531*INDEX(Assumptions!$H$114:$BF$118,MATCH(G98,Assumptions!$B$114:$B$118,0),MATCH(G14,Assumptions!$H$107:$BF$107,0)),0)*G570</f>
        <v>80</v>
      </c>
      <c r="H694" s="15">
        <f>IFERROR(H250*H402*H531*INDEX(Assumptions!$H$114:$BF$118,MATCH(H98,Assumptions!$B$114:$B$118,0),MATCH(H14,Assumptions!$H$107:$BF$107,0)),0)*H570</f>
        <v>80</v>
      </c>
      <c r="I694" s="15">
        <f>IFERROR(I250*I402*I531*INDEX(Assumptions!$H$114:$BF$118,MATCH(I98,Assumptions!$B$114:$B$118,0),MATCH(I14,Assumptions!$H$107:$BF$107,0)),0)*I570</f>
        <v>80</v>
      </c>
      <c r="J694" s="15">
        <f>IFERROR(J250*J402*J531*INDEX(Assumptions!$H$114:$BF$118,MATCH(J98,Assumptions!$B$114:$B$118,0),MATCH(J14,Assumptions!$H$107:$BF$107,0)),0)*J570</f>
        <v>80</v>
      </c>
      <c r="K694" s="15">
        <f>IFERROR(K250*K402*K531*INDEX(Assumptions!$H$114:$BF$118,MATCH(K98,Assumptions!$B$114:$B$118,0),MATCH(K14,Assumptions!$H$107:$BF$107,0)),0)*K570</f>
        <v>80</v>
      </c>
      <c r="L694" s="15">
        <f>IFERROR(L250*L402*L531*INDEX(Assumptions!$H$114:$BF$118,MATCH(L98,Assumptions!$B$114:$B$118,0),MATCH(L14,Assumptions!$H$107:$BF$107,0)),0)*L570</f>
        <v>80</v>
      </c>
      <c r="M694" s="15">
        <f>IFERROR(M250*M402*M531*INDEX(Assumptions!$H$114:$BF$118,MATCH(M98,Assumptions!$B$114:$B$118,0),MATCH(M14,Assumptions!$H$107:$BF$107,0)),0)*M570</f>
        <v>80</v>
      </c>
      <c r="N694" s="15">
        <f>IFERROR(N250*N402*N531*INDEX(Assumptions!$H$114:$BF$118,MATCH(N98,Assumptions!$B$114:$B$118,0),MATCH(N14,Assumptions!$H$107:$BF$107,0)),0)*N570</f>
        <v>80</v>
      </c>
      <c r="O694" s="15">
        <f>IFERROR(O250*O402*O531*INDEX(Assumptions!$H$114:$BF$118,MATCH(O98,Assumptions!$B$114:$B$118,0),MATCH(O14,Assumptions!$H$107:$BF$107,0)),0)*O570</f>
        <v>80</v>
      </c>
      <c r="P694" s="15">
        <f>IFERROR(P250*P402*P531*INDEX(Assumptions!$H$114:$BF$118,MATCH(P98,Assumptions!$B$114:$B$118,0),MATCH(P14,Assumptions!$H$107:$BF$107,0)),0)*P570</f>
        <v>80</v>
      </c>
      <c r="Q694" s="15">
        <f>IFERROR(Q250*Q402*Q531*INDEX(Assumptions!$H$114:$BF$118,MATCH(Q98,Assumptions!$B$114:$B$118,0),MATCH(Q14,Assumptions!$H$107:$BF$107,0)),0)*Q570</f>
        <v>80</v>
      </c>
      <c r="R694" s="15">
        <f>IFERROR(R250*R402*R531*INDEX(Assumptions!$H$114:$BF$118,MATCH(R98,Assumptions!$B$114:$B$118,0),MATCH(R14,Assumptions!$H$107:$BF$107,0)),0)*R570</f>
        <v>80</v>
      </c>
      <c r="S694" s="15">
        <f>IFERROR(S250*S402*S531*INDEX(Assumptions!$H$114:$BF$118,MATCH(S98,Assumptions!$B$114:$B$118,0),MATCH(S14,Assumptions!$H$107:$BF$107,0)),0)*S570</f>
        <v>80</v>
      </c>
      <c r="T694" s="15">
        <f>IFERROR(T250*T402*T531*INDEX(Assumptions!$H$114:$BF$118,MATCH(T98,Assumptions!$B$114:$B$118,0),MATCH(T14,Assumptions!$H$107:$BF$107,0)),0)*T570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80</v>
      </c>
      <c r="G695" s="15">
        <f>IFERROR(G251*G406*G535*INDEX(Assumptions!$H$114:$BF$118,MATCH(G99,Assumptions!$B$114:$B$118,0),MATCH(G15,Assumptions!$H$107:$BF$107,0)),0)*G571</f>
        <v>80</v>
      </c>
      <c r="H695" s="15">
        <f>IFERROR(H251*H406*H535*INDEX(Assumptions!$H$114:$BF$118,MATCH(H99,Assumptions!$B$114:$B$118,0),MATCH(H15,Assumptions!$H$107:$BF$107,0)),0)*H571</f>
        <v>80</v>
      </c>
      <c r="I695" s="15">
        <f>IFERROR(I251*I406*I535*INDEX(Assumptions!$H$114:$BF$118,MATCH(I99,Assumptions!$B$114:$B$118,0),MATCH(I15,Assumptions!$H$107:$BF$107,0)),0)*I571</f>
        <v>80</v>
      </c>
      <c r="J695" s="15">
        <f>IFERROR(J251*J406*J535*INDEX(Assumptions!$H$114:$BF$118,MATCH(J99,Assumptions!$B$114:$B$118,0),MATCH(J15,Assumptions!$H$107:$BF$107,0)),0)*J571</f>
        <v>80</v>
      </c>
      <c r="K695" s="15">
        <f>IFERROR(K251*K406*K535*INDEX(Assumptions!$H$114:$BF$118,MATCH(K99,Assumptions!$B$114:$B$118,0),MATCH(K15,Assumptions!$H$107:$BF$107,0)),0)*K571</f>
        <v>80</v>
      </c>
      <c r="L695" s="15">
        <f>IFERROR(L251*L406*L535*INDEX(Assumptions!$H$114:$BF$118,MATCH(L99,Assumptions!$B$114:$B$118,0),MATCH(L15,Assumptions!$H$107:$BF$107,0)),0)*L571</f>
        <v>80</v>
      </c>
      <c r="M695" s="15">
        <f>IFERROR(M251*M406*M535*INDEX(Assumptions!$H$114:$BF$118,MATCH(M99,Assumptions!$B$114:$B$118,0),MATCH(M15,Assumptions!$H$107:$BF$107,0)),0)*M571</f>
        <v>80</v>
      </c>
      <c r="N695" s="15">
        <f>IFERROR(N251*N406*N535*INDEX(Assumptions!$H$114:$BF$118,MATCH(N99,Assumptions!$B$114:$B$118,0),MATCH(N15,Assumptions!$H$107:$BF$107,0)),0)*N571</f>
        <v>80</v>
      </c>
      <c r="O695" s="15">
        <f>IFERROR(O251*O406*O535*INDEX(Assumptions!$H$114:$BF$118,MATCH(O99,Assumptions!$B$114:$B$118,0),MATCH(O15,Assumptions!$H$107:$BF$107,0)),0)*O571</f>
        <v>80</v>
      </c>
      <c r="P695" s="15">
        <f>IFERROR(P251*P406*P535*INDEX(Assumptions!$H$114:$BF$118,MATCH(P99,Assumptions!$B$114:$B$118,0),MATCH(P15,Assumptions!$H$107:$BF$107,0)),0)*P571</f>
        <v>80</v>
      </c>
      <c r="Q695" s="15">
        <f>IFERROR(Q251*Q406*Q535*INDEX(Assumptions!$H$114:$BF$118,MATCH(Q99,Assumptions!$B$114:$B$118,0),MATCH(Q15,Assumptions!$H$107:$BF$107,0)),0)*Q571</f>
        <v>80</v>
      </c>
      <c r="R695" s="15">
        <f>IFERROR(R251*R406*R535*INDEX(Assumptions!$H$114:$BF$118,MATCH(R99,Assumptions!$B$114:$B$118,0),MATCH(R15,Assumptions!$H$107:$BF$107,0)),0)*R571</f>
        <v>80</v>
      </c>
      <c r="S695" s="15">
        <f>IFERROR(S251*S406*S535*INDEX(Assumptions!$H$114:$BF$118,MATCH(S99,Assumptions!$B$114:$B$118,0),MATCH(S15,Assumptions!$H$107:$BF$107,0)),0)*S571</f>
        <v>80</v>
      </c>
      <c r="T695" s="15">
        <f>IFERROR(T251*T406*T535*INDEX(Assumptions!$H$114:$BF$118,MATCH(T99,Assumptions!$B$114:$B$118,0),MATCH(T15,Assumptions!$H$107:$BF$107,0)),0)*T571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80</v>
      </c>
      <c r="G696" s="15">
        <f>IFERROR(G252*G410*G539*INDEX(Assumptions!$H$114:$BF$118,MATCH(G100,Assumptions!$B$114:$B$118,0),MATCH(G16,Assumptions!$H$107:$BF$107,0)),0)*G572</f>
        <v>80</v>
      </c>
      <c r="H696" s="15">
        <f>IFERROR(H252*H410*H539*INDEX(Assumptions!$H$114:$BF$118,MATCH(H100,Assumptions!$B$114:$B$118,0),MATCH(H16,Assumptions!$H$107:$BF$107,0)),0)*H572</f>
        <v>80</v>
      </c>
      <c r="I696" s="15">
        <f>IFERROR(I252*I410*I539*INDEX(Assumptions!$H$114:$BF$118,MATCH(I100,Assumptions!$B$114:$B$118,0),MATCH(I16,Assumptions!$H$107:$BF$107,0)),0)*I572</f>
        <v>80</v>
      </c>
      <c r="J696" s="15">
        <f>IFERROR(J252*J410*J539*INDEX(Assumptions!$H$114:$BF$118,MATCH(J100,Assumptions!$B$114:$B$118,0),MATCH(J16,Assumptions!$H$107:$BF$107,0)),0)*J572</f>
        <v>80</v>
      </c>
      <c r="K696" s="15">
        <f>IFERROR(K252*K410*K539*INDEX(Assumptions!$H$114:$BF$118,MATCH(K100,Assumptions!$B$114:$B$118,0),MATCH(K16,Assumptions!$H$107:$BF$107,0)),0)*K572</f>
        <v>80</v>
      </c>
      <c r="L696" s="15">
        <f>IFERROR(L252*L410*L539*INDEX(Assumptions!$H$114:$BF$118,MATCH(L100,Assumptions!$B$114:$B$118,0),MATCH(L16,Assumptions!$H$107:$BF$107,0)),0)*L572</f>
        <v>80</v>
      </c>
      <c r="M696" s="15">
        <f>IFERROR(M252*M410*M539*INDEX(Assumptions!$H$114:$BF$118,MATCH(M100,Assumptions!$B$114:$B$118,0),MATCH(M16,Assumptions!$H$107:$BF$107,0)),0)*M572</f>
        <v>80</v>
      </c>
      <c r="N696" s="15">
        <f>IFERROR(N252*N410*N539*INDEX(Assumptions!$H$114:$BF$118,MATCH(N100,Assumptions!$B$114:$B$118,0),MATCH(N16,Assumptions!$H$107:$BF$107,0)),0)*N572</f>
        <v>80</v>
      </c>
      <c r="O696" s="15">
        <f>IFERROR(O252*O410*O539*INDEX(Assumptions!$H$114:$BF$118,MATCH(O100,Assumptions!$B$114:$B$118,0),MATCH(O16,Assumptions!$H$107:$BF$107,0)),0)*O572</f>
        <v>80</v>
      </c>
      <c r="P696" s="15">
        <f>IFERROR(P252*P410*P539*INDEX(Assumptions!$H$114:$BF$118,MATCH(P100,Assumptions!$B$114:$B$118,0),MATCH(P16,Assumptions!$H$107:$BF$107,0)),0)*P572</f>
        <v>80</v>
      </c>
      <c r="Q696" s="15">
        <f>IFERROR(Q252*Q410*Q539*INDEX(Assumptions!$H$114:$BF$118,MATCH(Q100,Assumptions!$B$114:$B$118,0),MATCH(Q16,Assumptions!$H$107:$BF$107,0)),0)*Q572</f>
        <v>80</v>
      </c>
      <c r="R696" s="15">
        <f>IFERROR(R252*R410*R539*INDEX(Assumptions!$H$114:$BF$118,MATCH(R100,Assumptions!$B$114:$B$118,0),MATCH(R16,Assumptions!$H$107:$BF$107,0)),0)*R572</f>
        <v>80</v>
      </c>
      <c r="S696" s="15">
        <f>IFERROR(S252*S410*S539*INDEX(Assumptions!$H$114:$BF$118,MATCH(S100,Assumptions!$B$114:$B$118,0),MATCH(S16,Assumptions!$H$107:$BF$107,0)),0)*S572</f>
        <v>80</v>
      </c>
      <c r="T696" s="15">
        <f>IFERROR(T252*T410*T539*INDEX(Assumptions!$H$114:$BF$118,MATCH(T100,Assumptions!$B$114:$B$118,0),MATCH(T16,Assumptions!$H$107:$BF$107,0)),0)*T572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80</v>
      </c>
      <c r="G697" s="15">
        <f>IFERROR(INDEX(G253*G414*G543*Assumptions!$H$114:$BF$118,MATCH(G101,Assumptions!$B$114:$B$118,0),MATCH(G17,Assumptions!$H$107:$BF$107,0)),0)*G573</f>
        <v>80</v>
      </c>
      <c r="H697" s="15">
        <f>IFERROR(INDEX(H253*H414*H543*Assumptions!$H$114:$BF$118,MATCH(H101,Assumptions!$B$114:$B$118,0),MATCH(H17,Assumptions!$H$107:$BF$107,0)),0)*H573</f>
        <v>80</v>
      </c>
      <c r="I697" s="15">
        <f>IFERROR(INDEX(I253*I414*I543*Assumptions!$H$114:$BF$118,MATCH(I101,Assumptions!$B$114:$B$118,0),MATCH(I17,Assumptions!$H$107:$BF$107,0)),0)*I573</f>
        <v>80</v>
      </c>
      <c r="J697" s="15">
        <f>IFERROR(INDEX(J253*J414*J543*Assumptions!$H$114:$BF$118,MATCH(J101,Assumptions!$B$114:$B$118,0),MATCH(J17,Assumptions!$H$107:$BF$107,0)),0)*J573</f>
        <v>80</v>
      </c>
      <c r="K697" s="15">
        <f>IFERROR(INDEX(K253*K414*K543*Assumptions!$H$114:$BF$118,MATCH(K101,Assumptions!$B$114:$B$118,0),MATCH(K17,Assumptions!$H$107:$BF$107,0)),0)*K573</f>
        <v>80</v>
      </c>
      <c r="L697" s="15">
        <f>IFERROR(INDEX(L253*L414*L543*Assumptions!$H$114:$BF$118,MATCH(L101,Assumptions!$B$114:$B$118,0),MATCH(L17,Assumptions!$H$107:$BF$107,0)),0)*L573</f>
        <v>80</v>
      </c>
      <c r="M697" s="15">
        <f>IFERROR(INDEX(M253*M414*M543*Assumptions!$H$114:$BF$118,MATCH(M101,Assumptions!$B$114:$B$118,0),MATCH(M17,Assumptions!$H$107:$BF$107,0)),0)*M573</f>
        <v>80</v>
      </c>
      <c r="N697" s="15">
        <f>IFERROR(INDEX(N253*N414*N543*Assumptions!$H$114:$BF$118,MATCH(N101,Assumptions!$B$114:$B$118,0),MATCH(N17,Assumptions!$H$107:$BF$107,0)),0)*N573</f>
        <v>80</v>
      </c>
      <c r="O697" s="15">
        <f>IFERROR(INDEX(O253*O414*O543*Assumptions!$H$114:$BF$118,MATCH(O101,Assumptions!$B$114:$B$118,0),MATCH(O17,Assumptions!$H$107:$BF$107,0)),0)*O573</f>
        <v>80</v>
      </c>
      <c r="P697" s="15">
        <f>IFERROR(INDEX(P253*P414*P543*Assumptions!$H$114:$BF$118,MATCH(P101,Assumptions!$B$114:$B$118,0),MATCH(P17,Assumptions!$H$107:$BF$107,0)),0)*P573</f>
        <v>80</v>
      </c>
      <c r="Q697" s="15">
        <f>IFERROR(INDEX(Q253*Q414*Q543*Assumptions!$H$114:$BF$118,MATCH(Q101,Assumptions!$B$114:$B$118,0),MATCH(Q17,Assumptions!$H$107:$BF$107,0)),0)*Q573</f>
        <v>80</v>
      </c>
      <c r="R697" s="15">
        <f>IFERROR(INDEX(R253*R414*R543*Assumptions!$H$114:$BF$118,MATCH(R101,Assumptions!$B$114:$B$118,0),MATCH(R17,Assumptions!$H$107:$BF$107,0)),0)*R573</f>
        <v>80</v>
      </c>
      <c r="S697" s="15">
        <f>IFERROR(INDEX(S253*S414*S543*Assumptions!$H$114:$BF$118,MATCH(S101,Assumptions!$B$114:$B$118,0),MATCH(S17,Assumptions!$H$107:$BF$107,0)),0)*S573</f>
        <v>80</v>
      </c>
      <c r="T697" s="15">
        <f>IFERROR(INDEX(T253*T414*T543*Assumptions!$H$114:$BF$118,MATCH(T101,Assumptions!$B$114:$B$118,0),MATCH(T17,Assumptions!$H$107:$BF$107,0)),0)*T573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92.166666666666671</v>
      </c>
      <c r="G704" s="15">
        <f t="shared" ref="G704:T704" ca="1" si="256">SUM(G705:G714)</f>
        <v>110.57061728395061</v>
      </c>
      <c r="H704" s="15">
        <f t="shared" ca="1" si="256"/>
        <v>131.02555555555554</v>
      </c>
      <c r="I704" s="15">
        <f t="shared" ca="1" si="256"/>
        <v>130.04333333333332</v>
      </c>
      <c r="J704" s="15">
        <f t="shared" ca="1" si="256"/>
        <v>129.0611111111111</v>
      </c>
      <c r="K704" s="15">
        <f t="shared" ca="1" si="256"/>
        <v>128.07888888888888</v>
      </c>
      <c r="L704" s="15">
        <f t="shared" ca="1" si="256"/>
        <v>118.51666666666668</v>
      </c>
      <c r="M704" s="15">
        <f t="shared" ca="1" si="256"/>
        <v>117.53444444444446</v>
      </c>
      <c r="N704" s="15">
        <f t="shared" ca="1" si="256"/>
        <v>116.55222222222223</v>
      </c>
      <c r="O704" s="15">
        <f t="shared" ca="1" si="256"/>
        <v>115.57000000000001</v>
      </c>
      <c r="P704" s="15">
        <f t="shared" ca="1" si="256"/>
        <v>114.58777777777777</v>
      </c>
      <c r="Q704" s="15">
        <f t="shared" ca="1" si="256"/>
        <v>111.61655555555555</v>
      </c>
      <c r="R704" s="15">
        <f t="shared" ca="1" si="256"/>
        <v>108.64533333333334</v>
      </c>
      <c r="S704" s="15">
        <f t="shared" ca="1" si="256"/>
        <v>105.67411111111112</v>
      </c>
      <c r="T704" s="15">
        <f t="shared" ca="1" si="256"/>
        <v>102.70288888888891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15.8</v>
      </c>
      <c r="G705" s="15">
        <f ca="1">G593/Assumptions!$F$122</f>
        <v>19.600000000000001</v>
      </c>
      <c r="H705" s="15">
        <f ca="1">H593/Assumptions!$F$122</f>
        <v>23.4</v>
      </c>
      <c r="I705" s="15">
        <f ca="1">I593/Assumptions!$F$122</f>
        <v>23.4</v>
      </c>
      <c r="J705" s="15">
        <f ca="1">J593/Assumptions!$F$122</f>
        <v>23.4</v>
      </c>
      <c r="K705" s="15">
        <f ca="1">K593/Assumptions!$F$122</f>
        <v>23.4</v>
      </c>
      <c r="L705" s="15">
        <f ca="1">L593/Assumptions!$F$122</f>
        <v>21.06</v>
      </c>
      <c r="M705" s="15">
        <f ca="1">M593/Assumptions!$F$122</f>
        <v>21.06</v>
      </c>
      <c r="N705" s="15">
        <f ca="1">N593/Assumptions!$F$122</f>
        <v>21.06</v>
      </c>
      <c r="O705" s="15">
        <f ca="1">O593/Assumptions!$F$122</f>
        <v>21.06</v>
      </c>
      <c r="P705" s="15">
        <f ca="1">P593/Assumptions!$F$122</f>
        <v>21.06</v>
      </c>
      <c r="Q705" s="15">
        <f ca="1">Q593/Assumptions!$F$122</f>
        <v>21.06</v>
      </c>
      <c r="R705" s="15">
        <f ca="1">R593/Assumptions!$F$122</f>
        <v>21.06</v>
      </c>
      <c r="S705" s="15">
        <f ca="1">S593/Assumptions!$F$122</f>
        <v>21.06</v>
      </c>
      <c r="T705" s="15">
        <f ca="1">T593/Assumptions!$F$122</f>
        <v>21.06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23.7</v>
      </c>
      <c r="G706" s="15">
        <f ca="1">G602/Assumptions!$F$122</f>
        <v>26.46</v>
      </c>
      <c r="H706" s="15">
        <f ca="1">H602/Assumptions!$F$122</f>
        <v>31.59</v>
      </c>
      <c r="I706" s="15">
        <f ca="1">I602/Assumptions!$F$122</f>
        <v>31.59</v>
      </c>
      <c r="J706" s="15">
        <f ca="1">J602/Assumptions!$F$122</f>
        <v>31.59</v>
      </c>
      <c r="K706" s="15">
        <f ca="1">K602/Assumptions!$F$122</f>
        <v>31.59</v>
      </c>
      <c r="L706" s="15">
        <f ca="1">L602/Assumptions!$F$122</f>
        <v>31.59</v>
      </c>
      <c r="M706" s="15">
        <f ca="1">M602/Assumptions!$F$122</f>
        <v>31.59</v>
      </c>
      <c r="N706" s="15">
        <f ca="1">N602/Assumptions!$F$122</f>
        <v>31.59</v>
      </c>
      <c r="O706" s="15">
        <f ca="1">O602/Assumptions!$F$122</f>
        <v>31.59</v>
      </c>
      <c r="P706" s="15">
        <f ca="1">P602/Assumptions!$F$122</f>
        <v>31.59</v>
      </c>
      <c r="Q706" s="15">
        <f ca="1">Q602/Assumptions!$F$122</f>
        <v>29.600999999999996</v>
      </c>
      <c r="R706" s="15">
        <f ca="1">R602/Assumptions!$F$122</f>
        <v>27.612000000000002</v>
      </c>
      <c r="S706" s="15">
        <f ca="1">S602/Assumptions!$F$122</f>
        <v>25.623000000000001</v>
      </c>
      <c r="T706" s="15">
        <f ca="1">T602/Assumptions!$F$122</f>
        <v>23.634000000000004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10.533333333333333</v>
      </c>
      <c r="G707" s="15">
        <f ca="1">G611/Assumptions!$F$122</f>
        <v>12.24395061728395</v>
      </c>
      <c r="H707" s="15">
        <f ca="1">H611/Assumptions!$F$122</f>
        <v>13.635555555555557</v>
      </c>
      <c r="I707" s="15">
        <f ca="1">I611/Assumptions!$F$122</f>
        <v>12.653333333333334</v>
      </c>
      <c r="J707" s="15">
        <f ca="1">J611/Assumptions!$F$122</f>
        <v>11.671111111111113</v>
      </c>
      <c r="K707" s="15">
        <f ca="1">K611/Assumptions!$F$122</f>
        <v>10.68888888888889</v>
      </c>
      <c r="L707" s="15">
        <f ca="1">L611/Assumptions!$F$122</f>
        <v>9.7066666666666723</v>
      </c>
      <c r="M707" s="15">
        <f ca="1">M611/Assumptions!$F$122</f>
        <v>8.7244444444444476</v>
      </c>
      <c r="N707" s="15">
        <f ca="1">N611/Assumptions!$F$122</f>
        <v>7.7422222222222263</v>
      </c>
      <c r="O707" s="15">
        <f ca="1">O611/Assumptions!$F$122</f>
        <v>6.7600000000000042</v>
      </c>
      <c r="P707" s="15">
        <f ca="1">P611/Assumptions!$F$122</f>
        <v>5.7777777777777821</v>
      </c>
      <c r="Q707" s="15">
        <f ca="1">Q611/Assumptions!$F$122</f>
        <v>4.7955555555555609</v>
      </c>
      <c r="R707" s="15">
        <f ca="1">R611/Assumptions!$F$122</f>
        <v>3.8133333333333383</v>
      </c>
      <c r="S707" s="15">
        <f ca="1">S611/Assumptions!$F$122</f>
        <v>2.8311111111111158</v>
      </c>
      <c r="T707" s="15">
        <f ca="1">T611/Assumptions!$F$122</f>
        <v>1.8488888888888935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26.333333333333336</v>
      </c>
      <c r="G708" s="15">
        <f ca="1">G620/Assumptions!$F$122</f>
        <v>32.666666666666664</v>
      </c>
      <c r="H708" s="15">
        <f ca="1">H620/Assumptions!$F$122</f>
        <v>39</v>
      </c>
      <c r="I708" s="15">
        <f ca="1">I620/Assumptions!$F$122</f>
        <v>39</v>
      </c>
      <c r="J708" s="15">
        <f ca="1">J620/Assumptions!$F$122</f>
        <v>39</v>
      </c>
      <c r="K708" s="15">
        <f ca="1">K620/Assumptions!$F$122</f>
        <v>39</v>
      </c>
      <c r="L708" s="15">
        <f ca="1">L620/Assumptions!$F$122</f>
        <v>35.1</v>
      </c>
      <c r="M708" s="15">
        <f ca="1">M620/Assumptions!$F$122</f>
        <v>35.1</v>
      </c>
      <c r="N708" s="15">
        <f ca="1">N620/Assumptions!$F$122</f>
        <v>35.1</v>
      </c>
      <c r="O708" s="15">
        <f ca="1">O620/Assumptions!$F$122</f>
        <v>35.1</v>
      </c>
      <c r="P708" s="15">
        <f ca="1">P620/Assumptions!$F$122</f>
        <v>35.1</v>
      </c>
      <c r="Q708" s="15">
        <f ca="1">Q620/Assumptions!$F$122</f>
        <v>35.1</v>
      </c>
      <c r="R708" s="15">
        <f ca="1">R620/Assumptions!$F$122</f>
        <v>35.1</v>
      </c>
      <c r="S708" s="15">
        <f ca="1">S620/Assumptions!$F$122</f>
        <v>35.1</v>
      </c>
      <c r="T708" s="15">
        <f ca="1">T620/Assumptions!$F$122</f>
        <v>35.1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15.8</v>
      </c>
      <c r="G709" s="15">
        <f ca="1">G629/Assumptions!$F$122</f>
        <v>19.600000000000001</v>
      </c>
      <c r="H709" s="15">
        <f ca="1">H629/Assumptions!$F$122</f>
        <v>23.4</v>
      </c>
      <c r="I709" s="15">
        <f ca="1">I629/Assumptions!$F$122</f>
        <v>23.4</v>
      </c>
      <c r="J709" s="15">
        <f ca="1">J629/Assumptions!$F$122</f>
        <v>23.4</v>
      </c>
      <c r="K709" s="15">
        <f ca="1">K629/Assumptions!$F$122</f>
        <v>23.4</v>
      </c>
      <c r="L709" s="15">
        <f ca="1">L629/Assumptions!$F$122</f>
        <v>21.06</v>
      </c>
      <c r="M709" s="15">
        <f ca="1">M629/Assumptions!$F$122</f>
        <v>21.06</v>
      </c>
      <c r="N709" s="15">
        <f ca="1">N629/Assumptions!$F$122</f>
        <v>21.06</v>
      </c>
      <c r="O709" s="15">
        <f ca="1">O629/Assumptions!$F$122</f>
        <v>21.06</v>
      </c>
      <c r="P709" s="15">
        <f ca="1">P629/Assumptions!$F$122</f>
        <v>21.06</v>
      </c>
      <c r="Q709" s="15">
        <f ca="1">Q629/Assumptions!$F$122</f>
        <v>21.06</v>
      </c>
      <c r="R709" s="15">
        <f ca="1">R629/Assumptions!$F$122</f>
        <v>21.06</v>
      </c>
      <c r="S709" s="15">
        <f ca="1">S629/Assumptions!$F$122</f>
        <v>21.06</v>
      </c>
      <c r="T709" s="15">
        <f ca="1">T629/Assumptions!$F$122</f>
        <v>21.06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492.16666666666669</v>
      </c>
      <c r="G717" s="15">
        <f t="shared" ca="1" si="257"/>
        <v>510.57061728395058</v>
      </c>
      <c r="H717" s="15">
        <f t="shared" ca="1" si="257"/>
        <v>531.02555555555557</v>
      </c>
      <c r="I717" s="15">
        <f t="shared" ca="1" si="257"/>
        <v>530.04333333333329</v>
      </c>
      <c r="J717" s="15">
        <f t="shared" ca="1" si="257"/>
        <v>529.06111111111113</v>
      </c>
      <c r="K717" s="15">
        <f t="shared" ca="1" si="257"/>
        <v>528.07888888888886</v>
      </c>
      <c r="L717" s="15">
        <f t="shared" ca="1" si="257"/>
        <v>518.51666666666665</v>
      </c>
      <c r="M717" s="15">
        <f t="shared" ca="1" si="257"/>
        <v>517.53444444444449</v>
      </c>
      <c r="N717" s="15">
        <f t="shared" ca="1" si="257"/>
        <v>516.55222222222221</v>
      </c>
      <c r="O717" s="15">
        <f t="shared" ca="1" si="257"/>
        <v>515.57000000000005</v>
      </c>
      <c r="P717" s="15">
        <f t="shared" ca="1" si="257"/>
        <v>514.58777777777777</v>
      </c>
      <c r="Q717" s="15">
        <f t="shared" ca="1" si="257"/>
        <v>511.61655555555558</v>
      </c>
      <c r="R717" s="15">
        <f t="shared" ca="1" si="257"/>
        <v>508.64533333333333</v>
      </c>
      <c r="S717" s="15">
        <f t="shared" ca="1" si="257"/>
        <v>505.67411111111113</v>
      </c>
      <c r="T717" s="15">
        <f t="shared" ca="1" si="257"/>
        <v>502.70288888888888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147.65</v>
      </c>
      <c r="G719" s="15">
        <f t="shared" ref="G719:T719" ca="1" si="258">G717*G718</f>
        <v>153.17118518518518</v>
      </c>
      <c r="H719" s="15">
        <f t="shared" ca="1" si="258"/>
        <v>159.30766666666668</v>
      </c>
      <c r="I719" s="15">
        <f t="shared" ca="1" si="258"/>
        <v>159.01299999999998</v>
      </c>
      <c r="J719" s="15">
        <f t="shared" ca="1" si="258"/>
        <v>158.71833333333333</v>
      </c>
      <c r="K719" s="15">
        <f t="shared" ca="1" si="258"/>
        <v>158.42366666666666</v>
      </c>
      <c r="L719" s="15">
        <f t="shared" ca="1" si="258"/>
        <v>155.55499999999998</v>
      </c>
      <c r="M719" s="15">
        <f t="shared" ca="1" si="258"/>
        <v>155.26033333333334</v>
      </c>
      <c r="N719" s="15">
        <f t="shared" ca="1" si="258"/>
        <v>154.96566666666666</v>
      </c>
      <c r="O719" s="15">
        <f t="shared" ca="1" si="258"/>
        <v>154.67100000000002</v>
      </c>
      <c r="P719" s="15">
        <f t="shared" ca="1" si="258"/>
        <v>154.37633333333332</v>
      </c>
      <c r="Q719" s="15">
        <f t="shared" ca="1" si="258"/>
        <v>153.48496666666668</v>
      </c>
      <c r="R719" s="15">
        <f t="shared" ca="1" si="258"/>
        <v>152.59359999999998</v>
      </c>
      <c r="S719" s="15">
        <f t="shared" ca="1" si="258"/>
        <v>151.70223333333334</v>
      </c>
      <c r="T719" s="15">
        <f t="shared" ca="1" si="258"/>
        <v>150.81086666666667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-500.50847457627117</v>
      </c>
      <c r="G724" s="15">
        <f t="shared" ref="G724:T724" ca="1" si="259">G719*G722</f>
        <v>-519.2243565599498</v>
      </c>
      <c r="H724" s="15">
        <f t="shared" ca="1" si="259"/>
        <v>-540.02598870056499</v>
      </c>
      <c r="I724" s="15">
        <f t="shared" ca="1" si="259"/>
        <v>-539.02711864406774</v>
      </c>
      <c r="J724" s="15">
        <f t="shared" ca="1" si="259"/>
        <v>-538.0282485875706</v>
      </c>
      <c r="K724" s="15">
        <f t="shared" ca="1" si="259"/>
        <v>-537.02937853107346</v>
      </c>
      <c r="L724" s="15">
        <f t="shared" ca="1" si="259"/>
        <v>-527.30508474576266</v>
      </c>
      <c r="M724" s="15">
        <f t="shared" ca="1" si="259"/>
        <v>-526.30621468926552</v>
      </c>
      <c r="N724" s="15">
        <f t="shared" ca="1" si="259"/>
        <v>-525.30734463276838</v>
      </c>
      <c r="O724" s="15">
        <f t="shared" ca="1" si="259"/>
        <v>-524.30847457627124</v>
      </c>
      <c r="P724" s="15">
        <f t="shared" ca="1" si="259"/>
        <v>-523.30960451977398</v>
      </c>
      <c r="Q724" s="15">
        <f t="shared" ca="1" si="259"/>
        <v>-520.28802259887004</v>
      </c>
      <c r="R724" s="15">
        <f t="shared" ca="1" si="259"/>
        <v>-517.26644067796599</v>
      </c>
      <c r="S724" s="15">
        <f t="shared" ca="1" si="259"/>
        <v>-514.24485875706216</v>
      </c>
      <c r="T724" s="15">
        <f t="shared" ca="1" si="259"/>
        <v>-511.22327683615816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-500.50847457627117</v>
      </c>
      <c r="G726" s="15">
        <f t="shared" ca="1" si="260"/>
        <v>-519.2243565599498</v>
      </c>
      <c r="H726" s="15">
        <f t="shared" ca="1" si="260"/>
        <v>-540.02598870056499</v>
      </c>
      <c r="I726" s="15">
        <f t="shared" ca="1" si="260"/>
        <v>-539.02711864406774</v>
      </c>
      <c r="J726" s="15">
        <f t="shared" ca="1" si="260"/>
        <v>-538.0282485875706</v>
      </c>
      <c r="K726" s="15">
        <f t="shared" ca="1" si="260"/>
        <v>-537.02937853107346</v>
      </c>
      <c r="L726" s="15">
        <f t="shared" ca="1" si="260"/>
        <v>-527.30508474576266</v>
      </c>
      <c r="M726" s="15">
        <f t="shared" ca="1" si="260"/>
        <v>-526.30621468926552</v>
      </c>
      <c r="N726" s="15">
        <f t="shared" ca="1" si="260"/>
        <v>-525.30734463276838</v>
      </c>
      <c r="O726" s="15">
        <f t="shared" ca="1" si="260"/>
        <v>-524.30847457627124</v>
      </c>
      <c r="P726" s="15">
        <f t="shared" ca="1" si="260"/>
        <v>-523.30960451977398</v>
      </c>
      <c r="Q726" s="15">
        <f t="shared" ca="1" si="260"/>
        <v>-520.28802259887004</v>
      </c>
      <c r="R726" s="15">
        <f t="shared" ca="1" si="260"/>
        <v>-517.26644067796599</v>
      </c>
      <c r="S726" s="15">
        <f t="shared" ca="1" si="260"/>
        <v>-514.24485875706216</v>
      </c>
      <c r="T726" s="15">
        <f t="shared" ca="1" si="260"/>
        <v>-511.22327683615816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-IFERROR(INDEX(Assumptions!$F$89:$F$90,MATCH('PP3'!F562,Assumptions!$B$89:$B$90,0))*'PP3'!F249,0)</f>
        <v>0</v>
      </c>
      <c r="G729" s="15">
        <f>-IFERROR(INDEX(Assumptions!$F$89:$F$90,MATCH('PP3'!G562,Assumptions!$B$89:$B$90,0))*'PP3'!G249,0)</f>
        <v>0</v>
      </c>
      <c r="H729" s="15">
        <f>-IFERROR(INDEX(Assumptions!$F$89:$F$90,MATCH('PP3'!H562,Assumptions!$B$89:$B$90,0))*'PP3'!H249,0)</f>
        <v>0</v>
      </c>
      <c r="I729" s="15">
        <f>-IFERROR(INDEX(Assumptions!$F$89:$F$90,MATCH('PP3'!I562,Assumptions!$B$89:$B$90,0))*'PP3'!I249,0)</f>
        <v>0</v>
      </c>
      <c r="J729" s="15">
        <f>-IFERROR(INDEX(Assumptions!$F$89:$F$90,MATCH('PP3'!J562,Assumptions!$B$89:$B$90,0))*'PP3'!J249,0)</f>
        <v>0</v>
      </c>
      <c r="K729" s="15">
        <f>-IFERROR(INDEX(Assumptions!$F$89:$F$90,MATCH('PP3'!K562,Assumptions!$B$89:$B$90,0))*'PP3'!K249,0)</f>
        <v>0</v>
      </c>
      <c r="L729" s="15">
        <f>-IFERROR(INDEX(Assumptions!$F$89:$F$90,MATCH('PP3'!L562,Assumptions!$B$89:$B$90,0))*'PP3'!L249,0)</f>
        <v>0</v>
      </c>
      <c r="M729" s="15">
        <f>-IFERROR(INDEX(Assumptions!$F$89:$F$90,MATCH('PP3'!M562,Assumptions!$B$89:$B$90,0))*'PP3'!M249,0)</f>
        <v>0</v>
      </c>
      <c r="N729" s="15">
        <f>-IFERROR(INDEX(Assumptions!$F$89:$F$90,MATCH('PP3'!N562,Assumptions!$B$89:$B$90,0))*'PP3'!N249,0)</f>
        <v>0</v>
      </c>
      <c r="O729" s="15">
        <f>-IFERROR(INDEX(Assumptions!$F$89:$F$90,MATCH('PP3'!O562,Assumptions!$B$89:$B$90,0))*'PP3'!O249,0)</f>
        <v>0</v>
      </c>
      <c r="P729" s="15">
        <f>-IFERROR(INDEX(Assumptions!$F$89:$F$90,MATCH('PP3'!P562,Assumptions!$B$89:$B$90,0))*'PP3'!P249,0)</f>
        <v>0</v>
      </c>
      <c r="Q729" s="15">
        <f>-IFERROR(INDEX(Assumptions!$F$89:$F$90,MATCH('PP3'!Q562,Assumptions!$B$89:$B$90,0))*'PP3'!Q249,0)</f>
        <v>0</v>
      </c>
      <c r="R729" s="15">
        <f>-IFERROR(INDEX(Assumptions!$F$89:$F$90,MATCH('PP3'!R562,Assumptions!$B$89:$B$90,0))*'PP3'!R249,0)</f>
        <v>0</v>
      </c>
      <c r="S729" s="15">
        <f>-IFERROR(INDEX(Assumptions!$F$89:$F$90,MATCH('PP3'!S562,Assumptions!$B$89:$B$90,0))*'PP3'!S249,0)</f>
        <v>0</v>
      </c>
      <c r="T729" s="15">
        <f>-IFERROR(INDEX(Assumptions!$F$89:$F$90,MATCH('PP3'!T562,Assumptions!$B$89:$B$90,0))*'PP3'!T249,0)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-IFERROR(INDEX(Assumptions!$F$89:$F$90,MATCH('PP3'!F563,Assumptions!$B$89:$B$90,0))*'PP3'!F250,0)</f>
        <v>0</v>
      </c>
      <c r="G730" s="15">
        <f>-IFERROR(INDEX(Assumptions!$F$89:$F$90,MATCH('PP3'!G563,Assumptions!$B$89:$B$90,0))*'PP3'!G250,0)</f>
        <v>0</v>
      </c>
      <c r="H730" s="15">
        <f>-IFERROR(INDEX(Assumptions!$F$89:$F$90,MATCH('PP3'!H563,Assumptions!$B$89:$B$90,0))*'PP3'!H250,0)</f>
        <v>0</v>
      </c>
      <c r="I730" s="15">
        <f>-IFERROR(INDEX(Assumptions!$F$89:$F$90,MATCH('PP3'!I563,Assumptions!$B$89:$B$90,0))*'PP3'!I250,0)</f>
        <v>0</v>
      </c>
      <c r="J730" s="15">
        <f>-IFERROR(INDEX(Assumptions!$F$89:$F$90,MATCH('PP3'!J563,Assumptions!$B$89:$B$90,0))*'PP3'!J250,0)</f>
        <v>0</v>
      </c>
      <c r="K730" s="15">
        <f>-IFERROR(INDEX(Assumptions!$F$89:$F$90,MATCH('PP3'!K563,Assumptions!$B$89:$B$90,0))*'PP3'!K250,0)</f>
        <v>0</v>
      </c>
      <c r="L730" s="15">
        <f>-IFERROR(INDEX(Assumptions!$F$89:$F$90,MATCH('PP3'!L563,Assumptions!$B$89:$B$90,0))*'PP3'!L250,0)</f>
        <v>0</v>
      </c>
      <c r="M730" s="15">
        <f>-IFERROR(INDEX(Assumptions!$F$89:$F$90,MATCH('PP3'!M563,Assumptions!$B$89:$B$90,0))*'PP3'!M250,0)</f>
        <v>0</v>
      </c>
      <c r="N730" s="15">
        <f>-IFERROR(INDEX(Assumptions!$F$89:$F$90,MATCH('PP3'!N563,Assumptions!$B$89:$B$90,0))*'PP3'!N250,0)</f>
        <v>0</v>
      </c>
      <c r="O730" s="15">
        <f>-IFERROR(INDEX(Assumptions!$F$89:$F$90,MATCH('PP3'!O563,Assumptions!$B$89:$B$90,0))*'PP3'!O250,0)</f>
        <v>0</v>
      </c>
      <c r="P730" s="15">
        <f>-IFERROR(INDEX(Assumptions!$F$89:$F$90,MATCH('PP3'!P563,Assumptions!$B$89:$B$90,0))*'PP3'!P250,0)</f>
        <v>0</v>
      </c>
      <c r="Q730" s="15">
        <f>-IFERROR(INDEX(Assumptions!$F$89:$F$90,MATCH('PP3'!Q563,Assumptions!$B$89:$B$90,0))*'PP3'!Q250,0)</f>
        <v>0</v>
      </c>
      <c r="R730" s="15">
        <f>-IFERROR(INDEX(Assumptions!$F$89:$F$90,MATCH('PP3'!R563,Assumptions!$B$89:$B$90,0))*'PP3'!R250,0)</f>
        <v>0</v>
      </c>
      <c r="S730" s="15">
        <f>-IFERROR(INDEX(Assumptions!$F$89:$F$90,MATCH('PP3'!S563,Assumptions!$B$89:$B$90,0))*'PP3'!S250,0)</f>
        <v>0</v>
      </c>
      <c r="T730" s="15">
        <f>-IFERROR(INDEX(Assumptions!$F$89:$F$90,MATCH('PP3'!T563,Assumptions!$B$89:$B$90,0))*'PP3'!T250,0)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-IFERROR(INDEX(Assumptions!$F$89:$F$90,MATCH('PP3'!F564,Assumptions!$B$89:$B$90,0))*'PP3'!F251,0)</f>
        <v>0</v>
      </c>
      <c r="G731" s="15">
        <f>-IFERROR(INDEX(Assumptions!$F$89:$F$90,MATCH('PP3'!G564,Assumptions!$B$89:$B$90,0))*'PP3'!G251,0)</f>
        <v>0</v>
      </c>
      <c r="H731" s="15">
        <f>-IFERROR(INDEX(Assumptions!$F$89:$F$90,MATCH('PP3'!H564,Assumptions!$B$89:$B$90,0))*'PP3'!H251,0)</f>
        <v>0</v>
      </c>
      <c r="I731" s="15">
        <f>-IFERROR(INDEX(Assumptions!$F$89:$F$90,MATCH('PP3'!I564,Assumptions!$B$89:$B$90,0))*'PP3'!I251,0)</f>
        <v>0</v>
      </c>
      <c r="J731" s="15">
        <f>-IFERROR(INDEX(Assumptions!$F$89:$F$90,MATCH('PP3'!J564,Assumptions!$B$89:$B$90,0))*'PP3'!J251,0)</f>
        <v>0</v>
      </c>
      <c r="K731" s="15">
        <f>-IFERROR(INDEX(Assumptions!$F$89:$F$90,MATCH('PP3'!K564,Assumptions!$B$89:$B$90,0))*'PP3'!K251,0)</f>
        <v>0</v>
      </c>
      <c r="L731" s="15">
        <f>-IFERROR(INDEX(Assumptions!$F$89:$F$90,MATCH('PP3'!L564,Assumptions!$B$89:$B$90,0))*'PP3'!L251,0)</f>
        <v>0</v>
      </c>
      <c r="M731" s="15">
        <f>-IFERROR(INDEX(Assumptions!$F$89:$F$90,MATCH('PP3'!M564,Assumptions!$B$89:$B$90,0))*'PP3'!M251,0)</f>
        <v>0</v>
      </c>
      <c r="N731" s="15">
        <f>-IFERROR(INDEX(Assumptions!$F$89:$F$90,MATCH('PP3'!N564,Assumptions!$B$89:$B$90,0))*'PP3'!N251,0)</f>
        <v>0</v>
      </c>
      <c r="O731" s="15">
        <f>-IFERROR(INDEX(Assumptions!$F$89:$F$90,MATCH('PP3'!O564,Assumptions!$B$89:$B$90,0))*'PP3'!O251,0)</f>
        <v>0</v>
      </c>
      <c r="P731" s="15">
        <f>-IFERROR(INDEX(Assumptions!$F$89:$F$90,MATCH('PP3'!P564,Assumptions!$B$89:$B$90,0))*'PP3'!P251,0)</f>
        <v>0</v>
      </c>
      <c r="Q731" s="15">
        <f>-IFERROR(INDEX(Assumptions!$F$89:$F$90,MATCH('PP3'!Q564,Assumptions!$B$89:$B$90,0))*'PP3'!Q251,0)</f>
        <v>0</v>
      </c>
      <c r="R731" s="15">
        <f>-IFERROR(INDEX(Assumptions!$F$89:$F$90,MATCH('PP3'!R564,Assumptions!$B$89:$B$90,0))*'PP3'!R251,0)</f>
        <v>0</v>
      </c>
      <c r="S731" s="15">
        <f>-IFERROR(INDEX(Assumptions!$F$89:$F$90,MATCH('PP3'!S564,Assumptions!$B$89:$B$90,0))*'PP3'!S251,0)</f>
        <v>0</v>
      </c>
      <c r="T731" s="15">
        <f>-IFERROR(INDEX(Assumptions!$F$89:$F$90,MATCH('PP3'!T564,Assumptions!$B$89:$B$90,0))*'PP3'!T251,0)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-IFERROR(INDEX(Assumptions!$F$89:$F$90,MATCH('PP3'!F565,Assumptions!$B$89:$B$90,0))*'PP3'!F252,0)</f>
        <v>0</v>
      </c>
      <c r="G732" s="15">
        <f>-IFERROR(INDEX(Assumptions!$F$89:$F$90,MATCH('PP3'!G565,Assumptions!$B$89:$B$90,0))*'PP3'!G252,0)</f>
        <v>0</v>
      </c>
      <c r="H732" s="15">
        <f>-IFERROR(INDEX(Assumptions!$F$89:$F$90,MATCH('PP3'!H565,Assumptions!$B$89:$B$90,0))*'PP3'!H252,0)</f>
        <v>0</v>
      </c>
      <c r="I732" s="15">
        <f>-IFERROR(INDEX(Assumptions!$F$89:$F$90,MATCH('PP3'!I565,Assumptions!$B$89:$B$90,0))*'PP3'!I252,0)</f>
        <v>0</v>
      </c>
      <c r="J732" s="15">
        <f>-IFERROR(INDEX(Assumptions!$F$89:$F$90,MATCH('PP3'!J565,Assumptions!$B$89:$B$90,0))*'PP3'!J252,0)</f>
        <v>0</v>
      </c>
      <c r="K732" s="15">
        <f>-IFERROR(INDEX(Assumptions!$F$89:$F$90,MATCH('PP3'!K565,Assumptions!$B$89:$B$90,0))*'PP3'!K252,0)</f>
        <v>0</v>
      </c>
      <c r="L732" s="15">
        <f>-IFERROR(INDEX(Assumptions!$F$89:$F$90,MATCH('PP3'!L565,Assumptions!$B$89:$B$90,0))*'PP3'!L252,0)</f>
        <v>0</v>
      </c>
      <c r="M732" s="15">
        <f>-IFERROR(INDEX(Assumptions!$F$89:$F$90,MATCH('PP3'!M565,Assumptions!$B$89:$B$90,0))*'PP3'!M252,0)</f>
        <v>0</v>
      </c>
      <c r="N732" s="15">
        <f>-IFERROR(INDEX(Assumptions!$F$89:$F$90,MATCH('PP3'!N565,Assumptions!$B$89:$B$90,0))*'PP3'!N252,0)</f>
        <v>0</v>
      </c>
      <c r="O732" s="15">
        <f>-IFERROR(INDEX(Assumptions!$F$89:$F$90,MATCH('PP3'!O565,Assumptions!$B$89:$B$90,0))*'PP3'!O252,0)</f>
        <v>0</v>
      </c>
      <c r="P732" s="15">
        <f>-IFERROR(INDEX(Assumptions!$F$89:$F$90,MATCH('PP3'!P565,Assumptions!$B$89:$B$90,0))*'PP3'!P252,0)</f>
        <v>0</v>
      </c>
      <c r="Q732" s="15">
        <f>-IFERROR(INDEX(Assumptions!$F$89:$F$90,MATCH('PP3'!Q565,Assumptions!$B$89:$B$90,0))*'PP3'!Q252,0)</f>
        <v>0</v>
      </c>
      <c r="R732" s="15">
        <f>-IFERROR(INDEX(Assumptions!$F$89:$F$90,MATCH('PP3'!R565,Assumptions!$B$89:$B$90,0))*'PP3'!R252,0)</f>
        <v>0</v>
      </c>
      <c r="S732" s="15">
        <f>-IFERROR(INDEX(Assumptions!$F$89:$F$90,MATCH('PP3'!S565,Assumptions!$B$89:$B$90,0))*'PP3'!S252,0)</f>
        <v>0</v>
      </c>
      <c r="T732" s="15">
        <f>-IFERROR(INDEX(Assumptions!$F$89:$F$90,MATCH('PP3'!T565,Assumptions!$B$89:$B$90,0))*'PP3'!T252,0)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-IFERROR(INDEX(Assumptions!$F$89:$F$90,MATCH('PP3'!F566,Assumptions!$B$89:$B$90,0))*'PP3'!F253,0)</f>
        <v>0</v>
      </c>
      <c r="G733" s="15">
        <f>-IFERROR(INDEX(Assumptions!$F$89:$F$90,MATCH('PP3'!G566,Assumptions!$B$89:$B$90,0))*'PP3'!G253,0)</f>
        <v>0</v>
      </c>
      <c r="H733" s="15">
        <f>-IFERROR(INDEX(Assumptions!$F$89:$F$90,MATCH('PP3'!H566,Assumptions!$B$89:$B$90,0))*'PP3'!H253,0)</f>
        <v>0</v>
      </c>
      <c r="I733" s="15">
        <f>-IFERROR(INDEX(Assumptions!$F$89:$F$90,MATCH('PP3'!I566,Assumptions!$B$89:$B$90,0))*'PP3'!I253,0)</f>
        <v>0</v>
      </c>
      <c r="J733" s="15">
        <f>-IFERROR(INDEX(Assumptions!$F$89:$F$90,MATCH('PP3'!J566,Assumptions!$B$89:$B$90,0))*'PP3'!J253,0)</f>
        <v>0</v>
      </c>
      <c r="K733" s="15">
        <f>-IFERROR(INDEX(Assumptions!$F$89:$F$90,MATCH('PP3'!K566,Assumptions!$B$89:$B$90,0))*'PP3'!K253,0)</f>
        <v>0</v>
      </c>
      <c r="L733" s="15">
        <f>-IFERROR(INDEX(Assumptions!$F$89:$F$90,MATCH('PP3'!L566,Assumptions!$B$89:$B$90,0))*'PP3'!L253,0)</f>
        <v>0</v>
      </c>
      <c r="M733" s="15">
        <f>-IFERROR(INDEX(Assumptions!$F$89:$F$90,MATCH('PP3'!M566,Assumptions!$B$89:$B$90,0))*'PP3'!M253,0)</f>
        <v>0</v>
      </c>
      <c r="N733" s="15">
        <f>-IFERROR(INDEX(Assumptions!$F$89:$F$90,MATCH('PP3'!N566,Assumptions!$B$89:$B$90,0))*'PP3'!N253,0)</f>
        <v>0</v>
      </c>
      <c r="O733" s="15">
        <f>-IFERROR(INDEX(Assumptions!$F$89:$F$90,MATCH('PP3'!O566,Assumptions!$B$89:$B$90,0))*'PP3'!O253,0)</f>
        <v>0</v>
      </c>
      <c r="P733" s="15">
        <f>-IFERROR(INDEX(Assumptions!$F$89:$F$90,MATCH('PP3'!P566,Assumptions!$B$89:$B$90,0))*'PP3'!P253,0)</f>
        <v>0</v>
      </c>
      <c r="Q733" s="15">
        <f>-IFERROR(INDEX(Assumptions!$F$89:$F$90,MATCH('PP3'!Q566,Assumptions!$B$89:$B$90,0))*'PP3'!Q253,0)</f>
        <v>0</v>
      </c>
      <c r="R733" s="15">
        <f>-IFERROR(INDEX(Assumptions!$F$89:$F$90,MATCH('PP3'!R566,Assumptions!$B$89:$B$90,0))*'PP3'!R253,0)</f>
        <v>0</v>
      </c>
      <c r="S733" s="15">
        <f>-IFERROR(INDEX(Assumptions!$F$89:$F$90,MATCH('PP3'!S566,Assumptions!$B$89:$B$90,0))*'PP3'!S253,0)</f>
        <v>0</v>
      </c>
      <c r="T733" s="15">
        <f>-IFERROR(INDEX(Assumptions!$F$89:$F$90,MATCH('PP3'!T566,Assumptions!$B$89:$B$90,0))*'PP3'!T253,0)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-519225.00000000006</v>
      </c>
      <c r="G793" s="15">
        <f t="shared" ref="G793:T793" si="297">-IF($D793="Farm",SUMPRODUCT((G$159:G$163)*(G769:G773))/SUM(G159:G163),SUMPRODUCT((G769:G773)*(G$159:G$163))*SUMPRODUCT((G$249:G$253)*(G$569:G$573)))</f>
        <v>-519225.00000000006</v>
      </c>
      <c r="H793" s="15">
        <f t="shared" si="297"/>
        <v>-519225.00000000006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-184143.75000000003</v>
      </c>
      <c r="G794" s="15">
        <f t="shared" ref="G794:T794" si="298">-IF($D794="Farm",SUMPRODUCT((G$159:G$163)*(G775:G779))/SUM(G159:G163),SUMPRODUCT((G775:G779)*(G$159:G$163))*SUMPRODUCT((G$249:G$253)*(G$569:G$573)))</f>
        <v>-184143.75000000003</v>
      </c>
      <c r="H794" s="15">
        <f t="shared" si="298"/>
        <v>-184143.75000000003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-6641.2500000000009</v>
      </c>
      <c r="G795" s="15">
        <f t="shared" ref="G795:T795" si="299">-IFERROR(IF($D795="Farm",SUMPRODUCT((G$159:G$163)*(G781:G785))/SUM(G159:G163),SUMPRODUCT((G781:G785)*(G$159:G$163))*SUMPRODUCT((G$249:G$253)*(G$569:G$573))),0)</f>
        <v>-6641.2500000000009</v>
      </c>
      <c r="H795" s="15">
        <f t="shared" si="299"/>
        <v>-6641.2500000000009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-966.89944134078223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-342.9120111731844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-12.367318435754191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-1562.4645617835715</v>
      </c>
      <c r="G814" s="15">
        <f t="shared" si="302"/>
        <v>-1551.2215450237948</v>
      </c>
      <c r="H814" s="15">
        <f t="shared" si="302"/>
        <v>-1551.2215450237948</v>
      </c>
      <c r="I814" s="15">
        <f t="shared" si="302"/>
        <v>-1551.2215450237948</v>
      </c>
      <c r="J814" s="15">
        <f t="shared" si="302"/>
        <v>-1551.2215450237948</v>
      </c>
      <c r="K814" s="15">
        <f t="shared" si="302"/>
        <v>-1551.2215450237948</v>
      </c>
      <c r="L814" s="15">
        <f t="shared" si="302"/>
        <v>-1551.2215450237948</v>
      </c>
      <c r="M814" s="15">
        <f t="shared" si="302"/>
        <v>-1551.2215450237948</v>
      </c>
      <c r="N814" s="15">
        <f t="shared" si="302"/>
        <v>-1551.2215450237948</v>
      </c>
      <c r="O814" s="15">
        <f t="shared" si="302"/>
        <v>-1551.2215450237948</v>
      </c>
      <c r="P814" s="15">
        <f t="shared" si="302"/>
        <v>-1551.2215450237948</v>
      </c>
      <c r="Q814" s="15">
        <f t="shared" si="302"/>
        <v>-1551.2215450237948</v>
      </c>
      <c r="R814" s="15">
        <f t="shared" si="302"/>
        <v>-1551.2215450237948</v>
      </c>
      <c r="S814" s="15">
        <f t="shared" si="302"/>
        <v>-1551.2215450237948</v>
      </c>
      <c r="T814" s="15">
        <f t="shared" si="302"/>
        <v>-1551.2215450237948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-966.89944134078223</v>
      </c>
      <c r="G915" s="48">
        <f t="shared" si="332"/>
        <v>-966.89944134078223</v>
      </c>
      <c r="H915" s="48">
        <f t="shared" si="332"/>
        <v>-966.89944134078223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-342.9120111731844</v>
      </c>
      <c r="G916" s="48">
        <f t="shared" si="333"/>
        <v>-342.9120111731844</v>
      </c>
      <c r="H916" s="48">
        <f t="shared" si="333"/>
        <v>-342.9120111731844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-12.367318435754191</v>
      </c>
      <c r="G917" s="53">
        <f t="shared" si="334"/>
        <v>-12.367318435754191</v>
      </c>
      <c r="H917" s="53">
        <f t="shared" si="334"/>
        <v>-12.367318435754191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-1562.4645617835715</v>
      </c>
      <c r="G918" s="48">
        <f t="shared" ref="G918:T918" si="335">SUM(G910:G917)</f>
        <v>-1551.2215450237948</v>
      </c>
      <c r="H918" s="48">
        <f t="shared" si="335"/>
        <v>-1551.2215450237948</v>
      </c>
      <c r="I918" s="48">
        <f t="shared" si="335"/>
        <v>-1551.2215450237948</v>
      </c>
      <c r="J918" s="48">
        <f t="shared" si="335"/>
        <v>-1551.2215450237948</v>
      </c>
      <c r="K918" s="48">
        <f t="shared" si="335"/>
        <v>-1551.2215450237948</v>
      </c>
      <c r="L918" s="48">
        <f t="shared" si="335"/>
        <v>-1551.2215450237948</v>
      </c>
      <c r="M918" s="48">
        <f t="shared" si="335"/>
        <v>-1551.2215450237948</v>
      </c>
      <c r="N918" s="48">
        <f t="shared" si="335"/>
        <v>-1551.2215450237948</v>
      </c>
      <c r="O918" s="48">
        <f t="shared" si="335"/>
        <v>-1551.2215450237948</v>
      </c>
      <c r="P918" s="48">
        <f t="shared" si="335"/>
        <v>-1551.2215450237948</v>
      </c>
      <c r="Q918" s="48">
        <f t="shared" si="335"/>
        <v>-1551.2215450237948</v>
      </c>
      <c r="R918" s="48">
        <f t="shared" si="335"/>
        <v>-1551.2215450237948</v>
      </c>
      <c r="S918" s="48">
        <f t="shared" si="335"/>
        <v>-1551.2215450237948</v>
      </c>
      <c r="T918" s="48">
        <f t="shared" si="335"/>
        <v>-1551.2215450237948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-1562.4645617835715</v>
      </c>
      <c r="G940" s="55">
        <f t="shared" ca="1" si="340"/>
        <v>-1551.2215450237948</v>
      </c>
      <c r="H940" s="55">
        <f t="shared" ca="1" si="340"/>
        <v>-1551.2215450237948</v>
      </c>
      <c r="I940" s="55">
        <f t="shared" ca="1" si="340"/>
        <v>-1551.2215450237948</v>
      </c>
      <c r="J940" s="55">
        <f t="shared" ca="1" si="340"/>
        <v>-1551.2215450237948</v>
      </c>
      <c r="K940" s="55">
        <f t="shared" ca="1" si="340"/>
        <v>-1551.2215450237948</v>
      </c>
      <c r="L940" s="55">
        <f t="shared" ca="1" si="340"/>
        <v>-1551.2215450237948</v>
      </c>
      <c r="M940" s="55">
        <f t="shared" ca="1" si="340"/>
        <v>-1551.2215450237948</v>
      </c>
      <c r="N940" s="55">
        <f t="shared" ca="1" si="340"/>
        <v>-1551.2215450237948</v>
      </c>
      <c r="O940" s="55">
        <f t="shared" ca="1" si="340"/>
        <v>-1551.2215450237948</v>
      </c>
      <c r="P940" s="55">
        <f t="shared" ca="1" si="340"/>
        <v>-1551.2215450237948</v>
      </c>
      <c r="Q940" s="55">
        <f t="shared" ca="1" si="340"/>
        <v>-1551.2215450237948</v>
      </c>
      <c r="R940" s="55">
        <f t="shared" ca="1" si="340"/>
        <v>-1551.2215450237948</v>
      </c>
      <c r="S940" s="55">
        <f t="shared" ca="1" si="340"/>
        <v>-1551.2215450237948</v>
      </c>
      <c r="T940" s="55">
        <f t="shared" ca="1" si="340"/>
        <v>-1551.2215450237948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3064.5416666666665</v>
      </c>
      <c r="G953" s="15">
        <f t="shared" ca="1" si="341"/>
        <v>3676.4730246913578</v>
      </c>
      <c r="H953" s="15">
        <f t="shared" ca="1" si="341"/>
        <v>4356.5997222222222</v>
      </c>
      <c r="I953" s="15">
        <f t="shared" ca="1" si="341"/>
        <v>4323.940833333334</v>
      </c>
      <c r="J953" s="15">
        <f t="shared" ca="1" si="341"/>
        <v>4291.2819444444449</v>
      </c>
      <c r="K953" s="15">
        <f t="shared" ca="1" si="341"/>
        <v>4258.6230555555549</v>
      </c>
      <c r="L953" s="15">
        <f t="shared" ca="1" si="341"/>
        <v>3940.6791666666668</v>
      </c>
      <c r="M953" s="15">
        <f t="shared" ca="1" si="341"/>
        <v>3908.0202777777781</v>
      </c>
      <c r="N953" s="15">
        <f t="shared" ca="1" si="341"/>
        <v>3875.361388888889</v>
      </c>
      <c r="O953" s="15">
        <f t="shared" ca="1" si="341"/>
        <v>3842.7024999999999</v>
      </c>
      <c r="P953" s="15">
        <f t="shared" ca="1" si="341"/>
        <v>3810.0436111111112</v>
      </c>
      <c r="Q953" s="15">
        <f t="shared" ca="1" si="341"/>
        <v>3711.250472222222</v>
      </c>
      <c r="R953" s="15">
        <f t="shared" ca="1" si="341"/>
        <v>3612.4573333333337</v>
      </c>
      <c r="S953" s="15">
        <f t="shared" ca="1" si="341"/>
        <v>3513.664194444445</v>
      </c>
      <c r="T953" s="15">
        <f t="shared" ca="1" si="341"/>
        <v>3414.8710555555558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-500.50847457627117</v>
      </c>
      <c r="G960" s="15">
        <f t="shared" ca="1" si="348"/>
        <v>-519.2243565599498</v>
      </c>
      <c r="H960" s="15">
        <f t="shared" ca="1" si="348"/>
        <v>-540.02598870056499</v>
      </c>
      <c r="I960" s="15">
        <f t="shared" ca="1" si="348"/>
        <v>-539.02711864406774</v>
      </c>
      <c r="J960" s="15">
        <f t="shared" ca="1" si="348"/>
        <v>-538.0282485875706</v>
      </c>
      <c r="K960" s="15">
        <f t="shared" ca="1" si="348"/>
        <v>-537.02937853107346</v>
      </c>
      <c r="L960" s="15">
        <f t="shared" ca="1" si="348"/>
        <v>-527.30508474576266</v>
      </c>
      <c r="M960" s="15">
        <f t="shared" ca="1" si="348"/>
        <v>-526.30621468926552</v>
      </c>
      <c r="N960" s="15">
        <f t="shared" ca="1" si="348"/>
        <v>-525.30734463276838</v>
      </c>
      <c r="O960" s="15">
        <f t="shared" ca="1" si="348"/>
        <v>-524.30847457627124</v>
      </c>
      <c r="P960" s="15">
        <f t="shared" ca="1" si="348"/>
        <v>-523.30960451977398</v>
      </c>
      <c r="Q960" s="15">
        <f t="shared" ca="1" si="348"/>
        <v>-520.28802259887004</v>
      </c>
      <c r="R960" s="15">
        <f t="shared" ca="1" si="348"/>
        <v>-517.26644067796599</v>
      </c>
      <c r="S960" s="15">
        <f t="shared" ca="1" si="348"/>
        <v>-514.24485875706216</v>
      </c>
      <c r="T960" s="15">
        <f t="shared" ca="1" si="348"/>
        <v>-511.22327683615816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-966.89944134078223</v>
      </c>
      <c r="G967" s="15">
        <f t="shared" si="356"/>
        <v>-966.89944134078223</v>
      </c>
      <c r="H967" s="15">
        <f t="shared" si="356"/>
        <v>-966.89944134078223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-342.9120111731844</v>
      </c>
      <c r="G968" s="15">
        <f t="shared" si="357"/>
        <v>-342.9120111731844</v>
      </c>
      <c r="H968" s="15">
        <f t="shared" si="357"/>
        <v>-342.9120111731844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-12.367318435754191</v>
      </c>
      <c r="G969" s="15">
        <f t="shared" si="358"/>
        <v>-12.367318435754191</v>
      </c>
      <c r="H969" s="15">
        <f t="shared" si="358"/>
        <v>-12.367318435754191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1699.8186303068235</v>
      </c>
      <c r="G972" s="15">
        <f t="shared" ca="1" si="361"/>
        <v>2304.2771231076131</v>
      </c>
      <c r="H972" s="15">
        <f t="shared" ca="1" si="361"/>
        <v>2963.6021884978632</v>
      </c>
      <c r="I972" s="15">
        <f t="shared" ca="1" si="361"/>
        <v>2931.9421696654722</v>
      </c>
      <c r="J972" s="15">
        <f t="shared" ca="1" si="361"/>
        <v>2900.2821508330803</v>
      </c>
      <c r="K972" s="15">
        <f t="shared" ca="1" si="361"/>
        <v>2868.6221320006875</v>
      </c>
      <c r="L972" s="15">
        <f t="shared" ca="1" si="361"/>
        <v>2560.4025368971093</v>
      </c>
      <c r="M972" s="15">
        <f t="shared" ca="1" si="361"/>
        <v>2528.7425180647174</v>
      </c>
      <c r="N972" s="15">
        <f t="shared" ca="1" si="361"/>
        <v>2497.0824992323251</v>
      </c>
      <c r="O972" s="15">
        <f t="shared" ca="1" si="361"/>
        <v>2465.4224803999332</v>
      </c>
      <c r="P972" s="15">
        <f t="shared" ca="1" si="361"/>
        <v>2433.7624615675422</v>
      </c>
      <c r="Q972" s="15">
        <f t="shared" ca="1" si="361"/>
        <v>2337.9909045995569</v>
      </c>
      <c r="R972" s="15">
        <f t="shared" ca="1" si="361"/>
        <v>2242.2193476315729</v>
      </c>
      <c r="S972" s="15">
        <f t="shared" ca="1" si="361"/>
        <v>2146.4477906635884</v>
      </c>
      <c r="T972" s="15">
        <f t="shared" ca="1" si="361"/>
        <v>2050.6762336956021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1699.8186303068235</v>
      </c>
      <c r="G974" s="15">
        <f t="shared" ca="1" si="362"/>
        <v>2304.2771231076131</v>
      </c>
      <c r="H974" s="15">
        <f t="shared" ca="1" si="362"/>
        <v>2963.6021884978632</v>
      </c>
      <c r="I974" s="15">
        <f t="shared" ca="1" si="362"/>
        <v>2931.9421696654722</v>
      </c>
      <c r="J974" s="15">
        <f t="shared" ca="1" si="362"/>
        <v>2900.2821508330803</v>
      </c>
      <c r="K974" s="15">
        <f t="shared" ca="1" si="362"/>
        <v>2868.6221320006875</v>
      </c>
      <c r="L974" s="15">
        <f t="shared" ca="1" si="362"/>
        <v>2560.4025368971093</v>
      </c>
      <c r="M974" s="15">
        <f t="shared" ca="1" si="362"/>
        <v>2528.7425180647174</v>
      </c>
      <c r="N974" s="15">
        <f t="shared" ca="1" si="362"/>
        <v>2497.0824992323251</v>
      </c>
      <c r="O974" s="15">
        <f t="shared" ca="1" si="362"/>
        <v>2465.4224803999332</v>
      </c>
      <c r="P974" s="15">
        <f t="shared" ca="1" si="362"/>
        <v>2433.7624615675422</v>
      </c>
      <c r="Q974" s="15">
        <f t="shared" ca="1" si="362"/>
        <v>2337.9909045995569</v>
      </c>
      <c r="R974" s="15">
        <f t="shared" ca="1" si="362"/>
        <v>2242.2193476315729</v>
      </c>
      <c r="S974" s="15">
        <f t="shared" ca="1" si="362"/>
        <v>2146.4477906635884</v>
      </c>
      <c r="T974" s="15">
        <f t="shared" ca="1" si="362"/>
        <v>2050.6762336956021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-663.64323409995609</v>
      </c>
      <c r="G976" s="15">
        <f t="shared" ca="1" si="364"/>
        <v>15.070657319791735</v>
      </c>
      <c r="H976" s="15">
        <f t="shared" ca="1" si="364"/>
        <v>690.63162980357583</v>
      </c>
      <c r="I976" s="15">
        <f t="shared" ca="1" si="364"/>
        <v>675.2075180647189</v>
      </c>
      <c r="J976" s="15">
        <f t="shared" ca="1" si="364"/>
        <v>659.78340632586105</v>
      </c>
      <c r="K976" s="15">
        <f t="shared" ca="1" si="364"/>
        <v>644.35929458700275</v>
      </c>
      <c r="L976" s="15">
        <f t="shared" ca="1" si="364"/>
        <v>494.20103030577184</v>
      </c>
      <c r="M976" s="15">
        <f t="shared" ca="1" si="364"/>
        <v>478.77691856691445</v>
      </c>
      <c r="N976" s="15">
        <f t="shared" ca="1" si="364"/>
        <v>463.35280682805615</v>
      </c>
      <c r="O976" s="15">
        <f t="shared" ca="1" si="364"/>
        <v>447.92869508919853</v>
      </c>
      <c r="P976" s="15">
        <f t="shared" ca="1" si="364"/>
        <v>432.50458335034182</v>
      </c>
      <c r="Q976" s="15">
        <f t="shared" ca="1" si="364"/>
        <v>385.84664534029753</v>
      </c>
      <c r="R976" s="15">
        <f t="shared" ca="1" si="364"/>
        <v>339.1887073302546</v>
      </c>
      <c r="S976" s="15">
        <f t="shared" ca="1" si="364"/>
        <v>292.53076932021099</v>
      </c>
      <c r="T976" s="15">
        <f t="shared" ca="1" si="364"/>
        <v>245.87283131016557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0.54825598096090244</v>
      </c>
      <c r="G978" s="37">
        <f t="shared" ref="G978:T978" ca="1" si="365">-SUM(G959:G971)/SUM(G953:G958)</f>
        <v>0.47327473988591934</v>
      </c>
      <c r="H978" s="37">
        <f t="shared" ca="1" si="365"/>
        <v>0.41371111875606897</v>
      </c>
      <c r="I978" s="37">
        <f t="shared" ca="1" si="365"/>
        <v>0.416202556421083</v>
      </c>
      <c r="J978" s="37">
        <f t="shared" ca="1" si="365"/>
        <v>0.41872660940423967</v>
      </c>
      <c r="K978" s="37">
        <f t="shared" ca="1" si="365"/>
        <v>0.42128392237408668</v>
      </c>
      <c r="L978" s="37">
        <f t="shared" ca="1" si="365"/>
        <v>0.44806173043230502</v>
      </c>
      <c r="M978" s="37">
        <f t="shared" ca="1" si="365"/>
        <v>0.45102168010760557</v>
      </c>
      <c r="N978" s="37">
        <f t="shared" ca="1" si="365"/>
        <v>0.45402390214028093</v>
      </c>
      <c r="O978" s="37">
        <f t="shared" ca="1" si="365"/>
        <v>0.45706930860872613</v>
      </c>
      <c r="P978" s="37">
        <f t="shared" ca="1" si="365"/>
        <v>0.46015883802037494</v>
      </c>
      <c r="Q978" s="37">
        <f t="shared" ca="1" si="365"/>
        <v>0.46978327379080698</v>
      </c>
      <c r="R978" s="37">
        <f t="shared" ca="1" si="365"/>
        <v>0.47984885675415695</v>
      </c>
      <c r="S978" s="37">
        <f t="shared" ca="1" si="365"/>
        <v>0.49038662907834796</v>
      </c>
      <c r="T978" s="37">
        <f t="shared" ca="1" si="365"/>
        <v>0.50143061534117195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0.18556701030927836</v>
      </c>
      <c r="G979" s="37">
        <f t="shared" ca="1" si="366"/>
        <v>0.15961010469897405</v>
      </c>
      <c r="H979" s="37">
        <f t="shared" ca="1" si="366"/>
        <v>0.13813467034051294</v>
      </c>
      <c r="I979" s="37">
        <f t="shared" ca="1" si="366"/>
        <v>0.13903294860194645</v>
      </c>
      <c r="J979" s="37">
        <f t="shared" ca="1" si="366"/>
        <v>0.13994298619081114</v>
      </c>
      <c r="K979" s="37">
        <f t="shared" ca="1" si="366"/>
        <v>0.14086501553987077</v>
      </c>
      <c r="L979" s="37">
        <f t="shared" ca="1" si="366"/>
        <v>0.1505196511766814</v>
      </c>
      <c r="M979" s="37">
        <f t="shared" ca="1" si="366"/>
        <v>0.15158684964028199</v>
      </c>
      <c r="N979" s="37">
        <f t="shared" ca="1" si="366"/>
        <v>0.15266928923964232</v>
      </c>
      <c r="O979" s="37">
        <f t="shared" ca="1" si="366"/>
        <v>0.15376729882111739</v>
      </c>
      <c r="P979" s="37">
        <f t="shared" ca="1" si="366"/>
        <v>0.15488121675995051</v>
      </c>
      <c r="Q979" s="37">
        <f t="shared" ca="1" si="366"/>
        <v>0.15835127003583432</v>
      </c>
      <c r="R979" s="37">
        <f t="shared" ca="1" si="366"/>
        <v>0.16198037723430075</v>
      </c>
      <c r="S979" s="37">
        <f t="shared" ca="1" si="366"/>
        <v>0.16577973048952382</v>
      </c>
      <c r="T979" s="37">
        <f t="shared" ca="1" si="366"/>
        <v>0.16976159723207759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5</v>
      </c>
      <c r="G984" s="38">
        <f t="shared" si="369"/>
        <v>5</v>
      </c>
      <c r="H984" s="38">
        <f t="shared" si="369"/>
        <v>5</v>
      </c>
      <c r="I984" s="38">
        <f t="shared" si="369"/>
        <v>5</v>
      </c>
      <c r="J984" s="38">
        <f t="shared" si="369"/>
        <v>5</v>
      </c>
      <c r="K984" s="38">
        <f t="shared" si="369"/>
        <v>5</v>
      </c>
      <c r="L984" s="38">
        <f t="shared" si="369"/>
        <v>5</v>
      </c>
      <c r="M984" s="38">
        <f t="shared" si="369"/>
        <v>5</v>
      </c>
      <c r="N984" s="38">
        <f t="shared" si="369"/>
        <v>5</v>
      </c>
      <c r="O984" s="38">
        <f t="shared" si="369"/>
        <v>5</v>
      </c>
      <c r="P984" s="38">
        <f t="shared" si="369"/>
        <v>5</v>
      </c>
      <c r="Q984" s="38">
        <f t="shared" si="369"/>
        <v>5</v>
      </c>
      <c r="R984" s="38">
        <f t="shared" si="369"/>
        <v>5</v>
      </c>
      <c r="S984" s="38">
        <f t="shared" si="369"/>
        <v>5</v>
      </c>
      <c r="T984" s="38">
        <f t="shared" si="369"/>
        <v>5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110.83333333333331</v>
      </c>
      <c r="G990" s="15">
        <f t="shared" ca="1" si="373"/>
        <v>214.37160493827156</v>
      </c>
      <c r="H990" s="15">
        <f t="shared" ca="1" si="373"/>
        <v>319.1648148148148</v>
      </c>
      <c r="I990" s="15">
        <f t="shared" ca="1" si="373"/>
        <v>316.77222222222224</v>
      </c>
      <c r="J990" s="15">
        <f t="shared" ca="1" si="373"/>
        <v>314.37962962962962</v>
      </c>
      <c r="K990" s="15">
        <f t="shared" ca="1" si="373"/>
        <v>311.987037037037</v>
      </c>
      <c r="L990" s="15">
        <f t="shared" ca="1" si="373"/>
        <v>288.69444444444446</v>
      </c>
      <c r="M990" s="15">
        <f t="shared" ca="1" si="373"/>
        <v>286.30185185185189</v>
      </c>
      <c r="N990" s="15">
        <f t="shared" ca="1" si="373"/>
        <v>283.90925925925933</v>
      </c>
      <c r="O990" s="15">
        <f t="shared" ca="1" si="373"/>
        <v>281.51666666666665</v>
      </c>
      <c r="P990" s="15">
        <f t="shared" ca="1" si="373"/>
        <v>279.12407407407403</v>
      </c>
      <c r="Q990" s="15">
        <f t="shared" ca="1" si="373"/>
        <v>271.8864814814815</v>
      </c>
      <c r="R990" s="15">
        <f t="shared" ca="1" si="373"/>
        <v>264.64888888888891</v>
      </c>
      <c r="S990" s="15">
        <f t="shared" ca="1" si="373"/>
        <v>257.41129629629631</v>
      </c>
      <c r="T990" s="15">
        <f t="shared" ca="1" si="373"/>
        <v>250.17370370370372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395</v>
      </c>
      <c r="G1004" s="15">
        <f t="shared" ca="1" si="380"/>
        <v>490</v>
      </c>
      <c r="H1004" s="15">
        <f t="shared" ca="1" si="380"/>
        <v>585</v>
      </c>
      <c r="I1004" s="15">
        <f t="shared" ca="1" si="380"/>
        <v>585</v>
      </c>
      <c r="J1004" s="15">
        <f t="shared" ca="1" si="380"/>
        <v>585</v>
      </c>
      <c r="K1004" s="15">
        <f t="shared" ca="1" si="380"/>
        <v>585</v>
      </c>
      <c r="L1004" s="15">
        <f t="shared" ca="1" si="380"/>
        <v>526.5</v>
      </c>
      <c r="M1004" s="15">
        <f t="shared" ca="1" si="380"/>
        <v>526.5</v>
      </c>
      <c r="N1004" s="15">
        <f t="shared" ca="1" si="380"/>
        <v>526.5</v>
      </c>
      <c r="O1004" s="15">
        <f t="shared" ca="1" si="380"/>
        <v>526.5</v>
      </c>
      <c r="P1004" s="15">
        <f t="shared" ca="1" si="380"/>
        <v>526.5</v>
      </c>
      <c r="Q1004" s="15">
        <f t="shared" ca="1" si="380"/>
        <v>526.5</v>
      </c>
      <c r="R1004" s="15">
        <f t="shared" ca="1" si="380"/>
        <v>526.5</v>
      </c>
      <c r="S1004" s="15">
        <f t="shared" ca="1" si="380"/>
        <v>526.5</v>
      </c>
      <c r="T1004" s="15">
        <f t="shared" ca="1" si="380"/>
        <v>526.5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592.5</v>
      </c>
      <c r="G1005" s="15">
        <f t="shared" ca="1" si="381"/>
        <v>661.5</v>
      </c>
      <c r="H1005" s="15">
        <f t="shared" ca="1" si="381"/>
        <v>789.75</v>
      </c>
      <c r="I1005" s="15">
        <f t="shared" ca="1" si="381"/>
        <v>789.75</v>
      </c>
      <c r="J1005" s="15">
        <f t="shared" ca="1" si="381"/>
        <v>789.75</v>
      </c>
      <c r="K1005" s="15">
        <f t="shared" ca="1" si="381"/>
        <v>789.75</v>
      </c>
      <c r="L1005" s="15">
        <f t="shared" ca="1" si="381"/>
        <v>789.75</v>
      </c>
      <c r="M1005" s="15">
        <f t="shared" ca="1" si="381"/>
        <v>789.75</v>
      </c>
      <c r="N1005" s="15">
        <f t="shared" ca="1" si="381"/>
        <v>789.75</v>
      </c>
      <c r="O1005" s="15">
        <f t="shared" ca="1" si="381"/>
        <v>789.75</v>
      </c>
      <c r="P1005" s="15">
        <f t="shared" ca="1" si="381"/>
        <v>789.75</v>
      </c>
      <c r="Q1005" s="15">
        <f t="shared" ca="1" si="381"/>
        <v>740.02499999999986</v>
      </c>
      <c r="R1005" s="15">
        <f t="shared" ca="1" si="381"/>
        <v>690.30000000000007</v>
      </c>
      <c r="S1005" s="15">
        <f t="shared" ca="1" si="381"/>
        <v>640.57500000000005</v>
      </c>
      <c r="T1005" s="15">
        <f t="shared" ca="1" si="381"/>
        <v>590.85000000000014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263.33333333333331</v>
      </c>
      <c r="G1006" s="15">
        <f t="shared" ca="1" si="382"/>
        <v>306.09876543209873</v>
      </c>
      <c r="H1006" s="15">
        <f t="shared" ca="1" si="382"/>
        <v>340.88888888888891</v>
      </c>
      <c r="I1006" s="15">
        <f t="shared" ca="1" si="382"/>
        <v>316.33333333333337</v>
      </c>
      <c r="J1006" s="15">
        <f t="shared" ca="1" si="382"/>
        <v>291.77777777777783</v>
      </c>
      <c r="K1006" s="15">
        <f t="shared" ca="1" si="382"/>
        <v>267.22222222222223</v>
      </c>
      <c r="L1006" s="15">
        <f t="shared" ca="1" si="382"/>
        <v>242.6666666666668</v>
      </c>
      <c r="M1006" s="15">
        <f t="shared" ca="1" si="382"/>
        <v>218.11111111111117</v>
      </c>
      <c r="N1006" s="15">
        <f t="shared" ca="1" si="382"/>
        <v>193.55555555555566</v>
      </c>
      <c r="O1006" s="15">
        <f t="shared" ca="1" si="382"/>
        <v>169.00000000000011</v>
      </c>
      <c r="P1006" s="15">
        <f t="shared" ca="1" si="382"/>
        <v>144.44444444444454</v>
      </c>
      <c r="Q1006" s="15">
        <f t="shared" ca="1" si="382"/>
        <v>119.88888888888901</v>
      </c>
      <c r="R1006" s="15">
        <f t="shared" ca="1" si="382"/>
        <v>95.333333333333456</v>
      </c>
      <c r="S1006" s="15">
        <f t="shared" ca="1" si="382"/>
        <v>70.777777777777899</v>
      </c>
      <c r="T1006" s="15">
        <f t="shared" ca="1" si="382"/>
        <v>46.222222222222335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658.33333333333337</v>
      </c>
      <c r="G1007" s="15">
        <f t="shared" ca="1" si="383"/>
        <v>816.66666666666663</v>
      </c>
      <c r="H1007" s="15">
        <f t="shared" ca="1" si="383"/>
        <v>975</v>
      </c>
      <c r="I1007" s="15">
        <f t="shared" ca="1" si="383"/>
        <v>975</v>
      </c>
      <c r="J1007" s="15">
        <f t="shared" ca="1" si="383"/>
        <v>975</v>
      </c>
      <c r="K1007" s="15">
        <f t="shared" ca="1" si="383"/>
        <v>975</v>
      </c>
      <c r="L1007" s="15">
        <f t="shared" ca="1" si="383"/>
        <v>877.5</v>
      </c>
      <c r="M1007" s="15">
        <f t="shared" ca="1" si="383"/>
        <v>877.5</v>
      </c>
      <c r="N1007" s="15">
        <f t="shared" ca="1" si="383"/>
        <v>877.5</v>
      </c>
      <c r="O1007" s="15">
        <f t="shared" ca="1" si="383"/>
        <v>877.5</v>
      </c>
      <c r="P1007" s="15">
        <f t="shared" ca="1" si="383"/>
        <v>877.5</v>
      </c>
      <c r="Q1007" s="15">
        <f t="shared" ca="1" si="383"/>
        <v>877.5</v>
      </c>
      <c r="R1007" s="15">
        <f t="shared" ca="1" si="383"/>
        <v>877.5</v>
      </c>
      <c r="S1007" s="15">
        <f t="shared" ca="1" si="383"/>
        <v>877.5</v>
      </c>
      <c r="T1007" s="15">
        <f t="shared" ca="1" si="383"/>
        <v>877.5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395</v>
      </c>
      <c r="G1008" s="15">
        <f t="shared" ca="1" si="384"/>
        <v>490</v>
      </c>
      <c r="H1008" s="15">
        <f t="shared" ca="1" si="384"/>
        <v>585</v>
      </c>
      <c r="I1008" s="15">
        <f t="shared" ca="1" si="384"/>
        <v>585</v>
      </c>
      <c r="J1008" s="15">
        <f t="shared" ca="1" si="384"/>
        <v>585</v>
      </c>
      <c r="K1008" s="15">
        <f t="shared" ca="1" si="384"/>
        <v>585</v>
      </c>
      <c r="L1008" s="15">
        <f t="shared" ca="1" si="384"/>
        <v>526.5</v>
      </c>
      <c r="M1008" s="15">
        <f t="shared" ca="1" si="384"/>
        <v>526.5</v>
      </c>
      <c r="N1008" s="15">
        <f t="shared" ca="1" si="384"/>
        <v>526.5</v>
      </c>
      <c r="O1008" s="15">
        <f t="shared" ca="1" si="384"/>
        <v>526.5</v>
      </c>
      <c r="P1008" s="15">
        <f t="shared" ca="1" si="384"/>
        <v>526.5</v>
      </c>
      <c r="Q1008" s="15">
        <f t="shared" ca="1" si="384"/>
        <v>526.5</v>
      </c>
      <c r="R1008" s="15">
        <f t="shared" ca="1" si="384"/>
        <v>526.5</v>
      </c>
      <c r="S1008" s="15">
        <f t="shared" ca="1" si="384"/>
        <v>526.5</v>
      </c>
      <c r="T1008" s="15">
        <f t="shared" ca="1" si="384"/>
        <v>526.5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460.83333333333331</v>
      </c>
      <c r="G1009" s="15">
        <f t="shared" ref="G1009:T1009" ca="1" si="385">G662</f>
        <v>552.85308641975303</v>
      </c>
      <c r="H1009" s="15">
        <f t="shared" ca="1" si="385"/>
        <v>655.12777777777774</v>
      </c>
      <c r="I1009" s="15">
        <f t="shared" ca="1" si="385"/>
        <v>650.2166666666667</v>
      </c>
      <c r="J1009" s="15">
        <f t="shared" ca="1" si="385"/>
        <v>645.30555555555554</v>
      </c>
      <c r="K1009" s="15">
        <f t="shared" ca="1" si="385"/>
        <v>640.39444444444439</v>
      </c>
      <c r="L1009" s="15">
        <f t="shared" ca="1" si="385"/>
        <v>592.58333333333337</v>
      </c>
      <c r="M1009" s="15">
        <f t="shared" ca="1" si="385"/>
        <v>587.67222222222222</v>
      </c>
      <c r="N1009" s="15">
        <f t="shared" ca="1" si="385"/>
        <v>582.76111111111118</v>
      </c>
      <c r="O1009" s="15">
        <f t="shared" ca="1" si="385"/>
        <v>577.85</v>
      </c>
      <c r="P1009" s="15">
        <f t="shared" ca="1" si="385"/>
        <v>572.93888888888887</v>
      </c>
      <c r="Q1009" s="15">
        <f t="shared" ca="1" si="385"/>
        <v>558.08277777777778</v>
      </c>
      <c r="R1009" s="15">
        <f t="shared" ca="1" si="385"/>
        <v>543.22666666666669</v>
      </c>
      <c r="S1009" s="15">
        <f t="shared" ca="1" si="385"/>
        <v>528.3705555555556</v>
      </c>
      <c r="T1009" s="15">
        <f t="shared" ca="1" si="385"/>
        <v>513.51444444444451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525.35</v>
      </c>
      <c r="G1019" s="15">
        <f t="shared" ca="1" si="392"/>
        <v>651.70000000000005</v>
      </c>
      <c r="H1019" s="15">
        <f t="shared" ca="1" si="392"/>
        <v>778.05</v>
      </c>
      <c r="I1019" s="15">
        <f t="shared" ca="1" si="392"/>
        <v>778.05</v>
      </c>
      <c r="J1019" s="15">
        <f t="shared" ca="1" si="392"/>
        <v>778.05</v>
      </c>
      <c r="K1019" s="15">
        <f t="shared" ca="1" si="392"/>
        <v>778.05</v>
      </c>
      <c r="L1019" s="15">
        <f t="shared" ca="1" si="392"/>
        <v>700.245</v>
      </c>
      <c r="M1019" s="15">
        <f t="shared" ca="1" si="392"/>
        <v>700.245</v>
      </c>
      <c r="N1019" s="15">
        <f t="shared" ca="1" si="392"/>
        <v>700.245</v>
      </c>
      <c r="O1019" s="15">
        <f t="shared" ca="1" si="392"/>
        <v>700.245</v>
      </c>
      <c r="P1019" s="15">
        <f t="shared" ca="1" si="392"/>
        <v>700.245</v>
      </c>
      <c r="Q1019" s="15">
        <f t="shared" ca="1" si="392"/>
        <v>700.245</v>
      </c>
      <c r="R1019" s="15">
        <f t="shared" ca="1" si="392"/>
        <v>700.245</v>
      </c>
      <c r="S1019" s="15">
        <f t="shared" ca="1" si="392"/>
        <v>700.245</v>
      </c>
      <c r="T1019" s="15">
        <f t="shared" ca="1" si="392"/>
        <v>700.245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788.02499999999998</v>
      </c>
      <c r="G1020" s="15">
        <f t="shared" ca="1" si="393"/>
        <v>879.79499999999996</v>
      </c>
      <c r="H1020" s="15">
        <f t="shared" ca="1" si="393"/>
        <v>1050.3675000000001</v>
      </c>
      <c r="I1020" s="15">
        <f t="shared" ca="1" si="393"/>
        <v>1050.3675000000001</v>
      </c>
      <c r="J1020" s="15">
        <f t="shared" ca="1" si="393"/>
        <v>1050.3675000000001</v>
      </c>
      <c r="K1020" s="15">
        <f t="shared" ca="1" si="393"/>
        <v>1050.3675000000001</v>
      </c>
      <c r="L1020" s="15">
        <f t="shared" ca="1" si="393"/>
        <v>1050.3675000000001</v>
      </c>
      <c r="M1020" s="15">
        <f t="shared" ca="1" si="393"/>
        <v>1050.3675000000001</v>
      </c>
      <c r="N1020" s="15">
        <f t="shared" ca="1" si="393"/>
        <v>1050.3675000000001</v>
      </c>
      <c r="O1020" s="15">
        <f t="shared" ca="1" si="393"/>
        <v>1050.3675000000001</v>
      </c>
      <c r="P1020" s="15">
        <f t="shared" ca="1" si="393"/>
        <v>1050.3675000000001</v>
      </c>
      <c r="Q1020" s="15">
        <f t="shared" ca="1" si="393"/>
        <v>984.23324999999977</v>
      </c>
      <c r="R1020" s="15">
        <f t="shared" ca="1" si="393"/>
        <v>918.09900000000016</v>
      </c>
      <c r="S1020" s="15">
        <f t="shared" ca="1" si="393"/>
        <v>851.96475000000009</v>
      </c>
      <c r="T1020" s="15">
        <f t="shared" ca="1" si="393"/>
        <v>785.83050000000026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350.23333333333329</v>
      </c>
      <c r="G1021" s="15">
        <f t="shared" ca="1" si="394"/>
        <v>407.1113580246913</v>
      </c>
      <c r="H1021" s="15">
        <f t="shared" ca="1" si="394"/>
        <v>453.38222222222225</v>
      </c>
      <c r="I1021" s="15">
        <f t="shared" ca="1" si="394"/>
        <v>420.72333333333336</v>
      </c>
      <c r="J1021" s="15">
        <f t="shared" ca="1" si="394"/>
        <v>388.06444444444452</v>
      </c>
      <c r="K1021" s="15">
        <f t="shared" ca="1" si="394"/>
        <v>355.40555555555557</v>
      </c>
      <c r="L1021" s="15">
        <f t="shared" ca="1" si="394"/>
        <v>322.74666666666684</v>
      </c>
      <c r="M1021" s="15">
        <f t="shared" ca="1" si="394"/>
        <v>290.08777777777789</v>
      </c>
      <c r="N1021" s="15">
        <f t="shared" ca="1" si="394"/>
        <v>257.42888888888905</v>
      </c>
      <c r="O1021" s="15">
        <f t="shared" ca="1" si="394"/>
        <v>224.77000000000015</v>
      </c>
      <c r="P1021" s="15">
        <f t="shared" ca="1" si="394"/>
        <v>192.11111111111123</v>
      </c>
      <c r="Q1021" s="15">
        <f t="shared" ca="1" si="394"/>
        <v>159.45222222222239</v>
      </c>
      <c r="R1021" s="15">
        <f t="shared" ca="1" si="394"/>
        <v>126.79333333333351</v>
      </c>
      <c r="S1021" s="15">
        <f t="shared" ca="1" si="394"/>
        <v>94.134444444444611</v>
      </c>
      <c r="T1021" s="15">
        <f t="shared" ca="1" si="394"/>
        <v>61.475555555555708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875.58333333333337</v>
      </c>
      <c r="G1022" s="15">
        <f t="shared" ca="1" si="395"/>
        <v>1086.1666666666665</v>
      </c>
      <c r="H1022" s="15">
        <f t="shared" ca="1" si="395"/>
        <v>1296.75</v>
      </c>
      <c r="I1022" s="15">
        <f t="shared" ca="1" si="395"/>
        <v>1296.75</v>
      </c>
      <c r="J1022" s="15">
        <f t="shared" ca="1" si="395"/>
        <v>1296.75</v>
      </c>
      <c r="K1022" s="15">
        <f t="shared" ca="1" si="395"/>
        <v>1296.75</v>
      </c>
      <c r="L1022" s="15">
        <f t="shared" ca="1" si="395"/>
        <v>1167.075</v>
      </c>
      <c r="M1022" s="15">
        <f t="shared" ca="1" si="395"/>
        <v>1167.075</v>
      </c>
      <c r="N1022" s="15">
        <f t="shared" ca="1" si="395"/>
        <v>1167.075</v>
      </c>
      <c r="O1022" s="15">
        <f t="shared" ca="1" si="395"/>
        <v>1167.075</v>
      </c>
      <c r="P1022" s="15">
        <f t="shared" ca="1" si="395"/>
        <v>1167.075</v>
      </c>
      <c r="Q1022" s="15">
        <f t="shared" ca="1" si="395"/>
        <v>1167.075</v>
      </c>
      <c r="R1022" s="15">
        <f t="shared" ca="1" si="395"/>
        <v>1167.075</v>
      </c>
      <c r="S1022" s="15">
        <f t="shared" ca="1" si="395"/>
        <v>1167.075</v>
      </c>
      <c r="T1022" s="15">
        <f t="shared" ca="1" si="395"/>
        <v>1167.075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525.35</v>
      </c>
      <c r="G1023" s="15">
        <f t="shared" ca="1" si="396"/>
        <v>651.70000000000005</v>
      </c>
      <c r="H1023" s="15">
        <f t="shared" ca="1" si="396"/>
        <v>778.05</v>
      </c>
      <c r="I1023" s="15">
        <f t="shared" ca="1" si="396"/>
        <v>778.05</v>
      </c>
      <c r="J1023" s="15">
        <f t="shared" ca="1" si="396"/>
        <v>778.05</v>
      </c>
      <c r="K1023" s="15">
        <f t="shared" ca="1" si="396"/>
        <v>778.05</v>
      </c>
      <c r="L1023" s="15">
        <f t="shared" ca="1" si="396"/>
        <v>700.245</v>
      </c>
      <c r="M1023" s="15">
        <f t="shared" ca="1" si="396"/>
        <v>700.245</v>
      </c>
      <c r="N1023" s="15">
        <f t="shared" ca="1" si="396"/>
        <v>700.245</v>
      </c>
      <c r="O1023" s="15">
        <f t="shared" ca="1" si="396"/>
        <v>700.245</v>
      </c>
      <c r="P1023" s="15">
        <f t="shared" ca="1" si="396"/>
        <v>700.245</v>
      </c>
      <c r="Q1023" s="15">
        <f t="shared" ca="1" si="396"/>
        <v>700.245</v>
      </c>
      <c r="R1023" s="15">
        <f t="shared" ca="1" si="396"/>
        <v>700.245</v>
      </c>
      <c r="S1023" s="15">
        <f t="shared" ca="1" si="396"/>
        <v>700.245</v>
      </c>
      <c r="T1023" s="15">
        <f t="shared" ca="1" si="396"/>
        <v>700.245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3064.5416666666665</v>
      </c>
      <c r="G1024" s="15">
        <f t="shared" ref="G1024" ca="1" si="397">SUM(G1019:G1023)</f>
        <v>3676.4730246913578</v>
      </c>
      <c r="H1024" s="15">
        <f t="shared" ref="H1024" ca="1" si="398">SUM(H1019:H1023)</f>
        <v>4356.5997222222222</v>
      </c>
      <c r="I1024" s="15">
        <f t="shared" ref="I1024" ca="1" si="399">SUM(I1019:I1023)</f>
        <v>4323.9408333333331</v>
      </c>
      <c r="J1024" s="15">
        <f t="shared" ref="J1024" ca="1" si="400">SUM(J1019:J1023)</f>
        <v>4291.2819444444449</v>
      </c>
      <c r="K1024" s="15">
        <f t="shared" ref="K1024" ca="1" si="401">SUM(K1019:K1023)</f>
        <v>4258.6230555555558</v>
      </c>
      <c r="L1024" s="15">
        <f t="shared" ref="L1024" ca="1" si="402">SUM(L1019:L1023)</f>
        <v>3940.6791666666668</v>
      </c>
      <c r="M1024" s="15">
        <f t="shared" ref="M1024" ca="1" si="403">SUM(M1019:M1023)</f>
        <v>3908.0202777777777</v>
      </c>
      <c r="N1024" s="15">
        <f t="shared" ref="N1024" ca="1" si="404">SUM(N1019:N1023)</f>
        <v>3875.3613888888895</v>
      </c>
      <c r="O1024" s="15">
        <f t="shared" ref="O1024" ca="1" si="405">SUM(O1019:O1023)</f>
        <v>3842.7025000000003</v>
      </c>
      <c r="P1024" s="15">
        <f t="shared" ref="P1024" ca="1" si="406">SUM(P1019:P1023)</f>
        <v>3810.0436111111112</v>
      </c>
      <c r="Q1024" s="15">
        <f t="shared" ref="Q1024" ca="1" si="407">SUM(Q1019:Q1023)</f>
        <v>3711.250472222222</v>
      </c>
      <c r="R1024" s="15">
        <f t="shared" ref="R1024" ca="1" si="408">SUM(R1019:R1023)</f>
        <v>3612.4573333333337</v>
      </c>
      <c r="S1024" s="15">
        <f t="shared" ref="S1024" ca="1" si="409">SUM(S1019:S1023)</f>
        <v>3513.6641944444445</v>
      </c>
      <c r="T1024" s="15">
        <f t="shared" ref="T1024" ca="1" si="410">SUM(T1019:T1023)</f>
        <v>3414.8710555555563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-409.91664117027364</v>
      </c>
      <c r="G1049" s="15">
        <f t="shared" ca="1" si="429"/>
        <v>-411.53244459797929</v>
      </c>
      <c r="H1049" s="15">
        <f t="shared" ca="1" si="429"/>
        <v>-415.39685137764036</v>
      </c>
      <c r="I1049" s="15">
        <f t="shared" ca="1" si="429"/>
        <v>-415.39685137764036</v>
      </c>
      <c r="J1049" s="15">
        <f t="shared" ca="1" si="429"/>
        <v>-415.39685137764036</v>
      </c>
      <c r="K1049" s="15">
        <f t="shared" ca="1" si="429"/>
        <v>-415.39685137764036</v>
      </c>
      <c r="L1049" s="15">
        <f t="shared" ca="1" si="429"/>
        <v>-413.01719036069119</v>
      </c>
      <c r="M1049" s="15">
        <f t="shared" ca="1" si="429"/>
        <v>-413.01719036069119</v>
      </c>
      <c r="N1049" s="15">
        <f t="shared" ca="1" si="429"/>
        <v>-413.01719036069119</v>
      </c>
      <c r="O1049" s="15">
        <f t="shared" ca="1" si="429"/>
        <v>-413.01719036069119</v>
      </c>
      <c r="P1049" s="15">
        <f t="shared" ca="1" si="429"/>
        <v>-413.01719036069119</v>
      </c>
      <c r="Q1049" s="15">
        <f t="shared" ca="1" si="429"/>
        <v>-413.01719036069119</v>
      </c>
      <c r="R1049" s="15">
        <f t="shared" ca="1" si="429"/>
        <v>-413.01719036069119</v>
      </c>
      <c r="S1049" s="15">
        <f t="shared" ca="1" si="429"/>
        <v>-413.01719036069119</v>
      </c>
      <c r="T1049" s="15">
        <f t="shared" ca="1" si="429"/>
        <v>-413.01719036069119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-417.95053947535837</v>
      </c>
      <c r="G1050" s="15">
        <f t="shared" ca="1" si="430"/>
        <v>-418.50871578442002</v>
      </c>
      <c r="H1050" s="15">
        <f t="shared" ca="1" si="430"/>
        <v>-423.72566493696235</v>
      </c>
      <c r="I1050" s="15">
        <f t="shared" ca="1" si="430"/>
        <v>-423.72566493696235</v>
      </c>
      <c r="J1050" s="15">
        <f t="shared" ca="1" si="430"/>
        <v>-423.72566493696235</v>
      </c>
      <c r="K1050" s="15">
        <f t="shared" ca="1" si="430"/>
        <v>-423.72566493696235</v>
      </c>
      <c r="L1050" s="15">
        <f t="shared" ca="1" si="430"/>
        <v>-423.72566493696235</v>
      </c>
      <c r="M1050" s="15">
        <f t="shared" ca="1" si="430"/>
        <v>-423.72566493696235</v>
      </c>
      <c r="N1050" s="15">
        <f t="shared" ca="1" si="430"/>
        <v>-423.72566493696235</v>
      </c>
      <c r="O1050" s="15">
        <f t="shared" ca="1" si="430"/>
        <v>-423.72566493696235</v>
      </c>
      <c r="P1050" s="15">
        <f t="shared" ca="1" si="430"/>
        <v>-423.72566493696235</v>
      </c>
      <c r="Q1050" s="15">
        <f t="shared" ca="1" si="430"/>
        <v>-421.7029530725556</v>
      </c>
      <c r="R1050" s="15">
        <f t="shared" ca="1" si="430"/>
        <v>-419.6802412081488</v>
      </c>
      <c r="S1050" s="15">
        <f t="shared" ca="1" si="430"/>
        <v>-417.657529343742</v>
      </c>
      <c r="T1050" s="15">
        <f t="shared" ca="1" si="430"/>
        <v>-415.63481747933525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-404.56070896688379</v>
      </c>
      <c r="G1051" s="15">
        <f t="shared" ca="1" si="431"/>
        <v>-404.0517164121664</v>
      </c>
      <c r="H1051" s="15">
        <f t="shared" ca="1" si="431"/>
        <v>-405.46690787481549</v>
      </c>
      <c r="I1051" s="15">
        <f t="shared" ca="1" si="431"/>
        <v>-404.46803781831829</v>
      </c>
      <c r="J1051" s="15">
        <f t="shared" ca="1" si="431"/>
        <v>-403.46916776182115</v>
      </c>
      <c r="K1051" s="15">
        <f t="shared" ca="1" si="431"/>
        <v>-402.47029770532396</v>
      </c>
      <c r="L1051" s="15">
        <f t="shared" ca="1" si="431"/>
        <v>-401.47142764882676</v>
      </c>
      <c r="M1051" s="15">
        <f t="shared" ca="1" si="431"/>
        <v>-400.47255759232957</v>
      </c>
      <c r="N1051" s="15">
        <f t="shared" ca="1" si="431"/>
        <v>-399.47368753583243</v>
      </c>
      <c r="O1051" s="15">
        <f t="shared" ca="1" si="431"/>
        <v>-398.47481747933523</v>
      </c>
      <c r="P1051" s="15">
        <f t="shared" ca="1" si="431"/>
        <v>-397.47594742283809</v>
      </c>
      <c r="Q1051" s="15">
        <f t="shared" ca="1" si="431"/>
        <v>-396.47707736634089</v>
      </c>
      <c r="R1051" s="15">
        <f t="shared" ca="1" si="431"/>
        <v>-395.4782073098437</v>
      </c>
      <c r="S1051" s="15">
        <f t="shared" ca="1" si="431"/>
        <v>-394.47933725334656</v>
      </c>
      <c r="T1051" s="15">
        <f t="shared" ca="1" si="431"/>
        <v>-393.48046719684936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-420.62850557705332</v>
      </c>
      <c r="G1052" s="15">
        <f t="shared" ca="1" si="432"/>
        <v>-424.82058019119961</v>
      </c>
      <c r="H1052" s="15">
        <f t="shared" ca="1" si="432"/>
        <v>-431.26125815730131</v>
      </c>
      <c r="I1052" s="15">
        <f t="shared" ca="1" si="432"/>
        <v>-431.26125815730131</v>
      </c>
      <c r="J1052" s="15">
        <f t="shared" ca="1" si="432"/>
        <v>-431.26125815730131</v>
      </c>
      <c r="K1052" s="15">
        <f t="shared" ca="1" si="432"/>
        <v>-431.26125815730131</v>
      </c>
      <c r="L1052" s="15">
        <f t="shared" ca="1" si="432"/>
        <v>-427.2951564623861</v>
      </c>
      <c r="M1052" s="15">
        <f t="shared" ca="1" si="432"/>
        <v>-427.2951564623861</v>
      </c>
      <c r="N1052" s="15">
        <f t="shared" ca="1" si="432"/>
        <v>-427.2951564623861</v>
      </c>
      <c r="O1052" s="15">
        <f t="shared" ca="1" si="432"/>
        <v>-427.2951564623861</v>
      </c>
      <c r="P1052" s="15">
        <f t="shared" ca="1" si="432"/>
        <v>-427.2951564623861</v>
      </c>
      <c r="Q1052" s="15">
        <f t="shared" ca="1" si="432"/>
        <v>-427.2951564623861</v>
      </c>
      <c r="R1052" s="15">
        <f t="shared" ca="1" si="432"/>
        <v>-427.2951564623861</v>
      </c>
      <c r="S1052" s="15">
        <f t="shared" ca="1" si="432"/>
        <v>-427.2951564623861</v>
      </c>
      <c r="T1052" s="15">
        <f t="shared" ca="1" si="432"/>
        <v>-427.2951564623861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-409.91664117027364</v>
      </c>
      <c r="G1053" s="15">
        <f t="shared" ca="1" si="433"/>
        <v>-411.53244459797929</v>
      </c>
      <c r="H1053" s="15">
        <f t="shared" ca="1" si="433"/>
        <v>-415.39685137764036</v>
      </c>
      <c r="I1053" s="15">
        <f t="shared" ca="1" si="433"/>
        <v>-415.39685137764036</v>
      </c>
      <c r="J1053" s="15">
        <f t="shared" ca="1" si="433"/>
        <v>-415.39685137764036</v>
      </c>
      <c r="K1053" s="15">
        <f t="shared" ca="1" si="433"/>
        <v>-415.39685137764036</v>
      </c>
      <c r="L1053" s="15">
        <f t="shared" ca="1" si="433"/>
        <v>-413.01719036069119</v>
      </c>
      <c r="M1053" s="15">
        <f t="shared" ca="1" si="433"/>
        <v>-413.01719036069119</v>
      </c>
      <c r="N1053" s="15">
        <f t="shared" ca="1" si="433"/>
        <v>-413.01719036069119</v>
      </c>
      <c r="O1053" s="15">
        <f t="shared" ca="1" si="433"/>
        <v>-413.01719036069119</v>
      </c>
      <c r="P1053" s="15">
        <f t="shared" ca="1" si="433"/>
        <v>-413.01719036069119</v>
      </c>
      <c r="Q1053" s="15">
        <f t="shared" ca="1" si="433"/>
        <v>-413.01719036069119</v>
      </c>
      <c r="R1053" s="15">
        <f t="shared" ca="1" si="433"/>
        <v>-413.01719036069119</v>
      </c>
      <c r="S1053" s="15">
        <f t="shared" ca="1" si="433"/>
        <v>-413.01719036069119</v>
      </c>
      <c r="T1053" s="15">
        <f t="shared" ca="1" si="433"/>
        <v>-413.01719036069119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-2062.9730363598428</v>
      </c>
      <c r="G1054" s="15">
        <f t="shared" ref="G1054" ca="1" si="434">SUM(G1049:G1053)</f>
        <v>-2070.4459015837447</v>
      </c>
      <c r="H1054" s="15">
        <f t="shared" ref="H1054" ca="1" si="435">SUM(H1049:H1053)</f>
        <v>-2091.24753372436</v>
      </c>
      <c r="I1054" s="15">
        <f t="shared" ref="I1054" ca="1" si="436">SUM(I1049:I1053)</f>
        <v>-2090.2486636678627</v>
      </c>
      <c r="J1054" s="15">
        <f t="shared" ref="J1054" ca="1" si="437">SUM(J1049:J1053)</f>
        <v>-2089.2497936113655</v>
      </c>
      <c r="K1054" s="15">
        <f t="shared" ref="K1054" ca="1" si="438">SUM(K1049:K1053)</f>
        <v>-2088.2509235548682</v>
      </c>
      <c r="L1054" s="15">
        <f t="shared" ref="L1054" ca="1" si="439">SUM(L1049:L1053)</f>
        <v>-2078.5266297695575</v>
      </c>
      <c r="M1054" s="15">
        <f t="shared" ref="M1054" ca="1" si="440">SUM(M1049:M1053)</f>
        <v>-2077.5277597130603</v>
      </c>
      <c r="N1054" s="15">
        <f t="shared" ref="N1054" ca="1" si="441">SUM(N1049:N1053)</f>
        <v>-2076.528889656563</v>
      </c>
      <c r="O1054" s="15">
        <f t="shared" ref="O1054" ca="1" si="442">SUM(O1049:O1053)</f>
        <v>-2075.5300196000662</v>
      </c>
      <c r="P1054" s="15">
        <f t="shared" ref="P1054" ca="1" si="443">SUM(P1049:P1053)</f>
        <v>-2074.531149543569</v>
      </c>
      <c r="Q1054" s="15">
        <f t="shared" ref="Q1054" ca="1" si="444">SUM(Q1049:Q1053)</f>
        <v>-2071.5095676226651</v>
      </c>
      <c r="R1054" s="15">
        <f t="shared" ref="R1054" ca="1" si="445">SUM(R1049:R1053)</f>
        <v>-2068.4879857017609</v>
      </c>
      <c r="S1054" s="15">
        <f t="shared" ref="S1054" ca="1" si="446">SUM(S1049:S1053)</f>
        <v>-2065.466403780857</v>
      </c>
      <c r="T1054" s="15">
        <f t="shared" ref="T1054" ca="1" si="447">SUM(T1049:T1053)</f>
        <v>-2062.4448218599532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255.08335882972636</v>
      </c>
      <c r="G1064" s="15">
        <f t="shared" ref="G1064:T1064" ca="1" si="467">SUM(,G1019,G1034,G1049)</f>
        <v>379.81755540202073</v>
      </c>
      <c r="H1064" s="15">
        <f t="shared" ca="1" si="467"/>
        <v>502.30314862235957</v>
      </c>
      <c r="I1064" s="15">
        <f t="shared" ca="1" si="467"/>
        <v>502.30314862235957</v>
      </c>
      <c r="J1064" s="15">
        <f t="shared" ca="1" si="467"/>
        <v>502.30314862235957</v>
      </c>
      <c r="K1064" s="15">
        <f t="shared" ca="1" si="467"/>
        <v>502.30314862235957</v>
      </c>
      <c r="L1064" s="15">
        <f t="shared" ca="1" si="467"/>
        <v>426.87780963930879</v>
      </c>
      <c r="M1064" s="15">
        <f t="shared" ca="1" si="467"/>
        <v>426.87780963930879</v>
      </c>
      <c r="N1064" s="15">
        <f t="shared" ca="1" si="467"/>
        <v>426.87780963930879</v>
      </c>
      <c r="O1064" s="15">
        <f t="shared" ca="1" si="467"/>
        <v>426.87780963930879</v>
      </c>
      <c r="P1064" s="15">
        <f t="shared" ca="1" si="467"/>
        <v>426.87780963930879</v>
      </c>
      <c r="Q1064" s="15">
        <f t="shared" ca="1" si="467"/>
        <v>426.87780963930879</v>
      </c>
      <c r="R1064" s="15">
        <f t="shared" ca="1" si="467"/>
        <v>426.87780963930879</v>
      </c>
      <c r="S1064" s="15">
        <f t="shared" ca="1" si="467"/>
        <v>426.87780963930879</v>
      </c>
      <c r="T1064" s="15">
        <f t="shared" ca="1" si="467"/>
        <v>426.87780963930879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509.72446052464159</v>
      </c>
      <c r="G1065" s="15">
        <f t="shared" ca="1" si="468"/>
        <v>600.93628421557992</v>
      </c>
      <c r="H1065" s="15">
        <f t="shared" ca="1" si="468"/>
        <v>766.29183506303775</v>
      </c>
      <c r="I1065" s="15">
        <f t="shared" ca="1" si="468"/>
        <v>766.29183506303775</v>
      </c>
      <c r="J1065" s="15">
        <f t="shared" ca="1" si="468"/>
        <v>766.29183506303775</v>
      </c>
      <c r="K1065" s="15">
        <f t="shared" ca="1" si="468"/>
        <v>766.29183506303775</v>
      </c>
      <c r="L1065" s="15">
        <f t="shared" ca="1" si="468"/>
        <v>766.29183506303775</v>
      </c>
      <c r="M1065" s="15">
        <f t="shared" ca="1" si="468"/>
        <v>766.29183506303775</v>
      </c>
      <c r="N1065" s="15">
        <f t="shared" ca="1" si="468"/>
        <v>766.29183506303775</v>
      </c>
      <c r="O1065" s="15">
        <f t="shared" ca="1" si="468"/>
        <v>766.29183506303775</v>
      </c>
      <c r="P1065" s="15">
        <f t="shared" ca="1" si="468"/>
        <v>766.29183506303775</v>
      </c>
      <c r="Q1065" s="15">
        <f t="shared" ca="1" si="468"/>
        <v>702.18029692744426</v>
      </c>
      <c r="R1065" s="15">
        <f t="shared" ca="1" si="468"/>
        <v>638.06875879185145</v>
      </c>
      <c r="S1065" s="15">
        <f t="shared" ca="1" si="468"/>
        <v>573.95722065625807</v>
      </c>
      <c r="T1065" s="15">
        <f t="shared" ca="1" si="468"/>
        <v>509.84568252066498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85.322624366449531</v>
      </c>
      <c r="G1066" s="15">
        <f t="shared" ca="1" si="469"/>
        <v>142.70964161252488</v>
      </c>
      <c r="H1066" s="15">
        <f t="shared" ca="1" si="469"/>
        <v>187.56531434740674</v>
      </c>
      <c r="I1066" s="15">
        <f t="shared" ca="1" si="469"/>
        <v>155.90529551501504</v>
      </c>
      <c r="J1066" s="15">
        <f t="shared" ca="1" si="469"/>
        <v>124.2452766826234</v>
      </c>
      <c r="K1066" s="15">
        <f t="shared" ca="1" si="469"/>
        <v>92.585257850231585</v>
      </c>
      <c r="L1066" s="15">
        <f t="shared" ca="1" si="469"/>
        <v>60.925239017840113</v>
      </c>
      <c r="M1066" s="15">
        <f t="shared" ca="1" si="469"/>
        <v>29.2652201854483</v>
      </c>
      <c r="N1066" s="15">
        <f t="shared" ca="1" si="469"/>
        <v>-2.3947986469433431</v>
      </c>
      <c r="O1066" s="15">
        <f t="shared" ca="1" si="469"/>
        <v>-34.054817479335043</v>
      </c>
      <c r="P1066" s="15">
        <f t="shared" ca="1" si="469"/>
        <v>-65.714836311726856</v>
      </c>
      <c r="Q1066" s="15">
        <f t="shared" ca="1" si="469"/>
        <v>-97.374855144118499</v>
      </c>
      <c r="R1066" s="15">
        <f t="shared" ca="1" si="469"/>
        <v>-129.0348739765102</v>
      </c>
      <c r="S1066" s="15">
        <f t="shared" ca="1" si="469"/>
        <v>-160.69489280890195</v>
      </c>
      <c r="T1066" s="15">
        <f t="shared" ca="1" si="469"/>
        <v>-192.35491164129365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594.60482775627997</v>
      </c>
      <c r="G1067" s="15">
        <f t="shared" ca="1" si="470"/>
        <v>800.996086475467</v>
      </c>
      <c r="H1067" s="15">
        <f t="shared" ca="1" si="470"/>
        <v>1005.1387418426988</v>
      </c>
      <c r="I1067" s="15">
        <f t="shared" ca="1" si="470"/>
        <v>1005.1387418426988</v>
      </c>
      <c r="J1067" s="15">
        <f t="shared" ca="1" si="470"/>
        <v>1005.1387418426988</v>
      </c>
      <c r="K1067" s="15">
        <f t="shared" ca="1" si="470"/>
        <v>1005.1387418426988</v>
      </c>
      <c r="L1067" s="15">
        <f t="shared" ca="1" si="470"/>
        <v>879.42984353761403</v>
      </c>
      <c r="M1067" s="15">
        <f t="shared" ca="1" si="470"/>
        <v>879.42984353761403</v>
      </c>
      <c r="N1067" s="15">
        <f t="shared" ca="1" si="470"/>
        <v>879.42984353761403</v>
      </c>
      <c r="O1067" s="15">
        <f t="shared" ca="1" si="470"/>
        <v>879.42984353761403</v>
      </c>
      <c r="P1067" s="15">
        <f t="shared" ca="1" si="470"/>
        <v>879.42984353761403</v>
      </c>
      <c r="Q1067" s="15">
        <f t="shared" ca="1" si="470"/>
        <v>879.42984353761403</v>
      </c>
      <c r="R1067" s="15">
        <f t="shared" ca="1" si="470"/>
        <v>879.42984353761403</v>
      </c>
      <c r="S1067" s="15">
        <f t="shared" ca="1" si="470"/>
        <v>879.42984353761403</v>
      </c>
      <c r="T1067" s="15">
        <f t="shared" ca="1" si="470"/>
        <v>879.42984353761403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255.08335882972636</v>
      </c>
      <c r="G1068" s="15">
        <f t="shared" ca="1" si="471"/>
        <v>379.81755540202073</v>
      </c>
      <c r="H1068" s="15">
        <f t="shared" ca="1" si="471"/>
        <v>502.30314862235957</v>
      </c>
      <c r="I1068" s="15">
        <f t="shared" ca="1" si="471"/>
        <v>502.30314862235957</v>
      </c>
      <c r="J1068" s="15">
        <f t="shared" ca="1" si="471"/>
        <v>502.30314862235957</v>
      </c>
      <c r="K1068" s="15">
        <f t="shared" ca="1" si="471"/>
        <v>502.30314862235957</v>
      </c>
      <c r="L1068" s="15">
        <f t="shared" ca="1" si="471"/>
        <v>426.87780963930879</v>
      </c>
      <c r="M1068" s="15">
        <f t="shared" ca="1" si="471"/>
        <v>426.87780963930879</v>
      </c>
      <c r="N1068" s="15">
        <f t="shared" ca="1" si="471"/>
        <v>426.87780963930879</v>
      </c>
      <c r="O1068" s="15">
        <f t="shared" ca="1" si="471"/>
        <v>426.87780963930879</v>
      </c>
      <c r="P1068" s="15">
        <f t="shared" ca="1" si="471"/>
        <v>426.87780963930879</v>
      </c>
      <c r="Q1068" s="15">
        <f t="shared" ca="1" si="471"/>
        <v>426.87780963930879</v>
      </c>
      <c r="R1068" s="15">
        <f t="shared" ca="1" si="471"/>
        <v>426.87780963930879</v>
      </c>
      <c r="S1068" s="15">
        <f t="shared" ca="1" si="471"/>
        <v>426.87780963930879</v>
      </c>
      <c r="T1068" s="15">
        <f t="shared" ca="1" si="471"/>
        <v>426.87780963930879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1699.8186303068237</v>
      </c>
      <c r="G1069" s="15">
        <f t="shared" ref="G1069" ca="1" si="472">SUM(G1064:G1068)</f>
        <v>2304.2771231076135</v>
      </c>
      <c r="H1069" s="15">
        <f t="shared" ref="H1069" ca="1" si="473">SUM(H1064:H1068)</f>
        <v>2963.6021884978622</v>
      </c>
      <c r="I1069" s="15">
        <f t="shared" ref="I1069" ca="1" si="474">SUM(I1064:I1068)</f>
        <v>2931.9421696654708</v>
      </c>
      <c r="J1069" s="15">
        <f t="shared" ref="J1069" ca="1" si="475">SUM(J1064:J1068)</f>
        <v>2900.282150833079</v>
      </c>
      <c r="K1069" s="15">
        <f t="shared" ref="K1069" ca="1" si="476">SUM(K1064:K1068)</f>
        <v>2868.6221320006871</v>
      </c>
      <c r="L1069" s="15">
        <f t="shared" ref="L1069" ca="1" si="477">SUM(L1064:L1068)</f>
        <v>2560.4025368971097</v>
      </c>
      <c r="M1069" s="15">
        <f t="shared" ref="M1069" ca="1" si="478">SUM(M1064:M1068)</f>
        <v>2528.7425180647178</v>
      </c>
      <c r="N1069" s="15">
        <f t="shared" ref="N1069" ca="1" si="479">SUM(N1064:N1068)</f>
        <v>2497.082499232326</v>
      </c>
      <c r="O1069" s="15">
        <f t="shared" ref="O1069" ca="1" si="480">SUM(O1064:O1068)</f>
        <v>2465.4224803999341</v>
      </c>
      <c r="P1069" s="15">
        <f t="shared" ref="P1069" ca="1" si="481">SUM(P1064:P1068)</f>
        <v>2433.7624615675422</v>
      </c>
      <c r="Q1069" s="15">
        <f t="shared" ref="Q1069" ca="1" si="482">SUM(Q1064:Q1068)</f>
        <v>2337.9909045995573</v>
      </c>
      <c r="R1069" s="15">
        <f t="shared" ref="R1069" ca="1" si="483">SUM(R1064:R1068)</f>
        <v>2242.2193476315729</v>
      </c>
      <c r="S1069" s="15">
        <f t="shared" ref="S1069" ca="1" si="484">SUM(S1064:S1068)</f>
        <v>2146.447790663588</v>
      </c>
      <c r="T1069" s="15">
        <f t="shared" ref="T1069" ca="1" si="485">SUM(T1064:T1068)</f>
        <v>2050.6762336956031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-312.49291235671433</v>
      </c>
      <c r="G1078" s="15">
        <f t="shared" si="486"/>
        <v>-310.24430900475897</v>
      </c>
      <c r="H1078" s="15">
        <f t="shared" si="486"/>
        <v>-310.24430900475897</v>
      </c>
      <c r="I1078" s="15">
        <f t="shared" si="486"/>
        <v>-310.24430900475897</v>
      </c>
      <c r="J1078" s="15">
        <f t="shared" si="486"/>
        <v>-310.24430900475897</v>
      </c>
      <c r="K1078" s="15">
        <f t="shared" si="486"/>
        <v>-310.24430900475897</v>
      </c>
      <c r="L1078" s="15">
        <f t="shared" si="486"/>
        <v>-310.24430900475897</v>
      </c>
      <c r="M1078" s="15">
        <f t="shared" si="486"/>
        <v>-310.24430900475897</v>
      </c>
      <c r="N1078" s="15">
        <f t="shared" si="486"/>
        <v>-310.24430900475897</v>
      </c>
      <c r="O1078" s="15">
        <f t="shared" si="486"/>
        <v>-310.24430900475897</v>
      </c>
      <c r="P1078" s="15">
        <f t="shared" si="486"/>
        <v>-310.24430900475897</v>
      </c>
      <c r="Q1078" s="15">
        <f t="shared" si="486"/>
        <v>-310.24430900475897</v>
      </c>
      <c r="R1078" s="15">
        <f t="shared" si="486"/>
        <v>-310.24430900475897</v>
      </c>
      <c r="S1078" s="15">
        <f t="shared" si="486"/>
        <v>-310.24430900475897</v>
      </c>
      <c r="T1078" s="15">
        <f t="shared" si="486"/>
        <v>-310.24430900475897</v>
      </c>
    </row>
    <row r="1079" spans="4:20">
      <c r="F1079" s="15">
        <f t="shared" ref="F1079:T1079" si="487">F7*SUMPRODUCT(F$807:F$812,F$166:F$171)</f>
        <v>-312.49291235671433</v>
      </c>
      <c r="G1079" s="15">
        <f t="shared" si="487"/>
        <v>-310.24430900475897</v>
      </c>
      <c r="H1079" s="15">
        <f t="shared" si="487"/>
        <v>-310.24430900475897</v>
      </c>
      <c r="I1079" s="15">
        <f t="shared" si="487"/>
        <v>-310.24430900475897</v>
      </c>
      <c r="J1079" s="15">
        <f t="shared" si="487"/>
        <v>-310.24430900475897</v>
      </c>
      <c r="K1079" s="15">
        <f t="shared" si="487"/>
        <v>-310.24430900475897</v>
      </c>
      <c r="L1079" s="15">
        <f t="shared" si="487"/>
        <v>-310.24430900475897</v>
      </c>
      <c r="M1079" s="15">
        <f t="shared" si="487"/>
        <v>-310.24430900475897</v>
      </c>
      <c r="N1079" s="15">
        <f t="shared" si="487"/>
        <v>-310.24430900475897</v>
      </c>
      <c r="O1079" s="15">
        <f t="shared" si="487"/>
        <v>-310.24430900475897</v>
      </c>
      <c r="P1079" s="15">
        <f t="shared" si="487"/>
        <v>-310.24430900475897</v>
      </c>
      <c r="Q1079" s="15">
        <f t="shared" si="487"/>
        <v>-310.24430900475897</v>
      </c>
      <c r="R1079" s="15">
        <f t="shared" si="487"/>
        <v>-310.24430900475897</v>
      </c>
      <c r="S1079" s="15">
        <f t="shared" si="487"/>
        <v>-310.24430900475897</v>
      </c>
      <c r="T1079" s="15">
        <f t="shared" si="487"/>
        <v>-310.24430900475897</v>
      </c>
    </row>
    <row r="1080" spans="4:20">
      <c r="F1080" s="15">
        <f t="shared" ref="F1080:T1080" si="488">F8*SUMPRODUCT(F$807:F$812,F$166:F$171)</f>
        <v>-312.49291235671433</v>
      </c>
      <c r="G1080" s="15">
        <f t="shared" si="488"/>
        <v>-310.24430900475897</v>
      </c>
      <c r="H1080" s="15">
        <f t="shared" si="488"/>
        <v>-310.24430900475897</v>
      </c>
      <c r="I1080" s="15">
        <f t="shared" si="488"/>
        <v>-310.24430900475897</v>
      </c>
      <c r="J1080" s="15">
        <f t="shared" si="488"/>
        <v>-310.24430900475897</v>
      </c>
      <c r="K1080" s="15">
        <f t="shared" si="488"/>
        <v>-310.24430900475897</v>
      </c>
      <c r="L1080" s="15">
        <f t="shared" si="488"/>
        <v>-310.24430900475897</v>
      </c>
      <c r="M1080" s="15">
        <f t="shared" si="488"/>
        <v>-310.24430900475897</v>
      </c>
      <c r="N1080" s="15">
        <f t="shared" si="488"/>
        <v>-310.24430900475897</v>
      </c>
      <c r="O1080" s="15">
        <f t="shared" si="488"/>
        <v>-310.24430900475897</v>
      </c>
      <c r="P1080" s="15">
        <f t="shared" si="488"/>
        <v>-310.24430900475897</v>
      </c>
      <c r="Q1080" s="15">
        <f t="shared" si="488"/>
        <v>-310.24430900475897</v>
      </c>
      <c r="R1080" s="15">
        <f t="shared" si="488"/>
        <v>-310.24430900475897</v>
      </c>
      <c r="S1080" s="15">
        <f t="shared" si="488"/>
        <v>-310.24430900475897</v>
      </c>
      <c r="T1080" s="15">
        <f t="shared" si="488"/>
        <v>-310.24430900475897</v>
      </c>
    </row>
    <row r="1081" spans="4:20">
      <c r="F1081" s="15">
        <f t="shared" ref="F1081:T1081" si="489">F9*SUMPRODUCT(F$807:F$812,F$166:F$171)</f>
        <v>-312.49291235671433</v>
      </c>
      <c r="G1081" s="15">
        <f t="shared" si="489"/>
        <v>-310.24430900475897</v>
      </c>
      <c r="H1081" s="15">
        <f t="shared" si="489"/>
        <v>-310.24430900475897</v>
      </c>
      <c r="I1081" s="15">
        <f t="shared" si="489"/>
        <v>-310.24430900475897</v>
      </c>
      <c r="J1081" s="15">
        <f t="shared" si="489"/>
        <v>-310.24430900475897</v>
      </c>
      <c r="K1081" s="15">
        <f t="shared" si="489"/>
        <v>-310.24430900475897</v>
      </c>
      <c r="L1081" s="15">
        <f t="shared" si="489"/>
        <v>-310.24430900475897</v>
      </c>
      <c r="M1081" s="15">
        <f t="shared" si="489"/>
        <v>-310.24430900475897</v>
      </c>
      <c r="N1081" s="15">
        <f t="shared" si="489"/>
        <v>-310.24430900475897</v>
      </c>
      <c r="O1081" s="15">
        <f t="shared" si="489"/>
        <v>-310.24430900475897</v>
      </c>
      <c r="P1081" s="15">
        <f t="shared" si="489"/>
        <v>-310.24430900475897</v>
      </c>
      <c r="Q1081" s="15">
        <f t="shared" si="489"/>
        <v>-310.24430900475897</v>
      </c>
      <c r="R1081" s="15">
        <f t="shared" si="489"/>
        <v>-310.24430900475897</v>
      </c>
      <c r="S1081" s="15">
        <f t="shared" si="489"/>
        <v>-310.24430900475897</v>
      </c>
      <c r="T1081" s="15">
        <f t="shared" si="489"/>
        <v>-310.24430900475897</v>
      </c>
    </row>
    <row r="1082" spans="4:20">
      <c r="F1082" s="15">
        <f t="shared" ref="F1082:T1082" si="490">F10*SUMPRODUCT(F$807:F$812,F$166:F$171)</f>
        <v>-312.49291235671433</v>
      </c>
      <c r="G1082" s="15">
        <f t="shared" si="490"/>
        <v>-310.24430900475897</v>
      </c>
      <c r="H1082" s="15">
        <f t="shared" si="490"/>
        <v>-310.24430900475897</v>
      </c>
      <c r="I1082" s="15">
        <f t="shared" si="490"/>
        <v>-310.24430900475897</v>
      </c>
      <c r="J1082" s="15">
        <f t="shared" si="490"/>
        <v>-310.24430900475897</v>
      </c>
      <c r="K1082" s="15">
        <f t="shared" si="490"/>
        <v>-310.24430900475897</v>
      </c>
      <c r="L1082" s="15">
        <f t="shared" si="490"/>
        <v>-310.24430900475897</v>
      </c>
      <c r="M1082" s="15">
        <f t="shared" si="490"/>
        <v>-310.24430900475897</v>
      </c>
      <c r="N1082" s="15">
        <f t="shared" si="490"/>
        <v>-310.24430900475897</v>
      </c>
      <c r="O1082" s="15">
        <f t="shared" si="490"/>
        <v>-310.24430900475897</v>
      </c>
      <c r="P1082" s="15">
        <f t="shared" si="490"/>
        <v>-310.24430900475897</v>
      </c>
      <c r="Q1082" s="15">
        <f t="shared" si="490"/>
        <v>-310.24430900475897</v>
      </c>
      <c r="R1082" s="15">
        <f t="shared" si="490"/>
        <v>-310.24430900475897</v>
      </c>
      <c r="S1082" s="15">
        <f t="shared" si="490"/>
        <v>-310.24430900475897</v>
      </c>
      <c r="T1082" s="15">
        <f t="shared" si="490"/>
        <v>-310.24430900475897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-97.423728813559308</v>
      </c>
      <c r="G1091" s="15">
        <f t="shared" ca="1" si="496"/>
        <v>-101.28813559322032</v>
      </c>
      <c r="H1091" s="15">
        <f t="shared" ca="1" si="496"/>
        <v>-105.15254237288136</v>
      </c>
      <c r="I1091" s="15">
        <f t="shared" ca="1" si="496"/>
        <v>-105.15254237288136</v>
      </c>
      <c r="J1091" s="15">
        <f t="shared" ca="1" si="496"/>
        <v>-105.15254237288136</v>
      </c>
      <c r="K1091" s="15">
        <f t="shared" ca="1" si="496"/>
        <v>-105.15254237288136</v>
      </c>
      <c r="L1091" s="15">
        <f t="shared" ca="1" si="496"/>
        <v>-102.77288135593218</v>
      </c>
      <c r="M1091" s="15">
        <f t="shared" ca="1" si="496"/>
        <v>-102.77288135593218</v>
      </c>
      <c r="N1091" s="15">
        <f t="shared" ca="1" si="496"/>
        <v>-102.77288135593218</v>
      </c>
      <c r="O1091" s="15">
        <f t="shared" ca="1" si="496"/>
        <v>-102.77288135593218</v>
      </c>
      <c r="P1091" s="15">
        <f t="shared" ca="1" si="496"/>
        <v>-102.77288135593218</v>
      </c>
      <c r="Q1091" s="15">
        <f t="shared" ca="1" si="496"/>
        <v>-102.77288135593218</v>
      </c>
      <c r="R1091" s="15">
        <f t="shared" ca="1" si="496"/>
        <v>-102.77288135593218</v>
      </c>
      <c r="S1091" s="15">
        <f t="shared" ca="1" si="496"/>
        <v>-102.77288135593218</v>
      </c>
      <c r="T1091" s="15">
        <f t="shared" ca="1" si="496"/>
        <v>-102.77288135593218</v>
      </c>
    </row>
    <row r="1092" spans="4:20">
      <c r="F1092" s="15">
        <f t="shared" ref="F1092:T1092" ca="1" si="497">(SUM(F694,F706,F699,F711)*F$718*F$722)</f>
        <v>-105.45762711864406</v>
      </c>
      <c r="G1092" s="15">
        <f t="shared" ca="1" si="497"/>
        <v>-108.26440677966102</v>
      </c>
      <c r="H1092" s="15">
        <f t="shared" ca="1" si="497"/>
        <v>-113.48135593220337</v>
      </c>
      <c r="I1092" s="15">
        <f t="shared" ca="1" si="497"/>
        <v>-113.48135593220337</v>
      </c>
      <c r="J1092" s="15">
        <f t="shared" ca="1" si="497"/>
        <v>-113.48135593220337</v>
      </c>
      <c r="K1092" s="15">
        <f t="shared" ca="1" si="497"/>
        <v>-113.48135593220337</v>
      </c>
      <c r="L1092" s="15">
        <f t="shared" ca="1" si="497"/>
        <v>-113.48135593220337</v>
      </c>
      <c r="M1092" s="15">
        <f t="shared" ca="1" si="497"/>
        <v>-113.48135593220337</v>
      </c>
      <c r="N1092" s="15">
        <f t="shared" ca="1" si="497"/>
        <v>-113.48135593220337</v>
      </c>
      <c r="O1092" s="15">
        <f t="shared" ca="1" si="497"/>
        <v>-113.48135593220337</v>
      </c>
      <c r="P1092" s="15">
        <f t="shared" ca="1" si="497"/>
        <v>-113.48135593220337</v>
      </c>
      <c r="Q1092" s="15">
        <f t="shared" ca="1" si="497"/>
        <v>-111.4586440677966</v>
      </c>
      <c r="R1092" s="15">
        <f t="shared" ca="1" si="497"/>
        <v>-109.43593220338983</v>
      </c>
      <c r="S1092" s="15">
        <f t="shared" ca="1" si="497"/>
        <v>-107.41322033898305</v>
      </c>
      <c r="T1092" s="15">
        <f t="shared" ca="1" si="497"/>
        <v>-105.39050847457627</v>
      </c>
    </row>
    <row r="1093" spans="4:20">
      <c r="F1093" s="15">
        <f t="shared" ref="F1093:T1093" ca="1" si="498">(SUM(F695,F707,F700,F712)*F$718*F$722)</f>
        <v>-92.067796610169495</v>
      </c>
      <c r="G1093" s="15">
        <f t="shared" ca="1" si="498"/>
        <v>-93.80740740740741</v>
      </c>
      <c r="H1093" s="15">
        <f t="shared" ca="1" si="498"/>
        <v>-95.222598870056501</v>
      </c>
      <c r="I1093" s="15">
        <f t="shared" ca="1" si="498"/>
        <v>-94.223728813559319</v>
      </c>
      <c r="J1093" s="15">
        <f t="shared" ca="1" si="498"/>
        <v>-93.224858757062151</v>
      </c>
      <c r="K1093" s="15">
        <f t="shared" ca="1" si="498"/>
        <v>-92.225988700564969</v>
      </c>
      <c r="L1093" s="15">
        <f t="shared" ca="1" si="498"/>
        <v>-91.227118644067801</v>
      </c>
      <c r="M1093" s="15">
        <f t="shared" ca="1" si="498"/>
        <v>-90.228248587570604</v>
      </c>
      <c r="N1093" s="15">
        <f t="shared" ca="1" si="498"/>
        <v>-89.229378531073436</v>
      </c>
      <c r="O1093" s="15">
        <f t="shared" ca="1" si="498"/>
        <v>-88.230508474576268</v>
      </c>
      <c r="P1093" s="15">
        <f t="shared" ca="1" si="498"/>
        <v>-87.2316384180791</v>
      </c>
      <c r="Q1093" s="15">
        <f t="shared" ca="1" si="498"/>
        <v>-86.232768361581932</v>
      </c>
      <c r="R1093" s="15">
        <f t="shared" ca="1" si="498"/>
        <v>-85.233898305084736</v>
      </c>
      <c r="S1093" s="15">
        <f t="shared" ca="1" si="498"/>
        <v>-84.235028248587568</v>
      </c>
      <c r="T1093" s="15">
        <f t="shared" ca="1" si="498"/>
        <v>-83.236158192090386</v>
      </c>
    </row>
    <row r="1094" spans="4:20">
      <c r="F1094" s="15">
        <f t="shared" ref="F1094:T1094" ca="1" si="499">(SUM(F696,F708,F701,F713)*F$718*F$722)</f>
        <v>-108.13559322033899</v>
      </c>
      <c r="G1094" s="15">
        <f t="shared" ca="1" si="499"/>
        <v>-114.57627118644066</v>
      </c>
      <c r="H1094" s="15">
        <f t="shared" ca="1" si="499"/>
        <v>-121.01694915254235</v>
      </c>
      <c r="I1094" s="15">
        <f t="shared" ca="1" si="499"/>
        <v>-121.01694915254235</v>
      </c>
      <c r="J1094" s="15">
        <f t="shared" ca="1" si="499"/>
        <v>-121.01694915254235</v>
      </c>
      <c r="K1094" s="15">
        <f t="shared" ca="1" si="499"/>
        <v>-121.01694915254235</v>
      </c>
      <c r="L1094" s="15">
        <f t="shared" ca="1" si="499"/>
        <v>-117.0508474576271</v>
      </c>
      <c r="M1094" s="15">
        <f t="shared" ca="1" si="499"/>
        <v>-117.0508474576271</v>
      </c>
      <c r="N1094" s="15">
        <f t="shared" ca="1" si="499"/>
        <v>-117.0508474576271</v>
      </c>
      <c r="O1094" s="15">
        <f t="shared" ca="1" si="499"/>
        <v>-117.0508474576271</v>
      </c>
      <c r="P1094" s="15">
        <f t="shared" ca="1" si="499"/>
        <v>-117.0508474576271</v>
      </c>
      <c r="Q1094" s="15">
        <f t="shared" ca="1" si="499"/>
        <v>-117.0508474576271</v>
      </c>
      <c r="R1094" s="15">
        <f t="shared" ca="1" si="499"/>
        <v>-117.0508474576271</v>
      </c>
      <c r="S1094" s="15">
        <f t="shared" ca="1" si="499"/>
        <v>-117.0508474576271</v>
      </c>
      <c r="T1094" s="15">
        <f t="shared" ca="1" si="499"/>
        <v>-117.0508474576271</v>
      </c>
    </row>
    <row r="1095" spans="4:20">
      <c r="F1095" s="15">
        <f t="shared" ref="F1095:T1095" ca="1" si="500">(SUM(F697,F709,F702,F714)*F$718*F$722)</f>
        <v>-97.423728813559308</v>
      </c>
      <c r="G1095" s="15">
        <f t="shared" ca="1" si="500"/>
        <v>-101.28813559322032</v>
      </c>
      <c r="H1095" s="15">
        <f t="shared" ca="1" si="500"/>
        <v>-105.15254237288136</v>
      </c>
      <c r="I1095" s="15">
        <f t="shared" ca="1" si="500"/>
        <v>-105.15254237288136</v>
      </c>
      <c r="J1095" s="15">
        <f t="shared" ca="1" si="500"/>
        <v>-105.15254237288136</v>
      </c>
      <c r="K1095" s="15">
        <f t="shared" ca="1" si="500"/>
        <v>-105.15254237288136</v>
      </c>
      <c r="L1095" s="15">
        <f t="shared" ca="1" si="500"/>
        <v>-102.77288135593218</v>
      </c>
      <c r="M1095" s="15">
        <f t="shared" ca="1" si="500"/>
        <v>-102.77288135593218</v>
      </c>
      <c r="N1095" s="15">
        <f t="shared" ca="1" si="500"/>
        <v>-102.77288135593218</v>
      </c>
      <c r="O1095" s="15">
        <f t="shared" ca="1" si="500"/>
        <v>-102.77288135593218</v>
      </c>
      <c r="P1095" s="15">
        <f t="shared" ca="1" si="500"/>
        <v>-102.77288135593218</v>
      </c>
      <c r="Q1095" s="15">
        <f t="shared" ca="1" si="500"/>
        <v>-102.77288135593218</v>
      </c>
      <c r="R1095" s="15">
        <f t="shared" ca="1" si="500"/>
        <v>-102.77288135593218</v>
      </c>
      <c r="S1095" s="15">
        <f t="shared" ca="1" si="500"/>
        <v>-102.77288135593218</v>
      </c>
      <c r="T1095" s="15">
        <f t="shared" ca="1" si="500"/>
        <v>-102.77288135593218</v>
      </c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669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input'!$E$42*'PP4'!F51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117</v>
      </c>
      <c r="G97" s="15" t="str">
        <f>F97</f>
        <v>PP4</v>
      </c>
      <c r="H97" s="15" t="str">
        <f t="shared" ref="H97:T97" si="38">G97</f>
        <v>PP4</v>
      </c>
      <c r="I97" s="15" t="str">
        <f t="shared" si="38"/>
        <v>PP4</v>
      </c>
      <c r="J97" s="15" t="str">
        <f t="shared" si="38"/>
        <v>PP4</v>
      </c>
      <c r="K97" s="15" t="str">
        <f t="shared" si="38"/>
        <v>PP4</v>
      </c>
      <c r="L97" s="15" t="str">
        <f t="shared" si="38"/>
        <v>PP4</v>
      </c>
      <c r="M97" s="15" t="str">
        <f t="shared" si="38"/>
        <v>PP4</v>
      </c>
      <c r="N97" s="15" t="str">
        <f t="shared" si="38"/>
        <v>PP4</v>
      </c>
      <c r="O97" s="15" t="str">
        <f t="shared" si="38"/>
        <v>PP4</v>
      </c>
      <c r="P97" s="15" t="str">
        <f t="shared" si="38"/>
        <v>PP4</v>
      </c>
      <c r="Q97" s="15" t="str">
        <f t="shared" si="38"/>
        <v>PP4</v>
      </c>
      <c r="R97" s="15" t="str">
        <f t="shared" si="38"/>
        <v>PP4</v>
      </c>
      <c r="S97" s="15" t="str">
        <f t="shared" si="38"/>
        <v>PP4</v>
      </c>
      <c r="T97" s="15" t="str">
        <f t="shared" si="38"/>
        <v>PP4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117</v>
      </c>
      <c r="G98" s="15" t="str">
        <f t="shared" ref="G98:T101" si="39">F98</f>
        <v>PP4</v>
      </c>
      <c r="H98" s="15" t="str">
        <f t="shared" si="39"/>
        <v>PP4</v>
      </c>
      <c r="I98" s="15" t="str">
        <f t="shared" si="39"/>
        <v>PP4</v>
      </c>
      <c r="J98" s="15" t="str">
        <f t="shared" si="39"/>
        <v>PP4</v>
      </c>
      <c r="K98" s="15" t="str">
        <f t="shared" si="39"/>
        <v>PP4</v>
      </c>
      <c r="L98" s="15" t="str">
        <f t="shared" si="39"/>
        <v>PP4</v>
      </c>
      <c r="M98" s="15" t="str">
        <f t="shared" si="39"/>
        <v>PP4</v>
      </c>
      <c r="N98" s="15" t="str">
        <f t="shared" si="39"/>
        <v>PP4</v>
      </c>
      <c r="O98" s="15" t="str">
        <f t="shared" si="39"/>
        <v>PP4</v>
      </c>
      <c r="P98" s="15" t="str">
        <f t="shared" si="39"/>
        <v>PP4</v>
      </c>
      <c r="Q98" s="15" t="str">
        <f t="shared" si="39"/>
        <v>PP4</v>
      </c>
      <c r="R98" s="15" t="str">
        <f t="shared" si="39"/>
        <v>PP4</v>
      </c>
      <c r="S98" s="15" t="str">
        <f t="shared" si="39"/>
        <v>PP4</v>
      </c>
      <c r="T98" s="15" t="str">
        <f t="shared" si="39"/>
        <v>PP4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117</v>
      </c>
      <c r="G99" s="15" t="str">
        <f t="shared" si="39"/>
        <v>PP4</v>
      </c>
      <c r="H99" s="15" t="str">
        <f t="shared" si="39"/>
        <v>PP4</v>
      </c>
      <c r="I99" s="15" t="str">
        <f t="shared" si="39"/>
        <v>PP4</v>
      </c>
      <c r="J99" s="15" t="str">
        <f t="shared" si="39"/>
        <v>PP4</v>
      </c>
      <c r="K99" s="15" t="str">
        <f t="shared" si="39"/>
        <v>PP4</v>
      </c>
      <c r="L99" s="15" t="str">
        <f t="shared" si="39"/>
        <v>PP4</v>
      </c>
      <c r="M99" s="15" t="str">
        <f t="shared" si="39"/>
        <v>PP4</v>
      </c>
      <c r="N99" s="15" t="str">
        <f t="shared" si="39"/>
        <v>PP4</v>
      </c>
      <c r="O99" s="15" t="str">
        <f t="shared" si="39"/>
        <v>PP4</v>
      </c>
      <c r="P99" s="15" t="str">
        <f t="shared" si="39"/>
        <v>PP4</v>
      </c>
      <c r="Q99" s="15" t="str">
        <f t="shared" si="39"/>
        <v>PP4</v>
      </c>
      <c r="R99" s="15" t="str">
        <f t="shared" si="39"/>
        <v>PP4</v>
      </c>
      <c r="S99" s="15" t="str">
        <f t="shared" si="39"/>
        <v>PP4</v>
      </c>
      <c r="T99" s="15" t="str">
        <f t="shared" si="39"/>
        <v>PP4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117</v>
      </c>
      <c r="G100" s="15" t="str">
        <f t="shared" si="39"/>
        <v>PP4</v>
      </c>
      <c r="H100" s="15" t="str">
        <f t="shared" si="39"/>
        <v>PP4</v>
      </c>
      <c r="I100" s="15" t="str">
        <f t="shared" si="39"/>
        <v>PP4</v>
      </c>
      <c r="J100" s="15" t="str">
        <f t="shared" si="39"/>
        <v>PP4</v>
      </c>
      <c r="K100" s="15" t="str">
        <f t="shared" si="39"/>
        <v>PP4</v>
      </c>
      <c r="L100" s="15" t="str">
        <f t="shared" si="39"/>
        <v>PP4</v>
      </c>
      <c r="M100" s="15" t="str">
        <f t="shared" si="39"/>
        <v>PP4</v>
      </c>
      <c r="N100" s="15" t="str">
        <f t="shared" si="39"/>
        <v>PP4</v>
      </c>
      <c r="O100" s="15" t="str">
        <f t="shared" si="39"/>
        <v>PP4</v>
      </c>
      <c r="P100" s="15" t="str">
        <f t="shared" si="39"/>
        <v>PP4</v>
      </c>
      <c r="Q100" s="15" t="str">
        <f t="shared" si="39"/>
        <v>PP4</v>
      </c>
      <c r="R100" s="15" t="str">
        <f t="shared" si="39"/>
        <v>PP4</v>
      </c>
      <c r="S100" s="15" t="str">
        <f t="shared" si="39"/>
        <v>PP4</v>
      </c>
      <c r="T100" s="15" t="str">
        <f t="shared" si="39"/>
        <v>PP4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117</v>
      </c>
      <c r="G101" s="15" t="str">
        <f t="shared" si="39"/>
        <v>PP4</v>
      </c>
      <c r="H101" s="15" t="str">
        <f t="shared" si="39"/>
        <v>PP4</v>
      </c>
      <c r="I101" s="15" t="str">
        <f t="shared" si="39"/>
        <v>PP4</v>
      </c>
      <c r="J101" s="15" t="str">
        <f t="shared" si="39"/>
        <v>PP4</v>
      </c>
      <c r="K101" s="15" t="str">
        <f t="shared" si="39"/>
        <v>PP4</v>
      </c>
      <c r="L101" s="15" t="str">
        <f t="shared" si="39"/>
        <v>PP4</v>
      </c>
      <c r="M101" s="15" t="str">
        <f t="shared" si="39"/>
        <v>PP4</v>
      </c>
      <c r="N101" s="15" t="str">
        <f t="shared" si="39"/>
        <v>PP4</v>
      </c>
      <c r="O101" s="15" t="str">
        <f t="shared" si="39"/>
        <v>PP4</v>
      </c>
      <c r="P101" s="15" t="str">
        <f t="shared" si="39"/>
        <v>PP4</v>
      </c>
      <c r="Q101" s="15" t="str">
        <f t="shared" si="39"/>
        <v>PP4</v>
      </c>
      <c r="R101" s="15" t="str">
        <f t="shared" si="39"/>
        <v>PP4</v>
      </c>
      <c r="S101" s="15" t="str">
        <f t="shared" si="39"/>
        <v>PP4</v>
      </c>
      <c r="T101" s="15" t="str">
        <f t="shared" si="39"/>
        <v>PP4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PP4</v>
      </c>
      <c r="G109" s="15" t="str">
        <f>IF(G103=1,IF(SUM($F116:G116)&gt;0,IF(COUNTIF($E109:F109,G97)&lt;=G123-1,G97,G137),G130),G97)</f>
        <v>PP4</v>
      </c>
      <c r="H109" s="15" t="str">
        <f>IF(H103=1,IF(SUM($F116:H116)&gt;0,IF(COUNTIF($E109:G109,H97)&lt;=H123-1,H97,H137),H130),H97)</f>
        <v>PP4</v>
      </c>
      <c r="I109" s="15" t="str">
        <f>IF(I103=1,IF(SUM($F116:I116)&gt;0,IF(COUNTIF($E109:H109,I97)&lt;=I123-1,I97,I137),I130),I97)</f>
        <v>PP4</v>
      </c>
      <c r="J109" s="15" t="str">
        <f>IF(J103=1,IF(SUM($F116:J116)&gt;0,IF(COUNTIF($E109:I109,J97)&lt;=J123-1,J97,J137),J130),J97)</f>
        <v>PP4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PP4</v>
      </c>
      <c r="G110" s="15" t="str">
        <f>IF(G104=1,IF(SUM($F117:G117)&gt;0,IF(COUNTIF($E110:F110,G98)&lt;=G124-1,G98,G138),G131),G98)</f>
        <v>PP4</v>
      </c>
      <c r="H110" s="15" t="str">
        <f>IF(H104=1,IF(SUM($F117:H117)&gt;0,IF(COUNTIF($E110:G110,H98)&lt;=H124-1,H98,H138),H131),H98)</f>
        <v>PP4</v>
      </c>
      <c r="I110" s="15" t="str">
        <f>IF(I104=1,IF(SUM($F117:I117)&gt;0,IF(COUNTIF($E110:H110,I98)&lt;=I124-1,I98,I138),I131),I98)</f>
        <v>PP4</v>
      </c>
      <c r="J110" s="15" t="str">
        <f>IF(J104=1,IF(SUM($F117:J117)&gt;0,IF(COUNTIF($E110:I110,J98)&lt;=J124-1,J98,J138),J131),J98)</f>
        <v>PP4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PP4</v>
      </c>
      <c r="G111" s="15" t="str">
        <f>IF(G105=1,IF(SUM($F118:G118)&gt;0,IF(COUNTIF($E111:F111,G99)&lt;=G125-1,G99,G139),G132),G99)</f>
        <v>PP4</v>
      </c>
      <c r="H111" s="15" t="str">
        <f>IF(H105=1,IF(SUM($F118:H118)&gt;0,IF(COUNTIF($E111:G111,H99)&lt;=H125-1,H99,H139),H132),H99)</f>
        <v>PP4</v>
      </c>
      <c r="I111" s="15" t="str">
        <f>IF(I105=1,IF(SUM($F118:I118)&gt;0,IF(COUNTIF($E111:H111,I99)&lt;=I125-1,I99,I139),I132),I99)</f>
        <v>PP4</v>
      </c>
      <c r="J111" s="15" t="str">
        <f>IF(J105=1,IF(SUM($F118:J118)&gt;0,IF(COUNTIF($E111:I111,J99)&lt;=J125-1,J99,J139),J132),J99)</f>
        <v>PP4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PP4</v>
      </c>
      <c r="G112" s="15" t="str">
        <f>IF(G106=1,IF(SUM($F119:G119)&gt;0,IF(COUNTIF($E112:F112,G100)&lt;=G126-1,G100,G140),G133),G100)</f>
        <v>PP4</v>
      </c>
      <c r="H112" s="15" t="str">
        <f>IF(H106=1,IF(SUM($F119:H119)&gt;0,IF(COUNTIF($E112:G112,H100)&lt;=H126-1,H100,H140),H133),H100)</f>
        <v>PP4</v>
      </c>
      <c r="I112" s="15" t="str">
        <f>IF(I106=1,IF(SUM($F119:I119)&gt;0,IF(COUNTIF($E112:H112,I100)&lt;=I126-1,I100,I140),I133),I100)</f>
        <v>PP4</v>
      </c>
      <c r="J112" s="15" t="str">
        <f>IF(J106=1,IF(SUM($F119:J119)&gt;0,IF(COUNTIF($E112:I112,J100)&lt;=J126-1,J100,J140),J133),J100)</f>
        <v>PP4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PP4</v>
      </c>
      <c r="G113" s="15" t="str">
        <f>IF(G107=1,IF(SUM($F120:G120)&gt;0,IF(COUNTIF($E113:F113,G101)&lt;=G127-1,G101,G141),G134),G101)</f>
        <v>PP4</v>
      </c>
      <c r="H113" s="15" t="str">
        <f>IF(H107=1,IF(SUM($F120:H120)&gt;0,IF(COUNTIF($E113:G113,H101)&lt;=H127-1,H101,H141),H134),H101)</f>
        <v>PP4</v>
      </c>
      <c r="I113" s="15" t="str">
        <f>IF(I107=1,IF(SUM($F120:I120)&gt;0,IF(COUNTIF($E113:H113,I101)&lt;=I127-1,I101,I141),I134),I101)</f>
        <v>PP4</v>
      </c>
      <c r="J113" s="15" t="str">
        <f>IF(J107=1,IF(SUM($F120:J120)&gt;0,IF(COUNTIF($E113:I113,J101)&lt;=J127-1,J101,J141),J134),J101)</f>
        <v>PP4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0</v>
      </c>
      <c r="G123" s="15">
        <f>IF(G97="UP5",Assumptions!$R$201,IF(G97="RP6",Assumptions!$R$229,0))</f>
        <v>0</v>
      </c>
      <c r="H123" s="15">
        <f>IF(H97="UP5",Assumptions!$R$201,IF(H97="RP6",Assumptions!$R$229,0))</f>
        <v>0</v>
      </c>
      <c r="I123" s="15">
        <f>IF(I97="UP5",Assumptions!$R$201,IF(I97="RP6",Assumptions!$R$229,0))</f>
        <v>0</v>
      </c>
      <c r="J123" s="15">
        <f>IF(J97="UP5",Assumptions!$R$201,IF(J97="RP6",Assumptions!$R$229,0))</f>
        <v>0</v>
      </c>
      <c r="K123" s="15">
        <f>IF(K97="UP5",Assumptions!$R$201,IF(K97="RP6",Assumptions!$R$229,0))</f>
        <v>0</v>
      </c>
      <c r="L123" s="15">
        <f>IF(L97="UP5",Assumptions!$R$201,IF(L97="RP6",Assumptions!$R$229,0))</f>
        <v>0</v>
      </c>
      <c r="M123" s="15">
        <f>IF(M97="UP5",Assumptions!$R$201,IF(M97="RP6",Assumptions!$R$229,0))</f>
        <v>0</v>
      </c>
      <c r="N123" s="15">
        <f>IF(N97="UP5",Assumptions!$R$201,IF(N97="RP6",Assumptions!$R$229,0))</f>
        <v>0</v>
      </c>
      <c r="O123" s="15">
        <f>IF(O97="UP5",Assumptions!$R$201,IF(O97="RP6",Assumptions!$R$229,0))</f>
        <v>0</v>
      </c>
      <c r="P123" s="15">
        <f>IF(P97="UP5",Assumptions!$R$201,IF(P97="RP6",Assumptions!$R$229,0))</f>
        <v>0</v>
      </c>
      <c r="Q123" s="15">
        <f>IF(Q97="UP5",Assumptions!$R$201,IF(Q97="RP6",Assumptions!$R$229,0))</f>
        <v>0</v>
      </c>
      <c r="R123" s="15">
        <f>IF(R97="UP5",Assumptions!$R$201,IF(R97="RP6",Assumptions!$R$229,0))</f>
        <v>0</v>
      </c>
      <c r="S123" s="15">
        <f>IF(S97="UP5",Assumptions!$R$201,IF(S97="RP6",Assumptions!$R$229,0))</f>
        <v>0</v>
      </c>
      <c r="T123" s="15">
        <f>IF(T97="UP5",Assumptions!$R$201,IF(T97="RP6",Assumptions!$R$229,0))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0</v>
      </c>
      <c r="G124" s="15">
        <f>IF(G98="UP5",Assumptions!$R$201,IF(G98="RP6",Assumptions!$R$229,0))</f>
        <v>0</v>
      </c>
      <c r="H124" s="15">
        <f>IF(H98="UP5",Assumptions!$R$201,IF(H98="RP6",Assumptions!$R$229,0))</f>
        <v>0</v>
      </c>
      <c r="I124" s="15">
        <f>IF(I98="UP5",Assumptions!$R$201,IF(I98="RP6",Assumptions!$R$229,0))</f>
        <v>0</v>
      </c>
      <c r="J124" s="15">
        <f>IF(J98="UP5",Assumptions!$R$201,IF(J98="RP6",Assumptions!$R$229,0))</f>
        <v>0</v>
      </c>
      <c r="K124" s="15">
        <f>IF(K98="UP5",Assumptions!$R$201,IF(K98="RP6",Assumptions!$R$229,0))</f>
        <v>0</v>
      </c>
      <c r="L124" s="15">
        <f>IF(L98="UP5",Assumptions!$R$201,IF(L98="RP6",Assumptions!$R$229,0))</f>
        <v>0</v>
      </c>
      <c r="M124" s="15">
        <f>IF(M98="UP5",Assumptions!$R$201,IF(M98="RP6",Assumptions!$R$229,0))</f>
        <v>0</v>
      </c>
      <c r="N124" s="15">
        <f>IF(N98="UP5",Assumptions!$R$201,IF(N98="RP6",Assumptions!$R$229,0))</f>
        <v>0</v>
      </c>
      <c r="O124" s="15">
        <f>IF(O98="UP5",Assumptions!$R$201,IF(O98="RP6",Assumptions!$R$229,0))</f>
        <v>0</v>
      </c>
      <c r="P124" s="15">
        <f>IF(P98="UP5",Assumptions!$R$201,IF(P98="RP6",Assumptions!$R$229,0))</f>
        <v>0</v>
      </c>
      <c r="Q124" s="15">
        <f>IF(Q98="UP5",Assumptions!$R$201,IF(Q98="RP6",Assumptions!$R$229,0))</f>
        <v>0</v>
      </c>
      <c r="R124" s="15">
        <f>IF(R98="UP5",Assumptions!$R$201,IF(R98="RP6",Assumptions!$R$229,0))</f>
        <v>0</v>
      </c>
      <c r="S124" s="15">
        <f>IF(S98="UP5",Assumptions!$R$201,IF(S98="RP6",Assumptions!$R$229,0))</f>
        <v>0</v>
      </c>
      <c r="T124" s="15">
        <f>IF(T98="UP5",Assumptions!$R$201,IF(T98="RP6",Assumptions!$R$229,0))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0</v>
      </c>
      <c r="G125" s="15">
        <f>IF(G99="UP5",Assumptions!$R$201,IF(G99="RP6",Assumptions!$R$229,0))</f>
        <v>0</v>
      </c>
      <c r="H125" s="15">
        <f>IF(H99="UP5",Assumptions!$R$201,IF(H99="RP6",Assumptions!$R$229,0))</f>
        <v>0</v>
      </c>
      <c r="I125" s="15">
        <f>IF(I99="UP5",Assumptions!$R$201,IF(I99="RP6",Assumptions!$R$229,0))</f>
        <v>0</v>
      </c>
      <c r="J125" s="15">
        <f>IF(J99="UP5",Assumptions!$R$201,IF(J99="RP6",Assumptions!$R$229,0))</f>
        <v>0</v>
      </c>
      <c r="K125" s="15">
        <f>IF(K99="UP5",Assumptions!$R$201,IF(K99="RP6",Assumptions!$R$229,0))</f>
        <v>0</v>
      </c>
      <c r="L125" s="15">
        <f>IF(L99="UP5",Assumptions!$R$201,IF(L99="RP6",Assumptions!$R$229,0))</f>
        <v>0</v>
      </c>
      <c r="M125" s="15">
        <f>IF(M99="UP5",Assumptions!$R$201,IF(M99="RP6",Assumptions!$R$229,0))</f>
        <v>0</v>
      </c>
      <c r="N125" s="15">
        <f>IF(N99="UP5",Assumptions!$R$201,IF(N99="RP6",Assumptions!$R$229,0))</f>
        <v>0</v>
      </c>
      <c r="O125" s="15">
        <f>IF(O99="UP5",Assumptions!$R$201,IF(O99="RP6",Assumptions!$R$229,0))</f>
        <v>0</v>
      </c>
      <c r="P125" s="15">
        <f>IF(P99="UP5",Assumptions!$R$201,IF(P99="RP6",Assumptions!$R$229,0))</f>
        <v>0</v>
      </c>
      <c r="Q125" s="15">
        <f>IF(Q99="UP5",Assumptions!$R$201,IF(Q99="RP6",Assumptions!$R$229,0))</f>
        <v>0</v>
      </c>
      <c r="R125" s="15">
        <f>IF(R99="UP5",Assumptions!$R$201,IF(R99="RP6",Assumptions!$R$229,0))</f>
        <v>0</v>
      </c>
      <c r="S125" s="15">
        <f>IF(S99="UP5",Assumptions!$R$201,IF(S99="RP6",Assumptions!$R$229,0))</f>
        <v>0</v>
      </c>
      <c r="T125" s="15">
        <f>IF(T99="UP5",Assumptions!$R$201,IF(T99="RP6",Assumptions!$R$229,0))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0</v>
      </c>
      <c r="G126" s="15">
        <f>IF(G100="UP5",Assumptions!$R$201,IF(G100="RP6",Assumptions!$R$229,0))</f>
        <v>0</v>
      </c>
      <c r="H126" s="15">
        <f>IF(H100="UP5",Assumptions!$R$201,IF(H100="RP6",Assumptions!$R$229,0))</f>
        <v>0</v>
      </c>
      <c r="I126" s="15">
        <f>IF(I100="UP5",Assumptions!$R$201,IF(I100="RP6",Assumptions!$R$229,0))</f>
        <v>0</v>
      </c>
      <c r="J126" s="15">
        <f>IF(J100="UP5",Assumptions!$R$201,IF(J100="RP6",Assumptions!$R$229,0))</f>
        <v>0</v>
      </c>
      <c r="K126" s="15">
        <f>IF(K100="UP5",Assumptions!$R$201,IF(K100="RP6",Assumptions!$R$229,0))</f>
        <v>0</v>
      </c>
      <c r="L126" s="15">
        <f>IF(L100="UP5",Assumptions!$R$201,IF(L100="RP6",Assumptions!$R$229,0))</f>
        <v>0</v>
      </c>
      <c r="M126" s="15">
        <f>IF(M100="UP5",Assumptions!$R$201,IF(M100="RP6",Assumptions!$R$229,0))</f>
        <v>0</v>
      </c>
      <c r="N126" s="15">
        <f>IF(N100="UP5",Assumptions!$R$201,IF(N100="RP6",Assumptions!$R$229,0))</f>
        <v>0</v>
      </c>
      <c r="O126" s="15">
        <f>IF(O100="UP5",Assumptions!$R$201,IF(O100="RP6",Assumptions!$R$229,0))</f>
        <v>0</v>
      </c>
      <c r="P126" s="15">
        <f>IF(P100="UP5",Assumptions!$R$201,IF(P100="RP6",Assumptions!$R$229,0))</f>
        <v>0</v>
      </c>
      <c r="Q126" s="15">
        <f>IF(Q100="UP5",Assumptions!$R$201,IF(Q100="RP6",Assumptions!$R$229,0))</f>
        <v>0</v>
      </c>
      <c r="R126" s="15">
        <f>IF(R100="UP5",Assumptions!$R$201,IF(R100="RP6",Assumptions!$R$229,0))</f>
        <v>0</v>
      </c>
      <c r="S126" s="15">
        <f>IF(S100="UP5",Assumptions!$R$201,IF(S100="RP6",Assumptions!$R$229,0))</f>
        <v>0</v>
      </c>
      <c r="T126" s="15">
        <f>IF(T100="UP5",Assumptions!$R$201,IF(T100="RP6",Assumptions!$R$229,0))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0</v>
      </c>
      <c r="G127" s="15">
        <f>IF(G101="UP5",Assumptions!$R$201,IF(G101="RP6",Assumptions!$R$229,0))</f>
        <v>0</v>
      </c>
      <c r="H127" s="15">
        <f>IF(H101="UP5",Assumptions!$R$201,IF(H101="RP6",Assumptions!$R$229,0))</f>
        <v>0</v>
      </c>
      <c r="I127" s="15">
        <f>IF(I101="UP5",Assumptions!$R$201,IF(I101="RP6",Assumptions!$R$229,0))</f>
        <v>0</v>
      </c>
      <c r="J127" s="15">
        <f>IF(J101="UP5",Assumptions!$R$201,IF(J101="RP6",Assumptions!$R$229,0))</f>
        <v>0</v>
      </c>
      <c r="K127" s="15">
        <f>IF(K101="UP5",Assumptions!$R$201,IF(K101="RP6",Assumptions!$R$229,0))</f>
        <v>0</v>
      </c>
      <c r="L127" s="15">
        <f>IF(L101="UP5",Assumptions!$R$201,IF(L101="RP6",Assumptions!$R$229,0))</f>
        <v>0</v>
      </c>
      <c r="M127" s="15">
        <f>IF(M101="UP5",Assumptions!$R$201,IF(M101="RP6",Assumptions!$R$229,0))</f>
        <v>0</v>
      </c>
      <c r="N127" s="15">
        <f>IF(N101="UP5",Assumptions!$R$201,IF(N101="RP6",Assumptions!$R$229,0))</f>
        <v>0</v>
      </c>
      <c r="O127" s="15">
        <f>IF(O101="UP5",Assumptions!$R$201,IF(O101="RP6",Assumptions!$R$229,0))</f>
        <v>0</v>
      </c>
      <c r="P127" s="15">
        <f>IF(P101="UP5",Assumptions!$R$201,IF(P101="RP6",Assumptions!$R$229,0))</f>
        <v>0</v>
      </c>
      <c r="Q127" s="15">
        <f>IF(Q101="UP5",Assumptions!$R$201,IF(Q101="RP6",Assumptions!$R$229,0))</f>
        <v>0</v>
      </c>
      <c r="R127" s="15">
        <f>IF(R101="UP5",Assumptions!$R$201,IF(R101="RP6",Assumptions!$R$229,0))</f>
        <v>0</v>
      </c>
      <c r="S127" s="15">
        <f>IF(S101="UP5",Assumptions!$R$201,IF(S101="RP6",Assumptions!$R$229,0))</f>
        <v>0</v>
      </c>
      <c r="T127" s="15">
        <f>IF(T101="UP5",Assumptions!$R$201,IF(T101="RP6",Assumptions!$R$229,0))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1</v>
      </c>
      <c r="G163" s="39">
        <f t="shared" ref="G163:T163" si="62">SUMPRODUCT(G241:G245,G$249:G$253)/G$248</f>
        <v>1</v>
      </c>
      <c r="H163" s="39">
        <f t="shared" si="62"/>
        <v>1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1</v>
      </c>
      <c r="G171" s="39">
        <f t="shared" si="68"/>
        <v>1</v>
      </c>
      <c r="H171" s="39">
        <f t="shared" si="68"/>
        <v>1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1</v>
      </c>
      <c r="G179" s="39">
        <f t="shared" si="74"/>
        <v>1</v>
      </c>
      <c r="H179" s="39">
        <f t="shared" si="74"/>
        <v>1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1</v>
      </c>
      <c r="G187" s="39">
        <f t="shared" si="80"/>
        <v>1</v>
      </c>
      <c r="H187" s="39">
        <f t="shared" si="80"/>
        <v>1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1</v>
      </c>
      <c r="G195" s="39">
        <f t="shared" si="86"/>
        <v>1</v>
      </c>
      <c r="H195" s="39">
        <f t="shared" si="86"/>
        <v>1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1</v>
      </c>
      <c r="G203" s="39">
        <f t="shared" si="92"/>
        <v>1</v>
      </c>
      <c r="H203" s="39">
        <f t="shared" si="92"/>
        <v>1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1</v>
      </c>
      <c r="G241" s="39">
        <f t="shared" si="99"/>
        <v>1</v>
      </c>
      <c r="H241" s="39">
        <f t="shared" si="99"/>
        <v>1</v>
      </c>
      <c r="I241" s="39">
        <f t="shared" si="99"/>
        <v>1</v>
      </c>
      <c r="J241" s="39">
        <f t="shared" si="99"/>
        <v>1</v>
      </c>
      <c r="K241" s="39">
        <f t="shared" si="99"/>
        <v>1</v>
      </c>
      <c r="L241" s="39">
        <f t="shared" si="99"/>
        <v>1</v>
      </c>
      <c r="M241" s="39">
        <f t="shared" si="99"/>
        <v>1</v>
      </c>
      <c r="N241" s="39">
        <f t="shared" si="99"/>
        <v>1</v>
      </c>
      <c r="O241" s="39">
        <f t="shared" si="99"/>
        <v>1</v>
      </c>
      <c r="P241" s="39">
        <f t="shared" si="99"/>
        <v>1</v>
      </c>
      <c r="Q241" s="39">
        <f t="shared" si="99"/>
        <v>1</v>
      </c>
      <c r="R241" s="39">
        <f t="shared" si="99"/>
        <v>1</v>
      </c>
      <c r="S241" s="39">
        <f t="shared" si="99"/>
        <v>1</v>
      </c>
      <c r="T241" s="39">
        <f t="shared" si="99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1</v>
      </c>
      <c r="G242" s="39">
        <f t="shared" si="99"/>
        <v>1</v>
      </c>
      <c r="H242" s="39">
        <f t="shared" si="99"/>
        <v>1</v>
      </c>
      <c r="I242" s="39">
        <f t="shared" si="99"/>
        <v>1</v>
      </c>
      <c r="J242" s="39">
        <f t="shared" si="99"/>
        <v>1</v>
      </c>
      <c r="K242" s="39">
        <f t="shared" si="99"/>
        <v>1</v>
      </c>
      <c r="L242" s="39">
        <f t="shared" si="99"/>
        <v>1</v>
      </c>
      <c r="M242" s="39">
        <f t="shared" si="99"/>
        <v>1</v>
      </c>
      <c r="N242" s="39">
        <f t="shared" si="99"/>
        <v>1</v>
      </c>
      <c r="O242" s="39">
        <f t="shared" si="99"/>
        <v>1</v>
      </c>
      <c r="P242" s="39">
        <f t="shared" si="99"/>
        <v>1</v>
      </c>
      <c r="Q242" s="39">
        <f t="shared" si="99"/>
        <v>1</v>
      </c>
      <c r="R242" s="39">
        <f t="shared" si="99"/>
        <v>1</v>
      </c>
      <c r="S242" s="39">
        <f t="shared" si="99"/>
        <v>1</v>
      </c>
      <c r="T242" s="39">
        <f t="shared" si="99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1</v>
      </c>
      <c r="G243" s="39">
        <f t="shared" si="99"/>
        <v>1</v>
      </c>
      <c r="H243" s="39">
        <f t="shared" si="99"/>
        <v>1</v>
      </c>
      <c r="I243" s="39">
        <f t="shared" si="99"/>
        <v>1</v>
      </c>
      <c r="J243" s="39">
        <f t="shared" si="99"/>
        <v>1</v>
      </c>
      <c r="K243" s="39">
        <f t="shared" si="99"/>
        <v>1</v>
      </c>
      <c r="L243" s="39">
        <f t="shared" si="99"/>
        <v>1</v>
      </c>
      <c r="M243" s="39">
        <f t="shared" si="99"/>
        <v>1</v>
      </c>
      <c r="N243" s="39">
        <f t="shared" si="99"/>
        <v>1</v>
      </c>
      <c r="O243" s="39">
        <f t="shared" si="99"/>
        <v>1</v>
      </c>
      <c r="P243" s="39">
        <f t="shared" si="99"/>
        <v>1</v>
      </c>
      <c r="Q243" s="39">
        <f t="shared" si="99"/>
        <v>1</v>
      </c>
      <c r="R243" s="39">
        <f t="shared" si="99"/>
        <v>1</v>
      </c>
      <c r="S243" s="39">
        <f t="shared" si="99"/>
        <v>1</v>
      </c>
      <c r="T243" s="39">
        <f t="shared" si="99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1</v>
      </c>
      <c r="G244" s="39">
        <f t="shared" si="99"/>
        <v>1</v>
      </c>
      <c r="H244" s="39">
        <f t="shared" si="99"/>
        <v>1</v>
      </c>
      <c r="I244" s="39">
        <f t="shared" si="99"/>
        <v>1</v>
      </c>
      <c r="J244" s="39">
        <f t="shared" si="99"/>
        <v>1</v>
      </c>
      <c r="K244" s="39">
        <f t="shared" si="99"/>
        <v>1</v>
      </c>
      <c r="L244" s="39">
        <f t="shared" si="99"/>
        <v>1</v>
      </c>
      <c r="M244" s="39">
        <f t="shared" si="99"/>
        <v>1</v>
      </c>
      <c r="N244" s="39">
        <f t="shared" si="99"/>
        <v>1</v>
      </c>
      <c r="O244" s="39">
        <f t="shared" si="99"/>
        <v>1</v>
      </c>
      <c r="P244" s="39">
        <f t="shared" si="99"/>
        <v>1</v>
      </c>
      <c r="Q244" s="39">
        <f t="shared" si="99"/>
        <v>1</v>
      </c>
      <c r="R244" s="39">
        <f t="shared" si="99"/>
        <v>1</v>
      </c>
      <c r="S244" s="39">
        <f t="shared" si="99"/>
        <v>1</v>
      </c>
      <c r="T244" s="39">
        <f t="shared" si="99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1</v>
      </c>
      <c r="G245" s="39">
        <f t="shared" si="99"/>
        <v>1</v>
      </c>
      <c r="H245" s="39">
        <f t="shared" si="99"/>
        <v>1</v>
      </c>
      <c r="I245" s="39">
        <f t="shared" si="99"/>
        <v>1</v>
      </c>
      <c r="J245" s="39">
        <f t="shared" si="99"/>
        <v>1</v>
      </c>
      <c r="K245" s="39">
        <f t="shared" si="99"/>
        <v>1</v>
      </c>
      <c r="L245" s="39">
        <f t="shared" si="99"/>
        <v>1</v>
      </c>
      <c r="M245" s="39">
        <f t="shared" si="99"/>
        <v>1</v>
      </c>
      <c r="N245" s="39">
        <f t="shared" si="99"/>
        <v>1</v>
      </c>
      <c r="O245" s="39">
        <f t="shared" si="99"/>
        <v>1</v>
      </c>
      <c r="P245" s="39">
        <f t="shared" si="99"/>
        <v>1</v>
      </c>
      <c r="Q245" s="39">
        <f t="shared" si="99"/>
        <v>1</v>
      </c>
      <c r="R245" s="39">
        <f t="shared" si="99"/>
        <v>1</v>
      </c>
      <c r="S245" s="39">
        <f t="shared" si="99"/>
        <v>1</v>
      </c>
      <c r="T245" s="39">
        <f t="shared" si="99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400</v>
      </c>
      <c r="G305" s="15">
        <f t="shared" ref="G305:T305" si="121">(G206*G263+G213*G270+G220*G277+G227*G284+G234*G291+G241*G298)</f>
        <v>499.99999999999994</v>
      </c>
      <c r="H305" s="15">
        <f t="shared" si="121"/>
        <v>600</v>
      </c>
      <c r="I305" s="15">
        <f t="shared" si="121"/>
        <v>600</v>
      </c>
      <c r="J305" s="15">
        <f t="shared" si="121"/>
        <v>600</v>
      </c>
      <c r="K305" s="15">
        <f t="shared" si="121"/>
        <v>600</v>
      </c>
      <c r="L305" s="15">
        <f t="shared" si="121"/>
        <v>540</v>
      </c>
      <c r="M305" s="15">
        <f t="shared" si="121"/>
        <v>540</v>
      </c>
      <c r="N305" s="15">
        <f t="shared" si="121"/>
        <v>540</v>
      </c>
      <c r="O305" s="15">
        <f t="shared" si="121"/>
        <v>540</v>
      </c>
      <c r="P305" s="15">
        <f t="shared" si="121"/>
        <v>540</v>
      </c>
      <c r="Q305" s="15">
        <f t="shared" si="121"/>
        <v>540</v>
      </c>
      <c r="R305" s="15">
        <f t="shared" si="121"/>
        <v>540</v>
      </c>
      <c r="S305" s="15">
        <f t="shared" si="121"/>
        <v>540</v>
      </c>
      <c r="T305" s="15">
        <f t="shared" si="121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600</v>
      </c>
      <c r="G306" s="15">
        <f t="shared" si="122"/>
        <v>674.99999999999989</v>
      </c>
      <c r="H306" s="15">
        <f t="shared" si="122"/>
        <v>810</v>
      </c>
      <c r="I306" s="15">
        <f t="shared" si="122"/>
        <v>810</v>
      </c>
      <c r="J306" s="15">
        <f t="shared" si="122"/>
        <v>810</v>
      </c>
      <c r="K306" s="15">
        <f t="shared" si="122"/>
        <v>810</v>
      </c>
      <c r="L306" s="15">
        <f t="shared" si="122"/>
        <v>810</v>
      </c>
      <c r="M306" s="15">
        <f t="shared" si="122"/>
        <v>810</v>
      </c>
      <c r="N306" s="15">
        <f t="shared" si="122"/>
        <v>810</v>
      </c>
      <c r="O306" s="15">
        <f t="shared" si="122"/>
        <v>810</v>
      </c>
      <c r="P306" s="15">
        <f t="shared" si="122"/>
        <v>810</v>
      </c>
      <c r="Q306" s="15">
        <f t="shared" si="122"/>
        <v>758.99999999999989</v>
      </c>
      <c r="R306" s="15">
        <f t="shared" si="122"/>
        <v>708.00000000000011</v>
      </c>
      <c r="S306" s="15">
        <f t="shared" si="122"/>
        <v>657.00000000000011</v>
      </c>
      <c r="T306" s="15">
        <f t="shared" si="122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266.66666666666663</v>
      </c>
      <c r="G307" s="15">
        <f t="shared" si="123"/>
        <v>312.34567901234561</v>
      </c>
      <c r="H307" s="15">
        <f t="shared" si="123"/>
        <v>349.62962962962968</v>
      </c>
      <c r="I307" s="15">
        <f t="shared" si="123"/>
        <v>324.44444444444451</v>
      </c>
      <c r="J307" s="15">
        <f t="shared" si="123"/>
        <v>299.2592592592593</v>
      </c>
      <c r="K307" s="15">
        <f t="shared" si="123"/>
        <v>274.07407407407408</v>
      </c>
      <c r="L307" s="15">
        <f t="shared" si="123"/>
        <v>248.88888888888903</v>
      </c>
      <c r="M307" s="15">
        <f t="shared" si="123"/>
        <v>223.70370370370378</v>
      </c>
      <c r="N307" s="15">
        <f t="shared" si="123"/>
        <v>198.51851851851862</v>
      </c>
      <c r="O307" s="15">
        <f t="shared" si="123"/>
        <v>173.33333333333346</v>
      </c>
      <c r="P307" s="15">
        <f t="shared" si="123"/>
        <v>148.14814814814827</v>
      </c>
      <c r="Q307" s="15">
        <f t="shared" si="123"/>
        <v>122.96296296296309</v>
      </c>
      <c r="R307" s="15">
        <f t="shared" si="123"/>
        <v>97.777777777777899</v>
      </c>
      <c r="S307" s="15">
        <f t="shared" si="123"/>
        <v>72.592592592592723</v>
      </c>
      <c r="T307" s="15">
        <f t="shared" si="123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666.66666666666663</v>
      </c>
      <c r="G308" s="15">
        <f t="shared" si="124"/>
        <v>833.33333333333326</v>
      </c>
      <c r="H308" s="15">
        <f t="shared" si="124"/>
        <v>1000</v>
      </c>
      <c r="I308" s="15">
        <f t="shared" si="124"/>
        <v>1000</v>
      </c>
      <c r="J308" s="15">
        <f t="shared" si="124"/>
        <v>1000</v>
      </c>
      <c r="K308" s="15">
        <f t="shared" si="124"/>
        <v>1000</v>
      </c>
      <c r="L308" s="15">
        <f t="shared" si="124"/>
        <v>900</v>
      </c>
      <c r="M308" s="15">
        <f t="shared" si="124"/>
        <v>900</v>
      </c>
      <c r="N308" s="15">
        <f t="shared" si="124"/>
        <v>900</v>
      </c>
      <c r="O308" s="15">
        <f t="shared" si="124"/>
        <v>900</v>
      </c>
      <c r="P308" s="15">
        <f t="shared" si="124"/>
        <v>900</v>
      </c>
      <c r="Q308" s="15">
        <f t="shared" si="124"/>
        <v>900</v>
      </c>
      <c r="R308" s="15">
        <f t="shared" si="124"/>
        <v>900</v>
      </c>
      <c r="S308" s="15">
        <f t="shared" si="124"/>
        <v>900</v>
      </c>
      <c r="T308" s="15">
        <f t="shared" si="124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400</v>
      </c>
      <c r="G309" s="15">
        <f t="shared" si="125"/>
        <v>499.99999999999994</v>
      </c>
      <c r="H309" s="15">
        <f t="shared" si="125"/>
        <v>600</v>
      </c>
      <c r="I309" s="15">
        <f t="shared" si="125"/>
        <v>600</v>
      </c>
      <c r="J309" s="15">
        <f t="shared" si="125"/>
        <v>600</v>
      </c>
      <c r="K309" s="15">
        <f t="shared" si="125"/>
        <v>600</v>
      </c>
      <c r="L309" s="15">
        <f t="shared" si="125"/>
        <v>540</v>
      </c>
      <c r="M309" s="15">
        <f t="shared" si="125"/>
        <v>540</v>
      </c>
      <c r="N309" s="15">
        <f t="shared" si="125"/>
        <v>540</v>
      </c>
      <c r="O309" s="15">
        <f t="shared" si="125"/>
        <v>540</v>
      </c>
      <c r="P309" s="15">
        <f t="shared" si="125"/>
        <v>540</v>
      </c>
      <c r="Q309" s="15">
        <f t="shared" si="125"/>
        <v>540</v>
      </c>
      <c r="R309" s="15">
        <f t="shared" si="125"/>
        <v>540</v>
      </c>
      <c r="S309" s="15">
        <f t="shared" si="125"/>
        <v>540</v>
      </c>
      <c r="T309" s="15">
        <f t="shared" si="125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PP4</v>
      </c>
      <c r="G312" s="15" t="str">
        <f t="shared" ref="G312:T312" si="126">G$109</f>
        <v>PP4</v>
      </c>
      <c r="H312" s="15" t="str">
        <f t="shared" si="126"/>
        <v>PP4</v>
      </c>
      <c r="I312" s="15" t="str">
        <f t="shared" si="126"/>
        <v>PP4</v>
      </c>
      <c r="J312" s="15" t="str">
        <f t="shared" si="126"/>
        <v>PP4</v>
      </c>
      <c r="K312" s="15" t="str">
        <f t="shared" si="126"/>
        <v>PP4</v>
      </c>
      <c r="L312" s="15" t="str">
        <f t="shared" si="126"/>
        <v>PP4</v>
      </c>
      <c r="M312" s="15" t="str">
        <f t="shared" si="126"/>
        <v>PP4</v>
      </c>
      <c r="N312" s="15" t="str">
        <f t="shared" si="126"/>
        <v>PP4</v>
      </c>
      <c r="O312" s="15" t="str">
        <f t="shared" si="126"/>
        <v>PP4</v>
      </c>
      <c r="P312" s="15" t="str">
        <f t="shared" si="126"/>
        <v>PP4</v>
      </c>
      <c r="Q312" s="15" t="str">
        <f t="shared" si="126"/>
        <v>PP4</v>
      </c>
      <c r="R312" s="15" t="str">
        <f t="shared" si="126"/>
        <v>PP4</v>
      </c>
      <c r="S312" s="15" t="str">
        <f t="shared" si="126"/>
        <v>PP4</v>
      </c>
      <c r="T312" s="15" t="str">
        <f t="shared" si="126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PP4</v>
      </c>
      <c r="G329" s="15" t="str">
        <f t="shared" ref="G329:T329" si="128">G$110</f>
        <v>PP4</v>
      </c>
      <c r="H329" s="15" t="str">
        <f t="shared" si="128"/>
        <v>PP4</v>
      </c>
      <c r="I329" s="15" t="str">
        <f t="shared" si="128"/>
        <v>PP4</v>
      </c>
      <c r="J329" s="15" t="str">
        <f t="shared" si="128"/>
        <v>PP4</v>
      </c>
      <c r="K329" s="15" t="str">
        <f t="shared" si="128"/>
        <v>PP4</v>
      </c>
      <c r="L329" s="15" t="str">
        <f t="shared" si="128"/>
        <v>PP4</v>
      </c>
      <c r="M329" s="15" t="str">
        <f t="shared" si="128"/>
        <v>PP4</v>
      </c>
      <c r="N329" s="15" t="str">
        <f t="shared" si="128"/>
        <v>PP4</v>
      </c>
      <c r="O329" s="15" t="str">
        <f t="shared" si="128"/>
        <v>PP4</v>
      </c>
      <c r="P329" s="15" t="str">
        <f t="shared" si="128"/>
        <v>PP4</v>
      </c>
      <c r="Q329" s="15" t="str">
        <f t="shared" si="128"/>
        <v>PP4</v>
      </c>
      <c r="R329" s="15" t="str">
        <f t="shared" si="128"/>
        <v>PP4</v>
      </c>
      <c r="S329" s="15" t="str">
        <f t="shared" si="128"/>
        <v>PP4</v>
      </c>
      <c r="T329" s="15" t="str">
        <f t="shared" si="128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PP4</v>
      </c>
      <c r="G346" s="15" t="str">
        <f t="shared" ref="G346:T346" si="130">G$111</f>
        <v>PP4</v>
      </c>
      <c r="H346" s="15" t="str">
        <f t="shared" si="130"/>
        <v>PP4</v>
      </c>
      <c r="I346" s="15" t="str">
        <f t="shared" si="130"/>
        <v>PP4</v>
      </c>
      <c r="J346" s="15" t="str">
        <f t="shared" si="130"/>
        <v>PP4</v>
      </c>
      <c r="K346" s="15" t="str">
        <f t="shared" si="130"/>
        <v>PP4</v>
      </c>
      <c r="L346" s="15" t="str">
        <f t="shared" si="130"/>
        <v>PP4</v>
      </c>
      <c r="M346" s="15" t="str">
        <f t="shared" si="130"/>
        <v>PP4</v>
      </c>
      <c r="N346" s="15" t="str">
        <f t="shared" si="130"/>
        <v>PP4</v>
      </c>
      <c r="O346" s="15" t="str">
        <f t="shared" si="130"/>
        <v>PP4</v>
      </c>
      <c r="P346" s="15" t="str">
        <f t="shared" si="130"/>
        <v>PP4</v>
      </c>
      <c r="Q346" s="15" t="str">
        <f t="shared" si="130"/>
        <v>PP4</v>
      </c>
      <c r="R346" s="15" t="str">
        <f t="shared" si="130"/>
        <v>PP4</v>
      </c>
      <c r="S346" s="15" t="str">
        <f t="shared" si="130"/>
        <v>PP4</v>
      </c>
      <c r="T346" s="15" t="str">
        <f t="shared" si="130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PP4</v>
      </c>
      <c r="G363" s="15" t="str">
        <f t="shared" ref="G363:T363" si="132">G$112</f>
        <v>PP4</v>
      </c>
      <c r="H363" s="15" t="str">
        <f t="shared" si="132"/>
        <v>PP4</v>
      </c>
      <c r="I363" s="15" t="str">
        <f t="shared" si="132"/>
        <v>PP4</v>
      </c>
      <c r="J363" s="15" t="str">
        <f t="shared" si="132"/>
        <v>PP4</v>
      </c>
      <c r="K363" s="15" t="str">
        <f t="shared" si="132"/>
        <v>PP4</v>
      </c>
      <c r="L363" s="15" t="str">
        <f t="shared" si="132"/>
        <v>PP4</v>
      </c>
      <c r="M363" s="15" t="str">
        <f t="shared" si="132"/>
        <v>PP4</v>
      </c>
      <c r="N363" s="15" t="str">
        <f t="shared" si="132"/>
        <v>PP4</v>
      </c>
      <c r="O363" s="15" t="str">
        <f t="shared" si="132"/>
        <v>PP4</v>
      </c>
      <c r="P363" s="15" t="str">
        <f t="shared" si="132"/>
        <v>PP4</v>
      </c>
      <c r="Q363" s="15" t="str">
        <f t="shared" si="132"/>
        <v>PP4</v>
      </c>
      <c r="R363" s="15" t="str">
        <f t="shared" si="132"/>
        <v>PP4</v>
      </c>
      <c r="S363" s="15" t="str">
        <f t="shared" si="132"/>
        <v>PP4</v>
      </c>
      <c r="T363" s="15" t="str">
        <f t="shared" si="132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PP4</v>
      </c>
      <c r="G380" s="15" t="str">
        <f t="shared" ref="G380:T380" si="134">G$112</f>
        <v>PP4</v>
      </c>
      <c r="H380" s="15" t="str">
        <f t="shared" si="134"/>
        <v>PP4</v>
      </c>
      <c r="I380" s="15" t="str">
        <f t="shared" si="134"/>
        <v>PP4</v>
      </c>
      <c r="J380" s="15" t="str">
        <f t="shared" si="134"/>
        <v>PP4</v>
      </c>
      <c r="K380" s="15" t="str">
        <f t="shared" si="134"/>
        <v>PP4</v>
      </c>
      <c r="L380" s="15" t="str">
        <f t="shared" si="134"/>
        <v>PP4</v>
      </c>
      <c r="M380" s="15" t="str">
        <f t="shared" si="134"/>
        <v>PP4</v>
      </c>
      <c r="N380" s="15" t="str">
        <f t="shared" si="134"/>
        <v>PP4</v>
      </c>
      <c r="O380" s="15" t="str">
        <f t="shared" si="134"/>
        <v>PP4</v>
      </c>
      <c r="P380" s="15" t="str">
        <f t="shared" si="134"/>
        <v>PP4</v>
      </c>
      <c r="Q380" s="15" t="str">
        <f t="shared" si="134"/>
        <v>PP4</v>
      </c>
      <c r="R380" s="15" t="str">
        <f t="shared" si="134"/>
        <v>PP4</v>
      </c>
      <c r="S380" s="15" t="str">
        <f t="shared" si="134"/>
        <v>PP4</v>
      </c>
      <c r="T380" s="15" t="str">
        <f t="shared" si="134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PP4</v>
      </c>
      <c r="G441" s="15" t="str">
        <f t="shared" ref="G441:T441" si="161">G$109</f>
        <v>PP4</v>
      </c>
      <c r="H441" s="15" t="str">
        <f t="shared" si="161"/>
        <v>PP4</v>
      </c>
      <c r="I441" s="15" t="str">
        <f t="shared" si="161"/>
        <v>PP4</v>
      </c>
      <c r="J441" s="15" t="str">
        <f t="shared" si="161"/>
        <v>PP4</v>
      </c>
      <c r="K441" s="15" t="str">
        <f t="shared" si="161"/>
        <v>PP4</v>
      </c>
      <c r="L441" s="15" t="str">
        <f t="shared" si="161"/>
        <v>PP4</v>
      </c>
      <c r="M441" s="15" t="str">
        <f t="shared" si="161"/>
        <v>PP4</v>
      </c>
      <c r="N441" s="15" t="str">
        <f t="shared" si="161"/>
        <v>PP4</v>
      </c>
      <c r="O441" s="15" t="str">
        <f t="shared" si="161"/>
        <v>PP4</v>
      </c>
      <c r="P441" s="15" t="str">
        <f t="shared" si="161"/>
        <v>PP4</v>
      </c>
      <c r="Q441" s="15" t="str">
        <f t="shared" si="161"/>
        <v>PP4</v>
      </c>
      <c r="R441" s="15" t="str">
        <f t="shared" si="161"/>
        <v>PP4</v>
      </c>
      <c r="S441" s="15" t="str">
        <f t="shared" si="161"/>
        <v>PP4</v>
      </c>
      <c r="T441" s="15" t="str">
        <f t="shared" si="161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PP4</v>
      </c>
      <c r="G458" s="15" t="str">
        <f t="shared" ref="G458:T458" si="163">G$110</f>
        <v>PP4</v>
      </c>
      <c r="H458" s="15" t="str">
        <f t="shared" si="163"/>
        <v>PP4</v>
      </c>
      <c r="I458" s="15" t="str">
        <f t="shared" si="163"/>
        <v>PP4</v>
      </c>
      <c r="J458" s="15" t="str">
        <f t="shared" si="163"/>
        <v>PP4</v>
      </c>
      <c r="K458" s="15" t="str">
        <f t="shared" si="163"/>
        <v>PP4</v>
      </c>
      <c r="L458" s="15" t="str">
        <f t="shared" si="163"/>
        <v>PP4</v>
      </c>
      <c r="M458" s="15" t="str">
        <f t="shared" si="163"/>
        <v>PP4</v>
      </c>
      <c r="N458" s="15" t="str">
        <f t="shared" si="163"/>
        <v>PP4</v>
      </c>
      <c r="O458" s="15" t="str">
        <f t="shared" si="163"/>
        <v>PP4</v>
      </c>
      <c r="P458" s="15" t="str">
        <f t="shared" si="163"/>
        <v>PP4</v>
      </c>
      <c r="Q458" s="15" t="str">
        <f t="shared" si="163"/>
        <v>PP4</v>
      </c>
      <c r="R458" s="15" t="str">
        <f t="shared" si="163"/>
        <v>PP4</v>
      </c>
      <c r="S458" s="15" t="str">
        <f t="shared" si="163"/>
        <v>PP4</v>
      </c>
      <c r="T458" s="15" t="str">
        <f t="shared" si="163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PP4</v>
      </c>
      <c r="G475" s="15" t="str">
        <f t="shared" ref="G475:T475" si="165">G$111</f>
        <v>PP4</v>
      </c>
      <c r="H475" s="15" t="str">
        <f t="shared" si="165"/>
        <v>PP4</v>
      </c>
      <c r="I475" s="15" t="str">
        <f t="shared" si="165"/>
        <v>PP4</v>
      </c>
      <c r="J475" s="15" t="str">
        <f t="shared" si="165"/>
        <v>PP4</v>
      </c>
      <c r="K475" s="15" t="str">
        <f t="shared" si="165"/>
        <v>PP4</v>
      </c>
      <c r="L475" s="15" t="str">
        <f t="shared" si="165"/>
        <v>PP4</v>
      </c>
      <c r="M475" s="15" t="str">
        <f t="shared" si="165"/>
        <v>PP4</v>
      </c>
      <c r="N475" s="15" t="str">
        <f t="shared" si="165"/>
        <v>PP4</v>
      </c>
      <c r="O475" s="15" t="str">
        <f t="shared" si="165"/>
        <v>PP4</v>
      </c>
      <c r="P475" s="15" t="str">
        <f t="shared" si="165"/>
        <v>PP4</v>
      </c>
      <c r="Q475" s="15" t="str">
        <f t="shared" si="165"/>
        <v>PP4</v>
      </c>
      <c r="R475" s="15" t="str">
        <f t="shared" si="165"/>
        <v>PP4</v>
      </c>
      <c r="S475" s="15" t="str">
        <f t="shared" si="165"/>
        <v>PP4</v>
      </c>
      <c r="T475" s="15" t="str">
        <f t="shared" si="165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PP4</v>
      </c>
      <c r="G492" s="15" t="str">
        <f t="shared" ref="G492:T492" si="167">G$112</f>
        <v>PP4</v>
      </c>
      <c r="H492" s="15" t="str">
        <f t="shared" si="167"/>
        <v>PP4</v>
      </c>
      <c r="I492" s="15" t="str">
        <f t="shared" si="167"/>
        <v>PP4</v>
      </c>
      <c r="J492" s="15" t="str">
        <f t="shared" si="167"/>
        <v>PP4</v>
      </c>
      <c r="K492" s="15" t="str">
        <f t="shared" si="167"/>
        <v>PP4</v>
      </c>
      <c r="L492" s="15" t="str">
        <f t="shared" si="167"/>
        <v>PP4</v>
      </c>
      <c r="M492" s="15" t="str">
        <f t="shared" si="167"/>
        <v>PP4</v>
      </c>
      <c r="N492" s="15" t="str">
        <f t="shared" si="167"/>
        <v>PP4</v>
      </c>
      <c r="O492" s="15" t="str">
        <f t="shared" si="167"/>
        <v>PP4</v>
      </c>
      <c r="P492" s="15" t="str">
        <f t="shared" si="167"/>
        <v>PP4</v>
      </c>
      <c r="Q492" s="15" t="str">
        <f t="shared" si="167"/>
        <v>PP4</v>
      </c>
      <c r="R492" s="15" t="str">
        <f t="shared" si="167"/>
        <v>PP4</v>
      </c>
      <c r="S492" s="15" t="str">
        <f t="shared" si="167"/>
        <v>PP4</v>
      </c>
      <c r="T492" s="15" t="str">
        <f t="shared" si="167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PP4</v>
      </c>
      <c r="G509" s="15" t="str">
        <f t="shared" ref="G509:T509" si="169">G$113</f>
        <v>PP4</v>
      </c>
      <c r="H509" s="15" t="str">
        <f t="shared" si="169"/>
        <v>PP4</v>
      </c>
      <c r="I509" s="15" t="str">
        <f t="shared" si="169"/>
        <v>PP4</v>
      </c>
      <c r="J509" s="15" t="str">
        <f t="shared" si="169"/>
        <v>PP4</v>
      </c>
      <c r="K509" s="15" t="str">
        <f t="shared" si="169"/>
        <v>PP4</v>
      </c>
      <c r="L509" s="15" t="str">
        <f t="shared" si="169"/>
        <v>PP4</v>
      </c>
      <c r="M509" s="15" t="str">
        <f t="shared" si="169"/>
        <v>PP4</v>
      </c>
      <c r="N509" s="15" t="str">
        <f t="shared" si="169"/>
        <v>PP4</v>
      </c>
      <c r="O509" s="15" t="str">
        <f t="shared" si="169"/>
        <v>PP4</v>
      </c>
      <c r="P509" s="15" t="str">
        <f t="shared" si="169"/>
        <v>PP4</v>
      </c>
      <c r="Q509" s="15" t="str">
        <f t="shared" si="169"/>
        <v>PP4</v>
      </c>
      <c r="R509" s="15" t="str">
        <f t="shared" si="169"/>
        <v>PP4</v>
      </c>
      <c r="S509" s="15" t="str">
        <f t="shared" si="169"/>
        <v>PP4</v>
      </c>
      <c r="T509" s="15" t="str">
        <f t="shared" si="169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400</v>
      </c>
      <c r="G593" s="15">
        <f t="shared" ca="1" si="201"/>
        <v>499.99999999999994</v>
      </c>
      <c r="H593" s="15">
        <f t="shared" ca="1" si="201"/>
        <v>600</v>
      </c>
      <c r="I593" s="15">
        <f t="shared" ca="1" si="201"/>
        <v>600</v>
      </c>
      <c r="J593" s="15">
        <f t="shared" ca="1" si="201"/>
        <v>600</v>
      </c>
      <c r="K593" s="15">
        <f t="shared" ca="1" si="201"/>
        <v>600</v>
      </c>
      <c r="L593" s="15">
        <f t="shared" ca="1" si="201"/>
        <v>540</v>
      </c>
      <c r="M593" s="15">
        <f t="shared" ca="1" si="201"/>
        <v>540</v>
      </c>
      <c r="N593" s="15">
        <f t="shared" ca="1" si="201"/>
        <v>540</v>
      </c>
      <c r="O593" s="15">
        <f t="shared" ca="1" si="201"/>
        <v>540</v>
      </c>
      <c r="P593" s="15">
        <f t="shared" ca="1" si="201"/>
        <v>540</v>
      </c>
      <c r="Q593" s="15">
        <f t="shared" ca="1" si="201"/>
        <v>540</v>
      </c>
      <c r="R593" s="15">
        <f t="shared" ca="1" si="201"/>
        <v>540</v>
      </c>
      <c r="S593" s="15">
        <f t="shared" ca="1" si="201"/>
        <v>540</v>
      </c>
      <c r="T593" s="15">
        <f t="shared" ca="1" si="201"/>
        <v>540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600</v>
      </c>
      <c r="G602" s="15">
        <f t="shared" ca="1" si="208"/>
        <v>674.99999999999989</v>
      </c>
      <c r="H602" s="15">
        <f t="shared" ca="1" si="208"/>
        <v>810</v>
      </c>
      <c r="I602" s="15">
        <f t="shared" ca="1" si="208"/>
        <v>810</v>
      </c>
      <c r="J602" s="15">
        <f t="shared" ca="1" si="208"/>
        <v>810</v>
      </c>
      <c r="K602" s="15">
        <f t="shared" ca="1" si="208"/>
        <v>810</v>
      </c>
      <c r="L602" s="15">
        <f t="shared" ca="1" si="208"/>
        <v>810</v>
      </c>
      <c r="M602" s="15">
        <f t="shared" ca="1" si="208"/>
        <v>810</v>
      </c>
      <c r="N602" s="15">
        <f t="shared" ca="1" si="208"/>
        <v>810</v>
      </c>
      <c r="O602" s="15">
        <f t="shared" ca="1" si="208"/>
        <v>810</v>
      </c>
      <c r="P602" s="15">
        <f t="shared" ca="1" si="208"/>
        <v>810</v>
      </c>
      <c r="Q602" s="15">
        <f t="shared" ca="1" si="208"/>
        <v>758.99999999999989</v>
      </c>
      <c r="R602" s="15">
        <f t="shared" ca="1" si="208"/>
        <v>708.00000000000011</v>
      </c>
      <c r="S602" s="15">
        <f t="shared" ca="1" si="208"/>
        <v>657.00000000000011</v>
      </c>
      <c r="T602" s="15">
        <f t="shared" ca="1" si="208"/>
        <v>606.00000000000011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266.66666666666663</v>
      </c>
      <c r="G611" s="15">
        <f t="shared" ca="1" si="215"/>
        <v>312.34567901234561</v>
      </c>
      <c r="H611" s="15">
        <f t="shared" ca="1" si="215"/>
        <v>349.62962962962968</v>
      </c>
      <c r="I611" s="15">
        <f t="shared" ca="1" si="215"/>
        <v>324.44444444444451</v>
      </c>
      <c r="J611" s="15">
        <f t="shared" ca="1" si="215"/>
        <v>299.2592592592593</v>
      </c>
      <c r="K611" s="15">
        <f t="shared" ca="1" si="215"/>
        <v>274.07407407407408</v>
      </c>
      <c r="L611" s="15">
        <f t="shared" ca="1" si="215"/>
        <v>248.88888888888903</v>
      </c>
      <c r="M611" s="15">
        <f t="shared" ca="1" si="215"/>
        <v>223.70370370370378</v>
      </c>
      <c r="N611" s="15">
        <f t="shared" ca="1" si="215"/>
        <v>198.51851851851862</v>
      </c>
      <c r="O611" s="15">
        <f t="shared" ca="1" si="215"/>
        <v>173.33333333333346</v>
      </c>
      <c r="P611" s="15">
        <f t="shared" ca="1" si="215"/>
        <v>148.14814814814827</v>
      </c>
      <c r="Q611" s="15">
        <f t="shared" ca="1" si="215"/>
        <v>122.96296296296309</v>
      </c>
      <c r="R611" s="15">
        <f t="shared" ca="1" si="215"/>
        <v>97.777777777777899</v>
      </c>
      <c r="S611" s="15">
        <f t="shared" ca="1" si="215"/>
        <v>72.592592592592723</v>
      </c>
      <c r="T611" s="15">
        <f t="shared" ca="1" si="215"/>
        <v>47.407407407407526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666.66666666666663</v>
      </c>
      <c r="G620" s="15">
        <f t="shared" ca="1" si="222"/>
        <v>833.33333333333326</v>
      </c>
      <c r="H620" s="15">
        <f t="shared" ca="1" si="222"/>
        <v>1000</v>
      </c>
      <c r="I620" s="15">
        <f t="shared" ca="1" si="222"/>
        <v>1000</v>
      </c>
      <c r="J620" s="15">
        <f t="shared" ca="1" si="222"/>
        <v>1000</v>
      </c>
      <c r="K620" s="15">
        <f t="shared" ca="1" si="222"/>
        <v>1000</v>
      </c>
      <c r="L620" s="15">
        <f t="shared" ca="1" si="222"/>
        <v>900</v>
      </c>
      <c r="M620" s="15">
        <f t="shared" ca="1" si="222"/>
        <v>900</v>
      </c>
      <c r="N620" s="15">
        <f t="shared" ca="1" si="222"/>
        <v>900</v>
      </c>
      <c r="O620" s="15">
        <f t="shared" ca="1" si="222"/>
        <v>900</v>
      </c>
      <c r="P620" s="15">
        <f t="shared" ca="1" si="222"/>
        <v>900</v>
      </c>
      <c r="Q620" s="15">
        <f t="shared" ca="1" si="222"/>
        <v>900</v>
      </c>
      <c r="R620" s="15">
        <f t="shared" ca="1" si="222"/>
        <v>900</v>
      </c>
      <c r="S620" s="15">
        <f t="shared" ca="1" si="222"/>
        <v>900</v>
      </c>
      <c r="T620" s="15">
        <f t="shared" ca="1" si="222"/>
        <v>900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400</v>
      </c>
      <c r="G629" s="15">
        <f t="shared" ca="1" si="229"/>
        <v>499.99999999999994</v>
      </c>
      <c r="H629" s="15">
        <f t="shared" ca="1" si="229"/>
        <v>600</v>
      </c>
      <c r="I629" s="15">
        <f t="shared" ca="1" si="229"/>
        <v>600</v>
      </c>
      <c r="J629" s="15">
        <f t="shared" ca="1" si="229"/>
        <v>600</v>
      </c>
      <c r="K629" s="15">
        <f t="shared" ca="1" si="229"/>
        <v>600</v>
      </c>
      <c r="L629" s="15">
        <f t="shared" ca="1" si="229"/>
        <v>540</v>
      </c>
      <c r="M629" s="15">
        <f t="shared" ca="1" si="229"/>
        <v>540</v>
      </c>
      <c r="N629" s="15">
        <f t="shared" ca="1" si="229"/>
        <v>540</v>
      </c>
      <c r="O629" s="15">
        <f t="shared" ca="1" si="229"/>
        <v>540</v>
      </c>
      <c r="P629" s="15">
        <f t="shared" ca="1" si="229"/>
        <v>540</v>
      </c>
      <c r="Q629" s="15">
        <f t="shared" ca="1" si="229"/>
        <v>540</v>
      </c>
      <c r="R629" s="15">
        <f t="shared" ca="1" si="229"/>
        <v>540</v>
      </c>
      <c r="S629" s="15">
        <f t="shared" ca="1" si="229"/>
        <v>540</v>
      </c>
      <c r="T629" s="15">
        <f t="shared" ca="1" si="229"/>
        <v>540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2333.333333333333</v>
      </c>
      <c r="G653" s="15">
        <f t="shared" ref="G653:T653" ca="1" si="236">SUM(G654:G656)</f>
        <v>2820.6790123456785</v>
      </c>
      <c r="H653" s="15">
        <f t="shared" ca="1" si="236"/>
        <v>3359.6296296296296</v>
      </c>
      <c r="I653" s="15">
        <f t="shared" ca="1" si="236"/>
        <v>3334.4444444444443</v>
      </c>
      <c r="J653" s="15">
        <f t="shared" ca="1" si="236"/>
        <v>3309.2592592592591</v>
      </c>
      <c r="K653" s="15">
        <f t="shared" ca="1" si="236"/>
        <v>3284.0740740740739</v>
      </c>
      <c r="L653" s="15">
        <f t="shared" ca="1" si="236"/>
        <v>3038.8888888888891</v>
      </c>
      <c r="M653" s="15">
        <f t="shared" ca="1" si="236"/>
        <v>3013.7037037037035</v>
      </c>
      <c r="N653" s="15">
        <f t="shared" ca="1" si="236"/>
        <v>2988.5185185185187</v>
      </c>
      <c r="O653" s="15">
        <f t="shared" ca="1" si="236"/>
        <v>2963.3333333333335</v>
      </c>
      <c r="P653" s="15">
        <f t="shared" ca="1" si="236"/>
        <v>2938.1481481481483</v>
      </c>
      <c r="Q653" s="15">
        <f t="shared" ca="1" si="236"/>
        <v>2861.962962962963</v>
      </c>
      <c r="R653" s="15">
        <f t="shared" ca="1" si="236"/>
        <v>2785.7777777777778</v>
      </c>
      <c r="S653" s="15">
        <f t="shared" ca="1" si="236"/>
        <v>2709.5925925925926</v>
      </c>
      <c r="T653" s="15">
        <f t="shared" ca="1" si="236"/>
        <v>2633.4074074074078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2333.333333333333</v>
      </c>
      <c r="G654" s="15">
        <f t="shared" ca="1" si="237"/>
        <v>2820.6790123456785</v>
      </c>
      <c r="H654" s="15">
        <f t="shared" ca="1" si="237"/>
        <v>3359.6296296296296</v>
      </c>
      <c r="I654" s="15">
        <f t="shared" ca="1" si="237"/>
        <v>3334.4444444444443</v>
      </c>
      <c r="J654" s="15">
        <f t="shared" ca="1" si="237"/>
        <v>3309.2592592592591</v>
      </c>
      <c r="K654" s="15">
        <f t="shared" ca="1" si="237"/>
        <v>3284.0740740740739</v>
      </c>
      <c r="L654" s="15">
        <f t="shared" ca="1" si="237"/>
        <v>3038.8888888888891</v>
      </c>
      <c r="M654" s="15">
        <f t="shared" ca="1" si="237"/>
        <v>3013.7037037037035</v>
      </c>
      <c r="N654" s="15">
        <f t="shared" ca="1" si="237"/>
        <v>2988.5185185185187</v>
      </c>
      <c r="O654" s="15">
        <f t="shared" ca="1" si="237"/>
        <v>2963.3333333333335</v>
      </c>
      <c r="P654" s="15">
        <f t="shared" ca="1" si="237"/>
        <v>2938.1481481481483</v>
      </c>
      <c r="Q654" s="15">
        <f t="shared" ca="1" si="237"/>
        <v>2861.962962962963</v>
      </c>
      <c r="R654" s="15">
        <f t="shared" ca="1" si="237"/>
        <v>2785.7777777777778</v>
      </c>
      <c r="S654" s="15">
        <f t="shared" ca="1" si="237"/>
        <v>2709.5925925925926</v>
      </c>
      <c r="T654" s="15">
        <f t="shared" ca="1" si="237"/>
        <v>2633.4074074074078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466.66666666666663</v>
      </c>
      <c r="G662" s="15">
        <f t="shared" ca="1" si="242"/>
        <v>564.13580246913568</v>
      </c>
      <c r="H662" s="15">
        <f t="shared" ca="1" si="242"/>
        <v>671.92592592592587</v>
      </c>
      <c r="I662" s="15">
        <f t="shared" ca="1" si="242"/>
        <v>666.88888888888891</v>
      </c>
      <c r="J662" s="15">
        <f t="shared" ca="1" si="242"/>
        <v>661.85185185185185</v>
      </c>
      <c r="K662" s="15">
        <f t="shared" ca="1" si="242"/>
        <v>656.81481481481478</v>
      </c>
      <c r="L662" s="15">
        <f t="shared" ca="1" si="242"/>
        <v>607.77777777777783</v>
      </c>
      <c r="M662" s="15">
        <f t="shared" ca="1" si="242"/>
        <v>602.74074074074065</v>
      </c>
      <c r="N662" s="15">
        <f t="shared" ca="1" si="242"/>
        <v>597.7037037037037</v>
      </c>
      <c r="O662" s="15">
        <f t="shared" ca="1" si="242"/>
        <v>592.66666666666674</v>
      </c>
      <c r="P662" s="15">
        <f t="shared" ca="1" si="242"/>
        <v>587.62962962962968</v>
      </c>
      <c r="Q662" s="15">
        <f t="shared" ca="1" si="242"/>
        <v>572.39259259259256</v>
      </c>
      <c r="R662" s="15">
        <f t="shared" ca="1" si="242"/>
        <v>557.15555555555557</v>
      </c>
      <c r="S662" s="15">
        <f t="shared" ca="1" si="242"/>
        <v>541.91851851851857</v>
      </c>
      <c r="T662" s="15">
        <f t="shared" ca="1" si="242"/>
        <v>526.68148148148157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3103.333333333333</v>
      </c>
      <c r="G672" s="15">
        <f t="shared" ca="1" si="243"/>
        <v>3751.5030864197524</v>
      </c>
      <c r="H672" s="15">
        <f t="shared" ca="1" si="243"/>
        <v>4468.3074074074075</v>
      </c>
      <c r="I672" s="15">
        <f t="shared" ca="1" si="243"/>
        <v>4434.8111111111111</v>
      </c>
      <c r="J672" s="15">
        <f t="shared" ca="1" si="243"/>
        <v>4401.3148148148148</v>
      </c>
      <c r="K672" s="15">
        <f t="shared" ca="1" si="243"/>
        <v>4367.8185185185184</v>
      </c>
      <c r="L672" s="15">
        <f t="shared" ca="1" si="243"/>
        <v>4041.7222222222226</v>
      </c>
      <c r="M672" s="15">
        <f t="shared" ca="1" si="243"/>
        <v>4008.2259259259258</v>
      </c>
      <c r="N672" s="15">
        <f t="shared" ca="1" si="243"/>
        <v>3974.7296296296295</v>
      </c>
      <c r="O672" s="15">
        <f t="shared" ca="1" si="243"/>
        <v>3941.2333333333336</v>
      </c>
      <c r="P672" s="15">
        <f t="shared" ca="1" si="243"/>
        <v>3907.7370370370372</v>
      </c>
      <c r="Q672" s="15">
        <f t="shared" ca="1" si="243"/>
        <v>3806.4107407407405</v>
      </c>
      <c r="R672" s="15">
        <f t="shared" ca="1" si="243"/>
        <v>3705.0844444444447</v>
      </c>
      <c r="S672" s="15">
        <f t="shared" ca="1" si="243"/>
        <v>3603.7581481481484</v>
      </c>
      <c r="T672" s="15">
        <f t="shared" ca="1" si="243"/>
        <v>3502.4318518518526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3801.583333333333</v>
      </c>
      <c r="G680" s="15">
        <f t="shared" ca="1" si="249"/>
        <v>4449.7530864197524</v>
      </c>
      <c r="H680" s="15">
        <f t="shared" ca="1" si="249"/>
        <v>5166.5574074074075</v>
      </c>
      <c r="I680" s="15">
        <f t="shared" ca="1" si="249"/>
        <v>5133.0611111111111</v>
      </c>
      <c r="J680" s="15">
        <f t="shared" ca="1" si="249"/>
        <v>5099.5648148148148</v>
      </c>
      <c r="K680" s="15">
        <f t="shared" ca="1" si="249"/>
        <v>5066.0685185185184</v>
      </c>
      <c r="L680" s="15">
        <f t="shared" ca="1" si="249"/>
        <v>4739.9722222222226</v>
      </c>
      <c r="M680" s="15">
        <f t="shared" ca="1" si="249"/>
        <v>4706.4759259259263</v>
      </c>
      <c r="N680" s="15">
        <f t="shared" ca="1" si="249"/>
        <v>4672.9796296296299</v>
      </c>
      <c r="O680" s="15">
        <f t="shared" ca="1" si="249"/>
        <v>4639.4833333333336</v>
      </c>
      <c r="P680" s="15">
        <f t="shared" ca="1" si="249"/>
        <v>4605.9870370370372</v>
      </c>
      <c r="Q680" s="15">
        <f t="shared" ca="1" si="249"/>
        <v>4504.6607407407409</v>
      </c>
      <c r="R680" s="15">
        <f t="shared" ca="1" si="249"/>
        <v>4403.3344444444447</v>
      </c>
      <c r="S680" s="15">
        <f t="shared" ca="1" si="249"/>
        <v>4302.0081481481484</v>
      </c>
      <c r="T680" s="15">
        <f t="shared" ca="1" si="249"/>
        <v>4200.6818518518521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80</v>
      </c>
      <c r="G693" s="15">
        <f>IFERROR(G249*G398*G527*INDEX(Assumptions!$H$114:$BF$118,MATCH(G97,Assumptions!$B$114:$B$118,0),MATCH(G13,Assumptions!$H$107:$BF$107,0)),0)*G569</f>
        <v>80</v>
      </c>
      <c r="H693" s="15">
        <f>IFERROR(H249*H398*H527*INDEX(Assumptions!$H$114:$BF$118,MATCH(H97,Assumptions!$B$114:$B$118,0),MATCH(H13,Assumptions!$H$107:$BF$107,0)),0)*H569</f>
        <v>80</v>
      </c>
      <c r="I693" s="15">
        <f>IFERROR(I249*I398*I527*INDEX(Assumptions!$H$114:$BF$118,MATCH(I97,Assumptions!$B$114:$B$118,0),MATCH(I13,Assumptions!$H$107:$BF$107,0)),0)*I569</f>
        <v>80</v>
      </c>
      <c r="J693" s="15">
        <f>IFERROR(J249*J398*J527*INDEX(Assumptions!$H$114:$BF$118,MATCH(J97,Assumptions!$B$114:$B$118,0),MATCH(J13,Assumptions!$H$107:$BF$107,0)),0)*J569</f>
        <v>80</v>
      </c>
      <c r="K693" s="15">
        <f>IFERROR(K249*K398*K527*INDEX(Assumptions!$H$114:$BF$118,MATCH(K97,Assumptions!$B$114:$B$118,0),MATCH(K13,Assumptions!$H$107:$BF$107,0)),0)*K569</f>
        <v>80</v>
      </c>
      <c r="L693" s="15">
        <f>IFERROR(L249*L398*L527*INDEX(Assumptions!$H$114:$BF$118,MATCH(L97,Assumptions!$B$114:$B$118,0),MATCH(L13,Assumptions!$H$107:$BF$107,0)),0)*L569</f>
        <v>80</v>
      </c>
      <c r="M693" s="15">
        <f>IFERROR(M249*M398*M527*INDEX(Assumptions!$H$114:$BF$118,MATCH(M97,Assumptions!$B$114:$B$118,0),MATCH(M13,Assumptions!$H$107:$BF$107,0)),0)*M569</f>
        <v>80</v>
      </c>
      <c r="N693" s="15">
        <f>IFERROR(N249*N398*N527*INDEX(Assumptions!$H$114:$BF$118,MATCH(N97,Assumptions!$B$114:$B$118,0),MATCH(N13,Assumptions!$H$107:$BF$107,0)),0)*N569</f>
        <v>80</v>
      </c>
      <c r="O693" s="15">
        <f>IFERROR(O249*O398*O527*INDEX(Assumptions!$H$114:$BF$118,MATCH(O97,Assumptions!$B$114:$B$118,0),MATCH(O13,Assumptions!$H$107:$BF$107,0)),0)*O569</f>
        <v>80</v>
      </c>
      <c r="P693" s="15">
        <f>IFERROR(P249*P398*P527*INDEX(Assumptions!$H$114:$BF$118,MATCH(P97,Assumptions!$B$114:$B$118,0),MATCH(P13,Assumptions!$H$107:$BF$107,0)),0)*P569</f>
        <v>80</v>
      </c>
      <c r="Q693" s="15">
        <f>IFERROR(Q249*Q398*Q527*INDEX(Assumptions!$H$114:$BF$118,MATCH(Q97,Assumptions!$B$114:$B$118,0),MATCH(Q13,Assumptions!$H$107:$BF$107,0)),0)*Q569</f>
        <v>80</v>
      </c>
      <c r="R693" s="15">
        <f>IFERROR(R249*R398*R527*INDEX(Assumptions!$H$114:$BF$118,MATCH(R97,Assumptions!$B$114:$B$118,0),MATCH(R13,Assumptions!$H$107:$BF$107,0)),0)*R569</f>
        <v>80</v>
      </c>
      <c r="S693" s="15">
        <f>IFERROR(S249*S398*S527*INDEX(Assumptions!$H$114:$BF$118,MATCH(S97,Assumptions!$B$114:$B$118,0),MATCH(S13,Assumptions!$H$107:$BF$107,0)),0)*S569</f>
        <v>80</v>
      </c>
      <c r="T693" s="15">
        <f>IFERROR(T249*T398*T527*INDEX(Assumptions!$H$114:$BF$118,MATCH(T97,Assumptions!$B$114:$B$118,0),MATCH(T13,Assumptions!$H$107:$BF$107,0)),0)*T569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80</v>
      </c>
      <c r="G694" s="15">
        <f>IFERROR(G250*G402*G531*INDEX(Assumptions!$H$114:$BF$118,MATCH(G98,Assumptions!$B$114:$B$118,0),MATCH(G14,Assumptions!$H$107:$BF$107,0)),0)*G570</f>
        <v>80</v>
      </c>
      <c r="H694" s="15">
        <f>IFERROR(H250*H402*H531*INDEX(Assumptions!$H$114:$BF$118,MATCH(H98,Assumptions!$B$114:$B$118,0),MATCH(H14,Assumptions!$H$107:$BF$107,0)),0)*H570</f>
        <v>80</v>
      </c>
      <c r="I694" s="15">
        <f>IFERROR(I250*I402*I531*INDEX(Assumptions!$H$114:$BF$118,MATCH(I98,Assumptions!$B$114:$B$118,0),MATCH(I14,Assumptions!$H$107:$BF$107,0)),0)*I570</f>
        <v>80</v>
      </c>
      <c r="J694" s="15">
        <f>IFERROR(J250*J402*J531*INDEX(Assumptions!$H$114:$BF$118,MATCH(J98,Assumptions!$B$114:$B$118,0),MATCH(J14,Assumptions!$H$107:$BF$107,0)),0)*J570</f>
        <v>80</v>
      </c>
      <c r="K694" s="15">
        <f>IFERROR(K250*K402*K531*INDEX(Assumptions!$H$114:$BF$118,MATCH(K98,Assumptions!$B$114:$B$118,0),MATCH(K14,Assumptions!$H$107:$BF$107,0)),0)*K570</f>
        <v>80</v>
      </c>
      <c r="L694" s="15">
        <f>IFERROR(L250*L402*L531*INDEX(Assumptions!$H$114:$BF$118,MATCH(L98,Assumptions!$B$114:$B$118,0),MATCH(L14,Assumptions!$H$107:$BF$107,0)),0)*L570</f>
        <v>80</v>
      </c>
      <c r="M694" s="15">
        <f>IFERROR(M250*M402*M531*INDEX(Assumptions!$H$114:$BF$118,MATCH(M98,Assumptions!$B$114:$B$118,0),MATCH(M14,Assumptions!$H$107:$BF$107,0)),0)*M570</f>
        <v>80</v>
      </c>
      <c r="N694" s="15">
        <f>IFERROR(N250*N402*N531*INDEX(Assumptions!$H$114:$BF$118,MATCH(N98,Assumptions!$B$114:$B$118,0),MATCH(N14,Assumptions!$H$107:$BF$107,0)),0)*N570</f>
        <v>80</v>
      </c>
      <c r="O694" s="15">
        <f>IFERROR(O250*O402*O531*INDEX(Assumptions!$H$114:$BF$118,MATCH(O98,Assumptions!$B$114:$B$118,0),MATCH(O14,Assumptions!$H$107:$BF$107,0)),0)*O570</f>
        <v>80</v>
      </c>
      <c r="P694" s="15">
        <f>IFERROR(P250*P402*P531*INDEX(Assumptions!$H$114:$BF$118,MATCH(P98,Assumptions!$B$114:$B$118,0),MATCH(P14,Assumptions!$H$107:$BF$107,0)),0)*P570</f>
        <v>80</v>
      </c>
      <c r="Q694" s="15">
        <f>IFERROR(Q250*Q402*Q531*INDEX(Assumptions!$H$114:$BF$118,MATCH(Q98,Assumptions!$B$114:$B$118,0),MATCH(Q14,Assumptions!$H$107:$BF$107,0)),0)*Q570</f>
        <v>80</v>
      </c>
      <c r="R694" s="15">
        <f>IFERROR(R250*R402*R531*INDEX(Assumptions!$H$114:$BF$118,MATCH(R98,Assumptions!$B$114:$B$118,0),MATCH(R14,Assumptions!$H$107:$BF$107,0)),0)*R570</f>
        <v>80</v>
      </c>
      <c r="S694" s="15">
        <f>IFERROR(S250*S402*S531*INDEX(Assumptions!$H$114:$BF$118,MATCH(S98,Assumptions!$B$114:$B$118,0),MATCH(S14,Assumptions!$H$107:$BF$107,0)),0)*S570</f>
        <v>80</v>
      </c>
      <c r="T694" s="15">
        <f>IFERROR(T250*T402*T531*INDEX(Assumptions!$H$114:$BF$118,MATCH(T98,Assumptions!$B$114:$B$118,0),MATCH(T14,Assumptions!$H$107:$BF$107,0)),0)*T570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80</v>
      </c>
      <c r="G695" s="15">
        <f>IFERROR(G251*G406*G535*INDEX(Assumptions!$H$114:$BF$118,MATCH(G99,Assumptions!$B$114:$B$118,0),MATCH(G15,Assumptions!$H$107:$BF$107,0)),0)*G571</f>
        <v>80</v>
      </c>
      <c r="H695" s="15">
        <f>IFERROR(H251*H406*H535*INDEX(Assumptions!$H$114:$BF$118,MATCH(H99,Assumptions!$B$114:$B$118,0),MATCH(H15,Assumptions!$H$107:$BF$107,0)),0)*H571</f>
        <v>80</v>
      </c>
      <c r="I695" s="15">
        <f>IFERROR(I251*I406*I535*INDEX(Assumptions!$H$114:$BF$118,MATCH(I99,Assumptions!$B$114:$B$118,0),MATCH(I15,Assumptions!$H$107:$BF$107,0)),0)*I571</f>
        <v>80</v>
      </c>
      <c r="J695" s="15">
        <f>IFERROR(J251*J406*J535*INDEX(Assumptions!$H$114:$BF$118,MATCH(J99,Assumptions!$B$114:$B$118,0),MATCH(J15,Assumptions!$H$107:$BF$107,0)),0)*J571</f>
        <v>80</v>
      </c>
      <c r="K695" s="15">
        <f>IFERROR(K251*K406*K535*INDEX(Assumptions!$H$114:$BF$118,MATCH(K99,Assumptions!$B$114:$B$118,0),MATCH(K15,Assumptions!$H$107:$BF$107,0)),0)*K571</f>
        <v>80</v>
      </c>
      <c r="L695" s="15">
        <f>IFERROR(L251*L406*L535*INDEX(Assumptions!$H$114:$BF$118,MATCH(L99,Assumptions!$B$114:$B$118,0),MATCH(L15,Assumptions!$H$107:$BF$107,0)),0)*L571</f>
        <v>80</v>
      </c>
      <c r="M695" s="15">
        <f>IFERROR(M251*M406*M535*INDEX(Assumptions!$H$114:$BF$118,MATCH(M99,Assumptions!$B$114:$B$118,0),MATCH(M15,Assumptions!$H$107:$BF$107,0)),0)*M571</f>
        <v>80</v>
      </c>
      <c r="N695" s="15">
        <f>IFERROR(N251*N406*N535*INDEX(Assumptions!$H$114:$BF$118,MATCH(N99,Assumptions!$B$114:$B$118,0),MATCH(N15,Assumptions!$H$107:$BF$107,0)),0)*N571</f>
        <v>80</v>
      </c>
      <c r="O695" s="15">
        <f>IFERROR(O251*O406*O535*INDEX(Assumptions!$H$114:$BF$118,MATCH(O99,Assumptions!$B$114:$B$118,0),MATCH(O15,Assumptions!$H$107:$BF$107,0)),0)*O571</f>
        <v>80</v>
      </c>
      <c r="P695" s="15">
        <f>IFERROR(P251*P406*P535*INDEX(Assumptions!$H$114:$BF$118,MATCH(P99,Assumptions!$B$114:$B$118,0),MATCH(P15,Assumptions!$H$107:$BF$107,0)),0)*P571</f>
        <v>80</v>
      </c>
      <c r="Q695" s="15">
        <f>IFERROR(Q251*Q406*Q535*INDEX(Assumptions!$H$114:$BF$118,MATCH(Q99,Assumptions!$B$114:$B$118,0),MATCH(Q15,Assumptions!$H$107:$BF$107,0)),0)*Q571</f>
        <v>80</v>
      </c>
      <c r="R695" s="15">
        <f>IFERROR(R251*R406*R535*INDEX(Assumptions!$H$114:$BF$118,MATCH(R99,Assumptions!$B$114:$B$118,0),MATCH(R15,Assumptions!$H$107:$BF$107,0)),0)*R571</f>
        <v>80</v>
      </c>
      <c r="S695" s="15">
        <f>IFERROR(S251*S406*S535*INDEX(Assumptions!$H$114:$BF$118,MATCH(S99,Assumptions!$B$114:$B$118,0),MATCH(S15,Assumptions!$H$107:$BF$107,0)),0)*S571</f>
        <v>80</v>
      </c>
      <c r="T695" s="15">
        <f>IFERROR(T251*T406*T535*INDEX(Assumptions!$H$114:$BF$118,MATCH(T99,Assumptions!$B$114:$B$118,0),MATCH(T15,Assumptions!$H$107:$BF$107,0)),0)*T571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80</v>
      </c>
      <c r="G696" s="15">
        <f>IFERROR(G252*G410*G539*INDEX(Assumptions!$H$114:$BF$118,MATCH(G100,Assumptions!$B$114:$B$118,0),MATCH(G16,Assumptions!$H$107:$BF$107,0)),0)*G572</f>
        <v>80</v>
      </c>
      <c r="H696" s="15">
        <f>IFERROR(H252*H410*H539*INDEX(Assumptions!$H$114:$BF$118,MATCH(H100,Assumptions!$B$114:$B$118,0),MATCH(H16,Assumptions!$H$107:$BF$107,0)),0)*H572</f>
        <v>80</v>
      </c>
      <c r="I696" s="15">
        <f>IFERROR(I252*I410*I539*INDEX(Assumptions!$H$114:$BF$118,MATCH(I100,Assumptions!$B$114:$B$118,0),MATCH(I16,Assumptions!$H$107:$BF$107,0)),0)*I572</f>
        <v>80</v>
      </c>
      <c r="J696" s="15">
        <f>IFERROR(J252*J410*J539*INDEX(Assumptions!$H$114:$BF$118,MATCH(J100,Assumptions!$B$114:$B$118,0),MATCH(J16,Assumptions!$H$107:$BF$107,0)),0)*J572</f>
        <v>80</v>
      </c>
      <c r="K696" s="15">
        <f>IFERROR(K252*K410*K539*INDEX(Assumptions!$H$114:$BF$118,MATCH(K100,Assumptions!$B$114:$B$118,0),MATCH(K16,Assumptions!$H$107:$BF$107,0)),0)*K572</f>
        <v>80</v>
      </c>
      <c r="L696" s="15">
        <f>IFERROR(L252*L410*L539*INDEX(Assumptions!$H$114:$BF$118,MATCH(L100,Assumptions!$B$114:$B$118,0),MATCH(L16,Assumptions!$H$107:$BF$107,0)),0)*L572</f>
        <v>80</v>
      </c>
      <c r="M696" s="15">
        <f>IFERROR(M252*M410*M539*INDEX(Assumptions!$H$114:$BF$118,MATCH(M100,Assumptions!$B$114:$B$118,0),MATCH(M16,Assumptions!$H$107:$BF$107,0)),0)*M572</f>
        <v>80</v>
      </c>
      <c r="N696" s="15">
        <f>IFERROR(N252*N410*N539*INDEX(Assumptions!$H$114:$BF$118,MATCH(N100,Assumptions!$B$114:$B$118,0),MATCH(N16,Assumptions!$H$107:$BF$107,0)),0)*N572</f>
        <v>80</v>
      </c>
      <c r="O696" s="15">
        <f>IFERROR(O252*O410*O539*INDEX(Assumptions!$H$114:$BF$118,MATCH(O100,Assumptions!$B$114:$B$118,0),MATCH(O16,Assumptions!$H$107:$BF$107,0)),0)*O572</f>
        <v>80</v>
      </c>
      <c r="P696" s="15">
        <f>IFERROR(P252*P410*P539*INDEX(Assumptions!$H$114:$BF$118,MATCH(P100,Assumptions!$B$114:$B$118,0),MATCH(P16,Assumptions!$H$107:$BF$107,0)),0)*P572</f>
        <v>80</v>
      </c>
      <c r="Q696" s="15">
        <f>IFERROR(Q252*Q410*Q539*INDEX(Assumptions!$H$114:$BF$118,MATCH(Q100,Assumptions!$B$114:$B$118,0),MATCH(Q16,Assumptions!$H$107:$BF$107,0)),0)*Q572</f>
        <v>80</v>
      </c>
      <c r="R696" s="15">
        <f>IFERROR(R252*R410*R539*INDEX(Assumptions!$H$114:$BF$118,MATCH(R100,Assumptions!$B$114:$B$118,0),MATCH(R16,Assumptions!$H$107:$BF$107,0)),0)*R572</f>
        <v>80</v>
      </c>
      <c r="S696" s="15">
        <f>IFERROR(S252*S410*S539*INDEX(Assumptions!$H$114:$BF$118,MATCH(S100,Assumptions!$B$114:$B$118,0),MATCH(S16,Assumptions!$H$107:$BF$107,0)),0)*S572</f>
        <v>80</v>
      </c>
      <c r="T696" s="15">
        <f>IFERROR(T252*T410*T539*INDEX(Assumptions!$H$114:$BF$118,MATCH(T100,Assumptions!$B$114:$B$118,0),MATCH(T16,Assumptions!$H$107:$BF$107,0)),0)*T572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80</v>
      </c>
      <c r="G697" s="15">
        <f>IFERROR(INDEX(G253*G414*G543*Assumptions!$H$114:$BF$118,MATCH(G101,Assumptions!$B$114:$B$118,0),MATCH(G17,Assumptions!$H$107:$BF$107,0)),0)*G573</f>
        <v>80</v>
      </c>
      <c r="H697" s="15">
        <f>IFERROR(INDEX(H253*H414*H543*Assumptions!$H$114:$BF$118,MATCH(H101,Assumptions!$B$114:$B$118,0),MATCH(H17,Assumptions!$H$107:$BF$107,0)),0)*H573</f>
        <v>80</v>
      </c>
      <c r="I697" s="15">
        <f>IFERROR(INDEX(I253*I414*I543*Assumptions!$H$114:$BF$118,MATCH(I101,Assumptions!$B$114:$B$118,0),MATCH(I17,Assumptions!$H$107:$BF$107,0)),0)*I573</f>
        <v>80</v>
      </c>
      <c r="J697" s="15">
        <f>IFERROR(INDEX(J253*J414*J543*Assumptions!$H$114:$BF$118,MATCH(J101,Assumptions!$B$114:$B$118,0),MATCH(J17,Assumptions!$H$107:$BF$107,0)),0)*J573</f>
        <v>80</v>
      </c>
      <c r="K697" s="15">
        <f>IFERROR(INDEX(K253*K414*K543*Assumptions!$H$114:$BF$118,MATCH(K101,Assumptions!$B$114:$B$118,0),MATCH(K17,Assumptions!$H$107:$BF$107,0)),0)*K573</f>
        <v>80</v>
      </c>
      <c r="L697" s="15">
        <f>IFERROR(INDEX(L253*L414*L543*Assumptions!$H$114:$BF$118,MATCH(L101,Assumptions!$B$114:$B$118,0),MATCH(L17,Assumptions!$H$107:$BF$107,0)),0)*L573</f>
        <v>80</v>
      </c>
      <c r="M697" s="15">
        <f>IFERROR(INDEX(M253*M414*M543*Assumptions!$H$114:$BF$118,MATCH(M101,Assumptions!$B$114:$B$118,0),MATCH(M17,Assumptions!$H$107:$BF$107,0)),0)*M573</f>
        <v>80</v>
      </c>
      <c r="N697" s="15">
        <f>IFERROR(INDEX(N253*N414*N543*Assumptions!$H$114:$BF$118,MATCH(N101,Assumptions!$B$114:$B$118,0),MATCH(N17,Assumptions!$H$107:$BF$107,0)),0)*N573</f>
        <v>80</v>
      </c>
      <c r="O697" s="15">
        <f>IFERROR(INDEX(O253*O414*O543*Assumptions!$H$114:$BF$118,MATCH(O101,Assumptions!$B$114:$B$118,0),MATCH(O17,Assumptions!$H$107:$BF$107,0)),0)*O573</f>
        <v>80</v>
      </c>
      <c r="P697" s="15">
        <f>IFERROR(INDEX(P253*P414*P543*Assumptions!$H$114:$BF$118,MATCH(P101,Assumptions!$B$114:$B$118,0),MATCH(P17,Assumptions!$H$107:$BF$107,0)),0)*P573</f>
        <v>80</v>
      </c>
      <c r="Q697" s="15">
        <f>IFERROR(INDEX(Q253*Q414*Q543*Assumptions!$H$114:$BF$118,MATCH(Q101,Assumptions!$B$114:$B$118,0),MATCH(Q17,Assumptions!$H$107:$BF$107,0)),0)*Q573</f>
        <v>80</v>
      </c>
      <c r="R697" s="15">
        <f>IFERROR(INDEX(R253*R414*R543*Assumptions!$H$114:$BF$118,MATCH(R101,Assumptions!$B$114:$B$118,0),MATCH(R17,Assumptions!$H$107:$BF$107,0)),0)*R573</f>
        <v>80</v>
      </c>
      <c r="S697" s="15">
        <f>IFERROR(INDEX(S253*S414*S543*Assumptions!$H$114:$BF$118,MATCH(S101,Assumptions!$B$114:$B$118,0),MATCH(S17,Assumptions!$H$107:$BF$107,0)),0)*S573</f>
        <v>80</v>
      </c>
      <c r="T697" s="15">
        <f>IFERROR(INDEX(T253*T414*T543*Assumptions!$H$114:$BF$118,MATCH(T101,Assumptions!$B$114:$B$118,0),MATCH(T17,Assumptions!$H$107:$BF$107,0)),0)*T573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93.333333333333329</v>
      </c>
      <c r="G704" s="15">
        <f t="shared" ref="G704:T704" ca="1" si="256">SUM(G705:G714)</f>
        <v>112.82716049382714</v>
      </c>
      <c r="H704" s="15">
        <f t="shared" ca="1" si="256"/>
        <v>134.38518518518518</v>
      </c>
      <c r="I704" s="15">
        <f t="shared" ca="1" si="256"/>
        <v>133.37777777777779</v>
      </c>
      <c r="J704" s="15">
        <f t="shared" ca="1" si="256"/>
        <v>132.37037037037038</v>
      </c>
      <c r="K704" s="15">
        <f t="shared" ca="1" si="256"/>
        <v>131.36296296296297</v>
      </c>
      <c r="L704" s="15">
        <f t="shared" ca="1" si="256"/>
        <v>121.55555555555557</v>
      </c>
      <c r="M704" s="15">
        <f t="shared" ca="1" si="256"/>
        <v>120.54814814814816</v>
      </c>
      <c r="N704" s="15">
        <f t="shared" ca="1" si="256"/>
        <v>119.54074074074074</v>
      </c>
      <c r="O704" s="15">
        <f t="shared" ca="1" si="256"/>
        <v>118.53333333333333</v>
      </c>
      <c r="P704" s="15">
        <f t="shared" ca="1" si="256"/>
        <v>117.52592592592592</v>
      </c>
      <c r="Q704" s="15">
        <f t="shared" ca="1" si="256"/>
        <v>114.47851851851851</v>
      </c>
      <c r="R704" s="15">
        <f t="shared" ca="1" si="256"/>
        <v>111.43111111111111</v>
      </c>
      <c r="S704" s="15">
        <f t="shared" ca="1" si="256"/>
        <v>108.38370370370373</v>
      </c>
      <c r="T704" s="15">
        <f t="shared" ca="1" si="256"/>
        <v>105.3362962962963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16</v>
      </c>
      <c r="G705" s="15">
        <f ca="1">G593/Assumptions!$F$122</f>
        <v>19.999999999999996</v>
      </c>
      <c r="H705" s="15">
        <f ca="1">H593/Assumptions!$F$122</f>
        <v>24</v>
      </c>
      <c r="I705" s="15">
        <f ca="1">I593/Assumptions!$F$122</f>
        <v>24</v>
      </c>
      <c r="J705" s="15">
        <f ca="1">J593/Assumptions!$F$122</f>
        <v>24</v>
      </c>
      <c r="K705" s="15">
        <f ca="1">K593/Assumptions!$F$122</f>
        <v>24</v>
      </c>
      <c r="L705" s="15">
        <f ca="1">L593/Assumptions!$F$122</f>
        <v>21.6</v>
      </c>
      <c r="M705" s="15">
        <f ca="1">M593/Assumptions!$F$122</f>
        <v>21.6</v>
      </c>
      <c r="N705" s="15">
        <f ca="1">N593/Assumptions!$F$122</f>
        <v>21.6</v>
      </c>
      <c r="O705" s="15">
        <f ca="1">O593/Assumptions!$F$122</f>
        <v>21.6</v>
      </c>
      <c r="P705" s="15">
        <f ca="1">P593/Assumptions!$F$122</f>
        <v>21.6</v>
      </c>
      <c r="Q705" s="15">
        <f ca="1">Q593/Assumptions!$F$122</f>
        <v>21.6</v>
      </c>
      <c r="R705" s="15">
        <f ca="1">R593/Assumptions!$F$122</f>
        <v>21.6</v>
      </c>
      <c r="S705" s="15">
        <f ca="1">S593/Assumptions!$F$122</f>
        <v>21.6</v>
      </c>
      <c r="T705" s="15">
        <f ca="1">T593/Assumptions!$F$122</f>
        <v>21.6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24</v>
      </c>
      <c r="G706" s="15">
        <f ca="1">G602/Assumptions!$F$122</f>
        <v>26.999999999999996</v>
      </c>
      <c r="H706" s="15">
        <f ca="1">H602/Assumptions!$F$122</f>
        <v>32.4</v>
      </c>
      <c r="I706" s="15">
        <f ca="1">I602/Assumptions!$F$122</f>
        <v>32.4</v>
      </c>
      <c r="J706" s="15">
        <f ca="1">J602/Assumptions!$F$122</f>
        <v>32.4</v>
      </c>
      <c r="K706" s="15">
        <f ca="1">K602/Assumptions!$F$122</f>
        <v>32.4</v>
      </c>
      <c r="L706" s="15">
        <f ca="1">L602/Assumptions!$F$122</f>
        <v>32.4</v>
      </c>
      <c r="M706" s="15">
        <f ca="1">M602/Assumptions!$F$122</f>
        <v>32.4</v>
      </c>
      <c r="N706" s="15">
        <f ca="1">N602/Assumptions!$F$122</f>
        <v>32.4</v>
      </c>
      <c r="O706" s="15">
        <f ca="1">O602/Assumptions!$F$122</f>
        <v>32.4</v>
      </c>
      <c r="P706" s="15">
        <f ca="1">P602/Assumptions!$F$122</f>
        <v>32.4</v>
      </c>
      <c r="Q706" s="15">
        <f ca="1">Q602/Assumptions!$F$122</f>
        <v>30.359999999999996</v>
      </c>
      <c r="R706" s="15">
        <f ca="1">R602/Assumptions!$F$122</f>
        <v>28.320000000000004</v>
      </c>
      <c r="S706" s="15">
        <f ca="1">S602/Assumptions!$F$122</f>
        <v>26.280000000000005</v>
      </c>
      <c r="T706" s="15">
        <f ca="1">T602/Assumptions!$F$122</f>
        <v>24.240000000000006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10.666666666666664</v>
      </c>
      <c r="G707" s="15">
        <f ca="1">G611/Assumptions!$F$122</f>
        <v>12.493827160493824</v>
      </c>
      <c r="H707" s="15">
        <f ca="1">H611/Assumptions!$F$122</f>
        <v>13.985185185185188</v>
      </c>
      <c r="I707" s="15">
        <f ca="1">I611/Assumptions!$F$122</f>
        <v>12.977777777777781</v>
      </c>
      <c r="J707" s="15">
        <f ca="1">J611/Assumptions!$F$122</f>
        <v>11.970370370370372</v>
      </c>
      <c r="K707" s="15">
        <f ca="1">K611/Assumptions!$F$122</f>
        <v>10.962962962962964</v>
      </c>
      <c r="L707" s="15">
        <f ca="1">L611/Assumptions!$F$122</f>
        <v>9.955555555555561</v>
      </c>
      <c r="M707" s="15">
        <f ca="1">M611/Assumptions!$F$122</f>
        <v>8.9481481481481513</v>
      </c>
      <c r="N707" s="15">
        <f ca="1">N611/Assumptions!$F$122</f>
        <v>7.9407407407407451</v>
      </c>
      <c r="O707" s="15">
        <f ca="1">O611/Assumptions!$F$122</f>
        <v>6.933333333333338</v>
      </c>
      <c r="P707" s="15">
        <f ca="1">P611/Assumptions!$F$122</f>
        <v>5.9259259259259309</v>
      </c>
      <c r="Q707" s="15">
        <f ca="1">Q611/Assumptions!$F$122</f>
        <v>4.9185185185185238</v>
      </c>
      <c r="R707" s="15">
        <f ca="1">R611/Assumptions!$F$122</f>
        <v>3.9111111111111159</v>
      </c>
      <c r="S707" s="15">
        <f ca="1">S611/Assumptions!$F$122</f>
        <v>2.9037037037037088</v>
      </c>
      <c r="T707" s="15">
        <f ca="1">T611/Assumptions!$F$122</f>
        <v>1.896296296296301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26.666666666666664</v>
      </c>
      <c r="G708" s="15">
        <f ca="1">G620/Assumptions!$F$122</f>
        <v>33.333333333333329</v>
      </c>
      <c r="H708" s="15">
        <f ca="1">H620/Assumptions!$F$122</f>
        <v>40</v>
      </c>
      <c r="I708" s="15">
        <f ca="1">I620/Assumptions!$F$122</f>
        <v>40</v>
      </c>
      <c r="J708" s="15">
        <f ca="1">J620/Assumptions!$F$122</f>
        <v>40</v>
      </c>
      <c r="K708" s="15">
        <f ca="1">K620/Assumptions!$F$122</f>
        <v>40</v>
      </c>
      <c r="L708" s="15">
        <f ca="1">L620/Assumptions!$F$122</f>
        <v>36</v>
      </c>
      <c r="M708" s="15">
        <f ca="1">M620/Assumptions!$F$122</f>
        <v>36</v>
      </c>
      <c r="N708" s="15">
        <f ca="1">N620/Assumptions!$F$122</f>
        <v>36</v>
      </c>
      <c r="O708" s="15">
        <f ca="1">O620/Assumptions!$F$122</f>
        <v>36</v>
      </c>
      <c r="P708" s="15">
        <f ca="1">P620/Assumptions!$F$122</f>
        <v>36</v>
      </c>
      <c r="Q708" s="15">
        <f ca="1">Q620/Assumptions!$F$122</f>
        <v>36</v>
      </c>
      <c r="R708" s="15">
        <f ca="1">R620/Assumptions!$F$122</f>
        <v>36</v>
      </c>
      <c r="S708" s="15">
        <f ca="1">S620/Assumptions!$F$122</f>
        <v>36</v>
      </c>
      <c r="T708" s="15">
        <f ca="1">T620/Assumptions!$F$122</f>
        <v>36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16</v>
      </c>
      <c r="G709" s="15">
        <f ca="1">G629/Assumptions!$F$122</f>
        <v>19.999999999999996</v>
      </c>
      <c r="H709" s="15">
        <f ca="1">H629/Assumptions!$F$122</f>
        <v>24</v>
      </c>
      <c r="I709" s="15">
        <f ca="1">I629/Assumptions!$F$122</f>
        <v>24</v>
      </c>
      <c r="J709" s="15">
        <f ca="1">J629/Assumptions!$F$122</f>
        <v>24</v>
      </c>
      <c r="K709" s="15">
        <f ca="1">K629/Assumptions!$F$122</f>
        <v>24</v>
      </c>
      <c r="L709" s="15">
        <f ca="1">L629/Assumptions!$F$122</f>
        <v>21.6</v>
      </c>
      <c r="M709" s="15">
        <f ca="1">M629/Assumptions!$F$122</f>
        <v>21.6</v>
      </c>
      <c r="N709" s="15">
        <f ca="1">N629/Assumptions!$F$122</f>
        <v>21.6</v>
      </c>
      <c r="O709" s="15">
        <f ca="1">O629/Assumptions!$F$122</f>
        <v>21.6</v>
      </c>
      <c r="P709" s="15">
        <f ca="1">P629/Assumptions!$F$122</f>
        <v>21.6</v>
      </c>
      <c r="Q709" s="15">
        <f ca="1">Q629/Assumptions!$F$122</f>
        <v>21.6</v>
      </c>
      <c r="R709" s="15">
        <f ca="1">R629/Assumptions!$F$122</f>
        <v>21.6</v>
      </c>
      <c r="S709" s="15">
        <f ca="1">S629/Assumptions!$F$122</f>
        <v>21.6</v>
      </c>
      <c r="T709" s="15">
        <f ca="1">T629/Assumptions!$F$122</f>
        <v>21.6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493.33333333333331</v>
      </c>
      <c r="G717" s="15">
        <f t="shared" ca="1" si="257"/>
        <v>512.82716049382714</v>
      </c>
      <c r="H717" s="15">
        <f t="shared" ca="1" si="257"/>
        <v>534.38518518518515</v>
      </c>
      <c r="I717" s="15">
        <f t="shared" ca="1" si="257"/>
        <v>533.37777777777774</v>
      </c>
      <c r="J717" s="15">
        <f t="shared" ca="1" si="257"/>
        <v>532.37037037037044</v>
      </c>
      <c r="K717" s="15">
        <f t="shared" ca="1" si="257"/>
        <v>531.36296296296291</v>
      </c>
      <c r="L717" s="15">
        <f t="shared" ca="1" si="257"/>
        <v>521.55555555555554</v>
      </c>
      <c r="M717" s="15">
        <f t="shared" ca="1" si="257"/>
        <v>520.54814814814813</v>
      </c>
      <c r="N717" s="15">
        <f t="shared" ca="1" si="257"/>
        <v>519.54074074074072</v>
      </c>
      <c r="O717" s="15">
        <f t="shared" ca="1" si="257"/>
        <v>518.5333333333333</v>
      </c>
      <c r="P717" s="15">
        <f t="shared" ca="1" si="257"/>
        <v>517.52592592592589</v>
      </c>
      <c r="Q717" s="15">
        <f t="shared" ca="1" si="257"/>
        <v>514.47851851851851</v>
      </c>
      <c r="R717" s="15">
        <f t="shared" ca="1" si="257"/>
        <v>511.43111111111114</v>
      </c>
      <c r="S717" s="15">
        <f t="shared" ca="1" si="257"/>
        <v>508.38370370370376</v>
      </c>
      <c r="T717" s="15">
        <f t="shared" ca="1" si="257"/>
        <v>505.33629629629627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148</v>
      </c>
      <c r="G719" s="15">
        <f t="shared" ref="G719:T719" ca="1" si="258">G717*G718</f>
        <v>153.84814814814814</v>
      </c>
      <c r="H719" s="15">
        <f t="shared" ca="1" si="258"/>
        <v>160.31555555555553</v>
      </c>
      <c r="I719" s="15">
        <f t="shared" ca="1" si="258"/>
        <v>160.01333333333332</v>
      </c>
      <c r="J719" s="15">
        <f t="shared" ca="1" si="258"/>
        <v>159.71111111111114</v>
      </c>
      <c r="K719" s="15">
        <f t="shared" ca="1" si="258"/>
        <v>159.40888888888887</v>
      </c>
      <c r="L719" s="15">
        <f t="shared" ca="1" si="258"/>
        <v>156.46666666666667</v>
      </c>
      <c r="M719" s="15">
        <f t="shared" ca="1" si="258"/>
        <v>156.16444444444443</v>
      </c>
      <c r="N719" s="15">
        <f t="shared" ca="1" si="258"/>
        <v>155.86222222222221</v>
      </c>
      <c r="O719" s="15">
        <f t="shared" ca="1" si="258"/>
        <v>155.55999999999997</v>
      </c>
      <c r="P719" s="15">
        <f t="shared" ca="1" si="258"/>
        <v>155.25777777777776</v>
      </c>
      <c r="Q719" s="15">
        <f t="shared" ca="1" si="258"/>
        <v>154.34355555555555</v>
      </c>
      <c r="R719" s="15">
        <f t="shared" ca="1" si="258"/>
        <v>153.42933333333335</v>
      </c>
      <c r="S719" s="15">
        <f t="shared" ca="1" si="258"/>
        <v>152.51511111111111</v>
      </c>
      <c r="T719" s="15">
        <f t="shared" ca="1" si="258"/>
        <v>151.60088888888887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-501.69491525423729</v>
      </c>
      <c r="G724" s="15">
        <f t="shared" ref="G724:T724" ca="1" si="259">G719*G722</f>
        <v>-521.51914626490895</v>
      </c>
      <c r="H724" s="15">
        <f t="shared" ca="1" si="259"/>
        <v>-543.44256120527302</v>
      </c>
      <c r="I724" s="15">
        <f t="shared" ca="1" si="259"/>
        <v>-542.41807909604518</v>
      </c>
      <c r="J724" s="15">
        <f t="shared" ca="1" si="259"/>
        <v>-541.39359698681744</v>
      </c>
      <c r="K724" s="15">
        <f t="shared" ca="1" si="259"/>
        <v>-540.36911487758937</v>
      </c>
      <c r="L724" s="15">
        <f t="shared" ca="1" si="259"/>
        <v>-530.39548022598865</v>
      </c>
      <c r="M724" s="15">
        <f t="shared" ca="1" si="259"/>
        <v>-529.3709981167608</v>
      </c>
      <c r="N724" s="15">
        <f t="shared" ca="1" si="259"/>
        <v>-528.34651600753295</v>
      </c>
      <c r="O724" s="15">
        <f t="shared" ca="1" si="259"/>
        <v>-527.32203389830499</v>
      </c>
      <c r="P724" s="15">
        <f t="shared" ca="1" si="259"/>
        <v>-526.29755178907715</v>
      </c>
      <c r="Q724" s="15">
        <f t="shared" ca="1" si="259"/>
        <v>-523.1984934086629</v>
      </c>
      <c r="R724" s="15">
        <f t="shared" ca="1" si="259"/>
        <v>-520.09943502824865</v>
      </c>
      <c r="S724" s="15">
        <f t="shared" ca="1" si="259"/>
        <v>-517.00037664783429</v>
      </c>
      <c r="T724" s="15">
        <f t="shared" ca="1" si="259"/>
        <v>-513.90131826741992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-501.69491525423729</v>
      </c>
      <c r="G726" s="15">
        <f t="shared" ca="1" si="260"/>
        <v>-521.51914626490895</v>
      </c>
      <c r="H726" s="15">
        <f t="shared" ca="1" si="260"/>
        <v>-543.44256120527302</v>
      </c>
      <c r="I726" s="15">
        <f t="shared" ca="1" si="260"/>
        <v>-542.41807909604518</v>
      </c>
      <c r="J726" s="15">
        <f t="shared" ca="1" si="260"/>
        <v>-541.39359698681744</v>
      </c>
      <c r="K726" s="15">
        <f t="shared" ca="1" si="260"/>
        <v>-540.36911487758937</v>
      </c>
      <c r="L726" s="15">
        <f t="shared" ca="1" si="260"/>
        <v>-530.39548022598865</v>
      </c>
      <c r="M726" s="15">
        <f t="shared" ca="1" si="260"/>
        <v>-529.3709981167608</v>
      </c>
      <c r="N726" s="15">
        <f t="shared" ca="1" si="260"/>
        <v>-528.34651600753295</v>
      </c>
      <c r="O726" s="15">
        <f t="shared" ca="1" si="260"/>
        <v>-527.32203389830499</v>
      </c>
      <c r="P726" s="15">
        <f t="shared" ca="1" si="260"/>
        <v>-526.29755178907715</v>
      </c>
      <c r="Q726" s="15">
        <f t="shared" ca="1" si="260"/>
        <v>-523.1984934086629</v>
      </c>
      <c r="R726" s="15">
        <f t="shared" ca="1" si="260"/>
        <v>-520.09943502824865</v>
      </c>
      <c r="S726" s="15">
        <f t="shared" ca="1" si="260"/>
        <v>-517.00037664783429</v>
      </c>
      <c r="T726" s="15">
        <f t="shared" ca="1" si="260"/>
        <v>-513.90131826741992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-IFERROR(INDEX(Assumptions!$F$89:$F$90,MATCH('PP4'!F562,Assumptions!$B$89:$B$90,0))*'PP4'!F249,0)</f>
        <v>0</v>
      </c>
      <c r="G729" s="15">
        <f>-IFERROR(INDEX(Assumptions!$F$89:$F$90,MATCH('PP4'!G562,Assumptions!$B$89:$B$90,0))*'PP4'!G249,0)</f>
        <v>0</v>
      </c>
      <c r="H729" s="15">
        <f>-IFERROR(INDEX(Assumptions!$F$89:$F$90,MATCH('PP4'!H562,Assumptions!$B$89:$B$90,0))*'PP4'!H249,0)</f>
        <v>0</v>
      </c>
      <c r="I729" s="15">
        <f>-IFERROR(INDEX(Assumptions!$F$89:$F$90,MATCH('PP4'!I562,Assumptions!$B$89:$B$90,0))*'PP4'!I249,0)</f>
        <v>0</v>
      </c>
      <c r="J729" s="15">
        <f>-IFERROR(INDEX(Assumptions!$F$89:$F$90,MATCH('PP4'!J562,Assumptions!$B$89:$B$90,0))*'PP4'!J249,0)</f>
        <v>0</v>
      </c>
      <c r="K729" s="15">
        <f>-IFERROR(INDEX(Assumptions!$F$89:$F$90,MATCH('PP4'!K562,Assumptions!$B$89:$B$90,0))*'PP4'!K249,0)</f>
        <v>0</v>
      </c>
      <c r="L729" s="15">
        <f>-IFERROR(INDEX(Assumptions!$F$89:$F$90,MATCH('PP4'!L562,Assumptions!$B$89:$B$90,0))*'PP4'!L249,0)</f>
        <v>0</v>
      </c>
      <c r="M729" s="15">
        <f>-IFERROR(INDEX(Assumptions!$F$89:$F$90,MATCH('PP4'!M562,Assumptions!$B$89:$B$90,0))*'PP4'!M249,0)</f>
        <v>0</v>
      </c>
      <c r="N729" s="15">
        <f>-IFERROR(INDEX(Assumptions!$F$89:$F$90,MATCH('PP4'!N562,Assumptions!$B$89:$B$90,0))*'PP4'!N249,0)</f>
        <v>0</v>
      </c>
      <c r="O729" s="15">
        <f>-IFERROR(INDEX(Assumptions!$F$89:$F$90,MATCH('PP4'!O562,Assumptions!$B$89:$B$90,0))*'PP4'!O249,0)</f>
        <v>0</v>
      </c>
      <c r="P729" s="15">
        <f>-IFERROR(INDEX(Assumptions!$F$89:$F$90,MATCH('PP4'!P562,Assumptions!$B$89:$B$90,0))*'PP4'!P249,0)</f>
        <v>0</v>
      </c>
      <c r="Q729" s="15">
        <f>-IFERROR(INDEX(Assumptions!$F$89:$F$90,MATCH('PP4'!Q562,Assumptions!$B$89:$B$90,0))*'PP4'!Q249,0)</f>
        <v>0</v>
      </c>
      <c r="R729" s="15">
        <f>-IFERROR(INDEX(Assumptions!$F$89:$F$90,MATCH('PP4'!R562,Assumptions!$B$89:$B$90,0))*'PP4'!R249,0)</f>
        <v>0</v>
      </c>
      <c r="S729" s="15">
        <f>-IFERROR(INDEX(Assumptions!$F$89:$F$90,MATCH('PP4'!S562,Assumptions!$B$89:$B$90,0))*'PP4'!S249,0)</f>
        <v>0</v>
      </c>
      <c r="T729" s="15">
        <f>-IFERROR(INDEX(Assumptions!$F$89:$F$90,MATCH('PP4'!T562,Assumptions!$B$89:$B$90,0))*'PP4'!T249,0)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-IFERROR(INDEX(Assumptions!$F$89:$F$90,MATCH('PP4'!F563,Assumptions!$B$89:$B$90,0))*'PP4'!F250,0)</f>
        <v>0</v>
      </c>
      <c r="G730" s="15">
        <f>-IFERROR(INDEX(Assumptions!$F$89:$F$90,MATCH('PP4'!G563,Assumptions!$B$89:$B$90,0))*'PP4'!G250,0)</f>
        <v>0</v>
      </c>
      <c r="H730" s="15">
        <f>-IFERROR(INDEX(Assumptions!$F$89:$F$90,MATCH('PP4'!H563,Assumptions!$B$89:$B$90,0))*'PP4'!H250,0)</f>
        <v>0</v>
      </c>
      <c r="I730" s="15">
        <f>-IFERROR(INDEX(Assumptions!$F$89:$F$90,MATCH('PP4'!I563,Assumptions!$B$89:$B$90,0))*'PP4'!I250,0)</f>
        <v>0</v>
      </c>
      <c r="J730" s="15">
        <f>-IFERROR(INDEX(Assumptions!$F$89:$F$90,MATCH('PP4'!J563,Assumptions!$B$89:$B$90,0))*'PP4'!J250,0)</f>
        <v>0</v>
      </c>
      <c r="K730" s="15">
        <f>-IFERROR(INDEX(Assumptions!$F$89:$F$90,MATCH('PP4'!K563,Assumptions!$B$89:$B$90,0))*'PP4'!K250,0)</f>
        <v>0</v>
      </c>
      <c r="L730" s="15">
        <f>-IFERROR(INDEX(Assumptions!$F$89:$F$90,MATCH('PP4'!L563,Assumptions!$B$89:$B$90,0))*'PP4'!L250,0)</f>
        <v>0</v>
      </c>
      <c r="M730" s="15">
        <f>-IFERROR(INDEX(Assumptions!$F$89:$F$90,MATCH('PP4'!M563,Assumptions!$B$89:$B$90,0))*'PP4'!M250,0)</f>
        <v>0</v>
      </c>
      <c r="N730" s="15">
        <f>-IFERROR(INDEX(Assumptions!$F$89:$F$90,MATCH('PP4'!N563,Assumptions!$B$89:$B$90,0))*'PP4'!N250,0)</f>
        <v>0</v>
      </c>
      <c r="O730" s="15">
        <f>-IFERROR(INDEX(Assumptions!$F$89:$F$90,MATCH('PP4'!O563,Assumptions!$B$89:$B$90,0))*'PP4'!O250,0)</f>
        <v>0</v>
      </c>
      <c r="P730" s="15">
        <f>-IFERROR(INDEX(Assumptions!$F$89:$F$90,MATCH('PP4'!P563,Assumptions!$B$89:$B$90,0))*'PP4'!P250,0)</f>
        <v>0</v>
      </c>
      <c r="Q730" s="15">
        <f>-IFERROR(INDEX(Assumptions!$F$89:$F$90,MATCH('PP4'!Q563,Assumptions!$B$89:$B$90,0))*'PP4'!Q250,0)</f>
        <v>0</v>
      </c>
      <c r="R730" s="15">
        <f>-IFERROR(INDEX(Assumptions!$F$89:$F$90,MATCH('PP4'!R563,Assumptions!$B$89:$B$90,0))*'PP4'!R250,0)</f>
        <v>0</v>
      </c>
      <c r="S730" s="15">
        <f>-IFERROR(INDEX(Assumptions!$F$89:$F$90,MATCH('PP4'!S563,Assumptions!$B$89:$B$90,0))*'PP4'!S250,0)</f>
        <v>0</v>
      </c>
      <c r="T730" s="15">
        <f>-IFERROR(INDEX(Assumptions!$F$89:$F$90,MATCH('PP4'!T563,Assumptions!$B$89:$B$90,0))*'PP4'!T250,0)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-IFERROR(INDEX(Assumptions!$F$89:$F$90,MATCH('PP4'!F564,Assumptions!$B$89:$B$90,0))*'PP4'!F251,0)</f>
        <v>0</v>
      </c>
      <c r="G731" s="15">
        <f>-IFERROR(INDEX(Assumptions!$F$89:$F$90,MATCH('PP4'!G564,Assumptions!$B$89:$B$90,0))*'PP4'!G251,0)</f>
        <v>0</v>
      </c>
      <c r="H731" s="15">
        <f>-IFERROR(INDEX(Assumptions!$F$89:$F$90,MATCH('PP4'!H564,Assumptions!$B$89:$B$90,0))*'PP4'!H251,0)</f>
        <v>0</v>
      </c>
      <c r="I731" s="15">
        <f>-IFERROR(INDEX(Assumptions!$F$89:$F$90,MATCH('PP4'!I564,Assumptions!$B$89:$B$90,0))*'PP4'!I251,0)</f>
        <v>0</v>
      </c>
      <c r="J731" s="15">
        <f>-IFERROR(INDEX(Assumptions!$F$89:$F$90,MATCH('PP4'!J564,Assumptions!$B$89:$B$90,0))*'PP4'!J251,0)</f>
        <v>0</v>
      </c>
      <c r="K731" s="15">
        <f>-IFERROR(INDEX(Assumptions!$F$89:$F$90,MATCH('PP4'!K564,Assumptions!$B$89:$B$90,0))*'PP4'!K251,0)</f>
        <v>0</v>
      </c>
      <c r="L731" s="15">
        <f>-IFERROR(INDEX(Assumptions!$F$89:$F$90,MATCH('PP4'!L564,Assumptions!$B$89:$B$90,0))*'PP4'!L251,0)</f>
        <v>0</v>
      </c>
      <c r="M731" s="15">
        <f>-IFERROR(INDEX(Assumptions!$F$89:$F$90,MATCH('PP4'!M564,Assumptions!$B$89:$B$90,0))*'PP4'!M251,0)</f>
        <v>0</v>
      </c>
      <c r="N731" s="15">
        <f>-IFERROR(INDEX(Assumptions!$F$89:$F$90,MATCH('PP4'!N564,Assumptions!$B$89:$B$90,0))*'PP4'!N251,0)</f>
        <v>0</v>
      </c>
      <c r="O731" s="15">
        <f>-IFERROR(INDEX(Assumptions!$F$89:$F$90,MATCH('PP4'!O564,Assumptions!$B$89:$B$90,0))*'PP4'!O251,0)</f>
        <v>0</v>
      </c>
      <c r="P731" s="15">
        <f>-IFERROR(INDEX(Assumptions!$F$89:$F$90,MATCH('PP4'!P564,Assumptions!$B$89:$B$90,0))*'PP4'!P251,0)</f>
        <v>0</v>
      </c>
      <c r="Q731" s="15">
        <f>-IFERROR(INDEX(Assumptions!$F$89:$F$90,MATCH('PP4'!Q564,Assumptions!$B$89:$B$90,0))*'PP4'!Q251,0)</f>
        <v>0</v>
      </c>
      <c r="R731" s="15">
        <f>-IFERROR(INDEX(Assumptions!$F$89:$F$90,MATCH('PP4'!R564,Assumptions!$B$89:$B$90,0))*'PP4'!R251,0)</f>
        <v>0</v>
      </c>
      <c r="S731" s="15">
        <f>-IFERROR(INDEX(Assumptions!$F$89:$F$90,MATCH('PP4'!S564,Assumptions!$B$89:$B$90,0))*'PP4'!S251,0)</f>
        <v>0</v>
      </c>
      <c r="T731" s="15">
        <f>-IFERROR(INDEX(Assumptions!$F$89:$F$90,MATCH('PP4'!T564,Assumptions!$B$89:$B$90,0))*'PP4'!T251,0)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-IFERROR(INDEX(Assumptions!$F$89:$F$90,MATCH('PP4'!F565,Assumptions!$B$89:$B$90,0))*'PP4'!F252,0)</f>
        <v>0</v>
      </c>
      <c r="G732" s="15">
        <f>-IFERROR(INDEX(Assumptions!$F$89:$F$90,MATCH('PP4'!G565,Assumptions!$B$89:$B$90,0))*'PP4'!G252,0)</f>
        <v>0</v>
      </c>
      <c r="H732" s="15">
        <f>-IFERROR(INDEX(Assumptions!$F$89:$F$90,MATCH('PP4'!H565,Assumptions!$B$89:$B$90,0))*'PP4'!H252,0)</f>
        <v>0</v>
      </c>
      <c r="I732" s="15">
        <f>-IFERROR(INDEX(Assumptions!$F$89:$F$90,MATCH('PP4'!I565,Assumptions!$B$89:$B$90,0))*'PP4'!I252,0)</f>
        <v>0</v>
      </c>
      <c r="J732" s="15">
        <f>-IFERROR(INDEX(Assumptions!$F$89:$F$90,MATCH('PP4'!J565,Assumptions!$B$89:$B$90,0))*'PP4'!J252,0)</f>
        <v>0</v>
      </c>
      <c r="K732" s="15">
        <f>-IFERROR(INDEX(Assumptions!$F$89:$F$90,MATCH('PP4'!K565,Assumptions!$B$89:$B$90,0))*'PP4'!K252,0)</f>
        <v>0</v>
      </c>
      <c r="L732" s="15">
        <f>-IFERROR(INDEX(Assumptions!$F$89:$F$90,MATCH('PP4'!L565,Assumptions!$B$89:$B$90,0))*'PP4'!L252,0)</f>
        <v>0</v>
      </c>
      <c r="M732" s="15">
        <f>-IFERROR(INDEX(Assumptions!$F$89:$F$90,MATCH('PP4'!M565,Assumptions!$B$89:$B$90,0))*'PP4'!M252,0)</f>
        <v>0</v>
      </c>
      <c r="N732" s="15">
        <f>-IFERROR(INDEX(Assumptions!$F$89:$F$90,MATCH('PP4'!N565,Assumptions!$B$89:$B$90,0))*'PP4'!N252,0)</f>
        <v>0</v>
      </c>
      <c r="O732" s="15">
        <f>-IFERROR(INDEX(Assumptions!$F$89:$F$90,MATCH('PP4'!O565,Assumptions!$B$89:$B$90,0))*'PP4'!O252,0)</f>
        <v>0</v>
      </c>
      <c r="P732" s="15">
        <f>-IFERROR(INDEX(Assumptions!$F$89:$F$90,MATCH('PP4'!P565,Assumptions!$B$89:$B$90,0))*'PP4'!P252,0)</f>
        <v>0</v>
      </c>
      <c r="Q732" s="15">
        <f>-IFERROR(INDEX(Assumptions!$F$89:$F$90,MATCH('PP4'!Q565,Assumptions!$B$89:$B$90,0))*'PP4'!Q252,0)</f>
        <v>0</v>
      </c>
      <c r="R732" s="15">
        <f>-IFERROR(INDEX(Assumptions!$F$89:$F$90,MATCH('PP4'!R565,Assumptions!$B$89:$B$90,0))*'PP4'!R252,0)</f>
        <v>0</v>
      </c>
      <c r="S732" s="15">
        <f>-IFERROR(INDEX(Assumptions!$F$89:$F$90,MATCH('PP4'!S565,Assumptions!$B$89:$B$90,0))*'PP4'!S252,0)</f>
        <v>0</v>
      </c>
      <c r="T732" s="15">
        <f>-IFERROR(INDEX(Assumptions!$F$89:$F$90,MATCH('PP4'!T565,Assumptions!$B$89:$B$90,0))*'PP4'!T252,0)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-IFERROR(INDEX(Assumptions!$F$89:$F$90,MATCH('PP4'!F566,Assumptions!$B$89:$B$90,0))*'PP4'!F253,0)</f>
        <v>0</v>
      </c>
      <c r="G733" s="15">
        <f>-IFERROR(INDEX(Assumptions!$F$89:$F$90,MATCH('PP4'!G566,Assumptions!$B$89:$B$90,0))*'PP4'!G253,0)</f>
        <v>0</v>
      </c>
      <c r="H733" s="15">
        <f>-IFERROR(INDEX(Assumptions!$F$89:$F$90,MATCH('PP4'!H566,Assumptions!$B$89:$B$90,0))*'PP4'!H253,0)</f>
        <v>0</v>
      </c>
      <c r="I733" s="15">
        <f>-IFERROR(INDEX(Assumptions!$F$89:$F$90,MATCH('PP4'!I566,Assumptions!$B$89:$B$90,0))*'PP4'!I253,0)</f>
        <v>0</v>
      </c>
      <c r="J733" s="15">
        <f>-IFERROR(INDEX(Assumptions!$F$89:$F$90,MATCH('PP4'!J566,Assumptions!$B$89:$B$90,0))*'PP4'!J253,0)</f>
        <v>0</v>
      </c>
      <c r="K733" s="15">
        <f>-IFERROR(INDEX(Assumptions!$F$89:$F$90,MATCH('PP4'!K566,Assumptions!$B$89:$B$90,0))*'PP4'!K253,0)</f>
        <v>0</v>
      </c>
      <c r="L733" s="15">
        <f>-IFERROR(INDEX(Assumptions!$F$89:$F$90,MATCH('PP4'!L566,Assumptions!$B$89:$B$90,0))*'PP4'!L253,0)</f>
        <v>0</v>
      </c>
      <c r="M733" s="15">
        <f>-IFERROR(INDEX(Assumptions!$F$89:$F$90,MATCH('PP4'!M566,Assumptions!$B$89:$B$90,0))*'PP4'!M253,0)</f>
        <v>0</v>
      </c>
      <c r="N733" s="15">
        <f>-IFERROR(INDEX(Assumptions!$F$89:$F$90,MATCH('PP4'!N566,Assumptions!$B$89:$B$90,0))*'PP4'!N253,0)</f>
        <v>0</v>
      </c>
      <c r="O733" s="15">
        <f>-IFERROR(INDEX(Assumptions!$F$89:$F$90,MATCH('PP4'!O566,Assumptions!$B$89:$B$90,0))*'PP4'!O253,0)</f>
        <v>0</v>
      </c>
      <c r="P733" s="15">
        <f>-IFERROR(INDEX(Assumptions!$F$89:$F$90,MATCH('PP4'!P566,Assumptions!$B$89:$B$90,0))*'PP4'!P253,0)</f>
        <v>0</v>
      </c>
      <c r="Q733" s="15">
        <f>-IFERROR(INDEX(Assumptions!$F$89:$F$90,MATCH('PP4'!Q566,Assumptions!$B$89:$B$90,0))*'PP4'!Q253,0)</f>
        <v>0</v>
      </c>
      <c r="R733" s="15">
        <f>-IFERROR(INDEX(Assumptions!$F$89:$F$90,MATCH('PP4'!R566,Assumptions!$B$89:$B$90,0))*'PP4'!R253,0)</f>
        <v>0</v>
      </c>
      <c r="S733" s="15">
        <f>-IFERROR(INDEX(Assumptions!$F$89:$F$90,MATCH('PP4'!S566,Assumptions!$B$89:$B$90,0))*'PP4'!S253,0)</f>
        <v>0</v>
      </c>
      <c r="T733" s="15">
        <f>-IFERROR(INDEX(Assumptions!$F$89:$F$90,MATCH('PP4'!T566,Assumptions!$B$89:$B$90,0))*'PP4'!T253,0)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-519225.00000000006</v>
      </c>
      <c r="G793" s="15">
        <f t="shared" ref="G793:T793" si="297">-IF($D793="Farm",SUMPRODUCT((G$159:G$163)*(G769:G773))/SUM(G159:G163),SUMPRODUCT((G769:G773)*(G$159:G$163))*SUMPRODUCT((G$249:G$253)*(G$569:G$573)))</f>
        <v>-519225.00000000006</v>
      </c>
      <c r="H793" s="15">
        <f t="shared" si="297"/>
        <v>-519225.00000000006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-184143.75000000003</v>
      </c>
      <c r="G794" s="15">
        <f t="shared" ref="G794:T794" si="298">-IF($D794="Farm",SUMPRODUCT((G$159:G$163)*(G775:G779))/SUM(G159:G163),SUMPRODUCT((G775:G779)*(G$159:G$163))*SUMPRODUCT((G$249:G$253)*(G$569:G$573)))</f>
        <v>-184143.75000000003</v>
      </c>
      <c r="H794" s="15">
        <f t="shared" si="298"/>
        <v>-184143.75000000003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-6641.2500000000009</v>
      </c>
      <c r="G795" s="15">
        <f t="shared" ref="G795:T795" si="299">-IFERROR(IF($D795="Farm",SUMPRODUCT((G$159:G$163)*(G781:G785))/SUM(G159:G163),SUMPRODUCT((G781:G785)*(G$159:G$163))*SUMPRODUCT((G$249:G$253)*(G$569:G$573))),0)</f>
        <v>-6641.2500000000009</v>
      </c>
      <c r="H795" s="15">
        <f t="shared" si="299"/>
        <v>-6641.2500000000009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-966.89944134078223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-342.9120111731844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-12.367318435754191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-1622.2774109455829</v>
      </c>
      <c r="G814" s="15">
        <f t="shared" si="302"/>
        <v>-1611.0343941858061</v>
      </c>
      <c r="H814" s="15">
        <f t="shared" si="302"/>
        <v>-1611.0343941858061</v>
      </c>
      <c r="I814" s="15">
        <f t="shared" si="302"/>
        <v>-1611.0343941858061</v>
      </c>
      <c r="J814" s="15">
        <f t="shared" si="302"/>
        <v>-1611.0343941858061</v>
      </c>
      <c r="K814" s="15">
        <f t="shared" si="302"/>
        <v>-1611.0343941858061</v>
      </c>
      <c r="L814" s="15">
        <f t="shared" si="302"/>
        <v>-1611.0343941858061</v>
      </c>
      <c r="M814" s="15">
        <f t="shared" si="302"/>
        <v>-1611.0343941858061</v>
      </c>
      <c r="N814" s="15">
        <f t="shared" si="302"/>
        <v>-1611.0343941858061</v>
      </c>
      <c r="O814" s="15">
        <f t="shared" si="302"/>
        <v>-1611.0343941858061</v>
      </c>
      <c r="P814" s="15">
        <f t="shared" si="302"/>
        <v>-1611.0343941858061</v>
      </c>
      <c r="Q814" s="15">
        <f t="shared" si="302"/>
        <v>-1611.0343941858061</v>
      </c>
      <c r="R814" s="15">
        <f t="shared" si="302"/>
        <v>-1611.0343941858061</v>
      </c>
      <c r="S814" s="15">
        <f t="shared" si="302"/>
        <v>-1611.0343941858061</v>
      </c>
      <c r="T814" s="15">
        <f t="shared" si="30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-966.89944134078223</v>
      </c>
      <c r="G915" s="48">
        <f t="shared" si="332"/>
        <v>-966.89944134078223</v>
      </c>
      <c r="H915" s="48">
        <f t="shared" si="332"/>
        <v>-966.89944134078223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-342.9120111731844</v>
      </c>
      <c r="G916" s="48">
        <f t="shared" si="333"/>
        <v>-342.9120111731844</v>
      </c>
      <c r="H916" s="48">
        <f t="shared" si="333"/>
        <v>-342.9120111731844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-12.367318435754191</v>
      </c>
      <c r="G917" s="53">
        <f t="shared" si="334"/>
        <v>-12.367318435754191</v>
      </c>
      <c r="H917" s="53">
        <f t="shared" si="334"/>
        <v>-12.367318435754191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-1622.2774109455829</v>
      </c>
      <c r="G918" s="48">
        <f t="shared" ref="G918:T918" si="335">SUM(G910:G917)</f>
        <v>-1611.0343941858061</v>
      </c>
      <c r="H918" s="48">
        <f t="shared" si="335"/>
        <v>-1611.0343941858061</v>
      </c>
      <c r="I918" s="48">
        <f t="shared" si="335"/>
        <v>-1611.0343941858061</v>
      </c>
      <c r="J918" s="48">
        <f t="shared" si="335"/>
        <v>-1611.0343941858061</v>
      </c>
      <c r="K918" s="48">
        <f t="shared" si="335"/>
        <v>-1611.0343941858061</v>
      </c>
      <c r="L918" s="48">
        <f t="shared" si="335"/>
        <v>-1611.0343941858061</v>
      </c>
      <c r="M918" s="48">
        <f t="shared" si="335"/>
        <v>-1611.0343941858061</v>
      </c>
      <c r="N918" s="48">
        <f t="shared" si="335"/>
        <v>-1611.0343941858061</v>
      </c>
      <c r="O918" s="48">
        <f t="shared" si="335"/>
        <v>-1611.0343941858061</v>
      </c>
      <c r="P918" s="48">
        <f t="shared" si="335"/>
        <v>-1611.0343941858061</v>
      </c>
      <c r="Q918" s="48">
        <f t="shared" si="335"/>
        <v>-1611.0343941858061</v>
      </c>
      <c r="R918" s="48">
        <f t="shared" si="335"/>
        <v>-1611.0343941858061</v>
      </c>
      <c r="S918" s="48">
        <f t="shared" si="335"/>
        <v>-1611.0343941858061</v>
      </c>
      <c r="T918" s="48">
        <f t="shared" si="335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-1622.2774109455829</v>
      </c>
      <c r="G940" s="55">
        <f t="shared" ca="1" si="340"/>
        <v>-1611.0343941858061</v>
      </c>
      <c r="H940" s="55">
        <f t="shared" ca="1" si="340"/>
        <v>-1611.0343941858061</v>
      </c>
      <c r="I940" s="55">
        <f t="shared" ca="1" si="340"/>
        <v>-1611.0343941858061</v>
      </c>
      <c r="J940" s="55">
        <f t="shared" ca="1" si="340"/>
        <v>-1611.0343941858061</v>
      </c>
      <c r="K940" s="55">
        <f t="shared" ca="1" si="340"/>
        <v>-1611.0343941858061</v>
      </c>
      <c r="L940" s="55">
        <f t="shared" ca="1" si="340"/>
        <v>-1611.0343941858061</v>
      </c>
      <c r="M940" s="55">
        <f t="shared" ca="1" si="340"/>
        <v>-1611.0343941858061</v>
      </c>
      <c r="N940" s="55">
        <f t="shared" ca="1" si="340"/>
        <v>-1611.0343941858061</v>
      </c>
      <c r="O940" s="55">
        <f t="shared" ca="1" si="340"/>
        <v>-1611.0343941858061</v>
      </c>
      <c r="P940" s="55">
        <f t="shared" ca="1" si="340"/>
        <v>-1611.0343941858061</v>
      </c>
      <c r="Q940" s="55">
        <f t="shared" ca="1" si="340"/>
        <v>-1611.0343941858061</v>
      </c>
      <c r="R940" s="55">
        <f t="shared" ca="1" si="340"/>
        <v>-1611.0343941858061</v>
      </c>
      <c r="S940" s="55">
        <f t="shared" ca="1" si="340"/>
        <v>-1611.0343941858061</v>
      </c>
      <c r="T940" s="55">
        <f t="shared" ca="1" si="340"/>
        <v>-1611.0343941858061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3103.333333333333</v>
      </c>
      <c r="G953" s="15">
        <f t="shared" ca="1" si="341"/>
        <v>3751.5030864197524</v>
      </c>
      <c r="H953" s="15">
        <f t="shared" ca="1" si="341"/>
        <v>4468.3074074074075</v>
      </c>
      <c r="I953" s="15">
        <f t="shared" ca="1" si="341"/>
        <v>4434.8111111111111</v>
      </c>
      <c r="J953" s="15">
        <f t="shared" ca="1" si="341"/>
        <v>4401.3148148148148</v>
      </c>
      <c r="K953" s="15">
        <f t="shared" ca="1" si="341"/>
        <v>4367.8185185185184</v>
      </c>
      <c r="L953" s="15">
        <f t="shared" ca="1" si="341"/>
        <v>4041.7222222222226</v>
      </c>
      <c r="M953" s="15">
        <f t="shared" ca="1" si="341"/>
        <v>4008.2259259259258</v>
      </c>
      <c r="N953" s="15">
        <f t="shared" ca="1" si="341"/>
        <v>3974.7296296296295</v>
      </c>
      <c r="O953" s="15">
        <f t="shared" ca="1" si="341"/>
        <v>3941.2333333333336</v>
      </c>
      <c r="P953" s="15">
        <f t="shared" ca="1" si="341"/>
        <v>3907.7370370370372</v>
      </c>
      <c r="Q953" s="15">
        <f t="shared" ca="1" si="341"/>
        <v>3806.4107407407405</v>
      </c>
      <c r="R953" s="15">
        <f t="shared" ca="1" si="341"/>
        <v>3705.0844444444447</v>
      </c>
      <c r="S953" s="15">
        <f t="shared" ca="1" si="341"/>
        <v>3603.7581481481484</v>
      </c>
      <c r="T953" s="15">
        <f t="shared" ca="1" si="341"/>
        <v>3502.4318518518526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-501.69491525423729</v>
      </c>
      <c r="G960" s="15">
        <f t="shared" ca="1" si="348"/>
        <v>-521.51914626490895</v>
      </c>
      <c r="H960" s="15">
        <f t="shared" ca="1" si="348"/>
        <v>-543.44256120527302</v>
      </c>
      <c r="I960" s="15">
        <f t="shared" ca="1" si="348"/>
        <v>-542.41807909604518</v>
      </c>
      <c r="J960" s="15">
        <f t="shared" ca="1" si="348"/>
        <v>-541.39359698681744</v>
      </c>
      <c r="K960" s="15">
        <f t="shared" ca="1" si="348"/>
        <v>-540.36911487758937</v>
      </c>
      <c r="L960" s="15">
        <f t="shared" ca="1" si="348"/>
        <v>-530.39548022598865</v>
      </c>
      <c r="M960" s="15">
        <f t="shared" ca="1" si="348"/>
        <v>-529.3709981167608</v>
      </c>
      <c r="N960" s="15">
        <f t="shared" ca="1" si="348"/>
        <v>-528.34651600753295</v>
      </c>
      <c r="O960" s="15">
        <f t="shared" ca="1" si="348"/>
        <v>-527.32203389830499</v>
      </c>
      <c r="P960" s="15">
        <f t="shared" ca="1" si="348"/>
        <v>-526.29755178907715</v>
      </c>
      <c r="Q960" s="15">
        <f t="shared" ca="1" si="348"/>
        <v>-523.1984934086629</v>
      </c>
      <c r="R960" s="15">
        <f t="shared" ca="1" si="348"/>
        <v>-520.09943502824865</v>
      </c>
      <c r="S960" s="15">
        <f t="shared" ca="1" si="348"/>
        <v>-517.00037664783429</v>
      </c>
      <c r="T960" s="15">
        <f t="shared" ca="1" si="348"/>
        <v>-513.90131826741992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-966.89944134078223</v>
      </c>
      <c r="G967" s="15">
        <f t="shared" si="356"/>
        <v>-966.89944134078223</v>
      </c>
      <c r="H967" s="15">
        <f t="shared" si="356"/>
        <v>-966.89944134078223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-342.9120111731844</v>
      </c>
      <c r="G968" s="15">
        <f t="shared" si="357"/>
        <v>-342.9120111731844</v>
      </c>
      <c r="H968" s="15">
        <f t="shared" si="357"/>
        <v>-342.9120111731844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-12.367318435754191</v>
      </c>
      <c r="G969" s="15">
        <f t="shared" si="358"/>
        <v>-12.367318435754191</v>
      </c>
      <c r="H969" s="15">
        <f t="shared" si="358"/>
        <v>-12.367318435754191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1677.6110071335122</v>
      </c>
      <c r="G972" s="15">
        <f t="shared" ca="1" si="361"/>
        <v>2317.199545969037</v>
      </c>
      <c r="H972" s="15">
        <f t="shared" ca="1" si="361"/>
        <v>3012.0804520163297</v>
      </c>
      <c r="I972" s="15">
        <f t="shared" ca="1" si="361"/>
        <v>2979.6086378292607</v>
      </c>
      <c r="J972" s="15">
        <f t="shared" ca="1" si="361"/>
        <v>2947.1368236421927</v>
      </c>
      <c r="K972" s="15">
        <f t="shared" ca="1" si="361"/>
        <v>2914.6650094551237</v>
      </c>
      <c r="L972" s="15">
        <f t="shared" ca="1" si="361"/>
        <v>2598.5423478104281</v>
      </c>
      <c r="M972" s="15">
        <f t="shared" ca="1" si="361"/>
        <v>2566.0705336233591</v>
      </c>
      <c r="N972" s="15">
        <f t="shared" ca="1" si="361"/>
        <v>2533.598719436291</v>
      </c>
      <c r="O972" s="15">
        <f t="shared" ca="1" si="361"/>
        <v>2501.1269052492225</v>
      </c>
      <c r="P972" s="15">
        <f t="shared" ca="1" si="361"/>
        <v>2468.6550910621536</v>
      </c>
      <c r="Q972" s="15">
        <f t="shared" ca="1" si="361"/>
        <v>2370.4278531462714</v>
      </c>
      <c r="R972" s="15">
        <f t="shared" ca="1" si="361"/>
        <v>2272.2006152303898</v>
      </c>
      <c r="S972" s="15">
        <f t="shared" ca="1" si="361"/>
        <v>2173.9733773145076</v>
      </c>
      <c r="T972" s="15">
        <f t="shared" ca="1" si="361"/>
        <v>2075.7461393986259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1677.6110071335122</v>
      </c>
      <c r="G974" s="15">
        <f t="shared" ca="1" si="362"/>
        <v>2317.199545969037</v>
      </c>
      <c r="H974" s="15">
        <f t="shared" ca="1" si="362"/>
        <v>3012.0804520163297</v>
      </c>
      <c r="I974" s="15">
        <f t="shared" ca="1" si="362"/>
        <v>2979.6086378292607</v>
      </c>
      <c r="J974" s="15">
        <f t="shared" ca="1" si="362"/>
        <v>2947.1368236421927</v>
      </c>
      <c r="K974" s="15">
        <f t="shared" ca="1" si="362"/>
        <v>2914.6650094551237</v>
      </c>
      <c r="L974" s="15">
        <f t="shared" ca="1" si="362"/>
        <v>2598.5423478104281</v>
      </c>
      <c r="M974" s="15">
        <f t="shared" ca="1" si="362"/>
        <v>2566.0705336233591</v>
      </c>
      <c r="N974" s="15">
        <f t="shared" ca="1" si="362"/>
        <v>2533.598719436291</v>
      </c>
      <c r="O974" s="15">
        <f t="shared" ca="1" si="362"/>
        <v>2501.1269052492225</v>
      </c>
      <c r="P974" s="15">
        <f t="shared" ca="1" si="362"/>
        <v>2468.6550910621536</v>
      </c>
      <c r="Q974" s="15">
        <f t="shared" ca="1" si="362"/>
        <v>2370.4278531462714</v>
      </c>
      <c r="R974" s="15">
        <f t="shared" ca="1" si="362"/>
        <v>2272.2006152303898</v>
      </c>
      <c r="S974" s="15">
        <f t="shared" ca="1" si="362"/>
        <v>2173.9733773145076</v>
      </c>
      <c r="T974" s="15">
        <f t="shared" ca="1" si="362"/>
        <v>2075.7461393986259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-685.85085727326737</v>
      </c>
      <c r="G976" s="15">
        <f t="shared" ca="1" si="364"/>
        <v>27.993080181215646</v>
      </c>
      <c r="H976" s="15">
        <f t="shared" ca="1" si="364"/>
        <v>739.10989332204235</v>
      </c>
      <c r="I976" s="15">
        <f t="shared" ca="1" si="364"/>
        <v>722.87398622850742</v>
      </c>
      <c r="J976" s="15">
        <f t="shared" ca="1" si="364"/>
        <v>706.6380791349734</v>
      </c>
      <c r="K976" s="15">
        <f t="shared" ca="1" si="364"/>
        <v>690.40217204143892</v>
      </c>
      <c r="L976" s="15">
        <f t="shared" ca="1" si="364"/>
        <v>532.34084121909063</v>
      </c>
      <c r="M976" s="15">
        <f t="shared" ca="1" si="364"/>
        <v>516.10493412555616</v>
      </c>
      <c r="N976" s="15">
        <f t="shared" ca="1" si="364"/>
        <v>499.86902703202213</v>
      </c>
      <c r="O976" s="15">
        <f t="shared" ca="1" si="364"/>
        <v>483.63311993848788</v>
      </c>
      <c r="P976" s="15">
        <f t="shared" ca="1" si="364"/>
        <v>467.39721284495317</v>
      </c>
      <c r="Q976" s="15">
        <f t="shared" ca="1" si="364"/>
        <v>418.2835938870121</v>
      </c>
      <c r="R976" s="15">
        <f t="shared" ca="1" si="364"/>
        <v>369.16997492907149</v>
      </c>
      <c r="S976" s="15">
        <f t="shared" ca="1" si="364"/>
        <v>320.05635597113019</v>
      </c>
      <c r="T976" s="15">
        <f t="shared" ca="1" si="364"/>
        <v>270.94273701318934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0.55870729113741724</v>
      </c>
      <c r="G978" s="37">
        <f t="shared" ref="G978:T978" ca="1" si="365">-SUM(G959:G971)/SUM(G953:G958)</f>
        <v>0.47925210658521195</v>
      </c>
      <c r="H978" s="37">
        <f t="shared" ca="1" si="365"/>
        <v>0.41700435812484304</v>
      </c>
      <c r="I978" s="37">
        <f t="shared" ca="1" si="365"/>
        <v>0.41952597615104398</v>
      </c>
      <c r="J978" s="37">
        <f t="shared" ca="1" si="365"/>
        <v>0.42208072048022133</v>
      </c>
      <c r="K978" s="37">
        <f t="shared" ca="1" si="365"/>
        <v>0.42466924819495627</v>
      </c>
      <c r="L978" s="37">
        <f t="shared" ca="1" si="365"/>
        <v>0.45178110208583383</v>
      </c>
      <c r="M978" s="37">
        <f t="shared" ca="1" si="365"/>
        <v>0.45477878267941529</v>
      </c>
      <c r="N978" s="37">
        <f t="shared" ca="1" si="365"/>
        <v>0.45781943850735374</v>
      </c>
      <c r="O978" s="37">
        <f t="shared" ca="1" si="365"/>
        <v>0.46090400039173418</v>
      </c>
      <c r="P978" s="37">
        <f t="shared" ca="1" si="365"/>
        <v>0.46403342623165456</v>
      </c>
      <c r="Q978" s="37">
        <f t="shared" ca="1" si="365"/>
        <v>0.47378326813652971</v>
      </c>
      <c r="R978" s="37">
        <f t="shared" ca="1" si="365"/>
        <v>0.48398182243523252</v>
      </c>
      <c r="S978" s="37">
        <f t="shared" ca="1" si="365"/>
        <v>0.4946607950404926</v>
      </c>
      <c r="T978" s="37">
        <f t="shared" ca="1" si="365"/>
        <v>0.50585495102811873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0.18367346938775511</v>
      </c>
      <c r="G979" s="37">
        <f t="shared" ca="1" si="366"/>
        <v>0.15691881918819189</v>
      </c>
      <c r="H979" s="37">
        <f t="shared" ca="1" si="366"/>
        <v>0.13514801925918862</v>
      </c>
      <c r="I979" s="37">
        <f t="shared" ca="1" si="366"/>
        <v>0.13602994098171872</v>
      </c>
      <c r="J979" s="37">
        <f t="shared" ca="1" si="366"/>
        <v>0.13692344844240523</v>
      </c>
      <c r="K979" s="37">
        <f t="shared" ca="1" si="366"/>
        <v>0.13782877145218533</v>
      </c>
      <c r="L979" s="37">
        <f t="shared" ca="1" si="366"/>
        <v>0.14731098986749805</v>
      </c>
      <c r="M979" s="37">
        <f t="shared" ca="1" si="366"/>
        <v>0.14835941179548903</v>
      </c>
      <c r="N979" s="37">
        <f t="shared" ca="1" si="366"/>
        <v>0.14942286406999419</v>
      </c>
      <c r="O979" s="37">
        <f t="shared" ca="1" si="366"/>
        <v>0.15050167224080266</v>
      </c>
      <c r="P979" s="37">
        <f t="shared" ca="1" si="366"/>
        <v>0.15159617132773648</v>
      </c>
      <c r="Q979" s="37">
        <f t="shared" ca="1" si="366"/>
        <v>0.15500612369871403</v>
      </c>
      <c r="R979" s="37">
        <f t="shared" ca="1" si="366"/>
        <v>0.15857301070577573</v>
      </c>
      <c r="S979" s="37">
        <f t="shared" ca="1" si="366"/>
        <v>0.16230792131357774</v>
      </c>
      <c r="T979" s="37">
        <f t="shared" ca="1" si="366"/>
        <v>0.16622301441185783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5</v>
      </c>
      <c r="G985" s="38">
        <f t="shared" si="370"/>
        <v>5</v>
      </c>
      <c r="H985" s="38">
        <f t="shared" si="370"/>
        <v>5</v>
      </c>
      <c r="I985" s="38">
        <f t="shared" si="370"/>
        <v>5</v>
      </c>
      <c r="J985" s="38">
        <f t="shared" si="370"/>
        <v>5</v>
      </c>
      <c r="K985" s="38">
        <f t="shared" si="370"/>
        <v>5</v>
      </c>
      <c r="L985" s="38">
        <f t="shared" si="370"/>
        <v>5</v>
      </c>
      <c r="M985" s="38">
        <f t="shared" si="370"/>
        <v>5</v>
      </c>
      <c r="N985" s="38">
        <f t="shared" si="370"/>
        <v>5</v>
      </c>
      <c r="O985" s="38">
        <f t="shared" si="370"/>
        <v>5</v>
      </c>
      <c r="P985" s="38">
        <f t="shared" si="370"/>
        <v>5</v>
      </c>
      <c r="Q985" s="38">
        <f t="shared" si="370"/>
        <v>5</v>
      </c>
      <c r="R985" s="38">
        <f t="shared" si="370"/>
        <v>5</v>
      </c>
      <c r="S985" s="38">
        <f t="shared" si="370"/>
        <v>5</v>
      </c>
      <c r="T985" s="38">
        <f t="shared" si="370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116.66666666666663</v>
      </c>
      <c r="G990" s="15">
        <f t="shared" ca="1" si="373"/>
        <v>225.65432098765422</v>
      </c>
      <c r="H990" s="15">
        <f t="shared" ca="1" si="373"/>
        <v>335.96296296296293</v>
      </c>
      <c r="I990" s="15">
        <f t="shared" ca="1" si="373"/>
        <v>333.44444444444446</v>
      </c>
      <c r="J990" s="15">
        <f t="shared" ca="1" si="373"/>
        <v>330.92592592592592</v>
      </c>
      <c r="K990" s="15">
        <f t="shared" ca="1" si="373"/>
        <v>328.40740740740739</v>
      </c>
      <c r="L990" s="15">
        <f t="shared" ca="1" si="373"/>
        <v>303.88888888888891</v>
      </c>
      <c r="M990" s="15">
        <f t="shared" ca="1" si="373"/>
        <v>301.37037037037032</v>
      </c>
      <c r="N990" s="15">
        <f t="shared" ca="1" si="373"/>
        <v>298.85185185185185</v>
      </c>
      <c r="O990" s="15">
        <f t="shared" ca="1" si="373"/>
        <v>296.33333333333337</v>
      </c>
      <c r="P990" s="15">
        <f t="shared" ca="1" si="373"/>
        <v>293.81481481481484</v>
      </c>
      <c r="Q990" s="15">
        <f t="shared" ca="1" si="373"/>
        <v>286.19629629629628</v>
      </c>
      <c r="R990" s="15">
        <f t="shared" ca="1" si="373"/>
        <v>278.57777777777778</v>
      </c>
      <c r="S990" s="15">
        <f t="shared" ca="1" si="373"/>
        <v>270.95925925925928</v>
      </c>
      <c r="T990" s="15">
        <f t="shared" ca="1" si="373"/>
        <v>263.34074074074078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400</v>
      </c>
      <c r="G1004" s="15">
        <f t="shared" ca="1" si="380"/>
        <v>499.99999999999994</v>
      </c>
      <c r="H1004" s="15">
        <f t="shared" ca="1" si="380"/>
        <v>600</v>
      </c>
      <c r="I1004" s="15">
        <f t="shared" ca="1" si="380"/>
        <v>600</v>
      </c>
      <c r="J1004" s="15">
        <f t="shared" ca="1" si="380"/>
        <v>600</v>
      </c>
      <c r="K1004" s="15">
        <f t="shared" ca="1" si="380"/>
        <v>600</v>
      </c>
      <c r="L1004" s="15">
        <f t="shared" ca="1" si="380"/>
        <v>540</v>
      </c>
      <c r="M1004" s="15">
        <f t="shared" ca="1" si="380"/>
        <v>540</v>
      </c>
      <c r="N1004" s="15">
        <f t="shared" ca="1" si="380"/>
        <v>540</v>
      </c>
      <c r="O1004" s="15">
        <f t="shared" ca="1" si="380"/>
        <v>540</v>
      </c>
      <c r="P1004" s="15">
        <f t="shared" ca="1" si="380"/>
        <v>540</v>
      </c>
      <c r="Q1004" s="15">
        <f t="shared" ca="1" si="380"/>
        <v>540</v>
      </c>
      <c r="R1004" s="15">
        <f t="shared" ca="1" si="380"/>
        <v>540</v>
      </c>
      <c r="S1004" s="15">
        <f t="shared" ca="1" si="380"/>
        <v>540</v>
      </c>
      <c r="T1004" s="15">
        <f t="shared" ca="1" si="380"/>
        <v>540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600</v>
      </c>
      <c r="G1005" s="15">
        <f t="shared" ca="1" si="381"/>
        <v>674.99999999999989</v>
      </c>
      <c r="H1005" s="15">
        <f t="shared" ca="1" si="381"/>
        <v>810</v>
      </c>
      <c r="I1005" s="15">
        <f t="shared" ca="1" si="381"/>
        <v>810</v>
      </c>
      <c r="J1005" s="15">
        <f t="shared" ca="1" si="381"/>
        <v>810</v>
      </c>
      <c r="K1005" s="15">
        <f t="shared" ca="1" si="381"/>
        <v>810</v>
      </c>
      <c r="L1005" s="15">
        <f t="shared" ca="1" si="381"/>
        <v>810</v>
      </c>
      <c r="M1005" s="15">
        <f t="shared" ca="1" si="381"/>
        <v>810</v>
      </c>
      <c r="N1005" s="15">
        <f t="shared" ca="1" si="381"/>
        <v>810</v>
      </c>
      <c r="O1005" s="15">
        <f t="shared" ca="1" si="381"/>
        <v>810</v>
      </c>
      <c r="P1005" s="15">
        <f t="shared" ca="1" si="381"/>
        <v>810</v>
      </c>
      <c r="Q1005" s="15">
        <f t="shared" ca="1" si="381"/>
        <v>758.99999999999989</v>
      </c>
      <c r="R1005" s="15">
        <f t="shared" ca="1" si="381"/>
        <v>708.00000000000011</v>
      </c>
      <c r="S1005" s="15">
        <f t="shared" ca="1" si="381"/>
        <v>657.00000000000011</v>
      </c>
      <c r="T1005" s="15">
        <f t="shared" ca="1" si="381"/>
        <v>606.00000000000011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266.66666666666663</v>
      </c>
      <c r="G1006" s="15">
        <f t="shared" ca="1" si="382"/>
        <v>312.34567901234561</v>
      </c>
      <c r="H1006" s="15">
        <f t="shared" ca="1" si="382"/>
        <v>349.62962962962968</v>
      </c>
      <c r="I1006" s="15">
        <f t="shared" ca="1" si="382"/>
        <v>324.44444444444451</v>
      </c>
      <c r="J1006" s="15">
        <f t="shared" ca="1" si="382"/>
        <v>299.2592592592593</v>
      </c>
      <c r="K1006" s="15">
        <f t="shared" ca="1" si="382"/>
        <v>274.07407407407408</v>
      </c>
      <c r="L1006" s="15">
        <f t="shared" ca="1" si="382"/>
        <v>248.88888888888903</v>
      </c>
      <c r="M1006" s="15">
        <f t="shared" ca="1" si="382"/>
        <v>223.70370370370378</v>
      </c>
      <c r="N1006" s="15">
        <f t="shared" ca="1" si="382"/>
        <v>198.51851851851862</v>
      </c>
      <c r="O1006" s="15">
        <f t="shared" ca="1" si="382"/>
        <v>173.33333333333346</v>
      </c>
      <c r="P1006" s="15">
        <f t="shared" ca="1" si="382"/>
        <v>148.14814814814827</v>
      </c>
      <c r="Q1006" s="15">
        <f t="shared" ca="1" si="382"/>
        <v>122.96296296296309</v>
      </c>
      <c r="R1006" s="15">
        <f t="shared" ca="1" si="382"/>
        <v>97.777777777777899</v>
      </c>
      <c r="S1006" s="15">
        <f t="shared" ca="1" si="382"/>
        <v>72.592592592592723</v>
      </c>
      <c r="T1006" s="15">
        <f t="shared" ca="1" si="382"/>
        <v>47.407407407407526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666.66666666666663</v>
      </c>
      <c r="G1007" s="15">
        <f t="shared" ca="1" si="383"/>
        <v>833.33333333333326</v>
      </c>
      <c r="H1007" s="15">
        <f t="shared" ca="1" si="383"/>
        <v>1000</v>
      </c>
      <c r="I1007" s="15">
        <f t="shared" ca="1" si="383"/>
        <v>1000</v>
      </c>
      <c r="J1007" s="15">
        <f t="shared" ca="1" si="383"/>
        <v>1000</v>
      </c>
      <c r="K1007" s="15">
        <f t="shared" ca="1" si="383"/>
        <v>1000</v>
      </c>
      <c r="L1007" s="15">
        <f t="shared" ca="1" si="383"/>
        <v>900</v>
      </c>
      <c r="M1007" s="15">
        <f t="shared" ca="1" si="383"/>
        <v>900</v>
      </c>
      <c r="N1007" s="15">
        <f t="shared" ca="1" si="383"/>
        <v>900</v>
      </c>
      <c r="O1007" s="15">
        <f t="shared" ca="1" si="383"/>
        <v>900</v>
      </c>
      <c r="P1007" s="15">
        <f t="shared" ca="1" si="383"/>
        <v>900</v>
      </c>
      <c r="Q1007" s="15">
        <f t="shared" ca="1" si="383"/>
        <v>900</v>
      </c>
      <c r="R1007" s="15">
        <f t="shared" ca="1" si="383"/>
        <v>900</v>
      </c>
      <c r="S1007" s="15">
        <f t="shared" ca="1" si="383"/>
        <v>900</v>
      </c>
      <c r="T1007" s="15">
        <f t="shared" ca="1" si="383"/>
        <v>900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400</v>
      </c>
      <c r="G1008" s="15">
        <f t="shared" ca="1" si="384"/>
        <v>499.99999999999994</v>
      </c>
      <c r="H1008" s="15">
        <f t="shared" ca="1" si="384"/>
        <v>600</v>
      </c>
      <c r="I1008" s="15">
        <f t="shared" ca="1" si="384"/>
        <v>600</v>
      </c>
      <c r="J1008" s="15">
        <f t="shared" ca="1" si="384"/>
        <v>600</v>
      </c>
      <c r="K1008" s="15">
        <f t="shared" ca="1" si="384"/>
        <v>600</v>
      </c>
      <c r="L1008" s="15">
        <f t="shared" ca="1" si="384"/>
        <v>540</v>
      </c>
      <c r="M1008" s="15">
        <f t="shared" ca="1" si="384"/>
        <v>540</v>
      </c>
      <c r="N1008" s="15">
        <f t="shared" ca="1" si="384"/>
        <v>540</v>
      </c>
      <c r="O1008" s="15">
        <f t="shared" ca="1" si="384"/>
        <v>540</v>
      </c>
      <c r="P1008" s="15">
        <f t="shared" ca="1" si="384"/>
        <v>540</v>
      </c>
      <c r="Q1008" s="15">
        <f t="shared" ca="1" si="384"/>
        <v>540</v>
      </c>
      <c r="R1008" s="15">
        <f t="shared" ca="1" si="384"/>
        <v>540</v>
      </c>
      <c r="S1008" s="15">
        <f t="shared" ca="1" si="384"/>
        <v>540</v>
      </c>
      <c r="T1008" s="15">
        <f t="shared" ca="1" si="384"/>
        <v>540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466.66666666666663</v>
      </c>
      <c r="G1009" s="15">
        <f t="shared" ref="G1009:T1009" ca="1" si="385">G662</f>
        <v>564.13580246913568</v>
      </c>
      <c r="H1009" s="15">
        <f t="shared" ca="1" si="385"/>
        <v>671.92592592592587</v>
      </c>
      <c r="I1009" s="15">
        <f t="shared" ca="1" si="385"/>
        <v>666.88888888888891</v>
      </c>
      <c r="J1009" s="15">
        <f t="shared" ca="1" si="385"/>
        <v>661.85185185185185</v>
      </c>
      <c r="K1009" s="15">
        <f t="shared" ca="1" si="385"/>
        <v>656.81481481481478</v>
      </c>
      <c r="L1009" s="15">
        <f t="shared" ca="1" si="385"/>
        <v>607.77777777777783</v>
      </c>
      <c r="M1009" s="15">
        <f t="shared" ca="1" si="385"/>
        <v>602.74074074074065</v>
      </c>
      <c r="N1009" s="15">
        <f t="shared" ca="1" si="385"/>
        <v>597.7037037037037</v>
      </c>
      <c r="O1009" s="15">
        <f t="shared" ca="1" si="385"/>
        <v>592.66666666666674</v>
      </c>
      <c r="P1009" s="15">
        <f t="shared" ca="1" si="385"/>
        <v>587.62962962962968</v>
      </c>
      <c r="Q1009" s="15">
        <f t="shared" ca="1" si="385"/>
        <v>572.39259259259256</v>
      </c>
      <c r="R1009" s="15">
        <f t="shared" ca="1" si="385"/>
        <v>557.15555555555557</v>
      </c>
      <c r="S1009" s="15">
        <f t="shared" ca="1" si="385"/>
        <v>541.91851851851857</v>
      </c>
      <c r="T1009" s="15">
        <f t="shared" ca="1" si="385"/>
        <v>526.68148148148157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532</v>
      </c>
      <c r="G1019" s="15">
        <f t="shared" ca="1" si="392"/>
        <v>664.99999999999989</v>
      </c>
      <c r="H1019" s="15">
        <f t="shared" ca="1" si="392"/>
        <v>798</v>
      </c>
      <c r="I1019" s="15">
        <f t="shared" ca="1" si="392"/>
        <v>798</v>
      </c>
      <c r="J1019" s="15">
        <f t="shared" ca="1" si="392"/>
        <v>798</v>
      </c>
      <c r="K1019" s="15">
        <f t="shared" ca="1" si="392"/>
        <v>798</v>
      </c>
      <c r="L1019" s="15">
        <f t="shared" ca="1" si="392"/>
        <v>718.2</v>
      </c>
      <c r="M1019" s="15">
        <f t="shared" ca="1" si="392"/>
        <v>718.2</v>
      </c>
      <c r="N1019" s="15">
        <f t="shared" ca="1" si="392"/>
        <v>718.2</v>
      </c>
      <c r="O1019" s="15">
        <f t="shared" ca="1" si="392"/>
        <v>718.2</v>
      </c>
      <c r="P1019" s="15">
        <f t="shared" ca="1" si="392"/>
        <v>718.2</v>
      </c>
      <c r="Q1019" s="15">
        <f t="shared" ca="1" si="392"/>
        <v>718.2</v>
      </c>
      <c r="R1019" s="15">
        <f t="shared" ca="1" si="392"/>
        <v>718.2</v>
      </c>
      <c r="S1019" s="15">
        <f t="shared" ca="1" si="392"/>
        <v>718.2</v>
      </c>
      <c r="T1019" s="15">
        <f t="shared" ca="1" si="392"/>
        <v>718.2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798</v>
      </c>
      <c r="G1020" s="15">
        <f t="shared" ca="1" si="393"/>
        <v>897.74999999999989</v>
      </c>
      <c r="H1020" s="15">
        <f t="shared" ca="1" si="393"/>
        <v>1077.3</v>
      </c>
      <c r="I1020" s="15">
        <f t="shared" ca="1" si="393"/>
        <v>1077.3</v>
      </c>
      <c r="J1020" s="15">
        <f t="shared" ca="1" si="393"/>
        <v>1077.3</v>
      </c>
      <c r="K1020" s="15">
        <f t="shared" ca="1" si="393"/>
        <v>1077.3</v>
      </c>
      <c r="L1020" s="15">
        <f t="shared" ca="1" si="393"/>
        <v>1077.3</v>
      </c>
      <c r="M1020" s="15">
        <f t="shared" ca="1" si="393"/>
        <v>1077.3</v>
      </c>
      <c r="N1020" s="15">
        <f t="shared" ca="1" si="393"/>
        <v>1077.3</v>
      </c>
      <c r="O1020" s="15">
        <f t="shared" ca="1" si="393"/>
        <v>1077.3</v>
      </c>
      <c r="P1020" s="15">
        <f t="shared" ca="1" si="393"/>
        <v>1077.3</v>
      </c>
      <c r="Q1020" s="15">
        <f t="shared" ca="1" si="393"/>
        <v>1009.4699999999999</v>
      </c>
      <c r="R1020" s="15">
        <f t="shared" ca="1" si="393"/>
        <v>941.6400000000001</v>
      </c>
      <c r="S1020" s="15">
        <f t="shared" ca="1" si="393"/>
        <v>873.81000000000017</v>
      </c>
      <c r="T1020" s="15">
        <f t="shared" ca="1" si="393"/>
        <v>805.98000000000013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354.66666666666663</v>
      </c>
      <c r="G1021" s="15">
        <f t="shared" ca="1" si="394"/>
        <v>415.41975308641963</v>
      </c>
      <c r="H1021" s="15">
        <f t="shared" ca="1" si="394"/>
        <v>465.00740740740747</v>
      </c>
      <c r="I1021" s="15">
        <f t="shared" ca="1" si="394"/>
        <v>431.51111111111118</v>
      </c>
      <c r="J1021" s="15">
        <f t="shared" ca="1" si="394"/>
        <v>398.01481481481488</v>
      </c>
      <c r="K1021" s="15">
        <f t="shared" ca="1" si="394"/>
        <v>364.51851851851853</v>
      </c>
      <c r="L1021" s="15">
        <f t="shared" ca="1" si="394"/>
        <v>331.02222222222241</v>
      </c>
      <c r="M1021" s="15">
        <f t="shared" ca="1" si="394"/>
        <v>297.525925925926</v>
      </c>
      <c r="N1021" s="15">
        <f t="shared" ca="1" si="394"/>
        <v>264.02962962962977</v>
      </c>
      <c r="O1021" s="15">
        <f t="shared" ca="1" si="394"/>
        <v>230.5333333333335</v>
      </c>
      <c r="P1021" s="15">
        <f t="shared" ca="1" si="394"/>
        <v>197.03703703703721</v>
      </c>
      <c r="Q1021" s="15">
        <f t="shared" ca="1" si="394"/>
        <v>163.54074074074092</v>
      </c>
      <c r="R1021" s="15">
        <f t="shared" ca="1" si="394"/>
        <v>130.04444444444462</v>
      </c>
      <c r="S1021" s="15">
        <f t="shared" ca="1" si="394"/>
        <v>96.548148148148314</v>
      </c>
      <c r="T1021" s="15">
        <f t="shared" ca="1" si="394"/>
        <v>63.051851851852007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886.66666666666663</v>
      </c>
      <c r="G1022" s="15">
        <f t="shared" ca="1" si="395"/>
        <v>1108.3333333333333</v>
      </c>
      <c r="H1022" s="15">
        <f t="shared" ca="1" si="395"/>
        <v>1330</v>
      </c>
      <c r="I1022" s="15">
        <f t="shared" ca="1" si="395"/>
        <v>1330</v>
      </c>
      <c r="J1022" s="15">
        <f t="shared" ca="1" si="395"/>
        <v>1330</v>
      </c>
      <c r="K1022" s="15">
        <f t="shared" ca="1" si="395"/>
        <v>1330</v>
      </c>
      <c r="L1022" s="15">
        <f t="shared" ca="1" si="395"/>
        <v>1197</v>
      </c>
      <c r="M1022" s="15">
        <f t="shared" ca="1" si="395"/>
        <v>1197</v>
      </c>
      <c r="N1022" s="15">
        <f t="shared" ca="1" si="395"/>
        <v>1197</v>
      </c>
      <c r="O1022" s="15">
        <f t="shared" ca="1" si="395"/>
        <v>1197</v>
      </c>
      <c r="P1022" s="15">
        <f t="shared" ca="1" si="395"/>
        <v>1197</v>
      </c>
      <c r="Q1022" s="15">
        <f t="shared" ca="1" si="395"/>
        <v>1197</v>
      </c>
      <c r="R1022" s="15">
        <f t="shared" ca="1" si="395"/>
        <v>1197</v>
      </c>
      <c r="S1022" s="15">
        <f t="shared" ca="1" si="395"/>
        <v>1197</v>
      </c>
      <c r="T1022" s="15">
        <f t="shared" ca="1" si="395"/>
        <v>1197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532</v>
      </c>
      <c r="G1023" s="15">
        <f t="shared" ca="1" si="396"/>
        <v>664.99999999999989</v>
      </c>
      <c r="H1023" s="15">
        <f t="shared" ca="1" si="396"/>
        <v>798</v>
      </c>
      <c r="I1023" s="15">
        <f t="shared" ca="1" si="396"/>
        <v>798</v>
      </c>
      <c r="J1023" s="15">
        <f t="shared" ca="1" si="396"/>
        <v>798</v>
      </c>
      <c r="K1023" s="15">
        <f t="shared" ca="1" si="396"/>
        <v>798</v>
      </c>
      <c r="L1023" s="15">
        <f t="shared" ca="1" si="396"/>
        <v>718.2</v>
      </c>
      <c r="M1023" s="15">
        <f t="shared" ca="1" si="396"/>
        <v>718.2</v>
      </c>
      <c r="N1023" s="15">
        <f t="shared" ca="1" si="396"/>
        <v>718.2</v>
      </c>
      <c r="O1023" s="15">
        <f t="shared" ca="1" si="396"/>
        <v>718.2</v>
      </c>
      <c r="P1023" s="15">
        <f t="shared" ca="1" si="396"/>
        <v>718.2</v>
      </c>
      <c r="Q1023" s="15">
        <f t="shared" ca="1" si="396"/>
        <v>718.2</v>
      </c>
      <c r="R1023" s="15">
        <f t="shared" ca="1" si="396"/>
        <v>718.2</v>
      </c>
      <c r="S1023" s="15">
        <f t="shared" ca="1" si="396"/>
        <v>718.2</v>
      </c>
      <c r="T1023" s="15">
        <f t="shared" ca="1" si="396"/>
        <v>718.2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3103.333333333333</v>
      </c>
      <c r="G1024" s="15">
        <f t="shared" ref="G1024" ca="1" si="397">SUM(G1019:G1023)</f>
        <v>3751.5030864197524</v>
      </c>
      <c r="H1024" s="15">
        <f t="shared" ref="H1024" ca="1" si="398">SUM(H1019:H1023)</f>
        <v>4468.3074074074075</v>
      </c>
      <c r="I1024" s="15">
        <f t="shared" ref="I1024" ca="1" si="399">SUM(I1019:I1023)</f>
        <v>4434.8111111111111</v>
      </c>
      <c r="J1024" s="15">
        <f t="shared" ref="J1024" ca="1" si="400">SUM(J1019:J1023)</f>
        <v>4401.3148148148148</v>
      </c>
      <c r="K1024" s="15">
        <f t="shared" ref="K1024" ca="1" si="401">SUM(K1019:K1023)</f>
        <v>4367.8185185185184</v>
      </c>
      <c r="L1024" s="15">
        <f t="shared" ref="L1024" ca="1" si="402">SUM(L1019:L1023)</f>
        <v>4041.7222222222226</v>
      </c>
      <c r="M1024" s="15">
        <f t="shared" ref="M1024" ca="1" si="403">SUM(M1019:M1023)</f>
        <v>4008.2259259259263</v>
      </c>
      <c r="N1024" s="15">
        <f t="shared" ref="N1024" ca="1" si="404">SUM(N1019:N1023)</f>
        <v>3974.7296296296299</v>
      </c>
      <c r="O1024" s="15">
        <f t="shared" ref="O1024" ca="1" si="405">SUM(O1019:O1023)</f>
        <v>3941.2333333333336</v>
      </c>
      <c r="P1024" s="15">
        <f t="shared" ref="P1024" ca="1" si="406">SUM(P1019:P1023)</f>
        <v>3907.7370370370372</v>
      </c>
      <c r="Q1024" s="15">
        <f t="shared" ref="Q1024" ca="1" si="407">SUM(Q1019:Q1023)</f>
        <v>3806.4107407407409</v>
      </c>
      <c r="R1024" s="15">
        <f t="shared" ref="R1024" ca="1" si="408">SUM(R1019:R1023)</f>
        <v>3705.0844444444447</v>
      </c>
      <c r="S1024" s="15">
        <f t="shared" ref="S1024" ca="1" si="409">SUM(S1019:S1023)</f>
        <v>3603.7581481481484</v>
      </c>
      <c r="T1024" s="15">
        <f t="shared" ref="T1024" ca="1" si="410">SUM(T1019:T1023)</f>
        <v>3502.4318518518521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-422.0826008331843</v>
      </c>
      <c r="G1049" s="15">
        <f t="shared" ca="1" si="429"/>
        <v>-423.90179409139853</v>
      </c>
      <c r="H1049" s="15">
        <f t="shared" ca="1" si="429"/>
        <v>-427.96959070156799</v>
      </c>
      <c r="I1049" s="15">
        <f t="shared" ca="1" si="429"/>
        <v>-427.96959070156799</v>
      </c>
      <c r="J1049" s="15">
        <f t="shared" ca="1" si="429"/>
        <v>-427.96959070156799</v>
      </c>
      <c r="K1049" s="15">
        <f t="shared" ca="1" si="429"/>
        <v>-427.96959070156799</v>
      </c>
      <c r="L1049" s="15">
        <f t="shared" ca="1" si="429"/>
        <v>-425.52891273546629</v>
      </c>
      <c r="M1049" s="15">
        <f t="shared" ca="1" si="429"/>
        <v>-425.52891273546629</v>
      </c>
      <c r="N1049" s="15">
        <f t="shared" ca="1" si="429"/>
        <v>-425.52891273546629</v>
      </c>
      <c r="O1049" s="15">
        <f t="shared" ca="1" si="429"/>
        <v>-425.52891273546629</v>
      </c>
      <c r="P1049" s="15">
        <f t="shared" ca="1" si="429"/>
        <v>-425.52891273546629</v>
      </c>
      <c r="Q1049" s="15">
        <f t="shared" ca="1" si="429"/>
        <v>-425.52891273546629</v>
      </c>
      <c r="R1049" s="15">
        <f t="shared" ca="1" si="429"/>
        <v>-425.52891273546629</v>
      </c>
      <c r="S1049" s="15">
        <f t="shared" ca="1" si="429"/>
        <v>-425.52891273546629</v>
      </c>
      <c r="T1049" s="15">
        <f t="shared" ca="1" si="429"/>
        <v>-425.52891273546629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-430.21819405352329</v>
      </c>
      <c r="G1050" s="15">
        <f t="shared" ca="1" si="430"/>
        <v>-431.02043815919512</v>
      </c>
      <c r="H1050" s="15">
        <f t="shared" ca="1" si="430"/>
        <v>-436.51196358292395</v>
      </c>
      <c r="I1050" s="15">
        <f t="shared" ca="1" si="430"/>
        <v>-436.51196358292395</v>
      </c>
      <c r="J1050" s="15">
        <f t="shared" ca="1" si="430"/>
        <v>-436.51196358292395</v>
      </c>
      <c r="K1050" s="15">
        <f t="shared" ca="1" si="430"/>
        <v>-436.51196358292395</v>
      </c>
      <c r="L1050" s="15">
        <f t="shared" ca="1" si="430"/>
        <v>-436.51196358292395</v>
      </c>
      <c r="M1050" s="15">
        <f t="shared" ca="1" si="430"/>
        <v>-436.51196358292395</v>
      </c>
      <c r="N1050" s="15">
        <f t="shared" ca="1" si="430"/>
        <v>-436.51196358292395</v>
      </c>
      <c r="O1050" s="15">
        <f t="shared" ca="1" si="430"/>
        <v>-436.51196358292395</v>
      </c>
      <c r="P1050" s="15">
        <f t="shared" ca="1" si="430"/>
        <v>-436.51196358292395</v>
      </c>
      <c r="Q1050" s="15">
        <f t="shared" ca="1" si="430"/>
        <v>-434.4373873117375</v>
      </c>
      <c r="R1050" s="15">
        <f t="shared" ca="1" si="430"/>
        <v>-432.36281104055109</v>
      </c>
      <c r="S1050" s="15">
        <f t="shared" ca="1" si="430"/>
        <v>-430.28823476936464</v>
      </c>
      <c r="T1050" s="15">
        <f t="shared" ca="1" si="430"/>
        <v>-428.21365849817818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-416.65887201962499</v>
      </c>
      <c r="G1051" s="15">
        <f t="shared" ca="1" si="431"/>
        <v>-416.26839798342615</v>
      </c>
      <c r="H1051" s="15">
        <f t="shared" ca="1" si="431"/>
        <v>-417.78503326277325</v>
      </c>
      <c r="I1051" s="15">
        <f t="shared" ca="1" si="431"/>
        <v>-416.76055115354541</v>
      </c>
      <c r="J1051" s="15">
        <f t="shared" ca="1" si="431"/>
        <v>-415.73606904431756</v>
      </c>
      <c r="K1051" s="15">
        <f t="shared" ca="1" si="431"/>
        <v>-414.71158693508966</v>
      </c>
      <c r="L1051" s="15">
        <f t="shared" ca="1" si="431"/>
        <v>-413.68710482586181</v>
      </c>
      <c r="M1051" s="15">
        <f t="shared" ca="1" si="431"/>
        <v>-412.6626227166339</v>
      </c>
      <c r="N1051" s="15">
        <f t="shared" ca="1" si="431"/>
        <v>-411.63814060740606</v>
      </c>
      <c r="O1051" s="15">
        <f t="shared" ca="1" si="431"/>
        <v>-410.61365849817821</v>
      </c>
      <c r="P1051" s="15">
        <f t="shared" ca="1" si="431"/>
        <v>-409.58917638895031</v>
      </c>
      <c r="Q1051" s="15">
        <f t="shared" ca="1" si="431"/>
        <v>-408.56469427972246</v>
      </c>
      <c r="R1051" s="15">
        <f t="shared" ca="1" si="431"/>
        <v>-407.54021217049456</v>
      </c>
      <c r="S1051" s="15">
        <f t="shared" ca="1" si="431"/>
        <v>-406.51573006126671</v>
      </c>
      <c r="T1051" s="15">
        <f t="shared" ca="1" si="431"/>
        <v>-405.49124795203886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-432.93005846030297</v>
      </c>
      <c r="G1052" s="15">
        <f t="shared" ca="1" si="432"/>
        <v>-437.46111612529683</v>
      </c>
      <c r="H1052" s="15">
        <f t="shared" ca="1" si="432"/>
        <v>-444.24077714224597</v>
      </c>
      <c r="I1052" s="15">
        <f t="shared" ca="1" si="432"/>
        <v>-444.24077714224597</v>
      </c>
      <c r="J1052" s="15">
        <f t="shared" ca="1" si="432"/>
        <v>-444.24077714224597</v>
      </c>
      <c r="K1052" s="15">
        <f t="shared" ca="1" si="432"/>
        <v>-444.24077714224597</v>
      </c>
      <c r="L1052" s="15">
        <f t="shared" ca="1" si="432"/>
        <v>-440.17298053207651</v>
      </c>
      <c r="M1052" s="15">
        <f t="shared" ca="1" si="432"/>
        <v>-440.17298053207651</v>
      </c>
      <c r="N1052" s="15">
        <f t="shared" ca="1" si="432"/>
        <v>-440.17298053207651</v>
      </c>
      <c r="O1052" s="15">
        <f t="shared" ca="1" si="432"/>
        <v>-440.17298053207651</v>
      </c>
      <c r="P1052" s="15">
        <f t="shared" ca="1" si="432"/>
        <v>-440.17298053207651</v>
      </c>
      <c r="Q1052" s="15">
        <f t="shared" ca="1" si="432"/>
        <v>-440.17298053207651</v>
      </c>
      <c r="R1052" s="15">
        <f t="shared" ca="1" si="432"/>
        <v>-440.17298053207651</v>
      </c>
      <c r="S1052" s="15">
        <f t="shared" ca="1" si="432"/>
        <v>-440.17298053207651</v>
      </c>
      <c r="T1052" s="15">
        <f t="shared" ca="1" si="432"/>
        <v>-440.17298053207651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-422.0826008331843</v>
      </c>
      <c r="G1053" s="15">
        <f t="shared" ca="1" si="433"/>
        <v>-423.90179409139853</v>
      </c>
      <c r="H1053" s="15">
        <f t="shared" ca="1" si="433"/>
        <v>-427.96959070156799</v>
      </c>
      <c r="I1053" s="15">
        <f t="shared" ca="1" si="433"/>
        <v>-427.96959070156799</v>
      </c>
      <c r="J1053" s="15">
        <f t="shared" ca="1" si="433"/>
        <v>-427.96959070156799</v>
      </c>
      <c r="K1053" s="15">
        <f t="shared" ca="1" si="433"/>
        <v>-427.96959070156799</v>
      </c>
      <c r="L1053" s="15">
        <f t="shared" ca="1" si="433"/>
        <v>-425.52891273546629</v>
      </c>
      <c r="M1053" s="15">
        <f t="shared" ca="1" si="433"/>
        <v>-425.52891273546629</v>
      </c>
      <c r="N1053" s="15">
        <f t="shared" ca="1" si="433"/>
        <v>-425.52891273546629</v>
      </c>
      <c r="O1053" s="15">
        <f t="shared" ca="1" si="433"/>
        <v>-425.52891273546629</v>
      </c>
      <c r="P1053" s="15">
        <f t="shared" ca="1" si="433"/>
        <v>-425.52891273546629</v>
      </c>
      <c r="Q1053" s="15">
        <f t="shared" ca="1" si="433"/>
        <v>-425.52891273546629</v>
      </c>
      <c r="R1053" s="15">
        <f t="shared" ca="1" si="433"/>
        <v>-425.52891273546629</v>
      </c>
      <c r="S1053" s="15">
        <f t="shared" ca="1" si="433"/>
        <v>-425.52891273546629</v>
      </c>
      <c r="T1053" s="15">
        <f t="shared" ca="1" si="433"/>
        <v>-425.52891273546629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-2123.9723261998197</v>
      </c>
      <c r="G1054" s="15">
        <f t="shared" ref="G1054" ca="1" si="434">SUM(G1049:G1053)</f>
        <v>-2132.5535404507154</v>
      </c>
      <c r="H1054" s="15">
        <f t="shared" ref="H1054" ca="1" si="435">SUM(H1049:H1053)</f>
        <v>-2154.4769553910792</v>
      </c>
      <c r="I1054" s="15">
        <f t="shared" ref="I1054" ca="1" si="436">SUM(I1049:I1053)</f>
        <v>-2153.4524732818513</v>
      </c>
      <c r="J1054" s="15">
        <f t="shared" ref="J1054" ca="1" si="437">SUM(J1049:J1053)</f>
        <v>-2152.4279911726235</v>
      </c>
      <c r="K1054" s="15">
        <f t="shared" ref="K1054" ca="1" si="438">SUM(K1049:K1053)</f>
        <v>-2151.4035090633956</v>
      </c>
      <c r="L1054" s="15">
        <f t="shared" ref="L1054" ca="1" si="439">SUM(L1049:L1053)</f>
        <v>-2141.429874411795</v>
      </c>
      <c r="M1054" s="15">
        <f t="shared" ref="M1054" ca="1" si="440">SUM(M1049:M1053)</f>
        <v>-2140.4053923025667</v>
      </c>
      <c r="N1054" s="15">
        <f t="shared" ref="N1054" ca="1" si="441">SUM(N1049:N1053)</f>
        <v>-2139.3809101933393</v>
      </c>
      <c r="O1054" s="15">
        <f t="shared" ref="O1054" ca="1" si="442">SUM(O1049:O1053)</f>
        <v>-2138.356428084111</v>
      </c>
      <c r="P1054" s="15">
        <f t="shared" ref="P1054" ca="1" si="443">SUM(P1049:P1053)</f>
        <v>-2137.3319459748836</v>
      </c>
      <c r="Q1054" s="15">
        <f t="shared" ref="Q1054" ca="1" si="444">SUM(Q1049:Q1053)</f>
        <v>-2134.232887594469</v>
      </c>
      <c r="R1054" s="15">
        <f t="shared" ref="R1054" ca="1" si="445">SUM(R1049:R1053)</f>
        <v>-2131.1338292140549</v>
      </c>
      <c r="S1054" s="15">
        <f t="shared" ref="S1054" ca="1" si="446">SUM(S1049:S1053)</f>
        <v>-2128.0347708336403</v>
      </c>
      <c r="T1054" s="15">
        <f t="shared" ref="T1054" ca="1" si="447">SUM(T1049:T1053)</f>
        <v>-2124.9357124532262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249.56739916681568</v>
      </c>
      <c r="G1064" s="15">
        <f t="shared" ref="G1064:T1064" ca="1" si="467">SUM(,G1019,G1034,G1049)</f>
        <v>380.74820590860134</v>
      </c>
      <c r="H1064" s="15">
        <f t="shared" ca="1" si="467"/>
        <v>509.68040929843198</v>
      </c>
      <c r="I1064" s="15">
        <f t="shared" ca="1" si="467"/>
        <v>509.68040929843198</v>
      </c>
      <c r="J1064" s="15">
        <f t="shared" ca="1" si="467"/>
        <v>509.68040929843198</v>
      </c>
      <c r="K1064" s="15">
        <f t="shared" ca="1" si="467"/>
        <v>509.68040929843198</v>
      </c>
      <c r="L1064" s="15">
        <f t="shared" ca="1" si="467"/>
        <v>432.32108726453373</v>
      </c>
      <c r="M1064" s="15">
        <f t="shared" ca="1" si="467"/>
        <v>432.32108726453373</v>
      </c>
      <c r="N1064" s="15">
        <f t="shared" ca="1" si="467"/>
        <v>432.32108726453373</v>
      </c>
      <c r="O1064" s="15">
        <f t="shared" ca="1" si="467"/>
        <v>432.32108726453373</v>
      </c>
      <c r="P1064" s="15">
        <f t="shared" ca="1" si="467"/>
        <v>432.32108726453373</v>
      </c>
      <c r="Q1064" s="15">
        <f t="shared" ca="1" si="467"/>
        <v>432.32108726453373</v>
      </c>
      <c r="R1064" s="15">
        <f t="shared" ca="1" si="467"/>
        <v>432.32108726453373</v>
      </c>
      <c r="S1064" s="15">
        <f t="shared" ca="1" si="467"/>
        <v>432.32108726453373</v>
      </c>
      <c r="T1064" s="15">
        <f t="shared" ca="1" si="467"/>
        <v>432.32108726453373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507.43180594647669</v>
      </c>
      <c r="G1065" s="15">
        <f t="shared" ca="1" si="468"/>
        <v>606.37956184080474</v>
      </c>
      <c r="H1065" s="15">
        <f t="shared" ca="1" si="468"/>
        <v>780.43803641707609</v>
      </c>
      <c r="I1065" s="15">
        <f t="shared" ca="1" si="468"/>
        <v>780.43803641707609</v>
      </c>
      <c r="J1065" s="15">
        <f t="shared" ca="1" si="468"/>
        <v>780.43803641707609</v>
      </c>
      <c r="K1065" s="15">
        <f t="shared" ca="1" si="468"/>
        <v>780.43803641707609</v>
      </c>
      <c r="L1065" s="15">
        <f t="shared" ca="1" si="468"/>
        <v>780.43803641707609</v>
      </c>
      <c r="M1065" s="15">
        <f t="shared" ca="1" si="468"/>
        <v>780.43803641707609</v>
      </c>
      <c r="N1065" s="15">
        <f t="shared" ca="1" si="468"/>
        <v>780.43803641707609</v>
      </c>
      <c r="O1065" s="15">
        <f t="shared" ca="1" si="468"/>
        <v>780.43803641707609</v>
      </c>
      <c r="P1065" s="15">
        <f t="shared" ca="1" si="468"/>
        <v>780.43803641707609</v>
      </c>
      <c r="Q1065" s="15">
        <f t="shared" ca="1" si="468"/>
        <v>714.68261268826245</v>
      </c>
      <c r="R1065" s="15">
        <f t="shared" ca="1" si="468"/>
        <v>648.92718895944904</v>
      </c>
      <c r="S1065" s="15">
        <f t="shared" ca="1" si="468"/>
        <v>583.17176523063551</v>
      </c>
      <c r="T1065" s="15">
        <f t="shared" ca="1" si="468"/>
        <v>517.41634150182199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77.657794647041612</v>
      </c>
      <c r="G1066" s="15">
        <f t="shared" ca="1" si="469"/>
        <v>138.80135510299345</v>
      </c>
      <c r="H1066" s="15">
        <f t="shared" ca="1" si="469"/>
        <v>186.87237414463425</v>
      </c>
      <c r="I1066" s="15">
        <f t="shared" ca="1" si="469"/>
        <v>154.40055995756575</v>
      </c>
      <c r="J1066" s="15">
        <f t="shared" ca="1" si="469"/>
        <v>121.92874577049736</v>
      </c>
      <c r="K1066" s="15">
        <f t="shared" ca="1" si="469"/>
        <v>89.456931583428911</v>
      </c>
      <c r="L1066" s="15">
        <f t="shared" ca="1" si="469"/>
        <v>56.985117396360636</v>
      </c>
      <c r="M1066" s="15">
        <f t="shared" ca="1" si="469"/>
        <v>24.513303209292076</v>
      </c>
      <c r="N1066" s="15">
        <f t="shared" ca="1" si="469"/>
        <v>-7.9585109777763137</v>
      </c>
      <c r="O1066" s="15">
        <f t="shared" ca="1" si="469"/>
        <v>-40.430325164844703</v>
      </c>
      <c r="P1066" s="15">
        <f t="shared" ca="1" si="469"/>
        <v>-72.902139351913092</v>
      </c>
      <c r="Q1066" s="15">
        <f t="shared" ca="1" si="469"/>
        <v>-105.37395353898154</v>
      </c>
      <c r="R1066" s="15">
        <f t="shared" ca="1" si="469"/>
        <v>-137.84576772604993</v>
      </c>
      <c r="S1066" s="15">
        <f t="shared" ca="1" si="469"/>
        <v>-170.31758191311837</v>
      </c>
      <c r="T1066" s="15">
        <f t="shared" ca="1" si="469"/>
        <v>-202.78939610018685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593.38660820636369</v>
      </c>
      <c r="G1067" s="15">
        <f t="shared" ca="1" si="470"/>
        <v>810.52221720803652</v>
      </c>
      <c r="H1067" s="15">
        <f t="shared" ca="1" si="470"/>
        <v>1025.4092228577542</v>
      </c>
      <c r="I1067" s="15">
        <f t="shared" ca="1" si="470"/>
        <v>1025.4092228577542</v>
      </c>
      <c r="J1067" s="15">
        <f t="shared" ca="1" si="470"/>
        <v>1025.4092228577542</v>
      </c>
      <c r="K1067" s="15">
        <f t="shared" ca="1" si="470"/>
        <v>1025.4092228577542</v>
      </c>
      <c r="L1067" s="15">
        <f t="shared" ca="1" si="470"/>
        <v>896.47701946792358</v>
      </c>
      <c r="M1067" s="15">
        <f t="shared" ca="1" si="470"/>
        <v>896.47701946792358</v>
      </c>
      <c r="N1067" s="15">
        <f t="shared" ca="1" si="470"/>
        <v>896.47701946792358</v>
      </c>
      <c r="O1067" s="15">
        <f t="shared" ca="1" si="470"/>
        <v>896.47701946792358</v>
      </c>
      <c r="P1067" s="15">
        <f t="shared" ca="1" si="470"/>
        <v>896.47701946792358</v>
      </c>
      <c r="Q1067" s="15">
        <f t="shared" ca="1" si="470"/>
        <v>896.47701946792358</v>
      </c>
      <c r="R1067" s="15">
        <f t="shared" ca="1" si="470"/>
        <v>896.47701946792358</v>
      </c>
      <c r="S1067" s="15">
        <f t="shared" ca="1" si="470"/>
        <v>896.47701946792358</v>
      </c>
      <c r="T1067" s="15">
        <f t="shared" ca="1" si="470"/>
        <v>896.47701946792358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249.56739916681568</v>
      </c>
      <c r="G1068" s="15">
        <f t="shared" ca="1" si="471"/>
        <v>380.74820590860134</v>
      </c>
      <c r="H1068" s="15">
        <f t="shared" ca="1" si="471"/>
        <v>509.68040929843198</v>
      </c>
      <c r="I1068" s="15">
        <f t="shared" ca="1" si="471"/>
        <v>509.68040929843198</v>
      </c>
      <c r="J1068" s="15">
        <f t="shared" ca="1" si="471"/>
        <v>509.68040929843198</v>
      </c>
      <c r="K1068" s="15">
        <f t="shared" ca="1" si="471"/>
        <v>509.68040929843198</v>
      </c>
      <c r="L1068" s="15">
        <f t="shared" ca="1" si="471"/>
        <v>432.32108726453373</v>
      </c>
      <c r="M1068" s="15">
        <f t="shared" ca="1" si="471"/>
        <v>432.32108726453373</v>
      </c>
      <c r="N1068" s="15">
        <f t="shared" ca="1" si="471"/>
        <v>432.32108726453373</v>
      </c>
      <c r="O1068" s="15">
        <f t="shared" ca="1" si="471"/>
        <v>432.32108726453373</v>
      </c>
      <c r="P1068" s="15">
        <f t="shared" ca="1" si="471"/>
        <v>432.32108726453373</v>
      </c>
      <c r="Q1068" s="15">
        <f t="shared" ca="1" si="471"/>
        <v>432.32108726453373</v>
      </c>
      <c r="R1068" s="15">
        <f t="shared" ca="1" si="471"/>
        <v>432.32108726453373</v>
      </c>
      <c r="S1068" s="15">
        <f t="shared" ca="1" si="471"/>
        <v>432.32108726453373</v>
      </c>
      <c r="T1068" s="15">
        <f t="shared" ca="1" si="471"/>
        <v>432.32108726453373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1677.6110071335133</v>
      </c>
      <c r="G1069" s="15">
        <f t="shared" ref="G1069" ca="1" si="472">SUM(G1064:G1068)</f>
        <v>2317.1995459690374</v>
      </c>
      <c r="H1069" s="15">
        <f t="shared" ref="H1069" ca="1" si="473">SUM(H1064:H1068)</f>
        <v>3012.0804520163288</v>
      </c>
      <c r="I1069" s="15">
        <f t="shared" ref="I1069" ca="1" si="474">SUM(I1064:I1068)</f>
        <v>2979.6086378292603</v>
      </c>
      <c r="J1069" s="15">
        <f t="shared" ref="J1069" ca="1" si="475">SUM(J1064:J1068)</f>
        <v>2947.1368236421918</v>
      </c>
      <c r="K1069" s="15">
        <f t="shared" ref="K1069" ca="1" si="476">SUM(K1064:K1068)</f>
        <v>2914.6650094551233</v>
      </c>
      <c r="L1069" s="15">
        <f t="shared" ref="L1069" ca="1" si="477">SUM(L1064:L1068)</f>
        <v>2598.5423478104276</v>
      </c>
      <c r="M1069" s="15">
        <f t="shared" ref="M1069" ca="1" si="478">SUM(M1064:M1068)</f>
        <v>2566.0705336233591</v>
      </c>
      <c r="N1069" s="15">
        <f t="shared" ref="N1069" ca="1" si="479">SUM(N1064:N1068)</f>
        <v>2533.5987194362906</v>
      </c>
      <c r="O1069" s="15">
        <f t="shared" ref="O1069" ca="1" si="480">SUM(O1064:O1068)</f>
        <v>2501.1269052492221</v>
      </c>
      <c r="P1069" s="15">
        <f t="shared" ref="P1069" ca="1" si="481">SUM(P1064:P1068)</f>
        <v>2468.655091062154</v>
      </c>
      <c r="Q1069" s="15">
        <f t="shared" ref="Q1069" ca="1" si="482">SUM(Q1064:Q1068)</f>
        <v>2370.4278531462719</v>
      </c>
      <c r="R1069" s="15">
        <f t="shared" ref="R1069" ca="1" si="483">SUM(R1064:R1068)</f>
        <v>2272.2006152303902</v>
      </c>
      <c r="S1069" s="15">
        <f t="shared" ref="S1069" ca="1" si="484">SUM(S1064:S1068)</f>
        <v>2173.9733773145081</v>
      </c>
      <c r="T1069" s="15">
        <f t="shared" ref="T1069" ca="1" si="485">SUM(T1064:T1068)</f>
        <v>2075.7461393986259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-324.45548218911654</v>
      </c>
      <c r="G1078" s="15">
        <f t="shared" si="486"/>
        <v>-322.20687883716124</v>
      </c>
      <c r="H1078" s="15">
        <f t="shared" si="486"/>
        <v>-322.20687883716124</v>
      </c>
      <c r="I1078" s="15">
        <f t="shared" si="486"/>
        <v>-322.20687883716124</v>
      </c>
      <c r="J1078" s="15">
        <f t="shared" si="486"/>
        <v>-322.20687883716124</v>
      </c>
      <c r="K1078" s="15">
        <f t="shared" si="486"/>
        <v>-322.20687883716124</v>
      </c>
      <c r="L1078" s="15">
        <f t="shared" si="486"/>
        <v>-322.20687883716124</v>
      </c>
      <c r="M1078" s="15">
        <f t="shared" si="486"/>
        <v>-322.20687883716124</v>
      </c>
      <c r="N1078" s="15">
        <f t="shared" si="486"/>
        <v>-322.20687883716124</v>
      </c>
      <c r="O1078" s="15">
        <f t="shared" si="486"/>
        <v>-322.20687883716124</v>
      </c>
      <c r="P1078" s="15">
        <f t="shared" si="486"/>
        <v>-322.20687883716124</v>
      </c>
      <c r="Q1078" s="15">
        <f t="shared" si="486"/>
        <v>-322.20687883716124</v>
      </c>
      <c r="R1078" s="15">
        <f t="shared" si="486"/>
        <v>-322.20687883716124</v>
      </c>
      <c r="S1078" s="15">
        <f t="shared" si="486"/>
        <v>-322.20687883716124</v>
      </c>
      <c r="T1078" s="15">
        <f t="shared" si="486"/>
        <v>-322.20687883716124</v>
      </c>
    </row>
    <row r="1079" spans="4:20">
      <c r="F1079" s="15">
        <f t="shared" ref="F1079:T1079" si="487">F7*SUMPRODUCT(F$807:F$812,F$166:F$171)</f>
        <v>-324.45548218911654</v>
      </c>
      <c r="G1079" s="15">
        <f t="shared" si="487"/>
        <v>-322.20687883716124</v>
      </c>
      <c r="H1079" s="15">
        <f t="shared" si="487"/>
        <v>-322.20687883716124</v>
      </c>
      <c r="I1079" s="15">
        <f t="shared" si="487"/>
        <v>-322.20687883716124</v>
      </c>
      <c r="J1079" s="15">
        <f t="shared" si="487"/>
        <v>-322.20687883716124</v>
      </c>
      <c r="K1079" s="15">
        <f t="shared" si="487"/>
        <v>-322.20687883716124</v>
      </c>
      <c r="L1079" s="15">
        <f t="shared" si="487"/>
        <v>-322.20687883716124</v>
      </c>
      <c r="M1079" s="15">
        <f t="shared" si="487"/>
        <v>-322.20687883716124</v>
      </c>
      <c r="N1079" s="15">
        <f t="shared" si="487"/>
        <v>-322.20687883716124</v>
      </c>
      <c r="O1079" s="15">
        <f t="shared" si="487"/>
        <v>-322.20687883716124</v>
      </c>
      <c r="P1079" s="15">
        <f t="shared" si="487"/>
        <v>-322.20687883716124</v>
      </c>
      <c r="Q1079" s="15">
        <f t="shared" si="487"/>
        <v>-322.20687883716124</v>
      </c>
      <c r="R1079" s="15">
        <f t="shared" si="487"/>
        <v>-322.20687883716124</v>
      </c>
      <c r="S1079" s="15">
        <f t="shared" si="487"/>
        <v>-322.20687883716124</v>
      </c>
      <c r="T1079" s="15">
        <f t="shared" si="487"/>
        <v>-322.20687883716124</v>
      </c>
    </row>
    <row r="1080" spans="4:20">
      <c r="F1080" s="15">
        <f t="shared" ref="F1080:T1080" si="488">F8*SUMPRODUCT(F$807:F$812,F$166:F$171)</f>
        <v>-324.45548218911654</v>
      </c>
      <c r="G1080" s="15">
        <f t="shared" si="488"/>
        <v>-322.20687883716124</v>
      </c>
      <c r="H1080" s="15">
        <f t="shared" si="488"/>
        <v>-322.20687883716124</v>
      </c>
      <c r="I1080" s="15">
        <f t="shared" si="488"/>
        <v>-322.20687883716124</v>
      </c>
      <c r="J1080" s="15">
        <f t="shared" si="488"/>
        <v>-322.20687883716124</v>
      </c>
      <c r="K1080" s="15">
        <f t="shared" si="488"/>
        <v>-322.20687883716124</v>
      </c>
      <c r="L1080" s="15">
        <f t="shared" si="488"/>
        <v>-322.20687883716124</v>
      </c>
      <c r="M1080" s="15">
        <f t="shared" si="488"/>
        <v>-322.20687883716124</v>
      </c>
      <c r="N1080" s="15">
        <f t="shared" si="488"/>
        <v>-322.20687883716124</v>
      </c>
      <c r="O1080" s="15">
        <f t="shared" si="488"/>
        <v>-322.20687883716124</v>
      </c>
      <c r="P1080" s="15">
        <f t="shared" si="488"/>
        <v>-322.20687883716124</v>
      </c>
      <c r="Q1080" s="15">
        <f t="shared" si="488"/>
        <v>-322.20687883716124</v>
      </c>
      <c r="R1080" s="15">
        <f t="shared" si="488"/>
        <v>-322.20687883716124</v>
      </c>
      <c r="S1080" s="15">
        <f t="shared" si="488"/>
        <v>-322.20687883716124</v>
      </c>
      <c r="T1080" s="15">
        <f t="shared" si="488"/>
        <v>-322.20687883716124</v>
      </c>
    </row>
    <row r="1081" spans="4:20">
      <c r="F1081" s="15">
        <f t="shared" ref="F1081:T1081" si="489">F9*SUMPRODUCT(F$807:F$812,F$166:F$171)</f>
        <v>-324.45548218911654</v>
      </c>
      <c r="G1081" s="15">
        <f t="shared" si="489"/>
        <v>-322.20687883716124</v>
      </c>
      <c r="H1081" s="15">
        <f t="shared" si="489"/>
        <v>-322.20687883716124</v>
      </c>
      <c r="I1081" s="15">
        <f t="shared" si="489"/>
        <v>-322.20687883716124</v>
      </c>
      <c r="J1081" s="15">
        <f t="shared" si="489"/>
        <v>-322.20687883716124</v>
      </c>
      <c r="K1081" s="15">
        <f t="shared" si="489"/>
        <v>-322.20687883716124</v>
      </c>
      <c r="L1081" s="15">
        <f t="shared" si="489"/>
        <v>-322.20687883716124</v>
      </c>
      <c r="M1081" s="15">
        <f t="shared" si="489"/>
        <v>-322.20687883716124</v>
      </c>
      <c r="N1081" s="15">
        <f t="shared" si="489"/>
        <v>-322.20687883716124</v>
      </c>
      <c r="O1081" s="15">
        <f t="shared" si="489"/>
        <v>-322.20687883716124</v>
      </c>
      <c r="P1081" s="15">
        <f t="shared" si="489"/>
        <v>-322.20687883716124</v>
      </c>
      <c r="Q1081" s="15">
        <f t="shared" si="489"/>
        <v>-322.20687883716124</v>
      </c>
      <c r="R1081" s="15">
        <f t="shared" si="489"/>
        <v>-322.20687883716124</v>
      </c>
      <c r="S1081" s="15">
        <f t="shared" si="489"/>
        <v>-322.20687883716124</v>
      </c>
      <c r="T1081" s="15">
        <f t="shared" si="489"/>
        <v>-322.20687883716124</v>
      </c>
    </row>
    <row r="1082" spans="4:20">
      <c r="F1082" s="15">
        <f t="shared" ref="F1082:T1082" si="490">F10*SUMPRODUCT(F$807:F$812,F$166:F$171)</f>
        <v>-324.45548218911654</v>
      </c>
      <c r="G1082" s="15">
        <f t="shared" si="490"/>
        <v>-322.20687883716124</v>
      </c>
      <c r="H1082" s="15">
        <f t="shared" si="490"/>
        <v>-322.20687883716124</v>
      </c>
      <c r="I1082" s="15">
        <f t="shared" si="490"/>
        <v>-322.20687883716124</v>
      </c>
      <c r="J1082" s="15">
        <f t="shared" si="490"/>
        <v>-322.20687883716124</v>
      </c>
      <c r="K1082" s="15">
        <f t="shared" si="490"/>
        <v>-322.20687883716124</v>
      </c>
      <c r="L1082" s="15">
        <f t="shared" si="490"/>
        <v>-322.20687883716124</v>
      </c>
      <c r="M1082" s="15">
        <f t="shared" si="490"/>
        <v>-322.20687883716124</v>
      </c>
      <c r="N1082" s="15">
        <f t="shared" si="490"/>
        <v>-322.20687883716124</v>
      </c>
      <c r="O1082" s="15">
        <f t="shared" si="490"/>
        <v>-322.20687883716124</v>
      </c>
      <c r="P1082" s="15">
        <f t="shared" si="490"/>
        <v>-322.20687883716124</v>
      </c>
      <c r="Q1082" s="15">
        <f t="shared" si="490"/>
        <v>-322.20687883716124</v>
      </c>
      <c r="R1082" s="15">
        <f t="shared" si="490"/>
        <v>-322.20687883716124</v>
      </c>
      <c r="S1082" s="15">
        <f t="shared" si="490"/>
        <v>-322.20687883716124</v>
      </c>
      <c r="T1082" s="15">
        <f t="shared" si="490"/>
        <v>-322.20687883716124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-97.627118644067778</v>
      </c>
      <c r="G1091" s="15">
        <f t="shared" ca="1" si="496"/>
        <v>-101.69491525423729</v>
      </c>
      <c r="H1091" s="15">
        <f t="shared" ca="1" si="496"/>
        <v>-105.76271186440677</v>
      </c>
      <c r="I1091" s="15">
        <f t="shared" ca="1" si="496"/>
        <v>-105.76271186440677</v>
      </c>
      <c r="J1091" s="15">
        <f t="shared" ca="1" si="496"/>
        <v>-105.76271186440677</v>
      </c>
      <c r="K1091" s="15">
        <f t="shared" ca="1" si="496"/>
        <v>-105.76271186440677</v>
      </c>
      <c r="L1091" s="15">
        <f t="shared" ca="1" si="496"/>
        <v>-103.32203389830507</v>
      </c>
      <c r="M1091" s="15">
        <f t="shared" ca="1" si="496"/>
        <v>-103.32203389830507</v>
      </c>
      <c r="N1091" s="15">
        <f t="shared" ca="1" si="496"/>
        <v>-103.32203389830507</v>
      </c>
      <c r="O1091" s="15">
        <f t="shared" ca="1" si="496"/>
        <v>-103.32203389830507</v>
      </c>
      <c r="P1091" s="15">
        <f t="shared" ca="1" si="496"/>
        <v>-103.32203389830507</v>
      </c>
      <c r="Q1091" s="15">
        <f t="shared" ca="1" si="496"/>
        <v>-103.32203389830507</v>
      </c>
      <c r="R1091" s="15">
        <f t="shared" ca="1" si="496"/>
        <v>-103.32203389830507</v>
      </c>
      <c r="S1091" s="15">
        <f t="shared" ca="1" si="496"/>
        <v>-103.32203389830507</v>
      </c>
      <c r="T1091" s="15">
        <f t="shared" ca="1" si="496"/>
        <v>-103.32203389830507</v>
      </c>
    </row>
    <row r="1092" spans="4:20">
      <c r="F1092" s="15">
        <f t="shared" ref="F1092:T1092" ca="1" si="497">(SUM(F694,F706,F699,F711)*F$718*F$722)</f>
        <v>-105.76271186440677</v>
      </c>
      <c r="G1092" s="15">
        <f t="shared" ca="1" si="497"/>
        <v>-108.8135593220339</v>
      </c>
      <c r="H1092" s="15">
        <f t="shared" ca="1" si="497"/>
        <v>-114.3050847457627</v>
      </c>
      <c r="I1092" s="15">
        <f t="shared" ca="1" si="497"/>
        <v>-114.3050847457627</v>
      </c>
      <c r="J1092" s="15">
        <f t="shared" ca="1" si="497"/>
        <v>-114.3050847457627</v>
      </c>
      <c r="K1092" s="15">
        <f t="shared" ca="1" si="497"/>
        <v>-114.3050847457627</v>
      </c>
      <c r="L1092" s="15">
        <f t="shared" ca="1" si="497"/>
        <v>-114.3050847457627</v>
      </c>
      <c r="M1092" s="15">
        <f t="shared" ca="1" si="497"/>
        <v>-114.3050847457627</v>
      </c>
      <c r="N1092" s="15">
        <f t="shared" ca="1" si="497"/>
        <v>-114.3050847457627</v>
      </c>
      <c r="O1092" s="15">
        <f t="shared" ca="1" si="497"/>
        <v>-114.3050847457627</v>
      </c>
      <c r="P1092" s="15">
        <f t="shared" ca="1" si="497"/>
        <v>-114.3050847457627</v>
      </c>
      <c r="Q1092" s="15">
        <f t="shared" ca="1" si="497"/>
        <v>-112.23050847457625</v>
      </c>
      <c r="R1092" s="15">
        <f t="shared" ca="1" si="497"/>
        <v>-110.15593220338984</v>
      </c>
      <c r="S1092" s="15">
        <f t="shared" ca="1" si="497"/>
        <v>-108.08135593220338</v>
      </c>
      <c r="T1092" s="15">
        <f t="shared" ca="1" si="497"/>
        <v>-106.00677966101695</v>
      </c>
    </row>
    <row r="1093" spans="4:20">
      <c r="F1093" s="15">
        <f t="shared" ref="F1093:T1093" ca="1" si="498">(SUM(F695,F707,F700,F712)*F$718*F$722)</f>
        <v>-92.203389830508456</v>
      </c>
      <c r="G1093" s="15">
        <f t="shared" ca="1" si="498"/>
        <v>-94.061519146264899</v>
      </c>
      <c r="H1093" s="15">
        <f t="shared" ca="1" si="498"/>
        <v>-95.578154425612041</v>
      </c>
      <c r="I1093" s="15">
        <f t="shared" ca="1" si="498"/>
        <v>-94.55367231638418</v>
      </c>
      <c r="J1093" s="15">
        <f t="shared" ca="1" si="498"/>
        <v>-93.529190207156304</v>
      </c>
      <c r="K1093" s="15">
        <f t="shared" ca="1" si="498"/>
        <v>-92.504708097928429</v>
      </c>
      <c r="L1093" s="15">
        <f t="shared" ca="1" si="498"/>
        <v>-91.480225988700568</v>
      </c>
      <c r="M1093" s="15">
        <f t="shared" ca="1" si="498"/>
        <v>-90.455743879472692</v>
      </c>
      <c r="N1093" s="15">
        <f t="shared" ca="1" si="498"/>
        <v>-89.431261770244831</v>
      </c>
      <c r="O1093" s="15">
        <f t="shared" ca="1" si="498"/>
        <v>-88.406779661016955</v>
      </c>
      <c r="P1093" s="15">
        <f t="shared" ca="1" si="498"/>
        <v>-87.382297551789065</v>
      </c>
      <c r="Q1093" s="15">
        <f t="shared" ca="1" si="498"/>
        <v>-86.357815442561204</v>
      </c>
      <c r="R1093" s="15">
        <f t="shared" ca="1" si="498"/>
        <v>-85.333333333333329</v>
      </c>
      <c r="S1093" s="15">
        <f t="shared" ca="1" si="498"/>
        <v>-84.308851224105467</v>
      </c>
      <c r="T1093" s="15">
        <f t="shared" ca="1" si="498"/>
        <v>-83.284369114877592</v>
      </c>
    </row>
    <row r="1094" spans="4:20">
      <c r="F1094" s="15">
        <f t="shared" ref="F1094:T1094" ca="1" si="499">(SUM(F696,F708,F701,F713)*F$718*F$722)</f>
        <v>-108.47457627118642</v>
      </c>
      <c r="G1094" s="15">
        <f t="shared" ca="1" si="499"/>
        <v>-115.25423728813558</v>
      </c>
      <c r="H1094" s="15">
        <f t="shared" ca="1" si="499"/>
        <v>-122.03389830508473</v>
      </c>
      <c r="I1094" s="15">
        <f t="shared" ca="1" si="499"/>
        <v>-122.03389830508473</v>
      </c>
      <c r="J1094" s="15">
        <f t="shared" ca="1" si="499"/>
        <v>-122.03389830508473</v>
      </c>
      <c r="K1094" s="15">
        <f t="shared" ca="1" si="499"/>
        <v>-122.03389830508473</v>
      </c>
      <c r="L1094" s="15">
        <f t="shared" ca="1" si="499"/>
        <v>-117.96610169491524</v>
      </c>
      <c r="M1094" s="15">
        <f t="shared" ca="1" si="499"/>
        <v>-117.96610169491524</v>
      </c>
      <c r="N1094" s="15">
        <f t="shared" ca="1" si="499"/>
        <v>-117.96610169491524</v>
      </c>
      <c r="O1094" s="15">
        <f t="shared" ca="1" si="499"/>
        <v>-117.96610169491524</v>
      </c>
      <c r="P1094" s="15">
        <f t="shared" ca="1" si="499"/>
        <v>-117.96610169491524</v>
      </c>
      <c r="Q1094" s="15">
        <f t="shared" ca="1" si="499"/>
        <v>-117.96610169491524</v>
      </c>
      <c r="R1094" s="15">
        <f t="shared" ca="1" si="499"/>
        <v>-117.96610169491524</v>
      </c>
      <c r="S1094" s="15">
        <f t="shared" ca="1" si="499"/>
        <v>-117.96610169491524</v>
      </c>
      <c r="T1094" s="15">
        <f t="shared" ca="1" si="499"/>
        <v>-117.96610169491524</v>
      </c>
    </row>
    <row r="1095" spans="4:20">
      <c r="F1095" s="15">
        <f t="shared" ref="F1095:T1095" ca="1" si="500">(SUM(F697,F709,F702,F714)*F$718*F$722)</f>
        <v>-97.627118644067778</v>
      </c>
      <c r="G1095" s="15">
        <f t="shared" ca="1" si="500"/>
        <v>-101.69491525423729</v>
      </c>
      <c r="H1095" s="15">
        <f t="shared" ca="1" si="500"/>
        <v>-105.76271186440677</v>
      </c>
      <c r="I1095" s="15">
        <f t="shared" ca="1" si="500"/>
        <v>-105.76271186440677</v>
      </c>
      <c r="J1095" s="15">
        <f t="shared" ca="1" si="500"/>
        <v>-105.76271186440677</v>
      </c>
      <c r="K1095" s="15">
        <f t="shared" ca="1" si="500"/>
        <v>-105.76271186440677</v>
      </c>
      <c r="L1095" s="15">
        <f t="shared" ca="1" si="500"/>
        <v>-103.32203389830507</v>
      </c>
      <c r="M1095" s="15">
        <f t="shared" ca="1" si="500"/>
        <v>-103.32203389830507</v>
      </c>
      <c r="N1095" s="15">
        <f t="shared" ca="1" si="500"/>
        <v>-103.32203389830507</v>
      </c>
      <c r="O1095" s="15">
        <f t="shared" ca="1" si="500"/>
        <v>-103.32203389830507</v>
      </c>
      <c r="P1095" s="15">
        <f t="shared" ca="1" si="500"/>
        <v>-103.32203389830507</v>
      </c>
      <c r="Q1095" s="15">
        <f t="shared" ca="1" si="500"/>
        <v>-103.32203389830507</v>
      </c>
      <c r="R1095" s="15">
        <f t="shared" ca="1" si="500"/>
        <v>-103.32203389830507</v>
      </c>
      <c r="S1095" s="15">
        <f t="shared" ca="1" si="500"/>
        <v>-103.32203389830507</v>
      </c>
      <c r="T1095" s="15">
        <f t="shared" ca="1" si="500"/>
        <v>-103.32203389830507</v>
      </c>
    </row>
  </sheetData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zoomScale="80" zoomScaleNormal="80" workbookViewId="0">
      <pane xSplit="3" ySplit="1" topLeftCell="D679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F692" sqref="F692:T697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input'!$E$42*'UP5'!F51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134</v>
      </c>
      <c r="G97" s="15" t="str">
        <f>F97</f>
        <v>UP5</v>
      </c>
      <c r="H97" s="15" t="str">
        <f t="shared" ref="H97:T97" si="38">G97</f>
        <v>UP5</v>
      </c>
      <c r="I97" s="15" t="str">
        <f t="shared" si="38"/>
        <v>UP5</v>
      </c>
      <c r="J97" s="15" t="str">
        <f t="shared" si="38"/>
        <v>UP5</v>
      </c>
      <c r="K97" s="15" t="str">
        <f t="shared" si="38"/>
        <v>UP5</v>
      </c>
      <c r="L97" s="15" t="str">
        <f t="shared" si="38"/>
        <v>UP5</v>
      </c>
      <c r="M97" s="15" t="str">
        <f t="shared" si="38"/>
        <v>UP5</v>
      </c>
      <c r="N97" s="15" t="str">
        <f t="shared" si="38"/>
        <v>UP5</v>
      </c>
      <c r="O97" s="15" t="str">
        <f t="shared" si="38"/>
        <v>UP5</v>
      </c>
      <c r="P97" s="15" t="str">
        <f t="shared" si="38"/>
        <v>UP5</v>
      </c>
      <c r="Q97" s="15" t="str">
        <f t="shared" si="38"/>
        <v>UP5</v>
      </c>
      <c r="R97" s="15" t="str">
        <f t="shared" si="38"/>
        <v>UP5</v>
      </c>
      <c r="S97" s="15" t="str">
        <f t="shared" si="38"/>
        <v>UP5</v>
      </c>
      <c r="T97" s="15" t="str">
        <f t="shared" si="38"/>
        <v>UP5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134</v>
      </c>
      <c r="G98" s="15" t="str">
        <f t="shared" ref="G98:T101" si="39">F98</f>
        <v>UP5</v>
      </c>
      <c r="H98" s="15" t="str">
        <f t="shared" si="39"/>
        <v>UP5</v>
      </c>
      <c r="I98" s="15" t="str">
        <f t="shared" si="39"/>
        <v>UP5</v>
      </c>
      <c r="J98" s="15" t="str">
        <f t="shared" si="39"/>
        <v>UP5</v>
      </c>
      <c r="K98" s="15" t="str">
        <f t="shared" si="39"/>
        <v>UP5</v>
      </c>
      <c r="L98" s="15" t="str">
        <f t="shared" si="39"/>
        <v>UP5</v>
      </c>
      <c r="M98" s="15" t="str">
        <f t="shared" si="39"/>
        <v>UP5</v>
      </c>
      <c r="N98" s="15" t="str">
        <f t="shared" si="39"/>
        <v>UP5</v>
      </c>
      <c r="O98" s="15" t="str">
        <f t="shared" si="39"/>
        <v>UP5</v>
      </c>
      <c r="P98" s="15" t="str">
        <f t="shared" si="39"/>
        <v>UP5</v>
      </c>
      <c r="Q98" s="15" t="str">
        <f t="shared" si="39"/>
        <v>UP5</v>
      </c>
      <c r="R98" s="15" t="str">
        <f t="shared" si="39"/>
        <v>UP5</v>
      </c>
      <c r="S98" s="15" t="str">
        <f t="shared" si="39"/>
        <v>UP5</v>
      </c>
      <c r="T98" s="15" t="str">
        <f t="shared" si="39"/>
        <v>UP5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134</v>
      </c>
      <c r="G99" s="15" t="str">
        <f t="shared" si="39"/>
        <v>UP5</v>
      </c>
      <c r="H99" s="15" t="str">
        <f t="shared" si="39"/>
        <v>UP5</v>
      </c>
      <c r="I99" s="15" t="str">
        <f t="shared" si="39"/>
        <v>UP5</v>
      </c>
      <c r="J99" s="15" t="str">
        <f t="shared" si="39"/>
        <v>UP5</v>
      </c>
      <c r="K99" s="15" t="str">
        <f t="shared" si="39"/>
        <v>UP5</v>
      </c>
      <c r="L99" s="15" t="str">
        <f t="shared" si="39"/>
        <v>UP5</v>
      </c>
      <c r="M99" s="15" t="str">
        <f t="shared" si="39"/>
        <v>UP5</v>
      </c>
      <c r="N99" s="15" t="str">
        <f t="shared" si="39"/>
        <v>UP5</v>
      </c>
      <c r="O99" s="15" t="str">
        <f t="shared" si="39"/>
        <v>UP5</v>
      </c>
      <c r="P99" s="15" t="str">
        <f t="shared" si="39"/>
        <v>UP5</v>
      </c>
      <c r="Q99" s="15" t="str">
        <f t="shared" si="39"/>
        <v>UP5</v>
      </c>
      <c r="R99" s="15" t="str">
        <f t="shared" si="39"/>
        <v>UP5</v>
      </c>
      <c r="S99" s="15" t="str">
        <f t="shared" si="39"/>
        <v>UP5</v>
      </c>
      <c r="T99" s="15" t="str">
        <f t="shared" si="39"/>
        <v>UP5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134</v>
      </c>
      <c r="G100" s="15" t="str">
        <f t="shared" si="39"/>
        <v>UP5</v>
      </c>
      <c r="H100" s="15" t="str">
        <f t="shared" si="39"/>
        <v>UP5</v>
      </c>
      <c r="I100" s="15" t="str">
        <f t="shared" si="39"/>
        <v>UP5</v>
      </c>
      <c r="J100" s="15" t="str">
        <f t="shared" si="39"/>
        <v>UP5</v>
      </c>
      <c r="K100" s="15" t="str">
        <f t="shared" si="39"/>
        <v>UP5</v>
      </c>
      <c r="L100" s="15" t="str">
        <f t="shared" si="39"/>
        <v>UP5</v>
      </c>
      <c r="M100" s="15" t="str">
        <f t="shared" si="39"/>
        <v>UP5</v>
      </c>
      <c r="N100" s="15" t="str">
        <f t="shared" si="39"/>
        <v>UP5</v>
      </c>
      <c r="O100" s="15" t="str">
        <f t="shared" si="39"/>
        <v>UP5</v>
      </c>
      <c r="P100" s="15" t="str">
        <f t="shared" si="39"/>
        <v>UP5</v>
      </c>
      <c r="Q100" s="15" t="str">
        <f t="shared" si="39"/>
        <v>UP5</v>
      </c>
      <c r="R100" s="15" t="str">
        <f t="shared" si="39"/>
        <v>UP5</v>
      </c>
      <c r="S100" s="15" t="str">
        <f t="shared" si="39"/>
        <v>UP5</v>
      </c>
      <c r="T100" s="15" t="str">
        <f t="shared" si="39"/>
        <v>UP5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134</v>
      </c>
      <c r="G101" s="15" t="str">
        <f t="shared" si="39"/>
        <v>UP5</v>
      </c>
      <c r="H101" s="15" t="str">
        <f t="shared" si="39"/>
        <v>UP5</v>
      </c>
      <c r="I101" s="15" t="str">
        <f t="shared" si="39"/>
        <v>UP5</v>
      </c>
      <c r="J101" s="15" t="str">
        <f t="shared" si="39"/>
        <v>UP5</v>
      </c>
      <c r="K101" s="15" t="str">
        <f t="shared" si="39"/>
        <v>UP5</v>
      </c>
      <c r="L101" s="15" t="str">
        <f t="shared" si="39"/>
        <v>UP5</v>
      </c>
      <c r="M101" s="15" t="str">
        <f t="shared" si="39"/>
        <v>UP5</v>
      </c>
      <c r="N101" s="15" t="str">
        <f t="shared" si="39"/>
        <v>UP5</v>
      </c>
      <c r="O101" s="15" t="str">
        <f t="shared" si="39"/>
        <v>UP5</v>
      </c>
      <c r="P101" s="15" t="str">
        <f t="shared" si="39"/>
        <v>UP5</v>
      </c>
      <c r="Q101" s="15" t="str">
        <f t="shared" si="39"/>
        <v>UP5</v>
      </c>
      <c r="R101" s="15" t="str">
        <f t="shared" si="39"/>
        <v>UP5</v>
      </c>
      <c r="S101" s="15" t="str">
        <f t="shared" si="39"/>
        <v>UP5</v>
      </c>
      <c r="T101" s="15" t="str">
        <f t="shared" si="39"/>
        <v>UP5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1</v>
      </c>
      <c r="G103" s="15">
        <f>$F103</f>
        <v>1</v>
      </c>
      <c r="H103" s="15">
        <f t="shared" ref="H103:T103" si="40">$F103</f>
        <v>1</v>
      </c>
      <c r="I103" s="15">
        <f t="shared" si="40"/>
        <v>1</v>
      </c>
      <c r="J103" s="15">
        <f t="shared" si="40"/>
        <v>1</v>
      </c>
      <c r="K103" s="15">
        <f t="shared" si="40"/>
        <v>1</v>
      </c>
      <c r="L103" s="15">
        <f t="shared" si="40"/>
        <v>1</v>
      </c>
      <c r="M103" s="15">
        <f t="shared" si="40"/>
        <v>1</v>
      </c>
      <c r="N103" s="15">
        <f t="shared" si="40"/>
        <v>1</v>
      </c>
      <c r="O103" s="15">
        <f t="shared" si="40"/>
        <v>1</v>
      </c>
      <c r="P103" s="15">
        <f t="shared" si="40"/>
        <v>1</v>
      </c>
      <c r="Q103" s="15">
        <f t="shared" si="40"/>
        <v>1</v>
      </c>
      <c r="R103" s="15">
        <f t="shared" si="40"/>
        <v>1</v>
      </c>
      <c r="S103" s="15">
        <f t="shared" si="40"/>
        <v>1</v>
      </c>
      <c r="T103" s="15">
        <f t="shared" si="4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1</v>
      </c>
      <c r="G104" s="15">
        <f t="shared" ref="G104:T107" si="42">$F104</f>
        <v>1</v>
      </c>
      <c r="H104" s="15">
        <f t="shared" si="42"/>
        <v>1</v>
      </c>
      <c r="I104" s="15">
        <f t="shared" si="42"/>
        <v>1</v>
      </c>
      <c r="J104" s="15">
        <f t="shared" si="42"/>
        <v>1</v>
      </c>
      <c r="K104" s="15">
        <f t="shared" si="42"/>
        <v>1</v>
      </c>
      <c r="L104" s="15">
        <f t="shared" si="42"/>
        <v>1</v>
      </c>
      <c r="M104" s="15">
        <f t="shared" si="42"/>
        <v>1</v>
      </c>
      <c r="N104" s="15">
        <f t="shared" si="42"/>
        <v>1</v>
      </c>
      <c r="O104" s="15">
        <f t="shared" si="42"/>
        <v>1</v>
      </c>
      <c r="P104" s="15">
        <f t="shared" si="42"/>
        <v>1</v>
      </c>
      <c r="Q104" s="15">
        <f t="shared" si="42"/>
        <v>1</v>
      </c>
      <c r="R104" s="15">
        <f t="shared" si="42"/>
        <v>1</v>
      </c>
      <c r="S104" s="15">
        <f t="shared" si="42"/>
        <v>1</v>
      </c>
      <c r="T104" s="15">
        <f t="shared" si="42"/>
        <v>1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1</v>
      </c>
      <c r="G105" s="15">
        <f t="shared" si="42"/>
        <v>1</v>
      </c>
      <c r="H105" s="15">
        <f t="shared" si="42"/>
        <v>1</v>
      </c>
      <c r="I105" s="15">
        <f t="shared" si="42"/>
        <v>1</v>
      </c>
      <c r="J105" s="15">
        <f t="shared" si="42"/>
        <v>1</v>
      </c>
      <c r="K105" s="15">
        <f t="shared" si="42"/>
        <v>1</v>
      </c>
      <c r="L105" s="15">
        <f t="shared" si="42"/>
        <v>1</v>
      </c>
      <c r="M105" s="15">
        <f t="shared" si="42"/>
        <v>1</v>
      </c>
      <c r="N105" s="15">
        <f t="shared" si="42"/>
        <v>1</v>
      </c>
      <c r="O105" s="15">
        <f t="shared" si="42"/>
        <v>1</v>
      </c>
      <c r="P105" s="15">
        <f t="shared" si="42"/>
        <v>1</v>
      </c>
      <c r="Q105" s="15">
        <f t="shared" si="42"/>
        <v>1</v>
      </c>
      <c r="R105" s="15">
        <f t="shared" si="42"/>
        <v>1</v>
      </c>
      <c r="S105" s="15">
        <f t="shared" si="42"/>
        <v>1</v>
      </c>
      <c r="T105" s="15">
        <f t="shared" si="4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1</v>
      </c>
      <c r="G106" s="15">
        <f t="shared" si="42"/>
        <v>1</v>
      </c>
      <c r="H106" s="15">
        <f t="shared" si="42"/>
        <v>1</v>
      </c>
      <c r="I106" s="15">
        <f t="shared" si="42"/>
        <v>1</v>
      </c>
      <c r="J106" s="15">
        <f t="shared" si="42"/>
        <v>1</v>
      </c>
      <c r="K106" s="15">
        <f t="shared" si="42"/>
        <v>1</v>
      </c>
      <c r="L106" s="15">
        <f t="shared" si="42"/>
        <v>1</v>
      </c>
      <c r="M106" s="15">
        <f t="shared" si="42"/>
        <v>1</v>
      </c>
      <c r="N106" s="15">
        <f t="shared" si="42"/>
        <v>1</v>
      </c>
      <c r="O106" s="15">
        <f t="shared" si="42"/>
        <v>1</v>
      </c>
      <c r="P106" s="15">
        <f t="shared" si="42"/>
        <v>1</v>
      </c>
      <c r="Q106" s="15">
        <f t="shared" si="42"/>
        <v>1</v>
      </c>
      <c r="R106" s="15">
        <f t="shared" si="42"/>
        <v>1</v>
      </c>
      <c r="S106" s="15">
        <f t="shared" si="42"/>
        <v>1</v>
      </c>
      <c r="T106" s="15">
        <f t="shared" si="42"/>
        <v>1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1</v>
      </c>
      <c r="G107" s="15">
        <f t="shared" si="42"/>
        <v>1</v>
      </c>
      <c r="H107" s="15">
        <f t="shared" si="42"/>
        <v>1</v>
      </c>
      <c r="I107" s="15">
        <f t="shared" si="42"/>
        <v>1</v>
      </c>
      <c r="J107" s="15">
        <f t="shared" si="42"/>
        <v>1</v>
      </c>
      <c r="K107" s="15">
        <f t="shared" si="42"/>
        <v>1</v>
      </c>
      <c r="L107" s="15">
        <f t="shared" si="42"/>
        <v>1</v>
      </c>
      <c r="M107" s="15">
        <f t="shared" si="42"/>
        <v>1</v>
      </c>
      <c r="N107" s="15">
        <f t="shared" si="42"/>
        <v>1</v>
      </c>
      <c r="O107" s="15">
        <f t="shared" si="42"/>
        <v>1</v>
      </c>
      <c r="P107" s="15">
        <f t="shared" si="42"/>
        <v>1</v>
      </c>
      <c r="Q107" s="15">
        <f t="shared" si="42"/>
        <v>1</v>
      </c>
      <c r="R107" s="15">
        <f t="shared" si="42"/>
        <v>1</v>
      </c>
      <c r="S107" s="15">
        <f t="shared" si="42"/>
        <v>1</v>
      </c>
      <c r="T107" s="15">
        <f t="shared" si="42"/>
        <v>1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UP5</v>
      </c>
      <c r="G109" s="15" t="str">
        <f>IF(G103=1,IF(SUM($F116:G116)&gt;0,IF(COUNTIF($E109:F109,G97)&lt;=G123-1,G97,G137),G130),G97)</f>
        <v>UP5</v>
      </c>
      <c r="H109" s="15" t="str">
        <f>IF(H103=1,IF(SUM($F116:H116)&gt;0,IF(COUNTIF($E109:G109,H97)&lt;=H123-1,H97,H137),H130),H97)</f>
        <v>UP5</v>
      </c>
      <c r="I109" s="15" t="str">
        <f>IF(I103=1,IF(SUM($F116:I116)&gt;0,IF(COUNTIF($E109:H109,I97)&lt;=I123-1,I97,I137),I130),I97)</f>
        <v>PP4</v>
      </c>
      <c r="J109" s="15" t="str">
        <f>IF(J103=1,IF(SUM($F116:J116)&gt;0,IF(COUNTIF($E109:I109,J97)&lt;=J123-1,J97,J137),J130),J97)</f>
        <v>PP4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UP5</v>
      </c>
      <c r="G110" s="15" t="str">
        <f>IF(G104=1,IF(SUM($F117:G117)&gt;0,IF(COUNTIF($E110:F110,G98)&lt;=G124-1,G98,G138),G131),G98)</f>
        <v>UP5</v>
      </c>
      <c r="H110" s="15" t="str">
        <f>IF(H104=1,IF(SUM($F117:H117)&gt;0,IF(COUNTIF($E110:G110,H98)&lt;=H124-1,H98,H138),H131),H98)</f>
        <v>UP5</v>
      </c>
      <c r="I110" s="15" t="str">
        <f>IF(I104=1,IF(SUM($F117:I117)&gt;0,IF(COUNTIF($E110:H110,I98)&lt;=I124-1,I98,I138),I131),I98)</f>
        <v>PP4</v>
      </c>
      <c r="J110" s="15" t="str">
        <f>IF(J104=1,IF(SUM($F117:J117)&gt;0,IF(COUNTIF($E110:I110,J98)&lt;=J124-1,J98,J138),J131),J98)</f>
        <v>PP4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UP5</v>
      </c>
      <c r="G111" s="15" t="str">
        <f>IF(G105=1,IF(SUM($F118:G118)&gt;0,IF(COUNTIF($E111:F111,G99)&lt;=G125-1,G99,G139),G132),G99)</f>
        <v>UP5</v>
      </c>
      <c r="H111" s="15" t="str">
        <f>IF(H105=1,IF(SUM($F118:H118)&gt;0,IF(COUNTIF($E111:G111,H99)&lt;=H125-1,H99,H139),H132),H99)</f>
        <v>UP5</v>
      </c>
      <c r="I111" s="15" t="str">
        <f>IF(I105=1,IF(SUM($F118:I118)&gt;0,IF(COUNTIF($E111:H111,I99)&lt;=I125-1,I99,I139),I132),I99)</f>
        <v>PP4</v>
      </c>
      <c r="J111" s="15" t="str">
        <f>IF(J105=1,IF(SUM($F118:J118)&gt;0,IF(COUNTIF($E111:I111,J99)&lt;=J125-1,J99,J139),J132),J99)</f>
        <v>PP4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UP5</v>
      </c>
      <c r="G112" s="15" t="str">
        <f>IF(G106=1,IF(SUM($F119:G119)&gt;0,IF(COUNTIF($E112:F112,G100)&lt;=G126-1,G100,G140),G133),G100)</f>
        <v>UP5</v>
      </c>
      <c r="H112" s="15" t="str">
        <f>IF(H106=1,IF(SUM($F119:H119)&gt;0,IF(COUNTIF($E112:G112,H100)&lt;=H126-1,H100,H140),H133),H100)</f>
        <v>UP5</v>
      </c>
      <c r="I112" s="15" t="str">
        <f>IF(I106=1,IF(SUM($F119:I119)&gt;0,IF(COUNTIF($E112:H112,I100)&lt;=I126-1,I100,I140),I133),I100)</f>
        <v>PP4</v>
      </c>
      <c r="J112" s="15" t="str">
        <f>IF(J106=1,IF(SUM($F119:J119)&gt;0,IF(COUNTIF($E112:I112,J100)&lt;=J126-1,J100,J140),J133),J100)</f>
        <v>PP4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UP5</v>
      </c>
      <c r="G113" s="15" t="str">
        <f>IF(G107=1,IF(SUM($F120:G120)&gt;0,IF(COUNTIF($E113:F113,G101)&lt;=G127-1,G101,G141),G134),G101)</f>
        <v>UP5</v>
      </c>
      <c r="H113" s="15" t="str">
        <f>IF(H107=1,IF(SUM($F120:H120)&gt;0,IF(COUNTIF($E113:G113,H101)&lt;=H127-1,H101,H141),H134),H101)</f>
        <v>UP5</v>
      </c>
      <c r="I113" s="15" t="str">
        <f>IF(I107=1,IF(SUM($F120:I120)&gt;0,IF(COUNTIF($E113:H113,I101)&lt;=I127-1,I101,I141),I134),I101)</f>
        <v>PP4</v>
      </c>
      <c r="J113" s="15" t="str">
        <f>IF(J107=1,IF(SUM($F120:J120)&gt;0,IF(COUNTIF($E113:I113,J101)&lt;=J127-1,J101,J141),J134),J101)</f>
        <v>PP4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1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1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1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1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1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3</v>
      </c>
      <c r="G123" s="15">
        <f>IF(G97="UP5",Assumptions!$R$201,IF(G97="RP6",Assumptions!$R$229,0))</f>
        <v>3</v>
      </c>
      <c r="H123" s="15">
        <f>IF(H97="UP5",Assumptions!$R$201,IF(H97="RP6",Assumptions!$R$229,0))</f>
        <v>3</v>
      </c>
      <c r="I123" s="15">
        <f>IF(I97="UP5",Assumptions!$R$201,IF(I97="RP6",Assumptions!$R$229,0))</f>
        <v>3</v>
      </c>
      <c r="J123" s="15">
        <f>IF(J97="UP5",Assumptions!$R$201,IF(J97="RP6",Assumptions!$R$229,0))</f>
        <v>3</v>
      </c>
      <c r="K123" s="15">
        <f>IF(K97="UP5",Assumptions!$R$201,IF(K97="RP6",Assumptions!$R$229,0))</f>
        <v>3</v>
      </c>
      <c r="L123" s="15">
        <f>IF(L97="UP5",Assumptions!$R$201,IF(L97="RP6",Assumptions!$R$229,0))</f>
        <v>3</v>
      </c>
      <c r="M123" s="15">
        <f>IF(M97="UP5",Assumptions!$R$201,IF(M97="RP6",Assumptions!$R$229,0))</f>
        <v>3</v>
      </c>
      <c r="N123" s="15">
        <f>IF(N97="UP5",Assumptions!$R$201,IF(N97="RP6",Assumptions!$R$229,0))</f>
        <v>3</v>
      </c>
      <c r="O123" s="15">
        <f>IF(O97="UP5",Assumptions!$R$201,IF(O97="RP6",Assumptions!$R$229,0))</f>
        <v>3</v>
      </c>
      <c r="P123" s="15">
        <f>IF(P97="UP5",Assumptions!$R$201,IF(P97="RP6",Assumptions!$R$229,0))</f>
        <v>3</v>
      </c>
      <c r="Q123" s="15">
        <f>IF(Q97="UP5",Assumptions!$R$201,IF(Q97="RP6",Assumptions!$R$229,0))</f>
        <v>3</v>
      </c>
      <c r="R123" s="15">
        <f>IF(R97="UP5",Assumptions!$R$201,IF(R97="RP6",Assumptions!$R$229,0))</f>
        <v>3</v>
      </c>
      <c r="S123" s="15">
        <f>IF(S97="UP5",Assumptions!$R$201,IF(S97="RP6",Assumptions!$R$229,0))</f>
        <v>3</v>
      </c>
      <c r="T123" s="15">
        <f>IF(T97="UP5",Assumptions!$R$201,IF(T97="RP6",Assumptions!$R$229,0))</f>
        <v>3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3</v>
      </c>
      <c r="G124" s="15">
        <f>IF(G98="UP5",Assumptions!$R$201,IF(G98="RP6",Assumptions!$R$229,0))</f>
        <v>3</v>
      </c>
      <c r="H124" s="15">
        <f>IF(H98="UP5",Assumptions!$R$201,IF(H98="RP6",Assumptions!$R$229,0))</f>
        <v>3</v>
      </c>
      <c r="I124" s="15">
        <f>IF(I98="UP5",Assumptions!$R$201,IF(I98="RP6",Assumptions!$R$229,0))</f>
        <v>3</v>
      </c>
      <c r="J124" s="15">
        <f>IF(J98="UP5",Assumptions!$R$201,IF(J98="RP6",Assumptions!$R$229,0))</f>
        <v>3</v>
      </c>
      <c r="K124" s="15">
        <f>IF(K98="UP5",Assumptions!$R$201,IF(K98="RP6",Assumptions!$R$229,0))</f>
        <v>3</v>
      </c>
      <c r="L124" s="15">
        <f>IF(L98="UP5",Assumptions!$R$201,IF(L98="RP6",Assumptions!$R$229,0))</f>
        <v>3</v>
      </c>
      <c r="M124" s="15">
        <f>IF(M98="UP5",Assumptions!$R$201,IF(M98="RP6",Assumptions!$R$229,0))</f>
        <v>3</v>
      </c>
      <c r="N124" s="15">
        <f>IF(N98="UP5",Assumptions!$R$201,IF(N98="RP6",Assumptions!$R$229,0))</f>
        <v>3</v>
      </c>
      <c r="O124" s="15">
        <f>IF(O98="UP5",Assumptions!$R$201,IF(O98="RP6",Assumptions!$R$229,0))</f>
        <v>3</v>
      </c>
      <c r="P124" s="15">
        <f>IF(P98="UP5",Assumptions!$R$201,IF(P98="RP6",Assumptions!$R$229,0))</f>
        <v>3</v>
      </c>
      <c r="Q124" s="15">
        <f>IF(Q98="UP5",Assumptions!$R$201,IF(Q98="RP6",Assumptions!$R$229,0))</f>
        <v>3</v>
      </c>
      <c r="R124" s="15">
        <f>IF(R98="UP5",Assumptions!$R$201,IF(R98="RP6",Assumptions!$R$229,0))</f>
        <v>3</v>
      </c>
      <c r="S124" s="15">
        <f>IF(S98="UP5",Assumptions!$R$201,IF(S98="RP6",Assumptions!$R$229,0))</f>
        <v>3</v>
      </c>
      <c r="T124" s="15">
        <f>IF(T98="UP5",Assumptions!$R$201,IF(T98="RP6",Assumptions!$R$229,0))</f>
        <v>3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3</v>
      </c>
      <c r="G125" s="15">
        <f>IF(G99="UP5",Assumptions!$R$201,IF(G99="RP6",Assumptions!$R$229,0))</f>
        <v>3</v>
      </c>
      <c r="H125" s="15">
        <f>IF(H99="UP5",Assumptions!$R$201,IF(H99="RP6",Assumptions!$R$229,0))</f>
        <v>3</v>
      </c>
      <c r="I125" s="15">
        <f>IF(I99="UP5",Assumptions!$R$201,IF(I99="RP6",Assumptions!$R$229,0))</f>
        <v>3</v>
      </c>
      <c r="J125" s="15">
        <f>IF(J99="UP5",Assumptions!$R$201,IF(J99="RP6",Assumptions!$R$229,0))</f>
        <v>3</v>
      </c>
      <c r="K125" s="15">
        <f>IF(K99="UP5",Assumptions!$R$201,IF(K99="RP6",Assumptions!$R$229,0))</f>
        <v>3</v>
      </c>
      <c r="L125" s="15">
        <f>IF(L99="UP5",Assumptions!$R$201,IF(L99="RP6",Assumptions!$R$229,0))</f>
        <v>3</v>
      </c>
      <c r="M125" s="15">
        <f>IF(M99="UP5",Assumptions!$R$201,IF(M99="RP6",Assumptions!$R$229,0))</f>
        <v>3</v>
      </c>
      <c r="N125" s="15">
        <f>IF(N99="UP5",Assumptions!$R$201,IF(N99="RP6",Assumptions!$R$229,0))</f>
        <v>3</v>
      </c>
      <c r="O125" s="15">
        <f>IF(O99="UP5",Assumptions!$R$201,IF(O99="RP6",Assumptions!$R$229,0))</f>
        <v>3</v>
      </c>
      <c r="P125" s="15">
        <f>IF(P99="UP5",Assumptions!$R$201,IF(P99="RP6",Assumptions!$R$229,0))</f>
        <v>3</v>
      </c>
      <c r="Q125" s="15">
        <f>IF(Q99="UP5",Assumptions!$R$201,IF(Q99="RP6",Assumptions!$R$229,0))</f>
        <v>3</v>
      </c>
      <c r="R125" s="15">
        <f>IF(R99="UP5",Assumptions!$R$201,IF(R99="RP6",Assumptions!$R$229,0))</f>
        <v>3</v>
      </c>
      <c r="S125" s="15">
        <f>IF(S99="UP5",Assumptions!$R$201,IF(S99="RP6",Assumptions!$R$229,0))</f>
        <v>3</v>
      </c>
      <c r="T125" s="15">
        <f>IF(T99="UP5",Assumptions!$R$201,IF(T99="RP6",Assumptions!$R$229,0))</f>
        <v>3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3</v>
      </c>
      <c r="G126" s="15">
        <f>IF(G100="UP5",Assumptions!$R$201,IF(G100="RP6",Assumptions!$R$229,0))</f>
        <v>3</v>
      </c>
      <c r="H126" s="15">
        <f>IF(H100="UP5",Assumptions!$R$201,IF(H100="RP6",Assumptions!$R$229,0))</f>
        <v>3</v>
      </c>
      <c r="I126" s="15">
        <f>IF(I100="UP5",Assumptions!$R$201,IF(I100="RP6",Assumptions!$R$229,0))</f>
        <v>3</v>
      </c>
      <c r="J126" s="15">
        <f>IF(J100="UP5",Assumptions!$R$201,IF(J100="RP6",Assumptions!$R$229,0))</f>
        <v>3</v>
      </c>
      <c r="K126" s="15">
        <f>IF(K100="UP5",Assumptions!$R$201,IF(K100="RP6",Assumptions!$R$229,0))</f>
        <v>3</v>
      </c>
      <c r="L126" s="15">
        <f>IF(L100="UP5",Assumptions!$R$201,IF(L100="RP6",Assumptions!$R$229,0))</f>
        <v>3</v>
      </c>
      <c r="M126" s="15">
        <f>IF(M100="UP5",Assumptions!$R$201,IF(M100="RP6",Assumptions!$R$229,0))</f>
        <v>3</v>
      </c>
      <c r="N126" s="15">
        <f>IF(N100="UP5",Assumptions!$R$201,IF(N100="RP6",Assumptions!$R$229,0))</f>
        <v>3</v>
      </c>
      <c r="O126" s="15">
        <f>IF(O100="UP5",Assumptions!$R$201,IF(O100="RP6",Assumptions!$R$229,0))</f>
        <v>3</v>
      </c>
      <c r="P126" s="15">
        <f>IF(P100="UP5",Assumptions!$R$201,IF(P100="RP6",Assumptions!$R$229,0))</f>
        <v>3</v>
      </c>
      <c r="Q126" s="15">
        <f>IF(Q100="UP5",Assumptions!$R$201,IF(Q100="RP6",Assumptions!$R$229,0))</f>
        <v>3</v>
      </c>
      <c r="R126" s="15">
        <f>IF(R100="UP5",Assumptions!$R$201,IF(R100="RP6",Assumptions!$R$229,0))</f>
        <v>3</v>
      </c>
      <c r="S126" s="15">
        <f>IF(S100="UP5",Assumptions!$R$201,IF(S100="RP6",Assumptions!$R$229,0))</f>
        <v>3</v>
      </c>
      <c r="T126" s="15">
        <f>IF(T100="UP5",Assumptions!$R$201,IF(T100="RP6",Assumptions!$R$229,0))</f>
        <v>3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3</v>
      </c>
      <c r="G127" s="15">
        <f>IF(G101="UP5",Assumptions!$R$201,IF(G101="RP6",Assumptions!$R$229,0))</f>
        <v>3</v>
      </c>
      <c r="H127" s="15">
        <f>IF(H101="UP5",Assumptions!$R$201,IF(H101="RP6",Assumptions!$R$229,0))</f>
        <v>3</v>
      </c>
      <c r="I127" s="15">
        <f>IF(I101="UP5",Assumptions!$R$201,IF(I101="RP6",Assumptions!$R$229,0))</f>
        <v>3</v>
      </c>
      <c r="J127" s="15">
        <f>IF(J101="UP5",Assumptions!$R$201,IF(J101="RP6",Assumptions!$R$229,0))</f>
        <v>3</v>
      </c>
      <c r="K127" s="15">
        <f>IF(K101="UP5",Assumptions!$R$201,IF(K101="RP6",Assumptions!$R$229,0))</f>
        <v>3</v>
      </c>
      <c r="L127" s="15">
        <f>IF(L101="UP5",Assumptions!$R$201,IF(L101="RP6",Assumptions!$R$229,0))</f>
        <v>3</v>
      </c>
      <c r="M127" s="15">
        <f>IF(M101="UP5",Assumptions!$R$201,IF(M101="RP6",Assumptions!$R$229,0))</f>
        <v>3</v>
      </c>
      <c r="N127" s="15">
        <f>IF(N101="UP5",Assumptions!$R$201,IF(N101="RP6",Assumptions!$R$229,0))</f>
        <v>3</v>
      </c>
      <c r="O127" s="15">
        <f>IF(O101="UP5",Assumptions!$R$201,IF(O101="RP6",Assumptions!$R$229,0))</f>
        <v>3</v>
      </c>
      <c r="P127" s="15">
        <f>IF(P101="UP5",Assumptions!$R$201,IF(P101="RP6",Assumptions!$R$229,0))</f>
        <v>3</v>
      </c>
      <c r="Q127" s="15">
        <f>IF(Q101="UP5",Assumptions!$R$201,IF(Q101="RP6",Assumptions!$R$229,0))</f>
        <v>3</v>
      </c>
      <c r="R127" s="15">
        <f>IF(R101="UP5",Assumptions!$R$201,IF(R101="RP6",Assumptions!$R$229,0))</f>
        <v>3</v>
      </c>
      <c r="S127" s="15">
        <f>IF(S101="UP5",Assumptions!$R$201,IF(S101="RP6",Assumptions!$R$229,0))</f>
        <v>3</v>
      </c>
      <c r="T127" s="15">
        <f>IF(T101="UP5",Assumptions!$R$201,IF(T101="RP6",Assumptions!$R$229,0))</f>
        <v>3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1</v>
      </c>
      <c r="G151" s="15">
        <f t="shared" ref="G151:T151" si="52">IF(OR(G109="UP5",G109="RP6"),1,0)*IF(G6=0,0,1)</f>
        <v>1</v>
      </c>
      <c r="H151" s="15">
        <f t="shared" si="52"/>
        <v>1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1</v>
      </c>
      <c r="G152" s="15">
        <f t="shared" si="53"/>
        <v>1</v>
      </c>
      <c r="H152" s="15">
        <f t="shared" si="53"/>
        <v>1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1</v>
      </c>
      <c r="G153" s="15">
        <f t="shared" si="54"/>
        <v>1</v>
      </c>
      <c r="H153" s="15">
        <f t="shared" si="54"/>
        <v>1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1</v>
      </c>
      <c r="G154" s="15">
        <f t="shared" si="55"/>
        <v>1</v>
      </c>
      <c r="H154" s="15">
        <f t="shared" si="55"/>
        <v>1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1</v>
      </c>
      <c r="G155" s="15">
        <f t="shared" si="56"/>
        <v>1</v>
      </c>
      <c r="H155" s="15">
        <f t="shared" si="56"/>
        <v>1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1</v>
      </c>
      <c r="H161" s="39">
        <f t="shared" si="60"/>
        <v>1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1</v>
      </c>
      <c r="H169" s="39">
        <f t="shared" si="66"/>
        <v>1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1</v>
      </c>
      <c r="H177" s="39">
        <f t="shared" si="72"/>
        <v>1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1</v>
      </c>
      <c r="H185" s="39">
        <f t="shared" si="78"/>
        <v>1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1</v>
      </c>
      <c r="H193" s="39">
        <f t="shared" si="84"/>
        <v>1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1</v>
      </c>
      <c r="H201" s="39">
        <f t="shared" si="90"/>
        <v>1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1</v>
      </c>
      <c r="G227" s="39">
        <f t="shared" si="97"/>
        <v>1</v>
      </c>
      <c r="H227" s="39">
        <f t="shared" si="97"/>
        <v>1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1</v>
      </c>
      <c r="G228" s="39">
        <f t="shared" si="97"/>
        <v>1</v>
      </c>
      <c r="H228" s="39">
        <f t="shared" si="97"/>
        <v>1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1</v>
      </c>
      <c r="G229" s="39">
        <f t="shared" si="97"/>
        <v>1</v>
      </c>
      <c r="H229" s="39">
        <f t="shared" si="97"/>
        <v>1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1</v>
      </c>
      <c r="G230" s="39">
        <f t="shared" si="97"/>
        <v>1</v>
      </c>
      <c r="H230" s="39">
        <f t="shared" si="97"/>
        <v>1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1</v>
      </c>
      <c r="G231" s="39">
        <f t="shared" si="97"/>
        <v>1</v>
      </c>
      <c r="H231" s="39">
        <f t="shared" si="97"/>
        <v>1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1</v>
      </c>
      <c r="J241" s="39">
        <f t="shared" si="99"/>
        <v>1</v>
      </c>
      <c r="K241" s="39">
        <f t="shared" si="99"/>
        <v>1</v>
      </c>
      <c r="L241" s="39">
        <f t="shared" si="99"/>
        <v>1</v>
      </c>
      <c r="M241" s="39">
        <f t="shared" si="99"/>
        <v>1</v>
      </c>
      <c r="N241" s="39">
        <f t="shared" si="99"/>
        <v>1</v>
      </c>
      <c r="O241" s="39">
        <f t="shared" si="99"/>
        <v>1</v>
      </c>
      <c r="P241" s="39">
        <f t="shared" si="99"/>
        <v>1</v>
      </c>
      <c r="Q241" s="39">
        <f t="shared" si="99"/>
        <v>1</v>
      </c>
      <c r="R241" s="39">
        <f t="shared" si="99"/>
        <v>1</v>
      </c>
      <c r="S241" s="39">
        <f t="shared" si="99"/>
        <v>1</v>
      </c>
      <c r="T241" s="39">
        <f t="shared" si="99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1</v>
      </c>
      <c r="J242" s="39">
        <f t="shared" si="99"/>
        <v>1</v>
      </c>
      <c r="K242" s="39">
        <f t="shared" si="99"/>
        <v>1</v>
      </c>
      <c r="L242" s="39">
        <f t="shared" si="99"/>
        <v>1</v>
      </c>
      <c r="M242" s="39">
        <f t="shared" si="99"/>
        <v>1</v>
      </c>
      <c r="N242" s="39">
        <f t="shared" si="99"/>
        <v>1</v>
      </c>
      <c r="O242" s="39">
        <f t="shared" si="99"/>
        <v>1</v>
      </c>
      <c r="P242" s="39">
        <f t="shared" si="99"/>
        <v>1</v>
      </c>
      <c r="Q242" s="39">
        <f t="shared" si="99"/>
        <v>1</v>
      </c>
      <c r="R242" s="39">
        <f t="shared" si="99"/>
        <v>1</v>
      </c>
      <c r="S242" s="39">
        <f t="shared" si="99"/>
        <v>1</v>
      </c>
      <c r="T242" s="39">
        <f t="shared" si="99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1</v>
      </c>
      <c r="J243" s="39">
        <f t="shared" si="99"/>
        <v>1</v>
      </c>
      <c r="K243" s="39">
        <f t="shared" si="99"/>
        <v>1</v>
      </c>
      <c r="L243" s="39">
        <f t="shared" si="99"/>
        <v>1</v>
      </c>
      <c r="M243" s="39">
        <f t="shared" si="99"/>
        <v>1</v>
      </c>
      <c r="N243" s="39">
        <f t="shared" si="99"/>
        <v>1</v>
      </c>
      <c r="O243" s="39">
        <f t="shared" si="99"/>
        <v>1</v>
      </c>
      <c r="P243" s="39">
        <f t="shared" si="99"/>
        <v>1</v>
      </c>
      <c r="Q243" s="39">
        <f t="shared" si="99"/>
        <v>1</v>
      </c>
      <c r="R243" s="39">
        <f t="shared" si="99"/>
        <v>1</v>
      </c>
      <c r="S243" s="39">
        <f t="shared" si="99"/>
        <v>1</v>
      </c>
      <c r="T243" s="39">
        <f t="shared" si="99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1</v>
      </c>
      <c r="J244" s="39">
        <f t="shared" si="99"/>
        <v>1</v>
      </c>
      <c r="K244" s="39">
        <f t="shared" si="99"/>
        <v>1</v>
      </c>
      <c r="L244" s="39">
        <f t="shared" si="99"/>
        <v>1</v>
      </c>
      <c r="M244" s="39">
        <f t="shared" si="99"/>
        <v>1</v>
      </c>
      <c r="N244" s="39">
        <f t="shared" si="99"/>
        <v>1</v>
      </c>
      <c r="O244" s="39">
        <f t="shared" si="99"/>
        <v>1</v>
      </c>
      <c r="P244" s="39">
        <f t="shared" si="99"/>
        <v>1</v>
      </c>
      <c r="Q244" s="39">
        <f t="shared" si="99"/>
        <v>1</v>
      </c>
      <c r="R244" s="39">
        <f t="shared" si="99"/>
        <v>1</v>
      </c>
      <c r="S244" s="39">
        <f t="shared" si="99"/>
        <v>1</v>
      </c>
      <c r="T244" s="39">
        <f t="shared" si="99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1</v>
      </c>
      <c r="J245" s="39">
        <f t="shared" si="99"/>
        <v>1</v>
      </c>
      <c r="K245" s="39">
        <f t="shared" si="99"/>
        <v>1</v>
      </c>
      <c r="L245" s="39">
        <f t="shared" si="99"/>
        <v>1</v>
      </c>
      <c r="M245" s="39">
        <f t="shared" si="99"/>
        <v>1</v>
      </c>
      <c r="N245" s="39">
        <f t="shared" si="99"/>
        <v>1</v>
      </c>
      <c r="O245" s="39">
        <f t="shared" si="99"/>
        <v>1</v>
      </c>
      <c r="P245" s="39">
        <f t="shared" si="99"/>
        <v>1</v>
      </c>
      <c r="Q245" s="39">
        <f t="shared" si="99"/>
        <v>1</v>
      </c>
      <c r="R245" s="39">
        <f t="shared" si="99"/>
        <v>1</v>
      </c>
      <c r="S245" s="39">
        <f t="shared" si="99"/>
        <v>1</v>
      </c>
      <c r="T245" s="39">
        <f t="shared" si="99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1">(G206*G263+G213*G270+G220*G277+G227*G284+G234*G291+G241*G298)</f>
        <v>360</v>
      </c>
      <c r="H305" s="15">
        <f t="shared" si="121"/>
        <v>390</v>
      </c>
      <c r="I305" s="15">
        <f t="shared" si="121"/>
        <v>600</v>
      </c>
      <c r="J305" s="15">
        <f t="shared" si="121"/>
        <v>600</v>
      </c>
      <c r="K305" s="15">
        <f t="shared" si="121"/>
        <v>600</v>
      </c>
      <c r="L305" s="15">
        <f t="shared" si="121"/>
        <v>540</v>
      </c>
      <c r="M305" s="15">
        <f t="shared" si="121"/>
        <v>540</v>
      </c>
      <c r="N305" s="15">
        <f t="shared" si="121"/>
        <v>540</v>
      </c>
      <c r="O305" s="15">
        <f t="shared" si="121"/>
        <v>540</v>
      </c>
      <c r="P305" s="15">
        <f t="shared" si="121"/>
        <v>540</v>
      </c>
      <c r="Q305" s="15">
        <f t="shared" si="121"/>
        <v>540</v>
      </c>
      <c r="R305" s="15">
        <f t="shared" si="121"/>
        <v>540</v>
      </c>
      <c r="S305" s="15">
        <f t="shared" si="121"/>
        <v>540</v>
      </c>
      <c r="T305" s="15">
        <f t="shared" si="121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495.00000000000006</v>
      </c>
      <c r="G306" s="15">
        <f t="shared" si="122"/>
        <v>486</v>
      </c>
      <c r="H306" s="15">
        <f t="shared" si="122"/>
        <v>526.5</v>
      </c>
      <c r="I306" s="15">
        <f t="shared" si="122"/>
        <v>810</v>
      </c>
      <c r="J306" s="15">
        <f t="shared" si="122"/>
        <v>810</v>
      </c>
      <c r="K306" s="15">
        <f t="shared" si="122"/>
        <v>810</v>
      </c>
      <c r="L306" s="15">
        <f t="shared" si="122"/>
        <v>810</v>
      </c>
      <c r="M306" s="15">
        <f t="shared" si="122"/>
        <v>810</v>
      </c>
      <c r="N306" s="15">
        <f t="shared" si="122"/>
        <v>810</v>
      </c>
      <c r="O306" s="15">
        <f t="shared" si="122"/>
        <v>810</v>
      </c>
      <c r="P306" s="15">
        <f t="shared" si="122"/>
        <v>810</v>
      </c>
      <c r="Q306" s="15">
        <f t="shared" si="122"/>
        <v>758.99999999999989</v>
      </c>
      <c r="R306" s="15">
        <f t="shared" si="122"/>
        <v>708.00000000000011</v>
      </c>
      <c r="S306" s="15">
        <f t="shared" si="122"/>
        <v>657.00000000000011</v>
      </c>
      <c r="T306" s="15">
        <f t="shared" si="122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236.66666666666666</v>
      </c>
      <c r="G307" s="15">
        <f t="shared" si="123"/>
        <v>256.12345679012344</v>
      </c>
      <c r="H307" s="15">
        <f t="shared" si="123"/>
        <v>270.96296296296299</v>
      </c>
      <c r="I307" s="15">
        <f t="shared" si="123"/>
        <v>324.44444444444451</v>
      </c>
      <c r="J307" s="15">
        <f t="shared" si="123"/>
        <v>299.2592592592593</v>
      </c>
      <c r="K307" s="15">
        <f t="shared" si="123"/>
        <v>274.07407407407408</v>
      </c>
      <c r="L307" s="15">
        <f t="shared" si="123"/>
        <v>248.88888888888903</v>
      </c>
      <c r="M307" s="15">
        <f t="shared" si="123"/>
        <v>223.70370370370378</v>
      </c>
      <c r="N307" s="15">
        <f t="shared" si="123"/>
        <v>198.51851851851862</v>
      </c>
      <c r="O307" s="15">
        <f t="shared" si="123"/>
        <v>173.33333333333346</v>
      </c>
      <c r="P307" s="15">
        <f t="shared" si="123"/>
        <v>148.14814814814827</v>
      </c>
      <c r="Q307" s="15">
        <f t="shared" si="123"/>
        <v>122.96296296296309</v>
      </c>
      <c r="R307" s="15">
        <f t="shared" si="123"/>
        <v>97.777777777777899</v>
      </c>
      <c r="S307" s="15">
        <f t="shared" si="123"/>
        <v>72.592592592592723</v>
      </c>
      <c r="T307" s="15">
        <f t="shared" si="123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1000</v>
      </c>
      <c r="J308" s="15">
        <f t="shared" si="124"/>
        <v>1000</v>
      </c>
      <c r="K308" s="15">
        <f t="shared" si="124"/>
        <v>1000</v>
      </c>
      <c r="L308" s="15">
        <f t="shared" si="124"/>
        <v>900</v>
      </c>
      <c r="M308" s="15">
        <f t="shared" si="124"/>
        <v>900</v>
      </c>
      <c r="N308" s="15">
        <f t="shared" si="124"/>
        <v>900</v>
      </c>
      <c r="O308" s="15">
        <f t="shared" si="124"/>
        <v>900</v>
      </c>
      <c r="P308" s="15">
        <f t="shared" si="124"/>
        <v>900</v>
      </c>
      <c r="Q308" s="15">
        <f t="shared" si="124"/>
        <v>900</v>
      </c>
      <c r="R308" s="15">
        <f t="shared" si="124"/>
        <v>900</v>
      </c>
      <c r="S308" s="15">
        <f t="shared" si="124"/>
        <v>900</v>
      </c>
      <c r="T308" s="15">
        <f t="shared" si="124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355</v>
      </c>
      <c r="G309" s="15">
        <f t="shared" si="125"/>
        <v>410</v>
      </c>
      <c r="H309" s="15">
        <f t="shared" si="125"/>
        <v>465</v>
      </c>
      <c r="I309" s="15">
        <f t="shared" si="125"/>
        <v>600</v>
      </c>
      <c r="J309" s="15">
        <f t="shared" si="125"/>
        <v>600</v>
      </c>
      <c r="K309" s="15">
        <f t="shared" si="125"/>
        <v>600</v>
      </c>
      <c r="L309" s="15">
        <f t="shared" si="125"/>
        <v>540</v>
      </c>
      <c r="M309" s="15">
        <f t="shared" si="125"/>
        <v>540</v>
      </c>
      <c r="N309" s="15">
        <f t="shared" si="125"/>
        <v>540</v>
      </c>
      <c r="O309" s="15">
        <f t="shared" si="125"/>
        <v>540</v>
      </c>
      <c r="P309" s="15">
        <f t="shared" si="125"/>
        <v>540</v>
      </c>
      <c r="Q309" s="15">
        <f t="shared" si="125"/>
        <v>540</v>
      </c>
      <c r="R309" s="15">
        <f t="shared" si="125"/>
        <v>540</v>
      </c>
      <c r="S309" s="15">
        <f t="shared" si="125"/>
        <v>540</v>
      </c>
      <c r="T309" s="15">
        <f t="shared" si="125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UP5</v>
      </c>
      <c r="G312" s="15" t="str">
        <f t="shared" ref="G312:T312" si="126">G$109</f>
        <v>UP5</v>
      </c>
      <c r="H312" s="15" t="str">
        <f t="shared" si="126"/>
        <v>UP5</v>
      </c>
      <c r="I312" s="15" t="str">
        <f t="shared" si="126"/>
        <v>PP4</v>
      </c>
      <c r="J312" s="15" t="str">
        <f t="shared" si="126"/>
        <v>PP4</v>
      </c>
      <c r="K312" s="15" t="str">
        <f t="shared" si="126"/>
        <v>PP4</v>
      </c>
      <c r="L312" s="15" t="str">
        <f t="shared" si="126"/>
        <v>PP4</v>
      </c>
      <c r="M312" s="15" t="str">
        <f t="shared" si="126"/>
        <v>PP4</v>
      </c>
      <c r="N312" s="15" t="str">
        <f t="shared" si="126"/>
        <v>PP4</v>
      </c>
      <c r="O312" s="15" t="str">
        <f t="shared" si="126"/>
        <v>PP4</v>
      </c>
      <c r="P312" s="15" t="str">
        <f t="shared" si="126"/>
        <v>PP4</v>
      </c>
      <c r="Q312" s="15" t="str">
        <f t="shared" si="126"/>
        <v>PP4</v>
      </c>
      <c r="R312" s="15" t="str">
        <f t="shared" si="126"/>
        <v>PP4</v>
      </c>
      <c r="S312" s="15" t="str">
        <f t="shared" si="126"/>
        <v>PP4</v>
      </c>
      <c r="T312" s="15" t="str">
        <f t="shared" si="126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1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1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1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1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1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1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1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1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1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1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1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1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1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1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1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UP5</v>
      </c>
      <c r="G329" s="15" t="str">
        <f t="shared" ref="G329:T329" si="128">G$110</f>
        <v>UP5</v>
      </c>
      <c r="H329" s="15" t="str">
        <f t="shared" si="128"/>
        <v>UP5</v>
      </c>
      <c r="I329" s="15" t="str">
        <f t="shared" si="128"/>
        <v>PP4</v>
      </c>
      <c r="J329" s="15" t="str">
        <f t="shared" si="128"/>
        <v>PP4</v>
      </c>
      <c r="K329" s="15" t="str">
        <f t="shared" si="128"/>
        <v>PP4</v>
      </c>
      <c r="L329" s="15" t="str">
        <f t="shared" si="128"/>
        <v>PP4</v>
      </c>
      <c r="M329" s="15" t="str">
        <f t="shared" si="128"/>
        <v>PP4</v>
      </c>
      <c r="N329" s="15" t="str">
        <f t="shared" si="128"/>
        <v>PP4</v>
      </c>
      <c r="O329" s="15" t="str">
        <f t="shared" si="128"/>
        <v>PP4</v>
      </c>
      <c r="P329" s="15" t="str">
        <f t="shared" si="128"/>
        <v>PP4</v>
      </c>
      <c r="Q329" s="15" t="str">
        <f t="shared" si="128"/>
        <v>PP4</v>
      </c>
      <c r="R329" s="15" t="str">
        <f t="shared" si="128"/>
        <v>PP4</v>
      </c>
      <c r="S329" s="15" t="str">
        <f t="shared" si="128"/>
        <v>PP4</v>
      </c>
      <c r="T329" s="15" t="str">
        <f t="shared" si="128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1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1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1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1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1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1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1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1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1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1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1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1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1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1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1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UP5</v>
      </c>
      <c r="G346" s="15" t="str">
        <f t="shared" ref="G346:T346" si="130">G$111</f>
        <v>UP5</v>
      </c>
      <c r="H346" s="15" t="str">
        <f t="shared" si="130"/>
        <v>UP5</v>
      </c>
      <c r="I346" s="15" t="str">
        <f t="shared" si="130"/>
        <v>PP4</v>
      </c>
      <c r="J346" s="15" t="str">
        <f t="shared" si="130"/>
        <v>PP4</v>
      </c>
      <c r="K346" s="15" t="str">
        <f t="shared" si="130"/>
        <v>PP4</v>
      </c>
      <c r="L346" s="15" t="str">
        <f t="shared" si="130"/>
        <v>PP4</v>
      </c>
      <c r="M346" s="15" t="str">
        <f t="shared" si="130"/>
        <v>PP4</v>
      </c>
      <c r="N346" s="15" t="str">
        <f t="shared" si="130"/>
        <v>PP4</v>
      </c>
      <c r="O346" s="15" t="str">
        <f t="shared" si="130"/>
        <v>PP4</v>
      </c>
      <c r="P346" s="15" t="str">
        <f t="shared" si="130"/>
        <v>PP4</v>
      </c>
      <c r="Q346" s="15" t="str">
        <f t="shared" si="130"/>
        <v>PP4</v>
      </c>
      <c r="R346" s="15" t="str">
        <f t="shared" si="130"/>
        <v>PP4</v>
      </c>
      <c r="S346" s="15" t="str">
        <f t="shared" si="130"/>
        <v>PP4</v>
      </c>
      <c r="T346" s="15" t="str">
        <f t="shared" si="130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1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1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1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1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1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1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1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1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1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1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1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1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1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1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1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UP5</v>
      </c>
      <c r="G363" s="15" t="str">
        <f t="shared" ref="G363:T363" si="132">G$112</f>
        <v>UP5</v>
      </c>
      <c r="H363" s="15" t="str">
        <f t="shared" si="132"/>
        <v>UP5</v>
      </c>
      <c r="I363" s="15" t="str">
        <f t="shared" si="132"/>
        <v>PP4</v>
      </c>
      <c r="J363" s="15" t="str">
        <f t="shared" si="132"/>
        <v>PP4</v>
      </c>
      <c r="K363" s="15" t="str">
        <f t="shared" si="132"/>
        <v>PP4</v>
      </c>
      <c r="L363" s="15" t="str">
        <f t="shared" si="132"/>
        <v>PP4</v>
      </c>
      <c r="M363" s="15" t="str">
        <f t="shared" si="132"/>
        <v>PP4</v>
      </c>
      <c r="N363" s="15" t="str">
        <f t="shared" si="132"/>
        <v>PP4</v>
      </c>
      <c r="O363" s="15" t="str">
        <f t="shared" si="132"/>
        <v>PP4</v>
      </c>
      <c r="P363" s="15" t="str">
        <f t="shared" si="132"/>
        <v>PP4</v>
      </c>
      <c r="Q363" s="15" t="str">
        <f t="shared" si="132"/>
        <v>PP4</v>
      </c>
      <c r="R363" s="15" t="str">
        <f t="shared" si="132"/>
        <v>PP4</v>
      </c>
      <c r="S363" s="15" t="str">
        <f t="shared" si="132"/>
        <v>PP4</v>
      </c>
      <c r="T363" s="15" t="str">
        <f t="shared" si="132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1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1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1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1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1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1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1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1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1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1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1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1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1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1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1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UP5</v>
      </c>
      <c r="G380" s="15" t="str">
        <f t="shared" ref="G380:T380" si="134">G$112</f>
        <v>UP5</v>
      </c>
      <c r="H380" s="15" t="str">
        <f t="shared" si="134"/>
        <v>UP5</v>
      </c>
      <c r="I380" s="15" t="str">
        <f t="shared" si="134"/>
        <v>PP4</v>
      </c>
      <c r="J380" s="15" t="str">
        <f t="shared" si="134"/>
        <v>PP4</v>
      </c>
      <c r="K380" s="15" t="str">
        <f t="shared" si="134"/>
        <v>PP4</v>
      </c>
      <c r="L380" s="15" t="str">
        <f t="shared" si="134"/>
        <v>PP4</v>
      </c>
      <c r="M380" s="15" t="str">
        <f t="shared" si="134"/>
        <v>PP4</v>
      </c>
      <c r="N380" s="15" t="str">
        <f t="shared" si="134"/>
        <v>PP4</v>
      </c>
      <c r="O380" s="15" t="str">
        <f t="shared" si="134"/>
        <v>PP4</v>
      </c>
      <c r="P380" s="15" t="str">
        <f t="shared" si="134"/>
        <v>PP4</v>
      </c>
      <c r="Q380" s="15" t="str">
        <f t="shared" si="134"/>
        <v>PP4</v>
      </c>
      <c r="R380" s="15" t="str">
        <f t="shared" si="134"/>
        <v>PP4</v>
      </c>
      <c r="S380" s="15" t="str">
        <f t="shared" si="134"/>
        <v>PP4</v>
      </c>
      <c r="T380" s="15" t="str">
        <f t="shared" si="134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1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1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1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1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1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1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1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1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1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1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1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1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1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1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1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0</v>
      </c>
      <c r="G398" s="39">
        <f t="shared" ref="G398:T398" si="136">1-G399</f>
        <v>0</v>
      </c>
      <c r="H398" s="39">
        <f t="shared" si="136"/>
        <v>0</v>
      </c>
      <c r="I398" s="39">
        <f t="shared" si="136"/>
        <v>0</v>
      </c>
      <c r="J398" s="39">
        <f t="shared" si="136"/>
        <v>0</v>
      </c>
      <c r="K398" s="39">
        <f t="shared" si="136"/>
        <v>0</v>
      </c>
      <c r="L398" s="39">
        <f t="shared" si="136"/>
        <v>0</v>
      </c>
      <c r="M398" s="39">
        <f t="shared" si="136"/>
        <v>0</v>
      </c>
      <c r="N398" s="39">
        <f t="shared" si="136"/>
        <v>0</v>
      </c>
      <c r="O398" s="39">
        <f t="shared" si="136"/>
        <v>0</v>
      </c>
      <c r="P398" s="39">
        <f t="shared" si="136"/>
        <v>0</v>
      </c>
      <c r="Q398" s="39">
        <f t="shared" si="136"/>
        <v>0</v>
      </c>
      <c r="R398" s="39">
        <f t="shared" si="136"/>
        <v>0</v>
      </c>
      <c r="S398" s="39">
        <f t="shared" si="136"/>
        <v>0</v>
      </c>
      <c r="T398" s="39">
        <f t="shared" si="136"/>
        <v>0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1</v>
      </c>
      <c r="G399" s="39">
        <f>G313+F399</f>
        <v>1</v>
      </c>
      <c r="H399" s="39">
        <f t="shared" ref="H399:T399" si="137">H313+G399</f>
        <v>1</v>
      </c>
      <c r="I399" s="39">
        <f t="shared" si="137"/>
        <v>1</v>
      </c>
      <c r="J399" s="39">
        <f t="shared" si="137"/>
        <v>1</v>
      </c>
      <c r="K399" s="39">
        <f t="shared" si="137"/>
        <v>1</v>
      </c>
      <c r="L399" s="39">
        <f t="shared" si="137"/>
        <v>1</v>
      </c>
      <c r="M399" s="39">
        <f t="shared" si="137"/>
        <v>1</v>
      </c>
      <c r="N399" s="39">
        <f t="shared" si="137"/>
        <v>1</v>
      </c>
      <c r="O399" s="39">
        <f t="shared" si="137"/>
        <v>1</v>
      </c>
      <c r="P399" s="39">
        <f t="shared" si="137"/>
        <v>1</v>
      </c>
      <c r="Q399" s="39">
        <f t="shared" si="137"/>
        <v>1</v>
      </c>
      <c r="R399" s="39">
        <f t="shared" si="137"/>
        <v>1</v>
      </c>
      <c r="S399" s="39">
        <f t="shared" si="137"/>
        <v>1</v>
      </c>
      <c r="T399" s="39">
        <f t="shared" si="137"/>
        <v>1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0</v>
      </c>
      <c r="G402" s="39">
        <f t="shared" ref="G402:T402" si="138">1-G403</f>
        <v>0</v>
      </c>
      <c r="H402" s="39">
        <f t="shared" si="138"/>
        <v>0</v>
      </c>
      <c r="I402" s="39">
        <f t="shared" si="138"/>
        <v>0</v>
      </c>
      <c r="J402" s="39">
        <f t="shared" si="138"/>
        <v>0</v>
      </c>
      <c r="K402" s="39">
        <f t="shared" si="138"/>
        <v>0</v>
      </c>
      <c r="L402" s="39">
        <f t="shared" si="138"/>
        <v>0</v>
      </c>
      <c r="M402" s="39">
        <f t="shared" si="138"/>
        <v>0</v>
      </c>
      <c r="N402" s="39">
        <f t="shared" si="138"/>
        <v>0</v>
      </c>
      <c r="O402" s="39">
        <f t="shared" si="138"/>
        <v>0</v>
      </c>
      <c r="P402" s="39">
        <f t="shared" si="138"/>
        <v>0</v>
      </c>
      <c r="Q402" s="39">
        <f t="shared" si="138"/>
        <v>0</v>
      </c>
      <c r="R402" s="39">
        <f t="shared" si="138"/>
        <v>0</v>
      </c>
      <c r="S402" s="39">
        <f t="shared" si="138"/>
        <v>0</v>
      </c>
      <c r="T402" s="39">
        <f t="shared" si="138"/>
        <v>0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1</v>
      </c>
      <c r="G403" s="39">
        <f>G330+F403</f>
        <v>1</v>
      </c>
      <c r="H403" s="39">
        <f t="shared" ref="H403:T403" si="139">H330+G403</f>
        <v>1</v>
      </c>
      <c r="I403" s="39">
        <f t="shared" si="139"/>
        <v>1</v>
      </c>
      <c r="J403" s="39">
        <f t="shared" si="139"/>
        <v>1</v>
      </c>
      <c r="K403" s="39">
        <f t="shared" si="139"/>
        <v>1</v>
      </c>
      <c r="L403" s="39">
        <f t="shared" si="139"/>
        <v>1</v>
      </c>
      <c r="M403" s="39">
        <f t="shared" si="139"/>
        <v>1</v>
      </c>
      <c r="N403" s="39">
        <f t="shared" si="139"/>
        <v>1</v>
      </c>
      <c r="O403" s="39">
        <f t="shared" si="139"/>
        <v>1</v>
      </c>
      <c r="P403" s="39">
        <f t="shared" si="139"/>
        <v>1</v>
      </c>
      <c r="Q403" s="39">
        <f t="shared" si="139"/>
        <v>1</v>
      </c>
      <c r="R403" s="39">
        <f t="shared" si="139"/>
        <v>1</v>
      </c>
      <c r="S403" s="39">
        <f t="shared" si="139"/>
        <v>1</v>
      </c>
      <c r="T403" s="39">
        <f t="shared" si="139"/>
        <v>1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0</v>
      </c>
      <c r="G406" s="39">
        <f t="shared" ref="G406:T406" si="140">1-G407</f>
        <v>0</v>
      </c>
      <c r="H406" s="39">
        <f t="shared" si="140"/>
        <v>0</v>
      </c>
      <c r="I406" s="39">
        <f t="shared" si="140"/>
        <v>0</v>
      </c>
      <c r="J406" s="39">
        <f t="shared" si="140"/>
        <v>0</v>
      </c>
      <c r="K406" s="39">
        <f t="shared" si="140"/>
        <v>0</v>
      </c>
      <c r="L406" s="39">
        <f t="shared" si="140"/>
        <v>0</v>
      </c>
      <c r="M406" s="39">
        <f t="shared" si="140"/>
        <v>0</v>
      </c>
      <c r="N406" s="39">
        <f t="shared" si="140"/>
        <v>0</v>
      </c>
      <c r="O406" s="39">
        <f t="shared" si="140"/>
        <v>0</v>
      </c>
      <c r="P406" s="39">
        <f t="shared" si="140"/>
        <v>0</v>
      </c>
      <c r="Q406" s="39">
        <f t="shared" si="140"/>
        <v>0</v>
      </c>
      <c r="R406" s="39">
        <f t="shared" si="140"/>
        <v>0</v>
      </c>
      <c r="S406" s="39">
        <f t="shared" si="140"/>
        <v>0</v>
      </c>
      <c r="T406" s="39">
        <f t="shared" si="140"/>
        <v>0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1</v>
      </c>
      <c r="G407" s="39">
        <f>G347+F407</f>
        <v>1</v>
      </c>
      <c r="H407" s="39">
        <f t="shared" ref="H407:T407" si="141">H347+G407</f>
        <v>1</v>
      </c>
      <c r="I407" s="39">
        <f t="shared" si="141"/>
        <v>1</v>
      </c>
      <c r="J407" s="39">
        <f t="shared" si="141"/>
        <v>1</v>
      </c>
      <c r="K407" s="39">
        <f t="shared" si="141"/>
        <v>1</v>
      </c>
      <c r="L407" s="39">
        <f t="shared" si="141"/>
        <v>1</v>
      </c>
      <c r="M407" s="39">
        <f t="shared" si="141"/>
        <v>1</v>
      </c>
      <c r="N407" s="39">
        <f t="shared" si="141"/>
        <v>1</v>
      </c>
      <c r="O407" s="39">
        <f t="shared" si="141"/>
        <v>1</v>
      </c>
      <c r="P407" s="39">
        <f t="shared" si="141"/>
        <v>1</v>
      </c>
      <c r="Q407" s="39">
        <f t="shared" si="141"/>
        <v>1</v>
      </c>
      <c r="R407" s="39">
        <f t="shared" si="141"/>
        <v>1</v>
      </c>
      <c r="S407" s="39">
        <f t="shared" si="141"/>
        <v>1</v>
      </c>
      <c r="T407" s="39">
        <f t="shared" si="141"/>
        <v>1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0</v>
      </c>
      <c r="G410" s="39">
        <f t="shared" ref="G410:T410" si="142">1-G411</f>
        <v>0</v>
      </c>
      <c r="H410" s="39">
        <f t="shared" si="142"/>
        <v>0</v>
      </c>
      <c r="I410" s="39">
        <f t="shared" si="142"/>
        <v>0</v>
      </c>
      <c r="J410" s="39">
        <f t="shared" si="142"/>
        <v>0</v>
      </c>
      <c r="K410" s="39">
        <f t="shared" si="142"/>
        <v>0</v>
      </c>
      <c r="L410" s="39">
        <f t="shared" si="142"/>
        <v>0</v>
      </c>
      <c r="M410" s="39">
        <f t="shared" si="142"/>
        <v>0</v>
      </c>
      <c r="N410" s="39">
        <f t="shared" si="142"/>
        <v>0</v>
      </c>
      <c r="O410" s="39">
        <f t="shared" si="142"/>
        <v>0</v>
      </c>
      <c r="P410" s="39">
        <f t="shared" si="142"/>
        <v>0</v>
      </c>
      <c r="Q410" s="39">
        <f t="shared" si="142"/>
        <v>0</v>
      </c>
      <c r="R410" s="39">
        <f t="shared" si="142"/>
        <v>0</v>
      </c>
      <c r="S410" s="39">
        <f t="shared" si="142"/>
        <v>0</v>
      </c>
      <c r="T410" s="39">
        <f t="shared" si="142"/>
        <v>0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1</v>
      </c>
      <c r="G411" s="39">
        <f>G364+F411</f>
        <v>1</v>
      </c>
      <c r="H411" s="39">
        <f t="shared" ref="H411:T411" si="143">H364+G411</f>
        <v>1</v>
      </c>
      <c r="I411" s="39">
        <f t="shared" si="143"/>
        <v>1</v>
      </c>
      <c r="J411" s="39">
        <f t="shared" si="143"/>
        <v>1</v>
      </c>
      <c r="K411" s="39">
        <f t="shared" si="143"/>
        <v>1</v>
      </c>
      <c r="L411" s="39">
        <f t="shared" si="143"/>
        <v>1</v>
      </c>
      <c r="M411" s="39">
        <f t="shared" si="143"/>
        <v>1</v>
      </c>
      <c r="N411" s="39">
        <f t="shared" si="143"/>
        <v>1</v>
      </c>
      <c r="O411" s="39">
        <f t="shared" si="143"/>
        <v>1</v>
      </c>
      <c r="P411" s="39">
        <f t="shared" si="143"/>
        <v>1</v>
      </c>
      <c r="Q411" s="39">
        <f t="shared" si="143"/>
        <v>1</v>
      </c>
      <c r="R411" s="39">
        <f t="shared" si="143"/>
        <v>1</v>
      </c>
      <c r="S411" s="39">
        <f t="shared" si="143"/>
        <v>1</v>
      </c>
      <c r="T411" s="39">
        <f t="shared" si="143"/>
        <v>1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0</v>
      </c>
      <c r="G414" s="39">
        <f t="shared" ref="G414:T414" si="144">1-G415</f>
        <v>0</v>
      </c>
      <c r="H414" s="39">
        <f t="shared" si="144"/>
        <v>0</v>
      </c>
      <c r="I414" s="39">
        <f t="shared" si="144"/>
        <v>0</v>
      </c>
      <c r="J414" s="39">
        <f t="shared" si="144"/>
        <v>0</v>
      </c>
      <c r="K414" s="39">
        <f t="shared" si="144"/>
        <v>0</v>
      </c>
      <c r="L414" s="39">
        <f t="shared" si="144"/>
        <v>0</v>
      </c>
      <c r="M414" s="39">
        <f t="shared" si="144"/>
        <v>0</v>
      </c>
      <c r="N414" s="39">
        <f t="shared" si="144"/>
        <v>0</v>
      </c>
      <c r="O414" s="39">
        <f t="shared" si="144"/>
        <v>0</v>
      </c>
      <c r="P414" s="39">
        <f t="shared" si="144"/>
        <v>0</v>
      </c>
      <c r="Q414" s="39">
        <f t="shared" si="144"/>
        <v>0</v>
      </c>
      <c r="R414" s="39">
        <f t="shared" si="144"/>
        <v>0</v>
      </c>
      <c r="S414" s="39">
        <f t="shared" si="144"/>
        <v>0</v>
      </c>
      <c r="T414" s="39">
        <f t="shared" si="144"/>
        <v>0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1</v>
      </c>
      <c r="G415" s="39">
        <f>G381+F415</f>
        <v>1</v>
      </c>
      <c r="H415" s="39">
        <f t="shared" ref="H415:T415" si="145">H381+G415</f>
        <v>1</v>
      </c>
      <c r="I415" s="39">
        <f t="shared" si="145"/>
        <v>1</v>
      </c>
      <c r="J415" s="39">
        <f t="shared" si="145"/>
        <v>1</v>
      </c>
      <c r="K415" s="39">
        <f t="shared" si="145"/>
        <v>1</v>
      </c>
      <c r="L415" s="39">
        <f t="shared" si="145"/>
        <v>1</v>
      </c>
      <c r="M415" s="39">
        <f t="shared" si="145"/>
        <v>1</v>
      </c>
      <c r="N415" s="39">
        <f t="shared" si="145"/>
        <v>1</v>
      </c>
      <c r="O415" s="39">
        <f t="shared" si="145"/>
        <v>1</v>
      </c>
      <c r="P415" s="39">
        <f t="shared" si="145"/>
        <v>1</v>
      </c>
      <c r="Q415" s="39">
        <f t="shared" si="145"/>
        <v>1</v>
      </c>
      <c r="R415" s="39">
        <f t="shared" si="145"/>
        <v>1</v>
      </c>
      <c r="S415" s="39">
        <f t="shared" si="145"/>
        <v>1</v>
      </c>
      <c r="T415" s="39">
        <f t="shared" si="145"/>
        <v>1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4</v>
      </c>
      <c r="G417" s="38">
        <f t="shared" ref="G417:T417" ca="1" si="146">SUM(G418:G422)</f>
        <v>3</v>
      </c>
      <c r="H417" s="38">
        <f t="shared" ca="1" si="146"/>
        <v>1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0.8</v>
      </c>
      <c r="G418" s="38">
        <f t="shared" ref="G418:T418" ca="1" si="147">SUMPRODUCT(G$313:G$327*$AC$313:$AC$327)*G249</f>
        <v>0.6</v>
      </c>
      <c r="H418" s="38">
        <f t="shared" ca="1" si="147"/>
        <v>0.2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0.8</v>
      </c>
      <c r="G419" s="38">
        <f t="shared" ref="G419:T419" ca="1" si="148">SUMPRODUCT(G$330:G$344*$AC$313:$AC$327)*G250</f>
        <v>0.6</v>
      </c>
      <c r="H419" s="38">
        <f t="shared" ca="1" si="148"/>
        <v>0.2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0.8</v>
      </c>
      <c r="G420" s="38">
        <f t="shared" ref="G420:T420" ca="1" si="149">SUMPRODUCT(G$347:G$361*$AC$313:$AC$327)*G251</f>
        <v>0.6</v>
      </c>
      <c r="H420" s="38">
        <f t="shared" ca="1" si="149"/>
        <v>0.2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0.8</v>
      </c>
      <c r="G421" s="38">
        <f t="shared" ref="G421:T421" ca="1" si="150">SUMPRODUCT(G$364:G$378*$AC$313:$AC$327)*G252</f>
        <v>0.6</v>
      </c>
      <c r="H421" s="38">
        <f t="shared" ca="1" si="150"/>
        <v>0.2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0.8</v>
      </c>
      <c r="G422" s="38">
        <f t="shared" ref="G422:T422" ca="1" si="151">SUMPRODUCT(G$381:G$395*$AC$313:$AC$327)*G253</f>
        <v>0.6</v>
      </c>
      <c r="H422" s="38">
        <f t="shared" ca="1" si="151"/>
        <v>0.2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5</v>
      </c>
      <c r="G424" s="38">
        <f t="shared" ref="G424:T424" si="152">SUM(G425:G429)</f>
        <v>5</v>
      </c>
      <c r="H424" s="38">
        <f t="shared" si="152"/>
        <v>5</v>
      </c>
      <c r="I424" s="38">
        <f t="shared" si="152"/>
        <v>5</v>
      </c>
      <c r="J424" s="38">
        <f t="shared" si="152"/>
        <v>5</v>
      </c>
      <c r="K424" s="38">
        <f t="shared" si="152"/>
        <v>5</v>
      </c>
      <c r="L424" s="38">
        <f t="shared" si="152"/>
        <v>5</v>
      </c>
      <c r="M424" s="38">
        <f t="shared" si="152"/>
        <v>5</v>
      </c>
      <c r="N424" s="38">
        <f t="shared" si="152"/>
        <v>5</v>
      </c>
      <c r="O424" s="38">
        <f t="shared" si="152"/>
        <v>5</v>
      </c>
      <c r="P424" s="38">
        <f t="shared" si="152"/>
        <v>5</v>
      </c>
      <c r="Q424" s="38">
        <f t="shared" si="152"/>
        <v>5</v>
      </c>
      <c r="R424" s="38">
        <f t="shared" si="152"/>
        <v>5</v>
      </c>
      <c r="S424" s="38">
        <f t="shared" si="152"/>
        <v>5</v>
      </c>
      <c r="T424" s="38">
        <f t="shared" si="152"/>
        <v>5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1</v>
      </c>
      <c r="G425" s="38">
        <f t="shared" si="153"/>
        <v>1</v>
      </c>
      <c r="H425" s="38">
        <f t="shared" si="153"/>
        <v>1</v>
      </c>
      <c r="I425" s="38">
        <f t="shared" si="153"/>
        <v>1</v>
      </c>
      <c r="J425" s="38">
        <f t="shared" si="153"/>
        <v>1</v>
      </c>
      <c r="K425" s="38">
        <f t="shared" si="153"/>
        <v>1</v>
      </c>
      <c r="L425" s="38">
        <f t="shared" si="153"/>
        <v>1</v>
      </c>
      <c r="M425" s="38">
        <f t="shared" si="153"/>
        <v>1</v>
      </c>
      <c r="N425" s="38">
        <f t="shared" si="153"/>
        <v>1</v>
      </c>
      <c r="O425" s="38">
        <f t="shared" si="153"/>
        <v>1</v>
      </c>
      <c r="P425" s="38">
        <f t="shared" si="153"/>
        <v>1</v>
      </c>
      <c r="Q425" s="38">
        <f t="shared" si="153"/>
        <v>1</v>
      </c>
      <c r="R425" s="38">
        <f t="shared" si="153"/>
        <v>1</v>
      </c>
      <c r="S425" s="38">
        <f t="shared" si="153"/>
        <v>1</v>
      </c>
      <c r="T425" s="38">
        <f t="shared" si="153"/>
        <v>1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1</v>
      </c>
      <c r="G426" s="38">
        <f t="shared" si="154"/>
        <v>1</v>
      </c>
      <c r="H426" s="38">
        <f t="shared" si="154"/>
        <v>1</v>
      </c>
      <c r="I426" s="38">
        <f t="shared" si="154"/>
        <v>1</v>
      </c>
      <c r="J426" s="38">
        <f t="shared" si="154"/>
        <v>1</v>
      </c>
      <c r="K426" s="38">
        <f t="shared" si="154"/>
        <v>1</v>
      </c>
      <c r="L426" s="38">
        <f t="shared" si="154"/>
        <v>1</v>
      </c>
      <c r="M426" s="38">
        <f t="shared" si="154"/>
        <v>1</v>
      </c>
      <c r="N426" s="38">
        <f t="shared" si="154"/>
        <v>1</v>
      </c>
      <c r="O426" s="38">
        <f t="shared" si="154"/>
        <v>1</v>
      </c>
      <c r="P426" s="38">
        <f t="shared" si="154"/>
        <v>1</v>
      </c>
      <c r="Q426" s="38">
        <f t="shared" si="154"/>
        <v>1</v>
      </c>
      <c r="R426" s="38">
        <f t="shared" si="154"/>
        <v>1</v>
      </c>
      <c r="S426" s="38">
        <f t="shared" si="154"/>
        <v>1</v>
      </c>
      <c r="T426" s="38">
        <f t="shared" si="154"/>
        <v>1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1</v>
      </c>
      <c r="G427" s="38">
        <f t="shared" si="155"/>
        <v>1</v>
      </c>
      <c r="H427" s="38">
        <f t="shared" si="155"/>
        <v>1</v>
      </c>
      <c r="I427" s="38">
        <f t="shared" si="155"/>
        <v>1</v>
      </c>
      <c r="J427" s="38">
        <f t="shared" si="155"/>
        <v>1</v>
      </c>
      <c r="K427" s="38">
        <f t="shared" si="155"/>
        <v>1</v>
      </c>
      <c r="L427" s="38">
        <f t="shared" si="155"/>
        <v>1</v>
      </c>
      <c r="M427" s="38">
        <f t="shared" si="155"/>
        <v>1</v>
      </c>
      <c r="N427" s="38">
        <f t="shared" si="155"/>
        <v>1</v>
      </c>
      <c r="O427" s="38">
        <f t="shared" si="155"/>
        <v>1</v>
      </c>
      <c r="P427" s="38">
        <f t="shared" si="155"/>
        <v>1</v>
      </c>
      <c r="Q427" s="38">
        <f t="shared" si="155"/>
        <v>1</v>
      </c>
      <c r="R427" s="38">
        <f t="shared" si="155"/>
        <v>1</v>
      </c>
      <c r="S427" s="38">
        <f t="shared" si="155"/>
        <v>1</v>
      </c>
      <c r="T427" s="38">
        <f t="shared" si="155"/>
        <v>1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1</v>
      </c>
      <c r="G428" s="38">
        <f t="shared" si="156"/>
        <v>1</v>
      </c>
      <c r="H428" s="38">
        <f t="shared" si="156"/>
        <v>1</v>
      </c>
      <c r="I428" s="38">
        <f t="shared" si="156"/>
        <v>1</v>
      </c>
      <c r="J428" s="38">
        <f t="shared" si="156"/>
        <v>1</v>
      </c>
      <c r="K428" s="38">
        <f t="shared" si="156"/>
        <v>1</v>
      </c>
      <c r="L428" s="38">
        <f t="shared" si="156"/>
        <v>1</v>
      </c>
      <c r="M428" s="38">
        <f t="shared" si="156"/>
        <v>1</v>
      </c>
      <c r="N428" s="38">
        <f t="shared" si="156"/>
        <v>1</v>
      </c>
      <c r="O428" s="38">
        <f t="shared" si="156"/>
        <v>1</v>
      </c>
      <c r="P428" s="38">
        <f t="shared" si="156"/>
        <v>1</v>
      </c>
      <c r="Q428" s="38">
        <f t="shared" si="156"/>
        <v>1</v>
      </c>
      <c r="R428" s="38">
        <f t="shared" si="156"/>
        <v>1</v>
      </c>
      <c r="S428" s="38">
        <f t="shared" si="156"/>
        <v>1</v>
      </c>
      <c r="T428" s="38">
        <f t="shared" si="156"/>
        <v>1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1</v>
      </c>
      <c r="G429" s="38">
        <f t="shared" si="157"/>
        <v>1</v>
      </c>
      <c r="H429" s="38">
        <f t="shared" si="157"/>
        <v>1</v>
      </c>
      <c r="I429" s="38">
        <f t="shared" si="157"/>
        <v>1</v>
      </c>
      <c r="J429" s="38">
        <f t="shared" si="157"/>
        <v>1</v>
      </c>
      <c r="K429" s="38">
        <f t="shared" si="157"/>
        <v>1</v>
      </c>
      <c r="L429" s="38">
        <f t="shared" si="157"/>
        <v>1</v>
      </c>
      <c r="M429" s="38">
        <f t="shared" si="157"/>
        <v>1</v>
      </c>
      <c r="N429" s="38">
        <f t="shared" si="157"/>
        <v>1</v>
      </c>
      <c r="O429" s="38">
        <f t="shared" si="157"/>
        <v>1</v>
      </c>
      <c r="P429" s="38">
        <f t="shared" si="157"/>
        <v>1</v>
      </c>
      <c r="Q429" s="38">
        <f t="shared" si="157"/>
        <v>1</v>
      </c>
      <c r="R429" s="38">
        <f t="shared" si="157"/>
        <v>1</v>
      </c>
      <c r="S429" s="38">
        <f t="shared" si="157"/>
        <v>1</v>
      </c>
      <c r="T429" s="38">
        <f t="shared" si="157"/>
        <v>1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5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1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1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1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1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1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UP5</v>
      </c>
      <c r="G441" s="15" t="str">
        <f t="shared" ref="G441:T441" si="161">G$109</f>
        <v>UP5</v>
      </c>
      <c r="H441" s="15" t="str">
        <f t="shared" si="161"/>
        <v>UP5</v>
      </c>
      <c r="I441" s="15" t="str">
        <f t="shared" si="161"/>
        <v>PP4</v>
      </c>
      <c r="J441" s="15" t="str">
        <f t="shared" si="161"/>
        <v>PP4</v>
      </c>
      <c r="K441" s="15" t="str">
        <f t="shared" si="161"/>
        <v>PP4</v>
      </c>
      <c r="L441" s="15" t="str">
        <f t="shared" si="161"/>
        <v>PP4</v>
      </c>
      <c r="M441" s="15" t="str">
        <f t="shared" si="161"/>
        <v>PP4</v>
      </c>
      <c r="N441" s="15" t="str">
        <f t="shared" si="161"/>
        <v>PP4</v>
      </c>
      <c r="O441" s="15" t="str">
        <f t="shared" si="161"/>
        <v>PP4</v>
      </c>
      <c r="P441" s="15" t="str">
        <f t="shared" si="161"/>
        <v>PP4</v>
      </c>
      <c r="Q441" s="15" t="str">
        <f t="shared" si="161"/>
        <v>PP4</v>
      </c>
      <c r="R441" s="15" t="str">
        <f t="shared" si="161"/>
        <v>PP4</v>
      </c>
      <c r="S441" s="15" t="str">
        <f t="shared" si="161"/>
        <v>PP4</v>
      </c>
      <c r="T441" s="15" t="str">
        <f t="shared" si="161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UP5</v>
      </c>
      <c r="G458" s="15" t="str">
        <f t="shared" ref="G458:T458" si="163">G$110</f>
        <v>UP5</v>
      </c>
      <c r="H458" s="15" t="str">
        <f t="shared" si="163"/>
        <v>UP5</v>
      </c>
      <c r="I458" s="15" t="str">
        <f t="shared" si="163"/>
        <v>PP4</v>
      </c>
      <c r="J458" s="15" t="str">
        <f t="shared" si="163"/>
        <v>PP4</v>
      </c>
      <c r="K458" s="15" t="str">
        <f t="shared" si="163"/>
        <v>PP4</v>
      </c>
      <c r="L458" s="15" t="str">
        <f t="shared" si="163"/>
        <v>PP4</v>
      </c>
      <c r="M458" s="15" t="str">
        <f t="shared" si="163"/>
        <v>PP4</v>
      </c>
      <c r="N458" s="15" t="str">
        <f t="shared" si="163"/>
        <v>PP4</v>
      </c>
      <c r="O458" s="15" t="str">
        <f t="shared" si="163"/>
        <v>PP4</v>
      </c>
      <c r="P458" s="15" t="str">
        <f t="shared" si="163"/>
        <v>PP4</v>
      </c>
      <c r="Q458" s="15" t="str">
        <f t="shared" si="163"/>
        <v>PP4</v>
      </c>
      <c r="R458" s="15" t="str">
        <f t="shared" si="163"/>
        <v>PP4</v>
      </c>
      <c r="S458" s="15" t="str">
        <f t="shared" si="163"/>
        <v>PP4</v>
      </c>
      <c r="T458" s="15" t="str">
        <f t="shared" si="163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UP5</v>
      </c>
      <c r="G475" s="15" t="str">
        <f t="shared" ref="G475:T475" si="165">G$111</f>
        <v>UP5</v>
      </c>
      <c r="H475" s="15" t="str">
        <f t="shared" si="165"/>
        <v>UP5</v>
      </c>
      <c r="I475" s="15" t="str">
        <f t="shared" si="165"/>
        <v>PP4</v>
      </c>
      <c r="J475" s="15" t="str">
        <f t="shared" si="165"/>
        <v>PP4</v>
      </c>
      <c r="K475" s="15" t="str">
        <f t="shared" si="165"/>
        <v>PP4</v>
      </c>
      <c r="L475" s="15" t="str">
        <f t="shared" si="165"/>
        <v>PP4</v>
      </c>
      <c r="M475" s="15" t="str">
        <f t="shared" si="165"/>
        <v>PP4</v>
      </c>
      <c r="N475" s="15" t="str">
        <f t="shared" si="165"/>
        <v>PP4</v>
      </c>
      <c r="O475" s="15" t="str">
        <f t="shared" si="165"/>
        <v>PP4</v>
      </c>
      <c r="P475" s="15" t="str">
        <f t="shared" si="165"/>
        <v>PP4</v>
      </c>
      <c r="Q475" s="15" t="str">
        <f t="shared" si="165"/>
        <v>PP4</v>
      </c>
      <c r="R475" s="15" t="str">
        <f t="shared" si="165"/>
        <v>PP4</v>
      </c>
      <c r="S475" s="15" t="str">
        <f t="shared" si="165"/>
        <v>PP4</v>
      </c>
      <c r="T475" s="15" t="str">
        <f t="shared" si="165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UP5</v>
      </c>
      <c r="G492" s="15" t="str">
        <f t="shared" ref="G492:T492" si="167">G$112</f>
        <v>UP5</v>
      </c>
      <c r="H492" s="15" t="str">
        <f t="shared" si="167"/>
        <v>UP5</v>
      </c>
      <c r="I492" s="15" t="str">
        <f t="shared" si="167"/>
        <v>PP4</v>
      </c>
      <c r="J492" s="15" t="str">
        <f t="shared" si="167"/>
        <v>PP4</v>
      </c>
      <c r="K492" s="15" t="str">
        <f t="shared" si="167"/>
        <v>PP4</v>
      </c>
      <c r="L492" s="15" t="str">
        <f t="shared" si="167"/>
        <v>PP4</v>
      </c>
      <c r="M492" s="15" t="str">
        <f t="shared" si="167"/>
        <v>PP4</v>
      </c>
      <c r="N492" s="15" t="str">
        <f t="shared" si="167"/>
        <v>PP4</v>
      </c>
      <c r="O492" s="15" t="str">
        <f t="shared" si="167"/>
        <v>PP4</v>
      </c>
      <c r="P492" s="15" t="str">
        <f t="shared" si="167"/>
        <v>PP4</v>
      </c>
      <c r="Q492" s="15" t="str">
        <f t="shared" si="167"/>
        <v>PP4</v>
      </c>
      <c r="R492" s="15" t="str">
        <f t="shared" si="167"/>
        <v>PP4</v>
      </c>
      <c r="S492" s="15" t="str">
        <f t="shared" si="167"/>
        <v>PP4</v>
      </c>
      <c r="T492" s="15" t="str">
        <f t="shared" si="167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UP5</v>
      </c>
      <c r="G509" s="15" t="str">
        <f t="shared" ref="G509:T509" si="169">G$113</f>
        <v>UP5</v>
      </c>
      <c r="H509" s="15" t="str">
        <f t="shared" si="169"/>
        <v>UP5</v>
      </c>
      <c r="I509" s="15" t="str">
        <f t="shared" si="169"/>
        <v>PP4</v>
      </c>
      <c r="J509" s="15" t="str">
        <f t="shared" si="169"/>
        <v>PP4</v>
      </c>
      <c r="K509" s="15" t="str">
        <f t="shared" si="169"/>
        <v>PP4</v>
      </c>
      <c r="L509" s="15" t="str">
        <f t="shared" si="169"/>
        <v>PP4</v>
      </c>
      <c r="M509" s="15" t="str">
        <f t="shared" si="169"/>
        <v>PP4</v>
      </c>
      <c r="N509" s="15" t="str">
        <f t="shared" si="169"/>
        <v>PP4</v>
      </c>
      <c r="O509" s="15" t="str">
        <f t="shared" si="169"/>
        <v>PP4</v>
      </c>
      <c r="P509" s="15" t="str">
        <f t="shared" si="169"/>
        <v>PP4</v>
      </c>
      <c r="Q509" s="15" t="str">
        <f t="shared" si="169"/>
        <v>PP4</v>
      </c>
      <c r="R509" s="15" t="str">
        <f t="shared" si="169"/>
        <v>PP4</v>
      </c>
      <c r="S509" s="15" t="str">
        <f t="shared" si="169"/>
        <v>PP4</v>
      </c>
      <c r="T509" s="15" t="str">
        <f t="shared" si="169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264</v>
      </c>
      <c r="G593" s="15">
        <f t="shared" ca="1" si="201"/>
        <v>216</v>
      </c>
      <c r="H593" s="15">
        <f t="shared" ca="1" si="201"/>
        <v>78</v>
      </c>
      <c r="I593" s="15">
        <f t="shared" ca="1" si="201"/>
        <v>0</v>
      </c>
      <c r="J593" s="15">
        <f t="shared" ca="1" si="201"/>
        <v>0</v>
      </c>
      <c r="K593" s="15">
        <f t="shared" ca="1" si="201"/>
        <v>0</v>
      </c>
      <c r="L593" s="15">
        <f t="shared" ca="1" si="201"/>
        <v>0</v>
      </c>
      <c r="M593" s="15">
        <f t="shared" ca="1" si="201"/>
        <v>0</v>
      </c>
      <c r="N593" s="15">
        <f t="shared" ca="1" si="201"/>
        <v>0</v>
      </c>
      <c r="O593" s="15">
        <f t="shared" ca="1" si="201"/>
        <v>0</v>
      </c>
      <c r="P593" s="15">
        <f t="shared" ca="1" si="201"/>
        <v>0</v>
      </c>
      <c r="Q593" s="15">
        <f t="shared" ca="1" si="201"/>
        <v>0</v>
      </c>
      <c r="R593" s="15">
        <f t="shared" ca="1" si="201"/>
        <v>0</v>
      </c>
      <c r="S593" s="15">
        <f t="shared" ca="1" si="201"/>
        <v>0</v>
      </c>
      <c r="T593" s="15">
        <f t="shared" ca="1" si="201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125</v>
      </c>
      <c r="I594" s="15">
        <f t="shared" ca="1" si="202"/>
        <v>187.5</v>
      </c>
      <c r="J594" s="15">
        <f t="shared" ca="1" si="202"/>
        <v>250</v>
      </c>
      <c r="K594" s="15">
        <f t="shared" ca="1" si="202"/>
        <v>625</v>
      </c>
      <c r="L594" s="15">
        <f t="shared" ca="1" si="202"/>
        <v>875</v>
      </c>
      <c r="M594" s="15">
        <f t="shared" ca="1" si="202"/>
        <v>1000</v>
      </c>
      <c r="N594" s="15">
        <f t="shared" ca="1" si="202"/>
        <v>1250</v>
      </c>
      <c r="O594" s="15">
        <f t="shared" ca="1" si="202"/>
        <v>1250</v>
      </c>
      <c r="P594" s="15">
        <f t="shared" ca="1" si="202"/>
        <v>1250</v>
      </c>
      <c r="Q594" s="15">
        <f t="shared" ca="1" si="202"/>
        <v>1250</v>
      </c>
      <c r="R594" s="15">
        <f t="shared" ca="1" si="202"/>
        <v>1250</v>
      </c>
      <c r="S594" s="15">
        <f t="shared" ca="1" si="202"/>
        <v>1250</v>
      </c>
      <c r="T594" s="15">
        <f t="shared" ca="1" si="202"/>
        <v>1250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715.00000000000011</v>
      </c>
      <c r="H596" s="15">
        <f t="shared" ca="1" si="204"/>
        <v>357.50000000000006</v>
      </c>
      <c r="I596" s="15">
        <f t="shared" ca="1" si="204"/>
        <v>119.16666666666667</v>
      </c>
      <c r="J596" s="15">
        <f t="shared" ca="1" si="204"/>
        <v>59.583333333333336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396.00000000000006</v>
      </c>
      <c r="G602" s="15">
        <f t="shared" ca="1" si="208"/>
        <v>291.59999999999997</v>
      </c>
      <c r="H602" s="15">
        <f t="shared" ca="1" si="208"/>
        <v>105.30000000000001</v>
      </c>
      <c r="I602" s="15">
        <f t="shared" ca="1" si="208"/>
        <v>0</v>
      </c>
      <c r="J602" s="15">
        <f t="shared" ca="1" si="208"/>
        <v>0</v>
      </c>
      <c r="K602" s="15">
        <f t="shared" ca="1" si="208"/>
        <v>0</v>
      </c>
      <c r="L602" s="15">
        <f t="shared" ca="1" si="208"/>
        <v>0</v>
      </c>
      <c r="M602" s="15">
        <f t="shared" ca="1" si="208"/>
        <v>0</v>
      </c>
      <c r="N602" s="15">
        <f t="shared" ca="1" si="208"/>
        <v>0</v>
      </c>
      <c r="O602" s="15">
        <f t="shared" ca="1" si="208"/>
        <v>0</v>
      </c>
      <c r="P602" s="15">
        <f t="shared" ca="1" si="208"/>
        <v>0</v>
      </c>
      <c r="Q602" s="15">
        <f t="shared" ca="1" si="208"/>
        <v>0</v>
      </c>
      <c r="R602" s="15">
        <f t="shared" ca="1" si="208"/>
        <v>0</v>
      </c>
      <c r="S602" s="15">
        <f t="shared" ca="1" si="208"/>
        <v>0</v>
      </c>
      <c r="T602" s="15">
        <f t="shared" ca="1" si="208"/>
        <v>0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125</v>
      </c>
      <c r="I603" s="15">
        <f t="shared" ca="1" si="209"/>
        <v>187.5</v>
      </c>
      <c r="J603" s="15">
        <f t="shared" ca="1" si="209"/>
        <v>250</v>
      </c>
      <c r="K603" s="15">
        <f t="shared" ca="1" si="209"/>
        <v>625</v>
      </c>
      <c r="L603" s="15">
        <f t="shared" ca="1" si="209"/>
        <v>875</v>
      </c>
      <c r="M603" s="15">
        <f t="shared" ca="1" si="209"/>
        <v>1000</v>
      </c>
      <c r="N603" s="15">
        <f t="shared" ca="1" si="209"/>
        <v>1250</v>
      </c>
      <c r="O603" s="15">
        <f t="shared" ca="1" si="209"/>
        <v>1250</v>
      </c>
      <c r="P603" s="15">
        <f t="shared" ca="1" si="209"/>
        <v>1250</v>
      </c>
      <c r="Q603" s="15">
        <f t="shared" ca="1" si="209"/>
        <v>1250</v>
      </c>
      <c r="R603" s="15">
        <f t="shared" ca="1" si="209"/>
        <v>1250</v>
      </c>
      <c r="S603" s="15">
        <f t="shared" ca="1" si="209"/>
        <v>1250</v>
      </c>
      <c r="T603" s="15">
        <f t="shared" ca="1" si="209"/>
        <v>1250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715.00000000000011</v>
      </c>
      <c r="H605" s="15">
        <f t="shared" ca="1" si="211"/>
        <v>357.50000000000006</v>
      </c>
      <c r="I605" s="15">
        <f t="shared" ca="1" si="211"/>
        <v>119.16666666666667</v>
      </c>
      <c r="J605" s="15">
        <f t="shared" ca="1" si="211"/>
        <v>59.583333333333336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189.33333333333334</v>
      </c>
      <c r="G611" s="15">
        <f t="shared" ca="1" si="215"/>
        <v>153.67407407407407</v>
      </c>
      <c r="H611" s="15">
        <f t="shared" ca="1" si="215"/>
        <v>54.192592592592604</v>
      </c>
      <c r="I611" s="15">
        <f t="shared" ca="1" si="215"/>
        <v>0</v>
      </c>
      <c r="J611" s="15">
        <f t="shared" ca="1" si="215"/>
        <v>0</v>
      </c>
      <c r="K611" s="15">
        <f t="shared" ca="1" si="215"/>
        <v>0</v>
      </c>
      <c r="L611" s="15">
        <f t="shared" ca="1" si="215"/>
        <v>0</v>
      </c>
      <c r="M611" s="15">
        <f t="shared" ca="1" si="215"/>
        <v>0</v>
      </c>
      <c r="N611" s="15">
        <f t="shared" ca="1" si="215"/>
        <v>0</v>
      </c>
      <c r="O611" s="15">
        <f t="shared" ca="1" si="215"/>
        <v>0</v>
      </c>
      <c r="P611" s="15">
        <f t="shared" ca="1" si="215"/>
        <v>0</v>
      </c>
      <c r="Q611" s="15">
        <f t="shared" ca="1" si="215"/>
        <v>0</v>
      </c>
      <c r="R611" s="15">
        <f t="shared" ca="1" si="215"/>
        <v>0</v>
      </c>
      <c r="S611" s="15">
        <f t="shared" ca="1" si="215"/>
        <v>0</v>
      </c>
      <c r="T611" s="15">
        <f t="shared" ca="1" si="215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125</v>
      </c>
      <c r="I612" s="15">
        <f t="shared" ca="1" si="216"/>
        <v>187.5</v>
      </c>
      <c r="J612" s="15">
        <f t="shared" ca="1" si="216"/>
        <v>250</v>
      </c>
      <c r="K612" s="15">
        <f t="shared" ca="1" si="216"/>
        <v>625</v>
      </c>
      <c r="L612" s="15">
        <f t="shared" ca="1" si="216"/>
        <v>875</v>
      </c>
      <c r="M612" s="15">
        <f t="shared" ca="1" si="216"/>
        <v>1000</v>
      </c>
      <c r="N612" s="15">
        <f t="shared" ca="1" si="216"/>
        <v>1250</v>
      </c>
      <c r="O612" s="15">
        <f t="shared" ca="1" si="216"/>
        <v>1250</v>
      </c>
      <c r="P612" s="15">
        <f t="shared" ca="1" si="216"/>
        <v>1250</v>
      </c>
      <c r="Q612" s="15">
        <f t="shared" ca="1" si="216"/>
        <v>1250</v>
      </c>
      <c r="R612" s="15">
        <f t="shared" ca="1" si="216"/>
        <v>1250</v>
      </c>
      <c r="S612" s="15">
        <f t="shared" ca="1" si="216"/>
        <v>1250</v>
      </c>
      <c r="T612" s="15">
        <f t="shared" ca="1" si="216"/>
        <v>1250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715.00000000000011</v>
      </c>
      <c r="H614" s="15">
        <f t="shared" ca="1" si="218"/>
        <v>357.50000000000006</v>
      </c>
      <c r="I614" s="15">
        <f t="shared" ca="1" si="218"/>
        <v>119.16666666666667</v>
      </c>
      <c r="J614" s="15">
        <f t="shared" ca="1" si="218"/>
        <v>59.583333333333336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413.33333333333343</v>
      </c>
      <c r="G620" s="15">
        <f t="shared" ca="1" si="222"/>
        <v>320</v>
      </c>
      <c r="H620" s="15">
        <f t="shared" ca="1" si="222"/>
        <v>110</v>
      </c>
      <c r="I620" s="15">
        <f t="shared" ca="1" si="222"/>
        <v>0</v>
      </c>
      <c r="J620" s="15">
        <f t="shared" ca="1" si="222"/>
        <v>0</v>
      </c>
      <c r="K620" s="15">
        <f t="shared" ca="1" si="222"/>
        <v>0</v>
      </c>
      <c r="L620" s="15">
        <f t="shared" ca="1" si="222"/>
        <v>0</v>
      </c>
      <c r="M620" s="15">
        <f t="shared" ca="1" si="222"/>
        <v>0</v>
      </c>
      <c r="N620" s="15">
        <f t="shared" ca="1" si="222"/>
        <v>0</v>
      </c>
      <c r="O620" s="15">
        <f t="shared" ca="1" si="222"/>
        <v>0</v>
      </c>
      <c r="P620" s="15">
        <f t="shared" ca="1" si="222"/>
        <v>0</v>
      </c>
      <c r="Q620" s="15">
        <f t="shared" ca="1" si="222"/>
        <v>0</v>
      </c>
      <c r="R620" s="15">
        <f t="shared" ca="1" si="222"/>
        <v>0</v>
      </c>
      <c r="S620" s="15">
        <f t="shared" ca="1" si="222"/>
        <v>0</v>
      </c>
      <c r="T620" s="15">
        <f t="shared" ca="1" si="222"/>
        <v>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125</v>
      </c>
      <c r="I621" s="15">
        <f t="shared" ca="1" si="223"/>
        <v>187.5</v>
      </c>
      <c r="J621" s="15">
        <f t="shared" ca="1" si="223"/>
        <v>250</v>
      </c>
      <c r="K621" s="15">
        <f t="shared" ca="1" si="223"/>
        <v>625</v>
      </c>
      <c r="L621" s="15">
        <f t="shared" ca="1" si="223"/>
        <v>875</v>
      </c>
      <c r="M621" s="15">
        <f t="shared" ca="1" si="223"/>
        <v>1000</v>
      </c>
      <c r="N621" s="15">
        <f t="shared" ca="1" si="223"/>
        <v>1250</v>
      </c>
      <c r="O621" s="15">
        <f t="shared" ca="1" si="223"/>
        <v>1250</v>
      </c>
      <c r="P621" s="15">
        <f t="shared" ca="1" si="223"/>
        <v>1250</v>
      </c>
      <c r="Q621" s="15">
        <f t="shared" ca="1" si="223"/>
        <v>1250</v>
      </c>
      <c r="R621" s="15">
        <f t="shared" ca="1" si="223"/>
        <v>1250</v>
      </c>
      <c r="S621" s="15">
        <f t="shared" ca="1" si="223"/>
        <v>1250</v>
      </c>
      <c r="T621" s="15">
        <f t="shared" ca="1" si="223"/>
        <v>1250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715.00000000000011</v>
      </c>
      <c r="H623" s="15">
        <f t="shared" ca="1" si="225"/>
        <v>357.50000000000006</v>
      </c>
      <c r="I623" s="15">
        <f t="shared" ca="1" si="225"/>
        <v>119.16666666666667</v>
      </c>
      <c r="J623" s="15">
        <f t="shared" ca="1" si="225"/>
        <v>59.583333333333336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284</v>
      </c>
      <c r="G629" s="15">
        <f t="shared" ca="1" si="229"/>
        <v>246</v>
      </c>
      <c r="H629" s="15">
        <f t="shared" ca="1" si="229"/>
        <v>93</v>
      </c>
      <c r="I629" s="15">
        <f t="shared" ca="1" si="229"/>
        <v>0</v>
      </c>
      <c r="J629" s="15">
        <f t="shared" ca="1" si="229"/>
        <v>0</v>
      </c>
      <c r="K629" s="15">
        <f t="shared" ca="1" si="229"/>
        <v>0</v>
      </c>
      <c r="L629" s="15">
        <f t="shared" ca="1" si="229"/>
        <v>0</v>
      </c>
      <c r="M629" s="15">
        <f t="shared" ca="1" si="229"/>
        <v>0</v>
      </c>
      <c r="N629" s="15">
        <f t="shared" ca="1" si="229"/>
        <v>0</v>
      </c>
      <c r="O629" s="15">
        <f t="shared" ca="1" si="229"/>
        <v>0</v>
      </c>
      <c r="P629" s="15">
        <f t="shared" ca="1" si="229"/>
        <v>0</v>
      </c>
      <c r="Q629" s="15">
        <f t="shared" ca="1" si="229"/>
        <v>0</v>
      </c>
      <c r="R629" s="15">
        <f t="shared" ca="1" si="229"/>
        <v>0</v>
      </c>
      <c r="S629" s="15">
        <f t="shared" ca="1" si="229"/>
        <v>0</v>
      </c>
      <c r="T629" s="15">
        <f t="shared" ca="1" si="229"/>
        <v>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125</v>
      </c>
      <c r="I630" s="15">
        <f t="shared" ca="1" si="230"/>
        <v>187.5</v>
      </c>
      <c r="J630" s="15">
        <f t="shared" ca="1" si="230"/>
        <v>250</v>
      </c>
      <c r="K630" s="15">
        <f t="shared" ca="1" si="230"/>
        <v>625</v>
      </c>
      <c r="L630" s="15">
        <f t="shared" ca="1" si="230"/>
        <v>875</v>
      </c>
      <c r="M630" s="15">
        <f t="shared" ca="1" si="230"/>
        <v>1000</v>
      </c>
      <c r="N630" s="15">
        <f t="shared" ca="1" si="230"/>
        <v>1250</v>
      </c>
      <c r="O630" s="15">
        <f t="shared" ca="1" si="230"/>
        <v>1250</v>
      </c>
      <c r="P630" s="15">
        <f t="shared" ca="1" si="230"/>
        <v>1250</v>
      </c>
      <c r="Q630" s="15">
        <f t="shared" ca="1" si="230"/>
        <v>1250</v>
      </c>
      <c r="R630" s="15">
        <f t="shared" ca="1" si="230"/>
        <v>1250</v>
      </c>
      <c r="S630" s="15">
        <f t="shared" ca="1" si="230"/>
        <v>1250</v>
      </c>
      <c r="T630" s="15">
        <f t="shared" ca="1" si="230"/>
        <v>1250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715.00000000000011</v>
      </c>
      <c r="H632" s="15">
        <f t="shared" ca="1" si="232"/>
        <v>357.50000000000006</v>
      </c>
      <c r="I632" s="15">
        <f t="shared" ca="1" si="232"/>
        <v>119.16666666666667</v>
      </c>
      <c r="J632" s="15">
        <f t="shared" ca="1" si="232"/>
        <v>59.583333333333336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1546.6666666666667</v>
      </c>
      <c r="G653" s="15">
        <f t="shared" ref="G653:T653" ca="1" si="236">SUM(G654:G656)</f>
        <v>1227.2740740740742</v>
      </c>
      <c r="H653" s="15">
        <f t="shared" ca="1" si="236"/>
        <v>1065.4925925925927</v>
      </c>
      <c r="I653" s="15">
        <f t="shared" ca="1" si="236"/>
        <v>937.5</v>
      </c>
      <c r="J653" s="15">
        <f t="shared" ca="1" si="236"/>
        <v>1250</v>
      </c>
      <c r="K653" s="15">
        <f t="shared" ca="1" si="236"/>
        <v>3125</v>
      </c>
      <c r="L653" s="15">
        <f t="shared" ca="1" si="236"/>
        <v>4375</v>
      </c>
      <c r="M653" s="15">
        <f t="shared" ca="1" si="236"/>
        <v>5000</v>
      </c>
      <c r="N653" s="15">
        <f t="shared" ca="1" si="236"/>
        <v>6250</v>
      </c>
      <c r="O653" s="15">
        <f t="shared" ca="1" si="236"/>
        <v>6250</v>
      </c>
      <c r="P653" s="15">
        <f t="shared" ca="1" si="236"/>
        <v>6250</v>
      </c>
      <c r="Q653" s="15">
        <f t="shared" ca="1" si="236"/>
        <v>6250</v>
      </c>
      <c r="R653" s="15">
        <f t="shared" ca="1" si="236"/>
        <v>6250</v>
      </c>
      <c r="S653" s="15">
        <f t="shared" ca="1" si="236"/>
        <v>6250</v>
      </c>
      <c r="T653" s="15">
        <f t="shared" ca="1" si="236"/>
        <v>6250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1546.6666666666667</v>
      </c>
      <c r="G654" s="15">
        <f t="shared" ca="1" si="237"/>
        <v>1227.2740740740742</v>
      </c>
      <c r="H654" s="15">
        <f t="shared" ca="1" si="237"/>
        <v>440.49259259259259</v>
      </c>
      <c r="I654" s="15">
        <f t="shared" ca="1" si="237"/>
        <v>0</v>
      </c>
      <c r="J654" s="15">
        <f t="shared" ca="1" si="237"/>
        <v>0</v>
      </c>
      <c r="K654" s="15">
        <f t="shared" ca="1" si="237"/>
        <v>0</v>
      </c>
      <c r="L654" s="15">
        <f t="shared" ca="1" si="237"/>
        <v>0</v>
      </c>
      <c r="M654" s="15">
        <f t="shared" ca="1" si="237"/>
        <v>0</v>
      </c>
      <c r="N654" s="15">
        <f t="shared" ca="1" si="237"/>
        <v>0</v>
      </c>
      <c r="O654" s="15">
        <f t="shared" ca="1" si="237"/>
        <v>0</v>
      </c>
      <c r="P654" s="15">
        <f t="shared" ca="1" si="237"/>
        <v>0</v>
      </c>
      <c r="Q654" s="15">
        <f t="shared" ca="1" si="237"/>
        <v>0</v>
      </c>
      <c r="R654" s="15">
        <f t="shared" ca="1" si="237"/>
        <v>0</v>
      </c>
      <c r="S654" s="15">
        <f t="shared" ca="1" si="237"/>
        <v>0</v>
      </c>
      <c r="T654" s="15">
        <f t="shared" ca="1" si="237"/>
        <v>0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625</v>
      </c>
      <c r="I655" s="15">
        <f t="shared" ca="1" si="237"/>
        <v>937.5</v>
      </c>
      <c r="J655" s="15">
        <f t="shared" ca="1" si="237"/>
        <v>1250</v>
      </c>
      <c r="K655" s="15">
        <f t="shared" ca="1" si="237"/>
        <v>3125</v>
      </c>
      <c r="L655" s="15">
        <f t="shared" ca="1" si="237"/>
        <v>4375</v>
      </c>
      <c r="M655" s="15">
        <f t="shared" ca="1" si="237"/>
        <v>5000</v>
      </c>
      <c r="N655" s="15">
        <f t="shared" ca="1" si="237"/>
        <v>6250</v>
      </c>
      <c r="O655" s="15">
        <f t="shared" ca="1" si="237"/>
        <v>6250</v>
      </c>
      <c r="P655" s="15">
        <f t="shared" ca="1" si="237"/>
        <v>6250</v>
      </c>
      <c r="Q655" s="15">
        <f t="shared" ca="1" si="237"/>
        <v>6250</v>
      </c>
      <c r="R655" s="15">
        <f t="shared" ca="1" si="237"/>
        <v>6250</v>
      </c>
      <c r="S655" s="15">
        <f t="shared" ca="1" si="237"/>
        <v>6250</v>
      </c>
      <c r="T655" s="15">
        <f t="shared" ca="1" si="237"/>
        <v>6250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3575.0000000000005</v>
      </c>
      <c r="H657" s="15">
        <f t="shared" ca="1" si="238"/>
        <v>1787.5000000000002</v>
      </c>
      <c r="I657" s="15">
        <f t="shared" ca="1" si="238"/>
        <v>595.83333333333337</v>
      </c>
      <c r="J657" s="15">
        <f t="shared" ca="1" si="238"/>
        <v>297.91666666666669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309.33333333333337</v>
      </c>
      <c r="G662" s="15">
        <f t="shared" ca="1" si="242"/>
        <v>245.45481481481482</v>
      </c>
      <c r="H662" s="15">
        <f t="shared" ca="1" si="242"/>
        <v>213.09851851851855</v>
      </c>
      <c r="I662" s="15">
        <f t="shared" ca="1" si="242"/>
        <v>187.5</v>
      </c>
      <c r="J662" s="15">
        <f t="shared" ca="1" si="242"/>
        <v>250</v>
      </c>
      <c r="K662" s="15">
        <f t="shared" ca="1" si="242"/>
        <v>625</v>
      </c>
      <c r="L662" s="15">
        <f t="shared" ca="1" si="242"/>
        <v>875</v>
      </c>
      <c r="M662" s="15">
        <f t="shared" ca="1" si="242"/>
        <v>1000</v>
      </c>
      <c r="N662" s="15">
        <f t="shared" ca="1" si="242"/>
        <v>1250</v>
      </c>
      <c r="O662" s="15">
        <f t="shared" ca="1" si="242"/>
        <v>1250</v>
      </c>
      <c r="P662" s="15">
        <f t="shared" ca="1" si="242"/>
        <v>1250</v>
      </c>
      <c r="Q662" s="15">
        <f t="shared" ca="1" si="242"/>
        <v>1250</v>
      </c>
      <c r="R662" s="15">
        <f t="shared" ca="1" si="242"/>
        <v>1250</v>
      </c>
      <c r="S662" s="15">
        <f t="shared" ca="1" si="242"/>
        <v>1250</v>
      </c>
      <c r="T662" s="15">
        <f t="shared" ca="1" si="242"/>
        <v>1250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2057.0666666666666</v>
      </c>
      <c r="G672" s="15">
        <f t="shared" ca="1" si="243"/>
        <v>1632.2745185185186</v>
      </c>
      <c r="H672" s="15">
        <f t="shared" ca="1" si="243"/>
        <v>1417.1051481481484</v>
      </c>
      <c r="I672" s="15">
        <f t="shared" ca="1" si="243"/>
        <v>1246.875</v>
      </c>
      <c r="J672" s="15">
        <f t="shared" ca="1" si="243"/>
        <v>1662.5</v>
      </c>
      <c r="K672" s="15">
        <f t="shared" ca="1" si="243"/>
        <v>4156.25</v>
      </c>
      <c r="L672" s="15">
        <f t="shared" ca="1" si="243"/>
        <v>5818.75</v>
      </c>
      <c r="M672" s="15">
        <f t="shared" ca="1" si="243"/>
        <v>6650</v>
      </c>
      <c r="N672" s="15">
        <f t="shared" ca="1" si="243"/>
        <v>8312.5</v>
      </c>
      <c r="O672" s="15">
        <f t="shared" ca="1" si="243"/>
        <v>8312.5</v>
      </c>
      <c r="P672" s="15">
        <f t="shared" ca="1" si="243"/>
        <v>8312.5</v>
      </c>
      <c r="Q672" s="15">
        <f t="shared" ca="1" si="243"/>
        <v>8312.5</v>
      </c>
      <c r="R672" s="15">
        <f t="shared" ca="1" si="243"/>
        <v>8312.5</v>
      </c>
      <c r="S672" s="15">
        <f t="shared" ca="1" si="243"/>
        <v>8312.5</v>
      </c>
      <c r="T672" s="15">
        <f t="shared" ca="1" si="243"/>
        <v>8312.5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3045.1448040885866</v>
      </c>
      <c r="H673" s="15">
        <f t="shared" ca="1" si="244"/>
        <v>1522.5724020442933</v>
      </c>
      <c r="I673" s="15">
        <f t="shared" ca="1" si="244"/>
        <v>507.5241340147644</v>
      </c>
      <c r="J673" s="15">
        <f t="shared" ca="1" si="244"/>
        <v>253.7620670073822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2755.3166666666666</v>
      </c>
      <c r="G680" s="15">
        <f t="shared" ca="1" si="249"/>
        <v>5375.6693226071056</v>
      </c>
      <c r="H680" s="15">
        <f t="shared" ca="1" si="249"/>
        <v>3637.9275501924417</v>
      </c>
      <c r="I680" s="15">
        <f t="shared" ca="1" si="249"/>
        <v>2452.6491340147645</v>
      </c>
      <c r="J680" s="15">
        <f t="shared" ca="1" si="249"/>
        <v>2614.512067007382</v>
      </c>
      <c r="K680" s="15">
        <f t="shared" ca="1" si="249"/>
        <v>4854.5</v>
      </c>
      <c r="L680" s="15">
        <f t="shared" ca="1" si="249"/>
        <v>6517</v>
      </c>
      <c r="M680" s="15">
        <f t="shared" ca="1" si="249"/>
        <v>7348.25</v>
      </c>
      <c r="N680" s="15">
        <f t="shared" ca="1" si="249"/>
        <v>9010.75</v>
      </c>
      <c r="O680" s="15">
        <f t="shared" ca="1" si="249"/>
        <v>9010.75</v>
      </c>
      <c r="P680" s="15">
        <f t="shared" ca="1" si="249"/>
        <v>9010.75</v>
      </c>
      <c r="Q680" s="15">
        <f t="shared" ca="1" si="249"/>
        <v>9010.75</v>
      </c>
      <c r="R680" s="15">
        <f t="shared" ca="1" si="249"/>
        <v>9010.75</v>
      </c>
      <c r="S680" s="15">
        <f t="shared" ca="1" si="249"/>
        <v>9010.75</v>
      </c>
      <c r="T680" s="15">
        <f t="shared" ca="1" si="249"/>
        <v>9010.75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0.5</v>
      </c>
      <c r="G686" s="37">
        <f>IF(G109="UP5",Assumptions!$F$126,IF(G109="RP6",Assumptions!$F$127,1))</f>
        <v>0.5</v>
      </c>
      <c r="H686" s="37">
        <f>IF(H109="UP5",Assumptions!$F$126,IF(H109="RP6",Assumptions!$F$127,1))</f>
        <v>0.5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0.5</v>
      </c>
      <c r="G687" s="37">
        <f>IF(G110="UP5",Assumptions!$F$126,IF(G110="RP6",Assumptions!$F$127,1))</f>
        <v>0.5</v>
      </c>
      <c r="H687" s="37">
        <f>IF(H110="UP5",Assumptions!$F$126,IF(H110="RP6",Assumptions!$F$127,1))</f>
        <v>0.5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0.5</v>
      </c>
      <c r="G688" s="37">
        <f>IF(G111="UP5",Assumptions!$F$126,IF(G111="RP6",Assumptions!$F$127,1))</f>
        <v>0.5</v>
      </c>
      <c r="H688" s="37">
        <f>IF(H111="UP5",Assumptions!$F$126,IF(H111="RP6",Assumptions!$F$127,1))</f>
        <v>0.5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0.5</v>
      </c>
      <c r="G689" s="37">
        <f>IF(G112="UP5",Assumptions!$F$126,IF(G112="RP6",Assumptions!$F$127,1))</f>
        <v>0.5</v>
      </c>
      <c r="H689" s="37">
        <f>IF(H112="UP5",Assumptions!$F$126,IF(H112="RP6",Assumptions!$F$127,1))</f>
        <v>0.5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0.5</v>
      </c>
      <c r="G690" s="37">
        <f>IF(G113="UP5",Assumptions!$F$126,IF(G113="RP6",Assumptions!$F$127,1))</f>
        <v>0.5</v>
      </c>
      <c r="H690" s="37">
        <f>IF(H113="UP5",Assumptions!$F$126,IF(H113="RP6",Assumptions!$F$127,1))</f>
        <v>0.5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350</v>
      </c>
      <c r="G692" s="15">
        <f t="shared" ref="G692:T692" ca="1" si="250">IFERROR(SUM(G693:G702),0)</f>
        <v>300</v>
      </c>
      <c r="H692" s="15">
        <f t="shared" ca="1" si="250"/>
        <v>250</v>
      </c>
      <c r="I692" s="15">
        <f t="shared" ca="1" si="250"/>
        <v>450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0</v>
      </c>
      <c r="G693" s="15">
        <f>IFERROR(G249*G398*G527*INDEX(Assumptions!$H$114:$BF$118,MATCH(G97,Assumptions!$B$114:$B$118,0),MATCH(G13,Assumptions!$H$107:$BF$107,0)),0)*G569</f>
        <v>0</v>
      </c>
      <c r="H693" s="15">
        <f>IFERROR(H249*H398*H527*INDEX(Assumptions!$H$114:$BF$118,MATCH(H97,Assumptions!$B$114:$B$118,0),MATCH(H13,Assumptions!$H$107:$BF$107,0)),0)*H569</f>
        <v>0</v>
      </c>
      <c r="I693" s="15">
        <f>IFERROR(I249*I398*I527*INDEX(Assumptions!$H$114:$BF$118,MATCH(I97,Assumptions!$B$114:$B$118,0),MATCH(I13,Assumptions!$H$107:$BF$107,0)),0)*I569</f>
        <v>0</v>
      </c>
      <c r="J693" s="15">
        <f>IFERROR(J249*J398*J527*INDEX(Assumptions!$H$114:$BF$118,MATCH(J97,Assumptions!$B$114:$B$118,0),MATCH(J13,Assumptions!$H$107:$BF$107,0)),0)*J569</f>
        <v>0</v>
      </c>
      <c r="K693" s="15">
        <f>IFERROR(K249*K398*K527*INDEX(Assumptions!$H$114:$BF$118,MATCH(K97,Assumptions!$B$114:$B$118,0),MATCH(K13,Assumptions!$H$107:$BF$107,0)),0)*K569</f>
        <v>0</v>
      </c>
      <c r="L693" s="15">
        <f>IFERROR(L249*L398*L527*INDEX(Assumptions!$H$114:$BF$118,MATCH(L97,Assumptions!$B$114:$B$118,0),MATCH(L13,Assumptions!$H$107:$BF$107,0)),0)*L569</f>
        <v>0</v>
      </c>
      <c r="M693" s="15">
        <f>IFERROR(M249*M398*M527*INDEX(Assumptions!$H$114:$BF$118,MATCH(M97,Assumptions!$B$114:$B$118,0),MATCH(M13,Assumptions!$H$107:$BF$107,0)),0)*M569</f>
        <v>0</v>
      </c>
      <c r="N693" s="15">
        <f>IFERROR(N249*N398*N527*INDEX(Assumptions!$H$114:$BF$118,MATCH(N97,Assumptions!$B$114:$B$118,0),MATCH(N13,Assumptions!$H$107:$BF$107,0)),0)*N569</f>
        <v>0</v>
      </c>
      <c r="O693" s="15">
        <f>IFERROR(O249*O398*O527*INDEX(Assumptions!$H$114:$BF$118,MATCH(O97,Assumptions!$B$114:$B$118,0),MATCH(O13,Assumptions!$H$107:$BF$107,0)),0)*O569</f>
        <v>0</v>
      </c>
      <c r="P693" s="15">
        <f>IFERROR(P249*P398*P527*INDEX(Assumptions!$H$114:$BF$118,MATCH(P97,Assumptions!$B$114:$B$118,0),MATCH(P13,Assumptions!$H$107:$BF$107,0)),0)*P569</f>
        <v>0</v>
      </c>
      <c r="Q693" s="15">
        <f>IFERROR(Q249*Q398*Q527*INDEX(Assumptions!$H$114:$BF$118,MATCH(Q97,Assumptions!$B$114:$B$118,0),MATCH(Q13,Assumptions!$H$107:$BF$107,0)),0)*Q569</f>
        <v>0</v>
      </c>
      <c r="R693" s="15">
        <f>IFERROR(R249*R398*R527*INDEX(Assumptions!$H$114:$BF$118,MATCH(R97,Assumptions!$B$114:$B$118,0),MATCH(R13,Assumptions!$H$107:$BF$107,0)),0)*R569</f>
        <v>0</v>
      </c>
      <c r="S693" s="15">
        <f>IFERROR(S249*S398*S527*INDEX(Assumptions!$H$114:$BF$118,MATCH(S97,Assumptions!$B$114:$B$118,0),MATCH(S13,Assumptions!$H$107:$BF$107,0)),0)*S569</f>
        <v>0</v>
      </c>
      <c r="T693" s="15">
        <f>IFERROR(T249*T398*T527*INDEX(Assumptions!$H$114:$BF$118,MATCH(T97,Assumptions!$B$114:$B$118,0),MATCH(T13,Assumptions!$H$107:$BF$107,0)),0)*T569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0</v>
      </c>
      <c r="G694" s="15">
        <f>IFERROR(G250*G402*G531*INDEX(Assumptions!$H$114:$BF$118,MATCH(G98,Assumptions!$B$114:$B$118,0),MATCH(G14,Assumptions!$H$107:$BF$107,0)),0)*G570</f>
        <v>0</v>
      </c>
      <c r="H694" s="15">
        <f>IFERROR(H250*H402*H531*INDEX(Assumptions!$H$114:$BF$118,MATCH(H98,Assumptions!$B$114:$B$118,0),MATCH(H14,Assumptions!$H$107:$BF$107,0)),0)*H570</f>
        <v>0</v>
      </c>
      <c r="I694" s="15">
        <f>IFERROR(I250*I402*I531*INDEX(Assumptions!$H$114:$BF$118,MATCH(I98,Assumptions!$B$114:$B$118,0),MATCH(I14,Assumptions!$H$107:$BF$107,0)),0)*I570</f>
        <v>0</v>
      </c>
      <c r="J694" s="15">
        <f>IFERROR(J250*J402*J531*INDEX(Assumptions!$H$114:$BF$118,MATCH(J98,Assumptions!$B$114:$B$118,0),MATCH(J14,Assumptions!$H$107:$BF$107,0)),0)*J570</f>
        <v>0</v>
      </c>
      <c r="K694" s="15">
        <f>IFERROR(K250*K402*K531*INDEX(Assumptions!$H$114:$BF$118,MATCH(K98,Assumptions!$B$114:$B$118,0),MATCH(K14,Assumptions!$H$107:$BF$107,0)),0)*K570</f>
        <v>0</v>
      </c>
      <c r="L694" s="15">
        <f>IFERROR(L250*L402*L531*INDEX(Assumptions!$H$114:$BF$118,MATCH(L98,Assumptions!$B$114:$B$118,0),MATCH(L14,Assumptions!$H$107:$BF$107,0)),0)*L570</f>
        <v>0</v>
      </c>
      <c r="M694" s="15">
        <f>IFERROR(M250*M402*M531*INDEX(Assumptions!$H$114:$BF$118,MATCH(M98,Assumptions!$B$114:$B$118,0),MATCH(M14,Assumptions!$H$107:$BF$107,0)),0)*M570</f>
        <v>0</v>
      </c>
      <c r="N694" s="15">
        <f>IFERROR(N250*N402*N531*INDEX(Assumptions!$H$114:$BF$118,MATCH(N98,Assumptions!$B$114:$B$118,0),MATCH(N14,Assumptions!$H$107:$BF$107,0)),0)*N570</f>
        <v>0</v>
      </c>
      <c r="O694" s="15">
        <f>IFERROR(O250*O402*O531*INDEX(Assumptions!$H$114:$BF$118,MATCH(O98,Assumptions!$B$114:$B$118,0),MATCH(O14,Assumptions!$H$107:$BF$107,0)),0)*O570</f>
        <v>0</v>
      </c>
      <c r="P694" s="15">
        <f>IFERROR(P250*P402*P531*INDEX(Assumptions!$H$114:$BF$118,MATCH(P98,Assumptions!$B$114:$B$118,0),MATCH(P14,Assumptions!$H$107:$BF$107,0)),0)*P570</f>
        <v>0</v>
      </c>
      <c r="Q694" s="15">
        <f>IFERROR(Q250*Q402*Q531*INDEX(Assumptions!$H$114:$BF$118,MATCH(Q98,Assumptions!$B$114:$B$118,0),MATCH(Q14,Assumptions!$H$107:$BF$107,0)),0)*Q570</f>
        <v>0</v>
      </c>
      <c r="R694" s="15">
        <f>IFERROR(R250*R402*R531*INDEX(Assumptions!$H$114:$BF$118,MATCH(R98,Assumptions!$B$114:$B$118,0),MATCH(R14,Assumptions!$H$107:$BF$107,0)),0)*R570</f>
        <v>0</v>
      </c>
      <c r="S694" s="15">
        <f>IFERROR(S250*S402*S531*INDEX(Assumptions!$H$114:$BF$118,MATCH(S98,Assumptions!$B$114:$B$118,0),MATCH(S14,Assumptions!$H$107:$BF$107,0)),0)*S570</f>
        <v>0</v>
      </c>
      <c r="T694" s="15">
        <f>IFERROR(T250*T402*T531*INDEX(Assumptions!$H$114:$BF$118,MATCH(T98,Assumptions!$B$114:$B$118,0),MATCH(T14,Assumptions!$H$107:$BF$107,0)),0)*T570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0</v>
      </c>
      <c r="G695" s="15">
        <f>IFERROR(G251*G406*G535*INDEX(Assumptions!$H$114:$BF$118,MATCH(G99,Assumptions!$B$114:$B$118,0),MATCH(G15,Assumptions!$H$107:$BF$107,0)),0)*G571</f>
        <v>0</v>
      </c>
      <c r="H695" s="15">
        <f>IFERROR(H251*H406*H535*INDEX(Assumptions!$H$114:$BF$118,MATCH(H99,Assumptions!$B$114:$B$118,0),MATCH(H15,Assumptions!$H$107:$BF$107,0)),0)*H571</f>
        <v>0</v>
      </c>
      <c r="I695" s="15">
        <f>IFERROR(I251*I406*I535*INDEX(Assumptions!$H$114:$BF$118,MATCH(I99,Assumptions!$B$114:$B$118,0),MATCH(I15,Assumptions!$H$107:$BF$107,0)),0)*I571</f>
        <v>0</v>
      </c>
      <c r="J695" s="15">
        <f>IFERROR(J251*J406*J535*INDEX(Assumptions!$H$114:$BF$118,MATCH(J99,Assumptions!$B$114:$B$118,0),MATCH(J15,Assumptions!$H$107:$BF$107,0)),0)*J571</f>
        <v>0</v>
      </c>
      <c r="K695" s="15">
        <f>IFERROR(K251*K406*K535*INDEX(Assumptions!$H$114:$BF$118,MATCH(K99,Assumptions!$B$114:$B$118,0),MATCH(K15,Assumptions!$H$107:$BF$107,0)),0)*K571</f>
        <v>0</v>
      </c>
      <c r="L695" s="15">
        <f>IFERROR(L251*L406*L535*INDEX(Assumptions!$H$114:$BF$118,MATCH(L99,Assumptions!$B$114:$B$118,0),MATCH(L15,Assumptions!$H$107:$BF$107,0)),0)*L571</f>
        <v>0</v>
      </c>
      <c r="M695" s="15">
        <f>IFERROR(M251*M406*M535*INDEX(Assumptions!$H$114:$BF$118,MATCH(M99,Assumptions!$B$114:$B$118,0),MATCH(M15,Assumptions!$H$107:$BF$107,0)),0)*M571</f>
        <v>0</v>
      </c>
      <c r="N695" s="15">
        <f>IFERROR(N251*N406*N535*INDEX(Assumptions!$H$114:$BF$118,MATCH(N99,Assumptions!$B$114:$B$118,0),MATCH(N15,Assumptions!$H$107:$BF$107,0)),0)*N571</f>
        <v>0</v>
      </c>
      <c r="O695" s="15">
        <f>IFERROR(O251*O406*O535*INDEX(Assumptions!$H$114:$BF$118,MATCH(O99,Assumptions!$B$114:$B$118,0),MATCH(O15,Assumptions!$H$107:$BF$107,0)),0)*O571</f>
        <v>0</v>
      </c>
      <c r="P695" s="15">
        <f>IFERROR(P251*P406*P535*INDEX(Assumptions!$H$114:$BF$118,MATCH(P99,Assumptions!$B$114:$B$118,0),MATCH(P15,Assumptions!$H$107:$BF$107,0)),0)*P571</f>
        <v>0</v>
      </c>
      <c r="Q695" s="15">
        <f>IFERROR(Q251*Q406*Q535*INDEX(Assumptions!$H$114:$BF$118,MATCH(Q99,Assumptions!$B$114:$B$118,0),MATCH(Q15,Assumptions!$H$107:$BF$107,0)),0)*Q571</f>
        <v>0</v>
      </c>
      <c r="R695" s="15">
        <f>IFERROR(R251*R406*R535*INDEX(Assumptions!$H$114:$BF$118,MATCH(R99,Assumptions!$B$114:$B$118,0),MATCH(R15,Assumptions!$H$107:$BF$107,0)),0)*R571</f>
        <v>0</v>
      </c>
      <c r="S695" s="15">
        <f>IFERROR(S251*S406*S535*INDEX(Assumptions!$H$114:$BF$118,MATCH(S99,Assumptions!$B$114:$B$118,0),MATCH(S15,Assumptions!$H$107:$BF$107,0)),0)*S571</f>
        <v>0</v>
      </c>
      <c r="T695" s="15">
        <f>IFERROR(T251*T406*T535*INDEX(Assumptions!$H$114:$BF$118,MATCH(T99,Assumptions!$B$114:$B$118,0),MATCH(T15,Assumptions!$H$107:$BF$107,0)),0)*T571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0</v>
      </c>
      <c r="G696" s="15">
        <f>IFERROR(G252*G410*G539*INDEX(Assumptions!$H$114:$BF$118,MATCH(G100,Assumptions!$B$114:$B$118,0),MATCH(G16,Assumptions!$H$107:$BF$107,0)),0)*G572</f>
        <v>0</v>
      </c>
      <c r="H696" s="15">
        <f>IFERROR(H252*H410*H539*INDEX(Assumptions!$H$114:$BF$118,MATCH(H100,Assumptions!$B$114:$B$118,0),MATCH(H16,Assumptions!$H$107:$BF$107,0)),0)*H572</f>
        <v>0</v>
      </c>
      <c r="I696" s="15">
        <f>IFERROR(I252*I410*I539*INDEX(Assumptions!$H$114:$BF$118,MATCH(I100,Assumptions!$B$114:$B$118,0),MATCH(I16,Assumptions!$H$107:$BF$107,0)),0)*I572</f>
        <v>0</v>
      </c>
      <c r="J696" s="15">
        <f>IFERROR(J252*J410*J539*INDEX(Assumptions!$H$114:$BF$118,MATCH(J100,Assumptions!$B$114:$B$118,0),MATCH(J16,Assumptions!$H$107:$BF$107,0)),0)*J572</f>
        <v>0</v>
      </c>
      <c r="K696" s="15">
        <f>IFERROR(K252*K410*K539*INDEX(Assumptions!$H$114:$BF$118,MATCH(K100,Assumptions!$B$114:$B$118,0),MATCH(K16,Assumptions!$H$107:$BF$107,0)),0)*K572</f>
        <v>0</v>
      </c>
      <c r="L696" s="15">
        <f>IFERROR(L252*L410*L539*INDEX(Assumptions!$H$114:$BF$118,MATCH(L100,Assumptions!$B$114:$B$118,0),MATCH(L16,Assumptions!$H$107:$BF$107,0)),0)*L572</f>
        <v>0</v>
      </c>
      <c r="M696" s="15">
        <f>IFERROR(M252*M410*M539*INDEX(Assumptions!$H$114:$BF$118,MATCH(M100,Assumptions!$B$114:$B$118,0),MATCH(M16,Assumptions!$H$107:$BF$107,0)),0)*M572</f>
        <v>0</v>
      </c>
      <c r="N696" s="15">
        <f>IFERROR(N252*N410*N539*INDEX(Assumptions!$H$114:$BF$118,MATCH(N100,Assumptions!$B$114:$B$118,0),MATCH(N16,Assumptions!$H$107:$BF$107,0)),0)*N572</f>
        <v>0</v>
      </c>
      <c r="O696" s="15">
        <f>IFERROR(O252*O410*O539*INDEX(Assumptions!$H$114:$BF$118,MATCH(O100,Assumptions!$B$114:$B$118,0),MATCH(O16,Assumptions!$H$107:$BF$107,0)),0)*O572</f>
        <v>0</v>
      </c>
      <c r="P696" s="15">
        <f>IFERROR(P252*P410*P539*INDEX(Assumptions!$H$114:$BF$118,MATCH(P100,Assumptions!$B$114:$B$118,0),MATCH(P16,Assumptions!$H$107:$BF$107,0)),0)*P572</f>
        <v>0</v>
      </c>
      <c r="Q696" s="15">
        <f>IFERROR(Q252*Q410*Q539*INDEX(Assumptions!$H$114:$BF$118,MATCH(Q100,Assumptions!$B$114:$B$118,0),MATCH(Q16,Assumptions!$H$107:$BF$107,0)),0)*Q572</f>
        <v>0</v>
      </c>
      <c r="R696" s="15">
        <f>IFERROR(R252*R410*R539*INDEX(Assumptions!$H$114:$BF$118,MATCH(R100,Assumptions!$B$114:$B$118,0),MATCH(R16,Assumptions!$H$107:$BF$107,0)),0)*R572</f>
        <v>0</v>
      </c>
      <c r="S696" s="15">
        <f>IFERROR(S252*S410*S539*INDEX(Assumptions!$H$114:$BF$118,MATCH(S100,Assumptions!$B$114:$B$118,0),MATCH(S16,Assumptions!$H$107:$BF$107,0)),0)*S572</f>
        <v>0</v>
      </c>
      <c r="T696" s="15">
        <f>IFERROR(T252*T410*T539*INDEX(Assumptions!$H$114:$BF$118,MATCH(T100,Assumptions!$B$114:$B$118,0),MATCH(T16,Assumptions!$H$107:$BF$107,0)),0)*T572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0</v>
      </c>
      <c r="G697" s="15">
        <f>IFERROR(INDEX(G253*G414*G543*Assumptions!$H$114:$BF$118,MATCH(G101,Assumptions!$B$114:$B$118,0),MATCH(G17,Assumptions!$H$107:$BF$107,0)),0)*G573</f>
        <v>0</v>
      </c>
      <c r="H697" s="15">
        <f>IFERROR(INDEX(H253*H414*H543*Assumptions!$H$114:$BF$118,MATCH(H101,Assumptions!$B$114:$B$118,0),MATCH(H17,Assumptions!$H$107:$BF$107,0)),0)*H573</f>
        <v>0</v>
      </c>
      <c r="I697" s="15">
        <f>IFERROR(INDEX(I253*I414*I543*Assumptions!$H$114:$BF$118,MATCH(I101,Assumptions!$B$114:$B$118,0),MATCH(I17,Assumptions!$H$107:$BF$107,0)),0)*I573</f>
        <v>0</v>
      </c>
      <c r="J697" s="15">
        <f>IFERROR(INDEX(J253*J414*J543*Assumptions!$H$114:$BF$118,MATCH(J101,Assumptions!$B$114:$B$118,0),MATCH(J17,Assumptions!$H$107:$BF$107,0)),0)*J573</f>
        <v>0</v>
      </c>
      <c r="K697" s="15">
        <f>IFERROR(INDEX(K253*K414*K543*Assumptions!$H$114:$BF$118,MATCH(K101,Assumptions!$B$114:$B$118,0),MATCH(K17,Assumptions!$H$107:$BF$107,0)),0)*K573</f>
        <v>0</v>
      </c>
      <c r="L697" s="15">
        <f>IFERROR(INDEX(L253*L414*L543*Assumptions!$H$114:$BF$118,MATCH(L101,Assumptions!$B$114:$B$118,0),MATCH(L17,Assumptions!$H$107:$BF$107,0)),0)*L573</f>
        <v>0</v>
      </c>
      <c r="M697" s="15">
        <f>IFERROR(INDEX(M253*M414*M543*Assumptions!$H$114:$BF$118,MATCH(M101,Assumptions!$B$114:$B$118,0),MATCH(M17,Assumptions!$H$107:$BF$107,0)),0)*M573</f>
        <v>0</v>
      </c>
      <c r="N697" s="15">
        <f>IFERROR(INDEX(N253*N414*N543*Assumptions!$H$114:$BF$118,MATCH(N101,Assumptions!$B$114:$B$118,0),MATCH(N17,Assumptions!$H$107:$BF$107,0)),0)*N573</f>
        <v>0</v>
      </c>
      <c r="O697" s="15">
        <f>IFERROR(INDEX(O253*O414*O543*Assumptions!$H$114:$BF$118,MATCH(O101,Assumptions!$B$114:$B$118,0),MATCH(O17,Assumptions!$H$107:$BF$107,0)),0)*O573</f>
        <v>0</v>
      </c>
      <c r="P697" s="15">
        <f>IFERROR(INDEX(P253*P414*P543*Assumptions!$H$114:$BF$118,MATCH(P101,Assumptions!$B$114:$B$118,0),MATCH(P17,Assumptions!$H$107:$BF$107,0)),0)*P573</f>
        <v>0</v>
      </c>
      <c r="Q697" s="15">
        <f>IFERROR(INDEX(Q253*Q414*Q543*Assumptions!$H$114:$BF$118,MATCH(Q101,Assumptions!$B$114:$B$118,0),MATCH(Q17,Assumptions!$H$107:$BF$107,0)),0)*Q573</f>
        <v>0</v>
      </c>
      <c r="R697" s="15">
        <f>IFERROR(INDEX(R253*R414*R543*Assumptions!$H$114:$BF$118,MATCH(R101,Assumptions!$B$114:$B$118,0),MATCH(R17,Assumptions!$H$107:$BF$107,0)),0)*R573</f>
        <v>0</v>
      </c>
      <c r="S697" s="15">
        <f>IFERROR(INDEX(S253*S414*S543*Assumptions!$H$114:$BF$118,MATCH(S101,Assumptions!$B$114:$B$118,0),MATCH(S17,Assumptions!$H$107:$BF$107,0)),0)*S573</f>
        <v>0</v>
      </c>
      <c r="T697" s="15">
        <f>IFERROR(INDEX(T253*T414*T543*Assumptions!$H$114:$BF$118,MATCH(T101,Assumptions!$B$114:$B$118,0),MATCH(T17,Assumptions!$H$107:$BF$107,0)),0)*T573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70</v>
      </c>
      <c r="G698" s="15">
        <f t="shared" ca="1" si="251"/>
        <v>60</v>
      </c>
      <c r="H698" s="15">
        <f t="shared" ca="1" si="251"/>
        <v>50</v>
      </c>
      <c r="I698" s="15">
        <f t="shared" ca="1" si="251"/>
        <v>90</v>
      </c>
      <c r="J698" s="15">
        <f t="shared" ca="1" si="251"/>
        <v>80</v>
      </c>
      <c r="K698" s="15">
        <f t="shared" ca="1" si="251"/>
        <v>80</v>
      </c>
      <c r="L698" s="15">
        <f t="shared" ca="1" si="251"/>
        <v>80</v>
      </c>
      <c r="M698" s="15">
        <f t="shared" ca="1" si="251"/>
        <v>80</v>
      </c>
      <c r="N698" s="15">
        <f t="shared" ca="1" si="251"/>
        <v>80</v>
      </c>
      <c r="O698" s="15">
        <f t="shared" ca="1" si="251"/>
        <v>80</v>
      </c>
      <c r="P698" s="15">
        <f t="shared" ca="1" si="251"/>
        <v>80</v>
      </c>
      <c r="Q698" s="15">
        <f t="shared" ca="1" si="251"/>
        <v>80</v>
      </c>
      <c r="R698" s="15">
        <f t="shared" ca="1" si="251"/>
        <v>80</v>
      </c>
      <c r="S698" s="15">
        <f t="shared" ca="1" si="251"/>
        <v>80</v>
      </c>
      <c r="T698" s="15">
        <f t="shared" ca="1" si="251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70</v>
      </c>
      <c r="G699" s="15">
        <f t="shared" ca="1" si="252"/>
        <v>60</v>
      </c>
      <c r="H699" s="15">
        <f t="shared" ca="1" si="252"/>
        <v>50</v>
      </c>
      <c r="I699" s="15">
        <f t="shared" ca="1" si="252"/>
        <v>90</v>
      </c>
      <c r="J699" s="15">
        <f t="shared" ca="1" si="252"/>
        <v>80</v>
      </c>
      <c r="K699" s="15">
        <f t="shared" ca="1" si="252"/>
        <v>80</v>
      </c>
      <c r="L699" s="15">
        <f t="shared" ca="1" si="252"/>
        <v>80</v>
      </c>
      <c r="M699" s="15">
        <f t="shared" ca="1" si="252"/>
        <v>80</v>
      </c>
      <c r="N699" s="15">
        <f t="shared" ca="1" si="252"/>
        <v>80</v>
      </c>
      <c r="O699" s="15">
        <f t="shared" ca="1" si="252"/>
        <v>80</v>
      </c>
      <c r="P699" s="15">
        <f t="shared" ca="1" si="252"/>
        <v>80</v>
      </c>
      <c r="Q699" s="15">
        <f t="shared" ca="1" si="252"/>
        <v>80</v>
      </c>
      <c r="R699" s="15">
        <f t="shared" ca="1" si="252"/>
        <v>80</v>
      </c>
      <c r="S699" s="15">
        <f t="shared" ca="1" si="252"/>
        <v>80</v>
      </c>
      <c r="T699" s="15">
        <f t="shared" ca="1" si="252"/>
        <v>80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70</v>
      </c>
      <c r="G700" s="15">
        <f t="shared" ca="1" si="253"/>
        <v>60</v>
      </c>
      <c r="H700" s="15">
        <f t="shared" ca="1" si="253"/>
        <v>50</v>
      </c>
      <c r="I700" s="15">
        <f t="shared" ca="1" si="253"/>
        <v>90</v>
      </c>
      <c r="J700" s="15">
        <f t="shared" ca="1" si="253"/>
        <v>80</v>
      </c>
      <c r="K700" s="15">
        <f t="shared" ca="1" si="253"/>
        <v>80</v>
      </c>
      <c r="L700" s="15">
        <f t="shared" ca="1" si="253"/>
        <v>80</v>
      </c>
      <c r="M700" s="15">
        <f t="shared" ca="1" si="253"/>
        <v>80</v>
      </c>
      <c r="N700" s="15">
        <f t="shared" ca="1" si="253"/>
        <v>80</v>
      </c>
      <c r="O700" s="15">
        <f t="shared" ca="1" si="253"/>
        <v>80</v>
      </c>
      <c r="P700" s="15">
        <f t="shared" ca="1" si="253"/>
        <v>80</v>
      </c>
      <c r="Q700" s="15">
        <f t="shared" ca="1" si="253"/>
        <v>80</v>
      </c>
      <c r="R700" s="15">
        <f t="shared" ca="1" si="253"/>
        <v>80</v>
      </c>
      <c r="S700" s="15">
        <f t="shared" ca="1" si="253"/>
        <v>80</v>
      </c>
      <c r="T700" s="15">
        <f t="shared" ca="1" si="253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70</v>
      </c>
      <c r="G701" s="15">
        <f t="shared" ca="1" si="254"/>
        <v>60</v>
      </c>
      <c r="H701" s="15">
        <f t="shared" ca="1" si="254"/>
        <v>50</v>
      </c>
      <c r="I701" s="15">
        <f t="shared" ca="1" si="254"/>
        <v>90</v>
      </c>
      <c r="J701" s="15">
        <f t="shared" ca="1" si="254"/>
        <v>80</v>
      </c>
      <c r="K701" s="15">
        <f t="shared" ca="1" si="254"/>
        <v>80</v>
      </c>
      <c r="L701" s="15">
        <f t="shared" ca="1" si="254"/>
        <v>80</v>
      </c>
      <c r="M701" s="15">
        <f t="shared" ca="1" si="254"/>
        <v>80</v>
      </c>
      <c r="N701" s="15">
        <f t="shared" ca="1" si="254"/>
        <v>80</v>
      </c>
      <c r="O701" s="15">
        <f t="shared" ca="1" si="254"/>
        <v>80</v>
      </c>
      <c r="P701" s="15">
        <f t="shared" ca="1" si="254"/>
        <v>80</v>
      </c>
      <c r="Q701" s="15">
        <f t="shared" ca="1" si="254"/>
        <v>80</v>
      </c>
      <c r="R701" s="15">
        <f t="shared" ca="1" si="254"/>
        <v>80</v>
      </c>
      <c r="S701" s="15">
        <f t="shared" ca="1" si="254"/>
        <v>80</v>
      </c>
      <c r="T701" s="15">
        <f t="shared" ca="1" si="254"/>
        <v>80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70</v>
      </c>
      <c r="G702" s="15">
        <f t="shared" ref="G702:T702" ca="1" si="255">(G429*SUMPRODUCT((G$381:G$395)*($AB$313:$AB$327))+(G552*SUMPRODUCT((G$510:G$524)*($AB$442:$AB$456))))*G573*G690</f>
        <v>60</v>
      </c>
      <c r="H702" s="15">
        <f t="shared" ca="1" si="255"/>
        <v>50</v>
      </c>
      <c r="I702" s="15">
        <f t="shared" ca="1" si="255"/>
        <v>90</v>
      </c>
      <c r="J702" s="15">
        <f t="shared" ca="1" si="255"/>
        <v>80</v>
      </c>
      <c r="K702" s="15">
        <f t="shared" ca="1" si="255"/>
        <v>80</v>
      </c>
      <c r="L702" s="15">
        <f t="shared" ca="1" si="255"/>
        <v>80</v>
      </c>
      <c r="M702" s="15">
        <f t="shared" ca="1" si="255"/>
        <v>80</v>
      </c>
      <c r="N702" s="15">
        <f t="shared" ca="1" si="255"/>
        <v>80</v>
      </c>
      <c r="O702" s="15">
        <f t="shared" ca="1" si="255"/>
        <v>80</v>
      </c>
      <c r="P702" s="15">
        <f t="shared" ca="1" si="255"/>
        <v>80</v>
      </c>
      <c r="Q702" s="15">
        <f t="shared" ca="1" si="255"/>
        <v>80</v>
      </c>
      <c r="R702" s="15">
        <f t="shared" ca="1" si="255"/>
        <v>80</v>
      </c>
      <c r="S702" s="15">
        <f t="shared" ca="1" si="255"/>
        <v>80</v>
      </c>
      <c r="T702" s="15">
        <f t="shared" ca="1" si="255"/>
        <v>80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61.866666666666674</v>
      </c>
      <c r="G704" s="15">
        <f t="shared" ref="G704:T704" ca="1" si="256">SUM(G705:G714)</f>
        <v>49.090962962962962</v>
      </c>
      <c r="H704" s="15">
        <f t="shared" ca="1" si="256"/>
        <v>42.619703703703706</v>
      </c>
      <c r="I704" s="15">
        <f t="shared" ca="1" si="256"/>
        <v>37.5</v>
      </c>
      <c r="J704" s="15">
        <f t="shared" ca="1" si="256"/>
        <v>50</v>
      </c>
      <c r="K704" s="15">
        <f t="shared" ca="1" si="256"/>
        <v>125</v>
      </c>
      <c r="L704" s="15">
        <f t="shared" ca="1" si="256"/>
        <v>175</v>
      </c>
      <c r="M704" s="15">
        <f t="shared" ca="1" si="256"/>
        <v>200</v>
      </c>
      <c r="N704" s="15">
        <f t="shared" ca="1" si="256"/>
        <v>250</v>
      </c>
      <c r="O704" s="15">
        <f t="shared" ca="1" si="256"/>
        <v>250</v>
      </c>
      <c r="P704" s="15">
        <f t="shared" ca="1" si="256"/>
        <v>250</v>
      </c>
      <c r="Q704" s="15">
        <f t="shared" ca="1" si="256"/>
        <v>250</v>
      </c>
      <c r="R704" s="15">
        <f t="shared" ca="1" si="256"/>
        <v>250</v>
      </c>
      <c r="S704" s="15">
        <f t="shared" ca="1" si="256"/>
        <v>250</v>
      </c>
      <c r="T704" s="15">
        <f t="shared" ca="1" si="256"/>
        <v>250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10.56</v>
      </c>
      <c r="G705" s="15">
        <f ca="1">G593/Assumptions!$F$122</f>
        <v>8.64</v>
      </c>
      <c r="H705" s="15">
        <f ca="1">H593/Assumptions!$F$122</f>
        <v>3.12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15.840000000000002</v>
      </c>
      <c r="G706" s="15">
        <f ca="1">G602/Assumptions!$F$122</f>
        <v>11.663999999999998</v>
      </c>
      <c r="H706" s="15">
        <f ca="1">H602/Assumptions!$F$122</f>
        <v>4.2120000000000006</v>
      </c>
      <c r="I706" s="15">
        <f ca="1">I602/Assumptions!$F$122</f>
        <v>0</v>
      </c>
      <c r="J706" s="15">
        <f ca="1">J602/Assumptions!$F$122</f>
        <v>0</v>
      </c>
      <c r="K706" s="15">
        <f ca="1">K602/Assumptions!$F$122</f>
        <v>0</v>
      </c>
      <c r="L706" s="15">
        <f ca="1">L602/Assumptions!$F$122</f>
        <v>0</v>
      </c>
      <c r="M706" s="15">
        <f ca="1">M602/Assumptions!$F$122</f>
        <v>0</v>
      </c>
      <c r="N706" s="15">
        <f ca="1">N602/Assumptions!$F$122</f>
        <v>0</v>
      </c>
      <c r="O706" s="15">
        <f ca="1">O602/Assumptions!$F$122</f>
        <v>0</v>
      </c>
      <c r="P706" s="15">
        <f ca="1">P602/Assumptions!$F$122</f>
        <v>0</v>
      </c>
      <c r="Q706" s="15">
        <f ca="1">Q602/Assumptions!$F$122</f>
        <v>0</v>
      </c>
      <c r="R706" s="15">
        <f ca="1">R602/Assumptions!$F$122</f>
        <v>0</v>
      </c>
      <c r="S706" s="15">
        <f ca="1">S602/Assumptions!$F$122</f>
        <v>0</v>
      </c>
      <c r="T706" s="15">
        <f ca="1">T602/Assumptions!$F$122</f>
        <v>0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7.5733333333333341</v>
      </c>
      <c r="G707" s="15">
        <f ca="1">G611/Assumptions!$F$122</f>
        <v>6.146962962962963</v>
      </c>
      <c r="H707" s="15">
        <f ca="1">H611/Assumptions!$F$122</f>
        <v>2.1677037037037041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16.533333333333339</v>
      </c>
      <c r="G708" s="15">
        <f ca="1">G620/Assumptions!$F$122</f>
        <v>12.8</v>
      </c>
      <c r="H708" s="15">
        <f ca="1">H620/Assumptions!$F$122</f>
        <v>4.4000000000000004</v>
      </c>
      <c r="I708" s="15">
        <f ca="1">I620/Assumptions!$F$122</f>
        <v>0</v>
      </c>
      <c r="J708" s="15">
        <f ca="1">J620/Assumptions!$F$122</f>
        <v>0</v>
      </c>
      <c r="K708" s="15">
        <f ca="1">K620/Assumptions!$F$122</f>
        <v>0</v>
      </c>
      <c r="L708" s="15">
        <f ca="1">L620/Assumptions!$F$122</f>
        <v>0</v>
      </c>
      <c r="M708" s="15">
        <f ca="1">M620/Assumptions!$F$122</f>
        <v>0</v>
      </c>
      <c r="N708" s="15">
        <f ca="1">N620/Assumptions!$F$122</f>
        <v>0</v>
      </c>
      <c r="O708" s="15">
        <f ca="1">O620/Assumptions!$F$122</f>
        <v>0</v>
      </c>
      <c r="P708" s="15">
        <f ca="1">P620/Assumptions!$F$122</f>
        <v>0</v>
      </c>
      <c r="Q708" s="15">
        <f ca="1">Q620/Assumptions!$F$122</f>
        <v>0</v>
      </c>
      <c r="R708" s="15">
        <f ca="1">R620/Assumptions!$F$122</f>
        <v>0</v>
      </c>
      <c r="S708" s="15">
        <f ca="1">S620/Assumptions!$F$122</f>
        <v>0</v>
      </c>
      <c r="T708" s="15">
        <f ca="1">T620/Assumptions!$F$122</f>
        <v>0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11.36</v>
      </c>
      <c r="G709" s="15">
        <f ca="1">G629/Assumptions!$F$122</f>
        <v>9.84</v>
      </c>
      <c r="H709" s="15">
        <f ca="1">H629/Assumptions!$F$122</f>
        <v>3.72</v>
      </c>
      <c r="I709" s="15">
        <f ca="1">I629/Assumptions!$F$122</f>
        <v>0</v>
      </c>
      <c r="J709" s="15">
        <f ca="1">J629/Assumptions!$F$122</f>
        <v>0</v>
      </c>
      <c r="K709" s="15">
        <f ca="1">K629/Assumptions!$F$122</f>
        <v>0</v>
      </c>
      <c r="L709" s="15">
        <f ca="1">L629/Assumptions!$F$122</f>
        <v>0</v>
      </c>
      <c r="M709" s="15">
        <f ca="1">M629/Assumptions!$F$122</f>
        <v>0</v>
      </c>
      <c r="N709" s="15">
        <f ca="1">N629/Assumptions!$F$122</f>
        <v>0</v>
      </c>
      <c r="O709" s="15">
        <f ca="1">O629/Assumptions!$F$122</f>
        <v>0</v>
      </c>
      <c r="P709" s="15">
        <f ca="1">P629/Assumptions!$F$122</f>
        <v>0</v>
      </c>
      <c r="Q709" s="15">
        <f ca="1">Q629/Assumptions!$F$122</f>
        <v>0</v>
      </c>
      <c r="R709" s="15">
        <f ca="1">R629/Assumptions!$F$122</f>
        <v>0</v>
      </c>
      <c r="S709" s="15">
        <f ca="1">S629/Assumptions!$F$122</f>
        <v>0</v>
      </c>
      <c r="T709" s="15">
        <f ca="1">T629/Assumptions!$F$122</f>
        <v>0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5</v>
      </c>
      <c r="I711" s="15">
        <f ca="1">SUM(I603:I604)/Assumptions!$F$122</f>
        <v>7.5</v>
      </c>
      <c r="J711" s="15">
        <f ca="1">SUM(J603:J604)/Assumptions!$F$122</f>
        <v>10</v>
      </c>
      <c r="K711" s="15">
        <f ca="1">SUM(K603:K604)/Assumptions!$F$122</f>
        <v>25</v>
      </c>
      <c r="L711" s="15">
        <f ca="1">SUM(L603:L604)/Assumptions!$F$122</f>
        <v>35</v>
      </c>
      <c r="M711" s="15">
        <f ca="1">SUM(M603:M604)/Assumptions!$F$122</f>
        <v>40</v>
      </c>
      <c r="N711" s="15">
        <f ca="1">SUM(N603:N604)/Assumptions!$F$122</f>
        <v>50</v>
      </c>
      <c r="O711" s="15">
        <f ca="1">SUM(O603:O604)/Assumptions!$F$122</f>
        <v>50</v>
      </c>
      <c r="P711" s="15">
        <f ca="1">SUM(P603:P604)/Assumptions!$F$122</f>
        <v>50</v>
      </c>
      <c r="Q711" s="15">
        <f ca="1">SUM(Q603:Q604)/Assumptions!$F$122</f>
        <v>50</v>
      </c>
      <c r="R711" s="15">
        <f ca="1">SUM(R603:R604)/Assumptions!$F$122</f>
        <v>50</v>
      </c>
      <c r="S711" s="15">
        <f ca="1">SUM(S603:S604)/Assumptions!$F$122</f>
        <v>50</v>
      </c>
      <c r="T711" s="15">
        <f ca="1">SUM(T603:T604)/Assumptions!$F$122</f>
        <v>50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5</v>
      </c>
      <c r="I713" s="15">
        <f ca="1">SUM(I621:I622)/Assumptions!$F$122</f>
        <v>7.5</v>
      </c>
      <c r="J713" s="15">
        <f ca="1">SUM(J621:J622)/Assumptions!$F$122</f>
        <v>10</v>
      </c>
      <c r="K713" s="15">
        <f ca="1">SUM(K621:K622)/Assumptions!$F$122</f>
        <v>25</v>
      </c>
      <c r="L713" s="15">
        <f ca="1">SUM(L621:L622)/Assumptions!$F$122</f>
        <v>35</v>
      </c>
      <c r="M713" s="15">
        <f ca="1">SUM(M621:M622)/Assumptions!$F$122</f>
        <v>40</v>
      </c>
      <c r="N713" s="15">
        <f ca="1">SUM(N621:N622)/Assumptions!$F$122</f>
        <v>50</v>
      </c>
      <c r="O713" s="15">
        <f ca="1">SUM(O621:O622)/Assumptions!$F$122</f>
        <v>50</v>
      </c>
      <c r="P713" s="15">
        <f ca="1">SUM(P621:P622)/Assumptions!$F$122</f>
        <v>50</v>
      </c>
      <c r="Q713" s="15">
        <f ca="1">SUM(Q621:Q622)/Assumptions!$F$122</f>
        <v>50</v>
      </c>
      <c r="R713" s="15">
        <f ca="1">SUM(R621:R622)/Assumptions!$F$122</f>
        <v>50</v>
      </c>
      <c r="S713" s="15">
        <f ca="1">SUM(S621:S622)/Assumptions!$F$122</f>
        <v>50</v>
      </c>
      <c r="T713" s="15">
        <f ca="1">SUM(T621:T622)/Assumptions!$F$122</f>
        <v>50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5</v>
      </c>
      <c r="I714" s="15">
        <f ca="1">SUM(I630:I631)/Assumptions!$F$122</f>
        <v>7.5</v>
      </c>
      <c r="J714" s="15">
        <f ca="1">SUM(J630:J631)/Assumptions!$F$122</f>
        <v>10</v>
      </c>
      <c r="K714" s="15">
        <f ca="1">SUM(K630:K631)/Assumptions!$F$122</f>
        <v>25</v>
      </c>
      <c r="L714" s="15">
        <f ca="1">SUM(L630:L631)/Assumptions!$F$122</f>
        <v>35</v>
      </c>
      <c r="M714" s="15">
        <f ca="1">SUM(M630:M631)/Assumptions!$F$122</f>
        <v>40</v>
      </c>
      <c r="N714" s="15">
        <f ca="1">SUM(N630:N631)/Assumptions!$F$122</f>
        <v>50</v>
      </c>
      <c r="O714" s="15">
        <f ca="1">SUM(O630:O631)/Assumptions!$F$122</f>
        <v>50</v>
      </c>
      <c r="P714" s="15">
        <f ca="1">SUM(P630:P631)/Assumptions!$F$122</f>
        <v>50</v>
      </c>
      <c r="Q714" s="15">
        <f ca="1">SUM(Q630:Q631)/Assumptions!$F$122</f>
        <v>50</v>
      </c>
      <c r="R714" s="15">
        <f ca="1">SUM(R630:R631)/Assumptions!$F$122</f>
        <v>50</v>
      </c>
      <c r="S714" s="15">
        <f ca="1">SUM(S630:S631)/Assumptions!$F$122</f>
        <v>50</v>
      </c>
      <c r="T714" s="15">
        <f ca="1">SUM(T630:T631)/Assumptions!$F$122</f>
        <v>50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411.86666666666667</v>
      </c>
      <c r="G717" s="15">
        <f t="shared" ca="1" si="257"/>
        <v>349.09096296296298</v>
      </c>
      <c r="H717" s="15">
        <f t="shared" ca="1" si="257"/>
        <v>292.61970370370369</v>
      </c>
      <c r="I717" s="15">
        <f t="shared" ca="1" si="257"/>
        <v>487.5</v>
      </c>
      <c r="J717" s="15">
        <f t="shared" ca="1" si="257"/>
        <v>450</v>
      </c>
      <c r="K717" s="15">
        <f t="shared" ca="1" si="257"/>
        <v>525</v>
      </c>
      <c r="L717" s="15">
        <f t="shared" ca="1" si="257"/>
        <v>575</v>
      </c>
      <c r="M717" s="15">
        <f t="shared" ca="1" si="257"/>
        <v>600</v>
      </c>
      <c r="N717" s="15">
        <f t="shared" ca="1" si="257"/>
        <v>650</v>
      </c>
      <c r="O717" s="15">
        <f t="shared" ca="1" si="257"/>
        <v>650</v>
      </c>
      <c r="P717" s="15">
        <f t="shared" ca="1" si="257"/>
        <v>650</v>
      </c>
      <c r="Q717" s="15">
        <f t="shared" ca="1" si="257"/>
        <v>650</v>
      </c>
      <c r="R717" s="15">
        <f t="shared" ca="1" si="257"/>
        <v>650</v>
      </c>
      <c r="S717" s="15">
        <f t="shared" ca="1" si="257"/>
        <v>650</v>
      </c>
      <c r="T717" s="15">
        <f t="shared" ca="1" si="257"/>
        <v>650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123.56</v>
      </c>
      <c r="G719" s="15">
        <f t="shared" ref="G719:T719" ca="1" si="258">G717*G718</f>
        <v>104.72728888888889</v>
      </c>
      <c r="H719" s="15">
        <f t="shared" ca="1" si="258"/>
        <v>87.785911111111105</v>
      </c>
      <c r="I719" s="15">
        <f t="shared" ca="1" si="258"/>
        <v>146.25</v>
      </c>
      <c r="J719" s="15">
        <f t="shared" ca="1" si="258"/>
        <v>135</v>
      </c>
      <c r="K719" s="15">
        <f t="shared" ca="1" si="258"/>
        <v>157.5</v>
      </c>
      <c r="L719" s="15">
        <f t="shared" ca="1" si="258"/>
        <v>172.5</v>
      </c>
      <c r="M719" s="15">
        <f t="shared" ca="1" si="258"/>
        <v>180</v>
      </c>
      <c r="N719" s="15">
        <f t="shared" ca="1" si="258"/>
        <v>195</v>
      </c>
      <c r="O719" s="15">
        <f t="shared" ca="1" si="258"/>
        <v>195</v>
      </c>
      <c r="P719" s="15">
        <f t="shared" ca="1" si="258"/>
        <v>195</v>
      </c>
      <c r="Q719" s="15">
        <f t="shared" ca="1" si="258"/>
        <v>195</v>
      </c>
      <c r="R719" s="15">
        <f t="shared" ca="1" si="258"/>
        <v>195</v>
      </c>
      <c r="S719" s="15">
        <f t="shared" ca="1" si="258"/>
        <v>195</v>
      </c>
      <c r="T719" s="15">
        <f t="shared" ca="1" si="258"/>
        <v>195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-418.84745762711862</v>
      </c>
      <c r="G724" s="15">
        <f t="shared" ref="G724:T724" ca="1" si="259">G719*G722</f>
        <v>-355.00775894538606</v>
      </c>
      <c r="H724" s="15">
        <f t="shared" ca="1" si="259"/>
        <v>-297.57935969868169</v>
      </c>
      <c r="I724" s="15">
        <f t="shared" ca="1" si="259"/>
        <v>-495.76271186440675</v>
      </c>
      <c r="J724" s="15">
        <f t="shared" ca="1" si="259"/>
        <v>-457.62711864406776</v>
      </c>
      <c r="K724" s="15">
        <f t="shared" ca="1" si="259"/>
        <v>-533.89830508474574</v>
      </c>
      <c r="L724" s="15">
        <f t="shared" ca="1" si="259"/>
        <v>-584.74576271186436</v>
      </c>
      <c r="M724" s="15">
        <f t="shared" ca="1" si="259"/>
        <v>-610.16949152542372</v>
      </c>
      <c r="N724" s="15">
        <f t="shared" ca="1" si="259"/>
        <v>-661.01694915254234</v>
      </c>
      <c r="O724" s="15">
        <f t="shared" ca="1" si="259"/>
        <v>-661.01694915254234</v>
      </c>
      <c r="P724" s="15">
        <f t="shared" ca="1" si="259"/>
        <v>-661.01694915254234</v>
      </c>
      <c r="Q724" s="15">
        <f t="shared" ca="1" si="259"/>
        <v>-661.01694915254234</v>
      </c>
      <c r="R724" s="15">
        <f t="shared" ca="1" si="259"/>
        <v>-661.01694915254234</v>
      </c>
      <c r="S724" s="15">
        <f t="shared" ca="1" si="259"/>
        <v>-661.01694915254234</v>
      </c>
      <c r="T724" s="15">
        <f t="shared" ca="1" si="259"/>
        <v>-661.01694915254234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-418.84745762711862</v>
      </c>
      <c r="G726" s="15">
        <f t="shared" ca="1" si="260"/>
        <v>-355.00775894538606</v>
      </c>
      <c r="H726" s="15">
        <f t="shared" ca="1" si="260"/>
        <v>-297.57935969868169</v>
      </c>
      <c r="I726" s="15">
        <f t="shared" ca="1" si="260"/>
        <v>-495.76271186440675</v>
      </c>
      <c r="J726" s="15">
        <f t="shared" ca="1" si="260"/>
        <v>-457.62711864406776</v>
      </c>
      <c r="K726" s="15">
        <f t="shared" ca="1" si="260"/>
        <v>-533.89830508474574</v>
      </c>
      <c r="L726" s="15">
        <f t="shared" ca="1" si="260"/>
        <v>-584.74576271186436</v>
      </c>
      <c r="M726" s="15">
        <f t="shared" ca="1" si="260"/>
        <v>-610.16949152542372</v>
      </c>
      <c r="N726" s="15">
        <f t="shared" ca="1" si="260"/>
        <v>-661.01694915254234</v>
      </c>
      <c r="O726" s="15">
        <f t="shared" ca="1" si="260"/>
        <v>-661.01694915254234</v>
      </c>
      <c r="P726" s="15">
        <f t="shared" ca="1" si="260"/>
        <v>-661.01694915254234</v>
      </c>
      <c r="Q726" s="15">
        <f t="shared" ca="1" si="260"/>
        <v>-661.01694915254234</v>
      </c>
      <c r="R726" s="15">
        <f t="shared" ca="1" si="260"/>
        <v>-661.01694915254234</v>
      </c>
      <c r="S726" s="15">
        <f t="shared" ca="1" si="260"/>
        <v>-661.01694915254234</v>
      </c>
      <c r="T726" s="15">
        <f t="shared" ca="1" si="260"/>
        <v>-661.01694915254234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-IFERROR(INDEX(Assumptions!$F$89:$F$90,MATCH('UP5'!F562,Assumptions!$B$89:$B$90,0))*'UP5'!F249,0)</f>
        <v>0</v>
      </c>
      <c r="G729" s="15">
        <f>-IFERROR(INDEX(Assumptions!$F$89:$F$90,MATCH('UP5'!G562,Assumptions!$B$89:$B$90,0))*'UP5'!G249,0)</f>
        <v>0</v>
      </c>
      <c r="H729" s="15">
        <f>-IFERROR(INDEX(Assumptions!$F$89:$F$90,MATCH('UP5'!H562,Assumptions!$B$89:$B$90,0))*'UP5'!H249,0)</f>
        <v>0</v>
      </c>
      <c r="I729" s="15">
        <f>-IFERROR(INDEX(Assumptions!$F$89:$F$90,MATCH('UP5'!I562,Assumptions!$B$89:$B$90,0))*'UP5'!I249,0)</f>
        <v>0</v>
      </c>
      <c r="J729" s="15">
        <f>-IFERROR(INDEX(Assumptions!$F$89:$F$90,MATCH('UP5'!J562,Assumptions!$B$89:$B$90,0))*'UP5'!J249,0)</f>
        <v>0</v>
      </c>
      <c r="K729" s="15">
        <f>-IFERROR(INDEX(Assumptions!$F$89:$F$90,MATCH('UP5'!K562,Assumptions!$B$89:$B$90,0))*'UP5'!K249,0)</f>
        <v>0</v>
      </c>
      <c r="L729" s="15">
        <f>-IFERROR(INDEX(Assumptions!$F$89:$F$90,MATCH('UP5'!L562,Assumptions!$B$89:$B$90,0))*'UP5'!L249,0)</f>
        <v>0</v>
      </c>
      <c r="M729" s="15">
        <f>-IFERROR(INDEX(Assumptions!$F$89:$F$90,MATCH('UP5'!M562,Assumptions!$B$89:$B$90,0))*'UP5'!M249,0)</f>
        <v>0</v>
      </c>
      <c r="N729" s="15">
        <f>-IFERROR(INDEX(Assumptions!$F$89:$F$90,MATCH('UP5'!N562,Assumptions!$B$89:$B$90,0))*'UP5'!N249,0)</f>
        <v>0</v>
      </c>
      <c r="O729" s="15">
        <f>-IFERROR(INDEX(Assumptions!$F$89:$F$90,MATCH('UP5'!O562,Assumptions!$B$89:$B$90,0))*'UP5'!O249,0)</f>
        <v>0</v>
      </c>
      <c r="P729" s="15">
        <f>-IFERROR(INDEX(Assumptions!$F$89:$F$90,MATCH('UP5'!P562,Assumptions!$B$89:$B$90,0))*'UP5'!P249,0)</f>
        <v>0</v>
      </c>
      <c r="Q729" s="15">
        <f>-IFERROR(INDEX(Assumptions!$F$89:$F$90,MATCH('UP5'!Q562,Assumptions!$B$89:$B$90,0))*'UP5'!Q249,0)</f>
        <v>0</v>
      </c>
      <c r="R729" s="15">
        <f>-IFERROR(INDEX(Assumptions!$F$89:$F$90,MATCH('UP5'!R562,Assumptions!$B$89:$B$90,0))*'UP5'!R249,0)</f>
        <v>0</v>
      </c>
      <c r="S729" s="15">
        <f>-IFERROR(INDEX(Assumptions!$F$89:$F$90,MATCH('UP5'!S562,Assumptions!$B$89:$B$90,0))*'UP5'!S249,0)</f>
        <v>0</v>
      </c>
      <c r="T729" s="15">
        <f>-IFERROR(INDEX(Assumptions!$F$89:$F$90,MATCH('UP5'!T562,Assumptions!$B$89:$B$90,0))*'UP5'!T249,0)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-IFERROR(INDEX(Assumptions!$F$89:$F$90,MATCH('UP5'!F563,Assumptions!$B$89:$B$90,0))*'UP5'!F250,0)</f>
        <v>0</v>
      </c>
      <c r="G730" s="15">
        <f>-IFERROR(INDEX(Assumptions!$F$89:$F$90,MATCH('UP5'!G563,Assumptions!$B$89:$B$90,0))*'UP5'!G250,0)</f>
        <v>0</v>
      </c>
      <c r="H730" s="15">
        <f>-IFERROR(INDEX(Assumptions!$F$89:$F$90,MATCH('UP5'!H563,Assumptions!$B$89:$B$90,0))*'UP5'!H250,0)</f>
        <v>0</v>
      </c>
      <c r="I730" s="15">
        <f>-IFERROR(INDEX(Assumptions!$F$89:$F$90,MATCH('UP5'!I563,Assumptions!$B$89:$B$90,0))*'UP5'!I250,0)</f>
        <v>0</v>
      </c>
      <c r="J730" s="15">
        <f>-IFERROR(INDEX(Assumptions!$F$89:$F$90,MATCH('UP5'!J563,Assumptions!$B$89:$B$90,0))*'UP5'!J250,0)</f>
        <v>0</v>
      </c>
      <c r="K730" s="15">
        <f>-IFERROR(INDEX(Assumptions!$F$89:$F$90,MATCH('UP5'!K563,Assumptions!$B$89:$B$90,0))*'UP5'!K250,0)</f>
        <v>0</v>
      </c>
      <c r="L730" s="15">
        <f>-IFERROR(INDEX(Assumptions!$F$89:$F$90,MATCH('UP5'!L563,Assumptions!$B$89:$B$90,0))*'UP5'!L250,0)</f>
        <v>0</v>
      </c>
      <c r="M730" s="15">
        <f>-IFERROR(INDEX(Assumptions!$F$89:$F$90,MATCH('UP5'!M563,Assumptions!$B$89:$B$90,0))*'UP5'!M250,0)</f>
        <v>0</v>
      </c>
      <c r="N730" s="15">
        <f>-IFERROR(INDEX(Assumptions!$F$89:$F$90,MATCH('UP5'!N563,Assumptions!$B$89:$B$90,0))*'UP5'!N250,0)</f>
        <v>0</v>
      </c>
      <c r="O730" s="15">
        <f>-IFERROR(INDEX(Assumptions!$F$89:$F$90,MATCH('UP5'!O563,Assumptions!$B$89:$B$90,0))*'UP5'!O250,0)</f>
        <v>0</v>
      </c>
      <c r="P730" s="15">
        <f>-IFERROR(INDEX(Assumptions!$F$89:$F$90,MATCH('UP5'!P563,Assumptions!$B$89:$B$90,0))*'UP5'!P250,0)</f>
        <v>0</v>
      </c>
      <c r="Q730" s="15">
        <f>-IFERROR(INDEX(Assumptions!$F$89:$F$90,MATCH('UP5'!Q563,Assumptions!$B$89:$B$90,0))*'UP5'!Q250,0)</f>
        <v>0</v>
      </c>
      <c r="R730" s="15">
        <f>-IFERROR(INDEX(Assumptions!$F$89:$F$90,MATCH('UP5'!R563,Assumptions!$B$89:$B$90,0))*'UP5'!R250,0)</f>
        <v>0</v>
      </c>
      <c r="S730" s="15">
        <f>-IFERROR(INDEX(Assumptions!$F$89:$F$90,MATCH('UP5'!S563,Assumptions!$B$89:$B$90,0))*'UP5'!S250,0)</f>
        <v>0</v>
      </c>
      <c r="T730" s="15">
        <f>-IFERROR(INDEX(Assumptions!$F$89:$F$90,MATCH('UP5'!T563,Assumptions!$B$89:$B$90,0))*'UP5'!T250,0)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-IFERROR(INDEX(Assumptions!$F$89:$F$90,MATCH('UP5'!F564,Assumptions!$B$89:$B$90,0))*'UP5'!F251,0)</f>
        <v>0</v>
      </c>
      <c r="G731" s="15">
        <f>-IFERROR(INDEX(Assumptions!$F$89:$F$90,MATCH('UP5'!G564,Assumptions!$B$89:$B$90,0))*'UP5'!G251,0)</f>
        <v>0</v>
      </c>
      <c r="H731" s="15">
        <f>-IFERROR(INDEX(Assumptions!$F$89:$F$90,MATCH('UP5'!H564,Assumptions!$B$89:$B$90,0))*'UP5'!H251,0)</f>
        <v>0</v>
      </c>
      <c r="I731" s="15">
        <f>-IFERROR(INDEX(Assumptions!$F$89:$F$90,MATCH('UP5'!I564,Assumptions!$B$89:$B$90,0))*'UP5'!I251,0)</f>
        <v>0</v>
      </c>
      <c r="J731" s="15">
        <f>-IFERROR(INDEX(Assumptions!$F$89:$F$90,MATCH('UP5'!J564,Assumptions!$B$89:$B$90,0))*'UP5'!J251,0)</f>
        <v>0</v>
      </c>
      <c r="K731" s="15">
        <f>-IFERROR(INDEX(Assumptions!$F$89:$F$90,MATCH('UP5'!K564,Assumptions!$B$89:$B$90,0))*'UP5'!K251,0)</f>
        <v>0</v>
      </c>
      <c r="L731" s="15">
        <f>-IFERROR(INDEX(Assumptions!$F$89:$F$90,MATCH('UP5'!L564,Assumptions!$B$89:$B$90,0))*'UP5'!L251,0)</f>
        <v>0</v>
      </c>
      <c r="M731" s="15">
        <f>-IFERROR(INDEX(Assumptions!$F$89:$F$90,MATCH('UP5'!M564,Assumptions!$B$89:$B$90,0))*'UP5'!M251,0)</f>
        <v>0</v>
      </c>
      <c r="N731" s="15">
        <f>-IFERROR(INDEX(Assumptions!$F$89:$F$90,MATCH('UP5'!N564,Assumptions!$B$89:$B$90,0))*'UP5'!N251,0)</f>
        <v>0</v>
      </c>
      <c r="O731" s="15">
        <f>-IFERROR(INDEX(Assumptions!$F$89:$F$90,MATCH('UP5'!O564,Assumptions!$B$89:$B$90,0))*'UP5'!O251,0)</f>
        <v>0</v>
      </c>
      <c r="P731" s="15">
        <f>-IFERROR(INDEX(Assumptions!$F$89:$F$90,MATCH('UP5'!P564,Assumptions!$B$89:$B$90,0))*'UP5'!P251,0)</f>
        <v>0</v>
      </c>
      <c r="Q731" s="15">
        <f>-IFERROR(INDEX(Assumptions!$F$89:$F$90,MATCH('UP5'!Q564,Assumptions!$B$89:$B$90,0))*'UP5'!Q251,0)</f>
        <v>0</v>
      </c>
      <c r="R731" s="15">
        <f>-IFERROR(INDEX(Assumptions!$F$89:$F$90,MATCH('UP5'!R564,Assumptions!$B$89:$B$90,0))*'UP5'!R251,0)</f>
        <v>0</v>
      </c>
      <c r="S731" s="15">
        <f>-IFERROR(INDEX(Assumptions!$F$89:$F$90,MATCH('UP5'!S564,Assumptions!$B$89:$B$90,0))*'UP5'!S251,0)</f>
        <v>0</v>
      </c>
      <c r="T731" s="15">
        <f>-IFERROR(INDEX(Assumptions!$F$89:$F$90,MATCH('UP5'!T564,Assumptions!$B$89:$B$90,0))*'UP5'!T251,0)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-IFERROR(INDEX(Assumptions!$F$89:$F$90,MATCH('UP5'!F565,Assumptions!$B$89:$B$90,0))*'UP5'!F252,0)</f>
        <v>0</v>
      </c>
      <c r="G732" s="15">
        <f>-IFERROR(INDEX(Assumptions!$F$89:$F$90,MATCH('UP5'!G565,Assumptions!$B$89:$B$90,0))*'UP5'!G252,0)</f>
        <v>0</v>
      </c>
      <c r="H732" s="15">
        <f>-IFERROR(INDEX(Assumptions!$F$89:$F$90,MATCH('UP5'!H565,Assumptions!$B$89:$B$90,0))*'UP5'!H252,0)</f>
        <v>0</v>
      </c>
      <c r="I732" s="15">
        <f>-IFERROR(INDEX(Assumptions!$F$89:$F$90,MATCH('UP5'!I565,Assumptions!$B$89:$B$90,0))*'UP5'!I252,0)</f>
        <v>0</v>
      </c>
      <c r="J732" s="15">
        <f>-IFERROR(INDEX(Assumptions!$F$89:$F$90,MATCH('UP5'!J565,Assumptions!$B$89:$B$90,0))*'UP5'!J252,0)</f>
        <v>0</v>
      </c>
      <c r="K732" s="15">
        <f>-IFERROR(INDEX(Assumptions!$F$89:$F$90,MATCH('UP5'!K565,Assumptions!$B$89:$B$90,0))*'UP5'!K252,0)</f>
        <v>0</v>
      </c>
      <c r="L732" s="15">
        <f>-IFERROR(INDEX(Assumptions!$F$89:$F$90,MATCH('UP5'!L565,Assumptions!$B$89:$B$90,0))*'UP5'!L252,0)</f>
        <v>0</v>
      </c>
      <c r="M732" s="15">
        <f>-IFERROR(INDEX(Assumptions!$F$89:$F$90,MATCH('UP5'!M565,Assumptions!$B$89:$B$90,0))*'UP5'!M252,0)</f>
        <v>0</v>
      </c>
      <c r="N732" s="15">
        <f>-IFERROR(INDEX(Assumptions!$F$89:$F$90,MATCH('UP5'!N565,Assumptions!$B$89:$B$90,0))*'UP5'!N252,0)</f>
        <v>0</v>
      </c>
      <c r="O732" s="15">
        <f>-IFERROR(INDEX(Assumptions!$F$89:$F$90,MATCH('UP5'!O565,Assumptions!$B$89:$B$90,0))*'UP5'!O252,0)</f>
        <v>0</v>
      </c>
      <c r="P732" s="15">
        <f>-IFERROR(INDEX(Assumptions!$F$89:$F$90,MATCH('UP5'!P565,Assumptions!$B$89:$B$90,0))*'UP5'!P252,0)</f>
        <v>0</v>
      </c>
      <c r="Q732" s="15">
        <f>-IFERROR(INDEX(Assumptions!$F$89:$F$90,MATCH('UP5'!Q565,Assumptions!$B$89:$B$90,0))*'UP5'!Q252,0)</f>
        <v>0</v>
      </c>
      <c r="R732" s="15">
        <f>-IFERROR(INDEX(Assumptions!$F$89:$F$90,MATCH('UP5'!R565,Assumptions!$B$89:$B$90,0))*'UP5'!R252,0)</f>
        <v>0</v>
      </c>
      <c r="S732" s="15">
        <f>-IFERROR(INDEX(Assumptions!$F$89:$F$90,MATCH('UP5'!S565,Assumptions!$B$89:$B$90,0))*'UP5'!S252,0)</f>
        <v>0</v>
      </c>
      <c r="T732" s="15">
        <f>-IFERROR(INDEX(Assumptions!$F$89:$F$90,MATCH('UP5'!T565,Assumptions!$B$89:$B$90,0))*'UP5'!T252,0)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-IFERROR(INDEX(Assumptions!$F$89:$F$90,MATCH('UP5'!F566,Assumptions!$B$89:$B$90,0))*'UP5'!F253,0)</f>
        <v>0</v>
      </c>
      <c r="G733" s="15">
        <f>-IFERROR(INDEX(Assumptions!$F$89:$F$90,MATCH('UP5'!G566,Assumptions!$B$89:$B$90,0))*'UP5'!G253,0)</f>
        <v>0</v>
      </c>
      <c r="H733" s="15">
        <f>-IFERROR(INDEX(Assumptions!$F$89:$F$90,MATCH('UP5'!H566,Assumptions!$B$89:$B$90,0))*'UP5'!H253,0)</f>
        <v>0</v>
      </c>
      <c r="I733" s="15">
        <f>-IFERROR(INDEX(Assumptions!$F$89:$F$90,MATCH('UP5'!I566,Assumptions!$B$89:$B$90,0))*'UP5'!I253,0)</f>
        <v>0</v>
      </c>
      <c r="J733" s="15">
        <f>-IFERROR(INDEX(Assumptions!$F$89:$F$90,MATCH('UP5'!J566,Assumptions!$B$89:$B$90,0))*'UP5'!J253,0)</f>
        <v>0</v>
      </c>
      <c r="K733" s="15">
        <f>-IFERROR(INDEX(Assumptions!$F$89:$F$90,MATCH('UP5'!K566,Assumptions!$B$89:$B$90,0))*'UP5'!K253,0)</f>
        <v>0</v>
      </c>
      <c r="L733" s="15">
        <f>-IFERROR(INDEX(Assumptions!$F$89:$F$90,MATCH('UP5'!L566,Assumptions!$B$89:$B$90,0))*'UP5'!L253,0)</f>
        <v>0</v>
      </c>
      <c r="M733" s="15">
        <f>-IFERROR(INDEX(Assumptions!$F$89:$F$90,MATCH('UP5'!M566,Assumptions!$B$89:$B$90,0))*'UP5'!M253,0)</f>
        <v>0</v>
      </c>
      <c r="N733" s="15">
        <f>-IFERROR(INDEX(Assumptions!$F$89:$F$90,MATCH('UP5'!N566,Assumptions!$B$89:$B$90,0))*'UP5'!N253,0)</f>
        <v>0</v>
      </c>
      <c r="O733" s="15">
        <f>-IFERROR(INDEX(Assumptions!$F$89:$F$90,MATCH('UP5'!O566,Assumptions!$B$89:$B$90,0))*'UP5'!O253,0)</f>
        <v>0</v>
      </c>
      <c r="P733" s="15">
        <f>-IFERROR(INDEX(Assumptions!$F$89:$F$90,MATCH('UP5'!P566,Assumptions!$B$89:$B$90,0))*'UP5'!P253,0)</f>
        <v>0</v>
      </c>
      <c r="Q733" s="15">
        <f>-IFERROR(INDEX(Assumptions!$F$89:$F$90,MATCH('UP5'!Q566,Assumptions!$B$89:$B$90,0))*'UP5'!Q253,0)</f>
        <v>0</v>
      </c>
      <c r="R733" s="15">
        <f>-IFERROR(INDEX(Assumptions!$F$89:$F$90,MATCH('UP5'!R566,Assumptions!$B$89:$B$90,0))*'UP5'!R253,0)</f>
        <v>0</v>
      </c>
      <c r="S733" s="15">
        <f>-IFERROR(INDEX(Assumptions!$F$89:$F$90,MATCH('UP5'!S566,Assumptions!$B$89:$B$90,0))*'UP5'!S253,0)</f>
        <v>0</v>
      </c>
      <c r="T733" s="15">
        <f>-IFERROR(INDEX(Assumptions!$F$89:$F$90,MATCH('UP5'!T566,Assumptions!$B$89:$B$90,0))*'UP5'!T253,0)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-300.09863999586184</v>
      </c>
      <c r="G814" s="15">
        <f t="shared" si="302"/>
        <v>-288.85562323608531</v>
      </c>
      <c r="H814" s="15">
        <f t="shared" si="302"/>
        <v>-288.85562323608531</v>
      </c>
      <c r="I814" s="15">
        <f t="shared" si="302"/>
        <v>-1611.0343941858061</v>
      </c>
      <c r="J814" s="15">
        <f t="shared" si="302"/>
        <v>-1611.0343941858061</v>
      </c>
      <c r="K814" s="15">
        <f t="shared" si="302"/>
        <v>-1611.0343941858061</v>
      </c>
      <c r="L814" s="15">
        <f t="shared" si="302"/>
        <v>-1611.0343941858061</v>
      </c>
      <c r="M814" s="15">
        <f t="shared" si="302"/>
        <v>-1611.0343941858061</v>
      </c>
      <c r="N814" s="15">
        <f t="shared" si="302"/>
        <v>-1611.0343941858061</v>
      </c>
      <c r="O814" s="15">
        <f t="shared" si="302"/>
        <v>-1611.0343941858061</v>
      </c>
      <c r="P814" s="15">
        <f t="shared" si="302"/>
        <v>-1611.0343941858061</v>
      </c>
      <c r="Q814" s="15">
        <f t="shared" si="302"/>
        <v>-1611.0343941858061</v>
      </c>
      <c r="R814" s="15">
        <f t="shared" si="302"/>
        <v>-1611.0343941858061</v>
      </c>
      <c r="S814" s="15">
        <f t="shared" si="302"/>
        <v>-1611.0343941858061</v>
      </c>
      <c r="T814" s="15">
        <f t="shared" si="30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1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1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1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1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1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5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5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5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5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5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5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5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5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5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5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5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5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5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5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5</v>
      </c>
      <c r="V841" s="16"/>
      <c r="W841" s="29">
        <f>ROW()</f>
        <v>841</v>
      </c>
      <c r="X841" s="17">
        <f t="shared" si="31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t="shared" ref="F844:T859" ca="1" si="313">-IFERROR(SUMPRODUCT((F$827:F$841)*INDIRECT($D844&amp;$W$827&amp;":"&amp;$D844&amp;$W$841))/IF($E844="Farm",F$827,1),0)</f>
        <v>-92.383612662942269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ca="1" si="313"/>
        <v>-1396.6480446927376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313"/>
        <v>-325.88454376163872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313"/>
        <v>-153.63128491620111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313"/>
        <v>-2342.0111731843576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313"/>
        <v>-213.93681460790413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313"/>
        <v>-651.76908752327745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313"/>
        <v>-85.014483757500514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313"/>
        <v>-154.84737113335405</v>
      </c>
      <c r="G857" s="15">
        <f t="shared" ca="1" si="313"/>
        <v>-206.46316151113868</v>
      </c>
      <c r="H857" s="15">
        <f t="shared" ca="1" si="313"/>
        <v>-206.46316151113865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313"/>
        <v>-19.242706393544381</v>
      </c>
      <c r="G858" s="15">
        <f t="shared" ca="1" si="313"/>
        <v>-19.242706393544381</v>
      </c>
      <c r="H858" s="15">
        <f t="shared" ca="1" si="313"/>
        <v>-19.242706393544381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313"/>
        <v>-312.81576545472956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ref="F860:T861" ca="1" si="314">-IFERROR(SUMPRODUCT((F$827:F$841)*INDIRECT($D860&amp;$W$827&amp;":"&amp;$D860&amp;$W$841))/IF($E860="Farm",F$827,1),0)</f>
        <v>-563.08134957583286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ca="1" si="314"/>
        <v>-2377.404141375051</v>
      </c>
      <c r="G861" s="15">
        <f t="shared" ca="1" si="314"/>
        <v>-2377.404141375051</v>
      </c>
      <c r="H861" s="15">
        <f t="shared" ca="1" si="314"/>
        <v>-2377.404141375051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35">SUM(G910:G917)</f>
        <v>-288.85562323608531</v>
      </c>
      <c r="H918" s="48">
        <f t="shared" si="335"/>
        <v>-288.85562323608531</v>
      </c>
      <c r="I918" s="48">
        <f t="shared" si="335"/>
        <v>-1611.0343941858061</v>
      </c>
      <c r="J918" s="48">
        <f t="shared" si="335"/>
        <v>-1611.0343941858061</v>
      </c>
      <c r="K918" s="48">
        <f t="shared" si="335"/>
        <v>-1611.0343941858061</v>
      </c>
      <c r="L918" s="48">
        <f t="shared" si="335"/>
        <v>-1611.0343941858061</v>
      </c>
      <c r="M918" s="48">
        <f t="shared" si="335"/>
        <v>-1611.0343941858061</v>
      </c>
      <c r="N918" s="48">
        <f t="shared" si="335"/>
        <v>-1611.0343941858061</v>
      </c>
      <c r="O918" s="48">
        <f t="shared" si="335"/>
        <v>-1611.0343941858061</v>
      </c>
      <c r="P918" s="48">
        <f t="shared" si="335"/>
        <v>-1611.0343941858061</v>
      </c>
      <c r="Q918" s="48">
        <f t="shared" si="335"/>
        <v>-1611.0343941858061</v>
      </c>
      <c r="R918" s="48">
        <f t="shared" si="335"/>
        <v>-1611.0343941858061</v>
      </c>
      <c r="S918" s="48">
        <f t="shared" si="335"/>
        <v>-1611.0343941858061</v>
      </c>
      <c r="T918" s="48">
        <f t="shared" si="335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-92.383612662942269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36"/>
        <v>-1396.6480446927376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36"/>
        <v>-153.63128491620111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36"/>
        <v>-325.88454376163872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36"/>
        <v>-2342.0111731843576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36"/>
        <v>-213.93681460790413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36"/>
        <v>-651.76908752327745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36"/>
        <v>-85.014483757500514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36"/>
        <v>-154.84737113335405</v>
      </c>
      <c r="G933" s="48">
        <f t="shared" ca="1" si="336"/>
        <v>-206.46316151113868</v>
      </c>
      <c r="H933" s="48">
        <f t="shared" ca="1" si="336"/>
        <v>-206.46316151113865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36"/>
        <v>-19.242706393544381</v>
      </c>
      <c r="G934" s="48">
        <f t="shared" ca="1" si="336"/>
        <v>-19.242706393544381</v>
      </c>
      <c r="H934" s="48">
        <f t="shared" ca="1" si="336"/>
        <v>-19.242706393544381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36"/>
        <v>-312.81576545472956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-563.08134957583286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-2377.404141375051</v>
      </c>
      <c r="G937" s="53">
        <f t="shared" ref="G937:T937" ca="1" si="338">SUMIF($B$844:$B$861,$B937,G$844:G$861)+SUMIF($B$889:$B$906,$B937,G$889:G$906)</f>
        <v>-2377.404141375051</v>
      </c>
      <c r="H937" s="53">
        <f t="shared" ca="1" si="338"/>
        <v>-2377.404141375051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-2377.404141375051</v>
      </c>
      <c r="G938" s="48">
        <f t="shared" ref="G938:T938" ca="1" si="339">G937</f>
        <v>-2377.404141375051</v>
      </c>
      <c r="H938" s="48">
        <f t="shared" ca="1" si="339"/>
        <v>-2377.404141375051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-2677.502781370913</v>
      </c>
      <c r="G940" s="55">
        <f t="shared" ca="1" si="340"/>
        <v>-2666.2597646111362</v>
      </c>
      <c r="H940" s="55">
        <f t="shared" ca="1" si="340"/>
        <v>-2666.2597646111362</v>
      </c>
      <c r="I940" s="55">
        <f t="shared" ca="1" si="340"/>
        <v>-1611.0343941858061</v>
      </c>
      <c r="J940" s="55">
        <f t="shared" ca="1" si="340"/>
        <v>-1611.0343941858061</v>
      </c>
      <c r="K940" s="55">
        <f t="shared" ca="1" si="340"/>
        <v>-1611.0343941858061</v>
      </c>
      <c r="L940" s="55">
        <f t="shared" ca="1" si="340"/>
        <v>-1611.0343941858061</v>
      </c>
      <c r="M940" s="55">
        <f t="shared" ca="1" si="340"/>
        <v>-1611.0343941858061</v>
      </c>
      <c r="N940" s="55">
        <f t="shared" ca="1" si="340"/>
        <v>-1611.0343941858061</v>
      </c>
      <c r="O940" s="55">
        <f t="shared" ca="1" si="340"/>
        <v>-1611.0343941858061</v>
      </c>
      <c r="P940" s="55">
        <f t="shared" ca="1" si="340"/>
        <v>-1611.0343941858061</v>
      </c>
      <c r="Q940" s="55">
        <f t="shared" ca="1" si="340"/>
        <v>-1611.0343941858061</v>
      </c>
      <c r="R940" s="55">
        <f t="shared" ca="1" si="340"/>
        <v>-1611.0343941858061</v>
      </c>
      <c r="S940" s="55">
        <f t="shared" ca="1" si="340"/>
        <v>-1611.0343941858061</v>
      </c>
      <c r="T940" s="55">
        <f t="shared" ca="1" si="340"/>
        <v>-1611.0343941858061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2057.0666666666666</v>
      </c>
      <c r="G953" s="15">
        <f t="shared" ca="1" si="341"/>
        <v>1632.2745185185186</v>
      </c>
      <c r="H953" s="15">
        <f t="shared" ca="1" si="341"/>
        <v>1417.1051481481484</v>
      </c>
      <c r="I953" s="15">
        <f t="shared" ca="1" si="341"/>
        <v>1246.875</v>
      </c>
      <c r="J953" s="15">
        <f t="shared" ca="1" si="341"/>
        <v>1662.5</v>
      </c>
      <c r="K953" s="15">
        <f t="shared" ca="1" si="341"/>
        <v>4156.25</v>
      </c>
      <c r="L953" s="15">
        <f t="shared" ca="1" si="341"/>
        <v>5818.75</v>
      </c>
      <c r="M953" s="15">
        <f t="shared" ca="1" si="341"/>
        <v>6650</v>
      </c>
      <c r="N953" s="15">
        <f t="shared" ca="1" si="341"/>
        <v>8312.5</v>
      </c>
      <c r="O953" s="15">
        <f t="shared" ca="1" si="341"/>
        <v>8312.5</v>
      </c>
      <c r="P953" s="15">
        <f t="shared" ca="1" si="341"/>
        <v>8312.5</v>
      </c>
      <c r="Q953" s="15">
        <f t="shared" ca="1" si="341"/>
        <v>8312.5</v>
      </c>
      <c r="R953" s="15">
        <f t="shared" ca="1" si="341"/>
        <v>8312.5</v>
      </c>
      <c r="S953" s="15">
        <f t="shared" ca="1" si="341"/>
        <v>8312.5</v>
      </c>
      <c r="T953" s="15">
        <f t="shared" ca="1" si="341"/>
        <v>8312.5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3045.1448040885866</v>
      </c>
      <c r="H955" s="15">
        <f t="shared" ca="1" si="343"/>
        <v>1522.5724020442933</v>
      </c>
      <c r="I955" s="15">
        <f t="shared" ca="1" si="343"/>
        <v>507.5241340147644</v>
      </c>
      <c r="J955" s="15">
        <f t="shared" ca="1" si="343"/>
        <v>253.7620670073822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-418.84745762711862</v>
      </c>
      <c r="G960" s="15">
        <f t="shared" ca="1" si="348"/>
        <v>-355.00775894538606</v>
      </c>
      <c r="H960" s="15">
        <f t="shared" ca="1" si="348"/>
        <v>-297.57935969868169</v>
      </c>
      <c r="I960" s="15">
        <f t="shared" ca="1" si="348"/>
        <v>-495.76271186440675</v>
      </c>
      <c r="J960" s="15">
        <f t="shared" ca="1" si="348"/>
        <v>-457.62711864406776</v>
      </c>
      <c r="K960" s="15">
        <f t="shared" ca="1" si="348"/>
        <v>-533.89830508474574</v>
      </c>
      <c r="L960" s="15">
        <f t="shared" ca="1" si="348"/>
        <v>-584.74576271186436</v>
      </c>
      <c r="M960" s="15">
        <f t="shared" ca="1" si="348"/>
        <v>-610.16949152542372</v>
      </c>
      <c r="N960" s="15">
        <f t="shared" ca="1" si="348"/>
        <v>-661.01694915254234</v>
      </c>
      <c r="O960" s="15">
        <f t="shared" ca="1" si="348"/>
        <v>-661.01694915254234</v>
      </c>
      <c r="P960" s="15">
        <f t="shared" ca="1" si="348"/>
        <v>-661.01694915254234</v>
      </c>
      <c r="Q960" s="15">
        <f t="shared" ca="1" si="348"/>
        <v>-661.01694915254234</v>
      </c>
      <c r="R960" s="15">
        <f t="shared" ca="1" si="348"/>
        <v>-661.01694915254234</v>
      </c>
      <c r="S960" s="15">
        <f t="shared" ca="1" si="348"/>
        <v>-661.01694915254234</v>
      </c>
      <c r="T960" s="15">
        <f t="shared" ca="1" si="348"/>
        <v>-661.01694915254234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-2377.404141375051</v>
      </c>
      <c r="G971" s="56">
        <f t="shared" ca="1" si="360"/>
        <v>-2377.404141375051</v>
      </c>
      <c r="H971" s="56">
        <f t="shared" ca="1" si="360"/>
        <v>-2377.404141375051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-341.03357233136512</v>
      </c>
      <c r="G972" s="15">
        <f t="shared" ca="1" si="361"/>
        <v>2354.4017990505845</v>
      </c>
      <c r="H972" s="15">
        <f t="shared" ca="1" si="361"/>
        <v>674.08842588262314</v>
      </c>
      <c r="I972" s="15">
        <f t="shared" ca="1" si="361"/>
        <v>345.85202796455144</v>
      </c>
      <c r="J972" s="15">
        <f t="shared" ca="1" si="361"/>
        <v>545.85055417750812</v>
      </c>
      <c r="K972" s="15">
        <f t="shared" ca="1" si="361"/>
        <v>2709.5673007294495</v>
      </c>
      <c r="L972" s="15">
        <f t="shared" ca="1" si="361"/>
        <v>4321.2198431023298</v>
      </c>
      <c r="M972" s="15">
        <f t="shared" ca="1" si="361"/>
        <v>5127.0461142887707</v>
      </c>
      <c r="N972" s="15">
        <f t="shared" ca="1" si="361"/>
        <v>6738.6986566616506</v>
      </c>
      <c r="O972" s="15">
        <f t="shared" ca="1" si="361"/>
        <v>6738.6986566616506</v>
      </c>
      <c r="P972" s="15">
        <f t="shared" ca="1" si="361"/>
        <v>6738.6986566616506</v>
      </c>
      <c r="Q972" s="15">
        <f t="shared" ca="1" si="361"/>
        <v>6738.6986566616506</v>
      </c>
      <c r="R972" s="15">
        <f t="shared" ca="1" si="361"/>
        <v>6738.6986566616506</v>
      </c>
      <c r="S972" s="15">
        <f t="shared" ca="1" si="361"/>
        <v>6738.6986566616506</v>
      </c>
      <c r="T972" s="15">
        <f t="shared" ca="1" si="361"/>
        <v>6738.6986566616506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-341.03357233136512</v>
      </c>
      <c r="G974" s="15">
        <f t="shared" ca="1" si="362"/>
        <v>2354.4017990505845</v>
      </c>
      <c r="H974" s="15">
        <f t="shared" ca="1" si="362"/>
        <v>674.08842588262314</v>
      </c>
      <c r="I974" s="15">
        <f t="shared" ca="1" si="362"/>
        <v>345.85202796455144</v>
      </c>
      <c r="J974" s="15">
        <f t="shared" ca="1" si="362"/>
        <v>545.85055417750812</v>
      </c>
      <c r="K974" s="15">
        <f t="shared" ca="1" si="362"/>
        <v>2709.5673007294495</v>
      </c>
      <c r="L974" s="15">
        <f t="shared" ca="1" si="362"/>
        <v>4321.2198431023298</v>
      </c>
      <c r="M974" s="15">
        <f t="shared" ca="1" si="362"/>
        <v>5127.0461142887707</v>
      </c>
      <c r="N974" s="15">
        <f t="shared" ca="1" si="362"/>
        <v>6738.6986566616506</v>
      </c>
      <c r="O974" s="15">
        <f t="shared" ca="1" si="362"/>
        <v>6738.6986566616506</v>
      </c>
      <c r="P974" s="15">
        <f t="shared" ca="1" si="362"/>
        <v>6738.6986566616506</v>
      </c>
      <c r="Q974" s="15">
        <f t="shared" ca="1" si="362"/>
        <v>6738.6986566616506</v>
      </c>
      <c r="R974" s="15">
        <f t="shared" ca="1" si="362"/>
        <v>6738.6986566616506</v>
      </c>
      <c r="S974" s="15">
        <f t="shared" ca="1" si="362"/>
        <v>6738.6986566616506</v>
      </c>
      <c r="T974" s="15">
        <f t="shared" ca="1" si="362"/>
        <v>6738.6986566616506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-2704.4954367381447</v>
      </c>
      <c r="G976" s="15">
        <f t="shared" ca="1" si="364"/>
        <v>65.195333262763143</v>
      </c>
      <c r="H976" s="15">
        <f t="shared" ca="1" si="364"/>
        <v>-1598.8821328116642</v>
      </c>
      <c r="I976" s="15">
        <f t="shared" ca="1" si="364"/>
        <v>-1910.882623636202</v>
      </c>
      <c r="J976" s="15">
        <f t="shared" ca="1" si="364"/>
        <v>-1694.6481903297113</v>
      </c>
      <c r="K976" s="15">
        <f t="shared" ca="1" si="364"/>
        <v>485.30446331576468</v>
      </c>
      <c r="L976" s="15">
        <f t="shared" ca="1" si="364"/>
        <v>2255.0183365109924</v>
      </c>
      <c r="M976" s="15">
        <f t="shared" ca="1" si="364"/>
        <v>3077.0805147909678</v>
      </c>
      <c r="N976" s="15">
        <f t="shared" ca="1" si="364"/>
        <v>4704.9689642573812</v>
      </c>
      <c r="O976" s="15">
        <f t="shared" ca="1" si="364"/>
        <v>4721.2048713509157</v>
      </c>
      <c r="P976" s="15">
        <f t="shared" ca="1" si="364"/>
        <v>4737.4407784444502</v>
      </c>
      <c r="Q976" s="15">
        <f t="shared" ca="1" si="364"/>
        <v>4786.5543974023913</v>
      </c>
      <c r="R976" s="15">
        <f t="shared" ca="1" si="364"/>
        <v>4835.6680163603323</v>
      </c>
      <c r="S976" s="15">
        <f t="shared" ca="1" si="364"/>
        <v>4884.7816353182734</v>
      </c>
      <c r="T976" s="15">
        <f t="shared" ca="1" si="364"/>
        <v>4933.8952542762145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1.1237729138204433</v>
      </c>
      <c r="G978" s="37">
        <f t="shared" ref="G978:T978" ca="1" si="365">-SUM(G959:G971)/SUM(G953:G958)</f>
        <v>0.56202629705118479</v>
      </c>
      <c r="H978" s="37">
        <f t="shared" ca="1" si="365"/>
        <v>0.81470537371010443</v>
      </c>
      <c r="I978" s="37">
        <f t="shared" ca="1" si="365"/>
        <v>0.8589883798835819</v>
      </c>
      <c r="J978" s="37">
        <f t="shared" ca="1" si="365"/>
        <v>0.79122278261186263</v>
      </c>
      <c r="K978" s="37">
        <f t="shared" ca="1" si="365"/>
        <v>0.44184420625616477</v>
      </c>
      <c r="L978" s="37">
        <f t="shared" ca="1" si="365"/>
        <v>0.33693112734351238</v>
      </c>
      <c r="M978" s="37">
        <f t="shared" ca="1" si="365"/>
        <v>0.30227658091535126</v>
      </c>
      <c r="N978" s="37">
        <f t="shared" ca="1" si="365"/>
        <v>0.25214897132184871</v>
      </c>
      <c r="O978" s="37">
        <f t="shared" ca="1" si="365"/>
        <v>0.25214897132184871</v>
      </c>
      <c r="P978" s="37">
        <f t="shared" ca="1" si="365"/>
        <v>0.25214897132184871</v>
      </c>
      <c r="Q978" s="37">
        <f t="shared" ca="1" si="365"/>
        <v>0.25214897132184871</v>
      </c>
      <c r="R978" s="37">
        <f t="shared" ca="1" si="365"/>
        <v>0.25214897132184871</v>
      </c>
      <c r="S978" s="37">
        <f t="shared" ca="1" si="365"/>
        <v>0.25214897132184871</v>
      </c>
      <c r="T978" s="37">
        <f t="shared" ca="1" si="365"/>
        <v>0.25214897132184871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0.25341914722445696</v>
      </c>
      <c r="G979" s="37">
        <f t="shared" ca="1" si="366"/>
        <v>0.69635883076846428</v>
      </c>
      <c r="H979" s="37">
        <f t="shared" ca="1" si="366"/>
        <v>0.61046361462773346</v>
      </c>
      <c r="I979" s="37">
        <f t="shared" ca="1" si="366"/>
        <v>0.49162112806613373</v>
      </c>
      <c r="J979" s="37">
        <f t="shared" ca="1" si="366"/>
        <v>0.36412609412702868</v>
      </c>
      <c r="K979" s="37">
        <f t="shared" ca="1" si="366"/>
        <v>0.14383561643835616</v>
      </c>
      <c r="L979" s="37">
        <f t="shared" ca="1" si="366"/>
        <v>0.10714285714285714</v>
      </c>
      <c r="M979" s="37">
        <f t="shared" ca="1" si="366"/>
        <v>9.5022624434389136E-2</v>
      </c>
      <c r="N979" s="37">
        <f t="shared" ca="1" si="366"/>
        <v>7.7490774907749083E-2</v>
      </c>
      <c r="O979" s="37">
        <f t="shared" ca="1" si="366"/>
        <v>7.7490774907749083E-2</v>
      </c>
      <c r="P979" s="37">
        <f t="shared" ca="1" si="366"/>
        <v>7.7490774907749083E-2</v>
      </c>
      <c r="Q979" s="37">
        <f t="shared" ca="1" si="366"/>
        <v>7.7490774907749083E-2</v>
      </c>
      <c r="R979" s="37">
        <f t="shared" ca="1" si="366"/>
        <v>7.7490774907749083E-2</v>
      </c>
      <c r="S979" s="37">
        <f t="shared" ca="1" si="366"/>
        <v>7.7490774907749083E-2</v>
      </c>
      <c r="T979" s="37">
        <f t="shared" ca="1" si="366"/>
        <v>7.7490774907749083E-2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5</v>
      </c>
      <c r="G983" s="38">
        <f t="shared" si="368"/>
        <v>5</v>
      </c>
      <c r="H983" s="38">
        <f t="shared" si="368"/>
        <v>5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5</v>
      </c>
      <c r="J985" s="38">
        <f t="shared" si="370"/>
        <v>5</v>
      </c>
      <c r="K985" s="38">
        <f t="shared" si="370"/>
        <v>5</v>
      </c>
      <c r="L985" s="38">
        <f t="shared" si="370"/>
        <v>5</v>
      </c>
      <c r="M985" s="38">
        <f t="shared" si="370"/>
        <v>5</v>
      </c>
      <c r="N985" s="38">
        <f t="shared" si="370"/>
        <v>5</v>
      </c>
      <c r="O985" s="38">
        <f t="shared" si="370"/>
        <v>5</v>
      </c>
      <c r="P985" s="38">
        <f t="shared" si="370"/>
        <v>5</v>
      </c>
      <c r="Q985" s="38">
        <f t="shared" si="370"/>
        <v>5</v>
      </c>
      <c r="R985" s="38">
        <f t="shared" si="370"/>
        <v>5</v>
      </c>
      <c r="S985" s="38">
        <f t="shared" si="370"/>
        <v>5</v>
      </c>
      <c r="T985" s="38">
        <f t="shared" si="370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5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-40.666666666666629</v>
      </c>
      <c r="G990" s="15">
        <f t="shared" ca="1" si="373"/>
        <v>-93.026666666666642</v>
      </c>
      <c r="H990" s="15">
        <f t="shared" ca="1" si="373"/>
        <v>-122.86444444444439</v>
      </c>
      <c r="I990" s="15">
        <f t="shared" ca="1" si="373"/>
        <v>-145.94444444444446</v>
      </c>
      <c r="J990" s="15">
        <f t="shared" ca="1" si="373"/>
        <v>-80.925925925925924</v>
      </c>
      <c r="K990" s="15">
        <f t="shared" ca="1" si="373"/>
        <v>296.59259259259261</v>
      </c>
      <c r="L990" s="15">
        <f t="shared" ca="1" si="373"/>
        <v>571.11111111111109</v>
      </c>
      <c r="M990" s="15">
        <f t="shared" ca="1" si="373"/>
        <v>698.62962962962968</v>
      </c>
      <c r="N990" s="15">
        <f t="shared" ca="1" si="373"/>
        <v>951.14814814814815</v>
      </c>
      <c r="O990" s="15">
        <f t="shared" ca="1" si="373"/>
        <v>953.66666666666663</v>
      </c>
      <c r="P990" s="15">
        <f t="shared" ca="1" si="373"/>
        <v>956.18518518518522</v>
      </c>
      <c r="Q990" s="15">
        <f t="shared" ca="1" si="373"/>
        <v>963.80370370370372</v>
      </c>
      <c r="R990" s="15">
        <f t="shared" ca="1" si="373"/>
        <v>971.42222222222222</v>
      </c>
      <c r="S990" s="15">
        <f t="shared" ca="1" si="373"/>
        <v>979.04074074074072</v>
      </c>
      <c r="T990" s="15">
        <f t="shared" ca="1" si="373"/>
        <v>986.65925925925922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264</v>
      </c>
      <c r="G1004" s="15">
        <f t="shared" ca="1" si="380"/>
        <v>216</v>
      </c>
      <c r="H1004" s="15">
        <f t="shared" ca="1" si="380"/>
        <v>203</v>
      </c>
      <c r="I1004" s="15">
        <f t="shared" ca="1" si="380"/>
        <v>187.5</v>
      </c>
      <c r="J1004" s="15">
        <f t="shared" ca="1" si="380"/>
        <v>250</v>
      </c>
      <c r="K1004" s="15">
        <f t="shared" ca="1" si="380"/>
        <v>625</v>
      </c>
      <c r="L1004" s="15">
        <f t="shared" ca="1" si="380"/>
        <v>875</v>
      </c>
      <c r="M1004" s="15">
        <f t="shared" ca="1" si="380"/>
        <v>1000</v>
      </c>
      <c r="N1004" s="15">
        <f t="shared" ca="1" si="380"/>
        <v>1250</v>
      </c>
      <c r="O1004" s="15">
        <f t="shared" ca="1" si="380"/>
        <v>1250</v>
      </c>
      <c r="P1004" s="15">
        <f t="shared" ca="1" si="380"/>
        <v>1250</v>
      </c>
      <c r="Q1004" s="15">
        <f t="shared" ca="1" si="380"/>
        <v>1250</v>
      </c>
      <c r="R1004" s="15">
        <f t="shared" ca="1" si="380"/>
        <v>1250</v>
      </c>
      <c r="S1004" s="15">
        <f t="shared" ca="1" si="380"/>
        <v>1250</v>
      </c>
      <c r="T1004" s="15">
        <f t="shared" ca="1" si="380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396.00000000000006</v>
      </c>
      <c r="G1005" s="15">
        <f t="shared" ca="1" si="381"/>
        <v>291.59999999999997</v>
      </c>
      <c r="H1005" s="15">
        <f t="shared" ca="1" si="381"/>
        <v>230.3</v>
      </c>
      <c r="I1005" s="15">
        <f t="shared" ca="1" si="381"/>
        <v>187.5</v>
      </c>
      <c r="J1005" s="15">
        <f t="shared" ca="1" si="381"/>
        <v>250</v>
      </c>
      <c r="K1005" s="15">
        <f t="shared" ca="1" si="381"/>
        <v>625</v>
      </c>
      <c r="L1005" s="15">
        <f t="shared" ca="1" si="381"/>
        <v>875</v>
      </c>
      <c r="M1005" s="15">
        <f t="shared" ca="1" si="381"/>
        <v>1000</v>
      </c>
      <c r="N1005" s="15">
        <f t="shared" ca="1" si="381"/>
        <v>1250</v>
      </c>
      <c r="O1005" s="15">
        <f t="shared" ca="1" si="381"/>
        <v>1250</v>
      </c>
      <c r="P1005" s="15">
        <f t="shared" ca="1" si="381"/>
        <v>1250</v>
      </c>
      <c r="Q1005" s="15">
        <f t="shared" ca="1" si="381"/>
        <v>1250</v>
      </c>
      <c r="R1005" s="15">
        <f t="shared" ca="1" si="381"/>
        <v>1250</v>
      </c>
      <c r="S1005" s="15">
        <f t="shared" ca="1" si="381"/>
        <v>1250</v>
      </c>
      <c r="T1005" s="15">
        <f t="shared" ca="1" si="381"/>
        <v>1250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189.33333333333334</v>
      </c>
      <c r="G1006" s="15">
        <f t="shared" ca="1" si="382"/>
        <v>153.67407407407407</v>
      </c>
      <c r="H1006" s="15">
        <f t="shared" ca="1" si="382"/>
        <v>179.1925925925926</v>
      </c>
      <c r="I1006" s="15">
        <f t="shared" ca="1" si="382"/>
        <v>187.5</v>
      </c>
      <c r="J1006" s="15">
        <f t="shared" ca="1" si="382"/>
        <v>250</v>
      </c>
      <c r="K1006" s="15">
        <f t="shared" ca="1" si="382"/>
        <v>625</v>
      </c>
      <c r="L1006" s="15">
        <f t="shared" ca="1" si="382"/>
        <v>875</v>
      </c>
      <c r="M1006" s="15">
        <f t="shared" ca="1" si="382"/>
        <v>1000</v>
      </c>
      <c r="N1006" s="15">
        <f t="shared" ca="1" si="382"/>
        <v>1250</v>
      </c>
      <c r="O1006" s="15">
        <f t="shared" ca="1" si="382"/>
        <v>1250</v>
      </c>
      <c r="P1006" s="15">
        <f t="shared" ca="1" si="382"/>
        <v>1250</v>
      </c>
      <c r="Q1006" s="15">
        <f t="shared" ca="1" si="382"/>
        <v>1250</v>
      </c>
      <c r="R1006" s="15">
        <f t="shared" ca="1" si="382"/>
        <v>1250</v>
      </c>
      <c r="S1006" s="15">
        <f t="shared" ca="1" si="382"/>
        <v>1250</v>
      </c>
      <c r="T1006" s="15">
        <f t="shared" ca="1" si="382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413.33333333333343</v>
      </c>
      <c r="G1007" s="15">
        <f t="shared" ca="1" si="383"/>
        <v>320</v>
      </c>
      <c r="H1007" s="15">
        <f t="shared" ca="1" si="383"/>
        <v>235</v>
      </c>
      <c r="I1007" s="15">
        <f t="shared" ca="1" si="383"/>
        <v>187.5</v>
      </c>
      <c r="J1007" s="15">
        <f t="shared" ca="1" si="383"/>
        <v>250</v>
      </c>
      <c r="K1007" s="15">
        <f t="shared" ca="1" si="383"/>
        <v>625</v>
      </c>
      <c r="L1007" s="15">
        <f t="shared" ca="1" si="383"/>
        <v>875</v>
      </c>
      <c r="M1007" s="15">
        <f t="shared" ca="1" si="383"/>
        <v>1000</v>
      </c>
      <c r="N1007" s="15">
        <f t="shared" ca="1" si="383"/>
        <v>1250</v>
      </c>
      <c r="O1007" s="15">
        <f t="shared" ca="1" si="383"/>
        <v>1250</v>
      </c>
      <c r="P1007" s="15">
        <f t="shared" ca="1" si="383"/>
        <v>1250</v>
      </c>
      <c r="Q1007" s="15">
        <f t="shared" ca="1" si="383"/>
        <v>1250</v>
      </c>
      <c r="R1007" s="15">
        <f t="shared" ca="1" si="383"/>
        <v>1250</v>
      </c>
      <c r="S1007" s="15">
        <f t="shared" ca="1" si="383"/>
        <v>1250</v>
      </c>
      <c r="T1007" s="15">
        <f t="shared" ca="1" si="383"/>
        <v>1250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284</v>
      </c>
      <c r="G1008" s="15">
        <f t="shared" ca="1" si="384"/>
        <v>246</v>
      </c>
      <c r="H1008" s="15">
        <f t="shared" ca="1" si="384"/>
        <v>218</v>
      </c>
      <c r="I1008" s="15">
        <f t="shared" ca="1" si="384"/>
        <v>187.5</v>
      </c>
      <c r="J1008" s="15">
        <f t="shared" ca="1" si="384"/>
        <v>250</v>
      </c>
      <c r="K1008" s="15">
        <f t="shared" ca="1" si="384"/>
        <v>625</v>
      </c>
      <c r="L1008" s="15">
        <f t="shared" ca="1" si="384"/>
        <v>875</v>
      </c>
      <c r="M1008" s="15">
        <f t="shared" ca="1" si="384"/>
        <v>1000</v>
      </c>
      <c r="N1008" s="15">
        <f t="shared" ca="1" si="384"/>
        <v>1250</v>
      </c>
      <c r="O1008" s="15">
        <f t="shared" ca="1" si="384"/>
        <v>1250</v>
      </c>
      <c r="P1008" s="15">
        <f t="shared" ca="1" si="384"/>
        <v>1250</v>
      </c>
      <c r="Q1008" s="15">
        <f t="shared" ca="1" si="384"/>
        <v>1250</v>
      </c>
      <c r="R1008" s="15">
        <f t="shared" ca="1" si="384"/>
        <v>1250</v>
      </c>
      <c r="S1008" s="15">
        <f t="shared" ca="1" si="384"/>
        <v>1250</v>
      </c>
      <c r="T1008" s="15">
        <f t="shared" ca="1" si="384"/>
        <v>1250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309.33333333333337</v>
      </c>
      <c r="G1009" s="15">
        <f t="shared" ref="G1009:T1009" ca="1" si="385">G662</f>
        <v>245.45481481481482</v>
      </c>
      <c r="H1009" s="15">
        <f t="shared" ca="1" si="385"/>
        <v>213.09851851851855</v>
      </c>
      <c r="I1009" s="15">
        <f t="shared" ca="1" si="385"/>
        <v>187.5</v>
      </c>
      <c r="J1009" s="15">
        <f t="shared" ca="1" si="385"/>
        <v>250</v>
      </c>
      <c r="K1009" s="15">
        <f t="shared" ca="1" si="385"/>
        <v>625</v>
      </c>
      <c r="L1009" s="15">
        <f t="shared" ca="1" si="385"/>
        <v>875</v>
      </c>
      <c r="M1009" s="15">
        <f t="shared" ca="1" si="385"/>
        <v>1000</v>
      </c>
      <c r="N1009" s="15">
        <f t="shared" ca="1" si="385"/>
        <v>1250</v>
      </c>
      <c r="O1009" s="15">
        <f t="shared" ca="1" si="385"/>
        <v>1250</v>
      </c>
      <c r="P1009" s="15">
        <f t="shared" ca="1" si="385"/>
        <v>1250</v>
      </c>
      <c r="Q1009" s="15">
        <f t="shared" ca="1" si="385"/>
        <v>1250</v>
      </c>
      <c r="R1009" s="15">
        <f t="shared" ca="1" si="385"/>
        <v>1250</v>
      </c>
      <c r="S1009" s="15">
        <f t="shared" ca="1" si="385"/>
        <v>1250</v>
      </c>
      <c r="T1009" s="15">
        <f t="shared" ca="1" si="385"/>
        <v>1250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351.12</v>
      </c>
      <c r="G1019" s="15">
        <f t="shared" ca="1" si="392"/>
        <v>287.27999999999997</v>
      </c>
      <c r="H1019" s="15">
        <f t="shared" ca="1" si="392"/>
        <v>269.99</v>
      </c>
      <c r="I1019" s="15">
        <f t="shared" ca="1" si="392"/>
        <v>249.375</v>
      </c>
      <c r="J1019" s="15">
        <f t="shared" ca="1" si="392"/>
        <v>332.5</v>
      </c>
      <c r="K1019" s="15">
        <f t="shared" ca="1" si="392"/>
        <v>831.25</v>
      </c>
      <c r="L1019" s="15">
        <f t="shared" ca="1" si="392"/>
        <v>1163.75</v>
      </c>
      <c r="M1019" s="15">
        <f t="shared" ca="1" si="392"/>
        <v>1330</v>
      </c>
      <c r="N1019" s="15">
        <f t="shared" ca="1" si="392"/>
        <v>1662.5</v>
      </c>
      <c r="O1019" s="15">
        <f t="shared" ca="1" si="392"/>
        <v>1662.5</v>
      </c>
      <c r="P1019" s="15">
        <f t="shared" ca="1" si="392"/>
        <v>1662.5</v>
      </c>
      <c r="Q1019" s="15">
        <f t="shared" ca="1" si="392"/>
        <v>1662.5</v>
      </c>
      <c r="R1019" s="15">
        <f t="shared" ca="1" si="392"/>
        <v>1662.5</v>
      </c>
      <c r="S1019" s="15">
        <f t="shared" ca="1" si="392"/>
        <v>1662.5</v>
      </c>
      <c r="T1019" s="15">
        <f t="shared" ca="1" si="392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526.68000000000006</v>
      </c>
      <c r="G1020" s="15">
        <f t="shared" ca="1" si="393"/>
        <v>387.82799999999992</v>
      </c>
      <c r="H1020" s="15">
        <f t="shared" ca="1" si="393"/>
        <v>306.29899999999998</v>
      </c>
      <c r="I1020" s="15">
        <f t="shared" ca="1" si="393"/>
        <v>249.375</v>
      </c>
      <c r="J1020" s="15">
        <f t="shared" ca="1" si="393"/>
        <v>332.5</v>
      </c>
      <c r="K1020" s="15">
        <f t="shared" ca="1" si="393"/>
        <v>831.25</v>
      </c>
      <c r="L1020" s="15">
        <f t="shared" ca="1" si="393"/>
        <v>1163.75</v>
      </c>
      <c r="M1020" s="15">
        <f t="shared" ca="1" si="393"/>
        <v>1330</v>
      </c>
      <c r="N1020" s="15">
        <f t="shared" ca="1" si="393"/>
        <v>1662.5</v>
      </c>
      <c r="O1020" s="15">
        <f t="shared" ca="1" si="393"/>
        <v>1662.5</v>
      </c>
      <c r="P1020" s="15">
        <f t="shared" ca="1" si="393"/>
        <v>1662.5</v>
      </c>
      <c r="Q1020" s="15">
        <f t="shared" ca="1" si="393"/>
        <v>1662.5</v>
      </c>
      <c r="R1020" s="15">
        <f t="shared" ca="1" si="393"/>
        <v>1662.5</v>
      </c>
      <c r="S1020" s="15">
        <f t="shared" ca="1" si="393"/>
        <v>1662.5</v>
      </c>
      <c r="T1020" s="15">
        <f t="shared" ca="1" si="393"/>
        <v>1662.5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251.81333333333333</v>
      </c>
      <c r="G1021" s="15">
        <f t="shared" ca="1" si="394"/>
        <v>204.3865185185185</v>
      </c>
      <c r="H1021" s="15">
        <f t="shared" ca="1" si="394"/>
        <v>238.32614814814818</v>
      </c>
      <c r="I1021" s="15">
        <f t="shared" ca="1" si="394"/>
        <v>249.375</v>
      </c>
      <c r="J1021" s="15">
        <f t="shared" ca="1" si="394"/>
        <v>332.5</v>
      </c>
      <c r="K1021" s="15">
        <f t="shared" ca="1" si="394"/>
        <v>831.25</v>
      </c>
      <c r="L1021" s="15">
        <f t="shared" ca="1" si="394"/>
        <v>1163.75</v>
      </c>
      <c r="M1021" s="15">
        <f t="shared" ca="1" si="394"/>
        <v>1330</v>
      </c>
      <c r="N1021" s="15">
        <f t="shared" ca="1" si="394"/>
        <v>1662.5</v>
      </c>
      <c r="O1021" s="15">
        <f t="shared" ca="1" si="394"/>
        <v>1662.5</v>
      </c>
      <c r="P1021" s="15">
        <f t="shared" ca="1" si="394"/>
        <v>1662.5</v>
      </c>
      <c r="Q1021" s="15">
        <f t="shared" ca="1" si="394"/>
        <v>1662.5</v>
      </c>
      <c r="R1021" s="15">
        <f t="shared" ca="1" si="394"/>
        <v>1662.5</v>
      </c>
      <c r="S1021" s="15">
        <f t="shared" ca="1" si="394"/>
        <v>1662.5</v>
      </c>
      <c r="T1021" s="15">
        <f t="shared" ca="1" si="394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549.73333333333346</v>
      </c>
      <c r="G1022" s="15">
        <f t="shared" ca="1" si="395"/>
        <v>425.6</v>
      </c>
      <c r="H1022" s="15">
        <f t="shared" ca="1" si="395"/>
        <v>312.55</v>
      </c>
      <c r="I1022" s="15">
        <f t="shared" ca="1" si="395"/>
        <v>249.375</v>
      </c>
      <c r="J1022" s="15">
        <f t="shared" ca="1" si="395"/>
        <v>332.5</v>
      </c>
      <c r="K1022" s="15">
        <f t="shared" ca="1" si="395"/>
        <v>831.25</v>
      </c>
      <c r="L1022" s="15">
        <f t="shared" ca="1" si="395"/>
        <v>1163.75</v>
      </c>
      <c r="M1022" s="15">
        <f t="shared" ca="1" si="395"/>
        <v>1330</v>
      </c>
      <c r="N1022" s="15">
        <f t="shared" ca="1" si="395"/>
        <v>1662.5</v>
      </c>
      <c r="O1022" s="15">
        <f t="shared" ca="1" si="395"/>
        <v>1662.5</v>
      </c>
      <c r="P1022" s="15">
        <f t="shared" ca="1" si="395"/>
        <v>1662.5</v>
      </c>
      <c r="Q1022" s="15">
        <f t="shared" ca="1" si="395"/>
        <v>1662.5</v>
      </c>
      <c r="R1022" s="15">
        <f t="shared" ca="1" si="395"/>
        <v>1662.5</v>
      </c>
      <c r="S1022" s="15">
        <f t="shared" ca="1" si="395"/>
        <v>1662.5</v>
      </c>
      <c r="T1022" s="15">
        <f t="shared" ca="1" si="395"/>
        <v>1662.5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377.72</v>
      </c>
      <c r="G1023" s="15">
        <f t="shared" ca="1" si="396"/>
        <v>327.18</v>
      </c>
      <c r="H1023" s="15">
        <f t="shared" ca="1" si="396"/>
        <v>289.94</v>
      </c>
      <c r="I1023" s="15">
        <f t="shared" ca="1" si="396"/>
        <v>249.375</v>
      </c>
      <c r="J1023" s="15">
        <f t="shared" ca="1" si="396"/>
        <v>332.5</v>
      </c>
      <c r="K1023" s="15">
        <f t="shared" ca="1" si="396"/>
        <v>831.25</v>
      </c>
      <c r="L1023" s="15">
        <f t="shared" ca="1" si="396"/>
        <v>1163.75</v>
      </c>
      <c r="M1023" s="15">
        <f t="shared" ca="1" si="396"/>
        <v>1330</v>
      </c>
      <c r="N1023" s="15">
        <f t="shared" ca="1" si="396"/>
        <v>1662.5</v>
      </c>
      <c r="O1023" s="15">
        <f t="shared" ca="1" si="396"/>
        <v>1662.5</v>
      </c>
      <c r="P1023" s="15">
        <f t="shared" ca="1" si="396"/>
        <v>1662.5</v>
      </c>
      <c r="Q1023" s="15">
        <f t="shared" ca="1" si="396"/>
        <v>1662.5</v>
      </c>
      <c r="R1023" s="15">
        <f t="shared" ca="1" si="396"/>
        <v>1662.5</v>
      </c>
      <c r="S1023" s="15">
        <f t="shared" ca="1" si="396"/>
        <v>1662.5</v>
      </c>
      <c r="T1023" s="15">
        <f t="shared" ca="1" si="396"/>
        <v>1662.5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2057.0666666666666</v>
      </c>
      <c r="G1024" s="15">
        <f t="shared" ref="G1024" ca="1" si="397">SUM(G1019:G1023)</f>
        <v>1632.2745185185186</v>
      </c>
      <c r="H1024" s="15">
        <f t="shared" ref="H1024" ca="1" si="398">SUM(H1019:H1023)</f>
        <v>1417.1051481481481</v>
      </c>
      <c r="I1024" s="15">
        <f t="shared" ref="I1024" ca="1" si="399">SUM(I1019:I1023)</f>
        <v>1246.875</v>
      </c>
      <c r="J1024" s="15">
        <f t="shared" ref="J1024" ca="1" si="400">SUM(J1019:J1023)</f>
        <v>1662.5</v>
      </c>
      <c r="K1024" s="15">
        <f t="shared" ref="K1024" ca="1" si="401">SUM(K1019:K1023)</f>
        <v>4156.25</v>
      </c>
      <c r="L1024" s="15">
        <f t="shared" ref="L1024" ca="1" si="402">SUM(L1019:L1023)</f>
        <v>5818.75</v>
      </c>
      <c r="M1024" s="15">
        <f t="shared" ref="M1024" ca="1" si="403">SUM(M1019:M1023)</f>
        <v>6650</v>
      </c>
      <c r="N1024" s="15">
        <f t="shared" ref="N1024" ca="1" si="404">SUM(N1019:N1023)</f>
        <v>8312.5</v>
      </c>
      <c r="O1024" s="15">
        <f t="shared" ref="O1024" ca="1" si="405">SUM(O1019:O1023)</f>
        <v>8312.5</v>
      </c>
      <c r="P1024" s="15">
        <f t="shared" ref="P1024" ca="1" si="406">SUM(P1019:P1023)</f>
        <v>8312.5</v>
      </c>
      <c r="Q1024" s="15">
        <f t="shared" ref="Q1024" ca="1" si="407">SUM(Q1019:Q1023)</f>
        <v>8312.5</v>
      </c>
      <c r="R1024" s="15">
        <f t="shared" ref="R1024" ca="1" si="408">SUM(R1019:R1023)</f>
        <v>8312.5</v>
      </c>
      <c r="S1024" s="15">
        <f t="shared" ref="S1024" ca="1" si="409">SUM(S1019:S1023)</f>
        <v>8312.5</v>
      </c>
      <c r="T1024" s="15">
        <f t="shared" ref="T1024" ca="1" si="410">SUM(T1019:T1023)</f>
        <v>8312.5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748.67896081771721</v>
      </c>
      <c r="H1034" s="15">
        <f t="shared" ca="1" si="417"/>
        <v>444.16448040885859</v>
      </c>
      <c r="I1034" s="15">
        <f t="shared" ca="1" si="417"/>
        <v>241.15482680295287</v>
      </c>
      <c r="J1034" s="15">
        <f t="shared" ca="1" si="417"/>
        <v>190.40241340147645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748.67896081771721</v>
      </c>
      <c r="H1035" s="15">
        <f t="shared" ca="1" si="418"/>
        <v>444.16448040885859</v>
      </c>
      <c r="I1035" s="15">
        <f t="shared" ca="1" si="418"/>
        <v>241.15482680295287</v>
      </c>
      <c r="J1035" s="15">
        <f t="shared" ca="1" si="418"/>
        <v>190.40241340147645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748.67896081771721</v>
      </c>
      <c r="H1036" s="15">
        <f t="shared" ca="1" si="419"/>
        <v>444.16448040885859</v>
      </c>
      <c r="I1036" s="15">
        <f t="shared" ca="1" si="419"/>
        <v>241.15482680295287</v>
      </c>
      <c r="J1036" s="15">
        <f t="shared" ca="1" si="419"/>
        <v>190.40241340147645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748.67896081771721</v>
      </c>
      <c r="H1037" s="15">
        <f t="shared" ca="1" si="420"/>
        <v>444.16448040885859</v>
      </c>
      <c r="I1037" s="15">
        <f t="shared" ca="1" si="420"/>
        <v>241.15482680295287</v>
      </c>
      <c r="J1037" s="15">
        <f t="shared" ca="1" si="420"/>
        <v>190.40241340147645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748.67896081771721</v>
      </c>
      <c r="H1038" s="15">
        <f t="shared" ca="1" si="421"/>
        <v>444.16448040885859</v>
      </c>
      <c r="I1038" s="15">
        <f t="shared" ca="1" si="421"/>
        <v>241.15482680295287</v>
      </c>
      <c r="J1038" s="15">
        <f t="shared" ca="1" si="421"/>
        <v>190.40241340147645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3743.3948040885862</v>
      </c>
      <c r="H1039" s="15">
        <f t="shared" ca="1" si="422"/>
        <v>2220.8224020442931</v>
      </c>
      <c r="I1039" s="15">
        <f t="shared" ca="1" si="422"/>
        <v>1205.7741340147643</v>
      </c>
      <c r="J1039" s="15">
        <f t="shared" ca="1" si="422"/>
        <v>952.01206700738226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-617.4259800029962</v>
      </c>
      <c r="G1049" s="15">
        <f t="shared" ca="1" si="429"/>
        <v>-603.05534275273567</v>
      </c>
      <c r="H1049" s="15">
        <f t="shared" ca="1" si="429"/>
        <v>-592.35703766798997</v>
      </c>
      <c r="I1049" s="15">
        <f t="shared" ca="1" si="429"/>
        <v>-421.35942121004257</v>
      </c>
      <c r="J1049" s="15">
        <f t="shared" ca="1" si="429"/>
        <v>-413.73230256597481</v>
      </c>
      <c r="K1049" s="15">
        <f t="shared" ca="1" si="429"/>
        <v>-428.98653985411039</v>
      </c>
      <c r="L1049" s="15">
        <f t="shared" ca="1" si="429"/>
        <v>-439.15603137953411</v>
      </c>
      <c r="M1049" s="15">
        <f t="shared" ca="1" si="429"/>
        <v>-444.24077714224597</v>
      </c>
      <c r="N1049" s="15">
        <f t="shared" ca="1" si="429"/>
        <v>-454.4102686676697</v>
      </c>
      <c r="O1049" s="15">
        <f t="shared" ca="1" si="429"/>
        <v>-454.4102686676697</v>
      </c>
      <c r="P1049" s="15">
        <f t="shared" ca="1" si="429"/>
        <v>-454.4102686676697</v>
      </c>
      <c r="Q1049" s="15">
        <f t="shared" ca="1" si="429"/>
        <v>-454.4102686676697</v>
      </c>
      <c r="R1049" s="15">
        <f t="shared" ca="1" si="429"/>
        <v>-454.4102686676697</v>
      </c>
      <c r="S1049" s="15">
        <f t="shared" ca="1" si="429"/>
        <v>-454.4102686676697</v>
      </c>
      <c r="T1049" s="15">
        <f t="shared" ca="1" si="429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-622.79547152841985</v>
      </c>
      <c r="G1050" s="15">
        <f t="shared" ca="1" si="430"/>
        <v>-606.13059699002383</v>
      </c>
      <c r="H1050" s="15">
        <f t="shared" ca="1" si="430"/>
        <v>-593.46754614256622</v>
      </c>
      <c r="I1050" s="15">
        <f t="shared" ca="1" si="430"/>
        <v>-421.35942121004257</v>
      </c>
      <c r="J1050" s="15">
        <f t="shared" ca="1" si="430"/>
        <v>-413.73230256597481</v>
      </c>
      <c r="K1050" s="15">
        <f t="shared" ca="1" si="430"/>
        <v>-428.98653985411039</v>
      </c>
      <c r="L1050" s="15">
        <f t="shared" ca="1" si="430"/>
        <v>-439.15603137953411</v>
      </c>
      <c r="M1050" s="15">
        <f t="shared" ca="1" si="430"/>
        <v>-444.24077714224597</v>
      </c>
      <c r="N1050" s="15">
        <f t="shared" ca="1" si="430"/>
        <v>-454.4102686676697</v>
      </c>
      <c r="O1050" s="15">
        <f t="shared" ca="1" si="430"/>
        <v>-454.4102686676697</v>
      </c>
      <c r="P1050" s="15">
        <f t="shared" ca="1" si="430"/>
        <v>-454.4102686676697</v>
      </c>
      <c r="Q1050" s="15">
        <f t="shared" ca="1" si="430"/>
        <v>-454.4102686676697</v>
      </c>
      <c r="R1050" s="15">
        <f t="shared" ca="1" si="430"/>
        <v>-454.4102686676697</v>
      </c>
      <c r="S1050" s="15">
        <f t="shared" ca="1" si="430"/>
        <v>-454.4102686676697</v>
      </c>
      <c r="T1050" s="15">
        <f t="shared" ca="1" si="430"/>
        <v>-454.4102686676697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-614.38869186740294</v>
      </c>
      <c r="G1051" s="15">
        <f t="shared" ca="1" si="431"/>
        <v>-600.52005085066412</v>
      </c>
      <c r="H1051" s="15">
        <f t="shared" ca="1" si="431"/>
        <v>-591.38860075650223</v>
      </c>
      <c r="I1051" s="15">
        <f t="shared" ca="1" si="431"/>
        <v>-421.35942121004257</v>
      </c>
      <c r="J1051" s="15">
        <f t="shared" ca="1" si="431"/>
        <v>-413.73230256597481</v>
      </c>
      <c r="K1051" s="15">
        <f t="shared" ca="1" si="431"/>
        <v>-428.98653985411039</v>
      </c>
      <c r="L1051" s="15">
        <f t="shared" ca="1" si="431"/>
        <v>-439.15603137953411</v>
      </c>
      <c r="M1051" s="15">
        <f t="shared" ca="1" si="431"/>
        <v>-444.24077714224597</v>
      </c>
      <c r="N1051" s="15">
        <f t="shared" ca="1" si="431"/>
        <v>-454.4102686676697</v>
      </c>
      <c r="O1051" s="15">
        <f t="shared" ca="1" si="431"/>
        <v>-454.4102686676697</v>
      </c>
      <c r="P1051" s="15">
        <f t="shared" ca="1" si="431"/>
        <v>-454.4102686676697</v>
      </c>
      <c r="Q1051" s="15">
        <f t="shared" ca="1" si="431"/>
        <v>-454.4102686676697</v>
      </c>
      <c r="R1051" s="15">
        <f t="shared" ca="1" si="431"/>
        <v>-454.4102686676697</v>
      </c>
      <c r="S1051" s="15">
        <f t="shared" ca="1" si="431"/>
        <v>-454.4102686676697</v>
      </c>
      <c r="T1051" s="15">
        <f t="shared" ca="1" si="431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-623.5005562741826</v>
      </c>
      <c r="G1052" s="15">
        <f t="shared" ca="1" si="432"/>
        <v>-607.28585122731204</v>
      </c>
      <c r="H1052" s="15">
        <f t="shared" ca="1" si="432"/>
        <v>-593.65873258324416</v>
      </c>
      <c r="I1052" s="15">
        <f t="shared" ca="1" si="432"/>
        <v>-421.35942121004257</v>
      </c>
      <c r="J1052" s="15">
        <f t="shared" ca="1" si="432"/>
        <v>-413.73230256597481</v>
      </c>
      <c r="K1052" s="15">
        <f t="shared" ca="1" si="432"/>
        <v>-428.98653985411039</v>
      </c>
      <c r="L1052" s="15">
        <f t="shared" ca="1" si="432"/>
        <v>-439.15603137953411</v>
      </c>
      <c r="M1052" s="15">
        <f t="shared" ca="1" si="432"/>
        <v>-444.24077714224597</v>
      </c>
      <c r="N1052" s="15">
        <f t="shared" ca="1" si="432"/>
        <v>-454.4102686676697</v>
      </c>
      <c r="O1052" s="15">
        <f t="shared" ca="1" si="432"/>
        <v>-454.4102686676697</v>
      </c>
      <c r="P1052" s="15">
        <f t="shared" ca="1" si="432"/>
        <v>-454.4102686676697</v>
      </c>
      <c r="Q1052" s="15">
        <f t="shared" ca="1" si="432"/>
        <v>-454.4102686676697</v>
      </c>
      <c r="R1052" s="15">
        <f t="shared" ca="1" si="432"/>
        <v>-454.4102686676697</v>
      </c>
      <c r="S1052" s="15">
        <f t="shared" ca="1" si="432"/>
        <v>-454.4102686676697</v>
      </c>
      <c r="T1052" s="15">
        <f t="shared" ca="1" si="432"/>
        <v>-454.4102686676697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-618.23953932503002</v>
      </c>
      <c r="G1053" s="15">
        <f t="shared" ca="1" si="433"/>
        <v>-604.27568173578652</v>
      </c>
      <c r="H1053" s="15">
        <f t="shared" ca="1" si="433"/>
        <v>-592.9672071595154</v>
      </c>
      <c r="I1053" s="15">
        <f t="shared" ca="1" si="433"/>
        <v>-421.35942121004257</v>
      </c>
      <c r="J1053" s="15">
        <f t="shared" ca="1" si="433"/>
        <v>-413.73230256597481</v>
      </c>
      <c r="K1053" s="15">
        <f t="shared" ca="1" si="433"/>
        <v>-428.98653985411039</v>
      </c>
      <c r="L1053" s="15">
        <f t="shared" ca="1" si="433"/>
        <v>-439.15603137953411</v>
      </c>
      <c r="M1053" s="15">
        <f t="shared" ca="1" si="433"/>
        <v>-444.24077714224597</v>
      </c>
      <c r="N1053" s="15">
        <f t="shared" ca="1" si="433"/>
        <v>-454.4102686676697</v>
      </c>
      <c r="O1053" s="15">
        <f t="shared" ca="1" si="433"/>
        <v>-454.4102686676697</v>
      </c>
      <c r="P1053" s="15">
        <f t="shared" ca="1" si="433"/>
        <v>-454.4102686676697</v>
      </c>
      <c r="Q1053" s="15">
        <f t="shared" ca="1" si="433"/>
        <v>-454.4102686676697</v>
      </c>
      <c r="R1053" s="15">
        <f t="shared" ca="1" si="433"/>
        <v>-454.4102686676697</v>
      </c>
      <c r="S1053" s="15">
        <f t="shared" ca="1" si="433"/>
        <v>-454.4102686676697</v>
      </c>
      <c r="T1053" s="15">
        <f t="shared" ca="1" si="433"/>
        <v>-454.4102686676697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-3096.3502389980313</v>
      </c>
      <c r="G1054" s="15">
        <f t="shared" ref="G1054" ca="1" si="434">SUM(G1049:G1053)</f>
        <v>-3021.2675235565221</v>
      </c>
      <c r="H1054" s="15">
        <f t="shared" ref="H1054" ca="1" si="435">SUM(H1049:H1053)</f>
        <v>-2963.8391243098181</v>
      </c>
      <c r="I1054" s="15">
        <f t="shared" ref="I1054" ca="1" si="436">SUM(I1049:I1053)</f>
        <v>-2106.7971060502127</v>
      </c>
      <c r="J1054" s="15">
        <f t="shared" ref="J1054" ca="1" si="437">SUM(J1049:J1053)</f>
        <v>-2068.661512829874</v>
      </c>
      <c r="K1054" s="15">
        <f t="shared" ref="K1054" ca="1" si="438">SUM(K1049:K1053)</f>
        <v>-2144.9326992705519</v>
      </c>
      <c r="L1054" s="15">
        <f t="shared" ref="L1054" ca="1" si="439">SUM(L1049:L1053)</f>
        <v>-2195.7801568976706</v>
      </c>
      <c r="M1054" s="15">
        <f t="shared" ref="M1054" ca="1" si="440">SUM(M1049:M1053)</f>
        <v>-2221.2038857112298</v>
      </c>
      <c r="N1054" s="15">
        <f t="shared" ref="N1054" ca="1" si="441">SUM(N1049:N1053)</f>
        <v>-2272.0513433383485</v>
      </c>
      <c r="O1054" s="15">
        <f t="shared" ref="O1054" ca="1" si="442">SUM(O1049:O1053)</f>
        <v>-2272.0513433383485</v>
      </c>
      <c r="P1054" s="15">
        <f t="shared" ref="P1054" ca="1" si="443">SUM(P1049:P1053)</f>
        <v>-2272.0513433383485</v>
      </c>
      <c r="Q1054" s="15">
        <f t="shared" ref="Q1054" ca="1" si="444">SUM(Q1049:Q1053)</f>
        <v>-2272.0513433383485</v>
      </c>
      <c r="R1054" s="15">
        <f t="shared" ref="R1054" ca="1" si="445">SUM(R1049:R1053)</f>
        <v>-2272.0513433383485</v>
      </c>
      <c r="S1054" s="15">
        <f t="shared" ref="S1054" ca="1" si="446">SUM(S1049:S1053)</f>
        <v>-2272.0513433383485</v>
      </c>
      <c r="T1054" s="15">
        <f t="shared" ref="T1054" ca="1" si="447">SUM(T1049:T1053)</f>
        <v>-2272.0513433383485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-126.65598000299622</v>
      </c>
      <c r="G1064" s="15">
        <f t="shared" ref="G1064:T1064" ca="1" si="467">SUM(,G1019,G1034,G1049)</f>
        <v>432.9036180649814</v>
      </c>
      <c r="H1064" s="15">
        <f t="shared" ca="1" si="467"/>
        <v>121.79744274086863</v>
      </c>
      <c r="I1064" s="15">
        <f t="shared" ca="1" si="467"/>
        <v>69.170405592910299</v>
      </c>
      <c r="J1064" s="15">
        <f t="shared" ca="1" si="467"/>
        <v>109.17011083550165</v>
      </c>
      <c r="K1064" s="15">
        <f t="shared" ca="1" si="467"/>
        <v>541.91346014588953</v>
      </c>
      <c r="L1064" s="15">
        <f t="shared" ca="1" si="467"/>
        <v>864.24396862046592</v>
      </c>
      <c r="M1064" s="15">
        <f t="shared" ca="1" si="467"/>
        <v>1025.4092228577542</v>
      </c>
      <c r="N1064" s="15">
        <f t="shared" ca="1" si="467"/>
        <v>1347.7397313323304</v>
      </c>
      <c r="O1064" s="15">
        <f t="shared" ca="1" si="467"/>
        <v>1347.7397313323304</v>
      </c>
      <c r="P1064" s="15">
        <f t="shared" ca="1" si="467"/>
        <v>1347.7397313323304</v>
      </c>
      <c r="Q1064" s="15">
        <f t="shared" ca="1" si="467"/>
        <v>1347.7397313323304</v>
      </c>
      <c r="R1064" s="15">
        <f t="shared" ca="1" si="467"/>
        <v>1347.7397313323304</v>
      </c>
      <c r="S1064" s="15">
        <f t="shared" ca="1" si="467"/>
        <v>1347.7397313323304</v>
      </c>
      <c r="T1064" s="15">
        <f t="shared" ca="1" si="467"/>
        <v>1347.7397313323304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43.534528471580188</v>
      </c>
      <c r="G1065" s="15">
        <f t="shared" ca="1" si="468"/>
        <v>530.37636382769324</v>
      </c>
      <c r="H1065" s="15">
        <f t="shared" ca="1" si="468"/>
        <v>156.99593426629235</v>
      </c>
      <c r="I1065" s="15">
        <f t="shared" ca="1" si="468"/>
        <v>69.170405592910299</v>
      </c>
      <c r="J1065" s="15">
        <f t="shared" ca="1" si="468"/>
        <v>109.17011083550165</v>
      </c>
      <c r="K1065" s="15">
        <f t="shared" ca="1" si="468"/>
        <v>541.91346014588953</v>
      </c>
      <c r="L1065" s="15">
        <f t="shared" ca="1" si="468"/>
        <v>864.24396862046592</v>
      </c>
      <c r="M1065" s="15">
        <f t="shared" ca="1" si="468"/>
        <v>1025.4092228577542</v>
      </c>
      <c r="N1065" s="15">
        <f t="shared" ca="1" si="468"/>
        <v>1347.7397313323304</v>
      </c>
      <c r="O1065" s="15">
        <f t="shared" ca="1" si="468"/>
        <v>1347.7397313323304</v>
      </c>
      <c r="P1065" s="15">
        <f t="shared" ca="1" si="468"/>
        <v>1347.7397313323304</v>
      </c>
      <c r="Q1065" s="15">
        <f t="shared" ca="1" si="468"/>
        <v>1347.7397313323304</v>
      </c>
      <c r="R1065" s="15">
        <f t="shared" ca="1" si="468"/>
        <v>1347.7397313323304</v>
      </c>
      <c r="S1065" s="15">
        <f t="shared" ca="1" si="468"/>
        <v>1347.7397313323304</v>
      </c>
      <c r="T1065" s="15">
        <f t="shared" ca="1" si="468"/>
        <v>1347.7397313323304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-222.92535853406957</v>
      </c>
      <c r="G1066" s="15">
        <f t="shared" ca="1" si="469"/>
        <v>352.54542848557162</v>
      </c>
      <c r="H1066" s="15">
        <f t="shared" ca="1" si="469"/>
        <v>91.102027800504516</v>
      </c>
      <c r="I1066" s="15">
        <f t="shared" ca="1" si="469"/>
        <v>69.170405592910299</v>
      </c>
      <c r="J1066" s="15">
        <f t="shared" ca="1" si="469"/>
        <v>109.17011083550165</v>
      </c>
      <c r="K1066" s="15">
        <f t="shared" ca="1" si="469"/>
        <v>541.91346014588953</v>
      </c>
      <c r="L1066" s="15">
        <f t="shared" ca="1" si="469"/>
        <v>864.24396862046592</v>
      </c>
      <c r="M1066" s="15">
        <f t="shared" ca="1" si="469"/>
        <v>1025.4092228577542</v>
      </c>
      <c r="N1066" s="15">
        <f t="shared" ca="1" si="469"/>
        <v>1347.7397313323304</v>
      </c>
      <c r="O1066" s="15">
        <f t="shared" ca="1" si="469"/>
        <v>1347.7397313323304</v>
      </c>
      <c r="P1066" s="15">
        <f t="shared" ca="1" si="469"/>
        <v>1347.7397313323304</v>
      </c>
      <c r="Q1066" s="15">
        <f t="shared" ca="1" si="469"/>
        <v>1347.7397313323304</v>
      </c>
      <c r="R1066" s="15">
        <f t="shared" ca="1" si="469"/>
        <v>1347.7397313323304</v>
      </c>
      <c r="S1066" s="15">
        <f t="shared" ca="1" si="469"/>
        <v>1347.7397313323304</v>
      </c>
      <c r="T1066" s="15">
        <f t="shared" ca="1" si="469"/>
        <v>1347.7397313323304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65.88277705915084</v>
      </c>
      <c r="G1067" s="15">
        <f t="shared" ca="1" si="470"/>
        <v>566.9931095904052</v>
      </c>
      <c r="H1067" s="15">
        <f t="shared" ca="1" si="470"/>
        <v>163.0557478256145</v>
      </c>
      <c r="I1067" s="15">
        <f t="shared" ca="1" si="470"/>
        <v>69.170405592910299</v>
      </c>
      <c r="J1067" s="15">
        <f t="shared" ca="1" si="470"/>
        <v>109.17011083550165</v>
      </c>
      <c r="K1067" s="15">
        <f t="shared" ca="1" si="470"/>
        <v>541.91346014588953</v>
      </c>
      <c r="L1067" s="15">
        <f t="shared" ca="1" si="470"/>
        <v>864.24396862046592</v>
      </c>
      <c r="M1067" s="15">
        <f t="shared" ca="1" si="470"/>
        <v>1025.4092228577542</v>
      </c>
      <c r="N1067" s="15">
        <f t="shared" ca="1" si="470"/>
        <v>1347.7397313323304</v>
      </c>
      <c r="O1067" s="15">
        <f t="shared" ca="1" si="470"/>
        <v>1347.7397313323304</v>
      </c>
      <c r="P1067" s="15">
        <f t="shared" ca="1" si="470"/>
        <v>1347.7397313323304</v>
      </c>
      <c r="Q1067" s="15">
        <f t="shared" ca="1" si="470"/>
        <v>1347.7397313323304</v>
      </c>
      <c r="R1067" s="15">
        <f t="shared" ca="1" si="470"/>
        <v>1347.7397313323304</v>
      </c>
      <c r="S1067" s="15">
        <f t="shared" ca="1" si="470"/>
        <v>1347.7397313323304</v>
      </c>
      <c r="T1067" s="15">
        <f t="shared" ca="1" si="470"/>
        <v>1347.7397313323304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-100.86953932503002</v>
      </c>
      <c r="G1068" s="15">
        <f t="shared" ca="1" si="471"/>
        <v>471.58327908193064</v>
      </c>
      <c r="H1068" s="15">
        <f t="shared" ca="1" si="471"/>
        <v>141.13727324934314</v>
      </c>
      <c r="I1068" s="15">
        <f t="shared" ca="1" si="471"/>
        <v>69.170405592910299</v>
      </c>
      <c r="J1068" s="15">
        <f t="shared" ca="1" si="471"/>
        <v>109.17011083550165</v>
      </c>
      <c r="K1068" s="15">
        <f t="shared" ca="1" si="471"/>
        <v>541.91346014588953</v>
      </c>
      <c r="L1068" s="15">
        <f t="shared" ca="1" si="471"/>
        <v>864.24396862046592</v>
      </c>
      <c r="M1068" s="15">
        <f t="shared" ca="1" si="471"/>
        <v>1025.4092228577542</v>
      </c>
      <c r="N1068" s="15">
        <f t="shared" ca="1" si="471"/>
        <v>1347.7397313323304</v>
      </c>
      <c r="O1068" s="15">
        <f t="shared" ca="1" si="471"/>
        <v>1347.7397313323304</v>
      </c>
      <c r="P1068" s="15">
        <f t="shared" ca="1" si="471"/>
        <v>1347.7397313323304</v>
      </c>
      <c r="Q1068" s="15">
        <f t="shared" ca="1" si="471"/>
        <v>1347.7397313323304</v>
      </c>
      <c r="R1068" s="15">
        <f t="shared" ca="1" si="471"/>
        <v>1347.7397313323304</v>
      </c>
      <c r="S1068" s="15">
        <f t="shared" ca="1" si="471"/>
        <v>1347.7397313323304</v>
      </c>
      <c r="T1068" s="15">
        <f t="shared" ca="1" si="471"/>
        <v>1347.7397313323304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-341.03357233136478</v>
      </c>
      <c r="G1069" s="15">
        <f t="shared" ref="G1069" ca="1" si="472">SUM(G1064:G1068)</f>
        <v>2354.4017990505818</v>
      </c>
      <c r="H1069" s="15">
        <f t="shared" ref="H1069" ca="1" si="473">SUM(H1064:H1068)</f>
        <v>674.08842588262314</v>
      </c>
      <c r="I1069" s="15">
        <f t="shared" ref="I1069" ca="1" si="474">SUM(I1064:I1068)</f>
        <v>345.8520279645515</v>
      </c>
      <c r="J1069" s="15">
        <f t="shared" ref="J1069" ca="1" si="475">SUM(J1064:J1068)</f>
        <v>545.85055417750823</v>
      </c>
      <c r="K1069" s="15">
        <f t="shared" ref="K1069" ca="1" si="476">SUM(K1064:K1068)</f>
        <v>2709.5673007294477</v>
      </c>
      <c r="L1069" s="15">
        <f t="shared" ref="L1069" ca="1" si="477">SUM(L1064:L1068)</f>
        <v>4321.2198431023298</v>
      </c>
      <c r="M1069" s="15">
        <f t="shared" ref="M1069" ca="1" si="478">SUM(M1064:M1068)</f>
        <v>5127.0461142887707</v>
      </c>
      <c r="N1069" s="15">
        <f t="shared" ref="N1069" ca="1" si="479">SUM(N1064:N1068)</f>
        <v>6738.6986566616524</v>
      </c>
      <c r="O1069" s="15">
        <f t="shared" ref="O1069" ca="1" si="480">SUM(O1064:O1068)</f>
        <v>6738.6986566616524</v>
      </c>
      <c r="P1069" s="15">
        <f t="shared" ref="P1069" ca="1" si="481">SUM(P1064:P1068)</f>
        <v>6738.6986566616524</v>
      </c>
      <c r="Q1069" s="15">
        <f t="shared" ref="Q1069" ca="1" si="482">SUM(Q1064:Q1068)</f>
        <v>6738.6986566616524</v>
      </c>
      <c r="R1069" s="15">
        <f t="shared" ref="R1069" ca="1" si="483">SUM(R1064:R1068)</f>
        <v>6738.6986566616524</v>
      </c>
      <c r="S1069" s="15">
        <f t="shared" ref="S1069" ca="1" si="484">SUM(S1064:S1068)</f>
        <v>6738.6986566616524</v>
      </c>
      <c r="T1069" s="15">
        <f t="shared" ref="T1069" ca="1" si="485">SUM(T1064:T1068)</f>
        <v>6738.6986566616524</v>
      </c>
      <c r="X1069" s="36"/>
    </row>
    <row r="1071" spans="2:24">
      <c r="B1071" s="33" t="s">
        <v>575</v>
      </c>
    </row>
    <row r="1072" spans="2:24">
      <c r="F1072" s="15">
        <f ca="1">SUMIF(F972:T972,"&lt;=0")</f>
        <v>-341.03357233136512</v>
      </c>
    </row>
    <row r="1078" spans="4:20">
      <c r="D1078" s="13" t="s">
        <v>543</v>
      </c>
      <c r="F1078" s="15">
        <f t="shared" ref="F1078:T1078" si="486">F6*SUMPRODUCT(F$807:F$812,F$166:F$171)</f>
        <v>-60.01972799917236</v>
      </c>
      <c r="G1078" s="15">
        <f t="shared" si="486"/>
        <v>-57.77112464721705</v>
      </c>
      <c r="H1078" s="15">
        <f t="shared" si="486"/>
        <v>-57.77112464721705</v>
      </c>
      <c r="I1078" s="15">
        <f t="shared" si="486"/>
        <v>-322.20687883716124</v>
      </c>
      <c r="J1078" s="15">
        <f t="shared" si="486"/>
        <v>-322.20687883716124</v>
      </c>
      <c r="K1078" s="15">
        <f t="shared" si="486"/>
        <v>-322.20687883716124</v>
      </c>
      <c r="L1078" s="15">
        <f t="shared" si="486"/>
        <v>-322.20687883716124</v>
      </c>
      <c r="M1078" s="15">
        <f t="shared" si="486"/>
        <v>-322.20687883716124</v>
      </c>
      <c r="N1078" s="15">
        <f t="shared" si="486"/>
        <v>-322.20687883716124</v>
      </c>
      <c r="O1078" s="15">
        <f t="shared" si="486"/>
        <v>-322.20687883716124</v>
      </c>
      <c r="P1078" s="15">
        <f t="shared" si="486"/>
        <v>-322.20687883716124</v>
      </c>
      <c r="Q1078" s="15">
        <f t="shared" si="486"/>
        <v>-322.20687883716124</v>
      </c>
      <c r="R1078" s="15">
        <f t="shared" si="486"/>
        <v>-322.20687883716124</v>
      </c>
      <c r="S1078" s="15">
        <f t="shared" si="486"/>
        <v>-322.20687883716124</v>
      </c>
      <c r="T1078" s="15">
        <f t="shared" si="486"/>
        <v>-322.20687883716124</v>
      </c>
    </row>
    <row r="1079" spans="4:20">
      <c r="F1079" s="15">
        <f t="shared" ref="F1079:T1079" si="487">F7*SUMPRODUCT(F$807:F$812,F$166:F$171)</f>
        <v>-60.01972799917236</v>
      </c>
      <c r="G1079" s="15">
        <f t="shared" si="487"/>
        <v>-57.77112464721705</v>
      </c>
      <c r="H1079" s="15">
        <f t="shared" si="487"/>
        <v>-57.77112464721705</v>
      </c>
      <c r="I1079" s="15">
        <f t="shared" si="487"/>
        <v>-322.20687883716124</v>
      </c>
      <c r="J1079" s="15">
        <f t="shared" si="487"/>
        <v>-322.20687883716124</v>
      </c>
      <c r="K1079" s="15">
        <f t="shared" si="487"/>
        <v>-322.20687883716124</v>
      </c>
      <c r="L1079" s="15">
        <f t="shared" si="487"/>
        <v>-322.20687883716124</v>
      </c>
      <c r="M1079" s="15">
        <f t="shared" si="487"/>
        <v>-322.20687883716124</v>
      </c>
      <c r="N1079" s="15">
        <f t="shared" si="487"/>
        <v>-322.20687883716124</v>
      </c>
      <c r="O1079" s="15">
        <f t="shared" si="487"/>
        <v>-322.20687883716124</v>
      </c>
      <c r="P1079" s="15">
        <f t="shared" si="487"/>
        <v>-322.20687883716124</v>
      </c>
      <c r="Q1079" s="15">
        <f t="shared" si="487"/>
        <v>-322.20687883716124</v>
      </c>
      <c r="R1079" s="15">
        <f t="shared" si="487"/>
        <v>-322.20687883716124</v>
      </c>
      <c r="S1079" s="15">
        <f t="shared" si="487"/>
        <v>-322.20687883716124</v>
      </c>
      <c r="T1079" s="15">
        <f t="shared" si="487"/>
        <v>-322.20687883716124</v>
      </c>
    </row>
    <row r="1080" spans="4:20">
      <c r="F1080" s="15">
        <f t="shared" ref="F1080:T1080" si="488">F8*SUMPRODUCT(F$807:F$812,F$166:F$171)</f>
        <v>-60.01972799917236</v>
      </c>
      <c r="G1080" s="15">
        <f t="shared" si="488"/>
        <v>-57.77112464721705</v>
      </c>
      <c r="H1080" s="15">
        <f t="shared" si="488"/>
        <v>-57.77112464721705</v>
      </c>
      <c r="I1080" s="15">
        <f t="shared" si="488"/>
        <v>-322.20687883716124</v>
      </c>
      <c r="J1080" s="15">
        <f t="shared" si="488"/>
        <v>-322.20687883716124</v>
      </c>
      <c r="K1080" s="15">
        <f t="shared" si="488"/>
        <v>-322.20687883716124</v>
      </c>
      <c r="L1080" s="15">
        <f t="shared" si="488"/>
        <v>-322.20687883716124</v>
      </c>
      <c r="M1080" s="15">
        <f t="shared" si="488"/>
        <v>-322.20687883716124</v>
      </c>
      <c r="N1080" s="15">
        <f t="shared" si="488"/>
        <v>-322.20687883716124</v>
      </c>
      <c r="O1080" s="15">
        <f t="shared" si="488"/>
        <v>-322.20687883716124</v>
      </c>
      <c r="P1080" s="15">
        <f t="shared" si="488"/>
        <v>-322.20687883716124</v>
      </c>
      <c r="Q1080" s="15">
        <f t="shared" si="488"/>
        <v>-322.20687883716124</v>
      </c>
      <c r="R1080" s="15">
        <f t="shared" si="488"/>
        <v>-322.20687883716124</v>
      </c>
      <c r="S1080" s="15">
        <f t="shared" si="488"/>
        <v>-322.20687883716124</v>
      </c>
      <c r="T1080" s="15">
        <f t="shared" si="488"/>
        <v>-322.20687883716124</v>
      </c>
    </row>
    <row r="1081" spans="4:20">
      <c r="F1081" s="15">
        <f t="shared" ref="F1081:T1081" si="489">F9*SUMPRODUCT(F$807:F$812,F$166:F$171)</f>
        <v>-60.01972799917236</v>
      </c>
      <c r="G1081" s="15">
        <f t="shared" si="489"/>
        <v>-57.77112464721705</v>
      </c>
      <c r="H1081" s="15">
        <f t="shared" si="489"/>
        <v>-57.77112464721705</v>
      </c>
      <c r="I1081" s="15">
        <f t="shared" si="489"/>
        <v>-322.20687883716124</v>
      </c>
      <c r="J1081" s="15">
        <f t="shared" si="489"/>
        <v>-322.20687883716124</v>
      </c>
      <c r="K1081" s="15">
        <f t="shared" si="489"/>
        <v>-322.20687883716124</v>
      </c>
      <c r="L1081" s="15">
        <f t="shared" si="489"/>
        <v>-322.20687883716124</v>
      </c>
      <c r="M1081" s="15">
        <f t="shared" si="489"/>
        <v>-322.20687883716124</v>
      </c>
      <c r="N1081" s="15">
        <f t="shared" si="489"/>
        <v>-322.20687883716124</v>
      </c>
      <c r="O1081" s="15">
        <f t="shared" si="489"/>
        <v>-322.20687883716124</v>
      </c>
      <c r="P1081" s="15">
        <f t="shared" si="489"/>
        <v>-322.20687883716124</v>
      </c>
      <c r="Q1081" s="15">
        <f t="shared" si="489"/>
        <v>-322.20687883716124</v>
      </c>
      <c r="R1081" s="15">
        <f t="shared" si="489"/>
        <v>-322.20687883716124</v>
      </c>
      <c r="S1081" s="15">
        <f t="shared" si="489"/>
        <v>-322.20687883716124</v>
      </c>
      <c r="T1081" s="15">
        <f t="shared" si="489"/>
        <v>-322.20687883716124</v>
      </c>
    </row>
    <row r="1082" spans="4:20">
      <c r="F1082" s="15">
        <f t="shared" ref="F1082:T1082" si="490">F10*SUMPRODUCT(F$807:F$812,F$166:F$171)</f>
        <v>-60.01972799917236</v>
      </c>
      <c r="G1082" s="15">
        <f t="shared" si="490"/>
        <v>-57.77112464721705</v>
      </c>
      <c r="H1082" s="15">
        <f t="shared" si="490"/>
        <v>-57.77112464721705</v>
      </c>
      <c r="I1082" s="15">
        <f t="shared" si="490"/>
        <v>-322.20687883716124</v>
      </c>
      <c r="J1082" s="15">
        <f t="shared" si="490"/>
        <v>-322.20687883716124</v>
      </c>
      <c r="K1082" s="15">
        <f t="shared" si="490"/>
        <v>-322.20687883716124</v>
      </c>
      <c r="L1082" s="15">
        <f t="shared" si="490"/>
        <v>-322.20687883716124</v>
      </c>
      <c r="M1082" s="15">
        <f t="shared" si="490"/>
        <v>-322.20687883716124</v>
      </c>
      <c r="N1082" s="15">
        <f t="shared" si="490"/>
        <v>-322.20687883716124</v>
      </c>
      <c r="O1082" s="15">
        <f t="shared" si="490"/>
        <v>-322.20687883716124</v>
      </c>
      <c r="P1082" s="15">
        <f t="shared" si="490"/>
        <v>-322.20687883716124</v>
      </c>
      <c r="Q1082" s="15">
        <f t="shared" si="490"/>
        <v>-322.20687883716124</v>
      </c>
      <c r="R1082" s="15">
        <f t="shared" si="490"/>
        <v>-322.20687883716124</v>
      </c>
      <c r="S1082" s="15">
        <f t="shared" si="490"/>
        <v>-322.20687883716124</v>
      </c>
      <c r="T1082" s="15">
        <f t="shared" si="490"/>
        <v>-322.20687883716124</v>
      </c>
    </row>
    <row r="1085" spans="4:20">
      <c r="D1085" s="13" t="s">
        <v>544</v>
      </c>
      <c r="F1085" s="15">
        <f t="shared" ref="F1085:T1085" ca="1" si="491">IFERROR((F151/SUM(F$151:F$155)*F$971),0)</f>
        <v>-475.48082827501025</v>
      </c>
      <c r="G1085" s="15">
        <f t="shared" ca="1" si="491"/>
        <v>-475.48082827501025</v>
      </c>
      <c r="H1085" s="15">
        <f t="shared" ca="1" si="491"/>
        <v>-475.48082827501025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-475.48082827501025</v>
      </c>
      <c r="G1086" s="15">
        <f t="shared" ca="1" si="492"/>
        <v>-475.48082827501025</v>
      </c>
      <c r="H1086" s="15">
        <f t="shared" ca="1" si="492"/>
        <v>-475.48082827501025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-475.48082827501025</v>
      </c>
      <c r="G1087" s="15">
        <f t="shared" ca="1" si="493"/>
        <v>-475.48082827501025</v>
      </c>
      <c r="H1087" s="15">
        <f t="shared" ca="1" si="493"/>
        <v>-475.48082827501025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-475.48082827501025</v>
      </c>
      <c r="G1088" s="15">
        <f t="shared" ca="1" si="494"/>
        <v>-475.48082827501025</v>
      </c>
      <c r="H1088" s="15">
        <f t="shared" ca="1" si="494"/>
        <v>-475.48082827501025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-475.48082827501025</v>
      </c>
      <c r="G1089" s="15">
        <f t="shared" ca="1" si="495"/>
        <v>-475.48082827501025</v>
      </c>
      <c r="H1089" s="15">
        <f t="shared" ca="1" si="495"/>
        <v>-475.48082827501025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-81.925423728813556</v>
      </c>
      <c r="G1091" s="15">
        <f t="shared" ca="1" si="496"/>
        <v>-69.803389830508465</v>
      </c>
      <c r="H1091" s="15">
        <f t="shared" ca="1" si="496"/>
        <v>-59.10508474576271</v>
      </c>
      <c r="I1091" s="15">
        <f t="shared" ca="1" si="496"/>
        <v>-99.152542372881356</v>
      </c>
      <c r="J1091" s="15">
        <f t="shared" ca="1" si="496"/>
        <v>-91.52542372881355</v>
      </c>
      <c r="K1091" s="15">
        <f t="shared" ca="1" si="496"/>
        <v>-106.77966101694915</v>
      </c>
      <c r="L1091" s="15">
        <f t="shared" ca="1" si="496"/>
        <v>-116.94915254237287</v>
      </c>
      <c r="M1091" s="15">
        <f t="shared" ca="1" si="496"/>
        <v>-122.03389830508473</v>
      </c>
      <c r="N1091" s="15">
        <f t="shared" ca="1" si="496"/>
        <v>-132.20338983050846</v>
      </c>
      <c r="O1091" s="15">
        <f t="shared" ca="1" si="496"/>
        <v>-132.20338983050846</v>
      </c>
      <c r="P1091" s="15">
        <f t="shared" ca="1" si="496"/>
        <v>-132.20338983050846</v>
      </c>
      <c r="Q1091" s="15">
        <f t="shared" ca="1" si="496"/>
        <v>-132.20338983050846</v>
      </c>
      <c r="R1091" s="15">
        <f t="shared" ca="1" si="496"/>
        <v>-132.20338983050846</v>
      </c>
      <c r="S1091" s="15">
        <f t="shared" ca="1" si="496"/>
        <v>-132.20338983050846</v>
      </c>
      <c r="T1091" s="15">
        <f t="shared" ca="1" si="496"/>
        <v>-132.20338983050846</v>
      </c>
    </row>
    <row r="1092" spans="4:20">
      <c r="F1092" s="15">
        <f t="shared" ref="F1092:T1092" ca="1" si="497">(SUM(F694,F706,F699,F711)*F$718*F$722)</f>
        <v>-87.294915254237281</v>
      </c>
      <c r="G1092" s="15">
        <f t="shared" ca="1" si="497"/>
        <v>-72.8786440677966</v>
      </c>
      <c r="H1092" s="15">
        <f t="shared" ca="1" si="497"/>
        <v>-60.215593220338981</v>
      </c>
      <c r="I1092" s="15">
        <f t="shared" ca="1" si="497"/>
        <v>-99.152542372881356</v>
      </c>
      <c r="J1092" s="15">
        <f t="shared" ca="1" si="497"/>
        <v>-91.52542372881355</v>
      </c>
      <c r="K1092" s="15">
        <f t="shared" ca="1" si="497"/>
        <v>-106.77966101694915</v>
      </c>
      <c r="L1092" s="15">
        <f t="shared" ca="1" si="497"/>
        <v>-116.94915254237287</v>
      </c>
      <c r="M1092" s="15">
        <f t="shared" ca="1" si="497"/>
        <v>-122.03389830508473</v>
      </c>
      <c r="N1092" s="15">
        <f t="shared" ca="1" si="497"/>
        <v>-132.20338983050846</v>
      </c>
      <c r="O1092" s="15">
        <f t="shared" ca="1" si="497"/>
        <v>-132.20338983050846</v>
      </c>
      <c r="P1092" s="15">
        <f t="shared" ca="1" si="497"/>
        <v>-132.20338983050846</v>
      </c>
      <c r="Q1092" s="15">
        <f t="shared" ca="1" si="497"/>
        <v>-132.20338983050846</v>
      </c>
      <c r="R1092" s="15">
        <f t="shared" ca="1" si="497"/>
        <v>-132.20338983050846</v>
      </c>
      <c r="S1092" s="15">
        <f t="shared" ca="1" si="497"/>
        <v>-132.20338983050846</v>
      </c>
      <c r="T1092" s="15">
        <f t="shared" ca="1" si="497"/>
        <v>-132.20338983050846</v>
      </c>
    </row>
    <row r="1093" spans="4:20">
      <c r="F1093" s="15">
        <f t="shared" ref="F1093:T1093" ca="1" si="498">(SUM(F695,F707,F700,F712)*F$718*F$722)</f>
        <v>-78.888135593220341</v>
      </c>
      <c r="G1093" s="15">
        <f t="shared" ca="1" si="498"/>
        <v>-67.268097928436902</v>
      </c>
      <c r="H1093" s="15">
        <f t="shared" ca="1" si="498"/>
        <v>-58.136647834274939</v>
      </c>
      <c r="I1093" s="15">
        <f t="shared" ca="1" si="498"/>
        <v>-99.152542372881356</v>
      </c>
      <c r="J1093" s="15">
        <f t="shared" ca="1" si="498"/>
        <v>-91.52542372881355</v>
      </c>
      <c r="K1093" s="15">
        <f t="shared" ca="1" si="498"/>
        <v>-106.77966101694915</v>
      </c>
      <c r="L1093" s="15">
        <f t="shared" ca="1" si="498"/>
        <v>-116.94915254237287</v>
      </c>
      <c r="M1093" s="15">
        <f t="shared" ca="1" si="498"/>
        <v>-122.03389830508473</v>
      </c>
      <c r="N1093" s="15">
        <f t="shared" ca="1" si="498"/>
        <v>-132.20338983050846</v>
      </c>
      <c r="O1093" s="15">
        <f t="shared" ca="1" si="498"/>
        <v>-132.20338983050846</v>
      </c>
      <c r="P1093" s="15">
        <f t="shared" ca="1" si="498"/>
        <v>-132.20338983050846</v>
      </c>
      <c r="Q1093" s="15">
        <f t="shared" ca="1" si="498"/>
        <v>-132.20338983050846</v>
      </c>
      <c r="R1093" s="15">
        <f t="shared" ca="1" si="498"/>
        <v>-132.20338983050846</v>
      </c>
      <c r="S1093" s="15">
        <f t="shared" ca="1" si="498"/>
        <v>-132.20338983050846</v>
      </c>
      <c r="T1093" s="15">
        <f t="shared" ca="1" si="498"/>
        <v>-132.20338983050846</v>
      </c>
    </row>
    <row r="1094" spans="4:20">
      <c r="F1094" s="15">
        <f t="shared" ref="F1094:T1094" ca="1" si="499">(SUM(F696,F708,F701,F713)*F$718*F$722)</f>
        <v>-87.999999999999986</v>
      </c>
      <c r="G1094" s="15">
        <f t="shared" ca="1" si="499"/>
        <v>-74.033898305084747</v>
      </c>
      <c r="H1094" s="15">
        <f t="shared" ca="1" si="499"/>
        <v>-60.406779661016948</v>
      </c>
      <c r="I1094" s="15">
        <f t="shared" ca="1" si="499"/>
        <v>-99.152542372881356</v>
      </c>
      <c r="J1094" s="15">
        <f t="shared" ca="1" si="499"/>
        <v>-91.52542372881355</v>
      </c>
      <c r="K1094" s="15">
        <f t="shared" ca="1" si="499"/>
        <v>-106.77966101694915</v>
      </c>
      <c r="L1094" s="15">
        <f t="shared" ca="1" si="499"/>
        <v>-116.94915254237287</v>
      </c>
      <c r="M1094" s="15">
        <f t="shared" ca="1" si="499"/>
        <v>-122.03389830508473</v>
      </c>
      <c r="N1094" s="15">
        <f t="shared" ca="1" si="499"/>
        <v>-132.20338983050846</v>
      </c>
      <c r="O1094" s="15">
        <f t="shared" ca="1" si="499"/>
        <v>-132.20338983050846</v>
      </c>
      <c r="P1094" s="15">
        <f t="shared" ca="1" si="499"/>
        <v>-132.20338983050846</v>
      </c>
      <c r="Q1094" s="15">
        <f t="shared" ca="1" si="499"/>
        <v>-132.20338983050846</v>
      </c>
      <c r="R1094" s="15">
        <f t="shared" ca="1" si="499"/>
        <v>-132.20338983050846</v>
      </c>
      <c r="S1094" s="15">
        <f t="shared" ca="1" si="499"/>
        <v>-132.20338983050846</v>
      </c>
      <c r="T1094" s="15">
        <f t="shared" ca="1" si="499"/>
        <v>-132.20338983050846</v>
      </c>
    </row>
    <row r="1095" spans="4:20">
      <c r="F1095" s="15">
        <f t="shared" ref="F1095:T1095" ca="1" si="500">(SUM(F697,F709,F702,F714)*F$718*F$722)</f>
        <v>-82.738983050847452</v>
      </c>
      <c r="G1095" s="15">
        <f t="shared" ca="1" si="500"/>
        <v>-71.02372881355933</v>
      </c>
      <c r="H1095" s="15">
        <f t="shared" ca="1" si="500"/>
        <v>-59.715254237288129</v>
      </c>
      <c r="I1095" s="15">
        <f t="shared" ca="1" si="500"/>
        <v>-99.152542372881356</v>
      </c>
      <c r="J1095" s="15">
        <f t="shared" ca="1" si="500"/>
        <v>-91.52542372881355</v>
      </c>
      <c r="K1095" s="15">
        <f t="shared" ca="1" si="500"/>
        <v>-106.77966101694915</v>
      </c>
      <c r="L1095" s="15">
        <f t="shared" ca="1" si="500"/>
        <v>-116.94915254237287</v>
      </c>
      <c r="M1095" s="15">
        <f t="shared" ca="1" si="500"/>
        <v>-122.03389830508473</v>
      </c>
      <c r="N1095" s="15">
        <f t="shared" ca="1" si="500"/>
        <v>-132.20338983050846</v>
      </c>
      <c r="O1095" s="15">
        <f t="shared" ca="1" si="500"/>
        <v>-132.20338983050846</v>
      </c>
      <c r="P1095" s="15">
        <f t="shared" ca="1" si="500"/>
        <v>-132.20338983050846</v>
      </c>
      <c r="Q1095" s="15">
        <f t="shared" ca="1" si="500"/>
        <v>-132.20338983050846</v>
      </c>
      <c r="R1095" s="15">
        <f t="shared" ca="1" si="500"/>
        <v>-132.20338983050846</v>
      </c>
      <c r="S1095" s="15">
        <f t="shared" ca="1" si="500"/>
        <v>-132.20338983050846</v>
      </c>
      <c r="T1095" s="15">
        <f t="shared" ca="1" si="500"/>
        <v>-132.20338983050846</v>
      </c>
    </row>
  </sheetData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AT1095"/>
  <sheetViews>
    <sheetView showGridLines="0" tabSelected="1" zoomScale="80" zoomScaleNormal="80" workbookViewId="0">
      <pane xSplit="3" ySplit="1" topLeftCell="D662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F693" sqref="F693"/>
    </sheetView>
  </sheetViews>
  <sheetFormatPr baseColWidth="10" defaultColWidth="0" defaultRowHeight="14.5" outlineLevelRow="1"/>
  <cols>
    <col min="1" max="1" width="2.36328125" style="7" customWidth="1"/>
    <col min="2" max="2" width="26.453125" style="13" customWidth="1"/>
    <col min="3" max="3" width="12.90625" style="13" customWidth="1"/>
    <col min="4" max="4" width="9.36328125" style="13" customWidth="1"/>
    <col min="5" max="5" width="9.36328125" style="14" customWidth="1"/>
    <col min="6" max="6" width="7.54296875" style="15" customWidth="1"/>
    <col min="7" max="20" width="7.453125" style="15" customWidth="1"/>
    <col min="21" max="21" width="7.453125" style="16" customWidth="1"/>
    <col min="22" max="22" width="8.90625" style="13" customWidth="1"/>
    <col min="23" max="44" width="8.90625" style="17" customWidth="1"/>
    <col min="45" max="46" width="0" style="13" hidden="1" customWidth="1"/>
    <col min="47" max="16384" width="8.9062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input'!$E$42*'RP6'!F51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135</v>
      </c>
      <c r="G97" s="15" t="str">
        <f>F97</f>
        <v>RP6</v>
      </c>
      <c r="H97" s="15" t="str">
        <f t="shared" ref="H97:T97" si="38">G97</f>
        <v>RP6</v>
      </c>
      <c r="I97" s="15" t="str">
        <f t="shared" si="38"/>
        <v>RP6</v>
      </c>
      <c r="J97" s="15" t="str">
        <f t="shared" si="38"/>
        <v>RP6</v>
      </c>
      <c r="K97" s="15" t="str">
        <f t="shared" si="38"/>
        <v>RP6</v>
      </c>
      <c r="L97" s="15" t="str">
        <f t="shared" si="38"/>
        <v>RP6</v>
      </c>
      <c r="M97" s="15" t="str">
        <f t="shared" si="38"/>
        <v>RP6</v>
      </c>
      <c r="N97" s="15" t="str">
        <f t="shared" si="38"/>
        <v>RP6</v>
      </c>
      <c r="O97" s="15" t="str">
        <f t="shared" si="38"/>
        <v>RP6</v>
      </c>
      <c r="P97" s="15" t="str">
        <f t="shared" si="38"/>
        <v>RP6</v>
      </c>
      <c r="Q97" s="15" t="str">
        <f t="shared" si="38"/>
        <v>RP6</v>
      </c>
      <c r="R97" s="15" t="str">
        <f t="shared" si="38"/>
        <v>RP6</v>
      </c>
      <c r="S97" s="15" t="str">
        <f t="shared" si="38"/>
        <v>RP6</v>
      </c>
      <c r="T97" s="15" t="str">
        <f t="shared" si="38"/>
        <v>RP6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135</v>
      </c>
      <c r="G98" s="15" t="str">
        <f t="shared" ref="G98:T101" si="39">F98</f>
        <v>RP6</v>
      </c>
      <c r="H98" s="15" t="str">
        <f t="shared" si="39"/>
        <v>RP6</v>
      </c>
      <c r="I98" s="15" t="str">
        <f t="shared" si="39"/>
        <v>RP6</v>
      </c>
      <c r="J98" s="15" t="str">
        <f t="shared" si="39"/>
        <v>RP6</v>
      </c>
      <c r="K98" s="15" t="str">
        <f t="shared" si="39"/>
        <v>RP6</v>
      </c>
      <c r="L98" s="15" t="str">
        <f t="shared" si="39"/>
        <v>RP6</v>
      </c>
      <c r="M98" s="15" t="str">
        <f t="shared" si="39"/>
        <v>RP6</v>
      </c>
      <c r="N98" s="15" t="str">
        <f t="shared" si="39"/>
        <v>RP6</v>
      </c>
      <c r="O98" s="15" t="str">
        <f t="shared" si="39"/>
        <v>RP6</v>
      </c>
      <c r="P98" s="15" t="str">
        <f t="shared" si="39"/>
        <v>RP6</v>
      </c>
      <c r="Q98" s="15" t="str">
        <f t="shared" si="39"/>
        <v>RP6</v>
      </c>
      <c r="R98" s="15" t="str">
        <f t="shared" si="39"/>
        <v>RP6</v>
      </c>
      <c r="S98" s="15" t="str">
        <f t="shared" si="39"/>
        <v>RP6</v>
      </c>
      <c r="T98" s="15" t="str">
        <f t="shared" si="39"/>
        <v>RP6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135</v>
      </c>
      <c r="G99" s="15" t="str">
        <f t="shared" si="39"/>
        <v>RP6</v>
      </c>
      <c r="H99" s="15" t="str">
        <f t="shared" si="39"/>
        <v>RP6</v>
      </c>
      <c r="I99" s="15" t="str">
        <f t="shared" si="39"/>
        <v>RP6</v>
      </c>
      <c r="J99" s="15" t="str">
        <f t="shared" si="39"/>
        <v>RP6</v>
      </c>
      <c r="K99" s="15" t="str">
        <f t="shared" si="39"/>
        <v>RP6</v>
      </c>
      <c r="L99" s="15" t="str">
        <f t="shared" si="39"/>
        <v>RP6</v>
      </c>
      <c r="M99" s="15" t="str">
        <f t="shared" si="39"/>
        <v>RP6</v>
      </c>
      <c r="N99" s="15" t="str">
        <f t="shared" si="39"/>
        <v>RP6</v>
      </c>
      <c r="O99" s="15" t="str">
        <f t="shared" si="39"/>
        <v>RP6</v>
      </c>
      <c r="P99" s="15" t="str">
        <f t="shared" si="39"/>
        <v>RP6</v>
      </c>
      <c r="Q99" s="15" t="str">
        <f t="shared" si="39"/>
        <v>RP6</v>
      </c>
      <c r="R99" s="15" t="str">
        <f t="shared" si="39"/>
        <v>RP6</v>
      </c>
      <c r="S99" s="15" t="str">
        <f t="shared" si="39"/>
        <v>RP6</v>
      </c>
      <c r="T99" s="15" t="str">
        <f t="shared" si="39"/>
        <v>RP6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135</v>
      </c>
      <c r="G100" s="15" t="str">
        <f t="shared" si="39"/>
        <v>RP6</v>
      </c>
      <c r="H100" s="15" t="str">
        <f t="shared" si="39"/>
        <v>RP6</v>
      </c>
      <c r="I100" s="15" t="str">
        <f t="shared" si="39"/>
        <v>RP6</v>
      </c>
      <c r="J100" s="15" t="str">
        <f t="shared" si="39"/>
        <v>RP6</v>
      </c>
      <c r="K100" s="15" t="str">
        <f t="shared" si="39"/>
        <v>RP6</v>
      </c>
      <c r="L100" s="15" t="str">
        <f t="shared" si="39"/>
        <v>RP6</v>
      </c>
      <c r="M100" s="15" t="str">
        <f t="shared" si="39"/>
        <v>RP6</v>
      </c>
      <c r="N100" s="15" t="str">
        <f t="shared" si="39"/>
        <v>RP6</v>
      </c>
      <c r="O100" s="15" t="str">
        <f t="shared" si="39"/>
        <v>RP6</v>
      </c>
      <c r="P100" s="15" t="str">
        <f t="shared" si="39"/>
        <v>RP6</v>
      </c>
      <c r="Q100" s="15" t="str">
        <f t="shared" si="39"/>
        <v>RP6</v>
      </c>
      <c r="R100" s="15" t="str">
        <f t="shared" si="39"/>
        <v>RP6</v>
      </c>
      <c r="S100" s="15" t="str">
        <f t="shared" si="39"/>
        <v>RP6</v>
      </c>
      <c r="T100" s="15" t="str">
        <f t="shared" si="39"/>
        <v>RP6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135</v>
      </c>
      <c r="G101" s="15" t="str">
        <f t="shared" si="39"/>
        <v>RP6</v>
      </c>
      <c r="H101" s="15" t="str">
        <f t="shared" si="39"/>
        <v>RP6</v>
      </c>
      <c r="I101" s="15" t="str">
        <f t="shared" si="39"/>
        <v>RP6</v>
      </c>
      <c r="J101" s="15" t="str">
        <f t="shared" si="39"/>
        <v>RP6</v>
      </c>
      <c r="K101" s="15" t="str">
        <f t="shared" si="39"/>
        <v>RP6</v>
      </c>
      <c r="L101" s="15" t="str">
        <f t="shared" si="39"/>
        <v>RP6</v>
      </c>
      <c r="M101" s="15" t="str">
        <f t="shared" si="39"/>
        <v>RP6</v>
      </c>
      <c r="N101" s="15" t="str">
        <f t="shared" si="39"/>
        <v>RP6</v>
      </c>
      <c r="O101" s="15" t="str">
        <f t="shared" si="39"/>
        <v>RP6</v>
      </c>
      <c r="P101" s="15" t="str">
        <f t="shared" si="39"/>
        <v>RP6</v>
      </c>
      <c r="Q101" s="15" t="str">
        <f t="shared" si="39"/>
        <v>RP6</v>
      </c>
      <c r="R101" s="15" t="str">
        <f t="shared" si="39"/>
        <v>RP6</v>
      </c>
      <c r="S101" s="15" t="str">
        <f t="shared" si="39"/>
        <v>RP6</v>
      </c>
      <c r="T101" s="15" t="str">
        <f t="shared" si="39"/>
        <v>RP6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1</v>
      </c>
      <c r="G103" s="15">
        <f>$F103</f>
        <v>1</v>
      </c>
      <c r="H103" s="15">
        <f t="shared" ref="H103:T103" si="40">$F103</f>
        <v>1</v>
      </c>
      <c r="I103" s="15">
        <f t="shared" si="40"/>
        <v>1</v>
      </c>
      <c r="J103" s="15">
        <f t="shared" si="40"/>
        <v>1</v>
      </c>
      <c r="K103" s="15">
        <f t="shared" si="40"/>
        <v>1</v>
      </c>
      <c r="L103" s="15">
        <f t="shared" si="40"/>
        <v>1</v>
      </c>
      <c r="M103" s="15">
        <f t="shared" si="40"/>
        <v>1</v>
      </c>
      <c r="N103" s="15">
        <f t="shared" si="40"/>
        <v>1</v>
      </c>
      <c r="O103" s="15">
        <f t="shared" si="40"/>
        <v>1</v>
      </c>
      <c r="P103" s="15">
        <f t="shared" si="40"/>
        <v>1</v>
      </c>
      <c r="Q103" s="15">
        <f t="shared" si="40"/>
        <v>1</v>
      </c>
      <c r="R103" s="15">
        <f t="shared" si="40"/>
        <v>1</v>
      </c>
      <c r="S103" s="15">
        <f t="shared" si="40"/>
        <v>1</v>
      </c>
      <c r="T103" s="15">
        <f t="shared" si="4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1</v>
      </c>
      <c r="G104" s="15">
        <f t="shared" ref="G104:T107" si="42">$F104</f>
        <v>1</v>
      </c>
      <c r="H104" s="15">
        <f t="shared" si="42"/>
        <v>1</v>
      </c>
      <c r="I104" s="15">
        <f t="shared" si="42"/>
        <v>1</v>
      </c>
      <c r="J104" s="15">
        <f t="shared" si="42"/>
        <v>1</v>
      </c>
      <c r="K104" s="15">
        <f t="shared" si="42"/>
        <v>1</v>
      </c>
      <c r="L104" s="15">
        <f t="shared" si="42"/>
        <v>1</v>
      </c>
      <c r="M104" s="15">
        <f t="shared" si="42"/>
        <v>1</v>
      </c>
      <c r="N104" s="15">
        <f t="shared" si="42"/>
        <v>1</v>
      </c>
      <c r="O104" s="15">
        <f t="shared" si="42"/>
        <v>1</v>
      </c>
      <c r="P104" s="15">
        <f t="shared" si="42"/>
        <v>1</v>
      </c>
      <c r="Q104" s="15">
        <f t="shared" si="42"/>
        <v>1</v>
      </c>
      <c r="R104" s="15">
        <f t="shared" si="42"/>
        <v>1</v>
      </c>
      <c r="S104" s="15">
        <f t="shared" si="42"/>
        <v>1</v>
      </c>
      <c r="T104" s="15">
        <f t="shared" si="42"/>
        <v>1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1</v>
      </c>
      <c r="G105" s="15">
        <f t="shared" si="42"/>
        <v>1</v>
      </c>
      <c r="H105" s="15">
        <f t="shared" si="42"/>
        <v>1</v>
      </c>
      <c r="I105" s="15">
        <f t="shared" si="42"/>
        <v>1</v>
      </c>
      <c r="J105" s="15">
        <f t="shared" si="42"/>
        <v>1</v>
      </c>
      <c r="K105" s="15">
        <f t="shared" si="42"/>
        <v>1</v>
      </c>
      <c r="L105" s="15">
        <f t="shared" si="42"/>
        <v>1</v>
      </c>
      <c r="M105" s="15">
        <f t="shared" si="42"/>
        <v>1</v>
      </c>
      <c r="N105" s="15">
        <f t="shared" si="42"/>
        <v>1</v>
      </c>
      <c r="O105" s="15">
        <f t="shared" si="42"/>
        <v>1</v>
      </c>
      <c r="P105" s="15">
        <f t="shared" si="42"/>
        <v>1</v>
      </c>
      <c r="Q105" s="15">
        <f t="shared" si="42"/>
        <v>1</v>
      </c>
      <c r="R105" s="15">
        <f t="shared" si="42"/>
        <v>1</v>
      </c>
      <c r="S105" s="15">
        <f t="shared" si="42"/>
        <v>1</v>
      </c>
      <c r="T105" s="15">
        <f t="shared" si="4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1</v>
      </c>
      <c r="G106" s="15">
        <f t="shared" si="42"/>
        <v>1</v>
      </c>
      <c r="H106" s="15">
        <f t="shared" si="42"/>
        <v>1</v>
      </c>
      <c r="I106" s="15">
        <f t="shared" si="42"/>
        <v>1</v>
      </c>
      <c r="J106" s="15">
        <f t="shared" si="42"/>
        <v>1</v>
      </c>
      <c r="K106" s="15">
        <f t="shared" si="42"/>
        <v>1</v>
      </c>
      <c r="L106" s="15">
        <f t="shared" si="42"/>
        <v>1</v>
      </c>
      <c r="M106" s="15">
        <f t="shared" si="42"/>
        <v>1</v>
      </c>
      <c r="N106" s="15">
        <f t="shared" si="42"/>
        <v>1</v>
      </c>
      <c r="O106" s="15">
        <f t="shared" si="42"/>
        <v>1</v>
      </c>
      <c r="P106" s="15">
        <f t="shared" si="42"/>
        <v>1</v>
      </c>
      <c r="Q106" s="15">
        <f t="shared" si="42"/>
        <v>1</v>
      </c>
      <c r="R106" s="15">
        <f t="shared" si="42"/>
        <v>1</v>
      </c>
      <c r="S106" s="15">
        <f t="shared" si="42"/>
        <v>1</v>
      </c>
      <c r="T106" s="15">
        <f t="shared" si="42"/>
        <v>1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1</v>
      </c>
      <c r="G107" s="15">
        <f t="shared" si="42"/>
        <v>1</v>
      </c>
      <c r="H107" s="15">
        <f t="shared" si="42"/>
        <v>1</v>
      </c>
      <c r="I107" s="15">
        <f t="shared" si="42"/>
        <v>1</v>
      </c>
      <c r="J107" s="15">
        <f t="shared" si="42"/>
        <v>1</v>
      </c>
      <c r="K107" s="15">
        <f t="shared" si="42"/>
        <v>1</v>
      </c>
      <c r="L107" s="15">
        <f t="shared" si="42"/>
        <v>1</v>
      </c>
      <c r="M107" s="15">
        <f t="shared" si="42"/>
        <v>1</v>
      </c>
      <c r="N107" s="15">
        <f t="shared" si="42"/>
        <v>1</v>
      </c>
      <c r="O107" s="15">
        <f t="shared" si="42"/>
        <v>1</v>
      </c>
      <c r="P107" s="15">
        <f t="shared" si="42"/>
        <v>1</v>
      </c>
      <c r="Q107" s="15">
        <f t="shared" si="42"/>
        <v>1</v>
      </c>
      <c r="R107" s="15">
        <f t="shared" si="42"/>
        <v>1</v>
      </c>
      <c r="S107" s="15">
        <f t="shared" si="42"/>
        <v>1</v>
      </c>
      <c r="T107" s="15">
        <f t="shared" si="42"/>
        <v>1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RP6</v>
      </c>
      <c r="G109" s="15" t="str">
        <f>IF(G103=1,IF(SUM($F116:G116)&gt;0,IF(COUNTIF($E109:F109,G97)&lt;=G123-1,G97,G137),G130),G97)</f>
        <v>RP6</v>
      </c>
      <c r="H109" s="15" t="str">
        <f>IF(H103=1,IF(SUM($F116:H116)&gt;0,IF(COUNTIF($E109:G109,H97)&lt;=H123-1,H97,H137),H130),H97)</f>
        <v>RP6</v>
      </c>
      <c r="I109" s="15" t="str">
        <f>IF(I103=1,IF(SUM($F116:I116)&gt;0,IF(COUNTIF($E109:H109,I97)&lt;=I123-1,I97,I137),I130),I97)</f>
        <v>RP6</v>
      </c>
      <c r="J109" s="15" t="str">
        <f>IF(J103=1,IF(SUM($F116:J116)&gt;0,IF(COUNTIF($E109:I109,J97)&lt;=J123-1,J97,J137),J130),J97)</f>
        <v>RP6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RP6</v>
      </c>
      <c r="G110" s="15" t="str">
        <f>IF(G104=1,IF(SUM($F117:G117)&gt;0,IF(COUNTIF($E110:F110,G98)&lt;=G124-1,G98,G138),G131),G98)</f>
        <v>RP6</v>
      </c>
      <c r="H110" s="15" t="str">
        <f>IF(H104=1,IF(SUM($F117:H117)&gt;0,IF(COUNTIF($E110:G110,H98)&lt;=H124-1,H98,H138),H131),H98)</f>
        <v>RP6</v>
      </c>
      <c r="I110" s="15" t="str">
        <f>IF(I104=1,IF(SUM($F117:I117)&gt;0,IF(COUNTIF($E110:H110,I98)&lt;=I124-1,I98,I138),I131),I98)</f>
        <v>RP6</v>
      </c>
      <c r="J110" s="15" t="str">
        <f>IF(J104=1,IF(SUM($F117:J117)&gt;0,IF(COUNTIF($E110:I110,J98)&lt;=J124-1,J98,J138),J131),J98)</f>
        <v>RP6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RP6</v>
      </c>
      <c r="G111" s="15" t="str">
        <f>IF(G105=1,IF(SUM($F118:G118)&gt;0,IF(COUNTIF($E111:F111,G99)&lt;=G125-1,G99,G139),G132),G99)</f>
        <v>RP6</v>
      </c>
      <c r="H111" s="15" t="str">
        <f>IF(H105=1,IF(SUM($F118:H118)&gt;0,IF(COUNTIF($E111:G111,H99)&lt;=H125-1,H99,H139),H132),H99)</f>
        <v>RP6</v>
      </c>
      <c r="I111" s="15" t="str">
        <f>IF(I105=1,IF(SUM($F118:I118)&gt;0,IF(COUNTIF($E111:H111,I99)&lt;=I125-1,I99,I139),I132),I99)</f>
        <v>RP6</v>
      </c>
      <c r="J111" s="15" t="str">
        <f>IF(J105=1,IF(SUM($F118:J118)&gt;0,IF(COUNTIF($E111:I111,J99)&lt;=J125-1,J99,J139),J132),J99)</f>
        <v>RP6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RP6</v>
      </c>
      <c r="G112" s="15" t="str">
        <f>IF(G106=1,IF(SUM($F119:G119)&gt;0,IF(COUNTIF($E112:F112,G100)&lt;=G126-1,G100,G140),G133),G100)</f>
        <v>RP6</v>
      </c>
      <c r="H112" s="15" t="str">
        <f>IF(H106=1,IF(SUM($F119:H119)&gt;0,IF(COUNTIF($E112:G112,H100)&lt;=H126-1,H100,H140),H133),H100)</f>
        <v>RP6</v>
      </c>
      <c r="I112" s="15" t="str">
        <f>IF(I106=1,IF(SUM($F119:I119)&gt;0,IF(COUNTIF($E112:H112,I100)&lt;=I126-1,I100,I140),I133),I100)</f>
        <v>RP6</v>
      </c>
      <c r="J112" s="15" t="str">
        <f>IF(J106=1,IF(SUM($F119:J119)&gt;0,IF(COUNTIF($E112:I112,J100)&lt;=J126-1,J100,J140),J133),J100)</f>
        <v>RP6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RP6</v>
      </c>
      <c r="G113" s="15" t="str">
        <f>IF(G107=1,IF(SUM($F120:G120)&gt;0,IF(COUNTIF($E113:F113,G101)&lt;=G127-1,G101,G141),G134),G101)</f>
        <v>RP6</v>
      </c>
      <c r="H113" s="15" t="str">
        <f>IF(H107=1,IF(SUM($F120:H120)&gt;0,IF(COUNTIF($E113:G113,H101)&lt;=H127-1,H101,H141),H134),H101)</f>
        <v>RP6</v>
      </c>
      <c r="I113" s="15" t="str">
        <f>IF(I107=1,IF(SUM($F120:I120)&gt;0,IF(COUNTIF($E113:H113,I101)&lt;=I127-1,I101,I141),I134),I101)</f>
        <v>RP6</v>
      </c>
      <c r="J113" s="15" t="str">
        <f>IF(J107=1,IF(SUM($F120:J120)&gt;0,IF(COUNTIF($E113:I113,J101)&lt;=J127-1,J101,J141),J134),J101)</f>
        <v>RP6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1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1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1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1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1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IF(F97="UP5",Assumptions!$R$201,IF(F97="RP6",Assumptions!$R$229,0))</f>
        <v>5</v>
      </c>
      <c r="G123" s="15">
        <f>IF(G97="UP5",Assumptions!$R$201,IF(G97="RP6",Assumptions!$R$229,0))</f>
        <v>5</v>
      </c>
      <c r="H123" s="15">
        <f>IF(H97="UP5",Assumptions!$R$201,IF(H97="RP6",Assumptions!$R$229,0))</f>
        <v>5</v>
      </c>
      <c r="I123" s="15">
        <f>IF(I97="UP5",Assumptions!$R$201,IF(I97="RP6",Assumptions!$R$229,0))</f>
        <v>5</v>
      </c>
      <c r="J123" s="15">
        <f>IF(J97="UP5",Assumptions!$R$201,IF(J97="RP6",Assumptions!$R$229,0))</f>
        <v>5</v>
      </c>
      <c r="K123" s="15">
        <f>IF(K97="UP5",Assumptions!$R$201,IF(K97="RP6",Assumptions!$R$229,0))</f>
        <v>5</v>
      </c>
      <c r="L123" s="15">
        <f>IF(L97="UP5",Assumptions!$R$201,IF(L97="RP6",Assumptions!$R$229,0))</f>
        <v>5</v>
      </c>
      <c r="M123" s="15">
        <f>IF(M97="UP5",Assumptions!$R$201,IF(M97="RP6",Assumptions!$R$229,0))</f>
        <v>5</v>
      </c>
      <c r="N123" s="15">
        <f>IF(N97="UP5",Assumptions!$R$201,IF(N97="RP6",Assumptions!$R$229,0))</f>
        <v>5</v>
      </c>
      <c r="O123" s="15">
        <f>IF(O97="UP5",Assumptions!$R$201,IF(O97="RP6",Assumptions!$R$229,0))</f>
        <v>5</v>
      </c>
      <c r="P123" s="15">
        <f>IF(P97="UP5",Assumptions!$R$201,IF(P97="RP6",Assumptions!$R$229,0))</f>
        <v>5</v>
      </c>
      <c r="Q123" s="15">
        <f>IF(Q97="UP5",Assumptions!$R$201,IF(Q97="RP6",Assumptions!$R$229,0))</f>
        <v>5</v>
      </c>
      <c r="R123" s="15">
        <f>IF(R97="UP5",Assumptions!$R$201,IF(R97="RP6",Assumptions!$R$229,0))</f>
        <v>5</v>
      </c>
      <c r="S123" s="15">
        <f>IF(S97="UP5",Assumptions!$R$201,IF(S97="RP6",Assumptions!$R$229,0))</f>
        <v>5</v>
      </c>
      <c r="T123" s="15">
        <f>IF(T97="UP5",Assumptions!$R$201,IF(T97="RP6",Assumptions!$R$229,0))</f>
        <v>5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IF(F98="UP5",Assumptions!$R$201,IF(F98="RP6",Assumptions!$R$229,0))</f>
        <v>5</v>
      </c>
      <c r="G124" s="15">
        <f>IF(G98="UP5",Assumptions!$R$201,IF(G98="RP6",Assumptions!$R$229,0))</f>
        <v>5</v>
      </c>
      <c r="H124" s="15">
        <f>IF(H98="UP5",Assumptions!$R$201,IF(H98="RP6",Assumptions!$R$229,0))</f>
        <v>5</v>
      </c>
      <c r="I124" s="15">
        <f>IF(I98="UP5",Assumptions!$R$201,IF(I98="RP6",Assumptions!$R$229,0))</f>
        <v>5</v>
      </c>
      <c r="J124" s="15">
        <f>IF(J98="UP5",Assumptions!$R$201,IF(J98="RP6",Assumptions!$R$229,0))</f>
        <v>5</v>
      </c>
      <c r="K124" s="15">
        <f>IF(K98="UP5",Assumptions!$R$201,IF(K98="RP6",Assumptions!$R$229,0))</f>
        <v>5</v>
      </c>
      <c r="L124" s="15">
        <f>IF(L98="UP5",Assumptions!$R$201,IF(L98="RP6",Assumptions!$R$229,0))</f>
        <v>5</v>
      </c>
      <c r="M124" s="15">
        <f>IF(M98="UP5",Assumptions!$R$201,IF(M98="RP6",Assumptions!$R$229,0))</f>
        <v>5</v>
      </c>
      <c r="N124" s="15">
        <f>IF(N98="UP5",Assumptions!$R$201,IF(N98="RP6",Assumptions!$R$229,0))</f>
        <v>5</v>
      </c>
      <c r="O124" s="15">
        <f>IF(O98="UP5",Assumptions!$R$201,IF(O98="RP6",Assumptions!$R$229,0))</f>
        <v>5</v>
      </c>
      <c r="P124" s="15">
        <f>IF(P98="UP5",Assumptions!$R$201,IF(P98="RP6",Assumptions!$R$229,0))</f>
        <v>5</v>
      </c>
      <c r="Q124" s="15">
        <f>IF(Q98="UP5",Assumptions!$R$201,IF(Q98="RP6",Assumptions!$R$229,0))</f>
        <v>5</v>
      </c>
      <c r="R124" s="15">
        <f>IF(R98="UP5",Assumptions!$R$201,IF(R98="RP6",Assumptions!$R$229,0))</f>
        <v>5</v>
      </c>
      <c r="S124" s="15">
        <f>IF(S98="UP5",Assumptions!$R$201,IF(S98="RP6",Assumptions!$R$229,0))</f>
        <v>5</v>
      </c>
      <c r="T124" s="15">
        <f>IF(T98="UP5",Assumptions!$R$201,IF(T98="RP6",Assumptions!$R$229,0))</f>
        <v>5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IF(F99="UP5",Assumptions!$R$201,IF(F99="RP6",Assumptions!$R$229,0))</f>
        <v>5</v>
      </c>
      <c r="G125" s="15">
        <f>IF(G99="UP5",Assumptions!$R$201,IF(G99="RP6",Assumptions!$R$229,0))</f>
        <v>5</v>
      </c>
      <c r="H125" s="15">
        <f>IF(H99="UP5",Assumptions!$R$201,IF(H99="RP6",Assumptions!$R$229,0))</f>
        <v>5</v>
      </c>
      <c r="I125" s="15">
        <f>IF(I99="UP5",Assumptions!$R$201,IF(I99="RP6",Assumptions!$R$229,0))</f>
        <v>5</v>
      </c>
      <c r="J125" s="15">
        <f>IF(J99="UP5",Assumptions!$R$201,IF(J99="RP6",Assumptions!$R$229,0))</f>
        <v>5</v>
      </c>
      <c r="K125" s="15">
        <f>IF(K99="UP5",Assumptions!$R$201,IF(K99="RP6",Assumptions!$R$229,0))</f>
        <v>5</v>
      </c>
      <c r="L125" s="15">
        <f>IF(L99="UP5",Assumptions!$R$201,IF(L99="RP6",Assumptions!$R$229,0))</f>
        <v>5</v>
      </c>
      <c r="M125" s="15">
        <f>IF(M99="UP5",Assumptions!$R$201,IF(M99="RP6",Assumptions!$R$229,0))</f>
        <v>5</v>
      </c>
      <c r="N125" s="15">
        <f>IF(N99="UP5",Assumptions!$R$201,IF(N99="RP6",Assumptions!$R$229,0))</f>
        <v>5</v>
      </c>
      <c r="O125" s="15">
        <f>IF(O99="UP5",Assumptions!$R$201,IF(O99="RP6",Assumptions!$R$229,0))</f>
        <v>5</v>
      </c>
      <c r="P125" s="15">
        <f>IF(P99="UP5",Assumptions!$R$201,IF(P99="RP6",Assumptions!$R$229,0))</f>
        <v>5</v>
      </c>
      <c r="Q125" s="15">
        <f>IF(Q99="UP5",Assumptions!$R$201,IF(Q99="RP6",Assumptions!$R$229,0))</f>
        <v>5</v>
      </c>
      <c r="R125" s="15">
        <f>IF(R99="UP5",Assumptions!$R$201,IF(R99="RP6",Assumptions!$R$229,0))</f>
        <v>5</v>
      </c>
      <c r="S125" s="15">
        <f>IF(S99="UP5",Assumptions!$R$201,IF(S99="RP6",Assumptions!$R$229,0))</f>
        <v>5</v>
      </c>
      <c r="T125" s="15">
        <f>IF(T99="UP5",Assumptions!$R$201,IF(T99="RP6",Assumptions!$R$229,0))</f>
        <v>5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IF(F100="UP5",Assumptions!$R$201,IF(F100="RP6",Assumptions!$R$229,0))</f>
        <v>5</v>
      </c>
      <c r="G126" s="15">
        <f>IF(G100="UP5",Assumptions!$R$201,IF(G100="RP6",Assumptions!$R$229,0))</f>
        <v>5</v>
      </c>
      <c r="H126" s="15">
        <f>IF(H100="UP5",Assumptions!$R$201,IF(H100="RP6",Assumptions!$R$229,0))</f>
        <v>5</v>
      </c>
      <c r="I126" s="15">
        <f>IF(I100="UP5",Assumptions!$R$201,IF(I100="RP6",Assumptions!$R$229,0))</f>
        <v>5</v>
      </c>
      <c r="J126" s="15">
        <f>IF(J100="UP5",Assumptions!$R$201,IF(J100="RP6",Assumptions!$R$229,0))</f>
        <v>5</v>
      </c>
      <c r="K126" s="15">
        <f>IF(K100="UP5",Assumptions!$R$201,IF(K100="RP6",Assumptions!$R$229,0))</f>
        <v>5</v>
      </c>
      <c r="L126" s="15">
        <f>IF(L100="UP5",Assumptions!$R$201,IF(L100="RP6",Assumptions!$R$229,0))</f>
        <v>5</v>
      </c>
      <c r="M126" s="15">
        <f>IF(M100="UP5",Assumptions!$R$201,IF(M100="RP6",Assumptions!$R$229,0))</f>
        <v>5</v>
      </c>
      <c r="N126" s="15">
        <f>IF(N100="UP5",Assumptions!$R$201,IF(N100="RP6",Assumptions!$R$229,0))</f>
        <v>5</v>
      </c>
      <c r="O126" s="15">
        <f>IF(O100="UP5",Assumptions!$R$201,IF(O100="RP6",Assumptions!$R$229,0))</f>
        <v>5</v>
      </c>
      <c r="P126" s="15">
        <f>IF(P100="UP5",Assumptions!$R$201,IF(P100="RP6",Assumptions!$R$229,0))</f>
        <v>5</v>
      </c>
      <c r="Q126" s="15">
        <f>IF(Q100="UP5",Assumptions!$R$201,IF(Q100="RP6",Assumptions!$R$229,0))</f>
        <v>5</v>
      </c>
      <c r="R126" s="15">
        <f>IF(R100="UP5",Assumptions!$R$201,IF(R100="RP6",Assumptions!$R$229,0))</f>
        <v>5</v>
      </c>
      <c r="S126" s="15">
        <f>IF(S100="UP5",Assumptions!$R$201,IF(S100="RP6",Assumptions!$R$229,0))</f>
        <v>5</v>
      </c>
      <c r="T126" s="15">
        <f>IF(T100="UP5",Assumptions!$R$201,IF(T100="RP6",Assumptions!$R$229,0))</f>
        <v>5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IF(F101="UP5",Assumptions!$R$201,IF(F101="RP6",Assumptions!$R$229,0))</f>
        <v>5</v>
      </c>
      <c r="G127" s="15">
        <f>IF(G101="UP5",Assumptions!$R$201,IF(G101="RP6",Assumptions!$R$229,0))</f>
        <v>5</v>
      </c>
      <c r="H127" s="15">
        <f>IF(H101="UP5",Assumptions!$R$201,IF(H101="RP6",Assumptions!$R$229,0))</f>
        <v>5</v>
      </c>
      <c r="I127" s="15">
        <f>IF(I101="UP5",Assumptions!$R$201,IF(I101="RP6",Assumptions!$R$229,0))</f>
        <v>5</v>
      </c>
      <c r="J127" s="15">
        <f>IF(J101="UP5",Assumptions!$R$201,IF(J101="RP6",Assumptions!$R$229,0))</f>
        <v>5</v>
      </c>
      <c r="K127" s="15">
        <f>IF(K101="UP5",Assumptions!$R$201,IF(K101="RP6",Assumptions!$R$229,0))</f>
        <v>5</v>
      </c>
      <c r="L127" s="15">
        <f>IF(L101="UP5",Assumptions!$R$201,IF(L101="RP6",Assumptions!$R$229,0))</f>
        <v>5</v>
      </c>
      <c r="M127" s="15">
        <f>IF(M101="UP5",Assumptions!$R$201,IF(M101="RP6",Assumptions!$R$229,0))</f>
        <v>5</v>
      </c>
      <c r="N127" s="15">
        <f>IF(N101="UP5",Assumptions!$R$201,IF(N101="RP6",Assumptions!$R$229,0))</f>
        <v>5</v>
      </c>
      <c r="O127" s="15">
        <f>IF(O101="UP5",Assumptions!$R$201,IF(O101="RP6",Assumptions!$R$229,0))</f>
        <v>5</v>
      </c>
      <c r="P127" s="15">
        <f>IF(P101="UP5",Assumptions!$R$201,IF(P101="RP6",Assumptions!$R$229,0))</f>
        <v>5</v>
      </c>
      <c r="Q127" s="15">
        <f>IF(Q101="UP5",Assumptions!$R$201,IF(Q101="RP6",Assumptions!$R$229,0))</f>
        <v>5</v>
      </c>
      <c r="R127" s="15">
        <f>IF(R101="UP5",Assumptions!$R$201,IF(R101="RP6",Assumptions!$R$229,0))</f>
        <v>5</v>
      </c>
      <c r="S127" s="15">
        <f>IF(S101="UP5",Assumptions!$R$201,IF(S101="RP6",Assumptions!$R$229,0))</f>
        <v>5</v>
      </c>
      <c r="T127" s="15">
        <f>IF(T101="UP5",Assumptions!$R$201,IF(T101="RP6",Assumptions!$R$229,0))</f>
        <v>5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1</v>
      </c>
      <c r="G151" s="15">
        <f t="shared" ref="G151:T151" si="52">IF(OR(G109="UP5",G109="RP6"),1,0)*IF(G6=0,0,1)</f>
        <v>1</v>
      </c>
      <c r="H151" s="15">
        <f t="shared" si="52"/>
        <v>1</v>
      </c>
      <c r="I151" s="15">
        <f t="shared" si="52"/>
        <v>1</v>
      </c>
      <c r="J151" s="15">
        <f t="shared" si="52"/>
        <v>1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1</v>
      </c>
      <c r="G152" s="15">
        <f t="shared" si="53"/>
        <v>1</v>
      </c>
      <c r="H152" s="15">
        <f t="shared" si="53"/>
        <v>1</v>
      </c>
      <c r="I152" s="15">
        <f t="shared" si="53"/>
        <v>1</v>
      </c>
      <c r="J152" s="15">
        <f t="shared" si="53"/>
        <v>1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1</v>
      </c>
      <c r="G153" s="15">
        <f t="shared" si="54"/>
        <v>1</v>
      </c>
      <c r="H153" s="15">
        <f t="shared" si="54"/>
        <v>1</v>
      </c>
      <c r="I153" s="15">
        <f t="shared" si="54"/>
        <v>1</v>
      </c>
      <c r="J153" s="15">
        <f t="shared" si="54"/>
        <v>1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1</v>
      </c>
      <c r="G154" s="15">
        <f t="shared" si="55"/>
        <v>1</v>
      </c>
      <c r="H154" s="15">
        <f t="shared" si="55"/>
        <v>1</v>
      </c>
      <c r="I154" s="15">
        <f t="shared" si="55"/>
        <v>1</v>
      </c>
      <c r="J154" s="15">
        <f t="shared" si="55"/>
        <v>1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1</v>
      </c>
      <c r="G155" s="15">
        <f t="shared" si="56"/>
        <v>1</v>
      </c>
      <c r="H155" s="15">
        <f t="shared" si="56"/>
        <v>1</v>
      </c>
      <c r="I155" s="15">
        <f t="shared" si="56"/>
        <v>1</v>
      </c>
      <c r="J155" s="15">
        <f t="shared" si="56"/>
        <v>1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1</v>
      </c>
      <c r="H163" s="39">
        <f t="shared" si="62"/>
        <v>1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1</v>
      </c>
      <c r="H171" s="39">
        <f t="shared" si="68"/>
        <v>1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1</v>
      </c>
      <c r="H179" s="39">
        <f t="shared" si="74"/>
        <v>1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1</v>
      </c>
      <c r="H187" s="39">
        <f t="shared" si="80"/>
        <v>1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1</v>
      </c>
      <c r="H195" s="39">
        <f t="shared" si="86"/>
        <v>1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1</v>
      </c>
      <c r="H203" s="39">
        <f t="shared" si="92"/>
        <v>1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>SUMIFS(F$166:F$203,$B$166:$B$203,$B$205,$D$166:$D$203,$B206)</f>
        <v>0</v>
      </c>
      <c r="G206" s="39">
        <f t="shared" ref="G206:T210" si="93">SUMIFS(G$166:G$203,$B$166:$B$203,$B$205,$D$166:$D$203,$B206)</f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ref="F207:F210" si="94">SUMIFS(F$166:F$203,$B$166:$B$203,$B$205,$D$166:$D$203,$B207)</f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4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4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4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SUMIFS(F$166:F$203,$B$166:$B$203,$B$212,$D$166:$D$203,$B213)</f>
        <v>0</v>
      </c>
      <c r="G213" s="39">
        <f t="shared" ref="G213:T217" si="95">SUMIFS(G$166:G$203,$B$166:$B$203,$B$212,$D$166:$D$203,$B213)</f>
        <v>0</v>
      </c>
      <c r="H213" s="39">
        <f t="shared" si="95"/>
        <v>0</v>
      </c>
      <c r="I213" s="39">
        <f t="shared" si="95"/>
        <v>0</v>
      </c>
      <c r="J213" s="39">
        <f t="shared" si="95"/>
        <v>0</v>
      </c>
      <c r="K213" s="39">
        <f t="shared" si="95"/>
        <v>0</v>
      </c>
      <c r="L213" s="39">
        <f t="shared" si="95"/>
        <v>0</v>
      </c>
      <c r="M213" s="39">
        <f t="shared" si="95"/>
        <v>0</v>
      </c>
      <c r="N213" s="39">
        <f t="shared" si="95"/>
        <v>0</v>
      </c>
      <c r="O213" s="39">
        <f t="shared" si="95"/>
        <v>0</v>
      </c>
      <c r="P213" s="39">
        <f t="shared" si="95"/>
        <v>0</v>
      </c>
      <c r="Q213" s="39">
        <f t="shared" si="95"/>
        <v>0</v>
      </c>
      <c r="R213" s="39">
        <f t="shared" si="95"/>
        <v>0</v>
      </c>
      <c r="S213" s="39">
        <f t="shared" si="95"/>
        <v>0</v>
      </c>
      <c r="T213" s="39">
        <f t="shared" si="95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6">SUMIFS(F$166:F$203,$B$166:$B$203,$B$212,$D$166:$D$203,$B214)</f>
        <v>0</v>
      </c>
      <c r="G214" s="39">
        <f t="shared" si="95"/>
        <v>0</v>
      </c>
      <c r="H214" s="39">
        <f t="shared" si="95"/>
        <v>0</v>
      </c>
      <c r="I214" s="39">
        <f t="shared" si="95"/>
        <v>0</v>
      </c>
      <c r="J214" s="39">
        <f t="shared" si="95"/>
        <v>0</v>
      </c>
      <c r="K214" s="39">
        <f t="shared" si="95"/>
        <v>0</v>
      </c>
      <c r="L214" s="39">
        <f t="shared" si="95"/>
        <v>0</v>
      </c>
      <c r="M214" s="39">
        <f t="shared" si="95"/>
        <v>0</v>
      </c>
      <c r="N214" s="39">
        <f t="shared" si="95"/>
        <v>0</v>
      </c>
      <c r="O214" s="39">
        <f t="shared" si="95"/>
        <v>0</v>
      </c>
      <c r="P214" s="39">
        <f t="shared" si="95"/>
        <v>0</v>
      </c>
      <c r="Q214" s="39">
        <f t="shared" si="95"/>
        <v>0</v>
      </c>
      <c r="R214" s="39">
        <f t="shared" si="95"/>
        <v>0</v>
      </c>
      <c r="S214" s="39">
        <f t="shared" si="95"/>
        <v>0</v>
      </c>
      <c r="T214" s="39">
        <f t="shared" si="95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6"/>
        <v>0</v>
      </c>
      <c r="G215" s="39">
        <f t="shared" si="95"/>
        <v>0</v>
      </c>
      <c r="H215" s="39">
        <f t="shared" si="95"/>
        <v>0</v>
      </c>
      <c r="I215" s="39">
        <f t="shared" si="95"/>
        <v>0</v>
      </c>
      <c r="J215" s="39">
        <f t="shared" si="95"/>
        <v>0</v>
      </c>
      <c r="K215" s="39">
        <f t="shared" si="95"/>
        <v>0</v>
      </c>
      <c r="L215" s="39">
        <f t="shared" si="95"/>
        <v>0</v>
      </c>
      <c r="M215" s="39">
        <f t="shared" si="95"/>
        <v>0</v>
      </c>
      <c r="N215" s="39">
        <f t="shared" si="95"/>
        <v>0</v>
      </c>
      <c r="O215" s="39">
        <f t="shared" si="95"/>
        <v>0</v>
      </c>
      <c r="P215" s="39">
        <f t="shared" si="95"/>
        <v>0</v>
      </c>
      <c r="Q215" s="39">
        <f t="shared" si="95"/>
        <v>0</v>
      </c>
      <c r="R215" s="39">
        <f t="shared" si="95"/>
        <v>0</v>
      </c>
      <c r="S215" s="39">
        <f t="shared" si="95"/>
        <v>0</v>
      </c>
      <c r="T215" s="39">
        <f t="shared" si="95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6"/>
        <v>0</v>
      </c>
      <c r="G216" s="39">
        <f t="shared" si="95"/>
        <v>0</v>
      </c>
      <c r="H216" s="39">
        <f t="shared" si="95"/>
        <v>0</v>
      </c>
      <c r="I216" s="39">
        <f t="shared" si="95"/>
        <v>0</v>
      </c>
      <c r="J216" s="39">
        <f t="shared" si="95"/>
        <v>0</v>
      </c>
      <c r="K216" s="39">
        <f t="shared" si="95"/>
        <v>0</v>
      </c>
      <c r="L216" s="39">
        <f t="shared" si="95"/>
        <v>0</v>
      </c>
      <c r="M216" s="39">
        <f t="shared" si="95"/>
        <v>0</v>
      </c>
      <c r="N216" s="39">
        <f t="shared" si="95"/>
        <v>0</v>
      </c>
      <c r="O216" s="39">
        <f t="shared" si="95"/>
        <v>0</v>
      </c>
      <c r="P216" s="39">
        <f t="shared" si="95"/>
        <v>0</v>
      </c>
      <c r="Q216" s="39">
        <f t="shared" si="95"/>
        <v>0</v>
      </c>
      <c r="R216" s="39">
        <f t="shared" si="95"/>
        <v>0</v>
      </c>
      <c r="S216" s="39">
        <f t="shared" si="95"/>
        <v>0</v>
      </c>
      <c r="T216" s="39">
        <f t="shared" si="95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6"/>
        <v>0</v>
      </c>
      <c r="G217" s="39">
        <f t="shared" si="95"/>
        <v>0</v>
      </c>
      <c r="H217" s="39">
        <f t="shared" si="95"/>
        <v>0</v>
      </c>
      <c r="I217" s="39">
        <f t="shared" si="95"/>
        <v>0</v>
      </c>
      <c r="J217" s="39">
        <f t="shared" si="95"/>
        <v>0</v>
      </c>
      <c r="K217" s="39">
        <f t="shared" si="95"/>
        <v>0</v>
      </c>
      <c r="L217" s="39">
        <f t="shared" si="95"/>
        <v>0</v>
      </c>
      <c r="M217" s="39">
        <f t="shared" si="95"/>
        <v>0</v>
      </c>
      <c r="N217" s="39">
        <f t="shared" si="95"/>
        <v>0</v>
      </c>
      <c r="O217" s="39">
        <f t="shared" si="95"/>
        <v>0</v>
      </c>
      <c r="P217" s="39">
        <f t="shared" si="95"/>
        <v>0</v>
      </c>
      <c r="Q217" s="39">
        <f t="shared" si="95"/>
        <v>0</v>
      </c>
      <c r="R217" s="39">
        <f t="shared" si="95"/>
        <v>0</v>
      </c>
      <c r="S217" s="39">
        <f t="shared" si="95"/>
        <v>0</v>
      </c>
      <c r="T217" s="39">
        <f t="shared" si="95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>SUMIFS(F$166:F$203,$B$166:$B$203,$B$219,$D$166:$D$203,$B220)</f>
        <v>0</v>
      </c>
      <c r="G220" s="39">
        <f t="shared" ref="G220:T224" si="97">SUMIFS(G$166:G$203,$B$166:$B$203,$B$219,$D$166:$D$203,$B220)</f>
        <v>0</v>
      </c>
      <c r="H220" s="39">
        <f t="shared" si="97"/>
        <v>0</v>
      </c>
      <c r="I220" s="39">
        <f t="shared" si="97"/>
        <v>0</v>
      </c>
      <c r="J220" s="39">
        <f t="shared" si="97"/>
        <v>0</v>
      </c>
      <c r="K220" s="39">
        <f t="shared" si="97"/>
        <v>0</v>
      </c>
      <c r="L220" s="39">
        <f t="shared" si="97"/>
        <v>0</v>
      </c>
      <c r="M220" s="39">
        <f t="shared" si="97"/>
        <v>0</v>
      </c>
      <c r="N220" s="39">
        <f t="shared" si="97"/>
        <v>0</v>
      </c>
      <c r="O220" s="39">
        <f t="shared" si="97"/>
        <v>0</v>
      </c>
      <c r="P220" s="39">
        <f t="shared" si="97"/>
        <v>0</v>
      </c>
      <c r="Q220" s="39">
        <f t="shared" si="97"/>
        <v>0</v>
      </c>
      <c r="R220" s="39">
        <f t="shared" si="97"/>
        <v>0</v>
      </c>
      <c r="S220" s="39">
        <f t="shared" si="97"/>
        <v>0</v>
      </c>
      <c r="T220" s="39">
        <f t="shared" si="97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ref="F221:F224" si="98">SUMIFS(F$166:F$203,$B$166:$B$203,$B$219,$D$166:$D$203,$B221)</f>
        <v>0</v>
      </c>
      <c r="G221" s="39">
        <f t="shared" si="97"/>
        <v>0</v>
      </c>
      <c r="H221" s="39">
        <f t="shared" si="97"/>
        <v>0</v>
      </c>
      <c r="I221" s="39">
        <f t="shared" si="97"/>
        <v>0</v>
      </c>
      <c r="J221" s="39">
        <f t="shared" si="97"/>
        <v>0</v>
      </c>
      <c r="K221" s="39">
        <f t="shared" si="97"/>
        <v>0</v>
      </c>
      <c r="L221" s="39">
        <f t="shared" si="97"/>
        <v>0</v>
      </c>
      <c r="M221" s="39">
        <f t="shared" si="97"/>
        <v>0</v>
      </c>
      <c r="N221" s="39">
        <f t="shared" si="97"/>
        <v>0</v>
      </c>
      <c r="O221" s="39">
        <f t="shared" si="97"/>
        <v>0</v>
      </c>
      <c r="P221" s="39">
        <f t="shared" si="97"/>
        <v>0</v>
      </c>
      <c r="Q221" s="39">
        <f t="shared" si="97"/>
        <v>0</v>
      </c>
      <c r="R221" s="39">
        <f t="shared" si="97"/>
        <v>0</v>
      </c>
      <c r="S221" s="39">
        <f t="shared" si="97"/>
        <v>0</v>
      </c>
      <c r="T221" s="39">
        <f t="shared" si="97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8"/>
        <v>0</v>
      </c>
      <c r="G222" s="39">
        <f t="shared" si="97"/>
        <v>0</v>
      </c>
      <c r="H222" s="39">
        <f t="shared" si="97"/>
        <v>0</v>
      </c>
      <c r="I222" s="39">
        <f t="shared" si="97"/>
        <v>0</v>
      </c>
      <c r="J222" s="39">
        <f t="shared" si="97"/>
        <v>0</v>
      </c>
      <c r="K222" s="39">
        <f t="shared" si="97"/>
        <v>0</v>
      </c>
      <c r="L222" s="39">
        <f t="shared" si="97"/>
        <v>0</v>
      </c>
      <c r="M222" s="39">
        <f t="shared" si="97"/>
        <v>0</v>
      </c>
      <c r="N222" s="39">
        <f t="shared" si="97"/>
        <v>0</v>
      </c>
      <c r="O222" s="39">
        <f t="shared" si="97"/>
        <v>0</v>
      </c>
      <c r="P222" s="39">
        <f t="shared" si="97"/>
        <v>0</v>
      </c>
      <c r="Q222" s="39">
        <f t="shared" si="97"/>
        <v>0</v>
      </c>
      <c r="R222" s="39">
        <f t="shared" si="97"/>
        <v>0</v>
      </c>
      <c r="S222" s="39">
        <f t="shared" si="97"/>
        <v>0</v>
      </c>
      <c r="T222" s="39">
        <f t="shared" si="97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8"/>
        <v>0</v>
      </c>
      <c r="G223" s="39">
        <f t="shared" si="97"/>
        <v>0</v>
      </c>
      <c r="H223" s="39">
        <f t="shared" si="97"/>
        <v>0</v>
      </c>
      <c r="I223" s="39">
        <f t="shared" si="97"/>
        <v>0</v>
      </c>
      <c r="J223" s="39">
        <f t="shared" si="97"/>
        <v>0</v>
      </c>
      <c r="K223" s="39">
        <f t="shared" si="97"/>
        <v>0</v>
      </c>
      <c r="L223" s="39">
        <f t="shared" si="97"/>
        <v>0</v>
      </c>
      <c r="M223" s="39">
        <f t="shared" si="97"/>
        <v>0</v>
      </c>
      <c r="N223" s="39">
        <f t="shared" si="97"/>
        <v>0</v>
      </c>
      <c r="O223" s="39">
        <f t="shared" si="97"/>
        <v>0</v>
      </c>
      <c r="P223" s="39">
        <f t="shared" si="97"/>
        <v>0</v>
      </c>
      <c r="Q223" s="39">
        <f t="shared" si="97"/>
        <v>0</v>
      </c>
      <c r="R223" s="39">
        <f t="shared" si="97"/>
        <v>0</v>
      </c>
      <c r="S223" s="39">
        <f t="shared" si="97"/>
        <v>0</v>
      </c>
      <c r="T223" s="39">
        <f t="shared" si="97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8"/>
        <v>0</v>
      </c>
      <c r="G224" s="39">
        <f t="shared" si="97"/>
        <v>0</v>
      </c>
      <c r="H224" s="39">
        <f t="shared" si="97"/>
        <v>0</v>
      </c>
      <c r="I224" s="39">
        <f t="shared" si="97"/>
        <v>0</v>
      </c>
      <c r="J224" s="39">
        <f t="shared" si="97"/>
        <v>0</v>
      </c>
      <c r="K224" s="39">
        <f t="shared" si="97"/>
        <v>0</v>
      </c>
      <c r="L224" s="39">
        <f t="shared" si="97"/>
        <v>0</v>
      </c>
      <c r="M224" s="39">
        <f t="shared" si="97"/>
        <v>0</v>
      </c>
      <c r="N224" s="39">
        <f t="shared" si="97"/>
        <v>0</v>
      </c>
      <c r="O224" s="39">
        <f t="shared" si="97"/>
        <v>0</v>
      </c>
      <c r="P224" s="39">
        <f t="shared" si="97"/>
        <v>0</v>
      </c>
      <c r="Q224" s="39">
        <f t="shared" si="97"/>
        <v>0</v>
      </c>
      <c r="R224" s="39">
        <f t="shared" si="97"/>
        <v>0</v>
      </c>
      <c r="S224" s="39">
        <f t="shared" si="97"/>
        <v>0</v>
      </c>
      <c r="T224" s="39">
        <f t="shared" si="97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>SUMIFS(F$166:F$203,$B$166:$B$203,$B$226,$D$166:$D$203,$B227)</f>
        <v>1</v>
      </c>
      <c r="G227" s="39">
        <f t="shared" ref="G227:T231" si="99">SUMIFS(G$166:G$203,$B$166:$B$203,$B$226,$D$166:$D$203,$B227)</f>
        <v>0</v>
      </c>
      <c r="H227" s="39">
        <f t="shared" si="99"/>
        <v>0</v>
      </c>
      <c r="I227" s="39">
        <f t="shared" si="99"/>
        <v>0</v>
      </c>
      <c r="J227" s="39">
        <f t="shared" si="99"/>
        <v>0</v>
      </c>
      <c r="K227" s="39">
        <f t="shared" si="99"/>
        <v>0</v>
      </c>
      <c r="L227" s="39">
        <f t="shared" si="99"/>
        <v>0</v>
      </c>
      <c r="M227" s="39">
        <f t="shared" si="99"/>
        <v>0</v>
      </c>
      <c r="N227" s="39">
        <f t="shared" si="99"/>
        <v>0</v>
      </c>
      <c r="O227" s="39">
        <f t="shared" si="99"/>
        <v>0</v>
      </c>
      <c r="P227" s="39">
        <f t="shared" si="99"/>
        <v>0</v>
      </c>
      <c r="Q227" s="39">
        <f t="shared" si="99"/>
        <v>0</v>
      </c>
      <c r="R227" s="39">
        <f t="shared" si="99"/>
        <v>0</v>
      </c>
      <c r="S227" s="39">
        <f t="shared" si="99"/>
        <v>0</v>
      </c>
      <c r="T227" s="39">
        <f t="shared" si="99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ref="F228:F231" si="100">SUMIFS(F$166:F$203,$B$166:$B$203,$B$226,$D$166:$D$203,$B228)</f>
        <v>1</v>
      </c>
      <c r="G228" s="39">
        <f t="shared" si="99"/>
        <v>0</v>
      </c>
      <c r="H228" s="39">
        <f t="shared" si="99"/>
        <v>0</v>
      </c>
      <c r="I228" s="39">
        <f t="shared" si="99"/>
        <v>0</v>
      </c>
      <c r="J228" s="39">
        <f t="shared" si="99"/>
        <v>0</v>
      </c>
      <c r="K228" s="39">
        <f t="shared" si="99"/>
        <v>0</v>
      </c>
      <c r="L228" s="39">
        <f t="shared" si="99"/>
        <v>0</v>
      </c>
      <c r="M228" s="39">
        <f t="shared" si="99"/>
        <v>0</v>
      </c>
      <c r="N228" s="39">
        <f t="shared" si="99"/>
        <v>0</v>
      </c>
      <c r="O228" s="39">
        <f t="shared" si="99"/>
        <v>0</v>
      </c>
      <c r="P228" s="39">
        <f t="shared" si="99"/>
        <v>0</v>
      </c>
      <c r="Q228" s="39">
        <f t="shared" si="99"/>
        <v>0</v>
      </c>
      <c r="R228" s="39">
        <f t="shared" si="99"/>
        <v>0</v>
      </c>
      <c r="S228" s="39">
        <f t="shared" si="99"/>
        <v>0</v>
      </c>
      <c r="T228" s="39">
        <f t="shared" si="99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100"/>
        <v>1</v>
      </c>
      <c r="G229" s="39">
        <f t="shared" si="99"/>
        <v>0</v>
      </c>
      <c r="H229" s="39">
        <f t="shared" si="99"/>
        <v>0</v>
      </c>
      <c r="I229" s="39">
        <f t="shared" si="99"/>
        <v>0</v>
      </c>
      <c r="J229" s="39">
        <f t="shared" si="99"/>
        <v>0</v>
      </c>
      <c r="K229" s="39">
        <f t="shared" si="99"/>
        <v>0</v>
      </c>
      <c r="L229" s="39">
        <f t="shared" si="99"/>
        <v>0</v>
      </c>
      <c r="M229" s="39">
        <f t="shared" si="99"/>
        <v>0</v>
      </c>
      <c r="N229" s="39">
        <f t="shared" si="99"/>
        <v>0</v>
      </c>
      <c r="O229" s="39">
        <f t="shared" si="99"/>
        <v>0</v>
      </c>
      <c r="P229" s="39">
        <f t="shared" si="99"/>
        <v>0</v>
      </c>
      <c r="Q229" s="39">
        <f t="shared" si="99"/>
        <v>0</v>
      </c>
      <c r="R229" s="39">
        <f t="shared" si="99"/>
        <v>0</v>
      </c>
      <c r="S229" s="39">
        <f t="shared" si="99"/>
        <v>0</v>
      </c>
      <c r="T229" s="39">
        <f t="shared" si="99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100"/>
        <v>1</v>
      </c>
      <c r="G230" s="39">
        <f t="shared" si="99"/>
        <v>0</v>
      </c>
      <c r="H230" s="39">
        <f t="shared" si="99"/>
        <v>0</v>
      </c>
      <c r="I230" s="39">
        <f t="shared" si="99"/>
        <v>0</v>
      </c>
      <c r="J230" s="39">
        <f t="shared" si="99"/>
        <v>0</v>
      </c>
      <c r="K230" s="39">
        <f t="shared" si="99"/>
        <v>0</v>
      </c>
      <c r="L230" s="39">
        <f t="shared" si="99"/>
        <v>0</v>
      </c>
      <c r="M230" s="39">
        <f t="shared" si="99"/>
        <v>0</v>
      </c>
      <c r="N230" s="39">
        <f t="shared" si="99"/>
        <v>0</v>
      </c>
      <c r="O230" s="39">
        <f t="shared" si="99"/>
        <v>0</v>
      </c>
      <c r="P230" s="39">
        <f t="shared" si="99"/>
        <v>0</v>
      </c>
      <c r="Q230" s="39">
        <f t="shared" si="99"/>
        <v>0</v>
      </c>
      <c r="R230" s="39">
        <f t="shared" si="99"/>
        <v>0</v>
      </c>
      <c r="S230" s="39">
        <f t="shared" si="99"/>
        <v>0</v>
      </c>
      <c r="T230" s="39">
        <f t="shared" si="99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100"/>
        <v>1</v>
      </c>
      <c r="G231" s="39">
        <f t="shared" si="99"/>
        <v>0</v>
      </c>
      <c r="H231" s="39">
        <f t="shared" si="99"/>
        <v>0</v>
      </c>
      <c r="I231" s="39">
        <f t="shared" si="99"/>
        <v>0</v>
      </c>
      <c r="J231" s="39">
        <f t="shared" si="99"/>
        <v>0</v>
      </c>
      <c r="K231" s="39">
        <f t="shared" si="99"/>
        <v>0</v>
      </c>
      <c r="L231" s="39">
        <f t="shared" si="99"/>
        <v>0</v>
      </c>
      <c r="M231" s="39">
        <f t="shared" si="99"/>
        <v>0</v>
      </c>
      <c r="N231" s="39">
        <f t="shared" si="99"/>
        <v>0</v>
      </c>
      <c r="O231" s="39">
        <f t="shared" si="99"/>
        <v>0</v>
      </c>
      <c r="P231" s="39">
        <f t="shared" si="99"/>
        <v>0</v>
      </c>
      <c r="Q231" s="39">
        <f t="shared" si="99"/>
        <v>0</v>
      </c>
      <c r="R231" s="39">
        <f t="shared" si="99"/>
        <v>0</v>
      </c>
      <c r="S231" s="39">
        <f t="shared" si="99"/>
        <v>0</v>
      </c>
      <c r="T231" s="39">
        <f t="shared" si="99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>SUMIFS(F$166:F$203,$B$166:$B$203,$B$233,$D$166:$D$203,$B234)</f>
        <v>0</v>
      </c>
      <c r="G234" s="39">
        <f t="shared" ref="G234:T238" si="101">SUMIFS(G$166:G$203,$B$166:$B$203,$B$233,$D$166:$D$203,$B234)</f>
        <v>0</v>
      </c>
      <c r="H234" s="39">
        <f t="shared" si="101"/>
        <v>0</v>
      </c>
      <c r="I234" s="39">
        <f t="shared" si="101"/>
        <v>0</v>
      </c>
      <c r="J234" s="39">
        <f t="shared" si="101"/>
        <v>0</v>
      </c>
      <c r="K234" s="39">
        <f t="shared" si="101"/>
        <v>0</v>
      </c>
      <c r="L234" s="39">
        <f t="shared" si="101"/>
        <v>0</v>
      </c>
      <c r="M234" s="39">
        <f t="shared" si="101"/>
        <v>0</v>
      </c>
      <c r="N234" s="39">
        <f t="shared" si="101"/>
        <v>0</v>
      </c>
      <c r="O234" s="39">
        <f t="shared" si="101"/>
        <v>0</v>
      </c>
      <c r="P234" s="39">
        <f t="shared" si="101"/>
        <v>0</v>
      </c>
      <c r="Q234" s="39">
        <f t="shared" si="101"/>
        <v>0</v>
      </c>
      <c r="R234" s="39">
        <f t="shared" si="101"/>
        <v>0</v>
      </c>
      <c r="S234" s="39">
        <f t="shared" si="101"/>
        <v>0</v>
      </c>
      <c r="T234" s="39">
        <f t="shared" si="101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ref="F235:F238" si="102">SUMIFS(F$166:F$203,$B$166:$B$203,$B$233,$D$166:$D$203,$B235)</f>
        <v>0</v>
      </c>
      <c r="G235" s="39">
        <f t="shared" si="101"/>
        <v>0</v>
      </c>
      <c r="H235" s="39">
        <f t="shared" si="101"/>
        <v>0</v>
      </c>
      <c r="I235" s="39">
        <f t="shared" si="101"/>
        <v>0</v>
      </c>
      <c r="J235" s="39">
        <f t="shared" si="101"/>
        <v>0</v>
      </c>
      <c r="K235" s="39">
        <f t="shared" si="101"/>
        <v>0</v>
      </c>
      <c r="L235" s="39">
        <f t="shared" si="101"/>
        <v>0</v>
      </c>
      <c r="M235" s="39">
        <f t="shared" si="101"/>
        <v>0</v>
      </c>
      <c r="N235" s="39">
        <f t="shared" si="101"/>
        <v>0</v>
      </c>
      <c r="O235" s="39">
        <f t="shared" si="101"/>
        <v>0</v>
      </c>
      <c r="P235" s="39">
        <f t="shared" si="101"/>
        <v>0</v>
      </c>
      <c r="Q235" s="39">
        <f t="shared" si="101"/>
        <v>0</v>
      </c>
      <c r="R235" s="39">
        <f t="shared" si="101"/>
        <v>0</v>
      </c>
      <c r="S235" s="39">
        <f t="shared" si="101"/>
        <v>0</v>
      </c>
      <c r="T235" s="39">
        <f t="shared" si="101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102"/>
        <v>0</v>
      </c>
      <c r="G236" s="39">
        <f t="shared" si="101"/>
        <v>0</v>
      </c>
      <c r="H236" s="39">
        <f t="shared" si="101"/>
        <v>0</v>
      </c>
      <c r="I236" s="39">
        <f t="shared" si="101"/>
        <v>0</v>
      </c>
      <c r="J236" s="39">
        <f t="shared" si="101"/>
        <v>0</v>
      </c>
      <c r="K236" s="39">
        <f t="shared" si="101"/>
        <v>0</v>
      </c>
      <c r="L236" s="39">
        <f t="shared" si="101"/>
        <v>0</v>
      </c>
      <c r="M236" s="39">
        <f t="shared" si="101"/>
        <v>0</v>
      </c>
      <c r="N236" s="39">
        <f t="shared" si="101"/>
        <v>0</v>
      </c>
      <c r="O236" s="39">
        <f t="shared" si="101"/>
        <v>0</v>
      </c>
      <c r="P236" s="39">
        <f t="shared" si="101"/>
        <v>0</v>
      </c>
      <c r="Q236" s="39">
        <f t="shared" si="101"/>
        <v>0</v>
      </c>
      <c r="R236" s="39">
        <f t="shared" si="101"/>
        <v>0</v>
      </c>
      <c r="S236" s="39">
        <f t="shared" si="101"/>
        <v>0</v>
      </c>
      <c r="T236" s="39">
        <f t="shared" si="101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102"/>
        <v>0</v>
      </c>
      <c r="G237" s="39">
        <f t="shared" si="101"/>
        <v>0</v>
      </c>
      <c r="H237" s="39">
        <f t="shared" si="101"/>
        <v>0</v>
      </c>
      <c r="I237" s="39">
        <f t="shared" si="101"/>
        <v>0</v>
      </c>
      <c r="J237" s="39">
        <f t="shared" si="101"/>
        <v>0</v>
      </c>
      <c r="K237" s="39">
        <f t="shared" si="101"/>
        <v>0</v>
      </c>
      <c r="L237" s="39">
        <f t="shared" si="101"/>
        <v>0</v>
      </c>
      <c r="M237" s="39">
        <f t="shared" si="101"/>
        <v>0</v>
      </c>
      <c r="N237" s="39">
        <f t="shared" si="101"/>
        <v>0</v>
      </c>
      <c r="O237" s="39">
        <f t="shared" si="101"/>
        <v>0</v>
      </c>
      <c r="P237" s="39">
        <f t="shared" si="101"/>
        <v>0</v>
      </c>
      <c r="Q237" s="39">
        <f t="shared" si="101"/>
        <v>0</v>
      </c>
      <c r="R237" s="39">
        <f t="shared" si="101"/>
        <v>0</v>
      </c>
      <c r="S237" s="39">
        <f t="shared" si="101"/>
        <v>0</v>
      </c>
      <c r="T237" s="39">
        <f t="shared" si="101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102"/>
        <v>0</v>
      </c>
      <c r="G238" s="39">
        <f t="shared" si="101"/>
        <v>0</v>
      </c>
      <c r="H238" s="39">
        <f t="shared" si="101"/>
        <v>0</v>
      </c>
      <c r="I238" s="39">
        <f t="shared" si="101"/>
        <v>0</v>
      </c>
      <c r="J238" s="39">
        <f t="shared" si="101"/>
        <v>0</v>
      </c>
      <c r="K238" s="39">
        <f t="shared" si="101"/>
        <v>0</v>
      </c>
      <c r="L238" s="39">
        <f t="shared" si="101"/>
        <v>0</v>
      </c>
      <c r="M238" s="39">
        <f t="shared" si="101"/>
        <v>0</v>
      </c>
      <c r="N238" s="39">
        <f t="shared" si="101"/>
        <v>0</v>
      </c>
      <c r="O238" s="39">
        <f t="shared" si="101"/>
        <v>0</v>
      </c>
      <c r="P238" s="39">
        <f t="shared" si="101"/>
        <v>0</v>
      </c>
      <c r="Q238" s="39">
        <f t="shared" si="101"/>
        <v>0</v>
      </c>
      <c r="R238" s="39">
        <f t="shared" si="101"/>
        <v>0</v>
      </c>
      <c r="S238" s="39">
        <f t="shared" si="101"/>
        <v>0</v>
      </c>
      <c r="T238" s="39">
        <f t="shared" si="101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>SUMIFS(F$166:F$203,$B$166:$B$203,$B$240,$D$166:$D$203,$B241)</f>
        <v>0</v>
      </c>
      <c r="G241" s="39">
        <f t="shared" ref="G241:T245" si="103">SUMIFS(G$166:G$203,$B$166:$B$203,$B$240,$D$166:$D$203,$B241)</f>
        <v>1</v>
      </c>
      <c r="H241" s="39">
        <f t="shared" si="103"/>
        <v>1</v>
      </c>
      <c r="I241" s="39">
        <f t="shared" si="103"/>
        <v>1</v>
      </c>
      <c r="J241" s="39">
        <f t="shared" si="103"/>
        <v>1</v>
      </c>
      <c r="K241" s="39">
        <f t="shared" si="103"/>
        <v>1</v>
      </c>
      <c r="L241" s="39">
        <f t="shared" si="103"/>
        <v>1</v>
      </c>
      <c r="M241" s="39">
        <f t="shared" si="103"/>
        <v>1</v>
      </c>
      <c r="N241" s="39">
        <f t="shared" si="103"/>
        <v>1</v>
      </c>
      <c r="O241" s="39">
        <f t="shared" si="103"/>
        <v>1</v>
      </c>
      <c r="P241" s="39">
        <f t="shared" si="103"/>
        <v>1</v>
      </c>
      <c r="Q241" s="39">
        <f t="shared" si="103"/>
        <v>1</v>
      </c>
      <c r="R241" s="39">
        <f t="shared" si="103"/>
        <v>1</v>
      </c>
      <c r="S241" s="39">
        <f t="shared" si="103"/>
        <v>1</v>
      </c>
      <c r="T241" s="39">
        <f t="shared" si="103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ref="F242:F245" si="104">SUMIFS(F$166:F$203,$B$166:$B$203,$B$240,$D$166:$D$203,$B242)</f>
        <v>0</v>
      </c>
      <c r="G242" s="39">
        <f t="shared" si="103"/>
        <v>1</v>
      </c>
      <c r="H242" s="39">
        <f t="shared" si="103"/>
        <v>1</v>
      </c>
      <c r="I242" s="39">
        <f t="shared" si="103"/>
        <v>1</v>
      </c>
      <c r="J242" s="39">
        <f t="shared" si="103"/>
        <v>1</v>
      </c>
      <c r="K242" s="39">
        <f t="shared" si="103"/>
        <v>1</v>
      </c>
      <c r="L242" s="39">
        <f t="shared" si="103"/>
        <v>1</v>
      </c>
      <c r="M242" s="39">
        <f t="shared" si="103"/>
        <v>1</v>
      </c>
      <c r="N242" s="39">
        <f t="shared" si="103"/>
        <v>1</v>
      </c>
      <c r="O242" s="39">
        <f t="shared" si="103"/>
        <v>1</v>
      </c>
      <c r="P242" s="39">
        <f t="shared" si="103"/>
        <v>1</v>
      </c>
      <c r="Q242" s="39">
        <f t="shared" si="103"/>
        <v>1</v>
      </c>
      <c r="R242" s="39">
        <f t="shared" si="103"/>
        <v>1</v>
      </c>
      <c r="S242" s="39">
        <f t="shared" si="103"/>
        <v>1</v>
      </c>
      <c r="T242" s="39">
        <f t="shared" si="103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104"/>
        <v>0</v>
      </c>
      <c r="G243" s="39">
        <f t="shared" si="103"/>
        <v>1</v>
      </c>
      <c r="H243" s="39">
        <f t="shared" si="103"/>
        <v>1</v>
      </c>
      <c r="I243" s="39">
        <f t="shared" si="103"/>
        <v>1</v>
      </c>
      <c r="J243" s="39">
        <f t="shared" si="103"/>
        <v>1</v>
      </c>
      <c r="K243" s="39">
        <f t="shared" si="103"/>
        <v>1</v>
      </c>
      <c r="L243" s="39">
        <f t="shared" si="103"/>
        <v>1</v>
      </c>
      <c r="M243" s="39">
        <f t="shared" si="103"/>
        <v>1</v>
      </c>
      <c r="N243" s="39">
        <f t="shared" si="103"/>
        <v>1</v>
      </c>
      <c r="O243" s="39">
        <f t="shared" si="103"/>
        <v>1</v>
      </c>
      <c r="P243" s="39">
        <f t="shared" si="103"/>
        <v>1</v>
      </c>
      <c r="Q243" s="39">
        <f t="shared" si="103"/>
        <v>1</v>
      </c>
      <c r="R243" s="39">
        <f t="shared" si="103"/>
        <v>1</v>
      </c>
      <c r="S243" s="39">
        <f t="shared" si="103"/>
        <v>1</v>
      </c>
      <c r="T243" s="39">
        <f t="shared" si="103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104"/>
        <v>0</v>
      </c>
      <c r="G244" s="39">
        <f t="shared" si="103"/>
        <v>1</v>
      </c>
      <c r="H244" s="39">
        <f t="shared" si="103"/>
        <v>1</v>
      </c>
      <c r="I244" s="39">
        <f t="shared" si="103"/>
        <v>1</v>
      </c>
      <c r="J244" s="39">
        <f t="shared" si="103"/>
        <v>1</v>
      </c>
      <c r="K244" s="39">
        <f t="shared" si="103"/>
        <v>1</v>
      </c>
      <c r="L244" s="39">
        <f t="shared" si="103"/>
        <v>1</v>
      </c>
      <c r="M244" s="39">
        <f t="shared" si="103"/>
        <v>1</v>
      </c>
      <c r="N244" s="39">
        <f t="shared" si="103"/>
        <v>1</v>
      </c>
      <c r="O244" s="39">
        <f t="shared" si="103"/>
        <v>1</v>
      </c>
      <c r="P244" s="39">
        <f t="shared" si="103"/>
        <v>1</v>
      </c>
      <c r="Q244" s="39">
        <f t="shared" si="103"/>
        <v>1</v>
      </c>
      <c r="R244" s="39">
        <f t="shared" si="103"/>
        <v>1</v>
      </c>
      <c r="S244" s="39">
        <f t="shared" si="103"/>
        <v>1</v>
      </c>
      <c r="T244" s="39">
        <f t="shared" si="103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104"/>
        <v>0</v>
      </c>
      <c r="G245" s="39">
        <f t="shared" si="103"/>
        <v>1</v>
      </c>
      <c r="H245" s="39">
        <f t="shared" si="103"/>
        <v>1</v>
      </c>
      <c r="I245" s="39">
        <f t="shared" si="103"/>
        <v>1</v>
      </c>
      <c r="J245" s="39">
        <f t="shared" si="103"/>
        <v>1</v>
      </c>
      <c r="K245" s="39">
        <f t="shared" si="103"/>
        <v>1</v>
      </c>
      <c r="L245" s="39">
        <f t="shared" si="103"/>
        <v>1</v>
      </c>
      <c r="M245" s="39">
        <f t="shared" si="103"/>
        <v>1</v>
      </c>
      <c r="N245" s="39">
        <f t="shared" si="103"/>
        <v>1</v>
      </c>
      <c r="O245" s="39">
        <f t="shared" si="103"/>
        <v>1</v>
      </c>
      <c r="P245" s="39">
        <f t="shared" si="103"/>
        <v>1</v>
      </c>
      <c r="Q245" s="39">
        <f t="shared" si="103"/>
        <v>1</v>
      </c>
      <c r="R245" s="39">
        <f t="shared" si="103"/>
        <v>1</v>
      </c>
      <c r="S245" s="39">
        <f t="shared" si="103"/>
        <v>1</v>
      </c>
      <c r="T245" s="39">
        <f t="shared" si="103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5">SUM(G249:G253)</f>
        <v>5</v>
      </c>
      <c r="H248" s="30">
        <f t="shared" si="105"/>
        <v>5</v>
      </c>
      <c r="I248" s="30">
        <f t="shared" si="105"/>
        <v>5</v>
      </c>
      <c r="J248" s="30">
        <f t="shared" si="105"/>
        <v>5</v>
      </c>
      <c r="K248" s="30">
        <f t="shared" si="105"/>
        <v>5</v>
      </c>
      <c r="L248" s="30">
        <f t="shared" si="105"/>
        <v>5</v>
      </c>
      <c r="M248" s="30">
        <f t="shared" si="105"/>
        <v>5</v>
      </c>
      <c r="N248" s="30">
        <f t="shared" si="105"/>
        <v>5</v>
      </c>
      <c r="O248" s="30">
        <f t="shared" si="105"/>
        <v>5</v>
      </c>
      <c r="P248" s="30">
        <f t="shared" si="105"/>
        <v>5</v>
      </c>
      <c r="Q248" s="30">
        <f t="shared" si="105"/>
        <v>5</v>
      </c>
      <c r="R248" s="30">
        <f t="shared" si="105"/>
        <v>5</v>
      </c>
      <c r="S248" s="30">
        <f t="shared" si="105"/>
        <v>5</v>
      </c>
      <c r="T248" s="30">
        <f t="shared" si="105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53" si="106">F6</f>
        <v>1</v>
      </c>
      <c r="G249" s="30">
        <f t="shared" si="106"/>
        <v>1</v>
      </c>
      <c r="H249" s="30">
        <f t="shared" si="106"/>
        <v>1</v>
      </c>
      <c r="I249" s="30">
        <f t="shared" si="106"/>
        <v>1</v>
      </c>
      <c r="J249" s="30">
        <f t="shared" si="106"/>
        <v>1</v>
      </c>
      <c r="K249" s="30">
        <f t="shared" si="106"/>
        <v>1</v>
      </c>
      <c r="L249" s="30">
        <f t="shared" si="106"/>
        <v>1</v>
      </c>
      <c r="M249" s="30">
        <f t="shared" si="106"/>
        <v>1</v>
      </c>
      <c r="N249" s="30">
        <f t="shared" si="106"/>
        <v>1</v>
      </c>
      <c r="O249" s="30">
        <f t="shared" si="106"/>
        <v>1</v>
      </c>
      <c r="P249" s="30">
        <f t="shared" si="106"/>
        <v>1</v>
      </c>
      <c r="Q249" s="30">
        <f t="shared" si="106"/>
        <v>1</v>
      </c>
      <c r="R249" s="30">
        <f t="shared" si="106"/>
        <v>1</v>
      </c>
      <c r="S249" s="30">
        <f t="shared" si="106"/>
        <v>1</v>
      </c>
      <c r="T249" s="30">
        <f t="shared" si="106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si="106"/>
        <v>1</v>
      </c>
      <c r="G250" s="30">
        <f t="shared" si="106"/>
        <v>1</v>
      </c>
      <c r="H250" s="30">
        <f t="shared" si="106"/>
        <v>1</v>
      </c>
      <c r="I250" s="30">
        <f t="shared" si="106"/>
        <v>1</v>
      </c>
      <c r="J250" s="30">
        <f t="shared" si="106"/>
        <v>1</v>
      </c>
      <c r="K250" s="30">
        <f t="shared" si="106"/>
        <v>1</v>
      </c>
      <c r="L250" s="30">
        <f t="shared" si="106"/>
        <v>1</v>
      </c>
      <c r="M250" s="30">
        <f t="shared" si="106"/>
        <v>1</v>
      </c>
      <c r="N250" s="30">
        <f t="shared" si="106"/>
        <v>1</v>
      </c>
      <c r="O250" s="30">
        <f t="shared" si="106"/>
        <v>1</v>
      </c>
      <c r="P250" s="30">
        <f t="shared" si="106"/>
        <v>1</v>
      </c>
      <c r="Q250" s="30">
        <f t="shared" si="106"/>
        <v>1</v>
      </c>
      <c r="R250" s="30">
        <f t="shared" si="106"/>
        <v>1</v>
      </c>
      <c r="S250" s="30">
        <f t="shared" si="106"/>
        <v>1</v>
      </c>
      <c r="T250" s="30">
        <f t="shared" si="106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si="106"/>
        <v>1</v>
      </c>
      <c r="G251" s="30">
        <f t="shared" si="106"/>
        <v>1</v>
      </c>
      <c r="H251" s="30">
        <f t="shared" si="106"/>
        <v>1</v>
      </c>
      <c r="I251" s="30">
        <f t="shared" si="106"/>
        <v>1</v>
      </c>
      <c r="J251" s="30">
        <f t="shared" si="106"/>
        <v>1</v>
      </c>
      <c r="K251" s="30">
        <f t="shared" si="106"/>
        <v>1</v>
      </c>
      <c r="L251" s="30">
        <f t="shared" si="106"/>
        <v>1</v>
      </c>
      <c r="M251" s="30">
        <f t="shared" si="106"/>
        <v>1</v>
      </c>
      <c r="N251" s="30">
        <f t="shared" si="106"/>
        <v>1</v>
      </c>
      <c r="O251" s="30">
        <f t="shared" si="106"/>
        <v>1</v>
      </c>
      <c r="P251" s="30">
        <f t="shared" si="106"/>
        <v>1</v>
      </c>
      <c r="Q251" s="30">
        <f t="shared" si="106"/>
        <v>1</v>
      </c>
      <c r="R251" s="30">
        <f t="shared" si="106"/>
        <v>1</v>
      </c>
      <c r="S251" s="30">
        <f t="shared" si="106"/>
        <v>1</v>
      </c>
      <c r="T251" s="30">
        <f t="shared" si="106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si="106"/>
        <v>1</v>
      </c>
      <c r="G252" s="30">
        <f t="shared" si="106"/>
        <v>1</v>
      </c>
      <c r="H252" s="30">
        <f t="shared" si="106"/>
        <v>1</v>
      </c>
      <c r="I252" s="30">
        <f t="shared" si="106"/>
        <v>1</v>
      </c>
      <c r="J252" s="30">
        <f t="shared" si="106"/>
        <v>1</v>
      </c>
      <c r="K252" s="30">
        <f t="shared" si="106"/>
        <v>1</v>
      </c>
      <c r="L252" s="30">
        <f t="shared" si="106"/>
        <v>1</v>
      </c>
      <c r="M252" s="30">
        <f t="shared" si="106"/>
        <v>1</v>
      </c>
      <c r="N252" s="30">
        <f t="shared" si="106"/>
        <v>1</v>
      </c>
      <c r="O252" s="30">
        <f t="shared" si="106"/>
        <v>1</v>
      </c>
      <c r="P252" s="30">
        <f t="shared" si="106"/>
        <v>1</v>
      </c>
      <c r="Q252" s="30">
        <f t="shared" si="106"/>
        <v>1</v>
      </c>
      <c r="R252" s="30">
        <f t="shared" si="106"/>
        <v>1</v>
      </c>
      <c r="S252" s="30">
        <f t="shared" si="106"/>
        <v>1</v>
      </c>
      <c r="T252" s="30">
        <f t="shared" si="106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si="106"/>
        <v>1</v>
      </c>
      <c r="G253" s="30">
        <f t="shared" si="106"/>
        <v>1</v>
      </c>
      <c r="H253" s="30">
        <f t="shared" si="106"/>
        <v>1</v>
      </c>
      <c r="I253" s="30">
        <f t="shared" si="106"/>
        <v>1</v>
      </c>
      <c r="J253" s="30">
        <f t="shared" si="106"/>
        <v>1</v>
      </c>
      <c r="K253" s="30">
        <f t="shared" si="106"/>
        <v>1</v>
      </c>
      <c r="L253" s="30">
        <f t="shared" si="106"/>
        <v>1</v>
      </c>
      <c r="M253" s="30">
        <f t="shared" si="106"/>
        <v>1</v>
      </c>
      <c r="N253" s="30">
        <f t="shared" si="106"/>
        <v>1</v>
      </c>
      <c r="O253" s="30">
        <f t="shared" si="106"/>
        <v>1</v>
      </c>
      <c r="P253" s="30">
        <f t="shared" si="106"/>
        <v>1</v>
      </c>
      <c r="Q253" s="30">
        <f t="shared" si="106"/>
        <v>1</v>
      </c>
      <c r="R253" s="30">
        <f t="shared" si="106"/>
        <v>1</v>
      </c>
      <c r="S253" s="30">
        <f t="shared" si="106"/>
        <v>1</v>
      </c>
      <c r="T253" s="30">
        <f t="shared" si="106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7">IF(F20&lt;800,F20/800,1)</f>
        <v>1</v>
      </c>
      <c r="G256" s="209">
        <f t="shared" si="107"/>
        <v>1</v>
      </c>
      <c r="H256" s="209">
        <f t="shared" si="107"/>
        <v>1</v>
      </c>
      <c r="I256" s="209">
        <f t="shared" si="107"/>
        <v>1</v>
      </c>
      <c r="J256" s="209">
        <f t="shared" si="107"/>
        <v>1</v>
      </c>
      <c r="K256" s="209">
        <f t="shared" si="107"/>
        <v>1</v>
      </c>
      <c r="L256" s="209">
        <f t="shared" si="107"/>
        <v>1</v>
      </c>
      <c r="M256" s="209">
        <f t="shared" si="107"/>
        <v>1</v>
      </c>
      <c r="N256" s="209">
        <f t="shared" si="107"/>
        <v>1</v>
      </c>
      <c r="O256" s="209">
        <f t="shared" si="107"/>
        <v>1</v>
      </c>
      <c r="P256" s="209">
        <f t="shared" si="107"/>
        <v>1</v>
      </c>
      <c r="Q256" s="209">
        <f t="shared" si="107"/>
        <v>1</v>
      </c>
      <c r="R256" s="209">
        <f t="shared" si="107"/>
        <v>1</v>
      </c>
      <c r="S256" s="209">
        <f t="shared" si="107"/>
        <v>1</v>
      </c>
      <c r="T256" s="209">
        <f t="shared" si="107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8">IF(F21&lt;800,F21/800,1)</f>
        <v>1</v>
      </c>
      <c r="G257" s="209">
        <f t="shared" si="108"/>
        <v>1</v>
      </c>
      <c r="H257" s="209">
        <f t="shared" si="108"/>
        <v>1</v>
      </c>
      <c r="I257" s="209">
        <f t="shared" si="108"/>
        <v>1</v>
      </c>
      <c r="J257" s="209">
        <f t="shared" si="108"/>
        <v>1</v>
      </c>
      <c r="K257" s="209">
        <f t="shared" si="108"/>
        <v>1</v>
      </c>
      <c r="L257" s="209">
        <f t="shared" si="108"/>
        <v>1</v>
      </c>
      <c r="M257" s="209">
        <f t="shared" si="108"/>
        <v>1</v>
      </c>
      <c r="N257" s="209">
        <f t="shared" si="108"/>
        <v>1</v>
      </c>
      <c r="O257" s="209">
        <f t="shared" si="108"/>
        <v>1</v>
      </c>
      <c r="P257" s="209">
        <f t="shared" si="108"/>
        <v>1</v>
      </c>
      <c r="Q257" s="209">
        <f t="shared" si="108"/>
        <v>1</v>
      </c>
      <c r="R257" s="209">
        <f t="shared" si="108"/>
        <v>1</v>
      </c>
      <c r="S257" s="209">
        <f t="shared" si="108"/>
        <v>1</v>
      </c>
      <c r="T257" s="209">
        <f t="shared" si="108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9">IF(F22&lt;800,F22/800,1)</f>
        <v>1</v>
      </c>
      <c r="G258" s="209">
        <f t="shared" si="109"/>
        <v>1</v>
      </c>
      <c r="H258" s="209">
        <f t="shared" si="109"/>
        <v>1</v>
      </c>
      <c r="I258" s="209">
        <f t="shared" si="109"/>
        <v>1</v>
      </c>
      <c r="J258" s="209">
        <f t="shared" si="109"/>
        <v>1</v>
      </c>
      <c r="K258" s="209">
        <f t="shared" si="109"/>
        <v>1</v>
      </c>
      <c r="L258" s="209">
        <f t="shared" si="109"/>
        <v>1</v>
      </c>
      <c r="M258" s="209">
        <f t="shared" si="109"/>
        <v>1</v>
      </c>
      <c r="N258" s="209">
        <f t="shared" si="109"/>
        <v>1</v>
      </c>
      <c r="O258" s="209">
        <f t="shared" si="109"/>
        <v>1</v>
      </c>
      <c r="P258" s="209">
        <f t="shared" si="109"/>
        <v>1</v>
      </c>
      <c r="Q258" s="209">
        <f t="shared" si="109"/>
        <v>1</v>
      </c>
      <c r="R258" s="209">
        <f t="shared" si="109"/>
        <v>1</v>
      </c>
      <c r="S258" s="209">
        <f t="shared" si="109"/>
        <v>1</v>
      </c>
      <c r="T258" s="209">
        <f t="shared" si="109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10">IF(F23&lt;800,F23/800,1)</f>
        <v>1</v>
      </c>
      <c r="G259" s="209">
        <f t="shared" si="110"/>
        <v>1</v>
      </c>
      <c r="H259" s="209">
        <f t="shared" si="110"/>
        <v>1</v>
      </c>
      <c r="I259" s="209">
        <f t="shared" si="110"/>
        <v>1</v>
      </c>
      <c r="J259" s="209">
        <f t="shared" si="110"/>
        <v>1</v>
      </c>
      <c r="K259" s="209">
        <f t="shared" si="110"/>
        <v>1</v>
      </c>
      <c r="L259" s="209">
        <f t="shared" si="110"/>
        <v>1</v>
      </c>
      <c r="M259" s="209">
        <f t="shared" si="110"/>
        <v>1</v>
      </c>
      <c r="N259" s="209">
        <f t="shared" si="110"/>
        <v>1</v>
      </c>
      <c r="O259" s="209">
        <f t="shared" si="110"/>
        <v>1</v>
      </c>
      <c r="P259" s="209">
        <f t="shared" si="110"/>
        <v>1</v>
      </c>
      <c r="Q259" s="209">
        <f t="shared" si="110"/>
        <v>1</v>
      </c>
      <c r="R259" s="209">
        <f t="shared" si="110"/>
        <v>1</v>
      </c>
      <c r="S259" s="209">
        <f t="shared" si="110"/>
        <v>1</v>
      </c>
      <c r="T259" s="209">
        <f t="shared" si="110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1">IF(F24&lt;800,F24/800,1)</f>
        <v>1</v>
      </c>
      <c r="G260" s="209">
        <f t="shared" si="111"/>
        <v>1</v>
      </c>
      <c r="H260" s="209">
        <f t="shared" si="111"/>
        <v>1</v>
      </c>
      <c r="I260" s="209">
        <f t="shared" si="111"/>
        <v>1</v>
      </c>
      <c r="J260" s="209">
        <f t="shared" si="111"/>
        <v>1</v>
      </c>
      <c r="K260" s="209">
        <f t="shared" si="111"/>
        <v>1</v>
      </c>
      <c r="L260" s="209">
        <f t="shared" si="111"/>
        <v>1</v>
      </c>
      <c r="M260" s="209">
        <f t="shared" si="111"/>
        <v>1</v>
      </c>
      <c r="N260" s="209">
        <f t="shared" si="111"/>
        <v>1</v>
      </c>
      <c r="O260" s="209">
        <f t="shared" si="111"/>
        <v>1</v>
      </c>
      <c r="P260" s="209">
        <f t="shared" si="111"/>
        <v>1</v>
      </c>
      <c r="Q260" s="209">
        <f t="shared" si="111"/>
        <v>1</v>
      </c>
      <c r="R260" s="209">
        <f t="shared" si="111"/>
        <v>1</v>
      </c>
      <c r="S260" s="209">
        <f t="shared" si="111"/>
        <v>1</v>
      </c>
      <c r="T260" s="209">
        <f t="shared" si="111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2">F27</f>
        <v>300</v>
      </c>
      <c r="G263" s="15">
        <f t="shared" si="112"/>
        <v>300</v>
      </c>
      <c r="H263" s="15">
        <f t="shared" si="112"/>
        <v>300</v>
      </c>
      <c r="I263" s="15">
        <f t="shared" si="112"/>
        <v>300</v>
      </c>
      <c r="J263" s="15">
        <f t="shared" si="112"/>
        <v>300</v>
      </c>
      <c r="K263" s="15">
        <f t="shared" si="112"/>
        <v>300</v>
      </c>
      <c r="L263" s="15">
        <f t="shared" si="112"/>
        <v>270</v>
      </c>
      <c r="M263" s="15">
        <f t="shared" si="112"/>
        <v>270</v>
      </c>
      <c r="N263" s="15">
        <f t="shared" si="112"/>
        <v>270</v>
      </c>
      <c r="O263" s="15">
        <f t="shared" si="112"/>
        <v>270</v>
      </c>
      <c r="P263" s="15">
        <f t="shared" si="112"/>
        <v>270</v>
      </c>
      <c r="Q263" s="15">
        <f t="shared" si="112"/>
        <v>270</v>
      </c>
      <c r="R263" s="15">
        <f t="shared" si="112"/>
        <v>270</v>
      </c>
      <c r="S263" s="15">
        <f t="shared" si="112"/>
        <v>270</v>
      </c>
      <c r="T263" s="15">
        <f t="shared" si="112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3">F28</f>
        <v>450</v>
      </c>
      <c r="G264" s="15">
        <f t="shared" si="113"/>
        <v>405</v>
      </c>
      <c r="H264" s="15">
        <f t="shared" si="113"/>
        <v>405</v>
      </c>
      <c r="I264" s="15">
        <f t="shared" si="113"/>
        <v>405</v>
      </c>
      <c r="J264" s="15">
        <f t="shared" si="113"/>
        <v>405</v>
      </c>
      <c r="K264" s="15">
        <f t="shared" si="113"/>
        <v>405</v>
      </c>
      <c r="L264" s="15">
        <f t="shared" si="113"/>
        <v>405</v>
      </c>
      <c r="M264" s="15">
        <f t="shared" si="113"/>
        <v>405</v>
      </c>
      <c r="N264" s="15">
        <f t="shared" si="113"/>
        <v>405</v>
      </c>
      <c r="O264" s="15">
        <f t="shared" si="113"/>
        <v>405</v>
      </c>
      <c r="P264" s="15">
        <f t="shared" si="113"/>
        <v>405</v>
      </c>
      <c r="Q264" s="15">
        <f t="shared" si="113"/>
        <v>379.49999999999994</v>
      </c>
      <c r="R264" s="15">
        <f t="shared" si="113"/>
        <v>354.00000000000006</v>
      </c>
      <c r="S264" s="15">
        <f t="shared" si="113"/>
        <v>328.50000000000006</v>
      </c>
      <c r="T264" s="15">
        <f t="shared" si="113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4">F29</f>
        <v>200</v>
      </c>
      <c r="G265" s="15">
        <f t="shared" si="114"/>
        <v>187.40740740740739</v>
      </c>
      <c r="H265" s="15">
        <f t="shared" si="114"/>
        <v>174.81481481481484</v>
      </c>
      <c r="I265" s="15">
        <f t="shared" si="114"/>
        <v>162.22222222222226</v>
      </c>
      <c r="J265" s="15">
        <f t="shared" si="114"/>
        <v>149.62962962962965</v>
      </c>
      <c r="K265" s="15">
        <f t="shared" si="114"/>
        <v>137.03703703703704</v>
      </c>
      <c r="L265" s="15">
        <f t="shared" si="114"/>
        <v>124.44444444444451</v>
      </c>
      <c r="M265" s="15">
        <f t="shared" si="114"/>
        <v>111.85185185185189</v>
      </c>
      <c r="N265" s="15">
        <f t="shared" si="114"/>
        <v>99.259259259259309</v>
      </c>
      <c r="O265" s="15">
        <f t="shared" si="114"/>
        <v>86.666666666666728</v>
      </c>
      <c r="P265" s="15">
        <f t="shared" si="114"/>
        <v>74.074074074074133</v>
      </c>
      <c r="Q265" s="15">
        <f t="shared" si="114"/>
        <v>61.481481481481545</v>
      </c>
      <c r="R265" s="15">
        <f t="shared" si="114"/>
        <v>48.88888888888895</v>
      </c>
      <c r="S265" s="15">
        <f t="shared" si="114"/>
        <v>36.296296296296362</v>
      </c>
      <c r="T265" s="15">
        <f t="shared" si="114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5">F30</f>
        <v>500</v>
      </c>
      <c r="G266" s="15">
        <f t="shared" si="115"/>
        <v>500</v>
      </c>
      <c r="H266" s="15">
        <f t="shared" si="115"/>
        <v>500</v>
      </c>
      <c r="I266" s="15">
        <f t="shared" si="115"/>
        <v>500</v>
      </c>
      <c r="J266" s="15">
        <f t="shared" si="115"/>
        <v>500</v>
      </c>
      <c r="K266" s="15">
        <f t="shared" si="115"/>
        <v>500</v>
      </c>
      <c r="L266" s="15">
        <f t="shared" si="115"/>
        <v>450</v>
      </c>
      <c r="M266" s="15">
        <f t="shared" si="115"/>
        <v>450</v>
      </c>
      <c r="N266" s="15">
        <f t="shared" si="115"/>
        <v>450</v>
      </c>
      <c r="O266" s="15">
        <f t="shared" si="115"/>
        <v>450</v>
      </c>
      <c r="P266" s="15">
        <f t="shared" si="115"/>
        <v>450</v>
      </c>
      <c r="Q266" s="15">
        <f t="shared" si="115"/>
        <v>450</v>
      </c>
      <c r="R266" s="15">
        <f t="shared" si="115"/>
        <v>450</v>
      </c>
      <c r="S266" s="15">
        <f t="shared" si="115"/>
        <v>450</v>
      </c>
      <c r="T266" s="15">
        <f t="shared" si="115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6">F31</f>
        <v>300</v>
      </c>
      <c r="G267" s="15">
        <f t="shared" si="116"/>
        <v>300</v>
      </c>
      <c r="H267" s="15">
        <f t="shared" si="116"/>
        <v>300</v>
      </c>
      <c r="I267" s="15">
        <f t="shared" si="116"/>
        <v>300</v>
      </c>
      <c r="J267" s="15">
        <f t="shared" si="116"/>
        <v>300</v>
      </c>
      <c r="K267" s="15">
        <f t="shared" si="116"/>
        <v>300</v>
      </c>
      <c r="L267" s="15">
        <f t="shared" si="116"/>
        <v>270</v>
      </c>
      <c r="M267" s="15">
        <f t="shared" si="116"/>
        <v>270</v>
      </c>
      <c r="N267" s="15">
        <f t="shared" si="116"/>
        <v>270</v>
      </c>
      <c r="O267" s="15">
        <f t="shared" si="116"/>
        <v>270</v>
      </c>
      <c r="P267" s="15">
        <f t="shared" si="116"/>
        <v>270</v>
      </c>
      <c r="Q267" s="15">
        <f t="shared" si="116"/>
        <v>270</v>
      </c>
      <c r="R267" s="15">
        <f t="shared" si="116"/>
        <v>270</v>
      </c>
      <c r="S267" s="15">
        <f t="shared" si="116"/>
        <v>270</v>
      </c>
      <c r="T267" s="15">
        <f t="shared" si="116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7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7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7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7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8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8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8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8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9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9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9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9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20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20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20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20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1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1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1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1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2">(G206*G263+G213*G270+G220*G277+G227*G284+G234*G291+G241*G298)</f>
        <v>499.99999999999994</v>
      </c>
      <c r="H305" s="15">
        <f t="shared" si="122"/>
        <v>600</v>
      </c>
      <c r="I305" s="15">
        <f t="shared" si="122"/>
        <v>600</v>
      </c>
      <c r="J305" s="15">
        <f t="shared" si="122"/>
        <v>600</v>
      </c>
      <c r="K305" s="15">
        <f t="shared" si="122"/>
        <v>600</v>
      </c>
      <c r="L305" s="15">
        <f t="shared" si="122"/>
        <v>540</v>
      </c>
      <c r="M305" s="15">
        <f t="shared" si="122"/>
        <v>540</v>
      </c>
      <c r="N305" s="15">
        <f t="shared" si="122"/>
        <v>540</v>
      </c>
      <c r="O305" s="15">
        <f t="shared" si="122"/>
        <v>540</v>
      </c>
      <c r="P305" s="15">
        <f t="shared" si="122"/>
        <v>540</v>
      </c>
      <c r="Q305" s="15">
        <f t="shared" si="122"/>
        <v>540</v>
      </c>
      <c r="R305" s="15">
        <f t="shared" si="122"/>
        <v>540</v>
      </c>
      <c r="S305" s="15">
        <f t="shared" si="122"/>
        <v>540</v>
      </c>
      <c r="T305" s="15">
        <f t="shared" si="122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3">(F207*F264+F214*F271+F221*F278+F228*F285+F235*F292+F242*F299)</f>
        <v>495.00000000000006</v>
      </c>
      <c r="G306" s="15">
        <f t="shared" si="123"/>
        <v>674.99999999999989</v>
      </c>
      <c r="H306" s="15">
        <f t="shared" si="123"/>
        <v>810</v>
      </c>
      <c r="I306" s="15">
        <f t="shared" si="123"/>
        <v>810</v>
      </c>
      <c r="J306" s="15">
        <f t="shared" si="123"/>
        <v>810</v>
      </c>
      <c r="K306" s="15">
        <f t="shared" si="123"/>
        <v>810</v>
      </c>
      <c r="L306" s="15">
        <f t="shared" si="123"/>
        <v>810</v>
      </c>
      <c r="M306" s="15">
        <f t="shared" si="123"/>
        <v>810</v>
      </c>
      <c r="N306" s="15">
        <f t="shared" si="123"/>
        <v>810</v>
      </c>
      <c r="O306" s="15">
        <f t="shared" si="123"/>
        <v>810</v>
      </c>
      <c r="P306" s="15">
        <f t="shared" si="123"/>
        <v>810</v>
      </c>
      <c r="Q306" s="15">
        <f t="shared" si="123"/>
        <v>758.99999999999989</v>
      </c>
      <c r="R306" s="15">
        <f t="shared" si="123"/>
        <v>708.00000000000011</v>
      </c>
      <c r="S306" s="15">
        <f t="shared" si="123"/>
        <v>657.00000000000011</v>
      </c>
      <c r="T306" s="15">
        <f t="shared" si="123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4">(F208*F265+F215*F272+F222*F279+F229*F286+F236*F293+F243*F300)</f>
        <v>236.66666666666666</v>
      </c>
      <c r="G307" s="15">
        <f t="shared" si="124"/>
        <v>312.34567901234561</v>
      </c>
      <c r="H307" s="15">
        <f t="shared" si="124"/>
        <v>349.62962962962968</v>
      </c>
      <c r="I307" s="15">
        <f t="shared" si="124"/>
        <v>324.44444444444451</v>
      </c>
      <c r="J307" s="15">
        <f t="shared" si="124"/>
        <v>299.2592592592593</v>
      </c>
      <c r="K307" s="15">
        <f t="shared" si="124"/>
        <v>274.07407407407408</v>
      </c>
      <c r="L307" s="15">
        <f t="shared" si="124"/>
        <v>248.88888888888903</v>
      </c>
      <c r="M307" s="15">
        <f t="shared" si="124"/>
        <v>223.70370370370378</v>
      </c>
      <c r="N307" s="15">
        <f t="shared" si="124"/>
        <v>198.51851851851862</v>
      </c>
      <c r="O307" s="15">
        <f t="shared" si="124"/>
        <v>173.33333333333346</v>
      </c>
      <c r="P307" s="15">
        <f t="shared" si="124"/>
        <v>148.14814814814827</v>
      </c>
      <c r="Q307" s="15">
        <f t="shared" si="124"/>
        <v>122.96296296296309</v>
      </c>
      <c r="R307" s="15">
        <f t="shared" si="124"/>
        <v>97.777777777777899</v>
      </c>
      <c r="S307" s="15">
        <f t="shared" si="124"/>
        <v>72.592592592592723</v>
      </c>
      <c r="T307" s="15">
        <f t="shared" si="124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5">(F209*F266+F216*F273+F223*F280+F230*F287+F237*F294+F244*F301)</f>
        <v>516.66666666666674</v>
      </c>
      <c r="G308" s="15">
        <f t="shared" si="125"/>
        <v>833.33333333333326</v>
      </c>
      <c r="H308" s="15">
        <f t="shared" si="125"/>
        <v>1000</v>
      </c>
      <c r="I308" s="15">
        <f t="shared" si="125"/>
        <v>1000</v>
      </c>
      <c r="J308" s="15">
        <f t="shared" si="125"/>
        <v>1000</v>
      </c>
      <c r="K308" s="15">
        <f t="shared" si="125"/>
        <v>1000</v>
      </c>
      <c r="L308" s="15">
        <f t="shared" si="125"/>
        <v>900</v>
      </c>
      <c r="M308" s="15">
        <f t="shared" si="125"/>
        <v>900</v>
      </c>
      <c r="N308" s="15">
        <f t="shared" si="125"/>
        <v>900</v>
      </c>
      <c r="O308" s="15">
        <f t="shared" si="125"/>
        <v>900</v>
      </c>
      <c r="P308" s="15">
        <f t="shared" si="125"/>
        <v>900</v>
      </c>
      <c r="Q308" s="15">
        <f t="shared" si="125"/>
        <v>900</v>
      </c>
      <c r="R308" s="15">
        <f t="shared" si="125"/>
        <v>900</v>
      </c>
      <c r="S308" s="15">
        <f t="shared" si="125"/>
        <v>900</v>
      </c>
      <c r="T308" s="15">
        <f t="shared" si="125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6">(F210*F267+F217*F274+F224*F281+F231*F288+F238*F295+F245*F302)</f>
        <v>355</v>
      </c>
      <c r="G309" s="15">
        <f t="shared" si="126"/>
        <v>499.99999999999994</v>
      </c>
      <c r="H309" s="15">
        <f t="shared" si="126"/>
        <v>600</v>
      </c>
      <c r="I309" s="15">
        <f t="shared" si="126"/>
        <v>600</v>
      </c>
      <c r="J309" s="15">
        <f t="shared" si="126"/>
        <v>600</v>
      </c>
      <c r="K309" s="15">
        <f t="shared" si="126"/>
        <v>600</v>
      </c>
      <c r="L309" s="15">
        <f t="shared" si="126"/>
        <v>540</v>
      </c>
      <c r="M309" s="15">
        <f t="shared" si="126"/>
        <v>540</v>
      </c>
      <c r="N309" s="15">
        <f t="shared" si="126"/>
        <v>540</v>
      </c>
      <c r="O309" s="15">
        <f t="shared" si="126"/>
        <v>540</v>
      </c>
      <c r="P309" s="15">
        <f t="shared" si="126"/>
        <v>540</v>
      </c>
      <c r="Q309" s="15">
        <f t="shared" si="126"/>
        <v>540</v>
      </c>
      <c r="R309" s="15">
        <f t="shared" si="126"/>
        <v>540</v>
      </c>
      <c r="S309" s="15">
        <f t="shared" si="126"/>
        <v>540</v>
      </c>
      <c r="T309" s="15">
        <f t="shared" si="126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RP6</v>
      </c>
      <c r="G312" s="15" t="str">
        <f t="shared" ref="G312:T312" si="127">G$109</f>
        <v>RP6</v>
      </c>
      <c r="H312" s="15" t="str">
        <f t="shared" si="127"/>
        <v>RP6</v>
      </c>
      <c r="I312" s="15" t="str">
        <f t="shared" si="127"/>
        <v>RP6</v>
      </c>
      <c r="J312" s="15" t="str">
        <f t="shared" si="127"/>
        <v>RP6</v>
      </c>
      <c r="K312" s="15" t="str">
        <f t="shared" si="127"/>
        <v>PP4</v>
      </c>
      <c r="L312" s="15" t="str">
        <f t="shared" si="127"/>
        <v>PP4</v>
      </c>
      <c r="M312" s="15" t="str">
        <f t="shared" si="127"/>
        <v>PP4</v>
      </c>
      <c r="N312" s="15" t="str">
        <f t="shared" si="127"/>
        <v>PP4</v>
      </c>
      <c r="O312" s="15" t="str">
        <f t="shared" si="127"/>
        <v>PP4</v>
      </c>
      <c r="P312" s="15" t="str">
        <f t="shared" si="127"/>
        <v>PP4</v>
      </c>
      <c r="Q312" s="15" t="str">
        <f t="shared" si="127"/>
        <v>PP4</v>
      </c>
      <c r="R312" s="15" t="str">
        <f t="shared" si="127"/>
        <v>PP4</v>
      </c>
      <c r="S312" s="15" t="str">
        <f t="shared" si="127"/>
        <v>PP4</v>
      </c>
      <c r="T312" s="15" t="str">
        <f t="shared" si="127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8">F313</f>
        <v>0</v>
      </c>
      <c r="H314" s="39">
        <f t="shared" si="128"/>
        <v>0</v>
      </c>
      <c r="I314" s="39">
        <f t="shared" si="128"/>
        <v>0</v>
      </c>
      <c r="J314" s="39">
        <f t="shared" si="128"/>
        <v>0</v>
      </c>
      <c r="K314" s="39">
        <f t="shared" si="128"/>
        <v>0</v>
      </c>
      <c r="L314" s="39">
        <f t="shared" si="128"/>
        <v>0</v>
      </c>
      <c r="M314" s="39">
        <f t="shared" si="128"/>
        <v>0</v>
      </c>
      <c r="N314" s="39">
        <f t="shared" si="128"/>
        <v>0</v>
      </c>
      <c r="O314" s="39">
        <f t="shared" si="128"/>
        <v>0</v>
      </c>
      <c r="P314" s="39">
        <f t="shared" si="128"/>
        <v>0</v>
      </c>
      <c r="Q314" s="39">
        <f t="shared" si="128"/>
        <v>0</v>
      </c>
      <c r="R314" s="39">
        <f t="shared" si="128"/>
        <v>0</v>
      </c>
      <c r="S314" s="39">
        <f t="shared" si="128"/>
        <v>0</v>
      </c>
      <c r="T314" s="39">
        <f t="shared" si="128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8"/>
        <v>0</v>
      </c>
      <c r="H315" s="39">
        <f t="shared" si="128"/>
        <v>0</v>
      </c>
      <c r="I315" s="39">
        <f t="shared" si="128"/>
        <v>0</v>
      </c>
      <c r="J315" s="39">
        <f t="shared" si="128"/>
        <v>0</v>
      </c>
      <c r="K315" s="39">
        <f t="shared" si="128"/>
        <v>0</v>
      </c>
      <c r="L315" s="39">
        <f t="shared" si="128"/>
        <v>0</v>
      </c>
      <c r="M315" s="39">
        <f t="shared" si="128"/>
        <v>0</v>
      </c>
      <c r="N315" s="39">
        <f t="shared" si="128"/>
        <v>0</v>
      </c>
      <c r="O315" s="39">
        <f t="shared" si="128"/>
        <v>0</v>
      </c>
      <c r="P315" s="39">
        <f t="shared" si="128"/>
        <v>0</v>
      </c>
      <c r="Q315" s="39">
        <f t="shared" si="128"/>
        <v>0</v>
      </c>
      <c r="R315" s="39">
        <f t="shared" si="128"/>
        <v>0</v>
      </c>
      <c r="S315" s="39">
        <f t="shared" si="128"/>
        <v>0</v>
      </c>
      <c r="T315" s="39">
        <f t="shared" si="128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8"/>
        <v>0</v>
      </c>
      <c r="H316" s="39">
        <f t="shared" si="128"/>
        <v>0</v>
      </c>
      <c r="I316" s="39">
        <f t="shared" si="128"/>
        <v>0</v>
      </c>
      <c r="J316" s="39">
        <f t="shared" si="128"/>
        <v>0</v>
      </c>
      <c r="K316" s="39">
        <f t="shared" si="128"/>
        <v>0</v>
      </c>
      <c r="L316" s="39">
        <f t="shared" si="128"/>
        <v>0</v>
      </c>
      <c r="M316" s="39">
        <f t="shared" si="128"/>
        <v>0</v>
      </c>
      <c r="N316" s="39">
        <f t="shared" si="128"/>
        <v>0</v>
      </c>
      <c r="O316" s="39">
        <f t="shared" si="128"/>
        <v>0</v>
      </c>
      <c r="P316" s="39">
        <f t="shared" si="128"/>
        <v>0</v>
      </c>
      <c r="Q316" s="39">
        <f t="shared" si="128"/>
        <v>0</v>
      </c>
      <c r="R316" s="39">
        <f t="shared" si="128"/>
        <v>0</v>
      </c>
      <c r="S316" s="39">
        <f t="shared" si="128"/>
        <v>0</v>
      </c>
      <c r="T316" s="39">
        <f t="shared" si="128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8"/>
        <v>0</v>
      </c>
      <c r="H317" s="39">
        <f t="shared" si="128"/>
        <v>0</v>
      </c>
      <c r="I317" s="39">
        <f t="shared" si="128"/>
        <v>0</v>
      </c>
      <c r="J317" s="39">
        <f t="shared" si="128"/>
        <v>0</v>
      </c>
      <c r="K317" s="39">
        <f t="shared" si="128"/>
        <v>0</v>
      </c>
      <c r="L317" s="39">
        <f t="shared" si="128"/>
        <v>0</v>
      </c>
      <c r="M317" s="39">
        <f t="shared" si="128"/>
        <v>0</v>
      </c>
      <c r="N317" s="39">
        <f t="shared" si="128"/>
        <v>0</v>
      </c>
      <c r="O317" s="39">
        <f t="shared" si="128"/>
        <v>0</v>
      </c>
      <c r="P317" s="39">
        <f t="shared" si="128"/>
        <v>0</v>
      </c>
      <c r="Q317" s="39">
        <f t="shared" si="128"/>
        <v>0</v>
      </c>
      <c r="R317" s="39">
        <f t="shared" si="128"/>
        <v>0</v>
      </c>
      <c r="S317" s="39">
        <f t="shared" si="128"/>
        <v>0</v>
      </c>
      <c r="T317" s="39">
        <f t="shared" si="128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8"/>
        <v>0</v>
      </c>
      <c r="H318" s="39">
        <f t="shared" si="128"/>
        <v>0</v>
      </c>
      <c r="I318" s="39">
        <f t="shared" si="128"/>
        <v>0</v>
      </c>
      <c r="J318" s="39">
        <f t="shared" si="128"/>
        <v>0</v>
      </c>
      <c r="K318" s="39">
        <f t="shared" si="128"/>
        <v>0</v>
      </c>
      <c r="L318" s="39">
        <f t="shared" si="128"/>
        <v>0</v>
      </c>
      <c r="M318" s="39">
        <f t="shared" si="128"/>
        <v>0</v>
      </c>
      <c r="N318" s="39">
        <f t="shared" si="128"/>
        <v>0</v>
      </c>
      <c r="O318" s="39">
        <f t="shared" si="128"/>
        <v>0</v>
      </c>
      <c r="P318" s="39">
        <f t="shared" si="128"/>
        <v>0</v>
      </c>
      <c r="Q318" s="39">
        <f t="shared" si="128"/>
        <v>0</v>
      </c>
      <c r="R318" s="39">
        <f t="shared" si="128"/>
        <v>0</v>
      </c>
      <c r="S318" s="39">
        <f t="shared" si="128"/>
        <v>0</v>
      </c>
      <c r="T318" s="39">
        <f t="shared" si="128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8"/>
        <v>0</v>
      </c>
      <c r="H319" s="39">
        <f t="shared" si="128"/>
        <v>0</v>
      </c>
      <c r="I319" s="39">
        <f t="shared" si="128"/>
        <v>0</v>
      </c>
      <c r="J319" s="39">
        <f t="shared" si="128"/>
        <v>0</v>
      </c>
      <c r="K319" s="39">
        <f t="shared" si="128"/>
        <v>0</v>
      </c>
      <c r="L319" s="39">
        <f t="shared" si="128"/>
        <v>0</v>
      </c>
      <c r="M319" s="39">
        <f t="shared" si="128"/>
        <v>0</v>
      </c>
      <c r="N319" s="39">
        <f t="shared" si="128"/>
        <v>0</v>
      </c>
      <c r="O319" s="39">
        <f t="shared" si="128"/>
        <v>0</v>
      </c>
      <c r="P319" s="39">
        <f t="shared" si="128"/>
        <v>0</v>
      </c>
      <c r="Q319" s="39">
        <f t="shared" si="128"/>
        <v>0</v>
      </c>
      <c r="R319" s="39">
        <f t="shared" si="128"/>
        <v>0</v>
      </c>
      <c r="S319" s="39">
        <f t="shared" si="128"/>
        <v>0</v>
      </c>
      <c r="T319" s="39">
        <f t="shared" si="128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8"/>
        <v>0</v>
      </c>
      <c r="H320" s="39">
        <f t="shared" si="128"/>
        <v>0</v>
      </c>
      <c r="I320" s="39">
        <f t="shared" si="128"/>
        <v>0</v>
      </c>
      <c r="J320" s="39">
        <f t="shared" si="128"/>
        <v>0</v>
      </c>
      <c r="K320" s="39">
        <f t="shared" si="128"/>
        <v>0</v>
      </c>
      <c r="L320" s="39">
        <f t="shared" si="128"/>
        <v>0</v>
      </c>
      <c r="M320" s="39">
        <f t="shared" si="128"/>
        <v>0</v>
      </c>
      <c r="N320" s="39">
        <f t="shared" si="128"/>
        <v>0</v>
      </c>
      <c r="O320" s="39">
        <f t="shared" si="128"/>
        <v>0</v>
      </c>
      <c r="P320" s="39">
        <f t="shared" si="128"/>
        <v>0</v>
      </c>
      <c r="Q320" s="39">
        <f t="shared" si="128"/>
        <v>0</v>
      </c>
      <c r="R320" s="39">
        <f t="shared" si="128"/>
        <v>0</v>
      </c>
      <c r="S320" s="39">
        <f t="shared" si="128"/>
        <v>0</v>
      </c>
      <c r="T320" s="39">
        <f t="shared" si="128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8"/>
        <v>0</v>
      </c>
      <c r="H321" s="39">
        <f t="shared" si="128"/>
        <v>0</v>
      </c>
      <c r="I321" s="39">
        <f t="shared" si="128"/>
        <v>0</v>
      </c>
      <c r="J321" s="39">
        <f t="shared" si="128"/>
        <v>0</v>
      </c>
      <c r="K321" s="39">
        <f t="shared" si="128"/>
        <v>0</v>
      </c>
      <c r="L321" s="39">
        <f t="shared" si="128"/>
        <v>0</v>
      </c>
      <c r="M321" s="39">
        <f t="shared" si="128"/>
        <v>0</v>
      </c>
      <c r="N321" s="39">
        <f t="shared" si="128"/>
        <v>0</v>
      </c>
      <c r="O321" s="39">
        <f t="shared" si="128"/>
        <v>0</v>
      </c>
      <c r="P321" s="39">
        <f t="shared" si="128"/>
        <v>0</v>
      </c>
      <c r="Q321" s="39">
        <f t="shared" si="128"/>
        <v>0</v>
      </c>
      <c r="R321" s="39">
        <f t="shared" si="128"/>
        <v>0</v>
      </c>
      <c r="S321" s="39">
        <f t="shared" si="128"/>
        <v>0</v>
      </c>
      <c r="T321" s="39">
        <f t="shared" si="128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8"/>
        <v>0</v>
      </c>
      <c r="H322" s="39">
        <f t="shared" si="128"/>
        <v>0</v>
      </c>
      <c r="I322" s="39">
        <f t="shared" si="128"/>
        <v>0</v>
      </c>
      <c r="J322" s="39">
        <f t="shared" si="128"/>
        <v>0</v>
      </c>
      <c r="K322" s="39">
        <f t="shared" si="128"/>
        <v>0</v>
      </c>
      <c r="L322" s="39">
        <f t="shared" si="128"/>
        <v>0</v>
      </c>
      <c r="M322" s="39">
        <f t="shared" si="128"/>
        <v>0</v>
      </c>
      <c r="N322" s="39">
        <f t="shared" si="128"/>
        <v>0</v>
      </c>
      <c r="O322" s="39">
        <f t="shared" si="128"/>
        <v>0</v>
      </c>
      <c r="P322" s="39">
        <f t="shared" si="128"/>
        <v>0</v>
      </c>
      <c r="Q322" s="39">
        <f t="shared" si="128"/>
        <v>0</v>
      </c>
      <c r="R322" s="39">
        <f t="shared" si="128"/>
        <v>0</v>
      </c>
      <c r="S322" s="39">
        <f t="shared" si="128"/>
        <v>0</v>
      </c>
      <c r="T322" s="39">
        <f t="shared" si="128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8"/>
        <v>0</v>
      </c>
      <c r="H323" s="39">
        <f t="shared" si="128"/>
        <v>0</v>
      </c>
      <c r="I323" s="39">
        <f t="shared" si="128"/>
        <v>0</v>
      </c>
      <c r="J323" s="39">
        <f t="shared" si="128"/>
        <v>0</v>
      </c>
      <c r="K323" s="39">
        <f t="shared" si="128"/>
        <v>0</v>
      </c>
      <c r="L323" s="39">
        <f t="shared" si="128"/>
        <v>0</v>
      </c>
      <c r="M323" s="39">
        <f t="shared" si="128"/>
        <v>0</v>
      </c>
      <c r="N323" s="39">
        <f t="shared" si="128"/>
        <v>0</v>
      </c>
      <c r="O323" s="39">
        <f t="shared" si="128"/>
        <v>0</v>
      </c>
      <c r="P323" s="39">
        <f t="shared" si="128"/>
        <v>0</v>
      </c>
      <c r="Q323" s="39">
        <f t="shared" si="128"/>
        <v>0</v>
      </c>
      <c r="R323" s="39">
        <f t="shared" si="128"/>
        <v>0</v>
      </c>
      <c r="S323" s="39">
        <f t="shared" si="128"/>
        <v>0</v>
      </c>
      <c r="T323" s="39">
        <f t="shared" si="128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8"/>
        <v>0</v>
      </c>
      <c r="H324" s="39">
        <f t="shared" si="128"/>
        <v>0</v>
      </c>
      <c r="I324" s="39">
        <f t="shared" si="128"/>
        <v>0</v>
      </c>
      <c r="J324" s="39">
        <f t="shared" si="128"/>
        <v>0</v>
      </c>
      <c r="K324" s="39">
        <f t="shared" si="128"/>
        <v>0</v>
      </c>
      <c r="L324" s="39">
        <f t="shared" si="128"/>
        <v>0</v>
      </c>
      <c r="M324" s="39">
        <f t="shared" si="128"/>
        <v>0</v>
      </c>
      <c r="N324" s="39">
        <f t="shared" si="128"/>
        <v>0</v>
      </c>
      <c r="O324" s="39">
        <f t="shared" si="128"/>
        <v>0</v>
      </c>
      <c r="P324" s="39">
        <f t="shared" si="128"/>
        <v>0</v>
      </c>
      <c r="Q324" s="39">
        <f t="shared" si="128"/>
        <v>0</v>
      </c>
      <c r="R324" s="39">
        <f t="shared" si="128"/>
        <v>0</v>
      </c>
      <c r="S324" s="39">
        <f t="shared" si="128"/>
        <v>0</v>
      </c>
      <c r="T324" s="39">
        <f t="shared" si="128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8"/>
        <v>0</v>
      </c>
      <c r="H325" s="39">
        <f t="shared" si="128"/>
        <v>0</v>
      </c>
      <c r="I325" s="39">
        <f t="shared" si="128"/>
        <v>0</v>
      </c>
      <c r="J325" s="39">
        <f t="shared" si="128"/>
        <v>0</v>
      </c>
      <c r="K325" s="39">
        <f t="shared" si="128"/>
        <v>0</v>
      </c>
      <c r="L325" s="39">
        <f t="shared" si="128"/>
        <v>0</v>
      </c>
      <c r="M325" s="39">
        <f t="shared" si="128"/>
        <v>0</v>
      </c>
      <c r="N325" s="39">
        <f t="shared" si="128"/>
        <v>0</v>
      </c>
      <c r="O325" s="39">
        <f t="shared" si="128"/>
        <v>0</v>
      </c>
      <c r="P325" s="39">
        <f t="shared" si="128"/>
        <v>0</v>
      </c>
      <c r="Q325" s="39">
        <f t="shared" si="128"/>
        <v>0</v>
      </c>
      <c r="R325" s="39">
        <f t="shared" si="128"/>
        <v>0</v>
      </c>
      <c r="S325" s="39">
        <f t="shared" si="128"/>
        <v>0</v>
      </c>
      <c r="T325" s="39">
        <f t="shared" si="128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8"/>
        <v>0</v>
      </c>
      <c r="H326" s="39">
        <f t="shared" si="128"/>
        <v>0</v>
      </c>
      <c r="I326" s="39">
        <f t="shared" si="128"/>
        <v>0</v>
      </c>
      <c r="J326" s="39">
        <f t="shared" si="128"/>
        <v>0</v>
      </c>
      <c r="K326" s="39">
        <f t="shared" si="128"/>
        <v>0</v>
      </c>
      <c r="L326" s="39">
        <f t="shared" si="128"/>
        <v>0</v>
      </c>
      <c r="M326" s="39">
        <f t="shared" si="128"/>
        <v>0</v>
      </c>
      <c r="N326" s="39">
        <f t="shared" si="128"/>
        <v>0</v>
      </c>
      <c r="O326" s="39">
        <f t="shared" si="128"/>
        <v>0</v>
      </c>
      <c r="P326" s="39">
        <f t="shared" si="128"/>
        <v>0</v>
      </c>
      <c r="Q326" s="39">
        <f t="shared" si="128"/>
        <v>0</v>
      </c>
      <c r="R326" s="39">
        <f t="shared" si="128"/>
        <v>0</v>
      </c>
      <c r="S326" s="39">
        <f t="shared" si="128"/>
        <v>0</v>
      </c>
      <c r="T326" s="39">
        <f t="shared" si="128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8"/>
        <v>0</v>
      </c>
      <c r="H327" s="39">
        <f t="shared" si="128"/>
        <v>0</v>
      </c>
      <c r="I327" s="39">
        <f t="shared" si="128"/>
        <v>0</v>
      </c>
      <c r="J327" s="39">
        <f t="shared" si="128"/>
        <v>0</v>
      </c>
      <c r="K327" s="39">
        <f t="shared" si="128"/>
        <v>0</v>
      </c>
      <c r="L327" s="39">
        <f t="shared" si="128"/>
        <v>0</v>
      </c>
      <c r="M327" s="39">
        <f t="shared" si="128"/>
        <v>0</v>
      </c>
      <c r="N327" s="39">
        <f t="shared" si="128"/>
        <v>0</v>
      </c>
      <c r="O327" s="39">
        <f t="shared" si="128"/>
        <v>0</v>
      </c>
      <c r="P327" s="39">
        <f t="shared" si="128"/>
        <v>0</v>
      </c>
      <c r="Q327" s="39">
        <f t="shared" si="128"/>
        <v>0</v>
      </c>
      <c r="R327" s="39">
        <f t="shared" si="128"/>
        <v>0</v>
      </c>
      <c r="S327" s="39">
        <f t="shared" si="128"/>
        <v>0</v>
      </c>
      <c r="T327" s="39">
        <f t="shared" si="128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RP6</v>
      </c>
      <c r="G329" s="15" t="str">
        <f t="shared" ref="G329:T329" si="129">G$110</f>
        <v>RP6</v>
      </c>
      <c r="H329" s="15" t="str">
        <f t="shared" si="129"/>
        <v>RP6</v>
      </c>
      <c r="I329" s="15" t="str">
        <f t="shared" si="129"/>
        <v>RP6</v>
      </c>
      <c r="J329" s="15" t="str">
        <f t="shared" si="129"/>
        <v>RP6</v>
      </c>
      <c r="K329" s="15" t="str">
        <f t="shared" si="129"/>
        <v>PP4</v>
      </c>
      <c r="L329" s="15" t="str">
        <f t="shared" si="129"/>
        <v>PP4</v>
      </c>
      <c r="M329" s="15" t="str">
        <f t="shared" si="129"/>
        <v>PP4</v>
      </c>
      <c r="N329" s="15" t="str">
        <f t="shared" si="129"/>
        <v>PP4</v>
      </c>
      <c r="O329" s="15" t="str">
        <f t="shared" si="129"/>
        <v>PP4</v>
      </c>
      <c r="P329" s="15" t="str">
        <f t="shared" si="129"/>
        <v>PP4</v>
      </c>
      <c r="Q329" s="15" t="str">
        <f t="shared" si="129"/>
        <v>PP4</v>
      </c>
      <c r="R329" s="15" t="str">
        <f t="shared" si="129"/>
        <v>PP4</v>
      </c>
      <c r="S329" s="15" t="str">
        <f t="shared" si="129"/>
        <v>PP4</v>
      </c>
      <c r="T329" s="15" t="str">
        <f t="shared" si="129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30">F330</f>
        <v>0</v>
      </c>
      <c r="H331" s="39">
        <f t="shared" si="130"/>
        <v>0</v>
      </c>
      <c r="I331" s="39">
        <f t="shared" si="130"/>
        <v>0</v>
      </c>
      <c r="J331" s="39">
        <f t="shared" si="130"/>
        <v>0</v>
      </c>
      <c r="K331" s="39">
        <f t="shared" si="130"/>
        <v>0</v>
      </c>
      <c r="L331" s="39">
        <f t="shared" si="130"/>
        <v>0</v>
      </c>
      <c r="M331" s="39">
        <f t="shared" si="130"/>
        <v>0</v>
      </c>
      <c r="N331" s="39">
        <f t="shared" si="130"/>
        <v>0</v>
      </c>
      <c r="O331" s="39">
        <f t="shared" si="130"/>
        <v>0</v>
      </c>
      <c r="P331" s="39">
        <f t="shared" si="130"/>
        <v>0</v>
      </c>
      <c r="Q331" s="39">
        <f t="shared" si="130"/>
        <v>0</v>
      </c>
      <c r="R331" s="39">
        <f t="shared" si="130"/>
        <v>0</v>
      </c>
      <c r="S331" s="39">
        <f t="shared" si="130"/>
        <v>0</v>
      </c>
      <c r="T331" s="39">
        <f t="shared" si="130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30"/>
        <v>0</v>
      </c>
      <c r="H332" s="39">
        <f t="shared" si="130"/>
        <v>0</v>
      </c>
      <c r="I332" s="39">
        <f t="shared" si="130"/>
        <v>0</v>
      </c>
      <c r="J332" s="39">
        <f t="shared" si="130"/>
        <v>0</v>
      </c>
      <c r="K332" s="39">
        <f t="shared" si="130"/>
        <v>0</v>
      </c>
      <c r="L332" s="39">
        <f t="shared" si="130"/>
        <v>0</v>
      </c>
      <c r="M332" s="39">
        <f t="shared" si="130"/>
        <v>0</v>
      </c>
      <c r="N332" s="39">
        <f t="shared" si="130"/>
        <v>0</v>
      </c>
      <c r="O332" s="39">
        <f t="shared" si="130"/>
        <v>0</v>
      </c>
      <c r="P332" s="39">
        <f t="shared" si="130"/>
        <v>0</v>
      </c>
      <c r="Q332" s="39">
        <f t="shared" si="130"/>
        <v>0</v>
      </c>
      <c r="R332" s="39">
        <f t="shared" si="130"/>
        <v>0</v>
      </c>
      <c r="S332" s="39">
        <f t="shared" si="130"/>
        <v>0</v>
      </c>
      <c r="T332" s="39">
        <f t="shared" si="130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30"/>
        <v>0</v>
      </c>
      <c r="H333" s="39">
        <f t="shared" si="130"/>
        <v>0</v>
      </c>
      <c r="I333" s="39">
        <f t="shared" si="130"/>
        <v>0</v>
      </c>
      <c r="J333" s="39">
        <f t="shared" si="130"/>
        <v>0</v>
      </c>
      <c r="K333" s="39">
        <f t="shared" si="130"/>
        <v>0</v>
      </c>
      <c r="L333" s="39">
        <f t="shared" si="130"/>
        <v>0</v>
      </c>
      <c r="M333" s="39">
        <f t="shared" si="130"/>
        <v>0</v>
      </c>
      <c r="N333" s="39">
        <f t="shared" si="130"/>
        <v>0</v>
      </c>
      <c r="O333" s="39">
        <f t="shared" si="130"/>
        <v>0</v>
      </c>
      <c r="P333" s="39">
        <f t="shared" si="130"/>
        <v>0</v>
      </c>
      <c r="Q333" s="39">
        <f t="shared" si="130"/>
        <v>0</v>
      </c>
      <c r="R333" s="39">
        <f t="shared" si="130"/>
        <v>0</v>
      </c>
      <c r="S333" s="39">
        <f t="shared" si="130"/>
        <v>0</v>
      </c>
      <c r="T333" s="39">
        <f t="shared" si="130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30"/>
        <v>0</v>
      </c>
      <c r="H334" s="39">
        <f t="shared" si="130"/>
        <v>0</v>
      </c>
      <c r="I334" s="39">
        <f t="shared" si="130"/>
        <v>0</v>
      </c>
      <c r="J334" s="39">
        <f t="shared" si="130"/>
        <v>0</v>
      </c>
      <c r="K334" s="39">
        <f t="shared" si="130"/>
        <v>0</v>
      </c>
      <c r="L334" s="39">
        <f t="shared" si="130"/>
        <v>0</v>
      </c>
      <c r="M334" s="39">
        <f t="shared" si="130"/>
        <v>0</v>
      </c>
      <c r="N334" s="39">
        <f t="shared" si="130"/>
        <v>0</v>
      </c>
      <c r="O334" s="39">
        <f t="shared" si="130"/>
        <v>0</v>
      </c>
      <c r="P334" s="39">
        <f t="shared" si="130"/>
        <v>0</v>
      </c>
      <c r="Q334" s="39">
        <f t="shared" si="130"/>
        <v>0</v>
      </c>
      <c r="R334" s="39">
        <f t="shared" si="130"/>
        <v>0</v>
      </c>
      <c r="S334" s="39">
        <f t="shared" si="130"/>
        <v>0</v>
      </c>
      <c r="T334" s="39">
        <f t="shared" si="130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30"/>
        <v>0</v>
      </c>
      <c r="H335" s="39">
        <f t="shared" si="130"/>
        <v>0</v>
      </c>
      <c r="I335" s="39">
        <f t="shared" si="130"/>
        <v>0</v>
      </c>
      <c r="J335" s="39">
        <f t="shared" si="130"/>
        <v>0</v>
      </c>
      <c r="K335" s="39">
        <f t="shared" si="130"/>
        <v>0</v>
      </c>
      <c r="L335" s="39">
        <f t="shared" si="130"/>
        <v>0</v>
      </c>
      <c r="M335" s="39">
        <f t="shared" si="130"/>
        <v>0</v>
      </c>
      <c r="N335" s="39">
        <f t="shared" si="130"/>
        <v>0</v>
      </c>
      <c r="O335" s="39">
        <f t="shared" si="130"/>
        <v>0</v>
      </c>
      <c r="P335" s="39">
        <f t="shared" si="130"/>
        <v>0</v>
      </c>
      <c r="Q335" s="39">
        <f t="shared" si="130"/>
        <v>0</v>
      </c>
      <c r="R335" s="39">
        <f t="shared" si="130"/>
        <v>0</v>
      </c>
      <c r="S335" s="39">
        <f t="shared" si="130"/>
        <v>0</v>
      </c>
      <c r="T335" s="39">
        <f t="shared" si="130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30"/>
        <v>0</v>
      </c>
      <c r="H336" s="39">
        <f t="shared" si="130"/>
        <v>0</v>
      </c>
      <c r="I336" s="39">
        <f t="shared" si="130"/>
        <v>0</v>
      </c>
      <c r="J336" s="39">
        <f t="shared" si="130"/>
        <v>0</v>
      </c>
      <c r="K336" s="39">
        <f t="shared" si="130"/>
        <v>0</v>
      </c>
      <c r="L336" s="39">
        <f t="shared" si="130"/>
        <v>0</v>
      </c>
      <c r="M336" s="39">
        <f t="shared" si="130"/>
        <v>0</v>
      </c>
      <c r="N336" s="39">
        <f t="shared" si="130"/>
        <v>0</v>
      </c>
      <c r="O336" s="39">
        <f t="shared" si="130"/>
        <v>0</v>
      </c>
      <c r="P336" s="39">
        <f t="shared" si="130"/>
        <v>0</v>
      </c>
      <c r="Q336" s="39">
        <f t="shared" si="130"/>
        <v>0</v>
      </c>
      <c r="R336" s="39">
        <f t="shared" si="130"/>
        <v>0</v>
      </c>
      <c r="S336" s="39">
        <f t="shared" si="130"/>
        <v>0</v>
      </c>
      <c r="T336" s="39">
        <f t="shared" si="130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30"/>
        <v>0</v>
      </c>
      <c r="H337" s="39">
        <f t="shared" si="130"/>
        <v>0</v>
      </c>
      <c r="I337" s="39">
        <f t="shared" si="130"/>
        <v>0</v>
      </c>
      <c r="J337" s="39">
        <f t="shared" si="130"/>
        <v>0</v>
      </c>
      <c r="K337" s="39">
        <f t="shared" si="130"/>
        <v>0</v>
      </c>
      <c r="L337" s="39">
        <f t="shared" si="130"/>
        <v>0</v>
      </c>
      <c r="M337" s="39">
        <f t="shared" si="130"/>
        <v>0</v>
      </c>
      <c r="N337" s="39">
        <f t="shared" si="130"/>
        <v>0</v>
      </c>
      <c r="O337" s="39">
        <f t="shared" si="130"/>
        <v>0</v>
      </c>
      <c r="P337" s="39">
        <f t="shared" si="130"/>
        <v>0</v>
      </c>
      <c r="Q337" s="39">
        <f t="shared" si="130"/>
        <v>0</v>
      </c>
      <c r="R337" s="39">
        <f t="shared" si="130"/>
        <v>0</v>
      </c>
      <c r="S337" s="39">
        <f t="shared" si="130"/>
        <v>0</v>
      </c>
      <c r="T337" s="39">
        <f t="shared" si="130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30"/>
        <v>0</v>
      </c>
      <c r="H338" s="39">
        <f t="shared" si="130"/>
        <v>0</v>
      </c>
      <c r="I338" s="39">
        <f t="shared" si="130"/>
        <v>0</v>
      </c>
      <c r="J338" s="39">
        <f t="shared" si="130"/>
        <v>0</v>
      </c>
      <c r="K338" s="39">
        <f t="shared" si="130"/>
        <v>0</v>
      </c>
      <c r="L338" s="39">
        <f t="shared" si="130"/>
        <v>0</v>
      </c>
      <c r="M338" s="39">
        <f t="shared" si="130"/>
        <v>0</v>
      </c>
      <c r="N338" s="39">
        <f t="shared" si="130"/>
        <v>0</v>
      </c>
      <c r="O338" s="39">
        <f t="shared" si="130"/>
        <v>0</v>
      </c>
      <c r="P338" s="39">
        <f t="shared" si="130"/>
        <v>0</v>
      </c>
      <c r="Q338" s="39">
        <f t="shared" si="130"/>
        <v>0</v>
      </c>
      <c r="R338" s="39">
        <f t="shared" si="130"/>
        <v>0</v>
      </c>
      <c r="S338" s="39">
        <f t="shared" si="130"/>
        <v>0</v>
      </c>
      <c r="T338" s="39">
        <f t="shared" si="130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30"/>
        <v>0</v>
      </c>
      <c r="H339" s="39">
        <f t="shared" si="130"/>
        <v>0</v>
      </c>
      <c r="I339" s="39">
        <f t="shared" si="130"/>
        <v>0</v>
      </c>
      <c r="J339" s="39">
        <f t="shared" si="130"/>
        <v>0</v>
      </c>
      <c r="K339" s="39">
        <f t="shared" si="130"/>
        <v>0</v>
      </c>
      <c r="L339" s="39">
        <f t="shared" si="130"/>
        <v>0</v>
      </c>
      <c r="M339" s="39">
        <f t="shared" si="130"/>
        <v>0</v>
      </c>
      <c r="N339" s="39">
        <f t="shared" si="130"/>
        <v>0</v>
      </c>
      <c r="O339" s="39">
        <f t="shared" si="130"/>
        <v>0</v>
      </c>
      <c r="P339" s="39">
        <f t="shared" si="130"/>
        <v>0</v>
      </c>
      <c r="Q339" s="39">
        <f t="shared" si="130"/>
        <v>0</v>
      </c>
      <c r="R339" s="39">
        <f t="shared" si="130"/>
        <v>0</v>
      </c>
      <c r="S339" s="39">
        <f t="shared" si="130"/>
        <v>0</v>
      </c>
      <c r="T339" s="39">
        <f t="shared" si="130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30"/>
        <v>0</v>
      </c>
      <c r="H340" s="39">
        <f t="shared" si="130"/>
        <v>0</v>
      </c>
      <c r="I340" s="39">
        <f t="shared" si="130"/>
        <v>0</v>
      </c>
      <c r="J340" s="39">
        <f t="shared" si="130"/>
        <v>0</v>
      </c>
      <c r="K340" s="39">
        <f t="shared" si="130"/>
        <v>0</v>
      </c>
      <c r="L340" s="39">
        <f t="shared" si="130"/>
        <v>0</v>
      </c>
      <c r="M340" s="39">
        <f t="shared" si="130"/>
        <v>0</v>
      </c>
      <c r="N340" s="39">
        <f t="shared" si="130"/>
        <v>0</v>
      </c>
      <c r="O340" s="39">
        <f t="shared" si="130"/>
        <v>0</v>
      </c>
      <c r="P340" s="39">
        <f t="shared" si="130"/>
        <v>0</v>
      </c>
      <c r="Q340" s="39">
        <f t="shared" si="130"/>
        <v>0</v>
      </c>
      <c r="R340" s="39">
        <f t="shared" si="130"/>
        <v>0</v>
      </c>
      <c r="S340" s="39">
        <f t="shared" si="130"/>
        <v>0</v>
      </c>
      <c r="T340" s="39">
        <f t="shared" si="130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30"/>
        <v>0</v>
      </c>
      <c r="H341" s="39">
        <f t="shared" si="130"/>
        <v>0</v>
      </c>
      <c r="I341" s="39">
        <f t="shared" si="130"/>
        <v>0</v>
      </c>
      <c r="J341" s="39">
        <f t="shared" si="130"/>
        <v>0</v>
      </c>
      <c r="K341" s="39">
        <f t="shared" si="130"/>
        <v>0</v>
      </c>
      <c r="L341" s="39">
        <f t="shared" si="130"/>
        <v>0</v>
      </c>
      <c r="M341" s="39">
        <f t="shared" si="130"/>
        <v>0</v>
      </c>
      <c r="N341" s="39">
        <f t="shared" si="130"/>
        <v>0</v>
      </c>
      <c r="O341" s="39">
        <f t="shared" si="130"/>
        <v>0</v>
      </c>
      <c r="P341" s="39">
        <f t="shared" si="130"/>
        <v>0</v>
      </c>
      <c r="Q341" s="39">
        <f t="shared" si="130"/>
        <v>0</v>
      </c>
      <c r="R341" s="39">
        <f t="shared" si="130"/>
        <v>0</v>
      </c>
      <c r="S341" s="39">
        <f t="shared" si="130"/>
        <v>0</v>
      </c>
      <c r="T341" s="39">
        <f t="shared" si="130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30"/>
        <v>0</v>
      </c>
      <c r="H342" s="39">
        <f t="shared" si="130"/>
        <v>0</v>
      </c>
      <c r="I342" s="39">
        <f t="shared" si="130"/>
        <v>0</v>
      </c>
      <c r="J342" s="39">
        <f t="shared" si="130"/>
        <v>0</v>
      </c>
      <c r="K342" s="39">
        <f t="shared" si="130"/>
        <v>0</v>
      </c>
      <c r="L342" s="39">
        <f t="shared" si="130"/>
        <v>0</v>
      </c>
      <c r="M342" s="39">
        <f t="shared" si="130"/>
        <v>0</v>
      </c>
      <c r="N342" s="39">
        <f t="shared" si="130"/>
        <v>0</v>
      </c>
      <c r="O342" s="39">
        <f t="shared" si="130"/>
        <v>0</v>
      </c>
      <c r="P342" s="39">
        <f t="shared" si="130"/>
        <v>0</v>
      </c>
      <c r="Q342" s="39">
        <f t="shared" si="130"/>
        <v>0</v>
      </c>
      <c r="R342" s="39">
        <f t="shared" si="130"/>
        <v>0</v>
      </c>
      <c r="S342" s="39">
        <f t="shared" si="130"/>
        <v>0</v>
      </c>
      <c r="T342" s="39">
        <f t="shared" si="130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30"/>
        <v>0</v>
      </c>
      <c r="H343" s="39">
        <f t="shared" si="130"/>
        <v>0</v>
      </c>
      <c r="I343" s="39">
        <f t="shared" si="130"/>
        <v>0</v>
      </c>
      <c r="J343" s="39">
        <f t="shared" si="130"/>
        <v>0</v>
      </c>
      <c r="K343" s="39">
        <f t="shared" si="130"/>
        <v>0</v>
      </c>
      <c r="L343" s="39">
        <f t="shared" si="130"/>
        <v>0</v>
      </c>
      <c r="M343" s="39">
        <f t="shared" si="130"/>
        <v>0</v>
      </c>
      <c r="N343" s="39">
        <f t="shared" si="130"/>
        <v>0</v>
      </c>
      <c r="O343" s="39">
        <f t="shared" si="130"/>
        <v>0</v>
      </c>
      <c r="P343" s="39">
        <f t="shared" si="130"/>
        <v>0</v>
      </c>
      <c r="Q343" s="39">
        <f t="shared" si="130"/>
        <v>0</v>
      </c>
      <c r="R343" s="39">
        <f t="shared" si="130"/>
        <v>0</v>
      </c>
      <c r="S343" s="39">
        <f t="shared" si="130"/>
        <v>0</v>
      </c>
      <c r="T343" s="39">
        <f t="shared" si="130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30"/>
        <v>0</v>
      </c>
      <c r="H344" s="39">
        <f t="shared" si="130"/>
        <v>0</v>
      </c>
      <c r="I344" s="39">
        <f t="shared" si="130"/>
        <v>0</v>
      </c>
      <c r="J344" s="39">
        <f t="shared" si="130"/>
        <v>0</v>
      </c>
      <c r="K344" s="39">
        <f t="shared" si="130"/>
        <v>0</v>
      </c>
      <c r="L344" s="39">
        <f t="shared" si="130"/>
        <v>0</v>
      </c>
      <c r="M344" s="39">
        <f t="shared" si="130"/>
        <v>0</v>
      </c>
      <c r="N344" s="39">
        <f t="shared" si="130"/>
        <v>0</v>
      </c>
      <c r="O344" s="39">
        <f t="shared" si="130"/>
        <v>0</v>
      </c>
      <c r="P344" s="39">
        <f t="shared" si="130"/>
        <v>0</v>
      </c>
      <c r="Q344" s="39">
        <f t="shared" si="130"/>
        <v>0</v>
      </c>
      <c r="R344" s="39">
        <f t="shared" si="130"/>
        <v>0</v>
      </c>
      <c r="S344" s="39">
        <f t="shared" si="130"/>
        <v>0</v>
      </c>
      <c r="T344" s="39">
        <f t="shared" si="130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RP6</v>
      </c>
      <c r="G346" s="15" t="str">
        <f t="shared" ref="G346:T346" si="131">G$111</f>
        <v>RP6</v>
      </c>
      <c r="H346" s="15" t="str">
        <f t="shared" si="131"/>
        <v>RP6</v>
      </c>
      <c r="I346" s="15" t="str">
        <f t="shared" si="131"/>
        <v>RP6</v>
      </c>
      <c r="J346" s="15" t="str">
        <f t="shared" si="131"/>
        <v>RP6</v>
      </c>
      <c r="K346" s="15" t="str">
        <f t="shared" si="131"/>
        <v>PP4</v>
      </c>
      <c r="L346" s="15" t="str">
        <f t="shared" si="131"/>
        <v>PP4</v>
      </c>
      <c r="M346" s="15" t="str">
        <f t="shared" si="131"/>
        <v>PP4</v>
      </c>
      <c r="N346" s="15" t="str">
        <f t="shared" si="131"/>
        <v>PP4</v>
      </c>
      <c r="O346" s="15" t="str">
        <f t="shared" si="131"/>
        <v>PP4</v>
      </c>
      <c r="P346" s="15" t="str">
        <f t="shared" si="131"/>
        <v>PP4</v>
      </c>
      <c r="Q346" s="15" t="str">
        <f t="shared" si="131"/>
        <v>PP4</v>
      </c>
      <c r="R346" s="15" t="str">
        <f t="shared" si="131"/>
        <v>PP4</v>
      </c>
      <c r="S346" s="15" t="str">
        <f t="shared" si="131"/>
        <v>PP4</v>
      </c>
      <c r="T346" s="15" t="str">
        <f t="shared" si="131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2">F347</f>
        <v>0</v>
      </c>
      <c r="H348" s="39">
        <f t="shared" si="132"/>
        <v>0</v>
      </c>
      <c r="I348" s="39">
        <f t="shared" si="132"/>
        <v>0</v>
      </c>
      <c r="J348" s="39">
        <f t="shared" si="132"/>
        <v>0</v>
      </c>
      <c r="K348" s="39">
        <f t="shared" si="132"/>
        <v>0</v>
      </c>
      <c r="L348" s="39">
        <f t="shared" si="132"/>
        <v>0</v>
      </c>
      <c r="M348" s="39">
        <f t="shared" si="132"/>
        <v>0</v>
      </c>
      <c r="N348" s="39">
        <f t="shared" si="132"/>
        <v>0</v>
      </c>
      <c r="O348" s="39">
        <f t="shared" si="132"/>
        <v>0</v>
      </c>
      <c r="P348" s="39">
        <f t="shared" si="132"/>
        <v>0</v>
      </c>
      <c r="Q348" s="39">
        <f t="shared" si="132"/>
        <v>0</v>
      </c>
      <c r="R348" s="39">
        <f t="shared" si="132"/>
        <v>0</v>
      </c>
      <c r="S348" s="39">
        <f t="shared" si="132"/>
        <v>0</v>
      </c>
      <c r="T348" s="39">
        <f t="shared" si="132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2"/>
        <v>0</v>
      </c>
      <c r="H349" s="39">
        <f t="shared" si="132"/>
        <v>0</v>
      </c>
      <c r="I349" s="39">
        <f t="shared" si="132"/>
        <v>0</v>
      </c>
      <c r="J349" s="39">
        <f t="shared" si="132"/>
        <v>0</v>
      </c>
      <c r="K349" s="39">
        <f t="shared" si="132"/>
        <v>0</v>
      </c>
      <c r="L349" s="39">
        <f t="shared" si="132"/>
        <v>0</v>
      </c>
      <c r="M349" s="39">
        <f t="shared" si="132"/>
        <v>0</v>
      </c>
      <c r="N349" s="39">
        <f t="shared" si="132"/>
        <v>0</v>
      </c>
      <c r="O349" s="39">
        <f t="shared" si="132"/>
        <v>0</v>
      </c>
      <c r="P349" s="39">
        <f t="shared" si="132"/>
        <v>0</v>
      </c>
      <c r="Q349" s="39">
        <f t="shared" si="132"/>
        <v>0</v>
      </c>
      <c r="R349" s="39">
        <f t="shared" si="132"/>
        <v>0</v>
      </c>
      <c r="S349" s="39">
        <f t="shared" si="132"/>
        <v>0</v>
      </c>
      <c r="T349" s="39">
        <f t="shared" si="132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2"/>
        <v>0</v>
      </c>
      <c r="H350" s="39">
        <f t="shared" si="132"/>
        <v>0</v>
      </c>
      <c r="I350" s="39">
        <f t="shared" si="132"/>
        <v>0</v>
      </c>
      <c r="J350" s="39">
        <f t="shared" si="132"/>
        <v>0</v>
      </c>
      <c r="K350" s="39">
        <f t="shared" si="132"/>
        <v>0</v>
      </c>
      <c r="L350" s="39">
        <f t="shared" si="132"/>
        <v>0</v>
      </c>
      <c r="M350" s="39">
        <f t="shared" si="132"/>
        <v>0</v>
      </c>
      <c r="N350" s="39">
        <f t="shared" si="132"/>
        <v>0</v>
      </c>
      <c r="O350" s="39">
        <f t="shared" si="132"/>
        <v>0</v>
      </c>
      <c r="P350" s="39">
        <f t="shared" si="132"/>
        <v>0</v>
      </c>
      <c r="Q350" s="39">
        <f t="shared" si="132"/>
        <v>0</v>
      </c>
      <c r="R350" s="39">
        <f t="shared" si="132"/>
        <v>0</v>
      </c>
      <c r="S350" s="39">
        <f t="shared" si="132"/>
        <v>0</v>
      </c>
      <c r="T350" s="39">
        <f t="shared" si="132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2"/>
        <v>0</v>
      </c>
      <c r="H351" s="39">
        <f t="shared" si="132"/>
        <v>0</v>
      </c>
      <c r="I351" s="39">
        <f t="shared" si="132"/>
        <v>0</v>
      </c>
      <c r="J351" s="39">
        <f t="shared" si="132"/>
        <v>0</v>
      </c>
      <c r="K351" s="39">
        <f t="shared" si="132"/>
        <v>0</v>
      </c>
      <c r="L351" s="39">
        <f t="shared" si="132"/>
        <v>0</v>
      </c>
      <c r="M351" s="39">
        <f t="shared" si="132"/>
        <v>0</v>
      </c>
      <c r="N351" s="39">
        <f t="shared" si="132"/>
        <v>0</v>
      </c>
      <c r="O351" s="39">
        <f t="shared" si="132"/>
        <v>0</v>
      </c>
      <c r="P351" s="39">
        <f t="shared" si="132"/>
        <v>0</v>
      </c>
      <c r="Q351" s="39">
        <f t="shared" si="132"/>
        <v>0</v>
      </c>
      <c r="R351" s="39">
        <f t="shared" si="132"/>
        <v>0</v>
      </c>
      <c r="S351" s="39">
        <f t="shared" si="132"/>
        <v>0</v>
      </c>
      <c r="T351" s="39">
        <f t="shared" si="132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2"/>
        <v>0</v>
      </c>
      <c r="H352" s="39">
        <f t="shared" si="132"/>
        <v>0</v>
      </c>
      <c r="I352" s="39">
        <f t="shared" si="132"/>
        <v>0</v>
      </c>
      <c r="J352" s="39">
        <f t="shared" si="132"/>
        <v>0</v>
      </c>
      <c r="K352" s="39">
        <f t="shared" si="132"/>
        <v>0</v>
      </c>
      <c r="L352" s="39">
        <f t="shared" si="132"/>
        <v>0</v>
      </c>
      <c r="M352" s="39">
        <f t="shared" si="132"/>
        <v>0</v>
      </c>
      <c r="N352" s="39">
        <f t="shared" si="132"/>
        <v>0</v>
      </c>
      <c r="O352" s="39">
        <f t="shared" si="132"/>
        <v>0</v>
      </c>
      <c r="P352" s="39">
        <f t="shared" si="132"/>
        <v>0</v>
      </c>
      <c r="Q352" s="39">
        <f t="shared" si="132"/>
        <v>0</v>
      </c>
      <c r="R352" s="39">
        <f t="shared" si="132"/>
        <v>0</v>
      </c>
      <c r="S352" s="39">
        <f t="shared" si="132"/>
        <v>0</v>
      </c>
      <c r="T352" s="39">
        <f t="shared" si="132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2"/>
        <v>0</v>
      </c>
      <c r="H353" s="39">
        <f t="shared" si="132"/>
        <v>0</v>
      </c>
      <c r="I353" s="39">
        <f t="shared" si="132"/>
        <v>0</v>
      </c>
      <c r="J353" s="39">
        <f t="shared" si="132"/>
        <v>0</v>
      </c>
      <c r="K353" s="39">
        <f t="shared" si="132"/>
        <v>0</v>
      </c>
      <c r="L353" s="39">
        <f t="shared" si="132"/>
        <v>0</v>
      </c>
      <c r="M353" s="39">
        <f t="shared" si="132"/>
        <v>0</v>
      </c>
      <c r="N353" s="39">
        <f t="shared" si="132"/>
        <v>0</v>
      </c>
      <c r="O353" s="39">
        <f t="shared" si="132"/>
        <v>0</v>
      </c>
      <c r="P353" s="39">
        <f t="shared" si="132"/>
        <v>0</v>
      </c>
      <c r="Q353" s="39">
        <f t="shared" si="132"/>
        <v>0</v>
      </c>
      <c r="R353" s="39">
        <f t="shared" si="132"/>
        <v>0</v>
      </c>
      <c r="S353" s="39">
        <f t="shared" si="132"/>
        <v>0</v>
      </c>
      <c r="T353" s="39">
        <f t="shared" si="132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2"/>
        <v>0</v>
      </c>
      <c r="H354" s="39">
        <f t="shared" si="132"/>
        <v>0</v>
      </c>
      <c r="I354" s="39">
        <f t="shared" si="132"/>
        <v>0</v>
      </c>
      <c r="J354" s="39">
        <f t="shared" si="132"/>
        <v>0</v>
      </c>
      <c r="K354" s="39">
        <f t="shared" si="132"/>
        <v>0</v>
      </c>
      <c r="L354" s="39">
        <f t="shared" si="132"/>
        <v>0</v>
      </c>
      <c r="M354" s="39">
        <f t="shared" si="132"/>
        <v>0</v>
      </c>
      <c r="N354" s="39">
        <f t="shared" si="132"/>
        <v>0</v>
      </c>
      <c r="O354" s="39">
        <f t="shared" si="132"/>
        <v>0</v>
      </c>
      <c r="P354" s="39">
        <f t="shared" si="132"/>
        <v>0</v>
      </c>
      <c r="Q354" s="39">
        <f t="shared" si="132"/>
        <v>0</v>
      </c>
      <c r="R354" s="39">
        <f t="shared" si="132"/>
        <v>0</v>
      </c>
      <c r="S354" s="39">
        <f t="shared" si="132"/>
        <v>0</v>
      </c>
      <c r="T354" s="39">
        <f t="shared" si="132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2"/>
        <v>0</v>
      </c>
      <c r="H355" s="39">
        <f t="shared" si="132"/>
        <v>0</v>
      </c>
      <c r="I355" s="39">
        <f t="shared" si="132"/>
        <v>0</v>
      </c>
      <c r="J355" s="39">
        <f t="shared" si="132"/>
        <v>0</v>
      </c>
      <c r="K355" s="39">
        <f t="shared" si="132"/>
        <v>0</v>
      </c>
      <c r="L355" s="39">
        <f t="shared" si="132"/>
        <v>0</v>
      </c>
      <c r="M355" s="39">
        <f t="shared" si="132"/>
        <v>0</v>
      </c>
      <c r="N355" s="39">
        <f t="shared" si="132"/>
        <v>0</v>
      </c>
      <c r="O355" s="39">
        <f t="shared" si="132"/>
        <v>0</v>
      </c>
      <c r="P355" s="39">
        <f t="shared" si="132"/>
        <v>0</v>
      </c>
      <c r="Q355" s="39">
        <f t="shared" si="132"/>
        <v>0</v>
      </c>
      <c r="R355" s="39">
        <f t="shared" si="132"/>
        <v>0</v>
      </c>
      <c r="S355" s="39">
        <f t="shared" si="132"/>
        <v>0</v>
      </c>
      <c r="T355" s="39">
        <f t="shared" si="132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2"/>
        <v>0</v>
      </c>
      <c r="H356" s="39">
        <f t="shared" si="132"/>
        <v>0</v>
      </c>
      <c r="I356" s="39">
        <f t="shared" si="132"/>
        <v>0</v>
      </c>
      <c r="J356" s="39">
        <f t="shared" si="132"/>
        <v>0</v>
      </c>
      <c r="K356" s="39">
        <f t="shared" si="132"/>
        <v>0</v>
      </c>
      <c r="L356" s="39">
        <f t="shared" si="132"/>
        <v>0</v>
      </c>
      <c r="M356" s="39">
        <f t="shared" si="132"/>
        <v>0</v>
      </c>
      <c r="N356" s="39">
        <f t="shared" si="132"/>
        <v>0</v>
      </c>
      <c r="O356" s="39">
        <f t="shared" si="132"/>
        <v>0</v>
      </c>
      <c r="P356" s="39">
        <f t="shared" si="132"/>
        <v>0</v>
      </c>
      <c r="Q356" s="39">
        <f t="shared" si="132"/>
        <v>0</v>
      </c>
      <c r="R356" s="39">
        <f t="shared" si="132"/>
        <v>0</v>
      </c>
      <c r="S356" s="39">
        <f t="shared" si="132"/>
        <v>0</v>
      </c>
      <c r="T356" s="39">
        <f t="shared" si="132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2"/>
        <v>0</v>
      </c>
      <c r="H357" s="39">
        <f t="shared" si="132"/>
        <v>0</v>
      </c>
      <c r="I357" s="39">
        <f t="shared" si="132"/>
        <v>0</v>
      </c>
      <c r="J357" s="39">
        <f t="shared" si="132"/>
        <v>0</v>
      </c>
      <c r="K357" s="39">
        <f t="shared" si="132"/>
        <v>0</v>
      </c>
      <c r="L357" s="39">
        <f t="shared" si="132"/>
        <v>0</v>
      </c>
      <c r="M357" s="39">
        <f t="shared" si="132"/>
        <v>0</v>
      </c>
      <c r="N357" s="39">
        <f t="shared" si="132"/>
        <v>0</v>
      </c>
      <c r="O357" s="39">
        <f t="shared" si="132"/>
        <v>0</v>
      </c>
      <c r="P357" s="39">
        <f t="shared" si="132"/>
        <v>0</v>
      </c>
      <c r="Q357" s="39">
        <f t="shared" si="132"/>
        <v>0</v>
      </c>
      <c r="R357" s="39">
        <f t="shared" si="132"/>
        <v>0</v>
      </c>
      <c r="S357" s="39">
        <f t="shared" si="132"/>
        <v>0</v>
      </c>
      <c r="T357" s="39">
        <f t="shared" si="132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2"/>
        <v>0</v>
      </c>
      <c r="H358" s="39">
        <f t="shared" si="132"/>
        <v>0</v>
      </c>
      <c r="I358" s="39">
        <f t="shared" si="132"/>
        <v>0</v>
      </c>
      <c r="J358" s="39">
        <f t="shared" si="132"/>
        <v>0</v>
      </c>
      <c r="K358" s="39">
        <f t="shared" si="132"/>
        <v>0</v>
      </c>
      <c r="L358" s="39">
        <f t="shared" si="132"/>
        <v>0</v>
      </c>
      <c r="M358" s="39">
        <f t="shared" si="132"/>
        <v>0</v>
      </c>
      <c r="N358" s="39">
        <f t="shared" si="132"/>
        <v>0</v>
      </c>
      <c r="O358" s="39">
        <f t="shared" si="132"/>
        <v>0</v>
      </c>
      <c r="P358" s="39">
        <f t="shared" si="132"/>
        <v>0</v>
      </c>
      <c r="Q358" s="39">
        <f t="shared" si="132"/>
        <v>0</v>
      </c>
      <c r="R358" s="39">
        <f t="shared" si="132"/>
        <v>0</v>
      </c>
      <c r="S358" s="39">
        <f t="shared" si="132"/>
        <v>0</v>
      </c>
      <c r="T358" s="39">
        <f t="shared" si="132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2"/>
        <v>0</v>
      </c>
      <c r="H359" s="39">
        <f t="shared" si="132"/>
        <v>0</v>
      </c>
      <c r="I359" s="39">
        <f t="shared" si="132"/>
        <v>0</v>
      </c>
      <c r="J359" s="39">
        <f t="shared" si="132"/>
        <v>0</v>
      </c>
      <c r="K359" s="39">
        <f t="shared" si="132"/>
        <v>0</v>
      </c>
      <c r="L359" s="39">
        <f t="shared" si="132"/>
        <v>0</v>
      </c>
      <c r="M359" s="39">
        <f t="shared" si="132"/>
        <v>0</v>
      </c>
      <c r="N359" s="39">
        <f t="shared" si="132"/>
        <v>0</v>
      </c>
      <c r="O359" s="39">
        <f t="shared" si="132"/>
        <v>0</v>
      </c>
      <c r="P359" s="39">
        <f t="shared" si="132"/>
        <v>0</v>
      </c>
      <c r="Q359" s="39">
        <f t="shared" si="132"/>
        <v>0</v>
      </c>
      <c r="R359" s="39">
        <f t="shared" si="132"/>
        <v>0</v>
      </c>
      <c r="S359" s="39">
        <f t="shared" si="132"/>
        <v>0</v>
      </c>
      <c r="T359" s="39">
        <f t="shared" si="132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2"/>
        <v>0</v>
      </c>
      <c r="H360" s="39">
        <f t="shared" si="132"/>
        <v>0</v>
      </c>
      <c r="I360" s="39">
        <f t="shared" si="132"/>
        <v>0</v>
      </c>
      <c r="J360" s="39">
        <f t="shared" si="132"/>
        <v>0</v>
      </c>
      <c r="K360" s="39">
        <f t="shared" si="132"/>
        <v>0</v>
      </c>
      <c r="L360" s="39">
        <f t="shared" si="132"/>
        <v>0</v>
      </c>
      <c r="M360" s="39">
        <f t="shared" si="132"/>
        <v>0</v>
      </c>
      <c r="N360" s="39">
        <f t="shared" si="132"/>
        <v>0</v>
      </c>
      <c r="O360" s="39">
        <f t="shared" si="132"/>
        <v>0</v>
      </c>
      <c r="P360" s="39">
        <f t="shared" si="132"/>
        <v>0</v>
      </c>
      <c r="Q360" s="39">
        <f t="shared" si="132"/>
        <v>0</v>
      </c>
      <c r="R360" s="39">
        <f t="shared" si="132"/>
        <v>0</v>
      </c>
      <c r="S360" s="39">
        <f t="shared" si="132"/>
        <v>0</v>
      </c>
      <c r="T360" s="39">
        <f t="shared" si="132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2"/>
        <v>0</v>
      </c>
      <c r="H361" s="39">
        <f t="shared" si="132"/>
        <v>0</v>
      </c>
      <c r="I361" s="39">
        <f t="shared" si="132"/>
        <v>0</v>
      </c>
      <c r="J361" s="39">
        <f t="shared" si="132"/>
        <v>0</v>
      </c>
      <c r="K361" s="39">
        <f t="shared" si="132"/>
        <v>0</v>
      </c>
      <c r="L361" s="39">
        <f t="shared" si="132"/>
        <v>0</v>
      </c>
      <c r="M361" s="39">
        <f t="shared" si="132"/>
        <v>0</v>
      </c>
      <c r="N361" s="39">
        <f t="shared" si="132"/>
        <v>0</v>
      </c>
      <c r="O361" s="39">
        <f t="shared" si="132"/>
        <v>0</v>
      </c>
      <c r="P361" s="39">
        <f t="shared" si="132"/>
        <v>0</v>
      </c>
      <c r="Q361" s="39">
        <f t="shared" si="132"/>
        <v>0</v>
      </c>
      <c r="R361" s="39">
        <f t="shared" si="132"/>
        <v>0</v>
      </c>
      <c r="S361" s="39">
        <f t="shared" si="132"/>
        <v>0</v>
      </c>
      <c r="T361" s="39">
        <f t="shared" si="132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RP6</v>
      </c>
      <c r="G363" s="15" t="str">
        <f t="shared" ref="G363:T363" si="133">G$112</f>
        <v>RP6</v>
      </c>
      <c r="H363" s="15" t="str">
        <f t="shared" si="133"/>
        <v>RP6</v>
      </c>
      <c r="I363" s="15" t="str">
        <f t="shared" si="133"/>
        <v>RP6</v>
      </c>
      <c r="J363" s="15" t="str">
        <f t="shared" si="133"/>
        <v>RP6</v>
      </c>
      <c r="K363" s="15" t="str">
        <f t="shared" si="133"/>
        <v>PP4</v>
      </c>
      <c r="L363" s="15" t="str">
        <f t="shared" si="133"/>
        <v>PP4</v>
      </c>
      <c r="M363" s="15" t="str">
        <f t="shared" si="133"/>
        <v>PP4</v>
      </c>
      <c r="N363" s="15" t="str">
        <f t="shared" si="133"/>
        <v>PP4</v>
      </c>
      <c r="O363" s="15" t="str">
        <f t="shared" si="133"/>
        <v>PP4</v>
      </c>
      <c r="P363" s="15" t="str">
        <f t="shared" si="133"/>
        <v>PP4</v>
      </c>
      <c r="Q363" s="15" t="str">
        <f t="shared" si="133"/>
        <v>PP4</v>
      </c>
      <c r="R363" s="15" t="str">
        <f t="shared" si="133"/>
        <v>PP4</v>
      </c>
      <c r="S363" s="15" t="str">
        <f t="shared" si="133"/>
        <v>PP4</v>
      </c>
      <c r="T363" s="15" t="str">
        <f t="shared" si="133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4">F364</f>
        <v>0</v>
      </c>
      <c r="H365" s="39">
        <f t="shared" si="134"/>
        <v>0</v>
      </c>
      <c r="I365" s="39">
        <f t="shared" si="134"/>
        <v>0</v>
      </c>
      <c r="J365" s="39">
        <f t="shared" si="134"/>
        <v>0</v>
      </c>
      <c r="K365" s="39">
        <f t="shared" si="134"/>
        <v>0</v>
      </c>
      <c r="L365" s="39">
        <f t="shared" si="134"/>
        <v>0</v>
      </c>
      <c r="M365" s="39">
        <f t="shared" si="134"/>
        <v>0</v>
      </c>
      <c r="N365" s="39">
        <f t="shared" si="134"/>
        <v>0</v>
      </c>
      <c r="O365" s="39">
        <f t="shared" si="134"/>
        <v>0</v>
      </c>
      <c r="P365" s="39">
        <f t="shared" si="134"/>
        <v>0</v>
      </c>
      <c r="Q365" s="39">
        <f t="shared" si="134"/>
        <v>0</v>
      </c>
      <c r="R365" s="39">
        <f t="shared" si="134"/>
        <v>0</v>
      </c>
      <c r="S365" s="39">
        <f t="shared" si="134"/>
        <v>0</v>
      </c>
      <c r="T365" s="39">
        <f t="shared" si="134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4"/>
        <v>0</v>
      </c>
      <c r="H366" s="39">
        <f t="shared" si="134"/>
        <v>0</v>
      </c>
      <c r="I366" s="39">
        <f t="shared" si="134"/>
        <v>0</v>
      </c>
      <c r="J366" s="39">
        <f t="shared" si="134"/>
        <v>0</v>
      </c>
      <c r="K366" s="39">
        <f t="shared" si="134"/>
        <v>0</v>
      </c>
      <c r="L366" s="39">
        <f t="shared" si="134"/>
        <v>0</v>
      </c>
      <c r="M366" s="39">
        <f t="shared" si="134"/>
        <v>0</v>
      </c>
      <c r="N366" s="39">
        <f t="shared" si="134"/>
        <v>0</v>
      </c>
      <c r="O366" s="39">
        <f t="shared" si="134"/>
        <v>0</v>
      </c>
      <c r="P366" s="39">
        <f t="shared" si="134"/>
        <v>0</v>
      </c>
      <c r="Q366" s="39">
        <f t="shared" si="134"/>
        <v>0</v>
      </c>
      <c r="R366" s="39">
        <f t="shared" si="134"/>
        <v>0</v>
      </c>
      <c r="S366" s="39">
        <f t="shared" si="134"/>
        <v>0</v>
      </c>
      <c r="T366" s="39">
        <f t="shared" si="134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4"/>
        <v>0</v>
      </c>
      <c r="H367" s="39">
        <f t="shared" si="134"/>
        <v>0</v>
      </c>
      <c r="I367" s="39">
        <f t="shared" si="134"/>
        <v>0</v>
      </c>
      <c r="J367" s="39">
        <f t="shared" si="134"/>
        <v>0</v>
      </c>
      <c r="K367" s="39">
        <f t="shared" si="134"/>
        <v>0</v>
      </c>
      <c r="L367" s="39">
        <f t="shared" si="134"/>
        <v>0</v>
      </c>
      <c r="M367" s="39">
        <f t="shared" si="134"/>
        <v>0</v>
      </c>
      <c r="N367" s="39">
        <f t="shared" si="134"/>
        <v>0</v>
      </c>
      <c r="O367" s="39">
        <f t="shared" si="134"/>
        <v>0</v>
      </c>
      <c r="P367" s="39">
        <f t="shared" si="134"/>
        <v>0</v>
      </c>
      <c r="Q367" s="39">
        <f t="shared" si="134"/>
        <v>0</v>
      </c>
      <c r="R367" s="39">
        <f t="shared" si="134"/>
        <v>0</v>
      </c>
      <c r="S367" s="39">
        <f t="shared" si="134"/>
        <v>0</v>
      </c>
      <c r="T367" s="39">
        <f t="shared" si="134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4"/>
        <v>0</v>
      </c>
      <c r="H368" s="39">
        <f t="shared" si="134"/>
        <v>0</v>
      </c>
      <c r="I368" s="39">
        <f t="shared" si="134"/>
        <v>0</v>
      </c>
      <c r="J368" s="39">
        <f t="shared" si="134"/>
        <v>0</v>
      </c>
      <c r="K368" s="39">
        <f t="shared" si="134"/>
        <v>0</v>
      </c>
      <c r="L368" s="39">
        <f t="shared" si="134"/>
        <v>0</v>
      </c>
      <c r="M368" s="39">
        <f t="shared" si="134"/>
        <v>0</v>
      </c>
      <c r="N368" s="39">
        <f t="shared" si="134"/>
        <v>0</v>
      </c>
      <c r="O368" s="39">
        <f t="shared" si="134"/>
        <v>0</v>
      </c>
      <c r="P368" s="39">
        <f t="shared" si="134"/>
        <v>0</v>
      </c>
      <c r="Q368" s="39">
        <f t="shared" si="134"/>
        <v>0</v>
      </c>
      <c r="R368" s="39">
        <f t="shared" si="134"/>
        <v>0</v>
      </c>
      <c r="S368" s="39">
        <f t="shared" si="134"/>
        <v>0</v>
      </c>
      <c r="T368" s="39">
        <f t="shared" si="134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4"/>
        <v>0</v>
      </c>
      <c r="H369" s="39">
        <f t="shared" si="134"/>
        <v>0</v>
      </c>
      <c r="I369" s="39">
        <f t="shared" si="134"/>
        <v>0</v>
      </c>
      <c r="J369" s="39">
        <f t="shared" si="134"/>
        <v>0</v>
      </c>
      <c r="K369" s="39">
        <f t="shared" si="134"/>
        <v>0</v>
      </c>
      <c r="L369" s="39">
        <f t="shared" si="134"/>
        <v>0</v>
      </c>
      <c r="M369" s="39">
        <f t="shared" si="134"/>
        <v>0</v>
      </c>
      <c r="N369" s="39">
        <f t="shared" si="134"/>
        <v>0</v>
      </c>
      <c r="O369" s="39">
        <f t="shared" si="134"/>
        <v>0</v>
      </c>
      <c r="P369" s="39">
        <f t="shared" si="134"/>
        <v>0</v>
      </c>
      <c r="Q369" s="39">
        <f t="shared" si="134"/>
        <v>0</v>
      </c>
      <c r="R369" s="39">
        <f t="shared" si="134"/>
        <v>0</v>
      </c>
      <c r="S369" s="39">
        <f t="shared" si="134"/>
        <v>0</v>
      </c>
      <c r="T369" s="39">
        <f t="shared" si="134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4"/>
        <v>0</v>
      </c>
      <c r="H370" s="39">
        <f t="shared" si="134"/>
        <v>0</v>
      </c>
      <c r="I370" s="39">
        <f t="shared" si="134"/>
        <v>0</v>
      </c>
      <c r="J370" s="39">
        <f t="shared" si="134"/>
        <v>0</v>
      </c>
      <c r="K370" s="39">
        <f t="shared" si="134"/>
        <v>0</v>
      </c>
      <c r="L370" s="39">
        <f t="shared" si="134"/>
        <v>0</v>
      </c>
      <c r="M370" s="39">
        <f t="shared" si="134"/>
        <v>0</v>
      </c>
      <c r="N370" s="39">
        <f t="shared" si="134"/>
        <v>0</v>
      </c>
      <c r="O370" s="39">
        <f t="shared" si="134"/>
        <v>0</v>
      </c>
      <c r="P370" s="39">
        <f t="shared" si="134"/>
        <v>0</v>
      </c>
      <c r="Q370" s="39">
        <f t="shared" si="134"/>
        <v>0</v>
      </c>
      <c r="R370" s="39">
        <f t="shared" si="134"/>
        <v>0</v>
      </c>
      <c r="S370" s="39">
        <f t="shared" si="134"/>
        <v>0</v>
      </c>
      <c r="T370" s="39">
        <f t="shared" si="134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4"/>
        <v>0</v>
      </c>
      <c r="H371" s="39">
        <f t="shared" si="134"/>
        <v>0</v>
      </c>
      <c r="I371" s="39">
        <f t="shared" si="134"/>
        <v>0</v>
      </c>
      <c r="J371" s="39">
        <f t="shared" si="134"/>
        <v>0</v>
      </c>
      <c r="K371" s="39">
        <f t="shared" si="134"/>
        <v>0</v>
      </c>
      <c r="L371" s="39">
        <f t="shared" si="134"/>
        <v>0</v>
      </c>
      <c r="M371" s="39">
        <f t="shared" si="134"/>
        <v>0</v>
      </c>
      <c r="N371" s="39">
        <f t="shared" si="134"/>
        <v>0</v>
      </c>
      <c r="O371" s="39">
        <f t="shared" si="134"/>
        <v>0</v>
      </c>
      <c r="P371" s="39">
        <f t="shared" si="134"/>
        <v>0</v>
      </c>
      <c r="Q371" s="39">
        <f t="shared" si="134"/>
        <v>0</v>
      </c>
      <c r="R371" s="39">
        <f t="shared" si="134"/>
        <v>0</v>
      </c>
      <c r="S371" s="39">
        <f t="shared" si="134"/>
        <v>0</v>
      </c>
      <c r="T371" s="39">
        <f t="shared" si="134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4"/>
        <v>0</v>
      </c>
      <c r="H372" s="39">
        <f t="shared" si="134"/>
        <v>0</v>
      </c>
      <c r="I372" s="39">
        <f t="shared" si="134"/>
        <v>0</v>
      </c>
      <c r="J372" s="39">
        <f t="shared" si="134"/>
        <v>0</v>
      </c>
      <c r="K372" s="39">
        <f t="shared" si="134"/>
        <v>0</v>
      </c>
      <c r="L372" s="39">
        <f t="shared" si="134"/>
        <v>0</v>
      </c>
      <c r="M372" s="39">
        <f t="shared" si="134"/>
        <v>0</v>
      </c>
      <c r="N372" s="39">
        <f t="shared" si="134"/>
        <v>0</v>
      </c>
      <c r="O372" s="39">
        <f t="shared" si="134"/>
        <v>0</v>
      </c>
      <c r="P372" s="39">
        <f t="shared" si="134"/>
        <v>0</v>
      </c>
      <c r="Q372" s="39">
        <f t="shared" si="134"/>
        <v>0</v>
      </c>
      <c r="R372" s="39">
        <f t="shared" si="134"/>
        <v>0</v>
      </c>
      <c r="S372" s="39">
        <f t="shared" si="134"/>
        <v>0</v>
      </c>
      <c r="T372" s="39">
        <f t="shared" si="134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4"/>
        <v>0</v>
      </c>
      <c r="H373" s="39">
        <f t="shared" si="134"/>
        <v>0</v>
      </c>
      <c r="I373" s="39">
        <f t="shared" si="134"/>
        <v>0</v>
      </c>
      <c r="J373" s="39">
        <f t="shared" si="134"/>
        <v>0</v>
      </c>
      <c r="K373" s="39">
        <f t="shared" si="134"/>
        <v>0</v>
      </c>
      <c r="L373" s="39">
        <f t="shared" si="134"/>
        <v>0</v>
      </c>
      <c r="M373" s="39">
        <f t="shared" si="134"/>
        <v>0</v>
      </c>
      <c r="N373" s="39">
        <f t="shared" si="134"/>
        <v>0</v>
      </c>
      <c r="O373" s="39">
        <f t="shared" si="134"/>
        <v>0</v>
      </c>
      <c r="P373" s="39">
        <f t="shared" si="134"/>
        <v>0</v>
      </c>
      <c r="Q373" s="39">
        <f t="shared" si="134"/>
        <v>0</v>
      </c>
      <c r="R373" s="39">
        <f t="shared" si="134"/>
        <v>0</v>
      </c>
      <c r="S373" s="39">
        <f t="shared" si="134"/>
        <v>0</v>
      </c>
      <c r="T373" s="39">
        <f t="shared" si="134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4"/>
        <v>0</v>
      </c>
      <c r="H374" s="39">
        <f t="shared" si="134"/>
        <v>0</v>
      </c>
      <c r="I374" s="39">
        <f t="shared" si="134"/>
        <v>0</v>
      </c>
      <c r="J374" s="39">
        <f t="shared" si="134"/>
        <v>0</v>
      </c>
      <c r="K374" s="39">
        <f t="shared" si="134"/>
        <v>0</v>
      </c>
      <c r="L374" s="39">
        <f t="shared" si="134"/>
        <v>0</v>
      </c>
      <c r="M374" s="39">
        <f t="shared" si="134"/>
        <v>0</v>
      </c>
      <c r="N374" s="39">
        <f t="shared" si="134"/>
        <v>0</v>
      </c>
      <c r="O374" s="39">
        <f t="shared" si="134"/>
        <v>0</v>
      </c>
      <c r="P374" s="39">
        <f t="shared" si="134"/>
        <v>0</v>
      </c>
      <c r="Q374" s="39">
        <f t="shared" si="134"/>
        <v>0</v>
      </c>
      <c r="R374" s="39">
        <f t="shared" si="134"/>
        <v>0</v>
      </c>
      <c r="S374" s="39">
        <f t="shared" si="134"/>
        <v>0</v>
      </c>
      <c r="T374" s="39">
        <f t="shared" si="134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4"/>
        <v>0</v>
      </c>
      <c r="H375" s="39">
        <f t="shared" si="134"/>
        <v>0</v>
      </c>
      <c r="I375" s="39">
        <f t="shared" si="134"/>
        <v>0</v>
      </c>
      <c r="J375" s="39">
        <f t="shared" si="134"/>
        <v>0</v>
      </c>
      <c r="K375" s="39">
        <f t="shared" si="134"/>
        <v>0</v>
      </c>
      <c r="L375" s="39">
        <f t="shared" si="134"/>
        <v>0</v>
      </c>
      <c r="M375" s="39">
        <f t="shared" si="134"/>
        <v>0</v>
      </c>
      <c r="N375" s="39">
        <f t="shared" si="134"/>
        <v>0</v>
      </c>
      <c r="O375" s="39">
        <f t="shared" si="134"/>
        <v>0</v>
      </c>
      <c r="P375" s="39">
        <f t="shared" si="134"/>
        <v>0</v>
      </c>
      <c r="Q375" s="39">
        <f t="shared" si="134"/>
        <v>0</v>
      </c>
      <c r="R375" s="39">
        <f t="shared" si="134"/>
        <v>0</v>
      </c>
      <c r="S375" s="39">
        <f t="shared" si="134"/>
        <v>0</v>
      </c>
      <c r="T375" s="39">
        <f t="shared" si="134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4"/>
        <v>0</v>
      </c>
      <c r="H376" s="39">
        <f t="shared" si="134"/>
        <v>0</v>
      </c>
      <c r="I376" s="39">
        <f t="shared" si="134"/>
        <v>0</v>
      </c>
      <c r="J376" s="39">
        <f t="shared" si="134"/>
        <v>0</v>
      </c>
      <c r="K376" s="39">
        <f t="shared" si="134"/>
        <v>0</v>
      </c>
      <c r="L376" s="39">
        <f t="shared" si="134"/>
        <v>0</v>
      </c>
      <c r="M376" s="39">
        <f t="shared" si="134"/>
        <v>0</v>
      </c>
      <c r="N376" s="39">
        <f t="shared" si="134"/>
        <v>0</v>
      </c>
      <c r="O376" s="39">
        <f t="shared" si="134"/>
        <v>0</v>
      </c>
      <c r="P376" s="39">
        <f t="shared" si="134"/>
        <v>0</v>
      </c>
      <c r="Q376" s="39">
        <f t="shared" si="134"/>
        <v>0</v>
      </c>
      <c r="R376" s="39">
        <f t="shared" si="134"/>
        <v>0</v>
      </c>
      <c r="S376" s="39">
        <f t="shared" si="134"/>
        <v>0</v>
      </c>
      <c r="T376" s="39">
        <f t="shared" si="134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4"/>
        <v>0</v>
      </c>
      <c r="H377" s="39">
        <f t="shared" si="134"/>
        <v>0</v>
      </c>
      <c r="I377" s="39">
        <f t="shared" si="134"/>
        <v>0</v>
      </c>
      <c r="J377" s="39">
        <f t="shared" si="134"/>
        <v>0</v>
      </c>
      <c r="K377" s="39">
        <f t="shared" si="134"/>
        <v>0</v>
      </c>
      <c r="L377" s="39">
        <f t="shared" si="134"/>
        <v>0</v>
      </c>
      <c r="M377" s="39">
        <f t="shared" si="134"/>
        <v>0</v>
      </c>
      <c r="N377" s="39">
        <f t="shared" si="134"/>
        <v>0</v>
      </c>
      <c r="O377" s="39">
        <f t="shared" si="134"/>
        <v>0</v>
      </c>
      <c r="P377" s="39">
        <f t="shared" si="134"/>
        <v>0</v>
      </c>
      <c r="Q377" s="39">
        <f t="shared" si="134"/>
        <v>0</v>
      </c>
      <c r="R377" s="39">
        <f t="shared" si="134"/>
        <v>0</v>
      </c>
      <c r="S377" s="39">
        <f t="shared" si="134"/>
        <v>0</v>
      </c>
      <c r="T377" s="39">
        <f t="shared" si="134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4"/>
        <v>0</v>
      </c>
      <c r="H378" s="39">
        <f t="shared" si="134"/>
        <v>0</v>
      </c>
      <c r="I378" s="39">
        <f t="shared" si="134"/>
        <v>0</v>
      </c>
      <c r="J378" s="39">
        <f t="shared" si="134"/>
        <v>0</v>
      </c>
      <c r="K378" s="39">
        <f t="shared" si="134"/>
        <v>0</v>
      </c>
      <c r="L378" s="39">
        <f t="shared" si="134"/>
        <v>0</v>
      </c>
      <c r="M378" s="39">
        <f t="shared" si="134"/>
        <v>0</v>
      </c>
      <c r="N378" s="39">
        <f t="shared" si="134"/>
        <v>0</v>
      </c>
      <c r="O378" s="39">
        <f t="shared" si="134"/>
        <v>0</v>
      </c>
      <c r="P378" s="39">
        <f t="shared" si="134"/>
        <v>0</v>
      </c>
      <c r="Q378" s="39">
        <f t="shared" si="134"/>
        <v>0</v>
      </c>
      <c r="R378" s="39">
        <f t="shared" si="134"/>
        <v>0</v>
      </c>
      <c r="S378" s="39">
        <f t="shared" si="134"/>
        <v>0</v>
      </c>
      <c r="T378" s="39">
        <f t="shared" si="134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RP6</v>
      </c>
      <c r="G380" s="15" t="str">
        <f t="shared" ref="G380:T380" si="135">G$112</f>
        <v>RP6</v>
      </c>
      <c r="H380" s="15" t="str">
        <f t="shared" si="135"/>
        <v>RP6</v>
      </c>
      <c r="I380" s="15" t="str">
        <f t="shared" si="135"/>
        <v>RP6</v>
      </c>
      <c r="J380" s="15" t="str">
        <f t="shared" si="135"/>
        <v>RP6</v>
      </c>
      <c r="K380" s="15" t="str">
        <f t="shared" si="135"/>
        <v>PP4</v>
      </c>
      <c r="L380" s="15" t="str">
        <f t="shared" si="135"/>
        <v>PP4</v>
      </c>
      <c r="M380" s="15" t="str">
        <f t="shared" si="135"/>
        <v>PP4</v>
      </c>
      <c r="N380" s="15" t="str">
        <f t="shared" si="135"/>
        <v>PP4</v>
      </c>
      <c r="O380" s="15" t="str">
        <f t="shared" si="135"/>
        <v>PP4</v>
      </c>
      <c r="P380" s="15" t="str">
        <f t="shared" si="135"/>
        <v>PP4</v>
      </c>
      <c r="Q380" s="15" t="str">
        <f t="shared" si="135"/>
        <v>PP4</v>
      </c>
      <c r="R380" s="15" t="str">
        <f t="shared" si="135"/>
        <v>PP4</v>
      </c>
      <c r="S380" s="15" t="str">
        <f t="shared" si="135"/>
        <v>PP4</v>
      </c>
      <c r="T380" s="15" t="str">
        <f t="shared" si="135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6">F381</f>
        <v>0</v>
      </c>
      <c r="H382" s="39">
        <f t="shared" si="136"/>
        <v>0</v>
      </c>
      <c r="I382" s="39">
        <f t="shared" si="136"/>
        <v>0</v>
      </c>
      <c r="J382" s="39">
        <f t="shared" si="136"/>
        <v>0</v>
      </c>
      <c r="K382" s="39">
        <f t="shared" si="136"/>
        <v>0</v>
      </c>
      <c r="L382" s="39">
        <f t="shared" si="136"/>
        <v>0</v>
      </c>
      <c r="M382" s="39">
        <f t="shared" si="136"/>
        <v>0</v>
      </c>
      <c r="N382" s="39">
        <f t="shared" si="136"/>
        <v>0</v>
      </c>
      <c r="O382" s="39">
        <f t="shared" si="136"/>
        <v>0</v>
      </c>
      <c r="P382" s="39">
        <f t="shared" si="136"/>
        <v>0</v>
      </c>
      <c r="Q382" s="39">
        <f t="shared" si="136"/>
        <v>0</v>
      </c>
      <c r="R382" s="39">
        <f t="shared" si="136"/>
        <v>0</v>
      </c>
      <c r="S382" s="39">
        <f t="shared" si="136"/>
        <v>0</v>
      </c>
      <c r="T382" s="39">
        <f t="shared" si="136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6"/>
        <v>0</v>
      </c>
      <c r="H383" s="39">
        <f t="shared" si="136"/>
        <v>0</v>
      </c>
      <c r="I383" s="39">
        <f t="shared" si="136"/>
        <v>0</v>
      </c>
      <c r="J383" s="39">
        <f t="shared" si="136"/>
        <v>0</v>
      </c>
      <c r="K383" s="39">
        <f t="shared" si="136"/>
        <v>0</v>
      </c>
      <c r="L383" s="39">
        <f t="shared" si="136"/>
        <v>0</v>
      </c>
      <c r="M383" s="39">
        <f t="shared" si="136"/>
        <v>0</v>
      </c>
      <c r="N383" s="39">
        <f t="shared" si="136"/>
        <v>0</v>
      </c>
      <c r="O383" s="39">
        <f t="shared" si="136"/>
        <v>0</v>
      </c>
      <c r="P383" s="39">
        <f t="shared" si="136"/>
        <v>0</v>
      </c>
      <c r="Q383" s="39">
        <f t="shared" si="136"/>
        <v>0</v>
      </c>
      <c r="R383" s="39">
        <f t="shared" si="136"/>
        <v>0</v>
      </c>
      <c r="S383" s="39">
        <f t="shared" si="136"/>
        <v>0</v>
      </c>
      <c r="T383" s="39">
        <f t="shared" si="136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6"/>
        <v>0</v>
      </c>
      <c r="H384" s="39">
        <f t="shared" si="136"/>
        <v>0</v>
      </c>
      <c r="I384" s="39">
        <f t="shared" si="136"/>
        <v>0</v>
      </c>
      <c r="J384" s="39">
        <f t="shared" si="136"/>
        <v>0</v>
      </c>
      <c r="K384" s="39">
        <f t="shared" si="136"/>
        <v>0</v>
      </c>
      <c r="L384" s="39">
        <f t="shared" si="136"/>
        <v>0</v>
      </c>
      <c r="M384" s="39">
        <f t="shared" si="136"/>
        <v>0</v>
      </c>
      <c r="N384" s="39">
        <f t="shared" si="136"/>
        <v>0</v>
      </c>
      <c r="O384" s="39">
        <f t="shared" si="136"/>
        <v>0</v>
      </c>
      <c r="P384" s="39">
        <f t="shared" si="136"/>
        <v>0</v>
      </c>
      <c r="Q384" s="39">
        <f t="shared" si="136"/>
        <v>0</v>
      </c>
      <c r="R384" s="39">
        <f t="shared" si="136"/>
        <v>0</v>
      </c>
      <c r="S384" s="39">
        <f t="shared" si="136"/>
        <v>0</v>
      </c>
      <c r="T384" s="39">
        <f t="shared" si="136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6"/>
        <v>0</v>
      </c>
      <c r="H385" s="39">
        <f t="shared" si="136"/>
        <v>0</v>
      </c>
      <c r="I385" s="39">
        <f t="shared" si="136"/>
        <v>0</v>
      </c>
      <c r="J385" s="39">
        <f t="shared" si="136"/>
        <v>0</v>
      </c>
      <c r="K385" s="39">
        <f t="shared" si="136"/>
        <v>0</v>
      </c>
      <c r="L385" s="39">
        <f t="shared" si="136"/>
        <v>0</v>
      </c>
      <c r="M385" s="39">
        <f t="shared" si="136"/>
        <v>0</v>
      </c>
      <c r="N385" s="39">
        <f t="shared" si="136"/>
        <v>0</v>
      </c>
      <c r="O385" s="39">
        <f t="shared" si="136"/>
        <v>0</v>
      </c>
      <c r="P385" s="39">
        <f t="shared" si="136"/>
        <v>0</v>
      </c>
      <c r="Q385" s="39">
        <f t="shared" si="136"/>
        <v>0</v>
      </c>
      <c r="R385" s="39">
        <f t="shared" si="136"/>
        <v>0</v>
      </c>
      <c r="S385" s="39">
        <f t="shared" si="136"/>
        <v>0</v>
      </c>
      <c r="T385" s="39">
        <f t="shared" si="136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6"/>
        <v>0</v>
      </c>
      <c r="H386" s="39">
        <f t="shared" si="136"/>
        <v>0</v>
      </c>
      <c r="I386" s="39">
        <f t="shared" si="136"/>
        <v>0</v>
      </c>
      <c r="J386" s="39">
        <f t="shared" si="136"/>
        <v>0</v>
      </c>
      <c r="K386" s="39">
        <f t="shared" si="136"/>
        <v>0</v>
      </c>
      <c r="L386" s="39">
        <f t="shared" si="136"/>
        <v>0</v>
      </c>
      <c r="M386" s="39">
        <f t="shared" si="136"/>
        <v>0</v>
      </c>
      <c r="N386" s="39">
        <f t="shared" si="136"/>
        <v>0</v>
      </c>
      <c r="O386" s="39">
        <f t="shared" si="136"/>
        <v>0</v>
      </c>
      <c r="P386" s="39">
        <f t="shared" si="136"/>
        <v>0</v>
      </c>
      <c r="Q386" s="39">
        <f t="shared" si="136"/>
        <v>0</v>
      </c>
      <c r="R386" s="39">
        <f t="shared" si="136"/>
        <v>0</v>
      </c>
      <c r="S386" s="39">
        <f t="shared" si="136"/>
        <v>0</v>
      </c>
      <c r="T386" s="39">
        <f t="shared" si="136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6"/>
        <v>0</v>
      </c>
      <c r="H387" s="39">
        <f t="shared" si="136"/>
        <v>0</v>
      </c>
      <c r="I387" s="39">
        <f t="shared" si="136"/>
        <v>0</v>
      </c>
      <c r="J387" s="39">
        <f t="shared" si="136"/>
        <v>0</v>
      </c>
      <c r="K387" s="39">
        <f t="shared" si="136"/>
        <v>0</v>
      </c>
      <c r="L387" s="39">
        <f t="shared" si="136"/>
        <v>0</v>
      </c>
      <c r="M387" s="39">
        <f t="shared" si="136"/>
        <v>0</v>
      </c>
      <c r="N387" s="39">
        <f t="shared" si="136"/>
        <v>0</v>
      </c>
      <c r="O387" s="39">
        <f t="shared" si="136"/>
        <v>0</v>
      </c>
      <c r="P387" s="39">
        <f t="shared" si="136"/>
        <v>0</v>
      </c>
      <c r="Q387" s="39">
        <f t="shared" si="136"/>
        <v>0</v>
      </c>
      <c r="R387" s="39">
        <f t="shared" si="136"/>
        <v>0</v>
      </c>
      <c r="S387" s="39">
        <f t="shared" si="136"/>
        <v>0</v>
      </c>
      <c r="T387" s="39">
        <f t="shared" si="136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6"/>
        <v>0</v>
      </c>
      <c r="H388" s="39">
        <f t="shared" si="136"/>
        <v>0</v>
      </c>
      <c r="I388" s="39">
        <f t="shared" si="136"/>
        <v>0</v>
      </c>
      <c r="J388" s="39">
        <f t="shared" si="136"/>
        <v>0</v>
      </c>
      <c r="K388" s="39">
        <f t="shared" si="136"/>
        <v>0</v>
      </c>
      <c r="L388" s="39">
        <f t="shared" si="136"/>
        <v>0</v>
      </c>
      <c r="M388" s="39">
        <f t="shared" si="136"/>
        <v>0</v>
      </c>
      <c r="N388" s="39">
        <f t="shared" si="136"/>
        <v>0</v>
      </c>
      <c r="O388" s="39">
        <f t="shared" si="136"/>
        <v>0</v>
      </c>
      <c r="P388" s="39">
        <f t="shared" si="136"/>
        <v>0</v>
      </c>
      <c r="Q388" s="39">
        <f t="shared" si="136"/>
        <v>0</v>
      </c>
      <c r="R388" s="39">
        <f t="shared" si="136"/>
        <v>0</v>
      </c>
      <c r="S388" s="39">
        <f t="shared" si="136"/>
        <v>0</v>
      </c>
      <c r="T388" s="39">
        <f t="shared" si="136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6"/>
        <v>0</v>
      </c>
      <c r="H389" s="39">
        <f t="shared" si="136"/>
        <v>0</v>
      </c>
      <c r="I389" s="39">
        <f t="shared" si="136"/>
        <v>0</v>
      </c>
      <c r="J389" s="39">
        <f t="shared" si="136"/>
        <v>0</v>
      </c>
      <c r="K389" s="39">
        <f t="shared" si="136"/>
        <v>0</v>
      </c>
      <c r="L389" s="39">
        <f t="shared" si="136"/>
        <v>0</v>
      </c>
      <c r="M389" s="39">
        <f t="shared" si="136"/>
        <v>0</v>
      </c>
      <c r="N389" s="39">
        <f t="shared" si="136"/>
        <v>0</v>
      </c>
      <c r="O389" s="39">
        <f t="shared" si="136"/>
        <v>0</v>
      </c>
      <c r="P389" s="39">
        <f t="shared" si="136"/>
        <v>0</v>
      </c>
      <c r="Q389" s="39">
        <f t="shared" si="136"/>
        <v>0</v>
      </c>
      <c r="R389" s="39">
        <f t="shared" si="136"/>
        <v>0</v>
      </c>
      <c r="S389" s="39">
        <f t="shared" si="136"/>
        <v>0</v>
      </c>
      <c r="T389" s="39">
        <f t="shared" si="136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6"/>
        <v>0</v>
      </c>
      <c r="H390" s="39">
        <f t="shared" si="136"/>
        <v>0</v>
      </c>
      <c r="I390" s="39">
        <f t="shared" si="136"/>
        <v>0</v>
      </c>
      <c r="J390" s="39">
        <f t="shared" si="136"/>
        <v>0</v>
      </c>
      <c r="K390" s="39">
        <f t="shared" si="136"/>
        <v>0</v>
      </c>
      <c r="L390" s="39">
        <f t="shared" si="136"/>
        <v>0</v>
      </c>
      <c r="M390" s="39">
        <f t="shared" si="136"/>
        <v>0</v>
      </c>
      <c r="N390" s="39">
        <f t="shared" si="136"/>
        <v>0</v>
      </c>
      <c r="O390" s="39">
        <f t="shared" si="136"/>
        <v>0</v>
      </c>
      <c r="P390" s="39">
        <f t="shared" si="136"/>
        <v>0</v>
      </c>
      <c r="Q390" s="39">
        <f t="shared" si="136"/>
        <v>0</v>
      </c>
      <c r="R390" s="39">
        <f t="shared" si="136"/>
        <v>0</v>
      </c>
      <c r="S390" s="39">
        <f t="shared" si="136"/>
        <v>0</v>
      </c>
      <c r="T390" s="39">
        <f t="shared" si="136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6"/>
        <v>0</v>
      </c>
      <c r="H391" s="39">
        <f t="shared" si="136"/>
        <v>0</v>
      </c>
      <c r="I391" s="39">
        <f t="shared" si="136"/>
        <v>0</v>
      </c>
      <c r="J391" s="39">
        <f t="shared" si="136"/>
        <v>0</v>
      </c>
      <c r="K391" s="39">
        <f t="shared" si="136"/>
        <v>0</v>
      </c>
      <c r="L391" s="39">
        <f t="shared" si="136"/>
        <v>0</v>
      </c>
      <c r="M391" s="39">
        <f t="shared" si="136"/>
        <v>0</v>
      </c>
      <c r="N391" s="39">
        <f t="shared" si="136"/>
        <v>0</v>
      </c>
      <c r="O391" s="39">
        <f t="shared" si="136"/>
        <v>0</v>
      </c>
      <c r="P391" s="39">
        <f t="shared" si="136"/>
        <v>0</v>
      </c>
      <c r="Q391" s="39">
        <f t="shared" si="136"/>
        <v>0</v>
      </c>
      <c r="R391" s="39">
        <f t="shared" si="136"/>
        <v>0</v>
      </c>
      <c r="S391" s="39">
        <f t="shared" si="136"/>
        <v>0</v>
      </c>
      <c r="T391" s="39">
        <f t="shared" si="136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6"/>
        <v>0</v>
      </c>
      <c r="H392" s="39">
        <f t="shared" si="136"/>
        <v>0</v>
      </c>
      <c r="I392" s="39">
        <f t="shared" si="136"/>
        <v>0</v>
      </c>
      <c r="J392" s="39">
        <f t="shared" si="136"/>
        <v>0</v>
      </c>
      <c r="K392" s="39">
        <f t="shared" si="136"/>
        <v>0</v>
      </c>
      <c r="L392" s="39">
        <f t="shared" si="136"/>
        <v>0</v>
      </c>
      <c r="M392" s="39">
        <f t="shared" si="136"/>
        <v>0</v>
      </c>
      <c r="N392" s="39">
        <f t="shared" si="136"/>
        <v>0</v>
      </c>
      <c r="O392" s="39">
        <f t="shared" si="136"/>
        <v>0</v>
      </c>
      <c r="P392" s="39">
        <f t="shared" si="136"/>
        <v>0</v>
      </c>
      <c r="Q392" s="39">
        <f t="shared" si="136"/>
        <v>0</v>
      </c>
      <c r="R392" s="39">
        <f t="shared" si="136"/>
        <v>0</v>
      </c>
      <c r="S392" s="39">
        <f t="shared" si="136"/>
        <v>0</v>
      </c>
      <c r="T392" s="39">
        <f t="shared" si="136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6"/>
        <v>0</v>
      </c>
      <c r="H393" s="39">
        <f t="shared" si="136"/>
        <v>0</v>
      </c>
      <c r="I393" s="39">
        <f t="shared" si="136"/>
        <v>0</v>
      </c>
      <c r="J393" s="39">
        <f t="shared" si="136"/>
        <v>0</v>
      </c>
      <c r="K393" s="39">
        <f t="shared" si="136"/>
        <v>0</v>
      </c>
      <c r="L393" s="39">
        <f t="shared" si="136"/>
        <v>0</v>
      </c>
      <c r="M393" s="39">
        <f t="shared" si="136"/>
        <v>0</v>
      </c>
      <c r="N393" s="39">
        <f t="shared" si="136"/>
        <v>0</v>
      </c>
      <c r="O393" s="39">
        <f t="shared" si="136"/>
        <v>0</v>
      </c>
      <c r="P393" s="39">
        <f t="shared" si="136"/>
        <v>0</v>
      </c>
      <c r="Q393" s="39">
        <f t="shared" si="136"/>
        <v>0</v>
      </c>
      <c r="R393" s="39">
        <f t="shared" si="136"/>
        <v>0</v>
      </c>
      <c r="S393" s="39">
        <f t="shared" si="136"/>
        <v>0</v>
      </c>
      <c r="T393" s="39">
        <f t="shared" si="136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6"/>
        <v>0</v>
      </c>
      <c r="H394" s="39">
        <f t="shared" si="136"/>
        <v>0</v>
      </c>
      <c r="I394" s="39">
        <f t="shared" si="136"/>
        <v>0</v>
      </c>
      <c r="J394" s="39">
        <f t="shared" si="136"/>
        <v>0</v>
      </c>
      <c r="K394" s="39">
        <f t="shared" si="136"/>
        <v>0</v>
      </c>
      <c r="L394" s="39">
        <f t="shared" si="136"/>
        <v>0</v>
      </c>
      <c r="M394" s="39">
        <f t="shared" si="136"/>
        <v>0</v>
      </c>
      <c r="N394" s="39">
        <f t="shared" si="136"/>
        <v>0</v>
      </c>
      <c r="O394" s="39">
        <f t="shared" si="136"/>
        <v>0</v>
      </c>
      <c r="P394" s="39">
        <f t="shared" si="136"/>
        <v>0</v>
      </c>
      <c r="Q394" s="39">
        <f t="shared" si="136"/>
        <v>0</v>
      </c>
      <c r="R394" s="39">
        <f t="shared" si="136"/>
        <v>0</v>
      </c>
      <c r="S394" s="39">
        <f t="shared" si="136"/>
        <v>0</v>
      </c>
      <c r="T394" s="39">
        <f t="shared" si="136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6"/>
        <v>0</v>
      </c>
      <c r="H395" s="39">
        <f t="shared" si="136"/>
        <v>0</v>
      </c>
      <c r="I395" s="39">
        <f t="shared" si="136"/>
        <v>0</v>
      </c>
      <c r="J395" s="39">
        <f t="shared" si="136"/>
        <v>0</v>
      </c>
      <c r="K395" s="39">
        <f t="shared" si="136"/>
        <v>0</v>
      </c>
      <c r="L395" s="39">
        <f t="shared" si="136"/>
        <v>0</v>
      </c>
      <c r="M395" s="39">
        <f t="shared" si="136"/>
        <v>0</v>
      </c>
      <c r="N395" s="39">
        <f t="shared" si="136"/>
        <v>0</v>
      </c>
      <c r="O395" s="39">
        <f t="shared" si="136"/>
        <v>0</v>
      </c>
      <c r="P395" s="39">
        <f t="shared" si="136"/>
        <v>0</v>
      </c>
      <c r="Q395" s="39">
        <f t="shared" si="136"/>
        <v>0</v>
      </c>
      <c r="R395" s="39">
        <f t="shared" si="136"/>
        <v>0</v>
      </c>
      <c r="S395" s="39">
        <f t="shared" si="136"/>
        <v>0</v>
      </c>
      <c r="T395" s="39">
        <f t="shared" si="136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7">1-G399</f>
        <v>1</v>
      </c>
      <c r="H398" s="39">
        <f t="shared" si="137"/>
        <v>1</v>
      </c>
      <c r="I398" s="39">
        <f t="shared" si="137"/>
        <v>1</v>
      </c>
      <c r="J398" s="39">
        <f t="shared" si="137"/>
        <v>1</v>
      </c>
      <c r="K398" s="39">
        <f t="shared" si="137"/>
        <v>1</v>
      </c>
      <c r="L398" s="39">
        <f t="shared" si="137"/>
        <v>1</v>
      </c>
      <c r="M398" s="39">
        <f t="shared" si="137"/>
        <v>1</v>
      </c>
      <c r="N398" s="39">
        <f t="shared" si="137"/>
        <v>1</v>
      </c>
      <c r="O398" s="39">
        <f t="shared" si="137"/>
        <v>1</v>
      </c>
      <c r="P398" s="39">
        <f t="shared" si="137"/>
        <v>1</v>
      </c>
      <c r="Q398" s="39">
        <f t="shared" si="137"/>
        <v>1</v>
      </c>
      <c r="R398" s="39">
        <f t="shared" si="137"/>
        <v>1</v>
      </c>
      <c r="S398" s="39">
        <f t="shared" si="137"/>
        <v>1</v>
      </c>
      <c r="T398" s="39">
        <f t="shared" si="137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8">H313+G399</f>
        <v>0</v>
      </c>
      <c r="I399" s="39">
        <f t="shared" si="138"/>
        <v>0</v>
      </c>
      <c r="J399" s="39">
        <f t="shared" si="138"/>
        <v>0</v>
      </c>
      <c r="K399" s="39">
        <f t="shared" si="138"/>
        <v>0</v>
      </c>
      <c r="L399" s="39">
        <f t="shared" si="138"/>
        <v>0</v>
      </c>
      <c r="M399" s="39">
        <f t="shared" si="138"/>
        <v>0</v>
      </c>
      <c r="N399" s="39">
        <f t="shared" si="138"/>
        <v>0</v>
      </c>
      <c r="O399" s="39">
        <f t="shared" si="138"/>
        <v>0</v>
      </c>
      <c r="P399" s="39">
        <f t="shared" si="138"/>
        <v>0</v>
      </c>
      <c r="Q399" s="39">
        <f t="shared" si="138"/>
        <v>0</v>
      </c>
      <c r="R399" s="39">
        <f t="shared" si="138"/>
        <v>0</v>
      </c>
      <c r="S399" s="39">
        <f t="shared" si="138"/>
        <v>0</v>
      </c>
      <c r="T399" s="39">
        <f t="shared" si="138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9">1-G403</f>
        <v>1</v>
      </c>
      <c r="H402" s="39">
        <f t="shared" si="139"/>
        <v>1</v>
      </c>
      <c r="I402" s="39">
        <f t="shared" si="139"/>
        <v>1</v>
      </c>
      <c r="J402" s="39">
        <f t="shared" si="139"/>
        <v>1</v>
      </c>
      <c r="K402" s="39">
        <f t="shared" si="139"/>
        <v>1</v>
      </c>
      <c r="L402" s="39">
        <f t="shared" si="139"/>
        <v>1</v>
      </c>
      <c r="M402" s="39">
        <f t="shared" si="139"/>
        <v>1</v>
      </c>
      <c r="N402" s="39">
        <f t="shared" si="139"/>
        <v>1</v>
      </c>
      <c r="O402" s="39">
        <f t="shared" si="139"/>
        <v>1</v>
      </c>
      <c r="P402" s="39">
        <f t="shared" si="139"/>
        <v>1</v>
      </c>
      <c r="Q402" s="39">
        <f t="shared" si="139"/>
        <v>1</v>
      </c>
      <c r="R402" s="39">
        <f t="shared" si="139"/>
        <v>1</v>
      </c>
      <c r="S402" s="39">
        <f t="shared" si="139"/>
        <v>1</v>
      </c>
      <c r="T402" s="39">
        <f t="shared" si="139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40">H330+G403</f>
        <v>0</v>
      </c>
      <c r="I403" s="39">
        <f t="shared" si="140"/>
        <v>0</v>
      </c>
      <c r="J403" s="39">
        <f t="shared" si="140"/>
        <v>0</v>
      </c>
      <c r="K403" s="39">
        <f t="shared" si="140"/>
        <v>0</v>
      </c>
      <c r="L403" s="39">
        <f t="shared" si="140"/>
        <v>0</v>
      </c>
      <c r="M403" s="39">
        <f t="shared" si="140"/>
        <v>0</v>
      </c>
      <c r="N403" s="39">
        <f t="shared" si="140"/>
        <v>0</v>
      </c>
      <c r="O403" s="39">
        <f t="shared" si="140"/>
        <v>0</v>
      </c>
      <c r="P403" s="39">
        <f t="shared" si="140"/>
        <v>0</v>
      </c>
      <c r="Q403" s="39">
        <f t="shared" si="140"/>
        <v>0</v>
      </c>
      <c r="R403" s="39">
        <f t="shared" si="140"/>
        <v>0</v>
      </c>
      <c r="S403" s="39">
        <f t="shared" si="140"/>
        <v>0</v>
      </c>
      <c r="T403" s="39">
        <f t="shared" si="140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1">1-G407</f>
        <v>1</v>
      </c>
      <c r="H406" s="39">
        <f t="shared" si="141"/>
        <v>1</v>
      </c>
      <c r="I406" s="39">
        <f t="shared" si="141"/>
        <v>1</v>
      </c>
      <c r="J406" s="39">
        <f t="shared" si="141"/>
        <v>1</v>
      </c>
      <c r="K406" s="39">
        <f t="shared" si="141"/>
        <v>1</v>
      </c>
      <c r="L406" s="39">
        <f t="shared" si="141"/>
        <v>1</v>
      </c>
      <c r="M406" s="39">
        <f t="shared" si="141"/>
        <v>1</v>
      </c>
      <c r="N406" s="39">
        <f t="shared" si="141"/>
        <v>1</v>
      </c>
      <c r="O406" s="39">
        <f t="shared" si="141"/>
        <v>1</v>
      </c>
      <c r="P406" s="39">
        <f t="shared" si="141"/>
        <v>1</v>
      </c>
      <c r="Q406" s="39">
        <f t="shared" si="141"/>
        <v>1</v>
      </c>
      <c r="R406" s="39">
        <f t="shared" si="141"/>
        <v>1</v>
      </c>
      <c r="S406" s="39">
        <f t="shared" si="141"/>
        <v>1</v>
      </c>
      <c r="T406" s="39">
        <f t="shared" si="141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2">H347+G407</f>
        <v>0</v>
      </c>
      <c r="I407" s="39">
        <f t="shared" si="142"/>
        <v>0</v>
      </c>
      <c r="J407" s="39">
        <f t="shared" si="142"/>
        <v>0</v>
      </c>
      <c r="K407" s="39">
        <f t="shared" si="142"/>
        <v>0</v>
      </c>
      <c r="L407" s="39">
        <f t="shared" si="142"/>
        <v>0</v>
      </c>
      <c r="M407" s="39">
        <f t="shared" si="142"/>
        <v>0</v>
      </c>
      <c r="N407" s="39">
        <f t="shared" si="142"/>
        <v>0</v>
      </c>
      <c r="O407" s="39">
        <f t="shared" si="142"/>
        <v>0</v>
      </c>
      <c r="P407" s="39">
        <f t="shared" si="142"/>
        <v>0</v>
      </c>
      <c r="Q407" s="39">
        <f t="shared" si="142"/>
        <v>0</v>
      </c>
      <c r="R407" s="39">
        <f t="shared" si="142"/>
        <v>0</v>
      </c>
      <c r="S407" s="39">
        <f t="shared" si="142"/>
        <v>0</v>
      </c>
      <c r="T407" s="39">
        <f t="shared" si="142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3">1-G411</f>
        <v>1</v>
      </c>
      <c r="H410" s="39">
        <f t="shared" si="143"/>
        <v>1</v>
      </c>
      <c r="I410" s="39">
        <f t="shared" si="143"/>
        <v>1</v>
      </c>
      <c r="J410" s="39">
        <f t="shared" si="143"/>
        <v>1</v>
      </c>
      <c r="K410" s="39">
        <f t="shared" si="143"/>
        <v>1</v>
      </c>
      <c r="L410" s="39">
        <f t="shared" si="143"/>
        <v>1</v>
      </c>
      <c r="M410" s="39">
        <f t="shared" si="143"/>
        <v>1</v>
      </c>
      <c r="N410" s="39">
        <f t="shared" si="143"/>
        <v>1</v>
      </c>
      <c r="O410" s="39">
        <f t="shared" si="143"/>
        <v>1</v>
      </c>
      <c r="P410" s="39">
        <f t="shared" si="143"/>
        <v>1</v>
      </c>
      <c r="Q410" s="39">
        <f t="shared" si="143"/>
        <v>1</v>
      </c>
      <c r="R410" s="39">
        <f t="shared" si="143"/>
        <v>1</v>
      </c>
      <c r="S410" s="39">
        <f t="shared" si="143"/>
        <v>1</v>
      </c>
      <c r="T410" s="39">
        <f t="shared" si="143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4">H364+G411</f>
        <v>0</v>
      </c>
      <c r="I411" s="39">
        <f t="shared" si="144"/>
        <v>0</v>
      </c>
      <c r="J411" s="39">
        <f t="shared" si="144"/>
        <v>0</v>
      </c>
      <c r="K411" s="39">
        <f t="shared" si="144"/>
        <v>0</v>
      </c>
      <c r="L411" s="39">
        <f t="shared" si="144"/>
        <v>0</v>
      </c>
      <c r="M411" s="39">
        <f t="shared" si="144"/>
        <v>0</v>
      </c>
      <c r="N411" s="39">
        <f t="shared" si="144"/>
        <v>0</v>
      </c>
      <c r="O411" s="39">
        <f t="shared" si="144"/>
        <v>0</v>
      </c>
      <c r="P411" s="39">
        <f t="shared" si="144"/>
        <v>0</v>
      </c>
      <c r="Q411" s="39">
        <f t="shared" si="144"/>
        <v>0</v>
      </c>
      <c r="R411" s="39">
        <f t="shared" si="144"/>
        <v>0</v>
      </c>
      <c r="S411" s="39">
        <f t="shared" si="144"/>
        <v>0</v>
      </c>
      <c r="T411" s="39">
        <f t="shared" si="144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5">1-G415</f>
        <v>1</v>
      </c>
      <c r="H414" s="39">
        <f t="shared" si="145"/>
        <v>1</v>
      </c>
      <c r="I414" s="39">
        <f t="shared" si="145"/>
        <v>1</v>
      </c>
      <c r="J414" s="39">
        <f t="shared" si="145"/>
        <v>1</v>
      </c>
      <c r="K414" s="39">
        <f t="shared" si="145"/>
        <v>1</v>
      </c>
      <c r="L414" s="39">
        <f t="shared" si="145"/>
        <v>1</v>
      </c>
      <c r="M414" s="39">
        <f t="shared" si="145"/>
        <v>1</v>
      </c>
      <c r="N414" s="39">
        <f t="shared" si="145"/>
        <v>1</v>
      </c>
      <c r="O414" s="39">
        <f t="shared" si="145"/>
        <v>1</v>
      </c>
      <c r="P414" s="39">
        <f t="shared" si="145"/>
        <v>1</v>
      </c>
      <c r="Q414" s="39">
        <f t="shared" si="145"/>
        <v>1</v>
      </c>
      <c r="R414" s="39">
        <f t="shared" si="145"/>
        <v>1</v>
      </c>
      <c r="S414" s="39">
        <f t="shared" si="145"/>
        <v>1</v>
      </c>
      <c r="T414" s="39">
        <f t="shared" si="145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6">H381+G415</f>
        <v>0</v>
      </c>
      <c r="I415" s="39">
        <f t="shared" si="146"/>
        <v>0</v>
      </c>
      <c r="J415" s="39">
        <f t="shared" si="146"/>
        <v>0</v>
      </c>
      <c r="K415" s="39">
        <f t="shared" si="146"/>
        <v>0</v>
      </c>
      <c r="L415" s="39">
        <f t="shared" si="146"/>
        <v>0</v>
      </c>
      <c r="M415" s="39">
        <f t="shared" si="146"/>
        <v>0</v>
      </c>
      <c r="N415" s="39">
        <f t="shared" si="146"/>
        <v>0</v>
      </c>
      <c r="O415" s="39">
        <f t="shared" si="146"/>
        <v>0</v>
      </c>
      <c r="P415" s="39">
        <f t="shared" si="146"/>
        <v>0</v>
      </c>
      <c r="Q415" s="39">
        <f t="shared" si="146"/>
        <v>0</v>
      </c>
      <c r="R415" s="39">
        <f t="shared" si="146"/>
        <v>0</v>
      </c>
      <c r="S415" s="39">
        <f t="shared" si="146"/>
        <v>0</v>
      </c>
      <c r="T415" s="39">
        <f t="shared" si="146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7">SUM(G418:G422)</f>
        <v>0</v>
      </c>
      <c r="H417" s="38">
        <f t="shared" ca="1" si="147"/>
        <v>0</v>
      </c>
      <c r="I417" s="38">
        <f t="shared" ca="1" si="147"/>
        <v>0</v>
      </c>
      <c r="J417" s="38">
        <f t="shared" ca="1" si="147"/>
        <v>0</v>
      </c>
      <c r="K417" s="38">
        <f t="shared" ca="1" si="147"/>
        <v>0</v>
      </c>
      <c r="L417" s="38">
        <f t="shared" ca="1" si="147"/>
        <v>0</v>
      </c>
      <c r="M417" s="38">
        <f t="shared" ca="1" si="147"/>
        <v>0</v>
      </c>
      <c r="N417" s="38">
        <f t="shared" ca="1" si="147"/>
        <v>0</v>
      </c>
      <c r="O417" s="38">
        <f t="shared" ca="1" si="147"/>
        <v>0</v>
      </c>
      <c r="P417" s="38">
        <f t="shared" ca="1" si="147"/>
        <v>0</v>
      </c>
      <c r="Q417" s="38">
        <f t="shared" ca="1" si="147"/>
        <v>0</v>
      </c>
      <c r="R417" s="38">
        <f t="shared" ca="1" si="147"/>
        <v>0</v>
      </c>
      <c r="S417" s="38">
        <f t="shared" ca="1" si="147"/>
        <v>0</v>
      </c>
      <c r="T417" s="38">
        <f t="shared" ca="1" si="147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SUMPRODUCT(F$313:F$327,$AC$313:$AC$327)*F249</f>
        <v>0</v>
      </c>
      <c r="G418" s="38">
        <f t="shared" ref="G418:T418" ca="1" si="148">SUMPRODUCT(G$313:G$327,$AC$313:$AC$327)*G249</f>
        <v>0</v>
      </c>
      <c r="H418" s="38">
        <f t="shared" ca="1" si="148"/>
        <v>0</v>
      </c>
      <c r="I418" s="38">
        <f t="shared" ca="1" si="148"/>
        <v>0</v>
      </c>
      <c r="J418" s="38">
        <f t="shared" ca="1" si="148"/>
        <v>0</v>
      </c>
      <c r="K418" s="38">
        <f t="shared" ca="1" si="148"/>
        <v>0</v>
      </c>
      <c r="L418" s="38">
        <f t="shared" ca="1" si="148"/>
        <v>0</v>
      </c>
      <c r="M418" s="38">
        <f t="shared" ca="1" si="148"/>
        <v>0</v>
      </c>
      <c r="N418" s="38">
        <f t="shared" ca="1" si="148"/>
        <v>0</v>
      </c>
      <c r="O418" s="38">
        <f t="shared" ca="1" si="148"/>
        <v>0</v>
      </c>
      <c r="P418" s="38">
        <f t="shared" ca="1" si="148"/>
        <v>0</v>
      </c>
      <c r="Q418" s="38">
        <f t="shared" ca="1" si="148"/>
        <v>0</v>
      </c>
      <c r="R418" s="38">
        <f t="shared" ca="1" si="148"/>
        <v>0</v>
      </c>
      <c r="S418" s="38">
        <f t="shared" ca="1" si="148"/>
        <v>0</v>
      </c>
      <c r="T418" s="38">
        <f t="shared" ca="1" si="148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t="shared" ref="F419:T422" ca="1" si="149">SUMPRODUCT(F$313:F$327,$AC$313:$AC$327)*F250</f>
        <v>0</v>
      </c>
      <c r="G419" s="38">
        <f t="shared" ca="1" si="149"/>
        <v>0</v>
      </c>
      <c r="H419" s="38">
        <f t="shared" ca="1" si="149"/>
        <v>0</v>
      </c>
      <c r="I419" s="38">
        <f t="shared" ca="1" si="149"/>
        <v>0</v>
      </c>
      <c r="J419" s="38">
        <f t="shared" ca="1" si="149"/>
        <v>0</v>
      </c>
      <c r="K419" s="38">
        <f t="shared" ca="1" si="149"/>
        <v>0</v>
      </c>
      <c r="L419" s="38">
        <f t="shared" ca="1" si="149"/>
        <v>0</v>
      </c>
      <c r="M419" s="38">
        <f t="shared" ca="1" si="149"/>
        <v>0</v>
      </c>
      <c r="N419" s="38">
        <f t="shared" ca="1" si="149"/>
        <v>0</v>
      </c>
      <c r="O419" s="38">
        <f t="shared" ca="1" si="149"/>
        <v>0</v>
      </c>
      <c r="P419" s="38">
        <f t="shared" ca="1" si="149"/>
        <v>0</v>
      </c>
      <c r="Q419" s="38">
        <f t="shared" ca="1" si="149"/>
        <v>0</v>
      </c>
      <c r="R419" s="38">
        <f t="shared" ca="1" si="149"/>
        <v>0</v>
      </c>
      <c r="S419" s="38">
        <f t="shared" ca="1" si="149"/>
        <v>0</v>
      </c>
      <c r="T419" s="38">
        <f t="shared" ca="1" si="149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t="shared" ca="1" si="149"/>
        <v>0</v>
      </c>
      <c r="G420" s="38">
        <f t="shared" ca="1" si="149"/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t="shared" ca="1" si="149"/>
        <v>0</v>
      </c>
      <c r="G421" s="38">
        <f t="shared" ca="1" si="149"/>
        <v>0</v>
      </c>
      <c r="H421" s="38">
        <f t="shared" ca="1" si="149"/>
        <v>0</v>
      </c>
      <c r="I421" s="38">
        <f t="shared" ca="1" si="149"/>
        <v>0</v>
      </c>
      <c r="J421" s="38">
        <f t="shared" ca="1" si="149"/>
        <v>0</v>
      </c>
      <c r="K421" s="38">
        <f t="shared" ca="1" si="149"/>
        <v>0</v>
      </c>
      <c r="L421" s="38">
        <f t="shared" ca="1" si="149"/>
        <v>0</v>
      </c>
      <c r="M421" s="38">
        <f t="shared" ca="1" si="149"/>
        <v>0</v>
      </c>
      <c r="N421" s="38">
        <f t="shared" ca="1" si="149"/>
        <v>0</v>
      </c>
      <c r="O421" s="38">
        <f t="shared" ca="1" si="149"/>
        <v>0</v>
      </c>
      <c r="P421" s="38">
        <f t="shared" ca="1" si="149"/>
        <v>0</v>
      </c>
      <c r="Q421" s="38">
        <f t="shared" ca="1" si="149"/>
        <v>0</v>
      </c>
      <c r="R421" s="38">
        <f t="shared" ca="1" si="149"/>
        <v>0</v>
      </c>
      <c r="S421" s="38">
        <f t="shared" ca="1" si="149"/>
        <v>0</v>
      </c>
      <c r="T421" s="38">
        <f t="shared" ca="1" si="149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t="shared" ca="1" si="149"/>
        <v>0</v>
      </c>
      <c r="G422" s="38">
        <f t="shared" ca="1" si="149"/>
        <v>0</v>
      </c>
      <c r="H422" s="38">
        <f t="shared" ca="1" si="149"/>
        <v>0</v>
      </c>
      <c r="I422" s="38">
        <f t="shared" ca="1" si="149"/>
        <v>0</v>
      </c>
      <c r="J422" s="38">
        <f t="shared" ca="1" si="149"/>
        <v>0</v>
      </c>
      <c r="K422" s="38">
        <f t="shared" ca="1" si="149"/>
        <v>0</v>
      </c>
      <c r="L422" s="38">
        <f t="shared" ca="1" si="149"/>
        <v>0</v>
      </c>
      <c r="M422" s="38">
        <f t="shared" ca="1" si="149"/>
        <v>0</v>
      </c>
      <c r="N422" s="38">
        <f t="shared" ca="1" si="149"/>
        <v>0</v>
      </c>
      <c r="O422" s="38">
        <f t="shared" ca="1" si="149"/>
        <v>0</v>
      </c>
      <c r="P422" s="38">
        <f t="shared" ca="1" si="149"/>
        <v>0</v>
      </c>
      <c r="Q422" s="38">
        <f t="shared" ca="1" si="149"/>
        <v>0</v>
      </c>
      <c r="R422" s="38">
        <f t="shared" ca="1" si="149"/>
        <v>0</v>
      </c>
      <c r="S422" s="38">
        <f t="shared" ca="1" si="149"/>
        <v>0</v>
      </c>
      <c r="T422" s="38">
        <f t="shared" ca="1" si="149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0">SUM(G425:G429)</f>
        <v>0</v>
      </c>
      <c r="H424" s="38">
        <f t="shared" si="150"/>
        <v>0</v>
      </c>
      <c r="I424" s="38">
        <f t="shared" si="150"/>
        <v>0</v>
      </c>
      <c r="J424" s="38">
        <f t="shared" si="150"/>
        <v>0</v>
      </c>
      <c r="K424" s="38">
        <f t="shared" si="150"/>
        <v>0</v>
      </c>
      <c r="L424" s="38">
        <f t="shared" si="150"/>
        <v>0</v>
      </c>
      <c r="M424" s="38">
        <f t="shared" si="150"/>
        <v>0</v>
      </c>
      <c r="N424" s="38">
        <f t="shared" si="150"/>
        <v>0</v>
      </c>
      <c r="O424" s="38">
        <f t="shared" si="150"/>
        <v>0</v>
      </c>
      <c r="P424" s="38">
        <f t="shared" si="150"/>
        <v>0</v>
      </c>
      <c r="Q424" s="38">
        <f t="shared" si="150"/>
        <v>0</v>
      </c>
      <c r="R424" s="38">
        <f t="shared" si="150"/>
        <v>0</v>
      </c>
      <c r="S424" s="38">
        <f t="shared" si="150"/>
        <v>0</v>
      </c>
      <c r="T424" s="38">
        <f t="shared" si="150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1">F399*F6</f>
        <v>0</v>
      </c>
      <c r="G425" s="38">
        <f t="shared" si="151"/>
        <v>0</v>
      </c>
      <c r="H425" s="38">
        <f t="shared" si="151"/>
        <v>0</v>
      </c>
      <c r="I425" s="38">
        <f t="shared" si="151"/>
        <v>0</v>
      </c>
      <c r="J425" s="38">
        <f t="shared" si="151"/>
        <v>0</v>
      </c>
      <c r="K425" s="38">
        <f t="shared" si="151"/>
        <v>0</v>
      </c>
      <c r="L425" s="38">
        <f t="shared" si="151"/>
        <v>0</v>
      </c>
      <c r="M425" s="38">
        <f t="shared" si="151"/>
        <v>0</v>
      </c>
      <c r="N425" s="38">
        <f t="shared" si="151"/>
        <v>0</v>
      </c>
      <c r="O425" s="38">
        <f t="shared" si="151"/>
        <v>0</v>
      </c>
      <c r="P425" s="38">
        <f t="shared" si="151"/>
        <v>0</v>
      </c>
      <c r="Q425" s="38">
        <f t="shared" si="151"/>
        <v>0</v>
      </c>
      <c r="R425" s="38">
        <f t="shared" si="151"/>
        <v>0</v>
      </c>
      <c r="S425" s="38">
        <f t="shared" si="151"/>
        <v>0</v>
      </c>
      <c r="T425" s="38">
        <f t="shared" si="151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2">F403*F7</f>
        <v>0</v>
      </c>
      <c r="G426" s="38">
        <f t="shared" si="152"/>
        <v>0</v>
      </c>
      <c r="H426" s="38">
        <f t="shared" si="152"/>
        <v>0</v>
      </c>
      <c r="I426" s="38">
        <f t="shared" si="152"/>
        <v>0</v>
      </c>
      <c r="J426" s="38">
        <f t="shared" si="152"/>
        <v>0</v>
      </c>
      <c r="K426" s="38">
        <f t="shared" si="152"/>
        <v>0</v>
      </c>
      <c r="L426" s="38">
        <f t="shared" si="152"/>
        <v>0</v>
      </c>
      <c r="M426" s="38">
        <f t="shared" si="152"/>
        <v>0</v>
      </c>
      <c r="N426" s="38">
        <f t="shared" si="152"/>
        <v>0</v>
      </c>
      <c r="O426" s="38">
        <f t="shared" si="152"/>
        <v>0</v>
      </c>
      <c r="P426" s="38">
        <f t="shared" si="152"/>
        <v>0</v>
      </c>
      <c r="Q426" s="38">
        <f t="shared" si="152"/>
        <v>0</v>
      </c>
      <c r="R426" s="38">
        <f t="shared" si="152"/>
        <v>0</v>
      </c>
      <c r="S426" s="38">
        <f t="shared" si="152"/>
        <v>0</v>
      </c>
      <c r="T426" s="38">
        <f t="shared" si="152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3">F407*F8</f>
        <v>0</v>
      </c>
      <c r="G427" s="38">
        <f t="shared" si="153"/>
        <v>0</v>
      </c>
      <c r="H427" s="38">
        <f t="shared" si="153"/>
        <v>0</v>
      </c>
      <c r="I427" s="38">
        <f t="shared" si="153"/>
        <v>0</v>
      </c>
      <c r="J427" s="38">
        <f t="shared" si="153"/>
        <v>0</v>
      </c>
      <c r="K427" s="38">
        <f t="shared" si="153"/>
        <v>0</v>
      </c>
      <c r="L427" s="38">
        <f t="shared" si="153"/>
        <v>0</v>
      </c>
      <c r="M427" s="38">
        <f t="shared" si="153"/>
        <v>0</v>
      </c>
      <c r="N427" s="38">
        <f t="shared" si="153"/>
        <v>0</v>
      </c>
      <c r="O427" s="38">
        <f t="shared" si="153"/>
        <v>0</v>
      </c>
      <c r="P427" s="38">
        <f t="shared" si="153"/>
        <v>0</v>
      </c>
      <c r="Q427" s="38">
        <f t="shared" si="153"/>
        <v>0</v>
      </c>
      <c r="R427" s="38">
        <f t="shared" si="153"/>
        <v>0</v>
      </c>
      <c r="S427" s="38">
        <f t="shared" si="153"/>
        <v>0</v>
      </c>
      <c r="T427" s="38">
        <f t="shared" si="153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4">F411*F9</f>
        <v>0</v>
      </c>
      <c r="G428" s="38">
        <f t="shared" si="154"/>
        <v>0</v>
      </c>
      <c r="H428" s="38">
        <f t="shared" si="154"/>
        <v>0</v>
      </c>
      <c r="I428" s="38">
        <f t="shared" si="154"/>
        <v>0</v>
      </c>
      <c r="J428" s="38">
        <f t="shared" si="154"/>
        <v>0</v>
      </c>
      <c r="K428" s="38">
        <f t="shared" si="154"/>
        <v>0</v>
      </c>
      <c r="L428" s="38">
        <f t="shared" si="154"/>
        <v>0</v>
      </c>
      <c r="M428" s="38">
        <f t="shared" si="154"/>
        <v>0</v>
      </c>
      <c r="N428" s="38">
        <f t="shared" si="154"/>
        <v>0</v>
      </c>
      <c r="O428" s="38">
        <f t="shared" si="154"/>
        <v>0</v>
      </c>
      <c r="P428" s="38">
        <f t="shared" si="154"/>
        <v>0</v>
      </c>
      <c r="Q428" s="38">
        <f t="shared" si="154"/>
        <v>0</v>
      </c>
      <c r="R428" s="38">
        <f t="shared" si="154"/>
        <v>0</v>
      </c>
      <c r="S428" s="38">
        <f t="shared" si="154"/>
        <v>0</v>
      </c>
      <c r="T428" s="38">
        <f t="shared" si="154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5">F415*F10</f>
        <v>0</v>
      </c>
      <c r="G429" s="38">
        <f t="shared" si="155"/>
        <v>0</v>
      </c>
      <c r="H429" s="38">
        <f t="shared" si="155"/>
        <v>0</v>
      </c>
      <c r="I429" s="38">
        <f t="shared" si="155"/>
        <v>0</v>
      </c>
      <c r="J429" s="38">
        <f t="shared" si="155"/>
        <v>0</v>
      </c>
      <c r="K429" s="38">
        <f t="shared" si="155"/>
        <v>0</v>
      </c>
      <c r="L429" s="38">
        <f t="shared" si="155"/>
        <v>0</v>
      </c>
      <c r="M429" s="38">
        <f t="shared" si="155"/>
        <v>0</v>
      </c>
      <c r="N429" s="38">
        <f t="shared" si="155"/>
        <v>0</v>
      </c>
      <c r="O429" s="38">
        <f t="shared" si="155"/>
        <v>0</v>
      </c>
      <c r="P429" s="38">
        <f t="shared" si="155"/>
        <v>0</v>
      </c>
      <c r="Q429" s="38">
        <f t="shared" si="155"/>
        <v>0</v>
      </c>
      <c r="R429" s="38">
        <f t="shared" si="155"/>
        <v>0</v>
      </c>
      <c r="S429" s="38">
        <f t="shared" si="155"/>
        <v>0</v>
      </c>
      <c r="T429" s="38">
        <f t="shared" si="155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6">SUM(G432:G436)</f>
        <v>0</v>
      </c>
      <c r="H431" s="38">
        <f t="shared" si="156"/>
        <v>0</v>
      </c>
      <c r="I431" s="38">
        <f t="shared" si="156"/>
        <v>0</v>
      </c>
      <c r="J431" s="38">
        <f t="shared" si="156"/>
        <v>0</v>
      </c>
      <c r="K431" s="38">
        <f t="shared" si="156"/>
        <v>0</v>
      </c>
      <c r="L431" s="38">
        <f t="shared" si="156"/>
        <v>0</v>
      </c>
      <c r="M431" s="38">
        <f t="shared" si="156"/>
        <v>0</v>
      </c>
      <c r="N431" s="38">
        <f t="shared" si="156"/>
        <v>0</v>
      </c>
      <c r="O431" s="38">
        <f t="shared" si="156"/>
        <v>0</v>
      </c>
      <c r="P431" s="38">
        <f t="shared" si="156"/>
        <v>0</v>
      </c>
      <c r="Q431" s="38">
        <f t="shared" si="156"/>
        <v>0</v>
      </c>
      <c r="R431" s="38">
        <f t="shared" si="156"/>
        <v>0</v>
      </c>
      <c r="S431" s="38">
        <f t="shared" si="156"/>
        <v>0</v>
      </c>
      <c r="T431" s="38">
        <f t="shared" si="156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7">H425-G425</f>
        <v>0</v>
      </c>
      <c r="I432" s="38">
        <f t="shared" si="157"/>
        <v>0</v>
      </c>
      <c r="J432" s="38">
        <f t="shared" si="157"/>
        <v>0</v>
      </c>
      <c r="K432" s="38">
        <f t="shared" si="157"/>
        <v>0</v>
      </c>
      <c r="L432" s="38">
        <f t="shared" si="157"/>
        <v>0</v>
      </c>
      <c r="M432" s="38">
        <f t="shared" si="157"/>
        <v>0</v>
      </c>
      <c r="N432" s="38">
        <f t="shared" si="157"/>
        <v>0</v>
      </c>
      <c r="O432" s="38">
        <f t="shared" si="157"/>
        <v>0</v>
      </c>
      <c r="P432" s="38">
        <f t="shared" si="157"/>
        <v>0</v>
      </c>
      <c r="Q432" s="38">
        <f t="shared" si="157"/>
        <v>0</v>
      </c>
      <c r="R432" s="38">
        <f t="shared" si="157"/>
        <v>0</v>
      </c>
      <c r="S432" s="38">
        <f t="shared" si="157"/>
        <v>0</v>
      </c>
      <c r="T432" s="38">
        <f t="shared" si="157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58">G426-F426</f>
        <v>0</v>
      </c>
      <c r="H433" s="38">
        <f t="shared" si="157"/>
        <v>0</v>
      </c>
      <c r="I433" s="38">
        <f t="shared" si="157"/>
        <v>0</v>
      </c>
      <c r="J433" s="38">
        <f t="shared" si="157"/>
        <v>0</v>
      </c>
      <c r="K433" s="38">
        <f t="shared" si="157"/>
        <v>0</v>
      </c>
      <c r="L433" s="38">
        <f t="shared" si="157"/>
        <v>0</v>
      </c>
      <c r="M433" s="38">
        <f t="shared" si="157"/>
        <v>0</v>
      </c>
      <c r="N433" s="38">
        <f t="shared" si="157"/>
        <v>0</v>
      </c>
      <c r="O433" s="38">
        <f t="shared" si="157"/>
        <v>0</v>
      </c>
      <c r="P433" s="38">
        <f t="shared" si="157"/>
        <v>0</v>
      </c>
      <c r="Q433" s="38">
        <f t="shared" si="157"/>
        <v>0</v>
      </c>
      <c r="R433" s="38">
        <f t="shared" si="157"/>
        <v>0</v>
      </c>
      <c r="S433" s="38">
        <f t="shared" si="157"/>
        <v>0</v>
      </c>
      <c r="T433" s="38">
        <f t="shared" si="157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58"/>
        <v>0</v>
      </c>
      <c r="H434" s="38">
        <f t="shared" si="157"/>
        <v>0</v>
      </c>
      <c r="I434" s="38">
        <f t="shared" si="157"/>
        <v>0</v>
      </c>
      <c r="J434" s="38">
        <f t="shared" si="157"/>
        <v>0</v>
      </c>
      <c r="K434" s="38">
        <f t="shared" si="157"/>
        <v>0</v>
      </c>
      <c r="L434" s="38">
        <f t="shared" si="157"/>
        <v>0</v>
      </c>
      <c r="M434" s="38">
        <f t="shared" si="157"/>
        <v>0</v>
      </c>
      <c r="N434" s="38">
        <f t="shared" si="157"/>
        <v>0</v>
      </c>
      <c r="O434" s="38">
        <f t="shared" si="157"/>
        <v>0</v>
      </c>
      <c r="P434" s="38">
        <f t="shared" si="157"/>
        <v>0</v>
      </c>
      <c r="Q434" s="38">
        <f t="shared" si="157"/>
        <v>0</v>
      </c>
      <c r="R434" s="38">
        <f t="shared" si="157"/>
        <v>0</v>
      </c>
      <c r="S434" s="38">
        <f t="shared" si="157"/>
        <v>0</v>
      </c>
      <c r="T434" s="38">
        <f t="shared" si="157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58"/>
        <v>0</v>
      </c>
      <c r="H435" s="38">
        <f t="shared" si="157"/>
        <v>0</v>
      </c>
      <c r="I435" s="38">
        <f t="shared" si="157"/>
        <v>0</v>
      </c>
      <c r="J435" s="38">
        <f t="shared" si="157"/>
        <v>0</v>
      </c>
      <c r="K435" s="38">
        <f t="shared" si="157"/>
        <v>0</v>
      </c>
      <c r="L435" s="38">
        <f t="shared" si="157"/>
        <v>0</v>
      </c>
      <c r="M435" s="38">
        <f t="shared" si="157"/>
        <v>0</v>
      </c>
      <c r="N435" s="38">
        <f t="shared" si="157"/>
        <v>0</v>
      </c>
      <c r="O435" s="38">
        <f t="shared" si="157"/>
        <v>0</v>
      </c>
      <c r="P435" s="38">
        <f t="shared" si="157"/>
        <v>0</v>
      </c>
      <c r="Q435" s="38">
        <f t="shared" si="157"/>
        <v>0</v>
      </c>
      <c r="R435" s="38">
        <f t="shared" si="157"/>
        <v>0</v>
      </c>
      <c r="S435" s="38">
        <f t="shared" si="157"/>
        <v>0</v>
      </c>
      <c r="T435" s="38">
        <f t="shared" si="157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58"/>
        <v>0</v>
      </c>
      <c r="H436" s="38">
        <f t="shared" si="157"/>
        <v>0</v>
      </c>
      <c r="I436" s="38">
        <f t="shared" si="157"/>
        <v>0</v>
      </c>
      <c r="J436" s="38">
        <f t="shared" si="157"/>
        <v>0</v>
      </c>
      <c r="K436" s="38">
        <f t="shared" si="157"/>
        <v>0</v>
      </c>
      <c r="L436" s="38">
        <f t="shared" si="157"/>
        <v>0</v>
      </c>
      <c r="M436" s="38">
        <f t="shared" si="157"/>
        <v>0</v>
      </c>
      <c r="N436" s="38">
        <f t="shared" si="157"/>
        <v>0</v>
      </c>
      <c r="O436" s="38">
        <f t="shared" si="157"/>
        <v>0</v>
      </c>
      <c r="P436" s="38">
        <f t="shared" si="157"/>
        <v>0</v>
      </c>
      <c r="Q436" s="38">
        <f t="shared" si="157"/>
        <v>0</v>
      </c>
      <c r="R436" s="38">
        <f t="shared" si="157"/>
        <v>0</v>
      </c>
      <c r="S436" s="38">
        <f t="shared" si="157"/>
        <v>0</v>
      </c>
      <c r="T436" s="38">
        <f t="shared" si="157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RP6</v>
      </c>
      <c r="G441" s="15" t="str">
        <f t="shared" ref="G441:T441" si="159">G$109</f>
        <v>RP6</v>
      </c>
      <c r="H441" s="15" t="str">
        <f t="shared" si="159"/>
        <v>RP6</v>
      </c>
      <c r="I441" s="15" t="str">
        <f t="shared" si="159"/>
        <v>RP6</v>
      </c>
      <c r="J441" s="15" t="str">
        <f t="shared" si="159"/>
        <v>RP6</v>
      </c>
      <c r="K441" s="15" t="str">
        <f t="shared" si="159"/>
        <v>PP4</v>
      </c>
      <c r="L441" s="15" t="str">
        <f t="shared" si="159"/>
        <v>PP4</v>
      </c>
      <c r="M441" s="15" t="str">
        <f t="shared" si="159"/>
        <v>PP4</v>
      </c>
      <c r="N441" s="15" t="str">
        <f t="shared" si="159"/>
        <v>PP4</v>
      </c>
      <c r="O441" s="15" t="str">
        <f t="shared" si="159"/>
        <v>PP4</v>
      </c>
      <c r="P441" s="15" t="str">
        <f t="shared" si="159"/>
        <v>PP4</v>
      </c>
      <c r="Q441" s="15" t="str">
        <f t="shared" si="159"/>
        <v>PP4</v>
      </c>
      <c r="R441" s="15" t="str">
        <f t="shared" si="159"/>
        <v>PP4</v>
      </c>
      <c r="S441" s="15" t="str">
        <f t="shared" si="159"/>
        <v>PP4</v>
      </c>
      <c r="T441" s="15" t="str">
        <f t="shared" si="159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1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0">F442</f>
        <v>1</v>
      </c>
      <c r="H443" s="39">
        <f t="shared" si="160"/>
        <v>0</v>
      </c>
      <c r="I443" s="39">
        <f t="shared" si="160"/>
        <v>0</v>
      </c>
      <c r="J443" s="39">
        <f t="shared" si="160"/>
        <v>0</v>
      </c>
      <c r="K443" s="39">
        <f t="shared" si="160"/>
        <v>0</v>
      </c>
      <c r="L443" s="39">
        <f t="shared" si="160"/>
        <v>0</v>
      </c>
      <c r="M443" s="39">
        <f t="shared" si="160"/>
        <v>0</v>
      </c>
      <c r="N443" s="39">
        <f t="shared" si="160"/>
        <v>0</v>
      </c>
      <c r="O443" s="39">
        <f t="shared" si="160"/>
        <v>0</v>
      </c>
      <c r="P443" s="39">
        <f t="shared" si="160"/>
        <v>0</v>
      </c>
      <c r="Q443" s="39">
        <f t="shared" si="160"/>
        <v>0</v>
      </c>
      <c r="R443" s="39">
        <f t="shared" si="160"/>
        <v>0</v>
      </c>
      <c r="S443" s="39">
        <f t="shared" si="160"/>
        <v>0</v>
      </c>
      <c r="T443" s="39">
        <f t="shared" si="160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0"/>
        <v>0</v>
      </c>
      <c r="H444" s="39">
        <f t="shared" si="160"/>
        <v>1</v>
      </c>
      <c r="I444" s="39">
        <f t="shared" si="160"/>
        <v>0</v>
      </c>
      <c r="J444" s="39">
        <f t="shared" si="160"/>
        <v>0</v>
      </c>
      <c r="K444" s="39">
        <f t="shared" si="160"/>
        <v>0</v>
      </c>
      <c r="L444" s="39">
        <f t="shared" si="160"/>
        <v>0</v>
      </c>
      <c r="M444" s="39">
        <f t="shared" si="160"/>
        <v>0</v>
      </c>
      <c r="N444" s="39">
        <f t="shared" si="160"/>
        <v>0</v>
      </c>
      <c r="O444" s="39">
        <f t="shared" si="160"/>
        <v>0</v>
      </c>
      <c r="P444" s="39">
        <f t="shared" si="160"/>
        <v>0</v>
      </c>
      <c r="Q444" s="39">
        <f t="shared" si="160"/>
        <v>0</v>
      </c>
      <c r="R444" s="39">
        <f t="shared" si="160"/>
        <v>0</v>
      </c>
      <c r="S444" s="39">
        <f t="shared" si="160"/>
        <v>0</v>
      </c>
      <c r="T444" s="39">
        <f t="shared" si="160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0"/>
        <v>0</v>
      </c>
      <c r="H445" s="39">
        <f t="shared" si="160"/>
        <v>0</v>
      </c>
      <c r="I445" s="39">
        <f t="shared" si="160"/>
        <v>1</v>
      </c>
      <c r="J445" s="39">
        <f t="shared" si="160"/>
        <v>0</v>
      </c>
      <c r="K445" s="39">
        <f t="shared" si="160"/>
        <v>0</v>
      </c>
      <c r="L445" s="39">
        <f t="shared" si="160"/>
        <v>0</v>
      </c>
      <c r="M445" s="39">
        <f t="shared" si="160"/>
        <v>0</v>
      </c>
      <c r="N445" s="39">
        <f t="shared" si="160"/>
        <v>0</v>
      </c>
      <c r="O445" s="39">
        <f t="shared" si="160"/>
        <v>0</v>
      </c>
      <c r="P445" s="39">
        <f t="shared" si="160"/>
        <v>0</v>
      </c>
      <c r="Q445" s="39">
        <f t="shared" si="160"/>
        <v>0</v>
      </c>
      <c r="R445" s="39">
        <f t="shared" si="160"/>
        <v>0</v>
      </c>
      <c r="S445" s="39">
        <f t="shared" si="160"/>
        <v>0</v>
      </c>
      <c r="T445" s="39">
        <f t="shared" si="160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0"/>
        <v>0</v>
      </c>
      <c r="H446" s="39">
        <f t="shared" si="160"/>
        <v>0</v>
      </c>
      <c r="I446" s="39">
        <f t="shared" si="160"/>
        <v>0</v>
      </c>
      <c r="J446" s="39">
        <f t="shared" si="160"/>
        <v>1</v>
      </c>
      <c r="K446" s="39">
        <f t="shared" si="160"/>
        <v>0</v>
      </c>
      <c r="L446" s="39">
        <f t="shared" si="160"/>
        <v>0</v>
      </c>
      <c r="M446" s="39">
        <f t="shared" si="160"/>
        <v>0</v>
      </c>
      <c r="N446" s="39">
        <f t="shared" si="160"/>
        <v>0</v>
      </c>
      <c r="O446" s="39">
        <f t="shared" si="160"/>
        <v>0</v>
      </c>
      <c r="P446" s="39">
        <f t="shared" si="160"/>
        <v>0</v>
      </c>
      <c r="Q446" s="39">
        <f t="shared" si="160"/>
        <v>0</v>
      </c>
      <c r="R446" s="39">
        <f t="shared" si="160"/>
        <v>0</v>
      </c>
      <c r="S446" s="39">
        <f t="shared" si="160"/>
        <v>0</v>
      </c>
      <c r="T446" s="39">
        <f t="shared" si="160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0"/>
        <v>0</v>
      </c>
      <c r="H447" s="39">
        <f t="shared" si="160"/>
        <v>0</v>
      </c>
      <c r="I447" s="39">
        <f t="shared" si="160"/>
        <v>0</v>
      </c>
      <c r="J447" s="39">
        <f t="shared" si="160"/>
        <v>0</v>
      </c>
      <c r="K447" s="39">
        <f t="shared" si="160"/>
        <v>1</v>
      </c>
      <c r="L447" s="39">
        <f t="shared" si="160"/>
        <v>0</v>
      </c>
      <c r="M447" s="39">
        <f t="shared" si="160"/>
        <v>0</v>
      </c>
      <c r="N447" s="39">
        <f t="shared" si="160"/>
        <v>0</v>
      </c>
      <c r="O447" s="39">
        <f t="shared" si="160"/>
        <v>0</v>
      </c>
      <c r="P447" s="39">
        <f t="shared" si="160"/>
        <v>0</v>
      </c>
      <c r="Q447" s="39">
        <f t="shared" si="160"/>
        <v>0</v>
      </c>
      <c r="R447" s="39">
        <f t="shared" si="160"/>
        <v>0</v>
      </c>
      <c r="S447" s="39">
        <f t="shared" si="160"/>
        <v>0</v>
      </c>
      <c r="T447" s="39">
        <f t="shared" si="160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0"/>
        <v>0</v>
      </c>
      <c r="H448" s="39">
        <f t="shared" si="160"/>
        <v>0</v>
      </c>
      <c r="I448" s="39">
        <f t="shared" si="160"/>
        <v>0</v>
      </c>
      <c r="J448" s="39">
        <f t="shared" si="160"/>
        <v>0</v>
      </c>
      <c r="K448" s="39">
        <f t="shared" si="160"/>
        <v>0</v>
      </c>
      <c r="L448" s="39">
        <f t="shared" si="160"/>
        <v>1</v>
      </c>
      <c r="M448" s="39">
        <f t="shared" si="160"/>
        <v>0</v>
      </c>
      <c r="N448" s="39">
        <f t="shared" si="160"/>
        <v>0</v>
      </c>
      <c r="O448" s="39">
        <f t="shared" si="160"/>
        <v>0</v>
      </c>
      <c r="P448" s="39">
        <f t="shared" si="160"/>
        <v>0</v>
      </c>
      <c r="Q448" s="39">
        <f t="shared" si="160"/>
        <v>0</v>
      </c>
      <c r="R448" s="39">
        <f t="shared" si="160"/>
        <v>0</v>
      </c>
      <c r="S448" s="39">
        <f t="shared" si="160"/>
        <v>0</v>
      </c>
      <c r="T448" s="39">
        <f t="shared" si="160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0"/>
        <v>0</v>
      </c>
      <c r="H449" s="39">
        <f t="shared" si="160"/>
        <v>0</v>
      </c>
      <c r="I449" s="39">
        <f t="shared" si="160"/>
        <v>0</v>
      </c>
      <c r="J449" s="39">
        <f t="shared" si="160"/>
        <v>0</v>
      </c>
      <c r="K449" s="39">
        <f t="shared" si="160"/>
        <v>0</v>
      </c>
      <c r="L449" s="39">
        <f t="shared" si="160"/>
        <v>0</v>
      </c>
      <c r="M449" s="39">
        <f t="shared" si="160"/>
        <v>1</v>
      </c>
      <c r="N449" s="39">
        <f t="shared" si="160"/>
        <v>0</v>
      </c>
      <c r="O449" s="39">
        <f t="shared" si="160"/>
        <v>0</v>
      </c>
      <c r="P449" s="39">
        <f t="shared" si="160"/>
        <v>0</v>
      </c>
      <c r="Q449" s="39">
        <f t="shared" si="160"/>
        <v>0</v>
      </c>
      <c r="R449" s="39">
        <f t="shared" si="160"/>
        <v>0</v>
      </c>
      <c r="S449" s="39">
        <f t="shared" si="160"/>
        <v>0</v>
      </c>
      <c r="T449" s="39">
        <f t="shared" si="160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0"/>
        <v>0</v>
      </c>
      <c r="H450" s="39">
        <f t="shared" si="160"/>
        <v>0</v>
      </c>
      <c r="I450" s="39">
        <f t="shared" si="160"/>
        <v>0</v>
      </c>
      <c r="J450" s="39">
        <f t="shared" si="160"/>
        <v>0</v>
      </c>
      <c r="K450" s="39">
        <f t="shared" si="160"/>
        <v>0</v>
      </c>
      <c r="L450" s="39">
        <f t="shared" si="160"/>
        <v>0</v>
      </c>
      <c r="M450" s="39">
        <f t="shared" si="160"/>
        <v>0</v>
      </c>
      <c r="N450" s="39">
        <f t="shared" si="160"/>
        <v>1</v>
      </c>
      <c r="O450" s="39">
        <f t="shared" si="160"/>
        <v>0</v>
      </c>
      <c r="P450" s="39">
        <f t="shared" si="160"/>
        <v>0</v>
      </c>
      <c r="Q450" s="39">
        <f t="shared" si="160"/>
        <v>0</v>
      </c>
      <c r="R450" s="39">
        <f t="shared" si="160"/>
        <v>0</v>
      </c>
      <c r="S450" s="39">
        <f t="shared" si="160"/>
        <v>0</v>
      </c>
      <c r="T450" s="39">
        <f t="shared" si="160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0"/>
        <v>0</v>
      </c>
      <c r="H451" s="39">
        <f t="shared" si="160"/>
        <v>0</v>
      </c>
      <c r="I451" s="39">
        <f t="shared" si="160"/>
        <v>0</v>
      </c>
      <c r="J451" s="39">
        <f t="shared" si="160"/>
        <v>0</v>
      </c>
      <c r="K451" s="39">
        <f t="shared" si="160"/>
        <v>0</v>
      </c>
      <c r="L451" s="39">
        <f t="shared" si="160"/>
        <v>0</v>
      </c>
      <c r="M451" s="39">
        <f t="shared" si="160"/>
        <v>0</v>
      </c>
      <c r="N451" s="39">
        <f t="shared" si="160"/>
        <v>0</v>
      </c>
      <c r="O451" s="39">
        <f t="shared" si="160"/>
        <v>1</v>
      </c>
      <c r="P451" s="39">
        <f t="shared" si="160"/>
        <v>0</v>
      </c>
      <c r="Q451" s="39">
        <f t="shared" si="160"/>
        <v>0</v>
      </c>
      <c r="R451" s="39">
        <f t="shared" si="160"/>
        <v>0</v>
      </c>
      <c r="S451" s="39">
        <f t="shared" si="160"/>
        <v>0</v>
      </c>
      <c r="T451" s="39">
        <f t="shared" si="160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0"/>
        <v>0</v>
      </c>
      <c r="H452" s="39">
        <f t="shared" si="160"/>
        <v>0</v>
      </c>
      <c r="I452" s="39">
        <f t="shared" si="160"/>
        <v>0</v>
      </c>
      <c r="J452" s="39">
        <f t="shared" si="160"/>
        <v>0</v>
      </c>
      <c r="K452" s="39">
        <f t="shared" si="160"/>
        <v>0</v>
      </c>
      <c r="L452" s="39">
        <f t="shared" si="160"/>
        <v>0</v>
      </c>
      <c r="M452" s="39">
        <f t="shared" si="160"/>
        <v>0</v>
      </c>
      <c r="N452" s="39">
        <f t="shared" si="160"/>
        <v>0</v>
      </c>
      <c r="O452" s="39">
        <f t="shared" si="160"/>
        <v>0</v>
      </c>
      <c r="P452" s="39">
        <f t="shared" si="160"/>
        <v>1</v>
      </c>
      <c r="Q452" s="39">
        <f t="shared" si="160"/>
        <v>0</v>
      </c>
      <c r="R452" s="39">
        <f t="shared" si="160"/>
        <v>0</v>
      </c>
      <c r="S452" s="39">
        <f t="shared" si="160"/>
        <v>0</v>
      </c>
      <c r="T452" s="39">
        <f t="shared" si="160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0"/>
        <v>0</v>
      </c>
      <c r="H453" s="39">
        <f t="shared" si="160"/>
        <v>0</v>
      </c>
      <c r="I453" s="39">
        <f t="shared" si="160"/>
        <v>0</v>
      </c>
      <c r="J453" s="39">
        <f t="shared" si="160"/>
        <v>0</v>
      </c>
      <c r="K453" s="39">
        <f t="shared" si="160"/>
        <v>0</v>
      </c>
      <c r="L453" s="39">
        <f t="shared" si="160"/>
        <v>0</v>
      </c>
      <c r="M453" s="39">
        <f t="shared" si="160"/>
        <v>0</v>
      </c>
      <c r="N453" s="39">
        <f t="shared" si="160"/>
        <v>0</v>
      </c>
      <c r="O453" s="39">
        <f t="shared" si="160"/>
        <v>0</v>
      </c>
      <c r="P453" s="39">
        <f t="shared" si="160"/>
        <v>0</v>
      </c>
      <c r="Q453" s="39">
        <f t="shared" si="160"/>
        <v>1</v>
      </c>
      <c r="R453" s="39">
        <f t="shared" si="160"/>
        <v>0</v>
      </c>
      <c r="S453" s="39">
        <f t="shared" si="160"/>
        <v>0</v>
      </c>
      <c r="T453" s="39">
        <f t="shared" si="160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0"/>
        <v>0</v>
      </c>
      <c r="H454" s="39">
        <f t="shared" si="160"/>
        <v>0</v>
      </c>
      <c r="I454" s="39">
        <f t="shared" si="160"/>
        <v>0</v>
      </c>
      <c r="J454" s="39">
        <f t="shared" si="160"/>
        <v>0</v>
      </c>
      <c r="K454" s="39">
        <f t="shared" si="160"/>
        <v>0</v>
      </c>
      <c r="L454" s="39">
        <f t="shared" si="160"/>
        <v>0</v>
      </c>
      <c r="M454" s="39">
        <f t="shared" si="160"/>
        <v>0</v>
      </c>
      <c r="N454" s="39">
        <f t="shared" si="160"/>
        <v>0</v>
      </c>
      <c r="O454" s="39">
        <f t="shared" si="160"/>
        <v>0</v>
      </c>
      <c r="P454" s="39">
        <f t="shared" si="160"/>
        <v>0</v>
      </c>
      <c r="Q454" s="39">
        <f t="shared" si="160"/>
        <v>0</v>
      </c>
      <c r="R454" s="39">
        <f t="shared" si="160"/>
        <v>1</v>
      </c>
      <c r="S454" s="39">
        <f t="shared" si="160"/>
        <v>0</v>
      </c>
      <c r="T454" s="39">
        <f t="shared" si="160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0"/>
        <v>0</v>
      </c>
      <c r="H455" s="39">
        <f t="shared" si="160"/>
        <v>0</v>
      </c>
      <c r="I455" s="39">
        <f t="shared" si="160"/>
        <v>0</v>
      </c>
      <c r="J455" s="39">
        <f t="shared" si="160"/>
        <v>0</v>
      </c>
      <c r="K455" s="39">
        <f t="shared" si="160"/>
        <v>0</v>
      </c>
      <c r="L455" s="39">
        <f t="shared" si="160"/>
        <v>0</v>
      </c>
      <c r="M455" s="39">
        <f t="shared" si="160"/>
        <v>0</v>
      </c>
      <c r="N455" s="39">
        <f t="shared" si="160"/>
        <v>0</v>
      </c>
      <c r="O455" s="39">
        <f t="shared" si="160"/>
        <v>0</v>
      </c>
      <c r="P455" s="39">
        <f t="shared" si="160"/>
        <v>0</v>
      </c>
      <c r="Q455" s="39">
        <f t="shared" si="160"/>
        <v>0</v>
      </c>
      <c r="R455" s="39">
        <f t="shared" si="160"/>
        <v>0</v>
      </c>
      <c r="S455" s="39">
        <f t="shared" si="160"/>
        <v>1</v>
      </c>
      <c r="T455" s="39">
        <f t="shared" si="160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0"/>
        <v>0</v>
      </c>
      <c r="H456" s="39">
        <f t="shared" si="160"/>
        <v>0</v>
      </c>
      <c r="I456" s="39">
        <f t="shared" si="160"/>
        <v>0</v>
      </c>
      <c r="J456" s="39">
        <f t="shared" si="160"/>
        <v>0</v>
      </c>
      <c r="K456" s="39">
        <f t="shared" si="160"/>
        <v>0</v>
      </c>
      <c r="L456" s="39">
        <f t="shared" si="160"/>
        <v>0</v>
      </c>
      <c r="M456" s="39">
        <f t="shared" si="160"/>
        <v>0</v>
      </c>
      <c r="N456" s="39">
        <f t="shared" si="160"/>
        <v>0</v>
      </c>
      <c r="O456" s="39">
        <f t="shared" si="160"/>
        <v>0</v>
      </c>
      <c r="P456" s="39">
        <f t="shared" si="160"/>
        <v>0</v>
      </c>
      <c r="Q456" s="39">
        <f t="shared" si="160"/>
        <v>0</v>
      </c>
      <c r="R456" s="39">
        <f t="shared" si="160"/>
        <v>0</v>
      </c>
      <c r="S456" s="39">
        <f t="shared" si="160"/>
        <v>0</v>
      </c>
      <c r="T456" s="39">
        <f t="shared" si="160"/>
        <v>1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RP6</v>
      </c>
      <c r="G458" s="15" t="str">
        <f t="shared" ref="G458:T458" si="161">G$110</f>
        <v>RP6</v>
      </c>
      <c r="H458" s="15" t="str">
        <f t="shared" si="161"/>
        <v>RP6</v>
      </c>
      <c r="I458" s="15" t="str">
        <f t="shared" si="161"/>
        <v>RP6</v>
      </c>
      <c r="J458" s="15" t="str">
        <f t="shared" si="161"/>
        <v>RP6</v>
      </c>
      <c r="K458" s="15" t="str">
        <f t="shared" si="161"/>
        <v>PP4</v>
      </c>
      <c r="L458" s="15" t="str">
        <f t="shared" si="161"/>
        <v>PP4</v>
      </c>
      <c r="M458" s="15" t="str">
        <f t="shared" si="161"/>
        <v>PP4</v>
      </c>
      <c r="N458" s="15" t="str">
        <f t="shared" si="161"/>
        <v>PP4</v>
      </c>
      <c r="O458" s="15" t="str">
        <f t="shared" si="161"/>
        <v>PP4</v>
      </c>
      <c r="P458" s="15" t="str">
        <f t="shared" si="161"/>
        <v>PP4</v>
      </c>
      <c r="Q458" s="15" t="str">
        <f t="shared" si="161"/>
        <v>PP4</v>
      </c>
      <c r="R458" s="15" t="str">
        <f t="shared" si="161"/>
        <v>PP4</v>
      </c>
      <c r="S458" s="15" t="str">
        <f t="shared" si="161"/>
        <v>PP4</v>
      </c>
      <c r="T458" s="15" t="str">
        <f t="shared" si="161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1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2">F459</f>
        <v>1</v>
      </c>
      <c r="H460" s="39">
        <f t="shared" si="162"/>
        <v>0</v>
      </c>
      <c r="I460" s="39">
        <f t="shared" si="162"/>
        <v>0</v>
      </c>
      <c r="J460" s="39">
        <f t="shared" si="162"/>
        <v>0</v>
      </c>
      <c r="K460" s="39">
        <f t="shared" si="162"/>
        <v>0</v>
      </c>
      <c r="L460" s="39">
        <f t="shared" si="162"/>
        <v>0</v>
      </c>
      <c r="M460" s="39">
        <f t="shared" si="162"/>
        <v>0</v>
      </c>
      <c r="N460" s="39">
        <f t="shared" si="162"/>
        <v>0</v>
      </c>
      <c r="O460" s="39">
        <f t="shared" si="162"/>
        <v>0</v>
      </c>
      <c r="P460" s="39">
        <f t="shared" si="162"/>
        <v>0</v>
      </c>
      <c r="Q460" s="39">
        <f t="shared" si="162"/>
        <v>0</v>
      </c>
      <c r="R460" s="39">
        <f t="shared" si="162"/>
        <v>0</v>
      </c>
      <c r="S460" s="39">
        <f t="shared" si="162"/>
        <v>0</v>
      </c>
      <c r="T460" s="39">
        <f t="shared" si="162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2"/>
        <v>0</v>
      </c>
      <c r="H461" s="39">
        <f t="shared" si="162"/>
        <v>1</v>
      </c>
      <c r="I461" s="39">
        <f t="shared" si="162"/>
        <v>0</v>
      </c>
      <c r="J461" s="39">
        <f t="shared" si="162"/>
        <v>0</v>
      </c>
      <c r="K461" s="39">
        <f t="shared" si="162"/>
        <v>0</v>
      </c>
      <c r="L461" s="39">
        <f t="shared" si="162"/>
        <v>0</v>
      </c>
      <c r="M461" s="39">
        <f t="shared" si="162"/>
        <v>0</v>
      </c>
      <c r="N461" s="39">
        <f t="shared" si="162"/>
        <v>0</v>
      </c>
      <c r="O461" s="39">
        <f t="shared" si="162"/>
        <v>0</v>
      </c>
      <c r="P461" s="39">
        <f t="shared" si="162"/>
        <v>0</v>
      </c>
      <c r="Q461" s="39">
        <f t="shared" si="162"/>
        <v>0</v>
      </c>
      <c r="R461" s="39">
        <f t="shared" si="162"/>
        <v>0</v>
      </c>
      <c r="S461" s="39">
        <f t="shared" si="162"/>
        <v>0</v>
      </c>
      <c r="T461" s="39">
        <f t="shared" si="162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2"/>
        <v>0</v>
      </c>
      <c r="H462" s="39">
        <f t="shared" si="162"/>
        <v>0</v>
      </c>
      <c r="I462" s="39">
        <f t="shared" si="162"/>
        <v>1</v>
      </c>
      <c r="J462" s="39">
        <f t="shared" si="162"/>
        <v>0</v>
      </c>
      <c r="K462" s="39">
        <f t="shared" si="162"/>
        <v>0</v>
      </c>
      <c r="L462" s="39">
        <f t="shared" si="162"/>
        <v>0</v>
      </c>
      <c r="M462" s="39">
        <f t="shared" si="162"/>
        <v>0</v>
      </c>
      <c r="N462" s="39">
        <f t="shared" si="162"/>
        <v>0</v>
      </c>
      <c r="O462" s="39">
        <f t="shared" si="162"/>
        <v>0</v>
      </c>
      <c r="P462" s="39">
        <f t="shared" si="162"/>
        <v>0</v>
      </c>
      <c r="Q462" s="39">
        <f t="shared" si="162"/>
        <v>0</v>
      </c>
      <c r="R462" s="39">
        <f t="shared" si="162"/>
        <v>0</v>
      </c>
      <c r="S462" s="39">
        <f t="shared" si="162"/>
        <v>0</v>
      </c>
      <c r="T462" s="39">
        <f t="shared" si="162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2"/>
        <v>0</v>
      </c>
      <c r="H463" s="39">
        <f t="shared" si="162"/>
        <v>0</v>
      </c>
      <c r="I463" s="39">
        <f t="shared" si="162"/>
        <v>0</v>
      </c>
      <c r="J463" s="39">
        <f t="shared" si="162"/>
        <v>1</v>
      </c>
      <c r="K463" s="39">
        <f t="shared" si="162"/>
        <v>0</v>
      </c>
      <c r="L463" s="39">
        <f t="shared" si="162"/>
        <v>0</v>
      </c>
      <c r="M463" s="39">
        <f t="shared" si="162"/>
        <v>0</v>
      </c>
      <c r="N463" s="39">
        <f t="shared" si="162"/>
        <v>0</v>
      </c>
      <c r="O463" s="39">
        <f t="shared" si="162"/>
        <v>0</v>
      </c>
      <c r="P463" s="39">
        <f t="shared" si="162"/>
        <v>0</v>
      </c>
      <c r="Q463" s="39">
        <f t="shared" si="162"/>
        <v>0</v>
      </c>
      <c r="R463" s="39">
        <f t="shared" si="162"/>
        <v>0</v>
      </c>
      <c r="S463" s="39">
        <f t="shared" si="162"/>
        <v>0</v>
      </c>
      <c r="T463" s="39">
        <f t="shared" si="162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2"/>
        <v>0</v>
      </c>
      <c r="H464" s="39">
        <f t="shared" si="162"/>
        <v>0</v>
      </c>
      <c r="I464" s="39">
        <f t="shared" si="162"/>
        <v>0</v>
      </c>
      <c r="J464" s="39">
        <f t="shared" si="162"/>
        <v>0</v>
      </c>
      <c r="K464" s="39">
        <f t="shared" si="162"/>
        <v>1</v>
      </c>
      <c r="L464" s="39">
        <f t="shared" si="162"/>
        <v>0</v>
      </c>
      <c r="M464" s="39">
        <f t="shared" si="162"/>
        <v>0</v>
      </c>
      <c r="N464" s="39">
        <f t="shared" si="162"/>
        <v>0</v>
      </c>
      <c r="O464" s="39">
        <f t="shared" si="162"/>
        <v>0</v>
      </c>
      <c r="P464" s="39">
        <f t="shared" si="162"/>
        <v>0</v>
      </c>
      <c r="Q464" s="39">
        <f t="shared" si="162"/>
        <v>0</v>
      </c>
      <c r="R464" s="39">
        <f t="shared" si="162"/>
        <v>0</v>
      </c>
      <c r="S464" s="39">
        <f t="shared" si="162"/>
        <v>0</v>
      </c>
      <c r="T464" s="39">
        <f t="shared" si="162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2"/>
        <v>0</v>
      </c>
      <c r="H465" s="39">
        <f t="shared" si="162"/>
        <v>0</v>
      </c>
      <c r="I465" s="39">
        <f t="shared" si="162"/>
        <v>0</v>
      </c>
      <c r="J465" s="39">
        <f t="shared" si="162"/>
        <v>0</v>
      </c>
      <c r="K465" s="39">
        <f t="shared" si="162"/>
        <v>0</v>
      </c>
      <c r="L465" s="39">
        <f t="shared" si="162"/>
        <v>1</v>
      </c>
      <c r="M465" s="39">
        <f t="shared" si="162"/>
        <v>0</v>
      </c>
      <c r="N465" s="39">
        <f t="shared" si="162"/>
        <v>0</v>
      </c>
      <c r="O465" s="39">
        <f t="shared" si="162"/>
        <v>0</v>
      </c>
      <c r="P465" s="39">
        <f t="shared" si="162"/>
        <v>0</v>
      </c>
      <c r="Q465" s="39">
        <f t="shared" si="162"/>
        <v>0</v>
      </c>
      <c r="R465" s="39">
        <f t="shared" si="162"/>
        <v>0</v>
      </c>
      <c r="S465" s="39">
        <f t="shared" si="162"/>
        <v>0</v>
      </c>
      <c r="T465" s="39">
        <f t="shared" si="162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2"/>
        <v>0</v>
      </c>
      <c r="H466" s="39">
        <f t="shared" si="162"/>
        <v>0</v>
      </c>
      <c r="I466" s="39">
        <f t="shared" si="162"/>
        <v>0</v>
      </c>
      <c r="J466" s="39">
        <f t="shared" si="162"/>
        <v>0</v>
      </c>
      <c r="K466" s="39">
        <f t="shared" si="162"/>
        <v>0</v>
      </c>
      <c r="L466" s="39">
        <f t="shared" si="162"/>
        <v>0</v>
      </c>
      <c r="M466" s="39">
        <f t="shared" si="162"/>
        <v>1</v>
      </c>
      <c r="N466" s="39">
        <f t="shared" si="162"/>
        <v>0</v>
      </c>
      <c r="O466" s="39">
        <f t="shared" si="162"/>
        <v>0</v>
      </c>
      <c r="P466" s="39">
        <f t="shared" si="162"/>
        <v>0</v>
      </c>
      <c r="Q466" s="39">
        <f t="shared" si="162"/>
        <v>0</v>
      </c>
      <c r="R466" s="39">
        <f t="shared" si="162"/>
        <v>0</v>
      </c>
      <c r="S466" s="39">
        <f t="shared" si="162"/>
        <v>0</v>
      </c>
      <c r="T466" s="39">
        <f t="shared" si="162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2"/>
        <v>0</v>
      </c>
      <c r="H467" s="39">
        <f t="shared" si="162"/>
        <v>0</v>
      </c>
      <c r="I467" s="39">
        <f t="shared" si="162"/>
        <v>0</v>
      </c>
      <c r="J467" s="39">
        <f t="shared" si="162"/>
        <v>0</v>
      </c>
      <c r="K467" s="39">
        <f t="shared" si="162"/>
        <v>0</v>
      </c>
      <c r="L467" s="39">
        <f t="shared" si="162"/>
        <v>0</v>
      </c>
      <c r="M467" s="39">
        <f t="shared" si="162"/>
        <v>0</v>
      </c>
      <c r="N467" s="39">
        <f t="shared" si="162"/>
        <v>1</v>
      </c>
      <c r="O467" s="39">
        <f t="shared" si="162"/>
        <v>0</v>
      </c>
      <c r="P467" s="39">
        <f t="shared" si="162"/>
        <v>0</v>
      </c>
      <c r="Q467" s="39">
        <f t="shared" si="162"/>
        <v>0</v>
      </c>
      <c r="R467" s="39">
        <f t="shared" si="162"/>
        <v>0</v>
      </c>
      <c r="S467" s="39">
        <f t="shared" si="162"/>
        <v>0</v>
      </c>
      <c r="T467" s="39">
        <f t="shared" si="162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2"/>
        <v>0</v>
      </c>
      <c r="H468" s="39">
        <f t="shared" si="162"/>
        <v>0</v>
      </c>
      <c r="I468" s="39">
        <f t="shared" si="162"/>
        <v>0</v>
      </c>
      <c r="J468" s="39">
        <f t="shared" si="162"/>
        <v>0</v>
      </c>
      <c r="K468" s="39">
        <f t="shared" si="162"/>
        <v>0</v>
      </c>
      <c r="L468" s="39">
        <f t="shared" si="162"/>
        <v>0</v>
      </c>
      <c r="M468" s="39">
        <f t="shared" si="162"/>
        <v>0</v>
      </c>
      <c r="N468" s="39">
        <f t="shared" si="162"/>
        <v>0</v>
      </c>
      <c r="O468" s="39">
        <f t="shared" si="162"/>
        <v>1</v>
      </c>
      <c r="P468" s="39">
        <f t="shared" si="162"/>
        <v>0</v>
      </c>
      <c r="Q468" s="39">
        <f t="shared" si="162"/>
        <v>0</v>
      </c>
      <c r="R468" s="39">
        <f t="shared" si="162"/>
        <v>0</v>
      </c>
      <c r="S468" s="39">
        <f t="shared" si="162"/>
        <v>0</v>
      </c>
      <c r="T468" s="39">
        <f t="shared" si="162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2"/>
        <v>0</v>
      </c>
      <c r="H469" s="39">
        <f t="shared" si="162"/>
        <v>0</v>
      </c>
      <c r="I469" s="39">
        <f t="shared" si="162"/>
        <v>0</v>
      </c>
      <c r="J469" s="39">
        <f t="shared" si="162"/>
        <v>0</v>
      </c>
      <c r="K469" s="39">
        <f t="shared" si="162"/>
        <v>0</v>
      </c>
      <c r="L469" s="39">
        <f t="shared" si="162"/>
        <v>0</v>
      </c>
      <c r="M469" s="39">
        <f t="shared" si="162"/>
        <v>0</v>
      </c>
      <c r="N469" s="39">
        <f t="shared" si="162"/>
        <v>0</v>
      </c>
      <c r="O469" s="39">
        <f t="shared" si="162"/>
        <v>0</v>
      </c>
      <c r="P469" s="39">
        <f t="shared" si="162"/>
        <v>1</v>
      </c>
      <c r="Q469" s="39">
        <f t="shared" si="162"/>
        <v>0</v>
      </c>
      <c r="R469" s="39">
        <f t="shared" si="162"/>
        <v>0</v>
      </c>
      <c r="S469" s="39">
        <f t="shared" si="162"/>
        <v>0</v>
      </c>
      <c r="T469" s="39">
        <f t="shared" si="162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2"/>
        <v>0</v>
      </c>
      <c r="H470" s="39">
        <f t="shared" si="162"/>
        <v>0</v>
      </c>
      <c r="I470" s="39">
        <f t="shared" si="162"/>
        <v>0</v>
      </c>
      <c r="J470" s="39">
        <f t="shared" si="162"/>
        <v>0</v>
      </c>
      <c r="K470" s="39">
        <f t="shared" si="162"/>
        <v>0</v>
      </c>
      <c r="L470" s="39">
        <f t="shared" si="162"/>
        <v>0</v>
      </c>
      <c r="M470" s="39">
        <f t="shared" si="162"/>
        <v>0</v>
      </c>
      <c r="N470" s="39">
        <f t="shared" si="162"/>
        <v>0</v>
      </c>
      <c r="O470" s="39">
        <f t="shared" si="162"/>
        <v>0</v>
      </c>
      <c r="P470" s="39">
        <f t="shared" si="162"/>
        <v>0</v>
      </c>
      <c r="Q470" s="39">
        <f t="shared" si="162"/>
        <v>1</v>
      </c>
      <c r="R470" s="39">
        <f t="shared" si="162"/>
        <v>0</v>
      </c>
      <c r="S470" s="39">
        <f t="shared" si="162"/>
        <v>0</v>
      </c>
      <c r="T470" s="39">
        <f t="shared" si="162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2"/>
        <v>0</v>
      </c>
      <c r="H471" s="39">
        <f t="shared" si="162"/>
        <v>0</v>
      </c>
      <c r="I471" s="39">
        <f t="shared" si="162"/>
        <v>0</v>
      </c>
      <c r="J471" s="39">
        <f t="shared" si="162"/>
        <v>0</v>
      </c>
      <c r="K471" s="39">
        <f t="shared" si="162"/>
        <v>0</v>
      </c>
      <c r="L471" s="39">
        <f t="shared" si="162"/>
        <v>0</v>
      </c>
      <c r="M471" s="39">
        <f t="shared" si="162"/>
        <v>0</v>
      </c>
      <c r="N471" s="39">
        <f t="shared" si="162"/>
        <v>0</v>
      </c>
      <c r="O471" s="39">
        <f t="shared" si="162"/>
        <v>0</v>
      </c>
      <c r="P471" s="39">
        <f t="shared" si="162"/>
        <v>0</v>
      </c>
      <c r="Q471" s="39">
        <f t="shared" si="162"/>
        <v>0</v>
      </c>
      <c r="R471" s="39">
        <f t="shared" si="162"/>
        <v>1</v>
      </c>
      <c r="S471" s="39">
        <f t="shared" si="162"/>
        <v>0</v>
      </c>
      <c r="T471" s="39">
        <f t="shared" si="162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2"/>
        <v>0</v>
      </c>
      <c r="H472" s="39">
        <f t="shared" si="162"/>
        <v>0</v>
      </c>
      <c r="I472" s="39">
        <f t="shared" si="162"/>
        <v>0</v>
      </c>
      <c r="J472" s="39">
        <f t="shared" si="162"/>
        <v>0</v>
      </c>
      <c r="K472" s="39">
        <f t="shared" si="162"/>
        <v>0</v>
      </c>
      <c r="L472" s="39">
        <f t="shared" si="162"/>
        <v>0</v>
      </c>
      <c r="M472" s="39">
        <f t="shared" si="162"/>
        <v>0</v>
      </c>
      <c r="N472" s="39">
        <f t="shared" si="162"/>
        <v>0</v>
      </c>
      <c r="O472" s="39">
        <f t="shared" si="162"/>
        <v>0</v>
      </c>
      <c r="P472" s="39">
        <f t="shared" si="162"/>
        <v>0</v>
      </c>
      <c r="Q472" s="39">
        <f t="shared" si="162"/>
        <v>0</v>
      </c>
      <c r="R472" s="39">
        <f t="shared" si="162"/>
        <v>0</v>
      </c>
      <c r="S472" s="39">
        <f t="shared" si="162"/>
        <v>1</v>
      </c>
      <c r="T472" s="39">
        <f t="shared" si="162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2"/>
        <v>0</v>
      </c>
      <c r="H473" s="39">
        <f t="shared" si="162"/>
        <v>0</v>
      </c>
      <c r="I473" s="39">
        <f t="shared" si="162"/>
        <v>0</v>
      </c>
      <c r="J473" s="39">
        <f t="shared" si="162"/>
        <v>0</v>
      </c>
      <c r="K473" s="39">
        <f t="shared" si="162"/>
        <v>0</v>
      </c>
      <c r="L473" s="39">
        <f t="shared" si="162"/>
        <v>0</v>
      </c>
      <c r="M473" s="39">
        <f t="shared" si="162"/>
        <v>0</v>
      </c>
      <c r="N473" s="39">
        <f t="shared" si="162"/>
        <v>0</v>
      </c>
      <c r="O473" s="39">
        <f t="shared" si="162"/>
        <v>0</v>
      </c>
      <c r="P473" s="39">
        <f t="shared" si="162"/>
        <v>0</v>
      </c>
      <c r="Q473" s="39">
        <f t="shared" si="162"/>
        <v>0</v>
      </c>
      <c r="R473" s="39">
        <f t="shared" si="162"/>
        <v>0</v>
      </c>
      <c r="S473" s="39">
        <f t="shared" si="162"/>
        <v>0</v>
      </c>
      <c r="T473" s="39">
        <f t="shared" si="162"/>
        <v>1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RP6</v>
      </c>
      <c r="G475" s="15" t="str">
        <f t="shared" ref="G475:T475" si="163">G$111</f>
        <v>RP6</v>
      </c>
      <c r="H475" s="15" t="str">
        <f t="shared" si="163"/>
        <v>RP6</v>
      </c>
      <c r="I475" s="15" t="str">
        <f t="shared" si="163"/>
        <v>RP6</v>
      </c>
      <c r="J475" s="15" t="str">
        <f t="shared" si="163"/>
        <v>RP6</v>
      </c>
      <c r="K475" s="15" t="str">
        <f t="shared" si="163"/>
        <v>PP4</v>
      </c>
      <c r="L475" s="15" t="str">
        <f t="shared" si="163"/>
        <v>PP4</v>
      </c>
      <c r="M475" s="15" t="str">
        <f t="shared" si="163"/>
        <v>PP4</v>
      </c>
      <c r="N475" s="15" t="str">
        <f t="shared" si="163"/>
        <v>PP4</v>
      </c>
      <c r="O475" s="15" t="str">
        <f t="shared" si="163"/>
        <v>PP4</v>
      </c>
      <c r="P475" s="15" t="str">
        <f t="shared" si="163"/>
        <v>PP4</v>
      </c>
      <c r="Q475" s="15" t="str">
        <f t="shared" si="163"/>
        <v>PP4</v>
      </c>
      <c r="R475" s="15" t="str">
        <f t="shared" si="163"/>
        <v>PP4</v>
      </c>
      <c r="S475" s="15" t="str">
        <f t="shared" si="163"/>
        <v>PP4</v>
      </c>
      <c r="T475" s="15" t="str">
        <f t="shared" si="163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1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4">F476</f>
        <v>1</v>
      </c>
      <c r="H477" s="39">
        <f t="shared" si="164"/>
        <v>0</v>
      </c>
      <c r="I477" s="39">
        <f t="shared" si="164"/>
        <v>0</v>
      </c>
      <c r="J477" s="39">
        <f t="shared" si="164"/>
        <v>0</v>
      </c>
      <c r="K477" s="39">
        <f t="shared" si="164"/>
        <v>0</v>
      </c>
      <c r="L477" s="39">
        <f t="shared" si="164"/>
        <v>0</v>
      </c>
      <c r="M477" s="39">
        <f t="shared" si="164"/>
        <v>0</v>
      </c>
      <c r="N477" s="39">
        <f t="shared" si="164"/>
        <v>0</v>
      </c>
      <c r="O477" s="39">
        <f t="shared" si="164"/>
        <v>0</v>
      </c>
      <c r="P477" s="39">
        <f t="shared" si="164"/>
        <v>0</v>
      </c>
      <c r="Q477" s="39">
        <f t="shared" si="164"/>
        <v>0</v>
      </c>
      <c r="R477" s="39">
        <f t="shared" si="164"/>
        <v>0</v>
      </c>
      <c r="S477" s="39">
        <f t="shared" si="164"/>
        <v>0</v>
      </c>
      <c r="T477" s="39">
        <f t="shared" si="164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4"/>
        <v>0</v>
      </c>
      <c r="H478" s="39">
        <f t="shared" si="164"/>
        <v>1</v>
      </c>
      <c r="I478" s="39">
        <f t="shared" si="164"/>
        <v>0</v>
      </c>
      <c r="J478" s="39">
        <f t="shared" si="164"/>
        <v>0</v>
      </c>
      <c r="K478" s="39">
        <f t="shared" si="164"/>
        <v>0</v>
      </c>
      <c r="L478" s="39">
        <f t="shared" si="164"/>
        <v>0</v>
      </c>
      <c r="M478" s="39">
        <f t="shared" si="164"/>
        <v>0</v>
      </c>
      <c r="N478" s="39">
        <f t="shared" si="164"/>
        <v>0</v>
      </c>
      <c r="O478" s="39">
        <f t="shared" si="164"/>
        <v>0</v>
      </c>
      <c r="P478" s="39">
        <f t="shared" si="164"/>
        <v>0</v>
      </c>
      <c r="Q478" s="39">
        <f t="shared" si="164"/>
        <v>0</v>
      </c>
      <c r="R478" s="39">
        <f t="shared" si="164"/>
        <v>0</v>
      </c>
      <c r="S478" s="39">
        <f t="shared" si="164"/>
        <v>0</v>
      </c>
      <c r="T478" s="39">
        <f t="shared" si="164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4"/>
        <v>0</v>
      </c>
      <c r="H479" s="39">
        <f t="shared" si="164"/>
        <v>0</v>
      </c>
      <c r="I479" s="39">
        <f t="shared" si="164"/>
        <v>1</v>
      </c>
      <c r="J479" s="39">
        <f t="shared" si="164"/>
        <v>0</v>
      </c>
      <c r="K479" s="39">
        <f t="shared" si="164"/>
        <v>0</v>
      </c>
      <c r="L479" s="39">
        <f t="shared" si="164"/>
        <v>0</v>
      </c>
      <c r="M479" s="39">
        <f t="shared" si="164"/>
        <v>0</v>
      </c>
      <c r="N479" s="39">
        <f t="shared" si="164"/>
        <v>0</v>
      </c>
      <c r="O479" s="39">
        <f t="shared" si="164"/>
        <v>0</v>
      </c>
      <c r="P479" s="39">
        <f t="shared" si="164"/>
        <v>0</v>
      </c>
      <c r="Q479" s="39">
        <f t="shared" si="164"/>
        <v>0</v>
      </c>
      <c r="R479" s="39">
        <f t="shared" si="164"/>
        <v>0</v>
      </c>
      <c r="S479" s="39">
        <f t="shared" si="164"/>
        <v>0</v>
      </c>
      <c r="T479" s="39">
        <f t="shared" si="164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4"/>
        <v>0</v>
      </c>
      <c r="H480" s="39">
        <f t="shared" si="164"/>
        <v>0</v>
      </c>
      <c r="I480" s="39">
        <f t="shared" si="164"/>
        <v>0</v>
      </c>
      <c r="J480" s="39">
        <f t="shared" si="164"/>
        <v>1</v>
      </c>
      <c r="K480" s="39">
        <f t="shared" si="164"/>
        <v>0</v>
      </c>
      <c r="L480" s="39">
        <f t="shared" si="164"/>
        <v>0</v>
      </c>
      <c r="M480" s="39">
        <f t="shared" si="164"/>
        <v>0</v>
      </c>
      <c r="N480" s="39">
        <f t="shared" si="164"/>
        <v>0</v>
      </c>
      <c r="O480" s="39">
        <f t="shared" si="164"/>
        <v>0</v>
      </c>
      <c r="P480" s="39">
        <f t="shared" si="164"/>
        <v>0</v>
      </c>
      <c r="Q480" s="39">
        <f t="shared" si="164"/>
        <v>0</v>
      </c>
      <c r="R480" s="39">
        <f t="shared" si="164"/>
        <v>0</v>
      </c>
      <c r="S480" s="39">
        <f t="shared" si="164"/>
        <v>0</v>
      </c>
      <c r="T480" s="39">
        <f t="shared" si="164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4"/>
        <v>0</v>
      </c>
      <c r="H481" s="39">
        <f t="shared" si="164"/>
        <v>0</v>
      </c>
      <c r="I481" s="39">
        <f t="shared" si="164"/>
        <v>0</v>
      </c>
      <c r="J481" s="39">
        <f t="shared" si="164"/>
        <v>0</v>
      </c>
      <c r="K481" s="39">
        <f t="shared" si="164"/>
        <v>1</v>
      </c>
      <c r="L481" s="39">
        <f t="shared" si="164"/>
        <v>0</v>
      </c>
      <c r="M481" s="39">
        <f t="shared" si="164"/>
        <v>0</v>
      </c>
      <c r="N481" s="39">
        <f t="shared" si="164"/>
        <v>0</v>
      </c>
      <c r="O481" s="39">
        <f t="shared" si="164"/>
        <v>0</v>
      </c>
      <c r="P481" s="39">
        <f t="shared" si="164"/>
        <v>0</v>
      </c>
      <c r="Q481" s="39">
        <f t="shared" si="164"/>
        <v>0</v>
      </c>
      <c r="R481" s="39">
        <f t="shared" si="164"/>
        <v>0</v>
      </c>
      <c r="S481" s="39">
        <f t="shared" si="164"/>
        <v>0</v>
      </c>
      <c r="T481" s="39">
        <f t="shared" si="164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4"/>
        <v>0</v>
      </c>
      <c r="H482" s="39">
        <f t="shared" si="164"/>
        <v>0</v>
      </c>
      <c r="I482" s="39">
        <f t="shared" si="164"/>
        <v>0</v>
      </c>
      <c r="J482" s="39">
        <f t="shared" si="164"/>
        <v>0</v>
      </c>
      <c r="K482" s="39">
        <f t="shared" si="164"/>
        <v>0</v>
      </c>
      <c r="L482" s="39">
        <f t="shared" si="164"/>
        <v>1</v>
      </c>
      <c r="M482" s="39">
        <f t="shared" si="164"/>
        <v>0</v>
      </c>
      <c r="N482" s="39">
        <f t="shared" si="164"/>
        <v>0</v>
      </c>
      <c r="O482" s="39">
        <f t="shared" si="164"/>
        <v>0</v>
      </c>
      <c r="P482" s="39">
        <f t="shared" si="164"/>
        <v>0</v>
      </c>
      <c r="Q482" s="39">
        <f t="shared" si="164"/>
        <v>0</v>
      </c>
      <c r="R482" s="39">
        <f t="shared" si="164"/>
        <v>0</v>
      </c>
      <c r="S482" s="39">
        <f t="shared" si="164"/>
        <v>0</v>
      </c>
      <c r="T482" s="39">
        <f t="shared" si="164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4"/>
        <v>0</v>
      </c>
      <c r="H483" s="39">
        <f t="shared" si="164"/>
        <v>0</v>
      </c>
      <c r="I483" s="39">
        <f t="shared" si="164"/>
        <v>0</v>
      </c>
      <c r="J483" s="39">
        <f t="shared" si="164"/>
        <v>0</v>
      </c>
      <c r="K483" s="39">
        <f t="shared" si="164"/>
        <v>0</v>
      </c>
      <c r="L483" s="39">
        <f t="shared" si="164"/>
        <v>0</v>
      </c>
      <c r="M483" s="39">
        <f t="shared" si="164"/>
        <v>1</v>
      </c>
      <c r="N483" s="39">
        <f t="shared" si="164"/>
        <v>0</v>
      </c>
      <c r="O483" s="39">
        <f t="shared" si="164"/>
        <v>0</v>
      </c>
      <c r="P483" s="39">
        <f t="shared" si="164"/>
        <v>0</v>
      </c>
      <c r="Q483" s="39">
        <f t="shared" si="164"/>
        <v>0</v>
      </c>
      <c r="R483" s="39">
        <f t="shared" si="164"/>
        <v>0</v>
      </c>
      <c r="S483" s="39">
        <f t="shared" si="164"/>
        <v>0</v>
      </c>
      <c r="T483" s="39">
        <f t="shared" si="164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4"/>
        <v>0</v>
      </c>
      <c r="H484" s="39">
        <f t="shared" si="164"/>
        <v>0</v>
      </c>
      <c r="I484" s="39">
        <f t="shared" si="164"/>
        <v>0</v>
      </c>
      <c r="J484" s="39">
        <f t="shared" si="164"/>
        <v>0</v>
      </c>
      <c r="K484" s="39">
        <f t="shared" si="164"/>
        <v>0</v>
      </c>
      <c r="L484" s="39">
        <f t="shared" si="164"/>
        <v>0</v>
      </c>
      <c r="M484" s="39">
        <f t="shared" si="164"/>
        <v>0</v>
      </c>
      <c r="N484" s="39">
        <f t="shared" si="164"/>
        <v>1</v>
      </c>
      <c r="O484" s="39">
        <f t="shared" si="164"/>
        <v>0</v>
      </c>
      <c r="P484" s="39">
        <f t="shared" si="164"/>
        <v>0</v>
      </c>
      <c r="Q484" s="39">
        <f t="shared" si="164"/>
        <v>0</v>
      </c>
      <c r="R484" s="39">
        <f t="shared" si="164"/>
        <v>0</v>
      </c>
      <c r="S484" s="39">
        <f t="shared" si="164"/>
        <v>0</v>
      </c>
      <c r="T484" s="39">
        <f t="shared" si="164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4"/>
        <v>0</v>
      </c>
      <c r="H485" s="39">
        <f t="shared" si="164"/>
        <v>0</v>
      </c>
      <c r="I485" s="39">
        <f t="shared" si="164"/>
        <v>0</v>
      </c>
      <c r="J485" s="39">
        <f t="shared" si="164"/>
        <v>0</v>
      </c>
      <c r="K485" s="39">
        <f t="shared" si="164"/>
        <v>0</v>
      </c>
      <c r="L485" s="39">
        <f t="shared" si="164"/>
        <v>0</v>
      </c>
      <c r="M485" s="39">
        <f t="shared" si="164"/>
        <v>0</v>
      </c>
      <c r="N485" s="39">
        <f t="shared" si="164"/>
        <v>0</v>
      </c>
      <c r="O485" s="39">
        <f t="shared" si="164"/>
        <v>1</v>
      </c>
      <c r="P485" s="39">
        <f t="shared" si="164"/>
        <v>0</v>
      </c>
      <c r="Q485" s="39">
        <f t="shared" si="164"/>
        <v>0</v>
      </c>
      <c r="R485" s="39">
        <f t="shared" si="164"/>
        <v>0</v>
      </c>
      <c r="S485" s="39">
        <f t="shared" si="164"/>
        <v>0</v>
      </c>
      <c r="T485" s="39">
        <f t="shared" si="164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4"/>
        <v>0</v>
      </c>
      <c r="H486" s="39">
        <f t="shared" si="164"/>
        <v>0</v>
      </c>
      <c r="I486" s="39">
        <f t="shared" si="164"/>
        <v>0</v>
      </c>
      <c r="J486" s="39">
        <f t="shared" si="164"/>
        <v>0</v>
      </c>
      <c r="K486" s="39">
        <f t="shared" si="164"/>
        <v>0</v>
      </c>
      <c r="L486" s="39">
        <f t="shared" si="164"/>
        <v>0</v>
      </c>
      <c r="M486" s="39">
        <f t="shared" si="164"/>
        <v>0</v>
      </c>
      <c r="N486" s="39">
        <f t="shared" si="164"/>
        <v>0</v>
      </c>
      <c r="O486" s="39">
        <f t="shared" si="164"/>
        <v>0</v>
      </c>
      <c r="P486" s="39">
        <f t="shared" si="164"/>
        <v>1</v>
      </c>
      <c r="Q486" s="39">
        <f t="shared" si="164"/>
        <v>0</v>
      </c>
      <c r="R486" s="39">
        <f t="shared" si="164"/>
        <v>0</v>
      </c>
      <c r="S486" s="39">
        <f t="shared" si="164"/>
        <v>0</v>
      </c>
      <c r="T486" s="39">
        <f t="shared" si="164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4"/>
        <v>0</v>
      </c>
      <c r="H487" s="39">
        <f t="shared" si="164"/>
        <v>0</v>
      </c>
      <c r="I487" s="39">
        <f t="shared" si="164"/>
        <v>0</v>
      </c>
      <c r="J487" s="39">
        <f t="shared" si="164"/>
        <v>0</v>
      </c>
      <c r="K487" s="39">
        <f t="shared" si="164"/>
        <v>0</v>
      </c>
      <c r="L487" s="39">
        <f t="shared" si="164"/>
        <v>0</v>
      </c>
      <c r="M487" s="39">
        <f t="shared" si="164"/>
        <v>0</v>
      </c>
      <c r="N487" s="39">
        <f t="shared" si="164"/>
        <v>0</v>
      </c>
      <c r="O487" s="39">
        <f t="shared" si="164"/>
        <v>0</v>
      </c>
      <c r="P487" s="39">
        <f t="shared" si="164"/>
        <v>0</v>
      </c>
      <c r="Q487" s="39">
        <f t="shared" si="164"/>
        <v>1</v>
      </c>
      <c r="R487" s="39">
        <f t="shared" si="164"/>
        <v>0</v>
      </c>
      <c r="S487" s="39">
        <f t="shared" si="164"/>
        <v>0</v>
      </c>
      <c r="T487" s="39">
        <f t="shared" si="164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4"/>
        <v>0</v>
      </c>
      <c r="H488" s="39">
        <f t="shared" si="164"/>
        <v>0</v>
      </c>
      <c r="I488" s="39">
        <f t="shared" si="164"/>
        <v>0</v>
      </c>
      <c r="J488" s="39">
        <f t="shared" si="164"/>
        <v>0</v>
      </c>
      <c r="K488" s="39">
        <f t="shared" si="164"/>
        <v>0</v>
      </c>
      <c r="L488" s="39">
        <f t="shared" si="164"/>
        <v>0</v>
      </c>
      <c r="M488" s="39">
        <f t="shared" si="164"/>
        <v>0</v>
      </c>
      <c r="N488" s="39">
        <f t="shared" si="164"/>
        <v>0</v>
      </c>
      <c r="O488" s="39">
        <f t="shared" si="164"/>
        <v>0</v>
      </c>
      <c r="P488" s="39">
        <f t="shared" si="164"/>
        <v>0</v>
      </c>
      <c r="Q488" s="39">
        <f t="shared" si="164"/>
        <v>0</v>
      </c>
      <c r="R488" s="39">
        <f t="shared" si="164"/>
        <v>1</v>
      </c>
      <c r="S488" s="39">
        <f t="shared" si="164"/>
        <v>0</v>
      </c>
      <c r="T488" s="39">
        <f t="shared" si="164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4"/>
        <v>0</v>
      </c>
      <c r="H489" s="39">
        <f t="shared" si="164"/>
        <v>0</v>
      </c>
      <c r="I489" s="39">
        <f t="shared" si="164"/>
        <v>0</v>
      </c>
      <c r="J489" s="39">
        <f t="shared" si="164"/>
        <v>0</v>
      </c>
      <c r="K489" s="39">
        <f t="shared" si="164"/>
        <v>0</v>
      </c>
      <c r="L489" s="39">
        <f t="shared" si="164"/>
        <v>0</v>
      </c>
      <c r="M489" s="39">
        <f t="shared" si="164"/>
        <v>0</v>
      </c>
      <c r="N489" s="39">
        <f t="shared" si="164"/>
        <v>0</v>
      </c>
      <c r="O489" s="39">
        <f t="shared" si="164"/>
        <v>0</v>
      </c>
      <c r="P489" s="39">
        <f t="shared" si="164"/>
        <v>0</v>
      </c>
      <c r="Q489" s="39">
        <f t="shared" si="164"/>
        <v>0</v>
      </c>
      <c r="R489" s="39">
        <f t="shared" si="164"/>
        <v>0</v>
      </c>
      <c r="S489" s="39">
        <f t="shared" si="164"/>
        <v>1</v>
      </c>
      <c r="T489" s="39">
        <f t="shared" si="164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4"/>
        <v>0</v>
      </c>
      <c r="H490" s="39">
        <f t="shared" si="164"/>
        <v>0</v>
      </c>
      <c r="I490" s="39">
        <f t="shared" si="164"/>
        <v>0</v>
      </c>
      <c r="J490" s="39">
        <f t="shared" si="164"/>
        <v>0</v>
      </c>
      <c r="K490" s="39">
        <f t="shared" si="164"/>
        <v>0</v>
      </c>
      <c r="L490" s="39">
        <f t="shared" si="164"/>
        <v>0</v>
      </c>
      <c r="M490" s="39">
        <f t="shared" si="164"/>
        <v>0</v>
      </c>
      <c r="N490" s="39">
        <f t="shared" si="164"/>
        <v>0</v>
      </c>
      <c r="O490" s="39">
        <f t="shared" si="164"/>
        <v>0</v>
      </c>
      <c r="P490" s="39">
        <f t="shared" si="164"/>
        <v>0</v>
      </c>
      <c r="Q490" s="39">
        <f t="shared" si="164"/>
        <v>0</v>
      </c>
      <c r="R490" s="39">
        <f t="shared" si="164"/>
        <v>0</v>
      </c>
      <c r="S490" s="39">
        <f t="shared" si="164"/>
        <v>0</v>
      </c>
      <c r="T490" s="39">
        <f t="shared" si="164"/>
        <v>1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RP6</v>
      </c>
      <c r="G492" s="15" t="str">
        <f t="shared" ref="G492:T492" si="165">G$112</f>
        <v>RP6</v>
      </c>
      <c r="H492" s="15" t="str">
        <f t="shared" si="165"/>
        <v>RP6</v>
      </c>
      <c r="I492" s="15" t="str">
        <f t="shared" si="165"/>
        <v>RP6</v>
      </c>
      <c r="J492" s="15" t="str">
        <f t="shared" si="165"/>
        <v>RP6</v>
      </c>
      <c r="K492" s="15" t="str">
        <f t="shared" si="165"/>
        <v>PP4</v>
      </c>
      <c r="L492" s="15" t="str">
        <f t="shared" si="165"/>
        <v>PP4</v>
      </c>
      <c r="M492" s="15" t="str">
        <f t="shared" si="165"/>
        <v>PP4</v>
      </c>
      <c r="N492" s="15" t="str">
        <f t="shared" si="165"/>
        <v>PP4</v>
      </c>
      <c r="O492" s="15" t="str">
        <f t="shared" si="165"/>
        <v>PP4</v>
      </c>
      <c r="P492" s="15" t="str">
        <f t="shared" si="165"/>
        <v>PP4</v>
      </c>
      <c r="Q492" s="15" t="str">
        <f t="shared" si="165"/>
        <v>PP4</v>
      </c>
      <c r="R492" s="15" t="str">
        <f t="shared" si="165"/>
        <v>PP4</v>
      </c>
      <c r="S492" s="15" t="str">
        <f t="shared" si="165"/>
        <v>PP4</v>
      </c>
      <c r="T492" s="15" t="str">
        <f t="shared" si="165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1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6">F493</f>
        <v>1</v>
      </c>
      <c r="H494" s="39">
        <f t="shared" si="166"/>
        <v>0</v>
      </c>
      <c r="I494" s="39">
        <f t="shared" si="166"/>
        <v>0</v>
      </c>
      <c r="J494" s="39">
        <f t="shared" si="166"/>
        <v>0</v>
      </c>
      <c r="K494" s="39">
        <f t="shared" si="166"/>
        <v>0</v>
      </c>
      <c r="L494" s="39">
        <f t="shared" si="166"/>
        <v>0</v>
      </c>
      <c r="M494" s="39">
        <f t="shared" si="166"/>
        <v>0</v>
      </c>
      <c r="N494" s="39">
        <f t="shared" si="166"/>
        <v>0</v>
      </c>
      <c r="O494" s="39">
        <f t="shared" si="166"/>
        <v>0</v>
      </c>
      <c r="P494" s="39">
        <f t="shared" si="166"/>
        <v>0</v>
      </c>
      <c r="Q494" s="39">
        <f t="shared" si="166"/>
        <v>0</v>
      </c>
      <c r="R494" s="39">
        <f t="shared" si="166"/>
        <v>0</v>
      </c>
      <c r="S494" s="39">
        <f t="shared" si="166"/>
        <v>0</v>
      </c>
      <c r="T494" s="39">
        <f t="shared" si="166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6"/>
        <v>0</v>
      </c>
      <c r="H495" s="39">
        <f t="shared" si="166"/>
        <v>1</v>
      </c>
      <c r="I495" s="39">
        <f t="shared" si="166"/>
        <v>0</v>
      </c>
      <c r="J495" s="39">
        <f t="shared" si="166"/>
        <v>0</v>
      </c>
      <c r="K495" s="39">
        <f t="shared" si="166"/>
        <v>0</v>
      </c>
      <c r="L495" s="39">
        <f t="shared" si="166"/>
        <v>0</v>
      </c>
      <c r="M495" s="39">
        <f t="shared" si="166"/>
        <v>0</v>
      </c>
      <c r="N495" s="39">
        <f t="shared" si="166"/>
        <v>0</v>
      </c>
      <c r="O495" s="39">
        <f t="shared" si="166"/>
        <v>0</v>
      </c>
      <c r="P495" s="39">
        <f t="shared" si="166"/>
        <v>0</v>
      </c>
      <c r="Q495" s="39">
        <f t="shared" si="166"/>
        <v>0</v>
      </c>
      <c r="R495" s="39">
        <f t="shared" si="166"/>
        <v>0</v>
      </c>
      <c r="S495" s="39">
        <f t="shared" si="166"/>
        <v>0</v>
      </c>
      <c r="T495" s="39">
        <f t="shared" si="166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6"/>
        <v>0</v>
      </c>
      <c r="H496" s="39">
        <f t="shared" si="166"/>
        <v>0</v>
      </c>
      <c r="I496" s="39">
        <f t="shared" si="166"/>
        <v>1</v>
      </c>
      <c r="J496" s="39">
        <f t="shared" si="166"/>
        <v>0</v>
      </c>
      <c r="K496" s="39">
        <f t="shared" si="166"/>
        <v>0</v>
      </c>
      <c r="L496" s="39">
        <f t="shared" si="166"/>
        <v>0</v>
      </c>
      <c r="M496" s="39">
        <f t="shared" si="166"/>
        <v>0</v>
      </c>
      <c r="N496" s="39">
        <f t="shared" si="166"/>
        <v>0</v>
      </c>
      <c r="O496" s="39">
        <f t="shared" si="166"/>
        <v>0</v>
      </c>
      <c r="P496" s="39">
        <f t="shared" si="166"/>
        <v>0</v>
      </c>
      <c r="Q496" s="39">
        <f t="shared" si="166"/>
        <v>0</v>
      </c>
      <c r="R496" s="39">
        <f t="shared" si="166"/>
        <v>0</v>
      </c>
      <c r="S496" s="39">
        <f t="shared" si="166"/>
        <v>0</v>
      </c>
      <c r="T496" s="39">
        <f t="shared" si="166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6"/>
        <v>0</v>
      </c>
      <c r="H497" s="39">
        <f t="shared" si="166"/>
        <v>0</v>
      </c>
      <c r="I497" s="39">
        <f t="shared" si="166"/>
        <v>0</v>
      </c>
      <c r="J497" s="39">
        <f t="shared" si="166"/>
        <v>1</v>
      </c>
      <c r="K497" s="39">
        <f t="shared" si="166"/>
        <v>0</v>
      </c>
      <c r="L497" s="39">
        <f t="shared" si="166"/>
        <v>0</v>
      </c>
      <c r="M497" s="39">
        <f t="shared" si="166"/>
        <v>0</v>
      </c>
      <c r="N497" s="39">
        <f t="shared" si="166"/>
        <v>0</v>
      </c>
      <c r="O497" s="39">
        <f t="shared" si="166"/>
        <v>0</v>
      </c>
      <c r="P497" s="39">
        <f t="shared" si="166"/>
        <v>0</v>
      </c>
      <c r="Q497" s="39">
        <f t="shared" si="166"/>
        <v>0</v>
      </c>
      <c r="R497" s="39">
        <f t="shared" si="166"/>
        <v>0</v>
      </c>
      <c r="S497" s="39">
        <f t="shared" si="166"/>
        <v>0</v>
      </c>
      <c r="T497" s="39">
        <f t="shared" si="166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6"/>
        <v>0</v>
      </c>
      <c r="H498" s="39">
        <f t="shared" si="166"/>
        <v>0</v>
      </c>
      <c r="I498" s="39">
        <f t="shared" si="166"/>
        <v>0</v>
      </c>
      <c r="J498" s="39">
        <f t="shared" si="166"/>
        <v>0</v>
      </c>
      <c r="K498" s="39">
        <f t="shared" si="166"/>
        <v>1</v>
      </c>
      <c r="L498" s="39">
        <f t="shared" si="166"/>
        <v>0</v>
      </c>
      <c r="M498" s="39">
        <f t="shared" si="166"/>
        <v>0</v>
      </c>
      <c r="N498" s="39">
        <f t="shared" si="166"/>
        <v>0</v>
      </c>
      <c r="O498" s="39">
        <f t="shared" si="166"/>
        <v>0</v>
      </c>
      <c r="P498" s="39">
        <f t="shared" si="166"/>
        <v>0</v>
      </c>
      <c r="Q498" s="39">
        <f t="shared" si="166"/>
        <v>0</v>
      </c>
      <c r="R498" s="39">
        <f t="shared" si="166"/>
        <v>0</v>
      </c>
      <c r="S498" s="39">
        <f t="shared" si="166"/>
        <v>0</v>
      </c>
      <c r="T498" s="39">
        <f t="shared" si="166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6"/>
        <v>0</v>
      </c>
      <c r="H499" s="39">
        <f t="shared" si="166"/>
        <v>0</v>
      </c>
      <c r="I499" s="39">
        <f t="shared" si="166"/>
        <v>0</v>
      </c>
      <c r="J499" s="39">
        <f t="shared" si="166"/>
        <v>0</v>
      </c>
      <c r="K499" s="39">
        <f t="shared" si="166"/>
        <v>0</v>
      </c>
      <c r="L499" s="39">
        <f t="shared" si="166"/>
        <v>1</v>
      </c>
      <c r="M499" s="39">
        <f t="shared" si="166"/>
        <v>0</v>
      </c>
      <c r="N499" s="39">
        <f t="shared" si="166"/>
        <v>0</v>
      </c>
      <c r="O499" s="39">
        <f t="shared" si="166"/>
        <v>0</v>
      </c>
      <c r="P499" s="39">
        <f t="shared" si="166"/>
        <v>0</v>
      </c>
      <c r="Q499" s="39">
        <f t="shared" si="166"/>
        <v>0</v>
      </c>
      <c r="R499" s="39">
        <f t="shared" si="166"/>
        <v>0</v>
      </c>
      <c r="S499" s="39">
        <f t="shared" si="166"/>
        <v>0</v>
      </c>
      <c r="T499" s="39">
        <f t="shared" si="166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6"/>
        <v>0</v>
      </c>
      <c r="H500" s="39">
        <f t="shared" si="166"/>
        <v>0</v>
      </c>
      <c r="I500" s="39">
        <f t="shared" si="166"/>
        <v>0</v>
      </c>
      <c r="J500" s="39">
        <f t="shared" si="166"/>
        <v>0</v>
      </c>
      <c r="K500" s="39">
        <f t="shared" si="166"/>
        <v>0</v>
      </c>
      <c r="L500" s="39">
        <f t="shared" si="166"/>
        <v>0</v>
      </c>
      <c r="M500" s="39">
        <f t="shared" si="166"/>
        <v>1</v>
      </c>
      <c r="N500" s="39">
        <f t="shared" si="166"/>
        <v>0</v>
      </c>
      <c r="O500" s="39">
        <f t="shared" si="166"/>
        <v>0</v>
      </c>
      <c r="P500" s="39">
        <f t="shared" si="166"/>
        <v>0</v>
      </c>
      <c r="Q500" s="39">
        <f t="shared" si="166"/>
        <v>0</v>
      </c>
      <c r="R500" s="39">
        <f t="shared" si="166"/>
        <v>0</v>
      </c>
      <c r="S500" s="39">
        <f t="shared" si="166"/>
        <v>0</v>
      </c>
      <c r="T500" s="39">
        <f t="shared" si="166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6"/>
        <v>0</v>
      </c>
      <c r="H501" s="39">
        <f t="shared" si="166"/>
        <v>0</v>
      </c>
      <c r="I501" s="39">
        <f t="shared" si="166"/>
        <v>0</v>
      </c>
      <c r="J501" s="39">
        <f t="shared" si="166"/>
        <v>0</v>
      </c>
      <c r="K501" s="39">
        <f t="shared" si="166"/>
        <v>0</v>
      </c>
      <c r="L501" s="39">
        <f t="shared" si="166"/>
        <v>0</v>
      </c>
      <c r="M501" s="39">
        <f t="shared" si="166"/>
        <v>0</v>
      </c>
      <c r="N501" s="39">
        <f t="shared" si="166"/>
        <v>1</v>
      </c>
      <c r="O501" s="39">
        <f t="shared" si="166"/>
        <v>0</v>
      </c>
      <c r="P501" s="39">
        <f t="shared" si="166"/>
        <v>0</v>
      </c>
      <c r="Q501" s="39">
        <f t="shared" si="166"/>
        <v>0</v>
      </c>
      <c r="R501" s="39">
        <f t="shared" si="166"/>
        <v>0</v>
      </c>
      <c r="S501" s="39">
        <f t="shared" si="166"/>
        <v>0</v>
      </c>
      <c r="T501" s="39">
        <f t="shared" si="166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6"/>
        <v>0</v>
      </c>
      <c r="H502" s="39">
        <f t="shared" si="166"/>
        <v>0</v>
      </c>
      <c r="I502" s="39">
        <f t="shared" si="166"/>
        <v>0</v>
      </c>
      <c r="J502" s="39">
        <f t="shared" si="166"/>
        <v>0</v>
      </c>
      <c r="K502" s="39">
        <f t="shared" si="166"/>
        <v>0</v>
      </c>
      <c r="L502" s="39">
        <f t="shared" si="166"/>
        <v>0</v>
      </c>
      <c r="M502" s="39">
        <f t="shared" si="166"/>
        <v>0</v>
      </c>
      <c r="N502" s="39">
        <f t="shared" si="166"/>
        <v>0</v>
      </c>
      <c r="O502" s="39">
        <f t="shared" si="166"/>
        <v>1</v>
      </c>
      <c r="P502" s="39">
        <f t="shared" si="166"/>
        <v>0</v>
      </c>
      <c r="Q502" s="39">
        <f t="shared" si="166"/>
        <v>0</v>
      </c>
      <c r="R502" s="39">
        <f t="shared" si="166"/>
        <v>0</v>
      </c>
      <c r="S502" s="39">
        <f t="shared" si="166"/>
        <v>0</v>
      </c>
      <c r="T502" s="39">
        <f t="shared" si="166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6"/>
        <v>0</v>
      </c>
      <c r="H503" s="39">
        <f t="shared" si="166"/>
        <v>0</v>
      </c>
      <c r="I503" s="39">
        <f t="shared" si="166"/>
        <v>0</v>
      </c>
      <c r="J503" s="39">
        <f t="shared" si="166"/>
        <v>0</v>
      </c>
      <c r="K503" s="39">
        <f t="shared" si="166"/>
        <v>0</v>
      </c>
      <c r="L503" s="39">
        <f t="shared" si="166"/>
        <v>0</v>
      </c>
      <c r="M503" s="39">
        <f t="shared" si="166"/>
        <v>0</v>
      </c>
      <c r="N503" s="39">
        <f t="shared" si="166"/>
        <v>0</v>
      </c>
      <c r="O503" s="39">
        <f t="shared" si="166"/>
        <v>0</v>
      </c>
      <c r="P503" s="39">
        <f t="shared" si="166"/>
        <v>1</v>
      </c>
      <c r="Q503" s="39">
        <f t="shared" si="166"/>
        <v>0</v>
      </c>
      <c r="R503" s="39">
        <f t="shared" si="166"/>
        <v>0</v>
      </c>
      <c r="S503" s="39">
        <f t="shared" si="166"/>
        <v>0</v>
      </c>
      <c r="T503" s="39">
        <f t="shared" si="166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6"/>
        <v>0</v>
      </c>
      <c r="H504" s="39">
        <f t="shared" si="166"/>
        <v>0</v>
      </c>
      <c r="I504" s="39">
        <f t="shared" si="166"/>
        <v>0</v>
      </c>
      <c r="J504" s="39">
        <f t="shared" si="166"/>
        <v>0</v>
      </c>
      <c r="K504" s="39">
        <f t="shared" si="166"/>
        <v>0</v>
      </c>
      <c r="L504" s="39">
        <f t="shared" si="166"/>
        <v>0</v>
      </c>
      <c r="M504" s="39">
        <f t="shared" si="166"/>
        <v>0</v>
      </c>
      <c r="N504" s="39">
        <f t="shared" si="166"/>
        <v>0</v>
      </c>
      <c r="O504" s="39">
        <f t="shared" si="166"/>
        <v>0</v>
      </c>
      <c r="P504" s="39">
        <f t="shared" si="166"/>
        <v>0</v>
      </c>
      <c r="Q504" s="39">
        <f t="shared" si="166"/>
        <v>1</v>
      </c>
      <c r="R504" s="39">
        <f t="shared" si="166"/>
        <v>0</v>
      </c>
      <c r="S504" s="39">
        <f t="shared" si="166"/>
        <v>0</v>
      </c>
      <c r="T504" s="39">
        <f t="shared" si="166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6"/>
        <v>0</v>
      </c>
      <c r="H505" s="39">
        <f t="shared" si="166"/>
        <v>0</v>
      </c>
      <c r="I505" s="39">
        <f t="shared" si="166"/>
        <v>0</v>
      </c>
      <c r="J505" s="39">
        <f t="shared" si="166"/>
        <v>0</v>
      </c>
      <c r="K505" s="39">
        <f t="shared" si="166"/>
        <v>0</v>
      </c>
      <c r="L505" s="39">
        <f t="shared" si="166"/>
        <v>0</v>
      </c>
      <c r="M505" s="39">
        <f t="shared" si="166"/>
        <v>0</v>
      </c>
      <c r="N505" s="39">
        <f t="shared" si="166"/>
        <v>0</v>
      </c>
      <c r="O505" s="39">
        <f t="shared" si="166"/>
        <v>0</v>
      </c>
      <c r="P505" s="39">
        <f t="shared" si="166"/>
        <v>0</v>
      </c>
      <c r="Q505" s="39">
        <f t="shared" si="166"/>
        <v>0</v>
      </c>
      <c r="R505" s="39">
        <f t="shared" si="166"/>
        <v>1</v>
      </c>
      <c r="S505" s="39">
        <f t="shared" si="166"/>
        <v>0</v>
      </c>
      <c r="T505" s="39">
        <f t="shared" si="166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6"/>
        <v>0</v>
      </c>
      <c r="H506" s="39">
        <f t="shared" si="166"/>
        <v>0</v>
      </c>
      <c r="I506" s="39">
        <f t="shared" si="166"/>
        <v>0</v>
      </c>
      <c r="J506" s="39">
        <f t="shared" si="166"/>
        <v>0</v>
      </c>
      <c r="K506" s="39">
        <f t="shared" si="166"/>
        <v>0</v>
      </c>
      <c r="L506" s="39">
        <f t="shared" si="166"/>
        <v>0</v>
      </c>
      <c r="M506" s="39">
        <f t="shared" si="166"/>
        <v>0</v>
      </c>
      <c r="N506" s="39">
        <f t="shared" si="166"/>
        <v>0</v>
      </c>
      <c r="O506" s="39">
        <f t="shared" si="166"/>
        <v>0</v>
      </c>
      <c r="P506" s="39">
        <f t="shared" si="166"/>
        <v>0</v>
      </c>
      <c r="Q506" s="39">
        <f t="shared" si="166"/>
        <v>0</v>
      </c>
      <c r="R506" s="39">
        <f t="shared" si="166"/>
        <v>0</v>
      </c>
      <c r="S506" s="39">
        <f t="shared" si="166"/>
        <v>1</v>
      </c>
      <c r="T506" s="39">
        <f t="shared" si="166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6"/>
        <v>0</v>
      </c>
      <c r="H507" s="39">
        <f t="shared" si="166"/>
        <v>0</v>
      </c>
      <c r="I507" s="39">
        <f t="shared" si="166"/>
        <v>0</v>
      </c>
      <c r="J507" s="39">
        <f t="shared" si="166"/>
        <v>0</v>
      </c>
      <c r="K507" s="39">
        <f t="shared" si="166"/>
        <v>0</v>
      </c>
      <c r="L507" s="39">
        <f t="shared" si="166"/>
        <v>0</v>
      </c>
      <c r="M507" s="39">
        <f t="shared" si="166"/>
        <v>0</v>
      </c>
      <c r="N507" s="39">
        <f t="shared" si="166"/>
        <v>0</v>
      </c>
      <c r="O507" s="39">
        <f t="shared" si="166"/>
        <v>0</v>
      </c>
      <c r="P507" s="39">
        <f t="shared" si="166"/>
        <v>0</v>
      </c>
      <c r="Q507" s="39">
        <f t="shared" si="166"/>
        <v>0</v>
      </c>
      <c r="R507" s="39">
        <f t="shared" si="166"/>
        <v>0</v>
      </c>
      <c r="S507" s="39">
        <f t="shared" si="166"/>
        <v>0</v>
      </c>
      <c r="T507" s="39">
        <f t="shared" si="166"/>
        <v>1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RP6</v>
      </c>
      <c r="G509" s="15" t="str">
        <f t="shared" ref="G509:T509" si="167">G$113</f>
        <v>RP6</v>
      </c>
      <c r="H509" s="15" t="str">
        <f t="shared" si="167"/>
        <v>RP6</v>
      </c>
      <c r="I509" s="15" t="str">
        <f t="shared" si="167"/>
        <v>RP6</v>
      </c>
      <c r="J509" s="15" t="str">
        <f t="shared" si="167"/>
        <v>RP6</v>
      </c>
      <c r="K509" s="15" t="str">
        <f t="shared" si="167"/>
        <v>PP4</v>
      </c>
      <c r="L509" s="15" t="str">
        <f t="shared" si="167"/>
        <v>PP4</v>
      </c>
      <c r="M509" s="15" t="str">
        <f t="shared" si="167"/>
        <v>PP4</v>
      </c>
      <c r="N509" s="15" t="str">
        <f t="shared" si="167"/>
        <v>PP4</v>
      </c>
      <c r="O509" s="15" t="str">
        <f t="shared" si="167"/>
        <v>PP4</v>
      </c>
      <c r="P509" s="15" t="str">
        <f t="shared" si="167"/>
        <v>PP4</v>
      </c>
      <c r="Q509" s="15" t="str">
        <f t="shared" si="167"/>
        <v>PP4</v>
      </c>
      <c r="R509" s="15" t="str">
        <f t="shared" si="167"/>
        <v>PP4</v>
      </c>
      <c r="S509" s="15" t="str">
        <f t="shared" si="167"/>
        <v>PP4</v>
      </c>
      <c r="T509" s="15" t="str">
        <f t="shared" si="167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1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68">F510</f>
        <v>1</v>
      </c>
      <c r="H511" s="39">
        <f t="shared" si="168"/>
        <v>0</v>
      </c>
      <c r="I511" s="39">
        <f t="shared" si="168"/>
        <v>0</v>
      </c>
      <c r="J511" s="39">
        <f t="shared" si="168"/>
        <v>0</v>
      </c>
      <c r="K511" s="39">
        <f t="shared" si="168"/>
        <v>0</v>
      </c>
      <c r="L511" s="39">
        <f t="shared" si="168"/>
        <v>0</v>
      </c>
      <c r="M511" s="39">
        <f t="shared" si="168"/>
        <v>0</v>
      </c>
      <c r="N511" s="39">
        <f t="shared" si="168"/>
        <v>0</v>
      </c>
      <c r="O511" s="39">
        <f t="shared" si="168"/>
        <v>0</v>
      </c>
      <c r="P511" s="39">
        <f t="shared" si="168"/>
        <v>0</v>
      </c>
      <c r="Q511" s="39">
        <f t="shared" si="168"/>
        <v>0</v>
      </c>
      <c r="R511" s="39">
        <f t="shared" si="168"/>
        <v>0</v>
      </c>
      <c r="S511" s="39">
        <f t="shared" si="168"/>
        <v>0</v>
      </c>
      <c r="T511" s="39">
        <f t="shared" si="168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68"/>
        <v>0</v>
      </c>
      <c r="H512" s="39">
        <f t="shared" si="168"/>
        <v>1</v>
      </c>
      <c r="I512" s="39">
        <f t="shared" si="168"/>
        <v>0</v>
      </c>
      <c r="J512" s="39">
        <f t="shared" si="168"/>
        <v>0</v>
      </c>
      <c r="K512" s="39">
        <f t="shared" si="168"/>
        <v>0</v>
      </c>
      <c r="L512" s="39">
        <f t="shared" si="168"/>
        <v>0</v>
      </c>
      <c r="M512" s="39">
        <f t="shared" si="168"/>
        <v>0</v>
      </c>
      <c r="N512" s="39">
        <f t="shared" si="168"/>
        <v>0</v>
      </c>
      <c r="O512" s="39">
        <f t="shared" si="168"/>
        <v>0</v>
      </c>
      <c r="P512" s="39">
        <f t="shared" si="168"/>
        <v>0</v>
      </c>
      <c r="Q512" s="39">
        <f t="shared" si="168"/>
        <v>0</v>
      </c>
      <c r="R512" s="39">
        <f t="shared" si="168"/>
        <v>0</v>
      </c>
      <c r="S512" s="39">
        <f t="shared" si="168"/>
        <v>0</v>
      </c>
      <c r="T512" s="39">
        <f t="shared" si="168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68"/>
        <v>0</v>
      </c>
      <c r="H513" s="39">
        <f t="shared" si="168"/>
        <v>0</v>
      </c>
      <c r="I513" s="39">
        <f t="shared" si="168"/>
        <v>1</v>
      </c>
      <c r="J513" s="39">
        <f t="shared" si="168"/>
        <v>0</v>
      </c>
      <c r="K513" s="39">
        <f t="shared" si="168"/>
        <v>0</v>
      </c>
      <c r="L513" s="39">
        <f t="shared" si="168"/>
        <v>0</v>
      </c>
      <c r="M513" s="39">
        <f t="shared" si="168"/>
        <v>0</v>
      </c>
      <c r="N513" s="39">
        <f t="shared" si="168"/>
        <v>0</v>
      </c>
      <c r="O513" s="39">
        <f t="shared" si="168"/>
        <v>0</v>
      </c>
      <c r="P513" s="39">
        <f t="shared" si="168"/>
        <v>0</v>
      </c>
      <c r="Q513" s="39">
        <f t="shared" si="168"/>
        <v>0</v>
      </c>
      <c r="R513" s="39">
        <f t="shared" si="168"/>
        <v>0</v>
      </c>
      <c r="S513" s="39">
        <f t="shared" si="168"/>
        <v>0</v>
      </c>
      <c r="T513" s="39">
        <f t="shared" si="168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68"/>
        <v>0</v>
      </c>
      <c r="H514" s="39">
        <f t="shared" si="168"/>
        <v>0</v>
      </c>
      <c r="I514" s="39">
        <f t="shared" si="168"/>
        <v>0</v>
      </c>
      <c r="J514" s="39">
        <f t="shared" si="168"/>
        <v>1</v>
      </c>
      <c r="K514" s="39">
        <f t="shared" si="168"/>
        <v>0</v>
      </c>
      <c r="L514" s="39">
        <f t="shared" si="168"/>
        <v>0</v>
      </c>
      <c r="M514" s="39">
        <f t="shared" si="168"/>
        <v>0</v>
      </c>
      <c r="N514" s="39">
        <f t="shared" si="168"/>
        <v>0</v>
      </c>
      <c r="O514" s="39">
        <f t="shared" si="168"/>
        <v>0</v>
      </c>
      <c r="P514" s="39">
        <f t="shared" si="168"/>
        <v>0</v>
      </c>
      <c r="Q514" s="39">
        <f t="shared" si="168"/>
        <v>0</v>
      </c>
      <c r="R514" s="39">
        <f t="shared" si="168"/>
        <v>0</v>
      </c>
      <c r="S514" s="39">
        <f t="shared" si="168"/>
        <v>0</v>
      </c>
      <c r="T514" s="39">
        <f t="shared" si="168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68"/>
        <v>0</v>
      </c>
      <c r="H515" s="39">
        <f t="shared" si="168"/>
        <v>0</v>
      </c>
      <c r="I515" s="39">
        <f t="shared" si="168"/>
        <v>0</v>
      </c>
      <c r="J515" s="39">
        <f t="shared" si="168"/>
        <v>0</v>
      </c>
      <c r="K515" s="39">
        <f t="shared" si="168"/>
        <v>1</v>
      </c>
      <c r="L515" s="39">
        <f t="shared" si="168"/>
        <v>0</v>
      </c>
      <c r="M515" s="39">
        <f t="shared" si="168"/>
        <v>0</v>
      </c>
      <c r="N515" s="39">
        <f t="shared" si="168"/>
        <v>0</v>
      </c>
      <c r="O515" s="39">
        <f t="shared" si="168"/>
        <v>0</v>
      </c>
      <c r="P515" s="39">
        <f t="shared" si="168"/>
        <v>0</v>
      </c>
      <c r="Q515" s="39">
        <f t="shared" si="168"/>
        <v>0</v>
      </c>
      <c r="R515" s="39">
        <f t="shared" si="168"/>
        <v>0</v>
      </c>
      <c r="S515" s="39">
        <f t="shared" si="168"/>
        <v>0</v>
      </c>
      <c r="T515" s="39">
        <f t="shared" si="168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68"/>
        <v>0</v>
      </c>
      <c r="H516" s="39">
        <f t="shared" si="168"/>
        <v>0</v>
      </c>
      <c r="I516" s="39">
        <f t="shared" si="168"/>
        <v>0</v>
      </c>
      <c r="J516" s="39">
        <f t="shared" si="168"/>
        <v>0</v>
      </c>
      <c r="K516" s="39">
        <f t="shared" si="168"/>
        <v>0</v>
      </c>
      <c r="L516" s="39">
        <f t="shared" si="168"/>
        <v>1</v>
      </c>
      <c r="M516" s="39">
        <f t="shared" si="168"/>
        <v>0</v>
      </c>
      <c r="N516" s="39">
        <f t="shared" si="168"/>
        <v>0</v>
      </c>
      <c r="O516" s="39">
        <f t="shared" si="168"/>
        <v>0</v>
      </c>
      <c r="P516" s="39">
        <f t="shared" si="168"/>
        <v>0</v>
      </c>
      <c r="Q516" s="39">
        <f t="shared" si="168"/>
        <v>0</v>
      </c>
      <c r="R516" s="39">
        <f t="shared" si="168"/>
        <v>0</v>
      </c>
      <c r="S516" s="39">
        <f t="shared" si="168"/>
        <v>0</v>
      </c>
      <c r="T516" s="39">
        <f t="shared" si="168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68"/>
        <v>0</v>
      </c>
      <c r="H517" s="39">
        <f t="shared" si="168"/>
        <v>0</v>
      </c>
      <c r="I517" s="39">
        <f t="shared" si="168"/>
        <v>0</v>
      </c>
      <c r="J517" s="39">
        <f t="shared" si="168"/>
        <v>0</v>
      </c>
      <c r="K517" s="39">
        <f t="shared" si="168"/>
        <v>0</v>
      </c>
      <c r="L517" s="39">
        <f t="shared" si="168"/>
        <v>0</v>
      </c>
      <c r="M517" s="39">
        <f t="shared" si="168"/>
        <v>1</v>
      </c>
      <c r="N517" s="39">
        <f t="shared" si="168"/>
        <v>0</v>
      </c>
      <c r="O517" s="39">
        <f t="shared" si="168"/>
        <v>0</v>
      </c>
      <c r="P517" s="39">
        <f t="shared" si="168"/>
        <v>0</v>
      </c>
      <c r="Q517" s="39">
        <f t="shared" si="168"/>
        <v>0</v>
      </c>
      <c r="R517" s="39">
        <f t="shared" si="168"/>
        <v>0</v>
      </c>
      <c r="S517" s="39">
        <f t="shared" si="168"/>
        <v>0</v>
      </c>
      <c r="T517" s="39">
        <f t="shared" si="168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68"/>
        <v>0</v>
      </c>
      <c r="H518" s="39">
        <f t="shared" si="168"/>
        <v>0</v>
      </c>
      <c r="I518" s="39">
        <f t="shared" si="168"/>
        <v>0</v>
      </c>
      <c r="J518" s="39">
        <f t="shared" si="168"/>
        <v>0</v>
      </c>
      <c r="K518" s="39">
        <f t="shared" si="168"/>
        <v>0</v>
      </c>
      <c r="L518" s="39">
        <f t="shared" si="168"/>
        <v>0</v>
      </c>
      <c r="M518" s="39">
        <f t="shared" si="168"/>
        <v>0</v>
      </c>
      <c r="N518" s="39">
        <f t="shared" si="168"/>
        <v>1</v>
      </c>
      <c r="O518" s="39">
        <f t="shared" si="168"/>
        <v>0</v>
      </c>
      <c r="P518" s="39">
        <f t="shared" si="168"/>
        <v>0</v>
      </c>
      <c r="Q518" s="39">
        <f t="shared" si="168"/>
        <v>0</v>
      </c>
      <c r="R518" s="39">
        <f t="shared" si="168"/>
        <v>0</v>
      </c>
      <c r="S518" s="39">
        <f t="shared" si="168"/>
        <v>0</v>
      </c>
      <c r="T518" s="39">
        <f t="shared" si="168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68"/>
        <v>0</v>
      </c>
      <c r="H519" s="39">
        <f t="shared" si="168"/>
        <v>0</v>
      </c>
      <c r="I519" s="39">
        <f t="shared" si="168"/>
        <v>0</v>
      </c>
      <c r="J519" s="39">
        <f t="shared" si="168"/>
        <v>0</v>
      </c>
      <c r="K519" s="39">
        <f t="shared" si="168"/>
        <v>0</v>
      </c>
      <c r="L519" s="39">
        <f t="shared" si="168"/>
        <v>0</v>
      </c>
      <c r="M519" s="39">
        <f t="shared" si="168"/>
        <v>0</v>
      </c>
      <c r="N519" s="39">
        <f t="shared" si="168"/>
        <v>0</v>
      </c>
      <c r="O519" s="39">
        <f t="shared" si="168"/>
        <v>1</v>
      </c>
      <c r="P519" s="39">
        <f t="shared" si="168"/>
        <v>0</v>
      </c>
      <c r="Q519" s="39">
        <f t="shared" si="168"/>
        <v>0</v>
      </c>
      <c r="R519" s="39">
        <f t="shared" si="168"/>
        <v>0</v>
      </c>
      <c r="S519" s="39">
        <f t="shared" si="168"/>
        <v>0</v>
      </c>
      <c r="T519" s="39">
        <f t="shared" si="168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68"/>
        <v>0</v>
      </c>
      <c r="H520" s="39">
        <f t="shared" si="168"/>
        <v>0</v>
      </c>
      <c r="I520" s="39">
        <f t="shared" si="168"/>
        <v>0</v>
      </c>
      <c r="J520" s="39">
        <f t="shared" si="168"/>
        <v>0</v>
      </c>
      <c r="K520" s="39">
        <f t="shared" si="168"/>
        <v>0</v>
      </c>
      <c r="L520" s="39">
        <f t="shared" si="168"/>
        <v>0</v>
      </c>
      <c r="M520" s="39">
        <f t="shared" si="168"/>
        <v>0</v>
      </c>
      <c r="N520" s="39">
        <f t="shared" si="168"/>
        <v>0</v>
      </c>
      <c r="O520" s="39">
        <f t="shared" si="168"/>
        <v>0</v>
      </c>
      <c r="P520" s="39">
        <f t="shared" si="168"/>
        <v>1</v>
      </c>
      <c r="Q520" s="39">
        <f t="shared" si="168"/>
        <v>0</v>
      </c>
      <c r="R520" s="39">
        <f t="shared" si="168"/>
        <v>0</v>
      </c>
      <c r="S520" s="39">
        <f t="shared" si="168"/>
        <v>0</v>
      </c>
      <c r="T520" s="39">
        <f t="shared" si="168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68"/>
        <v>0</v>
      </c>
      <c r="H521" s="39">
        <f t="shared" si="168"/>
        <v>0</v>
      </c>
      <c r="I521" s="39">
        <f t="shared" si="168"/>
        <v>0</v>
      </c>
      <c r="J521" s="39">
        <f t="shared" si="168"/>
        <v>0</v>
      </c>
      <c r="K521" s="39">
        <f t="shared" si="168"/>
        <v>0</v>
      </c>
      <c r="L521" s="39">
        <f t="shared" si="168"/>
        <v>0</v>
      </c>
      <c r="M521" s="39">
        <f t="shared" si="168"/>
        <v>0</v>
      </c>
      <c r="N521" s="39">
        <f t="shared" si="168"/>
        <v>0</v>
      </c>
      <c r="O521" s="39">
        <f t="shared" si="168"/>
        <v>0</v>
      </c>
      <c r="P521" s="39">
        <f t="shared" si="168"/>
        <v>0</v>
      </c>
      <c r="Q521" s="39">
        <f t="shared" si="168"/>
        <v>1</v>
      </c>
      <c r="R521" s="39">
        <f t="shared" si="168"/>
        <v>0</v>
      </c>
      <c r="S521" s="39">
        <f t="shared" si="168"/>
        <v>0</v>
      </c>
      <c r="T521" s="39">
        <f t="shared" si="168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68"/>
        <v>0</v>
      </c>
      <c r="H522" s="39">
        <f t="shared" si="168"/>
        <v>0</v>
      </c>
      <c r="I522" s="39">
        <f t="shared" si="168"/>
        <v>0</v>
      </c>
      <c r="J522" s="39">
        <f t="shared" si="168"/>
        <v>0</v>
      </c>
      <c r="K522" s="39">
        <f t="shared" si="168"/>
        <v>0</v>
      </c>
      <c r="L522" s="39">
        <f t="shared" si="168"/>
        <v>0</v>
      </c>
      <c r="M522" s="39">
        <f t="shared" si="168"/>
        <v>0</v>
      </c>
      <c r="N522" s="39">
        <f t="shared" si="168"/>
        <v>0</v>
      </c>
      <c r="O522" s="39">
        <f t="shared" si="168"/>
        <v>0</v>
      </c>
      <c r="P522" s="39">
        <f t="shared" si="168"/>
        <v>0</v>
      </c>
      <c r="Q522" s="39">
        <f t="shared" si="168"/>
        <v>0</v>
      </c>
      <c r="R522" s="39">
        <f t="shared" si="168"/>
        <v>1</v>
      </c>
      <c r="S522" s="39">
        <f t="shared" si="168"/>
        <v>0</v>
      </c>
      <c r="T522" s="39">
        <f t="shared" si="168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68"/>
        <v>0</v>
      </c>
      <c r="H523" s="39">
        <f t="shared" si="168"/>
        <v>0</v>
      </c>
      <c r="I523" s="39">
        <f t="shared" si="168"/>
        <v>0</v>
      </c>
      <c r="J523" s="39">
        <f t="shared" si="168"/>
        <v>0</v>
      </c>
      <c r="K523" s="39">
        <f t="shared" si="168"/>
        <v>0</v>
      </c>
      <c r="L523" s="39">
        <f t="shared" si="168"/>
        <v>0</v>
      </c>
      <c r="M523" s="39">
        <f t="shared" si="168"/>
        <v>0</v>
      </c>
      <c r="N523" s="39">
        <f t="shared" si="168"/>
        <v>0</v>
      </c>
      <c r="O523" s="39">
        <f t="shared" si="168"/>
        <v>0</v>
      </c>
      <c r="P523" s="39">
        <f t="shared" si="168"/>
        <v>0</v>
      </c>
      <c r="Q523" s="39">
        <f t="shared" si="168"/>
        <v>0</v>
      </c>
      <c r="R523" s="39">
        <f t="shared" si="168"/>
        <v>0</v>
      </c>
      <c r="S523" s="39">
        <f t="shared" si="168"/>
        <v>1</v>
      </c>
      <c r="T523" s="39">
        <f t="shared" si="168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68"/>
        <v>0</v>
      </c>
      <c r="H524" s="39">
        <f t="shared" si="168"/>
        <v>0</v>
      </c>
      <c r="I524" s="39">
        <f t="shared" si="168"/>
        <v>0</v>
      </c>
      <c r="J524" s="39">
        <f t="shared" si="168"/>
        <v>0</v>
      </c>
      <c r="K524" s="39">
        <f t="shared" si="168"/>
        <v>0</v>
      </c>
      <c r="L524" s="39">
        <f t="shared" si="168"/>
        <v>0</v>
      </c>
      <c r="M524" s="39">
        <f t="shared" si="168"/>
        <v>0</v>
      </c>
      <c r="N524" s="39">
        <f t="shared" si="168"/>
        <v>0</v>
      </c>
      <c r="O524" s="39">
        <f t="shared" si="168"/>
        <v>0</v>
      </c>
      <c r="P524" s="39">
        <f t="shared" si="168"/>
        <v>0</v>
      </c>
      <c r="Q524" s="39">
        <f t="shared" si="168"/>
        <v>0</v>
      </c>
      <c r="R524" s="39">
        <f t="shared" si="168"/>
        <v>0</v>
      </c>
      <c r="S524" s="39">
        <f t="shared" si="168"/>
        <v>0</v>
      </c>
      <c r="T524" s="39">
        <f t="shared" si="168"/>
        <v>1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0</v>
      </c>
      <c r="G527" s="39">
        <f t="shared" ref="G527:T527" si="169">1-G528</f>
        <v>0</v>
      </c>
      <c r="H527" s="39">
        <f t="shared" si="169"/>
        <v>0</v>
      </c>
      <c r="I527" s="39">
        <f t="shared" si="169"/>
        <v>0</v>
      </c>
      <c r="J527" s="39">
        <f t="shared" si="169"/>
        <v>0</v>
      </c>
      <c r="K527" s="39">
        <f t="shared" si="169"/>
        <v>0</v>
      </c>
      <c r="L527" s="39">
        <f t="shared" si="169"/>
        <v>0</v>
      </c>
      <c r="M527" s="39">
        <f t="shared" si="169"/>
        <v>0</v>
      </c>
      <c r="N527" s="39">
        <f t="shared" si="169"/>
        <v>0</v>
      </c>
      <c r="O527" s="39">
        <f t="shared" si="169"/>
        <v>0</v>
      </c>
      <c r="P527" s="39">
        <f t="shared" si="169"/>
        <v>0</v>
      </c>
      <c r="Q527" s="39">
        <f t="shared" si="169"/>
        <v>0</v>
      </c>
      <c r="R527" s="39">
        <f t="shared" si="169"/>
        <v>0</v>
      </c>
      <c r="S527" s="39">
        <f t="shared" si="169"/>
        <v>0</v>
      </c>
      <c r="T527" s="39">
        <f t="shared" si="169"/>
        <v>0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1</v>
      </c>
      <c r="G528" s="39">
        <f>G442+F528</f>
        <v>1</v>
      </c>
      <c r="H528" s="39">
        <f t="shared" ref="H528:T528" si="170">H442+G528</f>
        <v>1</v>
      </c>
      <c r="I528" s="39">
        <f t="shared" si="170"/>
        <v>1</v>
      </c>
      <c r="J528" s="39">
        <f t="shared" si="170"/>
        <v>1</v>
      </c>
      <c r="K528" s="39">
        <f t="shared" si="170"/>
        <v>1</v>
      </c>
      <c r="L528" s="39">
        <f t="shared" si="170"/>
        <v>1</v>
      </c>
      <c r="M528" s="39">
        <f t="shared" si="170"/>
        <v>1</v>
      </c>
      <c r="N528" s="39">
        <f t="shared" si="170"/>
        <v>1</v>
      </c>
      <c r="O528" s="39">
        <f t="shared" si="170"/>
        <v>1</v>
      </c>
      <c r="P528" s="39">
        <f t="shared" si="170"/>
        <v>1</v>
      </c>
      <c r="Q528" s="39">
        <f t="shared" si="170"/>
        <v>1</v>
      </c>
      <c r="R528" s="39">
        <f t="shared" si="170"/>
        <v>1</v>
      </c>
      <c r="S528" s="39">
        <f t="shared" si="170"/>
        <v>1</v>
      </c>
      <c r="T528" s="39">
        <f t="shared" si="170"/>
        <v>1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0</v>
      </c>
      <c r="G531" s="39">
        <f t="shared" ref="G531:T531" si="171">1-G532</f>
        <v>0</v>
      </c>
      <c r="H531" s="39">
        <f t="shared" si="171"/>
        <v>0</v>
      </c>
      <c r="I531" s="39">
        <f t="shared" si="171"/>
        <v>0</v>
      </c>
      <c r="J531" s="39">
        <f t="shared" si="171"/>
        <v>0</v>
      </c>
      <c r="K531" s="39">
        <f t="shared" si="171"/>
        <v>0</v>
      </c>
      <c r="L531" s="39">
        <f t="shared" si="171"/>
        <v>0</v>
      </c>
      <c r="M531" s="39">
        <f t="shared" si="171"/>
        <v>0</v>
      </c>
      <c r="N531" s="39">
        <f t="shared" si="171"/>
        <v>0</v>
      </c>
      <c r="O531" s="39">
        <f t="shared" si="171"/>
        <v>0</v>
      </c>
      <c r="P531" s="39">
        <f t="shared" si="171"/>
        <v>0</v>
      </c>
      <c r="Q531" s="39">
        <f t="shared" si="171"/>
        <v>0</v>
      </c>
      <c r="R531" s="39">
        <f t="shared" si="171"/>
        <v>0</v>
      </c>
      <c r="S531" s="39">
        <f t="shared" si="171"/>
        <v>0</v>
      </c>
      <c r="T531" s="39">
        <f t="shared" si="171"/>
        <v>0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1</v>
      </c>
      <c r="G532" s="39">
        <f>G459+F532</f>
        <v>1</v>
      </c>
      <c r="H532" s="39">
        <f t="shared" ref="H532:T532" si="172">H459+G532</f>
        <v>1</v>
      </c>
      <c r="I532" s="39">
        <f t="shared" si="172"/>
        <v>1</v>
      </c>
      <c r="J532" s="39">
        <f t="shared" si="172"/>
        <v>1</v>
      </c>
      <c r="K532" s="39">
        <f t="shared" si="172"/>
        <v>1</v>
      </c>
      <c r="L532" s="39">
        <f t="shared" si="172"/>
        <v>1</v>
      </c>
      <c r="M532" s="39">
        <f t="shared" si="172"/>
        <v>1</v>
      </c>
      <c r="N532" s="39">
        <f t="shared" si="172"/>
        <v>1</v>
      </c>
      <c r="O532" s="39">
        <f t="shared" si="172"/>
        <v>1</v>
      </c>
      <c r="P532" s="39">
        <f t="shared" si="172"/>
        <v>1</v>
      </c>
      <c r="Q532" s="39">
        <f t="shared" si="172"/>
        <v>1</v>
      </c>
      <c r="R532" s="39">
        <f t="shared" si="172"/>
        <v>1</v>
      </c>
      <c r="S532" s="39">
        <f t="shared" si="172"/>
        <v>1</v>
      </c>
      <c r="T532" s="39">
        <f t="shared" si="172"/>
        <v>1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0</v>
      </c>
      <c r="G535" s="39">
        <f t="shared" ref="G535:T535" si="173">1-G536</f>
        <v>0</v>
      </c>
      <c r="H535" s="39">
        <f t="shared" si="173"/>
        <v>0</v>
      </c>
      <c r="I535" s="39">
        <f t="shared" si="173"/>
        <v>0</v>
      </c>
      <c r="J535" s="39">
        <f t="shared" si="173"/>
        <v>0</v>
      </c>
      <c r="K535" s="39">
        <f t="shared" si="173"/>
        <v>0</v>
      </c>
      <c r="L535" s="39">
        <f t="shared" si="173"/>
        <v>0</v>
      </c>
      <c r="M535" s="39">
        <f t="shared" si="173"/>
        <v>0</v>
      </c>
      <c r="N535" s="39">
        <f t="shared" si="173"/>
        <v>0</v>
      </c>
      <c r="O535" s="39">
        <f t="shared" si="173"/>
        <v>0</v>
      </c>
      <c r="P535" s="39">
        <f t="shared" si="173"/>
        <v>0</v>
      </c>
      <c r="Q535" s="39">
        <f t="shared" si="173"/>
        <v>0</v>
      </c>
      <c r="R535" s="39">
        <f t="shared" si="173"/>
        <v>0</v>
      </c>
      <c r="S535" s="39">
        <f t="shared" si="173"/>
        <v>0</v>
      </c>
      <c r="T535" s="39">
        <f t="shared" si="173"/>
        <v>0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1</v>
      </c>
      <c r="G536" s="39">
        <f>G476+F536</f>
        <v>1</v>
      </c>
      <c r="H536" s="39">
        <f t="shared" ref="H536:T536" si="174">H476+G536</f>
        <v>1</v>
      </c>
      <c r="I536" s="39">
        <f t="shared" si="174"/>
        <v>1</v>
      </c>
      <c r="J536" s="39">
        <f t="shared" si="174"/>
        <v>1</v>
      </c>
      <c r="K536" s="39">
        <f t="shared" si="174"/>
        <v>1</v>
      </c>
      <c r="L536" s="39">
        <f t="shared" si="174"/>
        <v>1</v>
      </c>
      <c r="M536" s="39">
        <f t="shared" si="174"/>
        <v>1</v>
      </c>
      <c r="N536" s="39">
        <f t="shared" si="174"/>
        <v>1</v>
      </c>
      <c r="O536" s="39">
        <f t="shared" si="174"/>
        <v>1</v>
      </c>
      <c r="P536" s="39">
        <f t="shared" si="174"/>
        <v>1</v>
      </c>
      <c r="Q536" s="39">
        <f t="shared" si="174"/>
        <v>1</v>
      </c>
      <c r="R536" s="39">
        <f t="shared" si="174"/>
        <v>1</v>
      </c>
      <c r="S536" s="39">
        <f t="shared" si="174"/>
        <v>1</v>
      </c>
      <c r="T536" s="39">
        <f t="shared" si="174"/>
        <v>1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0</v>
      </c>
      <c r="G539" s="39">
        <f t="shared" ref="G539:T539" si="175">1-G540</f>
        <v>0</v>
      </c>
      <c r="H539" s="39">
        <f t="shared" si="175"/>
        <v>0</v>
      </c>
      <c r="I539" s="39">
        <f t="shared" si="175"/>
        <v>0</v>
      </c>
      <c r="J539" s="39">
        <f t="shared" si="175"/>
        <v>0</v>
      </c>
      <c r="K539" s="39">
        <f t="shared" si="175"/>
        <v>0</v>
      </c>
      <c r="L539" s="39">
        <f t="shared" si="175"/>
        <v>0</v>
      </c>
      <c r="M539" s="39">
        <f t="shared" si="175"/>
        <v>0</v>
      </c>
      <c r="N539" s="39">
        <f t="shared" si="175"/>
        <v>0</v>
      </c>
      <c r="O539" s="39">
        <f t="shared" si="175"/>
        <v>0</v>
      </c>
      <c r="P539" s="39">
        <f t="shared" si="175"/>
        <v>0</v>
      </c>
      <c r="Q539" s="39">
        <f t="shared" si="175"/>
        <v>0</v>
      </c>
      <c r="R539" s="39">
        <f t="shared" si="175"/>
        <v>0</v>
      </c>
      <c r="S539" s="39">
        <f t="shared" si="175"/>
        <v>0</v>
      </c>
      <c r="T539" s="39">
        <f t="shared" si="175"/>
        <v>0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1</v>
      </c>
      <c r="G540" s="39">
        <f>G493+F540</f>
        <v>1</v>
      </c>
      <c r="H540" s="39">
        <f t="shared" ref="H540:T540" si="176">H493+G540</f>
        <v>1</v>
      </c>
      <c r="I540" s="39">
        <f t="shared" si="176"/>
        <v>1</v>
      </c>
      <c r="J540" s="39">
        <f t="shared" si="176"/>
        <v>1</v>
      </c>
      <c r="K540" s="39">
        <f t="shared" si="176"/>
        <v>1</v>
      </c>
      <c r="L540" s="39">
        <f t="shared" si="176"/>
        <v>1</v>
      </c>
      <c r="M540" s="39">
        <f t="shared" si="176"/>
        <v>1</v>
      </c>
      <c r="N540" s="39">
        <f t="shared" si="176"/>
        <v>1</v>
      </c>
      <c r="O540" s="39">
        <f t="shared" si="176"/>
        <v>1</v>
      </c>
      <c r="P540" s="39">
        <f t="shared" si="176"/>
        <v>1</v>
      </c>
      <c r="Q540" s="39">
        <f t="shared" si="176"/>
        <v>1</v>
      </c>
      <c r="R540" s="39">
        <f t="shared" si="176"/>
        <v>1</v>
      </c>
      <c r="S540" s="39">
        <f t="shared" si="176"/>
        <v>1</v>
      </c>
      <c r="T540" s="39">
        <f t="shared" si="176"/>
        <v>1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0</v>
      </c>
      <c r="G543" s="39">
        <f t="shared" ref="G543:T543" si="177">1-G544</f>
        <v>0</v>
      </c>
      <c r="H543" s="39">
        <f t="shared" si="177"/>
        <v>0</v>
      </c>
      <c r="I543" s="39">
        <f t="shared" si="177"/>
        <v>0</v>
      </c>
      <c r="J543" s="39">
        <f t="shared" si="177"/>
        <v>0</v>
      </c>
      <c r="K543" s="39">
        <f t="shared" si="177"/>
        <v>0</v>
      </c>
      <c r="L543" s="39">
        <f t="shared" si="177"/>
        <v>0</v>
      </c>
      <c r="M543" s="39">
        <f t="shared" si="177"/>
        <v>0</v>
      </c>
      <c r="N543" s="39">
        <f t="shared" si="177"/>
        <v>0</v>
      </c>
      <c r="O543" s="39">
        <f t="shared" si="177"/>
        <v>0</v>
      </c>
      <c r="P543" s="39">
        <f t="shared" si="177"/>
        <v>0</v>
      </c>
      <c r="Q543" s="39">
        <f t="shared" si="177"/>
        <v>0</v>
      </c>
      <c r="R543" s="39">
        <f t="shared" si="177"/>
        <v>0</v>
      </c>
      <c r="S543" s="39">
        <f t="shared" si="177"/>
        <v>0</v>
      </c>
      <c r="T543" s="39">
        <f t="shared" si="177"/>
        <v>0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1</v>
      </c>
      <c r="G544" s="39">
        <f>G510+F544</f>
        <v>1</v>
      </c>
      <c r="H544" s="39">
        <f t="shared" ref="H544:T544" si="178">H510+G544</f>
        <v>1</v>
      </c>
      <c r="I544" s="39">
        <f t="shared" si="178"/>
        <v>1</v>
      </c>
      <c r="J544" s="39">
        <f t="shared" si="178"/>
        <v>1</v>
      </c>
      <c r="K544" s="39">
        <f t="shared" si="178"/>
        <v>1</v>
      </c>
      <c r="L544" s="39">
        <f t="shared" si="178"/>
        <v>1</v>
      </c>
      <c r="M544" s="39">
        <f t="shared" si="178"/>
        <v>1</v>
      </c>
      <c r="N544" s="39">
        <f t="shared" si="178"/>
        <v>1</v>
      </c>
      <c r="O544" s="39">
        <f t="shared" si="178"/>
        <v>1</v>
      </c>
      <c r="P544" s="39">
        <f t="shared" si="178"/>
        <v>1</v>
      </c>
      <c r="Q544" s="39">
        <f t="shared" si="178"/>
        <v>1</v>
      </c>
      <c r="R544" s="39">
        <f t="shared" si="178"/>
        <v>1</v>
      </c>
      <c r="S544" s="39">
        <f t="shared" si="178"/>
        <v>1</v>
      </c>
      <c r="T544" s="39">
        <f t="shared" si="178"/>
        <v>1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5</v>
      </c>
      <c r="G547" s="38">
        <f t="shared" ref="G547:T547" si="179">SUM(G548:G552)</f>
        <v>5</v>
      </c>
      <c r="H547" s="38">
        <f t="shared" si="179"/>
        <v>5</v>
      </c>
      <c r="I547" s="38">
        <f t="shared" si="179"/>
        <v>5</v>
      </c>
      <c r="J547" s="38">
        <f t="shared" si="179"/>
        <v>5</v>
      </c>
      <c r="K547" s="38">
        <f t="shared" si="179"/>
        <v>5</v>
      </c>
      <c r="L547" s="38">
        <f t="shared" si="179"/>
        <v>5</v>
      </c>
      <c r="M547" s="38">
        <f t="shared" si="179"/>
        <v>5</v>
      </c>
      <c r="N547" s="38">
        <f t="shared" si="179"/>
        <v>5</v>
      </c>
      <c r="O547" s="38">
        <f t="shared" si="179"/>
        <v>5</v>
      </c>
      <c r="P547" s="38">
        <f t="shared" si="179"/>
        <v>5</v>
      </c>
      <c r="Q547" s="38">
        <f t="shared" si="179"/>
        <v>5</v>
      </c>
      <c r="R547" s="38">
        <f t="shared" si="179"/>
        <v>5</v>
      </c>
      <c r="S547" s="38">
        <f t="shared" si="179"/>
        <v>5</v>
      </c>
      <c r="T547" s="38">
        <f t="shared" si="179"/>
        <v>5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0">F528*F249</f>
        <v>1</v>
      </c>
      <c r="G548" s="38">
        <f t="shared" si="180"/>
        <v>1</v>
      </c>
      <c r="H548" s="38">
        <f t="shared" si="180"/>
        <v>1</v>
      </c>
      <c r="I548" s="38">
        <f t="shared" si="180"/>
        <v>1</v>
      </c>
      <c r="J548" s="38">
        <f t="shared" si="180"/>
        <v>1</v>
      </c>
      <c r="K548" s="38">
        <f t="shared" si="180"/>
        <v>1</v>
      </c>
      <c r="L548" s="38">
        <f t="shared" si="180"/>
        <v>1</v>
      </c>
      <c r="M548" s="38">
        <f t="shared" si="180"/>
        <v>1</v>
      </c>
      <c r="N548" s="38">
        <f t="shared" si="180"/>
        <v>1</v>
      </c>
      <c r="O548" s="38">
        <f t="shared" si="180"/>
        <v>1</v>
      </c>
      <c r="P548" s="38">
        <f t="shared" si="180"/>
        <v>1</v>
      </c>
      <c r="Q548" s="38">
        <f t="shared" si="180"/>
        <v>1</v>
      </c>
      <c r="R548" s="38">
        <f t="shared" si="180"/>
        <v>1</v>
      </c>
      <c r="S548" s="38">
        <f t="shared" si="180"/>
        <v>1</v>
      </c>
      <c r="T548" s="38">
        <f t="shared" si="180"/>
        <v>1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1">F532*F250</f>
        <v>1</v>
      </c>
      <c r="G549" s="38">
        <f t="shared" si="181"/>
        <v>1</v>
      </c>
      <c r="H549" s="38">
        <f t="shared" si="181"/>
        <v>1</v>
      </c>
      <c r="I549" s="38">
        <f t="shared" si="181"/>
        <v>1</v>
      </c>
      <c r="J549" s="38">
        <f t="shared" si="181"/>
        <v>1</v>
      </c>
      <c r="K549" s="38">
        <f t="shared" si="181"/>
        <v>1</v>
      </c>
      <c r="L549" s="38">
        <f t="shared" si="181"/>
        <v>1</v>
      </c>
      <c r="M549" s="38">
        <f t="shared" si="181"/>
        <v>1</v>
      </c>
      <c r="N549" s="38">
        <f t="shared" si="181"/>
        <v>1</v>
      </c>
      <c r="O549" s="38">
        <f t="shared" si="181"/>
        <v>1</v>
      </c>
      <c r="P549" s="38">
        <f t="shared" si="181"/>
        <v>1</v>
      </c>
      <c r="Q549" s="38">
        <f t="shared" si="181"/>
        <v>1</v>
      </c>
      <c r="R549" s="38">
        <f t="shared" si="181"/>
        <v>1</v>
      </c>
      <c r="S549" s="38">
        <f t="shared" si="181"/>
        <v>1</v>
      </c>
      <c r="T549" s="38">
        <f t="shared" si="181"/>
        <v>1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2">F536*F251</f>
        <v>1</v>
      </c>
      <c r="G550" s="38">
        <f t="shared" si="182"/>
        <v>1</v>
      </c>
      <c r="H550" s="38">
        <f t="shared" si="182"/>
        <v>1</v>
      </c>
      <c r="I550" s="38">
        <f t="shared" si="182"/>
        <v>1</v>
      </c>
      <c r="J550" s="38">
        <f t="shared" si="182"/>
        <v>1</v>
      </c>
      <c r="K550" s="38">
        <f t="shared" si="182"/>
        <v>1</v>
      </c>
      <c r="L550" s="38">
        <f t="shared" si="182"/>
        <v>1</v>
      </c>
      <c r="M550" s="38">
        <f t="shared" si="182"/>
        <v>1</v>
      </c>
      <c r="N550" s="38">
        <f t="shared" si="182"/>
        <v>1</v>
      </c>
      <c r="O550" s="38">
        <f t="shared" si="182"/>
        <v>1</v>
      </c>
      <c r="P550" s="38">
        <f t="shared" si="182"/>
        <v>1</v>
      </c>
      <c r="Q550" s="38">
        <f t="shared" si="182"/>
        <v>1</v>
      </c>
      <c r="R550" s="38">
        <f t="shared" si="182"/>
        <v>1</v>
      </c>
      <c r="S550" s="38">
        <f t="shared" si="182"/>
        <v>1</v>
      </c>
      <c r="T550" s="38">
        <f t="shared" si="182"/>
        <v>1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3">F540*F252</f>
        <v>1</v>
      </c>
      <c r="G551" s="38">
        <f t="shared" si="183"/>
        <v>1</v>
      </c>
      <c r="H551" s="38">
        <f t="shared" si="183"/>
        <v>1</v>
      </c>
      <c r="I551" s="38">
        <f t="shared" si="183"/>
        <v>1</v>
      </c>
      <c r="J551" s="38">
        <f t="shared" si="183"/>
        <v>1</v>
      </c>
      <c r="K551" s="38">
        <f t="shared" si="183"/>
        <v>1</v>
      </c>
      <c r="L551" s="38">
        <f t="shared" si="183"/>
        <v>1</v>
      </c>
      <c r="M551" s="38">
        <f t="shared" si="183"/>
        <v>1</v>
      </c>
      <c r="N551" s="38">
        <f t="shared" si="183"/>
        <v>1</v>
      </c>
      <c r="O551" s="38">
        <f t="shared" si="183"/>
        <v>1</v>
      </c>
      <c r="P551" s="38">
        <f t="shared" si="183"/>
        <v>1</v>
      </c>
      <c r="Q551" s="38">
        <f t="shared" si="183"/>
        <v>1</v>
      </c>
      <c r="R551" s="38">
        <f t="shared" si="183"/>
        <v>1</v>
      </c>
      <c r="S551" s="38">
        <f t="shared" si="183"/>
        <v>1</v>
      </c>
      <c r="T551" s="38">
        <f t="shared" si="183"/>
        <v>1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4">F544*F253</f>
        <v>1</v>
      </c>
      <c r="G552" s="38">
        <f t="shared" si="184"/>
        <v>1</v>
      </c>
      <c r="H552" s="38">
        <f t="shared" si="184"/>
        <v>1</v>
      </c>
      <c r="I552" s="38">
        <f t="shared" si="184"/>
        <v>1</v>
      </c>
      <c r="J552" s="38">
        <f t="shared" si="184"/>
        <v>1</v>
      </c>
      <c r="K552" s="38">
        <f t="shared" si="184"/>
        <v>1</v>
      </c>
      <c r="L552" s="38">
        <f t="shared" si="184"/>
        <v>1</v>
      </c>
      <c r="M552" s="38">
        <f t="shared" si="184"/>
        <v>1</v>
      </c>
      <c r="N552" s="38">
        <f t="shared" si="184"/>
        <v>1</v>
      </c>
      <c r="O552" s="38">
        <f t="shared" si="184"/>
        <v>1</v>
      </c>
      <c r="P552" s="38">
        <f t="shared" si="184"/>
        <v>1</v>
      </c>
      <c r="Q552" s="38">
        <f t="shared" si="184"/>
        <v>1</v>
      </c>
      <c r="R552" s="38">
        <f t="shared" si="184"/>
        <v>1</v>
      </c>
      <c r="S552" s="38">
        <f t="shared" si="184"/>
        <v>1</v>
      </c>
      <c r="T552" s="38">
        <f t="shared" si="184"/>
        <v>1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5</v>
      </c>
      <c r="G554" s="38">
        <f t="shared" ref="G554:T554" si="185">SUM(G555:G559)</f>
        <v>0</v>
      </c>
      <c r="H554" s="38">
        <f t="shared" si="185"/>
        <v>0</v>
      </c>
      <c r="I554" s="38">
        <f t="shared" si="185"/>
        <v>0</v>
      </c>
      <c r="J554" s="38">
        <f t="shared" si="185"/>
        <v>0</v>
      </c>
      <c r="K554" s="38">
        <f t="shared" si="185"/>
        <v>0</v>
      </c>
      <c r="L554" s="38">
        <f t="shared" si="185"/>
        <v>0</v>
      </c>
      <c r="M554" s="38">
        <f t="shared" si="185"/>
        <v>0</v>
      </c>
      <c r="N554" s="38">
        <f t="shared" si="185"/>
        <v>0</v>
      </c>
      <c r="O554" s="38">
        <f t="shared" si="185"/>
        <v>0</v>
      </c>
      <c r="P554" s="38">
        <f t="shared" si="185"/>
        <v>0</v>
      </c>
      <c r="Q554" s="38">
        <f t="shared" si="185"/>
        <v>0</v>
      </c>
      <c r="R554" s="38">
        <f t="shared" si="185"/>
        <v>0</v>
      </c>
      <c r="S554" s="38">
        <f t="shared" si="185"/>
        <v>0</v>
      </c>
      <c r="T554" s="38">
        <f t="shared" si="185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1</v>
      </c>
      <c r="G555" s="38">
        <f>G548-F548</f>
        <v>0</v>
      </c>
      <c r="H555" s="38">
        <f t="shared" ref="H555:T555" si="186">H548-G548</f>
        <v>0</v>
      </c>
      <c r="I555" s="38">
        <f t="shared" si="186"/>
        <v>0</v>
      </c>
      <c r="J555" s="38">
        <f t="shared" si="186"/>
        <v>0</v>
      </c>
      <c r="K555" s="38">
        <f t="shared" si="186"/>
        <v>0</v>
      </c>
      <c r="L555" s="38">
        <f t="shared" si="186"/>
        <v>0</v>
      </c>
      <c r="M555" s="38">
        <f t="shared" si="186"/>
        <v>0</v>
      </c>
      <c r="N555" s="38">
        <f t="shared" si="186"/>
        <v>0</v>
      </c>
      <c r="O555" s="38">
        <f t="shared" si="186"/>
        <v>0</v>
      </c>
      <c r="P555" s="38">
        <f t="shared" si="186"/>
        <v>0</v>
      </c>
      <c r="Q555" s="38">
        <f t="shared" si="186"/>
        <v>0</v>
      </c>
      <c r="R555" s="38">
        <f t="shared" si="186"/>
        <v>0</v>
      </c>
      <c r="S555" s="38">
        <f t="shared" si="186"/>
        <v>0</v>
      </c>
      <c r="T555" s="38">
        <f t="shared" si="186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1</v>
      </c>
      <c r="G556" s="38">
        <f t="shared" ref="G556:T559" si="187">G549-F549</f>
        <v>0</v>
      </c>
      <c r="H556" s="38">
        <f t="shared" si="187"/>
        <v>0</v>
      </c>
      <c r="I556" s="38">
        <f t="shared" si="187"/>
        <v>0</v>
      </c>
      <c r="J556" s="38">
        <f t="shared" si="187"/>
        <v>0</v>
      </c>
      <c r="K556" s="38">
        <f t="shared" si="187"/>
        <v>0</v>
      </c>
      <c r="L556" s="38">
        <f t="shared" si="187"/>
        <v>0</v>
      </c>
      <c r="M556" s="38">
        <f t="shared" si="187"/>
        <v>0</v>
      </c>
      <c r="N556" s="38">
        <f t="shared" si="187"/>
        <v>0</v>
      </c>
      <c r="O556" s="38">
        <f t="shared" si="187"/>
        <v>0</v>
      </c>
      <c r="P556" s="38">
        <f t="shared" si="187"/>
        <v>0</v>
      </c>
      <c r="Q556" s="38">
        <f t="shared" si="187"/>
        <v>0</v>
      </c>
      <c r="R556" s="38">
        <f t="shared" si="187"/>
        <v>0</v>
      </c>
      <c r="S556" s="38">
        <f t="shared" si="187"/>
        <v>0</v>
      </c>
      <c r="T556" s="38">
        <f t="shared" si="187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1</v>
      </c>
      <c r="G557" s="38">
        <f t="shared" si="187"/>
        <v>0</v>
      </c>
      <c r="H557" s="38">
        <f t="shared" si="187"/>
        <v>0</v>
      </c>
      <c r="I557" s="38">
        <f t="shared" si="187"/>
        <v>0</v>
      </c>
      <c r="J557" s="38">
        <f t="shared" si="187"/>
        <v>0</v>
      </c>
      <c r="K557" s="38">
        <f t="shared" si="187"/>
        <v>0</v>
      </c>
      <c r="L557" s="38">
        <f t="shared" si="187"/>
        <v>0</v>
      </c>
      <c r="M557" s="38">
        <f t="shared" si="187"/>
        <v>0</v>
      </c>
      <c r="N557" s="38">
        <f t="shared" si="187"/>
        <v>0</v>
      </c>
      <c r="O557" s="38">
        <f t="shared" si="187"/>
        <v>0</v>
      </c>
      <c r="P557" s="38">
        <f t="shared" si="187"/>
        <v>0</v>
      </c>
      <c r="Q557" s="38">
        <f t="shared" si="187"/>
        <v>0</v>
      </c>
      <c r="R557" s="38">
        <f t="shared" si="187"/>
        <v>0</v>
      </c>
      <c r="S557" s="38">
        <f t="shared" si="187"/>
        <v>0</v>
      </c>
      <c r="T557" s="38">
        <f t="shared" si="187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1</v>
      </c>
      <c r="G558" s="38">
        <f t="shared" si="187"/>
        <v>0</v>
      </c>
      <c r="H558" s="38">
        <f t="shared" si="187"/>
        <v>0</v>
      </c>
      <c r="I558" s="38">
        <f t="shared" si="187"/>
        <v>0</v>
      </c>
      <c r="J558" s="38">
        <f t="shared" si="187"/>
        <v>0</v>
      </c>
      <c r="K558" s="38">
        <f t="shared" si="187"/>
        <v>0</v>
      </c>
      <c r="L558" s="38">
        <f t="shared" si="187"/>
        <v>0</v>
      </c>
      <c r="M558" s="38">
        <f t="shared" si="187"/>
        <v>0</v>
      </c>
      <c r="N558" s="38">
        <f t="shared" si="187"/>
        <v>0</v>
      </c>
      <c r="O558" s="38">
        <f t="shared" si="187"/>
        <v>0</v>
      </c>
      <c r="P558" s="38">
        <f t="shared" si="187"/>
        <v>0</v>
      </c>
      <c r="Q558" s="38">
        <f t="shared" si="187"/>
        <v>0</v>
      </c>
      <c r="R558" s="38">
        <f t="shared" si="187"/>
        <v>0</v>
      </c>
      <c r="S558" s="38">
        <f t="shared" si="187"/>
        <v>0</v>
      </c>
      <c r="T558" s="38">
        <f t="shared" si="187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1</v>
      </c>
      <c r="G559" s="38">
        <f t="shared" si="187"/>
        <v>0</v>
      </c>
      <c r="H559" s="38">
        <f t="shared" si="187"/>
        <v>0</v>
      </c>
      <c r="I559" s="38">
        <f t="shared" si="187"/>
        <v>0</v>
      </c>
      <c r="J559" s="38">
        <f t="shared" si="187"/>
        <v>0</v>
      </c>
      <c r="K559" s="38">
        <f t="shared" si="187"/>
        <v>0</v>
      </c>
      <c r="L559" s="38">
        <f t="shared" si="187"/>
        <v>0</v>
      </c>
      <c r="M559" s="38">
        <f t="shared" si="187"/>
        <v>0</v>
      </c>
      <c r="N559" s="38">
        <f t="shared" si="187"/>
        <v>0</v>
      </c>
      <c r="O559" s="38">
        <f t="shared" si="187"/>
        <v>0</v>
      </c>
      <c r="P559" s="38">
        <f t="shared" si="187"/>
        <v>0</v>
      </c>
      <c r="Q559" s="38">
        <f t="shared" si="187"/>
        <v>0</v>
      </c>
      <c r="R559" s="38">
        <f t="shared" si="187"/>
        <v>0</v>
      </c>
      <c r="S559" s="38">
        <f t="shared" si="187"/>
        <v>0</v>
      </c>
      <c r="T559" s="38">
        <f t="shared" si="187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88">G562</f>
        <v>Cocoa</v>
      </c>
      <c r="I562" s="15" t="str">
        <f t="shared" si="188"/>
        <v>Cocoa</v>
      </c>
      <c r="J562" s="15" t="str">
        <f t="shared" si="188"/>
        <v>Cocoa</v>
      </c>
      <c r="K562" s="15" t="str">
        <f t="shared" si="188"/>
        <v>Cocoa</v>
      </c>
      <c r="L562" s="15" t="str">
        <f t="shared" si="188"/>
        <v>Cocoa</v>
      </c>
      <c r="M562" s="15" t="str">
        <f t="shared" si="188"/>
        <v>Cocoa</v>
      </c>
      <c r="N562" s="15" t="str">
        <f t="shared" si="188"/>
        <v>Cocoa</v>
      </c>
      <c r="O562" s="15" t="str">
        <f t="shared" si="188"/>
        <v>Cocoa</v>
      </c>
      <c r="P562" s="15" t="str">
        <f t="shared" si="188"/>
        <v>Cocoa</v>
      </c>
      <c r="Q562" s="15" t="str">
        <f t="shared" si="188"/>
        <v>Cocoa</v>
      </c>
      <c r="R562" s="15" t="str">
        <f t="shared" si="188"/>
        <v>Cocoa</v>
      </c>
      <c r="S562" s="15" t="str">
        <f t="shared" si="188"/>
        <v>Cocoa</v>
      </c>
      <c r="T562" s="15" t="str">
        <f t="shared" si="188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89">F563</f>
        <v>Cocoa</v>
      </c>
      <c r="H563" s="15" t="str">
        <f t="shared" si="189"/>
        <v>Cocoa</v>
      </c>
      <c r="I563" s="15" t="str">
        <f t="shared" si="189"/>
        <v>Cocoa</v>
      </c>
      <c r="J563" s="15" t="str">
        <f t="shared" si="189"/>
        <v>Cocoa</v>
      </c>
      <c r="K563" s="15" t="str">
        <f t="shared" si="189"/>
        <v>Cocoa</v>
      </c>
      <c r="L563" s="15" t="str">
        <f t="shared" si="189"/>
        <v>Cocoa</v>
      </c>
      <c r="M563" s="15" t="str">
        <f t="shared" si="189"/>
        <v>Cocoa</v>
      </c>
      <c r="N563" s="15" t="str">
        <f t="shared" si="189"/>
        <v>Cocoa</v>
      </c>
      <c r="O563" s="15" t="str">
        <f t="shared" si="189"/>
        <v>Cocoa</v>
      </c>
      <c r="P563" s="15" t="str">
        <f t="shared" si="189"/>
        <v>Cocoa</v>
      </c>
      <c r="Q563" s="15" t="str">
        <f t="shared" si="189"/>
        <v>Cocoa</v>
      </c>
      <c r="R563" s="15" t="str">
        <f t="shared" si="189"/>
        <v>Cocoa</v>
      </c>
      <c r="S563" s="15" t="str">
        <f t="shared" si="189"/>
        <v>Cocoa</v>
      </c>
      <c r="T563" s="15" t="str">
        <f t="shared" si="189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89"/>
        <v>Cocoa</v>
      </c>
      <c r="H564" s="15" t="str">
        <f t="shared" si="189"/>
        <v>Cocoa</v>
      </c>
      <c r="I564" s="15" t="str">
        <f t="shared" si="189"/>
        <v>Cocoa</v>
      </c>
      <c r="J564" s="15" t="str">
        <f t="shared" si="189"/>
        <v>Cocoa</v>
      </c>
      <c r="K564" s="15" t="str">
        <f t="shared" si="189"/>
        <v>Cocoa</v>
      </c>
      <c r="L564" s="15" t="str">
        <f t="shared" si="189"/>
        <v>Cocoa</v>
      </c>
      <c r="M564" s="15" t="str">
        <f t="shared" si="189"/>
        <v>Cocoa</v>
      </c>
      <c r="N564" s="15" t="str">
        <f t="shared" si="189"/>
        <v>Cocoa</v>
      </c>
      <c r="O564" s="15" t="str">
        <f t="shared" si="189"/>
        <v>Cocoa</v>
      </c>
      <c r="P564" s="15" t="str">
        <f t="shared" si="189"/>
        <v>Cocoa</v>
      </c>
      <c r="Q564" s="15" t="str">
        <f t="shared" si="189"/>
        <v>Cocoa</v>
      </c>
      <c r="R564" s="15" t="str">
        <f t="shared" si="189"/>
        <v>Cocoa</v>
      </c>
      <c r="S564" s="15" t="str">
        <f t="shared" si="189"/>
        <v>Cocoa</v>
      </c>
      <c r="T564" s="15" t="str">
        <f t="shared" si="189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89"/>
        <v>Cocoa</v>
      </c>
      <c r="H565" s="15" t="str">
        <f t="shared" si="189"/>
        <v>Cocoa</v>
      </c>
      <c r="I565" s="15" t="str">
        <f t="shared" si="189"/>
        <v>Cocoa</v>
      </c>
      <c r="J565" s="15" t="str">
        <f t="shared" si="189"/>
        <v>Cocoa</v>
      </c>
      <c r="K565" s="15" t="str">
        <f t="shared" si="189"/>
        <v>Cocoa</v>
      </c>
      <c r="L565" s="15" t="str">
        <f t="shared" si="189"/>
        <v>Cocoa</v>
      </c>
      <c r="M565" s="15" t="str">
        <f t="shared" si="189"/>
        <v>Cocoa</v>
      </c>
      <c r="N565" s="15" t="str">
        <f t="shared" si="189"/>
        <v>Cocoa</v>
      </c>
      <c r="O565" s="15" t="str">
        <f t="shared" si="189"/>
        <v>Cocoa</v>
      </c>
      <c r="P565" s="15" t="str">
        <f t="shared" si="189"/>
        <v>Cocoa</v>
      </c>
      <c r="Q565" s="15" t="str">
        <f t="shared" si="189"/>
        <v>Cocoa</v>
      </c>
      <c r="R565" s="15" t="str">
        <f t="shared" si="189"/>
        <v>Cocoa</v>
      </c>
      <c r="S565" s="15" t="str">
        <f t="shared" si="189"/>
        <v>Cocoa</v>
      </c>
      <c r="T565" s="15" t="str">
        <f t="shared" si="189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89"/>
        <v>Cocoa</v>
      </c>
      <c r="H566" s="15" t="str">
        <f t="shared" si="189"/>
        <v>Cocoa</v>
      </c>
      <c r="I566" s="15" t="str">
        <f t="shared" si="189"/>
        <v>Cocoa</v>
      </c>
      <c r="J566" s="15" t="str">
        <f t="shared" si="189"/>
        <v>Cocoa</v>
      </c>
      <c r="K566" s="15" t="str">
        <f t="shared" si="189"/>
        <v>Cocoa</v>
      </c>
      <c r="L566" s="15" t="str">
        <f t="shared" si="189"/>
        <v>Cocoa</v>
      </c>
      <c r="M566" s="15" t="str">
        <f t="shared" si="189"/>
        <v>Cocoa</v>
      </c>
      <c r="N566" s="15" t="str">
        <f t="shared" si="189"/>
        <v>Cocoa</v>
      </c>
      <c r="O566" s="15" t="str">
        <f t="shared" si="189"/>
        <v>Cocoa</v>
      </c>
      <c r="P566" s="15" t="str">
        <f t="shared" si="189"/>
        <v>Cocoa</v>
      </c>
      <c r="Q566" s="15" t="str">
        <f t="shared" si="189"/>
        <v>Cocoa</v>
      </c>
      <c r="R566" s="15" t="str">
        <f t="shared" si="189"/>
        <v>Cocoa</v>
      </c>
      <c r="S566" s="15" t="str">
        <f t="shared" si="189"/>
        <v>Cocoa</v>
      </c>
      <c r="T566" s="15" t="str">
        <f t="shared" si="189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0">IF(G562="Cocoa",1,0)</f>
        <v>1</v>
      </c>
      <c r="H569" s="15">
        <f t="shared" si="190"/>
        <v>1</v>
      </c>
      <c r="I569" s="15">
        <f t="shared" si="190"/>
        <v>1</v>
      </c>
      <c r="J569" s="15">
        <f t="shared" si="190"/>
        <v>1</v>
      </c>
      <c r="K569" s="15">
        <f t="shared" si="190"/>
        <v>1</v>
      </c>
      <c r="L569" s="15">
        <f t="shared" si="190"/>
        <v>1</v>
      </c>
      <c r="M569" s="15">
        <f t="shared" si="190"/>
        <v>1</v>
      </c>
      <c r="N569" s="15">
        <f t="shared" si="190"/>
        <v>1</v>
      </c>
      <c r="O569" s="15">
        <f t="shared" si="190"/>
        <v>1</v>
      </c>
      <c r="P569" s="15">
        <f t="shared" si="190"/>
        <v>1</v>
      </c>
      <c r="Q569" s="15">
        <f t="shared" si="190"/>
        <v>1</v>
      </c>
      <c r="R569" s="15">
        <f t="shared" si="190"/>
        <v>1</v>
      </c>
      <c r="S569" s="15">
        <f t="shared" si="190"/>
        <v>1</v>
      </c>
      <c r="T569" s="15">
        <f t="shared" si="190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1">IF(F563="Cocoa",1,0)</f>
        <v>1</v>
      </c>
      <c r="G570" s="15">
        <f t="shared" si="191"/>
        <v>1</v>
      </c>
      <c r="H570" s="15">
        <f t="shared" si="191"/>
        <v>1</v>
      </c>
      <c r="I570" s="15">
        <f t="shared" si="191"/>
        <v>1</v>
      </c>
      <c r="J570" s="15">
        <f t="shared" si="191"/>
        <v>1</v>
      </c>
      <c r="K570" s="15">
        <f t="shared" si="191"/>
        <v>1</v>
      </c>
      <c r="L570" s="15">
        <f t="shared" si="191"/>
        <v>1</v>
      </c>
      <c r="M570" s="15">
        <f t="shared" si="191"/>
        <v>1</v>
      </c>
      <c r="N570" s="15">
        <f t="shared" si="191"/>
        <v>1</v>
      </c>
      <c r="O570" s="15">
        <f t="shared" si="191"/>
        <v>1</v>
      </c>
      <c r="P570" s="15">
        <f t="shared" si="191"/>
        <v>1</v>
      </c>
      <c r="Q570" s="15">
        <f t="shared" si="191"/>
        <v>1</v>
      </c>
      <c r="R570" s="15">
        <f t="shared" si="191"/>
        <v>1</v>
      </c>
      <c r="S570" s="15">
        <f t="shared" si="191"/>
        <v>1</v>
      </c>
      <c r="T570" s="15">
        <f t="shared" si="191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1"/>
        <v>1</v>
      </c>
      <c r="G571" s="15">
        <f t="shared" si="191"/>
        <v>1</v>
      </c>
      <c r="H571" s="15">
        <f t="shared" si="191"/>
        <v>1</v>
      </c>
      <c r="I571" s="15">
        <f t="shared" si="191"/>
        <v>1</v>
      </c>
      <c r="J571" s="15">
        <f t="shared" si="191"/>
        <v>1</v>
      </c>
      <c r="K571" s="15">
        <f t="shared" si="191"/>
        <v>1</v>
      </c>
      <c r="L571" s="15">
        <f t="shared" si="191"/>
        <v>1</v>
      </c>
      <c r="M571" s="15">
        <f t="shared" si="191"/>
        <v>1</v>
      </c>
      <c r="N571" s="15">
        <f t="shared" si="191"/>
        <v>1</v>
      </c>
      <c r="O571" s="15">
        <f t="shared" si="191"/>
        <v>1</v>
      </c>
      <c r="P571" s="15">
        <f t="shared" si="191"/>
        <v>1</v>
      </c>
      <c r="Q571" s="15">
        <f t="shared" si="191"/>
        <v>1</v>
      </c>
      <c r="R571" s="15">
        <f t="shared" si="191"/>
        <v>1</v>
      </c>
      <c r="S571" s="15">
        <f t="shared" si="191"/>
        <v>1</v>
      </c>
      <c r="T571" s="15">
        <f t="shared" si="191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1"/>
        <v>1</v>
      </c>
      <c r="G572" s="15">
        <f t="shared" si="191"/>
        <v>1</v>
      </c>
      <c r="H572" s="15">
        <f t="shared" si="191"/>
        <v>1</v>
      </c>
      <c r="I572" s="15">
        <f t="shared" si="191"/>
        <v>1</v>
      </c>
      <c r="J572" s="15">
        <f t="shared" si="191"/>
        <v>1</v>
      </c>
      <c r="K572" s="15">
        <f t="shared" si="191"/>
        <v>1</v>
      </c>
      <c r="L572" s="15">
        <f t="shared" si="191"/>
        <v>1</v>
      </c>
      <c r="M572" s="15">
        <f t="shared" si="191"/>
        <v>1</v>
      </c>
      <c r="N572" s="15">
        <f t="shared" si="191"/>
        <v>1</v>
      </c>
      <c r="O572" s="15">
        <f t="shared" si="191"/>
        <v>1</v>
      </c>
      <c r="P572" s="15">
        <f t="shared" si="191"/>
        <v>1</v>
      </c>
      <c r="Q572" s="15">
        <f t="shared" si="191"/>
        <v>1</v>
      </c>
      <c r="R572" s="15">
        <f t="shared" si="191"/>
        <v>1</v>
      </c>
      <c r="S572" s="15">
        <f t="shared" si="191"/>
        <v>1</v>
      </c>
      <c r="T572" s="15">
        <f t="shared" si="191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1"/>
        <v>1</v>
      </c>
      <c r="G573" s="15">
        <f t="shared" si="191"/>
        <v>1</v>
      </c>
      <c r="H573" s="15">
        <f t="shared" si="191"/>
        <v>1</v>
      </c>
      <c r="I573" s="15">
        <f t="shared" si="191"/>
        <v>1</v>
      </c>
      <c r="J573" s="15">
        <f t="shared" si="191"/>
        <v>1</v>
      </c>
      <c r="K573" s="15">
        <f t="shared" si="191"/>
        <v>1</v>
      </c>
      <c r="L573" s="15">
        <f t="shared" si="191"/>
        <v>1</v>
      </c>
      <c r="M573" s="15">
        <f t="shared" si="191"/>
        <v>1</v>
      </c>
      <c r="N573" s="15">
        <f t="shared" si="191"/>
        <v>1</v>
      </c>
      <c r="O573" s="15">
        <f t="shared" si="191"/>
        <v>1</v>
      </c>
      <c r="P573" s="15">
        <f t="shared" si="191"/>
        <v>1</v>
      </c>
      <c r="Q573" s="15">
        <f t="shared" si="191"/>
        <v>1</v>
      </c>
      <c r="R573" s="15">
        <f t="shared" si="191"/>
        <v>1</v>
      </c>
      <c r="S573" s="15">
        <f t="shared" si="191"/>
        <v>1</v>
      </c>
      <c r="T573" s="15">
        <f t="shared" si="191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2">G576</f>
        <v>0</v>
      </c>
      <c r="I576" s="15">
        <f t="shared" si="192"/>
        <v>0</v>
      </c>
      <c r="J576" s="15">
        <f t="shared" si="192"/>
        <v>0</v>
      </c>
      <c r="K576" s="15">
        <f t="shared" si="192"/>
        <v>0</v>
      </c>
      <c r="L576" s="15">
        <f t="shared" si="192"/>
        <v>0</v>
      </c>
      <c r="M576" s="15">
        <f t="shared" si="192"/>
        <v>0</v>
      </c>
      <c r="N576" s="15">
        <f t="shared" si="192"/>
        <v>0</v>
      </c>
      <c r="O576" s="15">
        <f t="shared" si="192"/>
        <v>0</v>
      </c>
      <c r="P576" s="15">
        <f t="shared" si="192"/>
        <v>0</v>
      </c>
      <c r="Q576" s="15">
        <f t="shared" si="192"/>
        <v>0</v>
      </c>
      <c r="R576" s="15">
        <f t="shared" si="192"/>
        <v>0</v>
      </c>
      <c r="S576" s="15">
        <f t="shared" si="192"/>
        <v>0</v>
      </c>
      <c r="T576" s="15">
        <f t="shared" si="192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3">IF(D577=E577,1,0)</f>
        <v>0</v>
      </c>
      <c r="G577" s="15">
        <f t="shared" ref="G577:T580" si="194">F577</f>
        <v>0</v>
      </c>
      <c r="H577" s="15">
        <f t="shared" si="194"/>
        <v>0</v>
      </c>
      <c r="I577" s="15">
        <f t="shared" si="194"/>
        <v>0</v>
      </c>
      <c r="J577" s="15">
        <f t="shared" si="194"/>
        <v>0</v>
      </c>
      <c r="K577" s="15">
        <f t="shared" si="194"/>
        <v>0</v>
      </c>
      <c r="L577" s="15">
        <f t="shared" si="194"/>
        <v>0</v>
      </c>
      <c r="M577" s="15">
        <f t="shared" si="194"/>
        <v>0</v>
      </c>
      <c r="N577" s="15">
        <f t="shared" si="194"/>
        <v>0</v>
      </c>
      <c r="O577" s="15">
        <f t="shared" si="194"/>
        <v>0</v>
      </c>
      <c r="P577" s="15">
        <f t="shared" si="194"/>
        <v>0</v>
      </c>
      <c r="Q577" s="15">
        <f t="shared" si="194"/>
        <v>0</v>
      </c>
      <c r="R577" s="15">
        <f t="shared" si="194"/>
        <v>0</v>
      </c>
      <c r="S577" s="15">
        <f t="shared" si="194"/>
        <v>0</v>
      </c>
      <c r="T577" s="15">
        <f t="shared" si="194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3"/>
        <v>0</v>
      </c>
      <c r="G578" s="15">
        <f t="shared" si="194"/>
        <v>0</v>
      </c>
      <c r="H578" s="15">
        <f t="shared" si="194"/>
        <v>0</v>
      </c>
      <c r="I578" s="15">
        <f t="shared" si="194"/>
        <v>0</v>
      </c>
      <c r="J578" s="15">
        <f t="shared" si="194"/>
        <v>0</v>
      </c>
      <c r="K578" s="15">
        <f t="shared" si="194"/>
        <v>0</v>
      </c>
      <c r="L578" s="15">
        <f t="shared" si="194"/>
        <v>0</v>
      </c>
      <c r="M578" s="15">
        <f t="shared" si="194"/>
        <v>0</v>
      </c>
      <c r="N578" s="15">
        <f t="shared" si="194"/>
        <v>0</v>
      </c>
      <c r="O578" s="15">
        <f t="shared" si="194"/>
        <v>0</v>
      </c>
      <c r="P578" s="15">
        <f t="shared" si="194"/>
        <v>0</v>
      </c>
      <c r="Q578" s="15">
        <f t="shared" si="194"/>
        <v>0</v>
      </c>
      <c r="R578" s="15">
        <f t="shared" si="194"/>
        <v>0</v>
      </c>
      <c r="S578" s="15">
        <f t="shared" si="194"/>
        <v>0</v>
      </c>
      <c r="T578" s="15">
        <f t="shared" si="194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3"/>
        <v>0</v>
      </c>
      <c r="G579" s="15">
        <f t="shared" si="194"/>
        <v>0</v>
      </c>
      <c r="H579" s="15">
        <f t="shared" si="194"/>
        <v>0</v>
      </c>
      <c r="I579" s="15">
        <f t="shared" si="194"/>
        <v>0</v>
      </c>
      <c r="J579" s="15">
        <f t="shared" si="194"/>
        <v>0</v>
      </c>
      <c r="K579" s="15">
        <f t="shared" si="194"/>
        <v>0</v>
      </c>
      <c r="L579" s="15">
        <f t="shared" si="194"/>
        <v>0</v>
      </c>
      <c r="M579" s="15">
        <f t="shared" si="194"/>
        <v>0</v>
      </c>
      <c r="N579" s="15">
        <f t="shared" si="194"/>
        <v>0</v>
      </c>
      <c r="O579" s="15">
        <f t="shared" si="194"/>
        <v>0</v>
      </c>
      <c r="P579" s="15">
        <f t="shared" si="194"/>
        <v>0</v>
      </c>
      <c r="Q579" s="15">
        <f t="shared" si="194"/>
        <v>0</v>
      </c>
      <c r="R579" s="15">
        <f t="shared" si="194"/>
        <v>0</v>
      </c>
      <c r="S579" s="15">
        <f t="shared" si="194"/>
        <v>0</v>
      </c>
      <c r="T579" s="15">
        <f t="shared" si="194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3"/>
        <v>0</v>
      </c>
      <c r="G580" s="15">
        <f t="shared" si="194"/>
        <v>0</v>
      </c>
      <c r="H580" s="15">
        <f t="shared" si="194"/>
        <v>0</v>
      </c>
      <c r="I580" s="15">
        <f t="shared" si="194"/>
        <v>0</v>
      </c>
      <c r="J580" s="15">
        <f t="shared" si="194"/>
        <v>0</v>
      </c>
      <c r="K580" s="15">
        <f t="shared" si="194"/>
        <v>0</v>
      </c>
      <c r="L580" s="15">
        <f t="shared" si="194"/>
        <v>0</v>
      </c>
      <c r="M580" s="15">
        <f t="shared" si="194"/>
        <v>0</v>
      </c>
      <c r="N580" s="15">
        <f t="shared" si="194"/>
        <v>0</v>
      </c>
      <c r="O580" s="15">
        <f t="shared" si="194"/>
        <v>0</v>
      </c>
      <c r="P580" s="15">
        <f t="shared" si="194"/>
        <v>0</v>
      </c>
      <c r="Q580" s="15">
        <f t="shared" si="194"/>
        <v>0</v>
      </c>
      <c r="R580" s="15">
        <f t="shared" si="194"/>
        <v>0</v>
      </c>
      <c r="S580" s="15">
        <f t="shared" si="194"/>
        <v>0</v>
      </c>
      <c r="T580" s="15">
        <f t="shared" si="194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5">G583</f>
        <v>0</v>
      </c>
      <c r="I583" s="15">
        <f t="shared" si="195"/>
        <v>0</v>
      </c>
      <c r="J583" s="15">
        <f t="shared" si="195"/>
        <v>0</v>
      </c>
      <c r="K583" s="15">
        <f t="shared" si="195"/>
        <v>0</v>
      </c>
      <c r="L583" s="15">
        <f t="shared" si="195"/>
        <v>0</v>
      </c>
      <c r="M583" s="15">
        <f t="shared" si="195"/>
        <v>0</v>
      </c>
      <c r="N583" s="15">
        <f t="shared" si="195"/>
        <v>0</v>
      </c>
      <c r="O583" s="15">
        <f t="shared" si="195"/>
        <v>0</v>
      </c>
      <c r="P583" s="15">
        <f t="shared" si="195"/>
        <v>0</v>
      </c>
      <c r="Q583" s="15">
        <f t="shared" si="195"/>
        <v>0</v>
      </c>
      <c r="R583" s="15">
        <f t="shared" si="195"/>
        <v>0</v>
      </c>
      <c r="S583" s="15">
        <f t="shared" si="195"/>
        <v>0</v>
      </c>
      <c r="T583" s="15">
        <f t="shared" si="195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6">E577</f>
        <v>N/A</v>
      </c>
      <c r="F584" s="15">
        <f t="shared" ref="F584:F587" si="197">IF(D584=E584,1,0)</f>
        <v>0</v>
      </c>
      <c r="G584" s="15">
        <f t="shared" ref="G584:T587" si="198">F584</f>
        <v>0</v>
      </c>
      <c r="H584" s="15">
        <f t="shared" si="198"/>
        <v>0</v>
      </c>
      <c r="I584" s="15">
        <f t="shared" si="198"/>
        <v>0</v>
      </c>
      <c r="J584" s="15">
        <f t="shared" si="198"/>
        <v>0</v>
      </c>
      <c r="K584" s="15">
        <f t="shared" si="198"/>
        <v>0</v>
      </c>
      <c r="L584" s="15">
        <f t="shared" si="198"/>
        <v>0</v>
      </c>
      <c r="M584" s="15">
        <f t="shared" si="198"/>
        <v>0</v>
      </c>
      <c r="N584" s="15">
        <f t="shared" si="198"/>
        <v>0</v>
      </c>
      <c r="O584" s="15">
        <f t="shared" si="198"/>
        <v>0</v>
      </c>
      <c r="P584" s="15">
        <f t="shared" si="198"/>
        <v>0</v>
      </c>
      <c r="Q584" s="15">
        <f t="shared" si="198"/>
        <v>0</v>
      </c>
      <c r="R584" s="15">
        <f t="shared" si="198"/>
        <v>0</v>
      </c>
      <c r="S584" s="15">
        <f t="shared" si="198"/>
        <v>0</v>
      </c>
      <c r="T584" s="15">
        <f t="shared" si="198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6"/>
        <v>N/A</v>
      </c>
      <c r="F585" s="15">
        <f t="shared" si="197"/>
        <v>0</v>
      </c>
      <c r="G585" s="15">
        <f t="shared" si="198"/>
        <v>0</v>
      </c>
      <c r="H585" s="15">
        <f t="shared" si="198"/>
        <v>0</v>
      </c>
      <c r="I585" s="15">
        <f t="shared" si="198"/>
        <v>0</v>
      </c>
      <c r="J585" s="15">
        <f t="shared" si="198"/>
        <v>0</v>
      </c>
      <c r="K585" s="15">
        <f t="shared" si="198"/>
        <v>0</v>
      </c>
      <c r="L585" s="15">
        <f t="shared" si="198"/>
        <v>0</v>
      </c>
      <c r="M585" s="15">
        <f t="shared" si="198"/>
        <v>0</v>
      </c>
      <c r="N585" s="15">
        <f t="shared" si="198"/>
        <v>0</v>
      </c>
      <c r="O585" s="15">
        <f t="shared" si="198"/>
        <v>0</v>
      </c>
      <c r="P585" s="15">
        <f t="shared" si="198"/>
        <v>0</v>
      </c>
      <c r="Q585" s="15">
        <f t="shared" si="198"/>
        <v>0</v>
      </c>
      <c r="R585" s="15">
        <f t="shared" si="198"/>
        <v>0</v>
      </c>
      <c r="S585" s="15">
        <f t="shared" si="198"/>
        <v>0</v>
      </c>
      <c r="T585" s="15">
        <f t="shared" si="198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6"/>
        <v>N/A</v>
      </c>
      <c r="F586" s="15">
        <f t="shared" si="197"/>
        <v>0</v>
      </c>
      <c r="G586" s="15">
        <f t="shared" si="198"/>
        <v>0</v>
      </c>
      <c r="H586" s="15">
        <f t="shared" si="198"/>
        <v>0</v>
      </c>
      <c r="I586" s="15">
        <f t="shared" si="198"/>
        <v>0</v>
      </c>
      <c r="J586" s="15">
        <f t="shared" si="198"/>
        <v>0</v>
      </c>
      <c r="K586" s="15">
        <f t="shared" si="198"/>
        <v>0</v>
      </c>
      <c r="L586" s="15">
        <f t="shared" si="198"/>
        <v>0</v>
      </c>
      <c r="M586" s="15">
        <f t="shared" si="198"/>
        <v>0</v>
      </c>
      <c r="N586" s="15">
        <f t="shared" si="198"/>
        <v>0</v>
      </c>
      <c r="O586" s="15">
        <f t="shared" si="198"/>
        <v>0</v>
      </c>
      <c r="P586" s="15">
        <f t="shared" si="198"/>
        <v>0</v>
      </c>
      <c r="Q586" s="15">
        <f t="shared" si="198"/>
        <v>0</v>
      </c>
      <c r="R586" s="15">
        <f t="shared" si="198"/>
        <v>0</v>
      </c>
      <c r="S586" s="15">
        <f t="shared" si="198"/>
        <v>0</v>
      </c>
      <c r="T586" s="15">
        <f t="shared" si="198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6"/>
        <v>N/A</v>
      </c>
      <c r="F587" s="15">
        <f t="shared" si="197"/>
        <v>0</v>
      </c>
      <c r="G587" s="15">
        <f t="shared" si="198"/>
        <v>0</v>
      </c>
      <c r="H587" s="15">
        <f t="shared" si="198"/>
        <v>0</v>
      </c>
      <c r="I587" s="15">
        <f t="shared" si="198"/>
        <v>0</v>
      </c>
      <c r="J587" s="15">
        <f t="shared" si="198"/>
        <v>0</v>
      </c>
      <c r="K587" s="15">
        <f t="shared" si="198"/>
        <v>0</v>
      </c>
      <c r="L587" s="15">
        <f t="shared" si="198"/>
        <v>0</v>
      </c>
      <c r="M587" s="15">
        <f t="shared" si="198"/>
        <v>0</v>
      </c>
      <c r="N587" s="15">
        <f t="shared" si="198"/>
        <v>0</v>
      </c>
      <c r="O587" s="15">
        <f t="shared" si="198"/>
        <v>0</v>
      </c>
      <c r="P587" s="15">
        <f t="shared" si="198"/>
        <v>0</v>
      </c>
      <c r="Q587" s="15">
        <f t="shared" si="198"/>
        <v>0</v>
      </c>
      <c r="R587" s="15">
        <f t="shared" si="198"/>
        <v>0</v>
      </c>
      <c r="S587" s="15">
        <f t="shared" si="198"/>
        <v>0</v>
      </c>
      <c r="T587" s="15">
        <f t="shared" si="198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199">F305*(F249-F425+F418-F548)*F569</f>
        <v>0</v>
      </c>
      <c r="G593" s="15">
        <f t="shared" ca="1" si="199"/>
        <v>0</v>
      </c>
      <c r="H593" s="15">
        <f t="shared" ca="1" si="199"/>
        <v>0</v>
      </c>
      <c r="I593" s="15">
        <f t="shared" ca="1" si="199"/>
        <v>0</v>
      </c>
      <c r="J593" s="15">
        <f t="shared" ca="1" si="199"/>
        <v>0</v>
      </c>
      <c r="K593" s="15">
        <f t="shared" ca="1" si="199"/>
        <v>0</v>
      </c>
      <c r="L593" s="15">
        <f t="shared" ca="1" si="199"/>
        <v>0</v>
      </c>
      <c r="M593" s="15">
        <f t="shared" ca="1" si="199"/>
        <v>0</v>
      </c>
      <c r="N593" s="15">
        <f t="shared" ca="1" si="199"/>
        <v>0</v>
      </c>
      <c r="O593" s="15">
        <f t="shared" ca="1" si="199"/>
        <v>0</v>
      </c>
      <c r="P593" s="15">
        <f t="shared" ca="1" si="199"/>
        <v>0</v>
      </c>
      <c r="Q593" s="15">
        <f t="shared" ca="1" si="199"/>
        <v>0</v>
      </c>
      <c r="R593" s="15">
        <f t="shared" ca="1" si="199"/>
        <v>0</v>
      </c>
      <c r="S593" s="15">
        <f t="shared" ca="1" si="199"/>
        <v>0</v>
      </c>
      <c r="T593" s="15">
        <f t="shared" ca="1" si="199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SUMPRODUCT((F$313:F$327),($W$313:$W$327))*F$249*F$569</f>
        <v>0</v>
      </c>
      <c r="G594" s="15">
        <f t="shared" ref="G594:T594" ca="1" si="200">SUMPRODUCT((G$313:G$327),($W$313:$W$327))*G$249*G$569</f>
        <v>0</v>
      </c>
      <c r="H594" s="15">
        <f t="shared" ca="1" si="200"/>
        <v>0</v>
      </c>
      <c r="I594" s="15">
        <f t="shared" ca="1" si="200"/>
        <v>0</v>
      </c>
      <c r="J594" s="15">
        <f t="shared" ca="1" si="200"/>
        <v>0</v>
      </c>
      <c r="K594" s="15">
        <f t="shared" ca="1" si="200"/>
        <v>0</v>
      </c>
      <c r="L594" s="15">
        <f t="shared" ca="1" si="200"/>
        <v>0</v>
      </c>
      <c r="M594" s="15">
        <f t="shared" ca="1" si="200"/>
        <v>0</v>
      </c>
      <c r="N594" s="15">
        <f t="shared" ca="1" si="200"/>
        <v>0</v>
      </c>
      <c r="O594" s="15">
        <f t="shared" ca="1" si="200"/>
        <v>0</v>
      </c>
      <c r="P594" s="15">
        <f t="shared" ca="1" si="200"/>
        <v>0</v>
      </c>
      <c r="Q594" s="15">
        <f t="shared" ca="1" si="200"/>
        <v>0</v>
      </c>
      <c r="R594" s="15">
        <f t="shared" ca="1" si="200"/>
        <v>0</v>
      </c>
      <c r="S594" s="15">
        <f t="shared" ca="1" si="200"/>
        <v>0</v>
      </c>
      <c r="T594" s="15">
        <f t="shared" ca="1" si="200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SUMPRODUCT((F$442:F$456),($W$442:$W$456))*F$249*F569</f>
        <v>0</v>
      </c>
      <c r="G595" s="15">
        <f t="shared" ref="G595:T595" ca="1" si="201">SUMPRODUCT((G$442:G$456),($W$442:$W$456))*G$249*G569</f>
        <v>0</v>
      </c>
      <c r="H595" s="15">
        <f t="shared" ca="1" si="201"/>
        <v>125</v>
      </c>
      <c r="I595" s="15">
        <f t="shared" ca="1" si="201"/>
        <v>187.5</v>
      </c>
      <c r="J595" s="15">
        <f t="shared" ca="1" si="201"/>
        <v>250</v>
      </c>
      <c r="K595" s="15">
        <f t="shared" ca="1" si="201"/>
        <v>625</v>
      </c>
      <c r="L595" s="15">
        <f t="shared" ca="1" si="201"/>
        <v>875</v>
      </c>
      <c r="M595" s="15">
        <f t="shared" ca="1" si="201"/>
        <v>1000</v>
      </c>
      <c r="N595" s="15">
        <f t="shared" ca="1" si="201"/>
        <v>1250</v>
      </c>
      <c r="O595" s="15">
        <f t="shared" ca="1" si="201"/>
        <v>1250</v>
      </c>
      <c r="P595" s="15">
        <f t="shared" ca="1" si="201"/>
        <v>1250</v>
      </c>
      <c r="Q595" s="15">
        <f t="shared" ca="1" si="201"/>
        <v>1250</v>
      </c>
      <c r="R595" s="15">
        <f t="shared" ca="1" si="201"/>
        <v>1250</v>
      </c>
      <c r="S595" s="15">
        <f t="shared" ca="1" si="201"/>
        <v>1250</v>
      </c>
      <c r="T595" s="15">
        <f t="shared" ca="1" si="201"/>
        <v>1250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2">SUMPRODUCT(F$313:F$327,$X$313:$X$327)*F249*F438*F399+SUMPRODUCT(F$442:F$456,$X$442:$X$456)*F249*F$589*F528</f>
        <v>0</v>
      </c>
      <c r="G596" s="15">
        <f t="shared" ca="1" si="202"/>
        <v>715.00000000000011</v>
      </c>
      <c r="H596" s="15">
        <f t="shared" ca="1" si="202"/>
        <v>357.50000000000006</v>
      </c>
      <c r="I596" s="15">
        <f t="shared" ca="1" si="202"/>
        <v>119.16666666666667</v>
      </c>
      <c r="J596" s="15">
        <f t="shared" ca="1" si="202"/>
        <v>59.583333333333336</v>
      </c>
      <c r="K596" s="15">
        <f t="shared" ca="1" si="202"/>
        <v>0</v>
      </c>
      <c r="L596" s="15">
        <f t="shared" ca="1" si="202"/>
        <v>0</v>
      </c>
      <c r="M596" s="15">
        <f t="shared" ca="1" si="202"/>
        <v>0</v>
      </c>
      <c r="N596" s="15">
        <f t="shared" ca="1" si="202"/>
        <v>0</v>
      </c>
      <c r="O596" s="15">
        <f t="shared" ca="1" si="202"/>
        <v>0</v>
      </c>
      <c r="P596" s="15">
        <f t="shared" ca="1" si="202"/>
        <v>0</v>
      </c>
      <c r="Q596" s="15">
        <f t="shared" ca="1" si="202"/>
        <v>0</v>
      </c>
      <c r="R596" s="15">
        <f t="shared" ca="1" si="202"/>
        <v>0</v>
      </c>
      <c r="S596" s="15">
        <f t="shared" ca="1" si="202"/>
        <v>0</v>
      </c>
      <c r="T596" s="15">
        <f t="shared" ca="1" si="202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3">SUMPRODUCT(F$442:F$456,$Y$442:$Y$456)*1000*F249*F576*F569*F528</f>
        <v>0</v>
      </c>
      <c r="G597" s="15">
        <f t="shared" ca="1" si="203"/>
        <v>0</v>
      </c>
      <c r="H597" s="15">
        <f t="shared" ca="1" si="203"/>
        <v>0</v>
      </c>
      <c r="I597" s="15">
        <f t="shared" ca="1" si="203"/>
        <v>0</v>
      </c>
      <c r="J597" s="15">
        <f t="shared" ca="1" si="203"/>
        <v>0</v>
      </c>
      <c r="K597" s="15">
        <f t="shared" ca="1" si="203"/>
        <v>0</v>
      </c>
      <c r="L597" s="15">
        <f t="shared" ca="1" si="203"/>
        <v>0</v>
      </c>
      <c r="M597" s="15">
        <f t="shared" ca="1" si="203"/>
        <v>0</v>
      </c>
      <c r="N597" s="15">
        <f t="shared" ca="1" si="203"/>
        <v>0</v>
      </c>
      <c r="O597" s="15">
        <f t="shared" ca="1" si="203"/>
        <v>0</v>
      </c>
      <c r="P597" s="15">
        <f t="shared" ca="1" si="203"/>
        <v>0</v>
      </c>
      <c r="Q597" s="15">
        <f t="shared" ca="1" si="203"/>
        <v>0</v>
      </c>
      <c r="R597" s="15">
        <f t="shared" ca="1" si="203"/>
        <v>0</v>
      </c>
      <c r="S597" s="15">
        <f t="shared" ca="1" si="203"/>
        <v>0</v>
      </c>
      <c r="T597" s="15">
        <f t="shared" ca="1" si="203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4">SUMPRODUCT(F$442:F$456,$Z$442:$Z$456)*1000*F249*F583*F569*F528</f>
        <v>0</v>
      </c>
      <c r="G598" s="15">
        <f t="shared" ca="1" si="204"/>
        <v>0</v>
      </c>
      <c r="H598" s="15">
        <f t="shared" ca="1" si="204"/>
        <v>0</v>
      </c>
      <c r="I598" s="15">
        <f t="shared" ca="1" si="204"/>
        <v>0</v>
      </c>
      <c r="J598" s="15">
        <f t="shared" ca="1" si="204"/>
        <v>0</v>
      </c>
      <c r="K598" s="15">
        <f t="shared" ca="1" si="204"/>
        <v>0</v>
      </c>
      <c r="L598" s="15">
        <f t="shared" ca="1" si="204"/>
        <v>0</v>
      </c>
      <c r="M598" s="15">
        <f t="shared" ca="1" si="204"/>
        <v>0</v>
      </c>
      <c r="N598" s="15">
        <f t="shared" ca="1" si="204"/>
        <v>0</v>
      </c>
      <c r="O598" s="15">
        <f t="shared" ca="1" si="204"/>
        <v>0</v>
      </c>
      <c r="P598" s="15">
        <f t="shared" ca="1" si="204"/>
        <v>0</v>
      </c>
      <c r="Q598" s="15">
        <f t="shared" ca="1" si="204"/>
        <v>0</v>
      </c>
      <c r="R598" s="15">
        <f t="shared" ca="1" si="204"/>
        <v>0</v>
      </c>
      <c r="S598" s="15">
        <f t="shared" ca="1" si="204"/>
        <v>0</v>
      </c>
      <c r="T598" s="15">
        <f t="shared" ca="1" si="204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ca="1">SUMPRODUCT((F$442:F$456),($AA$442:$AA$456))*F249*F590*F569*F528</f>
        <v>0</v>
      </c>
      <c r="G599" s="15">
        <f t="shared" ref="G599:T599" ca="1" si="205">SUMPRODUCT((G$442:G$456),($AA$442:$AA$456))*G249*G590*G569*G528</f>
        <v>0</v>
      </c>
      <c r="H599" s="15">
        <f t="shared" ca="1" si="205"/>
        <v>0</v>
      </c>
      <c r="I599" s="15">
        <f t="shared" ca="1" si="205"/>
        <v>0</v>
      </c>
      <c r="J599" s="15">
        <f t="shared" ca="1" si="205"/>
        <v>0</v>
      </c>
      <c r="K599" s="15">
        <f t="shared" ca="1" si="205"/>
        <v>0</v>
      </c>
      <c r="L599" s="15">
        <f t="shared" ca="1" si="205"/>
        <v>0</v>
      </c>
      <c r="M599" s="15">
        <f t="shared" ca="1" si="205"/>
        <v>250</v>
      </c>
      <c r="N599" s="15">
        <f t="shared" ca="1" si="205"/>
        <v>500</v>
      </c>
      <c r="O599" s="15">
        <f t="shared" ca="1" si="205"/>
        <v>750</v>
      </c>
      <c r="P599" s="15">
        <f t="shared" ca="1" si="205"/>
        <v>1000</v>
      </c>
      <c r="Q599" s="15">
        <f t="shared" ca="1" si="205"/>
        <v>1250</v>
      </c>
      <c r="R599" s="15">
        <f t="shared" ca="1" si="205"/>
        <v>1500</v>
      </c>
      <c r="S599" s="15">
        <f t="shared" ca="1" si="205"/>
        <v>1750</v>
      </c>
      <c r="T599" s="15">
        <f t="shared" ca="1" si="205"/>
        <v>2000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6">F306*(F250-F426+F419-F549)*F570</f>
        <v>0</v>
      </c>
      <c r="G602" s="15">
        <f t="shared" ca="1" si="206"/>
        <v>0</v>
      </c>
      <c r="H602" s="15">
        <f t="shared" ca="1" si="206"/>
        <v>0</v>
      </c>
      <c r="I602" s="15">
        <f t="shared" ca="1" si="206"/>
        <v>0</v>
      </c>
      <c r="J602" s="15">
        <f t="shared" ca="1" si="206"/>
        <v>0</v>
      </c>
      <c r="K602" s="15">
        <f t="shared" ca="1" si="206"/>
        <v>0</v>
      </c>
      <c r="L602" s="15">
        <f t="shared" ca="1" si="206"/>
        <v>0</v>
      </c>
      <c r="M602" s="15">
        <f t="shared" ca="1" si="206"/>
        <v>0</v>
      </c>
      <c r="N602" s="15">
        <f t="shared" ca="1" si="206"/>
        <v>0</v>
      </c>
      <c r="O602" s="15">
        <f t="shared" ca="1" si="206"/>
        <v>0</v>
      </c>
      <c r="P602" s="15">
        <f t="shared" ca="1" si="206"/>
        <v>0</v>
      </c>
      <c r="Q602" s="15">
        <f t="shared" ca="1" si="206"/>
        <v>0</v>
      </c>
      <c r="R602" s="15">
        <f t="shared" ca="1" si="206"/>
        <v>0</v>
      </c>
      <c r="S602" s="15">
        <f t="shared" ca="1" si="206"/>
        <v>0</v>
      </c>
      <c r="T602" s="15">
        <f t="shared" ca="1" si="206"/>
        <v>0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SUMPRODUCT((F$330:F$344),($W$313:$W$327))*F$250*F$570</f>
        <v>0</v>
      </c>
      <c r="G603" s="15">
        <f t="shared" ref="G603:T603" ca="1" si="207">SUMPRODUCT((G$330:G$344),($W$313:$W$327))*G$250*G$570</f>
        <v>0</v>
      </c>
      <c r="H603" s="15">
        <f t="shared" ca="1" si="207"/>
        <v>0</v>
      </c>
      <c r="I603" s="15">
        <f t="shared" ca="1" si="207"/>
        <v>0</v>
      </c>
      <c r="J603" s="15">
        <f t="shared" ca="1" si="207"/>
        <v>0</v>
      </c>
      <c r="K603" s="15">
        <f t="shared" ca="1" si="207"/>
        <v>0</v>
      </c>
      <c r="L603" s="15">
        <f t="shared" ca="1" si="207"/>
        <v>0</v>
      </c>
      <c r="M603" s="15">
        <f t="shared" ca="1" si="207"/>
        <v>0</v>
      </c>
      <c r="N603" s="15">
        <f t="shared" ca="1" si="207"/>
        <v>0</v>
      </c>
      <c r="O603" s="15">
        <f t="shared" ca="1" si="207"/>
        <v>0</v>
      </c>
      <c r="P603" s="15">
        <f t="shared" ca="1" si="207"/>
        <v>0</v>
      </c>
      <c r="Q603" s="15">
        <f t="shared" ca="1" si="207"/>
        <v>0</v>
      </c>
      <c r="R603" s="15">
        <f t="shared" ca="1" si="207"/>
        <v>0</v>
      </c>
      <c r="S603" s="15">
        <f t="shared" ca="1" si="207"/>
        <v>0</v>
      </c>
      <c r="T603" s="15">
        <f t="shared" ca="1" si="207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SUMPRODUCT((F$459:F$473),($W$442:$W$456))*F$250*F570</f>
        <v>0</v>
      </c>
      <c r="G604" s="15">
        <f t="shared" ref="G604:T604" ca="1" si="208">SUMPRODUCT((G$459:G$473),($W$442:$W$456))*G$250*G570</f>
        <v>0</v>
      </c>
      <c r="H604" s="15">
        <f t="shared" ca="1" si="208"/>
        <v>125</v>
      </c>
      <c r="I604" s="15">
        <f t="shared" ca="1" si="208"/>
        <v>187.5</v>
      </c>
      <c r="J604" s="15">
        <f t="shared" ca="1" si="208"/>
        <v>250</v>
      </c>
      <c r="K604" s="15">
        <f t="shared" ca="1" si="208"/>
        <v>625</v>
      </c>
      <c r="L604" s="15">
        <f t="shared" ca="1" si="208"/>
        <v>875</v>
      </c>
      <c r="M604" s="15">
        <f t="shared" ca="1" si="208"/>
        <v>1000</v>
      </c>
      <c r="N604" s="15">
        <f t="shared" ca="1" si="208"/>
        <v>1250</v>
      </c>
      <c r="O604" s="15">
        <f t="shared" ca="1" si="208"/>
        <v>1250</v>
      </c>
      <c r="P604" s="15">
        <f t="shared" ca="1" si="208"/>
        <v>1250</v>
      </c>
      <c r="Q604" s="15">
        <f t="shared" ca="1" si="208"/>
        <v>1250</v>
      </c>
      <c r="R604" s="15">
        <f t="shared" ca="1" si="208"/>
        <v>1250</v>
      </c>
      <c r="S604" s="15">
        <f t="shared" ca="1" si="208"/>
        <v>1250</v>
      </c>
      <c r="T604" s="15">
        <f t="shared" ca="1" si="208"/>
        <v>1250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09">SUMPRODUCT(F$330:F$344,$X$313:$X$327)*F250*F438*F403+SUMPRODUCT(F$459:F$473,$X$442:$X$456)*F250*F$589*F532</f>
        <v>0</v>
      </c>
      <c r="G605" s="15">
        <f t="shared" ca="1" si="209"/>
        <v>715.00000000000011</v>
      </c>
      <c r="H605" s="15">
        <f t="shared" ca="1" si="209"/>
        <v>357.50000000000006</v>
      </c>
      <c r="I605" s="15">
        <f t="shared" ca="1" si="209"/>
        <v>119.16666666666667</v>
      </c>
      <c r="J605" s="15">
        <f t="shared" ca="1" si="209"/>
        <v>59.583333333333336</v>
      </c>
      <c r="K605" s="15">
        <f t="shared" ca="1" si="209"/>
        <v>0</v>
      </c>
      <c r="L605" s="15">
        <f t="shared" ca="1" si="209"/>
        <v>0</v>
      </c>
      <c r="M605" s="15">
        <f t="shared" ca="1" si="209"/>
        <v>0</v>
      </c>
      <c r="N605" s="15">
        <f t="shared" ca="1" si="209"/>
        <v>0</v>
      </c>
      <c r="O605" s="15">
        <f t="shared" ca="1" si="209"/>
        <v>0</v>
      </c>
      <c r="P605" s="15">
        <f t="shared" ca="1" si="209"/>
        <v>0</v>
      </c>
      <c r="Q605" s="15">
        <f t="shared" ca="1" si="209"/>
        <v>0</v>
      </c>
      <c r="R605" s="15">
        <f t="shared" ca="1" si="209"/>
        <v>0</v>
      </c>
      <c r="S605" s="15">
        <f t="shared" ca="1" si="209"/>
        <v>0</v>
      </c>
      <c r="T605" s="15">
        <f t="shared" ca="1" si="209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0">SUMPRODUCT(F$459:F$473,$Y$442:$Y$456)*1000*F250*F577*F570*F532</f>
        <v>0</v>
      </c>
      <c r="G606" s="15">
        <f t="shared" ca="1" si="210"/>
        <v>0</v>
      </c>
      <c r="H606" s="15">
        <f t="shared" ca="1" si="210"/>
        <v>0</v>
      </c>
      <c r="I606" s="15">
        <f t="shared" ca="1" si="210"/>
        <v>0</v>
      </c>
      <c r="J606" s="15">
        <f t="shared" ca="1" si="210"/>
        <v>0</v>
      </c>
      <c r="K606" s="15">
        <f t="shared" ca="1" si="210"/>
        <v>0</v>
      </c>
      <c r="L606" s="15">
        <f t="shared" ca="1" si="210"/>
        <v>0</v>
      </c>
      <c r="M606" s="15">
        <f t="shared" ca="1" si="210"/>
        <v>0</v>
      </c>
      <c r="N606" s="15">
        <f t="shared" ca="1" si="210"/>
        <v>0</v>
      </c>
      <c r="O606" s="15">
        <f t="shared" ca="1" si="210"/>
        <v>0</v>
      </c>
      <c r="P606" s="15">
        <f t="shared" ca="1" si="210"/>
        <v>0</v>
      </c>
      <c r="Q606" s="15">
        <f t="shared" ca="1" si="210"/>
        <v>0</v>
      </c>
      <c r="R606" s="15">
        <f t="shared" ca="1" si="210"/>
        <v>0</v>
      </c>
      <c r="S606" s="15">
        <f t="shared" ca="1" si="210"/>
        <v>0</v>
      </c>
      <c r="T606" s="15">
        <f t="shared" ca="1" si="210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1">SUMPRODUCT(G$459:G$473,$Z$442:$Z$456)*1000*G251*G584*G570*G532</f>
        <v>0</v>
      </c>
      <c r="H607" s="15">
        <f t="shared" ca="1" si="211"/>
        <v>0</v>
      </c>
      <c r="I607" s="15">
        <f t="shared" ca="1" si="211"/>
        <v>0</v>
      </c>
      <c r="J607" s="15">
        <f t="shared" ca="1" si="211"/>
        <v>0</v>
      </c>
      <c r="K607" s="15">
        <f t="shared" ca="1" si="211"/>
        <v>0</v>
      </c>
      <c r="L607" s="15">
        <f t="shared" ca="1" si="211"/>
        <v>0</v>
      </c>
      <c r="M607" s="15">
        <f t="shared" ca="1" si="211"/>
        <v>0</v>
      </c>
      <c r="N607" s="15">
        <f t="shared" ca="1" si="211"/>
        <v>0</v>
      </c>
      <c r="O607" s="15">
        <f t="shared" ca="1" si="211"/>
        <v>0</v>
      </c>
      <c r="P607" s="15">
        <f t="shared" ca="1" si="211"/>
        <v>0</v>
      </c>
      <c r="Q607" s="15">
        <f t="shared" ca="1" si="211"/>
        <v>0</v>
      </c>
      <c r="R607" s="15">
        <f t="shared" ca="1" si="211"/>
        <v>0</v>
      </c>
      <c r="S607" s="15">
        <f t="shared" ca="1" si="211"/>
        <v>0</v>
      </c>
      <c r="T607" s="15">
        <f t="shared" ca="1" si="211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ca="1">SUMPRODUCT((F$459:F$473),($AA$442:$AA$456))*F250*F590*F570*F532</f>
        <v>0</v>
      </c>
      <c r="G608" s="15">
        <f t="shared" ref="G608:T608" ca="1" si="212">SUMPRODUCT((G$459:G$473),($AA$442:$AA$456))*G250*G590*G570*G532</f>
        <v>0</v>
      </c>
      <c r="H608" s="15">
        <f t="shared" ca="1" si="212"/>
        <v>0</v>
      </c>
      <c r="I608" s="15">
        <f t="shared" ca="1" si="212"/>
        <v>0</v>
      </c>
      <c r="J608" s="15">
        <f t="shared" ca="1" si="212"/>
        <v>0</v>
      </c>
      <c r="K608" s="15">
        <f t="shared" ca="1" si="212"/>
        <v>0</v>
      </c>
      <c r="L608" s="15">
        <f t="shared" ca="1" si="212"/>
        <v>0</v>
      </c>
      <c r="M608" s="15">
        <f t="shared" ca="1" si="212"/>
        <v>250</v>
      </c>
      <c r="N608" s="15">
        <f t="shared" ca="1" si="212"/>
        <v>500</v>
      </c>
      <c r="O608" s="15">
        <f t="shared" ca="1" si="212"/>
        <v>750</v>
      </c>
      <c r="P608" s="15">
        <f t="shared" ca="1" si="212"/>
        <v>1000</v>
      </c>
      <c r="Q608" s="15">
        <f t="shared" ca="1" si="212"/>
        <v>1250</v>
      </c>
      <c r="R608" s="15">
        <f t="shared" ca="1" si="212"/>
        <v>1500</v>
      </c>
      <c r="S608" s="15">
        <f t="shared" ca="1" si="212"/>
        <v>1750</v>
      </c>
      <c r="T608" s="15">
        <f t="shared" ca="1" si="212"/>
        <v>2000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3">F307*(F251-F427+F420-F550)*F571</f>
        <v>0</v>
      </c>
      <c r="G611" s="15">
        <f t="shared" ca="1" si="213"/>
        <v>0</v>
      </c>
      <c r="H611" s="15">
        <f t="shared" ca="1" si="213"/>
        <v>0</v>
      </c>
      <c r="I611" s="15">
        <f t="shared" ca="1" si="213"/>
        <v>0</v>
      </c>
      <c r="J611" s="15">
        <f t="shared" ca="1" si="213"/>
        <v>0</v>
      </c>
      <c r="K611" s="15">
        <f t="shared" ca="1" si="213"/>
        <v>0</v>
      </c>
      <c r="L611" s="15">
        <f t="shared" ca="1" si="213"/>
        <v>0</v>
      </c>
      <c r="M611" s="15">
        <f t="shared" ca="1" si="213"/>
        <v>0</v>
      </c>
      <c r="N611" s="15">
        <f t="shared" ca="1" si="213"/>
        <v>0</v>
      </c>
      <c r="O611" s="15">
        <f t="shared" ca="1" si="213"/>
        <v>0</v>
      </c>
      <c r="P611" s="15">
        <f t="shared" ca="1" si="213"/>
        <v>0</v>
      </c>
      <c r="Q611" s="15">
        <f t="shared" ca="1" si="213"/>
        <v>0</v>
      </c>
      <c r="R611" s="15">
        <f t="shared" ca="1" si="213"/>
        <v>0</v>
      </c>
      <c r="S611" s="15">
        <f t="shared" ca="1" si="213"/>
        <v>0</v>
      </c>
      <c r="T611" s="15">
        <f t="shared" ca="1" si="213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SUMPRODUCT((F$347:F$361),($W$313:$W$327))*F$251*F$571</f>
        <v>0</v>
      </c>
      <c r="G612" s="15">
        <f t="shared" ref="G612:T612" ca="1" si="214">SUMPRODUCT((G$347:G$361),($W$313:$W$327))*G$251*G$571</f>
        <v>0</v>
      </c>
      <c r="H612" s="15">
        <f t="shared" ca="1" si="214"/>
        <v>0</v>
      </c>
      <c r="I612" s="15">
        <f t="shared" ca="1" si="214"/>
        <v>0</v>
      </c>
      <c r="J612" s="15">
        <f t="shared" ca="1" si="214"/>
        <v>0</v>
      </c>
      <c r="K612" s="15">
        <f t="shared" ca="1" si="214"/>
        <v>0</v>
      </c>
      <c r="L612" s="15">
        <f t="shared" ca="1" si="214"/>
        <v>0</v>
      </c>
      <c r="M612" s="15">
        <f t="shared" ca="1" si="214"/>
        <v>0</v>
      </c>
      <c r="N612" s="15">
        <f t="shared" ca="1" si="214"/>
        <v>0</v>
      </c>
      <c r="O612" s="15">
        <f t="shared" ca="1" si="214"/>
        <v>0</v>
      </c>
      <c r="P612" s="15">
        <f t="shared" ca="1" si="214"/>
        <v>0</v>
      </c>
      <c r="Q612" s="15">
        <f t="shared" ca="1" si="214"/>
        <v>0</v>
      </c>
      <c r="R612" s="15">
        <f t="shared" ca="1" si="214"/>
        <v>0</v>
      </c>
      <c r="S612" s="15">
        <f t="shared" ca="1" si="214"/>
        <v>0</v>
      </c>
      <c r="T612" s="15">
        <f t="shared" ca="1" si="214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SUMPRODUCT((F$476:F$490),($W$442:$W$456))*F$251*F571</f>
        <v>0</v>
      </c>
      <c r="G613" s="15">
        <f t="shared" ref="G613:T613" ca="1" si="215">SUMPRODUCT((G$476:G$490),($W$442:$W$456))*G$251*G571</f>
        <v>0</v>
      </c>
      <c r="H613" s="15">
        <f t="shared" ca="1" si="215"/>
        <v>125</v>
      </c>
      <c r="I613" s="15">
        <f t="shared" ca="1" si="215"/>
        <v>187.5</v>
      </c>
      <c r="J613" s="15">
        <f t="shared" ca="1" si="215"/>
        <v>250</v>
      </c>
      <c r="K613" s="15">
        <f t="shared" ca="1" si="215"/>
        <v>625</v>
      </c>
      <c r="L613" s="15">
        <f t="shared" ca="1" si="215"/>
        <v>875</v>
      </c>
      <c r="M613" s="15">
        <f t="shared" ca="1" si="215"/>
        <v>1000</v>
      </c>
      <c r="N613" s="15">
        <f t="shared" ca="1" si="215"/>
        <v>1250</v>
      </c>
      <c r="O613" s="15">
        <f t="shared" ca="1" si="215"/>
        <v>1250</v>
      </c>
      <c r="P613" s="15">
        <f t="shared" ca="1" si="215"/>
        <v>1250</v>
      </c>
      <c r="Q613" s="15">
        <f t="shared" ca="1" si="215"/>
        <v>1250</v>
      </c>
      <c r="R613" s="15">
        <f t="shared" ca="1" si="215"/>
        <v>1250</v>
      </c>
      <c r="S613" s="15">
        <f t="shared" ca="1" si="215"/>
        <v>1250</v>
      </c>
      <c r="T613" s="15">
        <f t="shared" ca="1" si="215"/>
        <v>1250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6">SUMPRODUCT(F$347:F$361,$X$313:$X$327)*F251*F$438*F407+SUMPRODUCT(F$476:F$490,$X$442:$X$456)*F251*F$589*F536</f>
        <v>0</v>
      </c>
      <c r="G614" s="15">
        <f t="shared" ca="1" si="216"/>
        <v>715.00000000000011</v>
      </c>
      <c r="H614" s="15">
        <f t="shared" ca="1" si="216"/>
        <v>357.50000000000006</v>
      </c>
      <c r="I614" s="15">
        <f t="shared" ca="1" si="216"/>
        <v>119.16666666666667</v>
      </c>
      <c r="J614" s="15">
        <f t="shared" ca="1" si="216"/>
        <v>59.583333333333336</v>
      </c>
      <c r="K614" s="15">
        <f t="shared" ca="1" si="216"/>
        <v>0</v>
      </c>
      <c r="L614" s="15">
        <f t="shared" ca="1" si="216"/>
        <v>0</v>
      </c>
      <c r="M614" s="15">
        <f t="shared" ca="1" si="216"/>
        <v>0</v>
      </c>
      <c r="N614" s="15">
        <f t="shared" ca="1" si="216"/>
        <v>0</v>
      </c>
      <c r="O614" s="15">
        <f t="shared" ca="1" si="216"/>
        <v>0</v>
      </c>
      <c r="P614" s="15">
        <f t="shared" ca="1" si="216"/>
        <v>0</v>
      </c>
      <c r="Q614" s="15">
        <f t="shared" ca="1" si="216"/>
        <v>0</v>
      </c>
      <c r="R614" s="15">
        <f t="shared" ca="1" si="216"/>
        <v>0</v>
      </c>
      <c r="S614" s="15">
        <f t="shared" ca="1" si="216"/>
        <v>0</v>
      </c>
      <c r="T614" s="15">
        <f t="shared" ca="1" si="216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7">SUMPRODUCT(F$476:F$490,$Y$442:$Y$456)*1000*F251*F578*F571*F536</f>
        <v>0</v>
      </c>
      <c r="G615" s="15">
        <f t="shared" ca="1" si="217"/>
        <v>0</v>
      </c>
      <c r="H615" s="15">
        <f t="shared" ca="1" si="217"/>
        <v>0</v>
      </c>
      <c r="I615" s="15">
        <f t="shared" ca="1" si="217"/>
        <v>0</v>
      </c>
      <c r="J615" s="15">
        <f t="shared" ca="1" si="217"/>
        <v>0</v>
      </c>
      <c r="K615" s="15">
        <f t="shared" ca="1" si="217"/>
        <v>0</v>
      </c>
      <c r="L615" s="15">
        <f t="shared" ca="1" si="217"/>
        <v>0</v>
      </c>
      <c r="M615" s="15">
        <f t="shared" ca="1" si="217"/>
        <v>0</v>
      </c>
      <c r="N615" s="15">
        <f t="shared" ca="1" si="217"/>
        <v>0</v>
      </c>
      <c r="O615" s="15">
        <f t="shared" ca="1" si="217"/>
        <v>0</v>
      </c>
      <c r="P615" s="15">
        <f t="shared" ca="1" si="217"/>
        <v>0</v>
      </c>
      <c r="Q615" s="15">
        <f t="shared" ca="1" si="217"/>
        <v>0</v>
      </c>
      <c r="R615" s="15">
        <f t="shared" ca="1" si="217"/>
        <v>0</v>
      </c>
      <c r="S615" s="15">
        <f t="shared" ca="1" si="217"/>
        <v>0</v>
      </c>
      <c r="T615" s="15">
        <f t="shared" ca="1" si="217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18">SUMPRODUCT(F$476:F$490,$Z$442:$Z$456)*1000*F251*F585*F571*F536</f>
        <v>0</v>
      </c>
      <c r="G616" s="15">
        <f t="shared" ca="1" si="218"/>
        <v>0</v>
      </c>
      <c r="H616" s="15">
        <f t="shared" ca="1" si="218"/>
        <v>0</v>
      </c>
      <c r="I616" s="15">
        <f t="shared" ca="1" si="218"/>
        <v>0</v>
      </c>
      <c r="J616" s="15">
        <f t="shared" ca="1" si="218"/>
        <v>0</v>
      </c>
      <c r="K616" s="15">
        <f t="shared" ca="1" si="218"/>
        <v>0</v>
      </c>
      <c r="L616" s="15">
        <f t="shared" ca="1" si="218"/>
        <v>0</v>
      </c>
      <c r="M616" s="15">
        <f t="shared" ca="1" si="218"/>
        <v>0</v>
      </c>
      <c r="N616" s="15">
        <f t="shared" ca="1" si="218"/>
        <v>0</v>
      </c>
      <c r="O616" s="15">
        <f t="shared" ca="1" si="218"/>
        <v>0</v>
      </c>
      <c r="P616" s="15">
        <f t="shared" ca="1" si="218"/>
        <v>0</v>
      </c>
      <c r="Q616" s="15">
        <f t="shared" ca="1" si="218"/>
        <v>0</v>
      </c>
      <c r="R616" s="15">
        <f t="shared" ca="1" si="218"/>
        <v>0</v>
      </c>
      <c r="S616" s="15">
        <f t="shared" ca="1" si="218"/>
        <v>0</v>
      </c>
      <c r="T616" s="15">
        <f t="shared" ca="1" si="218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ca="1">SUMPRODUCT((F$476:F$490),($AA$442:$AA$456))*F251*F590*F571*F536</f>
        <v>0</v>
      </c>
      <c r="G617" s="15">
        <f t="shared" ref="G617:T617" ca="1" si="219">SUMPRODUCT((G$476:G$490),($AA$442:$AA$456))*G251*G590*G571*G536</f>
        <v>0</v>
      </c>
      <c r="H617" s="15">
        <f t="shared" ca="1" si="219"/>
        <v>0</v>
      </c>
      <c r="I617" s="15">
        <f t="shared" ca="1" si="219"/>
        <v>0</v>
      </c>
      <c r="J617" s="15">
        <f t="shared" ca="1" si="219"/>
        <v>0</v>
      </c>
      <c r="K617" s="15">
        <f t="shared" ca="1" si="219"/>
        <v>0</v>
      </c>
      <c r="L617" s="15">
        <f t="shared" ca="1" si="219"/>
        <v>0</v>
      </c>
      <c r="M617" s="15">
        <f t="shared" ca="1" si="219"/>
        <v>250</v>
      </c>
      <c r="N617" s="15">
        <f t="shared" ca="1" si="219"/>
        <v>500</v>
      </c>
      <c r="O617" s="15">
        <f t="shared" ca="1" si="219"/>
        <v>750</v>
      </c>
      <c r="P617" s="15">
        <f t="shared" ca="1" si="219"/>
        <v>1000</v>
      </c>
      <c r="Q617" s="15">
        <f t="shared" ca="1" si="219"/>
        <v>1250</v>
      </c>
      <c r="R617" s="15">
        <f t="shared" ca="1" si="219"/>
        <v>1500</v>
      </c>
      <c r="S617" s="15">
        <f t="shared" ca="1" si="219"/>
        <v>1750</v>
      </c>
      <c r="T617" s="15">
        <f t="shared" ca="1" si="219"/>
        <v>2000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0">F308*(F252-F428+F421-F551)*F572</f>
        <v>0</v>
      </c>
      <c r="G620" s="15">
        <f t="shared" ca="1" si="220"/>
        <v>0</v>
      </c>
      <c r="H620" s="15">
        <f t="shared" ca="1" si="220"/>
        <v>0</v>
      </c>
      <c r="I620" s="15">
        <f t="shared" ca="1" si="220"/>
        <v>0</v>
      </c>
      <c r="J620" s="15">
        <f t="shared" ca="1" si="220"/>
        <v>0</v>
      </c>
      <c r="K620" s="15">
        <f t="shared" ca="1" si="220"/>
        <v>0</v>
      </c>
      <c r="L620" s="15">
        <f t="shared" ca="1" si="220"/>
        <v>0</v>
      </c>
      <c r="M620" s="15">
        <f t="shared" ca="1" si="220"/>
        <v>0</v>
      </c>
      <c r="N620" s="15">
        <f t="shared" ca="1" si="220"/>
        <v>0</v>
      </c>
      <c r="O620" s="15">
        <f t="shared" ca="1" si="220"/>
        <v>0</v>
      </c>
      <c r="P620" s="15">
        <f t="shared" ca="1" si="220"/>
        <v>0</v>
      </c>
      <c r="Q620" s="15">
        <f t="shared" ca="1" si="220"/>
        <v>0</v>
      </c>
      <c r="R620" s="15">
        <f t="shared" ca="1" si="220"/>
        <v>0</v>
      </c>
      <c r="S620" s="15">
        <f t="shared" ca="1" si="220"/>
        <v>0</v>
      </c>
      <c r="T620" s="15">
        <f t="shared" ca="1" si="220"/>
        <v>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SUMPRODUCT((F$364:F$378),($W$313:$W$327))*F$252*F$572</f>
        <v>0</v>
      </c>
      <c r="G621" s="15">
        <f t="shared" ref="G621:T621" ca="1" si="221">SUMPRODUCT((G$364:G$378),($W$313:$W$327))*G$252*G$572</f>
        <v>0</v>
      </c>
      <c r="H621" s="15">
        <f t="shared" ca="1" si="221"/>
        <v>0</v>
      </c>
      <c r="I621" s="15">
        <f t="shared" ca="1" si="221"/>
        <v>0</v>
      </c>
      <c r="J621" s="15">
        <f t="shared" ca="1" si="221"/>
        <v>0</v>
      </c>
      <c r="K621" s="15">
        <f t="shared" ca="1" si="221"/>
        <v>0</v>
      </c>
      <c r="L621" s="15">
        <f t="shared" ca="1" si="221"/>
        <v>0</v>
      </c>
      <c r="M621" s="15">
        <f t="shared" ca="1" si="221"/>
        <v>0</v>
      </c>
      <c r="N621" s="15">
        <f t="shared" ca="1" si="221"/>
        <v>0</v>
      </c>
      <c r="O621" s="15">
        <f t="shared" ca="1" si="221"/>
        <v>0</v>
      </c>
      <c r="P621" s="15">
        <f t="shared" ca="1" si="221"/>
        <v>0</v>
      </c>
      <c r="Q621" s="15">
        <f t="shared" ca="1" si="221"/>
        <v>0</v>
      </c>
      <c r="R621" s="15">
        <f t="shared" ca="1" si="221"/>
        <v>0</v>
      </c>
      <c r="S621" s="15">
        <f t="shared" ca="1" si="221"/>
        <v>0</v>
      </c>
      <c r="T621" s="15">
        <f t="shared" ca="1" si="221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SUMPRODUCT((F$493:F$507),($W$442:$W$456))*F$252*F572</f>
        <v>0</v>
      </c>
      <c r="G622" s="15">
        <f t="shared" ref="G622:T622" ca="1" si="222">SUMPRODUCT((G$493:G$507),($W$442:$W$456))*G$252*G572</f>
        <v>0</v>
      </c>
      <c r="H622" s="15">
        <f t="shared" ca="1" si="222"/>
        <v>125</v>
      </c>
      <c r="I622" s="15">
        <f t="shared" ca="1" si="222"/>
        <v>187.5</v>
      </c>
      <c r="J622" s="15">
        <f t="shared" ca="1" si="222"/>
        <v>250</v>
      </c>
      <c r="K622" s="15">
        <f t="shared" ca="1" si="222"/>
        <v>625</v>
      </c>
      <c r="L622" s="15">
        <f t="shared" ca="1" si="222"/>
        <v>875</v>
      </c>
      <c r="M622" s="15">
        <f t="shared" ca="1" si="222"/>
        <v>1000</v>
      </c>
      <c r="N622" s="15">
        <f t="shared" ca="1" si="222"/>
        <v>1250</v>
      </c>
      <c r="O622" s="15">
        <f t="shared" ca="1" si="222"/>
        <v>1250</v>
      </c>
      <c r="P622" s="15">
        <f t="shared" ca="1" si="222"/>
        <v>1250</v>
      </c>
      <c r="Q622" s="15">
        <f t="shared" ca="1" si="222"/>
        <v>1250</v>
      </c>
      <c r="R622" s="15">
        <f t="shared" ca="1" si="222"/>
        <v>1250</v>
      </c>
      <c r="S622" s="15">
        <f t="shared" ca="1" si="222"/>
        <v>1250</v>
      </c>
      <c r="T622" s="15">
        <f t="shared" ca="1" si="222"/>
        <v>1250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3">SUMPRODUCT(F$364:F$378,$X$313:$X$327)*F252*F$438*F411+SUMPRODUCT(F$493:F$507,$X$442:$X$456)*F252*F$589*F540</f>
        <v>0</v>
      </c>
      <c r="G623" s="15">
        <f t="shared" ca="1" si="223"/>
        <v>715.00000000000011</v>
      </c>
      <c r="H623" s="15">
        <f t="shared" ca="1" si="223"/>
        <v>357.50000000000006</v>
      </c>
      <c r="I623" s="15">
        <f t="shared" ca="1" si="223"/>
        <v>119.16666666666667</v>
      </c>
      <c r="J623" s="15">
        <f t="shared" ca="1" si="223"/>
        <v>59.583333333333336</v>
      </c>
      <c r="K623" s="15">
        <f t="shared" ca="1" si="223"/>
        <v>0</v>
      </c>
      <c r="L623" s="15">
        <f t="shared" ca="1" si="223"/>
        <v>0</v>
      </c>
      <c r="M623" s="15">
        <f t="shared" ca="1" si="223"/>
        <v>0</v>
      </c>
      <c r="N623" s="15">
        <f t="shared" ca="1" si="223"/>
        <v>0</v>
      </c>
      <c r="O623" s="15">
        <f t="shared" ca="1" si="223"/>
        <v>0</v>
      </c>
      <c r="P623" s="15">
        <f t="shared" ca="1" si="223"/>
        <v>0</v>
      </c>
      <c r="Q623" s="15">
        <f t="shared" ca="1" si="223"/>
        <v>0</v>
      </c>
      <c r="R623" s="15">
        <f t="shared" ca="1" si="223"/>
        <v>0</v>
      </c>
      <c r="S623" s="15">
        <f t="shared" ca="1" si="223"/>
        <v>0</v>
      </c>
      <c r="T623" s="15">
        <f t="shared" ca="1" si="223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4">SUMPRODUCT(F$493:F$507,$Y$442:$Y$456)*1000*F252*F579*F572*F540</f>
        <v>0</v>
      </c>
      <c r="G624" s="15">
        <f t="shared" ca="1" si="224"/>
        <v>0</v>
      </c>
      <c r="H624" s="15">
        <f t="shared" ca="1" si="224"/>
        <v>0</v>
      </c>
      <c r="I624" s="15">
        <f t="shared" ca="1" si="224"/>
        <v>0</v>
      </c>
      <c r="J624" s="15">
        <f t="shared" ca="1" si="224"/>
        <v>0</v>
      </c>
      <c r="K624" s="15">
        <f t="shared" ca="1" si="224"/>
        <v>0</v>
      </c>
      <c r="L624" s="15">
        <f t="shared" ca="1" si="224"/>
        <v>0</v>
      </c>
      <c r="M624" s="15">
        <f t="shared" ca="1" si="224"/>
        <v>0</v>
      </c>
      <c r="N624" s="15">
        <f t="shared" ca="1" si="224"/>
        <v>0</v>
      </c>
      <c r="O624" s="15">
        <f t="shared" ca="1" si="224"/>
        <v>0</v>
      </c>
      <c r="P624" s="15">
        <f t="shared" ca="1" si="224"/>
        <v>0</v>
      </c>
      <c r="Q624" s="15">
        <f t="shared" ca="1" si="224"/>
        <v>0</v>
      </c>
      <c r="R624" s="15">
        <f t="shared" ca="1" si="224"/>
        <v>0</v>
      </c>
      <c r="S624" s="15">
        <f t="shared" ca="1" si="224"/>
        <v>0</v>
      </c>
      <c r="T624" s="15">
        <f t="shared" ca="1" si="224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5">SUMPRODUCT(F$493:F$507,$Z$442:$Z$456)*1000*F252*F586*F572*F540</f>
        <v>0</v>
      </c>
      <c r="G625" s="15">
        <f t="shared" ca="1" si="225"/>
        <v>0</v>
      </c>
      <c r="H625" s="15">
        <f t="shared" ca="1" si="225"/>
        <v>0</v>
      </c>
      <c r="I625" s="15">
        <f t="shared" ca="1" si="225"/>
        <v>0</v>
      </c>
      <c r="J625" s="15">
        <f t="shared" ca="1" si="225"/>
        <v>0</v>
      </c>
      <c r="K625" s="15">
        <f t="shared" ca="1" si="225"/>
        <v>0</v>
      </c>
      <c r="L625" s="15">
        <f t="shared" ca="1" si="225"/>
        <v>0</v>
      </c>
      <c r="M625" s="15">
        <f t="shared" ca="1" si="225"/>
        <v>0</v>
      </c>
      <c r="N625" s="15">
        <f t="shared" ca="1" si="225"/>
        <v>0</v>
      </c>
      <c r="O625" s="15">
        <f t="shared" ca="1" si="225"/>
        <v>0</v>
      </c>
      <c r="P625" s="15">
        <f t="shared" ca="1" si="225"/>
        <v>0</v>
      </c>
      <c r="Q625" s="15">
        <f t="shared" ca="1" si="225"/>
        <v>0</v>
      </c>
      <c r="R625" s="15">
        <f t="shared" ca="1" si="225"/>
        <v>0</v>
      </c>
      <c r="S625" s="15">
        <f t="shared" ca="1" si="225"/>
        <v>0</v>
      </c>
      <c r="T625" s="15">
        <f t="shared" ca="1" si="225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ca="1">SUMPRODUCT((F$493:F$507),($AA$442:$AA$456))*F252*F590*F572*F540</f>
        <v>0</v>
      </c>
      <c r="G626" s="15">
        <f t="shared" ref="G626:T626" ca="1" si="226">SUMPRODUCT((G$493:G$507),($AA$442:$AA$456))*G252*G590*G572*G540</f>
        <v>0</v>
      </c>
      <c r="H626" s="15">
        <f t="shared" ca="1" si="226"/>
        <v>0</v>
      </c>
      <c r="I626" s="15">
        <f t="shared" ca="1" si="226"/>
        <v>0</v>
      </c>
      <c r="J626" s="15">
        <f t="shared" ca="1" si="226"/>
        <v>0</v>
      </c>
      <c r="K626" s="15">
        <f t="shared" ca="1" si="226"/>
        <v>0</v>
      </c>
      <c r="L626" s="15">
        <f t="shared" ca="1" si="226"/>
        <v>0</v>
      </c>
      <c r="M626" s="15">
        <f t="shared" ca="1" si="226"/>
        <v>250</v>
      </c>
      <c r="N626" s="15">
        <f t="shared" ca="1" si="226"/>
        <v>500</v>
      </c>
      <c r="O626" s="15">
        <f t="shared" ca="1" si="226"/>
        <v>750</v>
      </c>
      <c r="P626" s="15">
        <f t="shared" ca="1" si="226"/>
        <v>1000</v>
      </c>
      <c r="Q626" s="15">
        <f t="shared" ca="1" si="226"/>
        <v>1250</v>
      </c>
      <c r="R626" s="15">
        <f t="shared" ca="1" si="226"/>
        <v>1500</v>
      </c>
      <c r="S626" s="15">
        <f t="shared" ca="1" si="226"/>
        <v>1750</v>
      </c>
      <c r="T626" s="15">
        <f t="shared" ca="1" si="226"/>
        <v>2000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7">F309*(F253-F429+F422-F552)*F573</f>
        <v>0</v>
      </c>
      <c r="G629" s="15">
        <f t="shared" ca="1" si="227"/>
        <v>0</v>
      </c>
      <c r="H629" s="15">
        <f t="shared" ca="1" si="227"/>
        <v>0</v>
      </c>
      <c r="I629" s="15">
        <f t="shared" ca="1" si="227"/>
        <v>0</v>
      </c>
      <c r="J629" s="15">
        <f t="shared" ca="1" si="227"/>
        <v>0</v>
      </c>
      <c r="K629" s="15">
        <f t="shared" ca="1" si="227"/>
        <v>0</v>
      </c>
      <c r="L629" s="15">
        <f t="shared" ca="1" si="227"/>
        <v>0</v>
      </c>
      <c r="M629" s="15">
        <f t="shared" ca="1" si="227"/>
        <v>0</v>
      </c>
      <c r="N629" s="15">
        <f t="shared" ca="1" si="227"/>
        <v>0</v>
      </c>
      <c r="O629" s="15">
        <f t="shared" ca="1" si="227"/>
        <v>0</v>
      </c>
      <c r="P629" s="15">
        <f t="shared" ca="1" si="227"/>
        <v>0</v>
      </c>
      <c r="Q629" s="15">
        <f t="shared" ca="1" si="227"/>
        <v>0</v>
      </c>
      <c r="R629" s="15">
        <f t="shared" ca="1" si="227"/>
        <v>0</v>
      </c>
      <c r="S629" s="15">
        <f t="shared" ca="1" si="227"/>
        <v>0</v>
      </c>
      <c r="T629" s="15">
        <f t="shared" ca="1" si="227"/>
        <v>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SUMPRODUCT((F$381:F$395),($W$313:$W$327))*F$253*F$573</f>
        <v>0</v>
      </c>
      <c r="G630" s="15">
        <f t="shared" ref="G630:T630" ca="1" si="228">SUMPRODUCT((G$381:G$395),($W$313:$W$327))*G$253*G$573</f>
        <v>0</v>
      </c>
      <c r="H630" s="15">
        <f t="shared" ca="1" si="228"/>
        <v>0</v>
      </c>
      <c r="I630" s="15">
        <f t="shared" ca="1" si="228"/>
        <v>0</v>
      </c>
      <c r="J630" s="15">
        <f t="shared" ca="1" si="228"/>
        <v>0</v>
      </c>
      <c r="K630" s="15">
        <f t="shared" ca="1" si="228"/>
        <v>0</v>
      </c>
      <c r="L630" s="15">
        <f t="shared" ca="1" si="228"/>
        <v>0</v>
      </c>
      <c r="M630" s="15">
        <f t="shared" ca="1" si="228"/>
        <v>0</v>
      </c>
      <c r="N630" s="15">
        <f t="shared" ca="1" si="228"/>
        <v>0</v>
      </c>
      <c r="O630" s="15">
        <f t="shared" ca="1" si="228"/>
        <v>0</v>
      </c>
      <c r="P630" s="15">
        <f t="shared" ca="1" si="228"/>
        <v>0</v>
      </c>
      <c r="Q630" s="15">
        <f t="shared" ca="1" si="228"/>
        <v>0</v>
      </c>
      <c r="R630" s="15">
        <f t="shared" ca="1" si="228"/>
        <v>0</v>
      </c>
      <c r="S630" s="15">
        <f t="shared" ca="1" si="228"/>
        <v>0</v>
      </c>
      <c r="T630" s="15">
        <f t="shared" ca="1" si="228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SUMPRODUCT((F$510:F$524),($W$442:$W$456))*F$253*F573</f>
        <v>0</v>
      </c>
      <c r="G631" s="15">
        <f t="shared" ref="G631:T631" ca="1" si="229">SUMPRODUCT((G$510:G$524),($W$442:$W$456))*G$253*G573</f>
        <v>0</v>
      </c>
      <c r="H631" s="15">
        <f t="shared" ca="1" si="229"/>
        <v>125</v>
      </c>
      <c r="I631" s="15">
        <f t="shared" ca="1" si="229"/>
        <v>187.5</v>
      </c>
      <c r="J631" s="15">
        <f t="shared" ca="1" si="229"/>
        <v>250</v>
      </c>
      <c r="K631" s="15">
        <f t="shared" ca="1" si="229"/>
        <v>625</v>
      </c>
      <c r="L631" s="15">
        <f t="shared" ca="1" si="229"/>
        <v>875</v>
      </c>
      <c r="M631" s="15">
        <f t="shared" ca="1" si="229"/>
        <v>1000</v>
      </c>
      <c r="N631" s="15">
        <f t="shared" ca="1" si="229"/>
        <v>1250</v>
      </c>
      <c r="O631" s="15">
        <f t="shared" ca="1" si="229"/>
        <v>1250</v>
      </c>
      <c r="P631" s="15">
        <f t="shared" ca="1" si="229"/>
        <v>1250</v>
      </c>
      <c r="Q631" s="15">
        <f t="shared" ca="1" si="229"/>
        <v>1250</v>
      </c>
      <c r="R631" s="15">
        <f t="shared" ca="1" si="229"/>
        <v>1250</v>
      </c>
      <c r="S631" s="15">
        <f t="shared" ca="1" si="229"/>
        <v>1250</v>
      </c>
      <c r="T631" s="15">
        <f t="shared" ca="1" si="229"/>
        <v>1250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0">SUMPRODUCT(F$381:F$395,$X$313:$X$327)*F253*F$438*F415+SUMPRODUCT(F$510:F$524,$X$442:$X$456)*F253*F$589*F544</f>
        <v>0</v>
      </c>
      <c r="G632" s="15">
        <f t="shared" ca="1" si="230"/>
        <v>715.00000000000011</v>
      </c>
      <c r="H632" s="15">
        <f t="shared" ca="1" si="230"/>
        <v>357.50000000000006</v>
      </c>
      <c r="I632" s="15">
        <f t="shared" ca="1" si="230"/>
        <v>119.16666666666667</v>
      </c>
      <c r="J632" s="15">
        <f t="shared" ca="1" si="230"/>
        <v>59.583333333333336</v>
      </c>
      <c r="K632" s="15">
        <f t="shared" ca="1" si="230"/>
        <v>0</v>
      </c>
      <c r="L632" s="15">
        <f t="shared" ca="1" si="230"/>
        <v>0</v>
      </c>
      <c r="M632" s="15">
        <f t="shared" ca="1" si="230"/>
        <v>0</v>
      </c>
      <c r="N632" s="15">
        <f t="shared" ca="1" si="230"/>
        <v>0</v>
      </c>
      <c r="O632" s="15">
        <f t="shared" ca="1" si="230"/>
        <v>0</v>
      </c>
      <c r="P632" s="15">
        <f t="shared" ca="1" si="230"/>
        <v>0</v>
      </c>
      <c r="Q632" s="15">
        <f t="shared" ca="1" si="230"/>
        <v>0</v>
      </c>
      <c r="R632" s="15">
        <f t="shared" ca="1" si="230"/>
        <v>0</v>
      </c>
      <c r="S632" s="15">
        <f t="shared" ca="1" si="230"/>
        <v>0</v>
      </c>
      <c r="T632" s="15">
        <f t="shared" ca="1" si="230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1">SUMPRODUCT(F$510:F$524,$Y$442:$Y$456)*1000*F253*F643*F573*F544</f>
        <v>0</v>
      </c>
      <c r="G633" s="15">
        <f t="shared" ca="1" si="231"/>
        <v>0</v>
      </c>
      <c r="H633" s="15">
        <f t="shared" ca="1" si="231"/>
        <v>0</v>
      </c>
      <c r="I633" s="15">
        <f t="shared" ca="1" si="231"/>
        <v>0</v>
      </c>
      <c r="J633" s="15">
        <f t="shared" ca="1" si="231"/>
        <v>0</v>
      </c>
      <c r="K633" s="15">
        <f t="shared" ca="1" si="231"/>
        <v>0</v>
      </c>
      <c r="L633" s="15">
        <f t="shared" ca="1" si="231"/>
        <v>0</v>
      </c>
      <c r="M633" s="15">
        <f t="shared" ca="1" si="231"/>
        <v>0</v>
      </c>
      <c r="N633" s="15">
        <f t="shared" ca="1" si="231"/>
        <v>0</v>
      </c>
      <c r="O633" s="15">
        <f t="shared" ca="1" si="231"/>
        <v>0</v>
      </c>
      <c r="P633" s="15">
        <f t="shared" ca="1" si="231"/>
        <v>0</v>
      </c>
      <c r="Q633" s="15">
        <f t="shared" ca="1" si="231"/>
        <v>0</v>
      </c>
      <c r="R633" s="15">
        <f t="shared" ca="1" si="231"/>
        <v>0</v>
      </c>
      <c r="S633" s="15">
        <f t="shared" ca="1" si="231"/>
        <v>0</v>
      </c>
      <c r="T633" s="15">
        <f t="shared" ca="1" si="231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2">SUMPRODUCT(F$510:F$524,$Z$442:$Z$456)*1000*F253*F587*F573*F544</f>
        <v>0</v>
      </c>
      <c r="G634" s="15">
        <f t="shared" ca="1" si="232"/>
        <v>0</v>
      </c>
      <c r="H634" s="15">
        <f t="shared" ca="1" si="232"/>
        <v>0</v>
      </c>
      <c r="I634" s="15">
        <f t="shared" ca="1" si="232"/>
        <v>0</v>
      </c>
      <c r="J634" s="15">
        <f t="shared" ca="1" si="232"/>
        <v>0</v>
      </c>
      <c r="K634" s="15">
        <f t="shared" ca="1" si="232"/>
        <v>0</v>
      </c>
      <c r="L634" s="15">
        <f t="shared" ca="1" si="232"/>
        <v>0</v>
      </c>
      <c r="M634" s="15">
        <f t="shared" ca="1" si="232"/>
        <v>0</v>
      </c>
      <c r="N634" s="15">
        <f t="shared" ca="1" si="232"/>
        <v>0</v>
      </c>
      <c r="O634" s="15">
        <f t="shared" ca="1" si="232"/>
        <v>0</v>
      </c>
      <c r="P634" s="15">
        <f t="shared" ca="1" si="232"/>
        <v>0</v>
      </c>
      <c r="Q634" s="15">
        <f t="shared" ca="1" si="232"/>
        <v>0</v>
      </c>
      <c r="R634" s="15">
        <f t="shared" ca="1" si="232"/>
        <v>0</v>
      </c>
      <c r="S634" s="15">
        <f t="shared" ca="1" si="232"/>
        <v>0</v>
      </c>
      <c r="T634" s="15">
        <f t="shared" ca="1" si="232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ca="1">SUMPRODUCT((F$510:F$524),($AA$442:$AA$456))*F253*F590*F573*F544</f>
        <v>0</v>
      </c>
      <c r="G635" s="15">
        <f t="shared" ref="G635:T635" ca="1" si="233">SUMPRODUCT((G$510:G$524),($AA$442:$AA$456))*G253*G590*G573*G544</f>
        <v>0</v>
      </c>
      <c r="H635" s="15">
        <f t="shared" ca="1" si="233"/>
        <v>0</v>
      </c>
      <c r="I635" s="15">
        <f t="shared" ca="1" si="233"/>
        <v>0</v>
      </c>
      <c r="J635" s="15">
        <f t="shared" ca="1" si="233"/>
        <v>0</v>
      </c>
      <c r="K635" s="15">
        <f t="shared" ca="1" si="233"/>
        <v>0</v>
      </c>
      <c r="L635" s="15">
        <f t="shared" ca="1" si="233"/>
        <v>0</v>
      </c>
      <c r="M635" s="15">
        <f t="shared" ca="1" si="233"/>
        <v>250</v>
      </c>
      <c r="N635" s="15">
        <f t="shared" ca="1" si="233"/>
        <v>500</v>
      </c>
      <c r="O635" s="15">
        <f t="shared" ca="1" si="233"/>
        <v>750</v>
      </c>
      <c r="P635" s="15">
        <f t="shared" ca="1" si="233"/>
        <v>1000</v>
      </c>
      <c r="Q635" s="15">
        <f t="shared" ca="1" si="233"/>
        <v>1250</v>
      </c>
      <c r="R635" s="15">
        <f t="shared" ca="1" si="233"/>
        <v>1500</v>
      </c>
      <c r="S635" s="15">
        <f t="shared" ca="1" si="233"/>
        <v>1750</v>
      </c>
      <c r="T635" s="15">
        <f t="shared" ca="1" si="233"/>
        <v>2000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0</v>
      </c>
      <c r="G653" s="15">
        <f t="shared" ref="G653:T653" ca="1" si="234">SUM(G654:G656)</f>
        <v>0</v>
      </c>
      <c r="H653" s="15">
        <f t="shared" ca="1" si="234"/>
        <v>625</v>
      </c>
      <c r="I653" s="15">
        <f t="shared" ca="1" si="234"/>
        <v>937.5</v>
      </c>
      <c r="J653" s="15">
        <f t="shared" ca="1" si="234"/>
        <v>1250</v>
      </c>
      <c r="K653" s="15">
        <f t="shared" ca="1" si="234"/>
        <v>3125</v>
      </c>
      <c r="L653" s="15">
        <f t="shared" ca="1" si="234"/>
        <v>4375</v>
      </c>
      <c r="M653" s="15">
        <f t="shared" ca="1" si="234"/>
        <v>5000</v>
      </c>
      <c r="N653" s="15">
        <f t="shared" ca="1" si="234"/>
        <v>6250</v>
      </c>
      <c r="O653" s="15">
        <f t="shared" ca="1" si="234"/>
        <v>6250</v>
      </c>
      <c r="P653" s="15">
        <f t="shared" ca="1" si="234"/>
        <v>6250</v>
      </c>
      <c r="Q653" s="15">
        <f t="shared" ca="1" si="234"/>
        <v>6250</v>
      </c>
      <c r="R653" s="15">
        <f t="shared" ca="1" si="234"/>
        <v>6250</v>
      </c>
      <c r="S653" s="15">
        <f t="shared" ca="1" si="234"/>
        <v>6250</v>
      </c>
      <c r="T653" s="15">
        <f t="shared" ca="1" si="234"/>
        <v>6250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ca="1">SUMIFS(F$593:F$636,$B$593:$B$636,$B654)</f>
        <v>0</v>
      </c>
      <c r="G654" s="15">
        <f t="shared" ref="G654:T657" ca="1" si="235">SUMIFS(G$593:G$636,$B$593:$B$636,$B654)</f>
        <v>0</v>
      </c>
      <c r="H654" s="15">
        <f t="shared" ca="1" si="235"/>
        <v>0</v>
      </c>
      <c r="I654" s="15">
        <f t="shared" ca="1" si="235"/>
        <v>0</v>
      </c>
      <c r="J654" s="15">
        <f t="shared" ca="1" si="235"/>
        <v>0</v>
      </c>
      <c r="K654" s="15">
        <f t="shared" ca="1" si="235"/>
        <v>0</v>
      </c>
      <c r="L654" s="15">
        <f t="shared" ca="1" si="235"/>
        <v>0</v>
      </c>
      <c r="M654" s="15">
        <f t="shared" ca="1" si="235"/>
        <v>0</v>
      </c>
      <c r="N654" s="15">
        <f t="shared" ca="1" si="235"/>
        <v>0</v>
      </c>
      <c r="O654" s="15">
        <f t="shared" ca="1" si="235"/>
        <v>0</v>
      </c>
      <c r="P654" s="15">
        <f t="shared" ca="1" si="235"/>
        <v>0</v>
      </c>
      <c r="Q654" s="15">
        <f t="shared" ca="1" si="235"/>
        <v>0</v>
      </c>
      <c r="R654" s="15">
        <f t="shared" ca="1" si="235"/>
        <v>0</v>
      </c>
      <c r="S654" s="15">
        <f t="shared" ca="1" si="235"/>
        <v>0</v>
      </c>
      <c r="T654" s="15">
        <f t="shared" ca="1" si="235"/>
        <v>0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ca="1">SUMIFS(F$593:F$636,$B$593:$B$636,$B655)</f>
        <v>0</v>
      </c>
      <c r="G655" s="15">
        <f t="shared" ca="1" si="235"/>
        <v>0</v>
      </c>
      <c r="H655" s="15">
        <f t="shared" ca="1" si="235"/>
        <v>0</v>
      </c>
      <c r="I655" s="15">
        <f t="shared" ca="1" si="235"/>
        <v>0</v>
      </c>
      <c r="J655" s="15">
        <f t="shared" ca="1" si="235"/>
        <v>0</v>
      </c>
      <c r="K655" s="15">
        <f t="shared" ca="1" si="235"/>
        <v>0</v>
      </c>
      <c r="L655" s="15">
        <f t="shared" ca="1" si="235"/>
        <v>0</v>
      </c>
      <c r="M655" s="15">
        <f t="shared" ca="1" si="235"/>
        <v>0</v>
      </c>
      <c r="N655" s="15">
        <f t="shared" ca="1" si="235"/>
        <v>0</v>
      </c>
      <c r="O655" s="15">
        <f t="shared" ca="1" si="235"/>
        <v>0</v>
      </c>
      <c r="P655" s="15">
        <f t="shared" ca="1" si="235"/>
        <v>0</v>
      </c>
      <c r="Q655" s="15">
        <f t="shared" ca="1" si="235"/>
        <v>0</v>
      </c>
      <c r="R655" s="15">
        <f t="shared" ca="1" si="235"/>
        <v>0</v>
      </c>
      <c r="S655" s="15">
        <f t="shared" ca="1" si="235"/>
        <v>0</v>
      </c>
      <c r="T655" s="15">
        <f t="shared" ca="1" si="235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ca="1">SUMIFS(F$593:F$636,$B$593:$B$636,$B656)</f>
        <v>0</v>
      </c>
      <c r="G656" s="15">
        <f t="shared" ca="1" si="235"/>
        <v>0</v>
      </c>
      <c r="H656" s="15">
        <f t="shared" ca="1" si="235"/>
        <v>625</v>
      </c>
      <c r="I656" s="15">
        <f t="shared" ca="1" si="235"/>
        <v>937.5</v>
      </c>
      <c r="J656" s="15">
        <f t="shared" ca="1" si="235"/>
        <v>1250</v>
      </c>
      <c r="K656" s="15">
        <f t="shared" ca="1" si="235"/>
        <v>3125</v>
      </c>
      <c r="L656" s="15">
        <f t="shared" ca="1" si="235"/>
        <v>4375</v>
      </c>
      <c r="M656" s="15">
        <f t="shared" ca="1" si="235"/>
        <v>5000</v>
      </c>
      <c r="N656" s="15">
        <f t="shared" ca="1" si="235"/>
        <v>6250</v>
      </c>
      <c r="O656" s="15">
        <f t="shared" ca="1" si="235"/>
        <v>6250</v>
      </c>
      <c r="P656" s="15">
        <f t="shared" ca="1" si="235"/>
        <v>6250</v>
      </c>
      <c r="Q656" s="15">
        <f t="shared" ca="1" si="235"/>
        <v>6250</v>
      </c>
      <c r="R656" s="15">
        <f t="shared" ca="1" si="235"/>
        <v>6250</v>
      </c>
      <c r="S656" s="15">
        <f t="shared" ca="1" si="235"/>
        <v>6250</v>
      </c>
      <c r="T656" s="15">
        <f t="shared" ca="1" si="235"/>
        <v>6250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ca="1">SUMIFS(F$593:F$636,$B$593:$B$636,$B657)</f>
        <v>0</v>
      </c>
      <c r="G657" s="15">
        <f t="shared" ca="1" si="235"/>
        <v>3575.0000000000005</v>
      </c>
      <c r="H657" s="15">
        <f t="shared" ca="1" si="235"/>
        <v>1787.5000000000002</v>
      </c>
      <c r="I657" s="15">
        <f t="shared" ca="1" si="235"/>
        <v>595.83333333333337</v>
      </c>
      <c r="J657" s="15">
        <f t="shared" ca="1" si="235"/>
        <v>297.91666666666669</v>
      </c>
      <c r="K657" s="15">
        <f t="shared" ca="1" si="235"/>
        <v>0</v>
      </c>
      <c r="L657" s="15">
        <f t="shared" ca="1" si="235"/>
        <v>0</v>
      </c>
      <c r="M657" s="15">
        <f t="shared" ca="1" si="235"/>
        <v>0</v>
      </c>
      <c r="N657" s="15">
        <f t="shared" ca="1" si="235"/>
        <v>0</v>
      </c>
      <c r="O657" s="15">
        <f t="shared" ca="1" si="235"/>
        <v>0</v>
      </c>
      <c r="P657" s="15">
        <f t="shared" ca="1" si="235"/>
        <v>0</v>
      </c>
      <c r="Q657" s="15">
        <f t="shared" ca="1" si="235"/>
        <v>0</v>
      </c>
      <c r="R657" s="15">
        <f t="shared" ca="1" si="235"/>
        <v>0</v>
      </c>
      <c r="S657" s="15">
        <f t="shared" ca="1" si="235"/>
        <v>0</v>
      </c>
      <c r="T657" s="15">
        <f t="shared" ca="1" si="235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ca="1">SUMIFS(F$593:F$636,$B$593:$B$636,$B658)+SUM(F639:F643)</f>
        <v>0</v>
      </c>
      <c r="G658" s="15">
        <f t="shared" ref="G658:T658" ca="1" si="236">SUMIFS(G$593:G$636,$B$593:$B$636,$B658)+SUM(G639:G643)</f>
        <v>0</v>
      </c>
      <c r="H658" s="15">
        <f t="shared" ca="1" si="236"/>
        <v>0</v>
      </c>
      <c r="I658" s="15">
        <f t="shared" ca="1" si="236"/>
        <v>0</v>
      </c>
      <c r="J658" s="15">
        <f t="shared" ca="1" si="236"/>
        <v>0</v>
      </c>
      <c r="K658" s="15">
        <f t="shared" ca="1" si="236"/>
        <v>0</v>
      </c>
      <c r="L658" s="15">
        <f t="shared" ca="1" si="236"/>
        <v>0</v>
      </c>
      <c r="M658" s="15">
        <f t="shared" ca="1" si="236"/>
        <v>0</v>
      </c>
      <c r="N658" s="15">
        <f t="shared" ca="1" si="236"/>
        <v>0</v>
      </c>
      <c r="O658" s="15">
        <f t="shared" ca="1" si="236"/>
        <v>0</v>
      </c>
      <c r="P658" s="15">
        <f t="shared" ca="1" si="236"/>
        <v>0</v>
      </c>
      <c r="Q658" s="15">
        <f t="shared" ca="1" si="236"/>
        <v>0</v>
      </c>
      <c r="R658" s="15">
        <f t="shared" ca="1" si="236"/>
        <v>0</v>
      </c>
      <c r="S658" s="15">
        <f t="shared" ca="1" si="236"/>
        <v>0</v>
      </c>
      <c r="T658" s="15">
        <f t="shared" ca="1" si="236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ca="1">SUMIFS(F$593:F$636,$B$593:$B$636,$B659)+SUM(F646:F650)</f>
        <v>0</v>
      </c>
      <c r="G659" s="15">
        <f t="shared" ref="G659:T659" ca="1" si="237">SUMIFS(G$593:G$636,$B$593:$B$636,$B659)+SUM(G646:G650)</f>
        <v>0</v>
      </c>
      <c r="H659" s="15">
        <f t="shared" ca="1" si="237"/>
        <v>0</v>
      </c>
      <c r="I659" s="15">
        <f t="shared" ca="1" si="237"/>
        <v>0</v>
      </c>
      <c r="J659" s="15">
        <f t="shared" ca="1" si="237"/>
        <v>0</v>
      </c>
      <c r="K659" s="15">
        <f t="shared" ca="1" si="237"/>
        <v>0</v>
      </c>
      <c r="L659" s="15">
        <f t="shared" ca="1" si="237"/>
        <v>0</v>
      </c>
      <c r="M659" s="15">
        <f t="shared" ca="1" si="237"/>
        <v>0</v>
      </c>
      <c r="N659" s="15">
        <f t="shared" ca="1" si="237"/>
        <v>0</v>
      </c>
      <c r="O659" s="15">
        <f t="shared" ca="1" si="237"/>
        <v>0</v>
      </c>
      <c r="P659" s="15">
        <f t="shared" ca="1" si="237"/>
        <v>0</v>
      </c>
      <c r="Q659" s="15">
        <f t="shared" ca="1" si="237"/>
        <v>0</v>
      </c>
      <c r="R659" s="15">
        <f t="shared" ca="1" si="237"/>
        <v>0</v>
      </c>
      <c r="S659" s="15">
        <f t="shared" ca="1" si="237"/>
        <v>0</v>
      </c>
      <c r="T659" s="15">
        <f t="shared" ca="1" si="237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38">SUM(F599,F608,F617,F626,F635)</f>
        <v>0</v>
      </c>
      <c r="G660" s="15">
        <f t="shared" ca="1" si="238"/>
        <v>0</v>
      </c>
      <c r="H660" s="15">
        <f t="shared" ca="1" si="238"/>
        <v>0</v>
      </c>
      <c r="I660" s="15">
        <f t="shared" ca="1" si="238"/>
        <v>0</v>
      </c>
      <c r="J660" s="15">
        <f t="shared" ca="1" si="238"/>
        <v>0</v>
      </c>
      <c r="K660" s="15">
        <f t="shared" ca="1" si="238"/>
        <v>0</v>
      </c>
      <c r="L660" s="15">
        <f t="shared" ca="1" si="238"/>
        <v>0</v>
      </c>
      <c r="M660" s="15">
        <f t="shared" ca="1" si="238"/>
        <v>1250</v>
      </c>
      <c r="N660" s="15">
        <f t="shared" ca="1" si="238"/>
        <v>2500</v>
      </c>
      <c r="O660" s="15">
        <f t="shared" ca="1" si="238"/>
        <v>3750</v>
      </c>
      <c r="P660" s="15">
        <f t="shared" ca="1" si="238"/>
        <v>5000</v>
      </c>
      <c r="Q660" s="15">
        <f t="shared" ca="1" si="238"/>
        <v>6250</v>
      </c>
      <c r="R660" s="15">
        <f t="shared" ca="1" si="238"/>
        <v>7500</v>
      </c>
      <c r="S660" s="15">
        <f t="shared" ca="1" si="238"/>
        <v>8750</v>
      </c>
      <c r="T660" s="15">
        <f t="shared" ca="1" si="238"/>
        <v>10000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ca="1">F653/SUMPRODUCT((F$249:F$253),(F$569:F$573))</f>
        <v>0</v>
      </c>
      <c r="G662" s="15">
        <f t="shared" ref="G662:T662" ca="1" si="239">G653/SUMPRODUCT((G$249:G$253),(G$569:G$573))</f>
        <v>0</v>
      </c>
      <c r="H662" s="15">
        <f t="shared" ca="1" si="239"/>
        <v>125</v>
      </c>
      <c r="I662" s="15">
        <f t="shared" ca="1" si="239"/>
        <v>187.5</v>
      </c>
      <c r="J662" s="15">
        <f t="shared" ca="1" si="239"/>
        <v>250</v>
      </c>
      <c r="K662" s="15">
        <f t="shared" ca="1" si="239"/>
        <v>625</v>
      </c>
      <c r="L662" s="15">
        <f t="shared" ca="1" si="239"/>
        <v>875</v>
      </c>
      <c r="M662" s="15">
        <f t="shared" ca="1" si="239"/>
        <v>1000</v>
      </c>
      <c r="N662" s="15">
        <f t="shared" ca="1" si="239"/>
        <v>1250</v>
      </c>
      <c r="O662" s="15">
        <f t="shared" ca="1" si="239"/>
        <v>1250</v>
      </c>
      <c r="P662" s="15">
        <f t="shared" ca="1" si="239"/>
        <v>1250</v>
      </c>
      <c r="Q662" s="15">
        <f t="shared" ca="1" si="239"/>
        <v>1250</v>
      </c>
      <c r="R662" s="15">
        <f t="shared" ca="1" si="239"/>
        <v>1250</v>
      </c>
      <c r="S662" s="15">
        <f t="shared" ca="1" si="239"/>
        <v>1250</v>
      </c>
      <c r="T662" s="15">
        <f t="shared" ca="1" si="239"/>
        <v>1250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0">F653*F665/1000</f>
        <v>0</v>
      </c>
      <c r="G672" s="15">
        <f t="shared" ca="1" si="240"/>
        <v>0</v>
      </c>
      <c r="H672" s="15">
        <f t="shared" ca="1" si="240"/>
        <v>831.25</v>
      </c>
      <c r="I672" s="15">
        <f t="shared" ca="1" si="240"/>
        <v>1246.875</v>
      </c>
      <c r="J672" s="15">
        <f t="shared" ca="1" si="240"/>
        <v>1662.5</v>
      </c>
      <c r="K672" s="15">
        <f t="shared" ca="1" si="240"/>
        <v>4156.25</v>
      </c>
      <c r="L672" s="15">
        <f t="shared" ca="1" si="240"/>
        <v>5818.75</v>
      </c>
      <c r="M672" s="15">
        <f t="shared" ca="1" si="240"/>
        <v>6650</v>
      </c>
      <c r="N672" s="15">
        <f t="shared" ca="1" si="240"/>
        <v>8312.5</v>
      </c>
      <c r="O672" s="15">
        <f t="shared" ca="1" si="240"/>
        <v>8312.5</v>
      </c>
      <c r="P672" s="15">
        <f t="shared" ca="1" si="240"/>
        <v>8312.5</v>
      </c>
      <c r="Q672" s="15">
        <f t="shared" ca="1" si="240"/>
        <v>8312.5</v>
      </c>
      <c r="R672" s="15">
        <f t="shared" ca="1" si="240"/>
        <v>8312.5</v>
      </c>
      <c r="S672" s="15">
        <f t="shared" ca="1" si="240"/>
        <v>8312.5</v>
      </c>
      <c r="T672" s="15">
        <f t="shared" ca="1" si="240"/>
        <v>8312.5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6" ca="1" si="241">G657*G666/1000</f>
        <v>3045.1448040885866</v>
      </c>
      <c r="H673" s="15">
        <f t="shared" ca="1" si="241"/>
        <v>1522.5724020442933</v>
      </c>
      <c r="I673" s="15">
        <f t="shared" ca="1" si="241"/>
        <v>507.5241340147644</v>
      </c>
      <c r="J673" s="15">
        <f t="shared" ca="1" si="241"/>
        <v>253.7620670073822</v>
      </c>
      <c r="K673" s="15">
        <f t="shared" ca="1" si="241"/>
        <v>0</v>
      </c>
      <c r="L673" s="15">
        <f t="shared" ca="1" si="241"/>
        <v>0</v>
      </c>
      <c r="M673" s="15">
        <f t="shared" ca="1" si="241"/>
        <v>0</v>
      </c>
      <c r="N673" s="15">
        <f t="shared" ca="1" si="241"/>
        <v>0</v>
      </c>
      <c r="O673" s="15">
        <f t="shared" ca="1" si="241"/>
        <v>0</v>
      </c>
      <c r="P673" s="15">
        <f t="shared" ca="1" si="241"/>
        <v>0</v>
      </c>
      <c r="Q673" s="15">
        <f t="shared" ca="1" si="241"/>
        <v>0</v>
      </c>
      <c r="R673" s="15">
        <f t="shared" ca="1" si="241"/>
        <v>0</v>
      </c>
      <c r="S673" s="15">
        <f t="shared" ca="1" si="241"/>
        <v>0</v>
      </c>
      <c r="T673" s="15">
        <f t="shared" ca="1" si="241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ca="1" si="241"/>
        <v>0</v>
      </c>
      <c r="H674" s="15">
        <f t="shared" ca="1" si="241"/>
        <v>0</v>
      </c>
      <c r="I674" s="15">
        <f t="shared" ca="1" si="241"/>
        <v>0</v>
      </c>
      <c r="J674" s="15">
        <f t="shared" ca="1" si="241"/>
        <v>0</v>
      </c>
      <c r="K674" s="15">
        <f t="shared" ca="1" si="241"/>
        <v>0</v>
      </c>
      <c r="L674" s="15">
        <f t="shared" ca="1" si="241"/>
        <v>0</v>
      </c>
      <c r="M674" s="15">
        <f t="shared" ca="1" si="241"/>
        <v>0</v>
      </c>
      <c r="N674" s="15">
        <f t="shared" ca="1" si="241"/>
        <v>0</v>
      </c>
      <c r="O674" s="15">
        <f t="shared" ca="1" si="241"/>
        <v>0</v>
      </c>
      <c r="P674" s="15">
        <f t="shared" ca="1" si="241"/>
        <v>0</v>
      </c>
      <c r="Q674" s="15">
        <f t="shared" ca="1" si="241"/>
        <v>0</v>
      </c>
      <c r="R674" s="15">
        <f t="shared" ca="1" si="241"/>
        <v>0</v>
      </c>
      <c r="S674" s="15">
        <f t="shared" ca="1" si="241"/>
        <v>0</v>
      </c>
      <c r="T674" s="15">
        <f t="shared" ca="1" si="241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ca="1" si="241"/>
        <v>0</v>
      </c>
      <c r="H675" s="15">
        <f t="shared" ca="1" si="241"/>
        <v>0</v>
      </c>
      <c r="I675" s="15">
        <f t="shared" ca="1" si="241"/>
        <v>0</v>
      </c>
      <c r="J675" s="15">
        <f t="shared" ca="1" si="241"/>
        <v>0</v>
      </c>
      <c r="K675" s="15">
        <f t="shared" ca="1" si="241"/>
        <v>0</v>
      </c>
      <c r="L675" s="15">
        <f t="shared" ca="1" si="241"/>
        <v>0</v>
      </c>
      <c r="M675" s="15">
        <f t="shared" ca="1" si="241"/>
        <v>0</v>
      </c>
      <c r="N675" s="15">
        <f t="shared" ca="1" si="241"/>
        <v>0</v>
      </c>
      <c r="O675" s="15">
        <f t="shared" ca="1" si="241"/>
        <v>0</v>
      </c>
      <c r="P675" s="15">
        <f t="shared" ca="1" si="241"/>
        <v>0</v>
      </c>
      <c r="Q675" s="15">
        <f t="shared" ca="1" si="241"/>
        <v>0</v>
      </c>
      <c r="R675" s="15">
        <f t="shared" ca="1" si="241"/>
        <v>0</v>
      </c>
      <c r="S675" s="15">
        <f t="shared" ca="1" si="241"/>
        <v>0</v>
      </c>
      <c r="T675" s="15">
        <f t="shared" ca="1" si="241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ca="1" si="241"/>
        <v>0</v>
      </c>
      <c r="H676" s="15">
        <f t="shared" ca="1" si="241"/>
        <v>0</v>
      </c>
      <c r="I676" s="15">
        <f t="shared" ca="1" si="241"/>
        <v>0</v>
      </c>
      <c r="J676" s="15">
        <f t="shared" ca="1" si="241"/>
        <v>0</v>
      </c>
      <c r="K676" s="15">
        <f t="shared" ca="1" si="241"/>
        <v>0</v>
      </c>
      <c r="L676" s="15">
        <f t="shared" ca="1" si="241"/>
        <v>0</v>
      </c>
      <c r="M676" s="15">
        <f t="shared" ca="1" si="241"/>
        <v>250</v>
      </c>
      <c r="N676" s="15">
        <f t="shared" ca="1" si="241"/>
        <v>500</v>
      </c>
      <c r="O676" s="15">
        <f t="shared" ca="1" si="241"/>
        <v>750</v>
      </c>
      <c r="P676" s="15">
        <f t="shared" ca="1" si="241"/>
        <v>1000</v>
      </c>
      <c r="Q676" s="15">
        <f t="shared" ca="1" si="241"/>
        <v>1250</v>
      </c>
      <c r="R676" s="15">
        <f t="shared" ca="1" si="241"/>
        <v>1500</v>
      </c>
      <c r="S676" s="15">
        <f t="shared" ca="1" si="241"/>
        <v>1750</v>
      </c>
      <c r="T676" s="15">
        <f t="shared" ca="1" si="241"/>
        <v>2000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2">F52</f>
        <v>698.25</v>
      </c>
      <c r="G677" s="15">
        <f t="shared" si="242"/>
        <v>698.25</v>
      </c>
      <c r="H677" s="15">
        <f t="shared" si="242"/>
        <v>698.25</v>
      </c>
      <c r="I677" s="15">
        <f t="shared" si="242"/>
        <v>698.25</v>
      </c>
      <c r="J677" s="15">
        <f t="shared" si="242"/>
        <v>698.25</v>
      </c>
      <c r="K677" s="15">
        <f t="shared" si="242"/>
        <v>698.25</v>
      </c>
      <c r="L677" s="15">
        <f t="shared" si="242"/>
        <v>698.25</v>
      </c>
      <c r="M677" s="15">
        <f t="shared" si="242"/>
        <v>698.25</v>
      </c>
      <c r="N677" s="15">
        <f t="shared" si="242"/>
        <v>698.25</v>
      </c>
      <c r="O677" s="15">
        <f t="shared" si="242"/>
        <v>698.25</v>
      </c>
      <c r="P677" s="15">
        <f t="shared" si="242"/>
        <v>698.25</v>
      </c>
      <c r="Q677" s="15">
        <f t="shared" si="242"/>
        <v>698.25</v>
      </c>
      <c r="R677" s="15">
        <f t="shared" si="242"/>
        <v>698.25</v>
      </c>
      <c r="S677" s="15">
        <f t="shared" si="242"/>
        <v>698.25</v>
      </c>
      <c r="T677" s="15">
        <f t="shared" si="242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3">SUM(F672:F677)</f>
        <v>698.25</v>
      </c>
      <c r="G680" s="15">
        <f t="shared" ca="1" si="243"/>
        <v>3743.3948040885866</v>
      </c>
      <c r="H680" s="15">
        <f t="shared" ca="1" si="243"/>
        <v>3052.0724020442931</v>
      </c>
      <c r="I680" s="15">
        <f t="shared" ca="1" si="243"/>
        <v>2452.6491340147645</v>
      </c>
      <c r="J680" s="15">
        <f t="shared" ca="1" si="243"/>
        <v>2614.512067007382</v>
      </c>
      <c r="K680" s="15">
        <f t="shared" ca="1" si="243"/>
        <v>4854.5</v>
      </c>
      <c r="L680" s="15">
        <f t="shared" ca="1" si="243"/>
        <v>6517</v>
      </c>
      <c r="M680" s="15">
        <f t="shared" ca="1" si="243"/>
        <v>7598.25</v>
      </c>
      <c r="N680" s="15">
        <f t="shared" ca="1" si="243"/>
        <v>9510.75</v>
      </c>
      <c r="O680" s="15">
        <f t="shared" ca="1" si="243"/>
        <v>9760.75</v>
      </c>
      <c r="P680" s="15">
        <f t="shared" ca="1" si="243"/>
        <v>10010.75</v>
      </c>
      <c r="Q680" s="15">
        <f t="shared" ca="1" si="243"/>
        <v>10260.75</v>
      </c>
      <c r="R680" s="15">
        <f t="shared" ca="1" si="243"/>
        <v>10510.75</v>
      </c>
      <c r="S680" s="15">
        <f t="shared" ca="1" si="243"/>
        <v>10760.75</v>
      </c>
      <c r="T680" s="15">
        <f t="shared" ca="1" si="243"/>
        <v>11010.75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0</v>
      </c>
      <c r="G686" s="37">
        <f>IF(G109="UP5",Assumptions!$F$126,IF(G109="RP6",Assumptions!$F$127,1))</f>
        <v>0</v>
      </c>
      <c r="H686" s="37">
        <f>IF(H109="UP5",Assumptions!$F$126,IF(H109="RP6",Assumptions!$F$127,1))</f>
        <v>0</v>
      </c>
      <c r="I686" s="37">
        <f>IF(I109="UP5",Assumptions!$F$126,IF(I109="RP6",Assumptions!$F$127,1))</f>
        <v>0</v>
      </c>
      <c r="J686" s="37">
        <f>IF(J109="UP5",Assumptions!$F$126,IF(J109="RP6",Assumptions!$F$127,1))</f>
        <v>0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0</v>
      </c>
      <c r="G687" s="37">
        <f>IF(G110="UP5",Assumptions!$F$126,IF(G110="RP6",Assumptions!$F$127,1))</f>
        <v>0</v>
      </c>
      <c r="H687" s="37">
        <f>IF(H110="UP5",Assumptions!$F$126,IF(H110="RP6",Assumptions!$F$127,1))</f>
        <v>0</v>
      </c>
      <c r="I687" s="37">
        <f>IF(I110="UP5",Assumptions!$F$126,IF(I110="RP6",Assumptions!$F$127,1))</f>
        <v>0</v>
      </c>
      <c r="J687" s="37">
        <f>IF(J110="UP5",Assumptions!$F$126,IF(J110="RP6",Assumptions!$F$127,1))</f>
        <v>0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0</v>
      </c>
      <c r="G688" s="37">
        <f>IF(G111="UP5",Assumptions!$F$126,IF(G111="RP6",Assumptions!$F$127,1))</f>
        <v>0</v>
      </c>
      <c r="H688" s="37">
        <f>IF(H111="UP5",Assumptions!$F$126,IF(H111="RP6",Assumptions!$F$127,1))</f>
        <v>0</v>
      </c>
      <c r="I688" s="37">
        <f>IF(I111="UP5",Assumptions!$F$126,IF(I111="RP6",Assumptions!$F$127,1))</f>
        <v>0</v>
      </c>
      <c r="J688" s="37">
        <f>IF(J111="UP5",Assumptions!$F$126,IF(J111="RP6",Assumptions!$F$127,1))</f>
        <v>0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0</v>
      </c>
      <c r="G689" s="37">
        <f>IF(G112="UP5",Assumptions!$F$126,IF(G112="RP6",Assumptions!$F$127,1))</f>
        <v>0</v>
      </c>
      <c r="H689" s="37">
        <f>IF(H112="UP5",Assumptions!$F$126,IF(H112="RP6",Assumptions!$F$127,1))</f>
        <v>0</v>
      </c>
      <c r="I689" s="37">
        <f>IF(I112="UP5",Assumptions!$F$126,IF(I112="RP6",Assumptions!$F$127,1))</f>
        <v>0</v>
      </c>
      <c r="J689" s="37">
        <f>IF(J112="UP5",Assumptions!$F$126,IF(J112="RP6",Assumptions!$F$127,1))</f>
        <v>0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0</v>
      </c>
      <c r="G690" s="37">
        <f>IF(G113="UP5",Assumptions!$F$126,IF(G113="RP6",Assumptions!$F$127,1))</f>
        <v>0</v>
      </c>
      <c r="H690" s="37">
        <f>IF(H113="UP5",Assumptions!$F$126,IF(H113="RP6",Assumptions!$F$127,1))</f>
        <v>0</v>
      </c>
      <c r="I690" s="37">
        <f>IF(I113="UP5",Assumptions!$F$126,IF(I113="RP6",Assumptions!$F$127,1))</f>
        <v>0</v>
      </c>
      <c r="J690" s="37">
        <f>IF(J113="UP5",Assumptions!$F$126,IF(J113="RP6",Assumptions!$F$127,1))</f>
        <v>0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0</v>
      </c>
      <c r="G692" s="15">
        <f t="shared" ref="G692:T692" ca="1" si="244">IFERROR(SUM(G693:G702),0)</f>
        <v>0</v>
      </c>
      <c r="H692" s="15">
        <f t="shared" ca="1" si="244"/>
        <v>0</v>
      </c>
      <c r="I692" s="15">
        <f t="shared" ca="1" si="244"/>
        <v>0</v>
      </c>
      <c r="J692" s="15">
        <f t="shared" ca="1" si="244"/>
        <v>0</v>
      </c>
      <c r="K692" s="15">
        <f t="shared" ca="1" si="244"/>
        <v>400</v>
      </c>
      <c r="L692" s="15">
        <f t="shared" ca="1" si="244"/>
        <v>400</v>
      </c>
      <c r="M692" s="15">
        <f t="shared" ca="1" si="244"/>
        <v>400</v>
      </c>
      <c r="N692" s="15">
        <f t="shared" ca="1" si="244"/>
        <v>400</v>
      </c>
      <c r="O692" s="15">
        <f t="shared" ca="1" si="244"/>
        <v>400</v>
      </c>
      <c r="P692" s="15">
        <f t="shared" ca="1" si="244"/>
        <v>400</v>
      </c>
      <c r="Q692" s="15">
        <f t="shared" ca="1" si="244"/>
        <v>400</v>
      </c>
      <c r="R692" s="15">
        <f t="shared" ca="1" si="244"/>
        <v>400</v>
      </c>
      <c r="S692" s="15">
        <f t="shared" ca="1" si="244"/>
        <v>400</v>
      </c>
      <c r="T692" s="15">
        <f t="shared" ca="1" si="244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IFERROR(F249*F398*F527*INDEX(Assumptions!$H$114:$BF$118,MATCH(F97,Assumptions!$B$114:$B$118,0),MATCH(F13,Assumptions!$H$107:$BF$107,0)),0)*F569</f>
        <v>0</v>
      </c>
      <c r="G693" s="15">
        <f>IFERROR(G249*G398*G527*INDEX(Assumptions!$H$114:$BF$118,MATCH(G97,Assumptions!$B$114:$B$118,0),MATCH(G13,Assumptions!$H$107:$BF$107,0)),0)*G569</f>
        <v>0</v>
      </c>
      <c r="H693" s="15">
        <f>IFERROR(H249*H398*H527*INDEX(Assumptions!$H$114:$BF$118,MATCH(H97,Assumptions!$B$114:$B$118,0),MATCH(H13,Assumptions!$H$107:$BF$107,0)),0)*H569</f>
        <v>0</v>
      </c>
      <c r="I693" s="15">
        <f>IFERROR(I249*I398*I527*INDEX(Assumptions!$H$114:$BF$118,MATCH(I97,Assumptions!$B$114:$B$118,0),MATCH(I13,Assumptions!$H$107:$BF$107,0)),0)*I569</f>
        <v>0</v>
      </c>
      <c r="J693" s="15">
        <f>IFERROR(J249*J398*J527*INDEX(Assumptions!$H$114:$BF$118,MATCH(J97,Assumptions!$B$114:$B$118,0),MATCH(J13,Assumptions!$H$107:$BF$107,0)),0)*J569</f>
        <v>0</v>
      </c>
      <c r="K693" s="15">
        <f>IFERROR(K249*K398*K527*INDEX(Assumptions!$H$114:$BF$118,MATCH(K97,Assumptions!$B$114:$B$118,0),MATCH(K13,Assumptions!$H$107:$BF$107,0)),0)*K569</f>
        <v>0</v>
      </c>
      <c r="L693" s="15">
        <f>IFERROR(L249*L398*L527*INDEX(Assumptions!$H$114:$BF$118,MATCH(L97,Assumptions!$B$114:$B$118,0),MATCH(L13,Assumptions!$H$107:$BF$107,0)),0)*L569</f>
        <v>0</v>
      </c>
      <c r="M693" s="15">
        <f>IFERROR(M249*M398*M527*INDEX(Assumptions!$H$114:$BF$118,MATCH(M97,Assumptions!$B$114:$B$118,0),MATCH(M13,Assumptions!$H$107:$BF$107,0)),0)*M569</f>
        <v>0</v>
      </c>
      <c r="N693" s="15">
        <f>IFERROR(N249*N398*N527*INDEX(Assumptions!$H$114:$BF$118,MATCH(N97,Assumptions!$B$114:$B$118,0),MATCH(N13,Assumptions!$H$107:$BF$107,0)),0)*N569</f>
        <v>0</v>
      </c>
      <c r="O693" s="15">
        <f>IFERROR(O249*O398*O527*INDEX(Assumptions!$H$114:$BF$118,MATCH(O97,Assumptions!$B$114:$B$118,0),MATCH(O13,Assumptions!$H$107:$BF$107,0)),0)*O569</f>
        <v>0</v>
      </c>
      <c r="P693" s="15">
        <f>IFERROR(P249*P398*P527*INDEX(Assumptions!$H$114:$BF$118,MATCH(P97,Assumptions!$B$114:$B$118,0),MATCH(P13,Assumptions!$H$107:$BF$107,0)),0)*P569</f>
        <v>0</v>
      </c>
      <c r="Q693" s="15">
        <f>IFERROR(Q249*Q398*Q527*INDEX(Assumptions!$H$114:$BF$118,MATCH(Q97,Assumptions!$B$114:$B$118,0),MATCH(Q13,Assumptions!$H$107:$BF$107,0)),0)*Q569</f>
        <v>0</v>
      </c>
      <c r="R693" s="15">
        <f>IFERROR(R249*R398*R527*INDEX(Assumptions!$H$114:$BF$118,MATCH(R97,Assumptions!$B$114:$B$118,0),MATCH(R13,Assumptions!$H$107:$BF$107,0)),0)*R569</f>
        <v>0</v>
      </c>
      <c r="S693" s="15">
        <f>IFERROR(S249*S398*S527*INDEX(Assumptions!$H$114:$BF$118,MATCH(S97,Assumptions!$B$114:$B$118,0),MATCH(S13,Assumptions!$H$107:$BF$107,0)),0)*S569</f>
        <v>0</v>
      </c>
      <c r="T693" s="15">
        <f>IFERROR(T249*T398*T527*INDEX(Assumptions!$H$114:$BF$118,MATCH(T97,Assumptions!$B$114:$B$118,0),MATCH(T13,Assumptions!$H$107:$BF$107,0)),0)*T569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IFERROR(F250*F402*F531*INDEX(Assumptions!$H$114:$BF$118,MATCH(F98,Assumptions!$B$114:$B$118,0),MATCH(F14,Assumptions!$H$107:$BF$107,0)),0)*F570</f>
        <v>0</v>
      </c>
      <c r="G694" s="15">
        <f>IFERROR(G250*G402*G531*INDEX(Assumptions!$H$114:$BF$118,MATCH(G98,Assumptions!$B$114:$B$118,0),MATCH(G14,Assumptions!$H$107:$BF$107,0)),0)*G570</f>
        <v>0</v>
      </c>
      <c r="H694" s="15">
        <f>IFERROR(H250*H402*H531*INDEX(Assumptions!$H$114:$BF$118,MATCH(H98,Assumptions!$B$114:$B$118,0),MATCH(H14,Assumptions!$H$107:$BF$107,0)),0)*H570</f>
        <v>0</v>
      </c>
      <c r="I694" s="15">
        <f>IFERROR(I250*I402*I531*INDEX(Assumptions!$H$114:$BF$118,MATCH(I98,Assumptions!$B$114:$B$118,0),MATCH(I14,Assumptions!$H$107:$BF$107,0)),0)*I570</f>
        <v>0</v>
      </c>
      <c r="J694" s="15">
        <f>IFERROR(J250*J402*J531*INDEX(Assumptions!$H$114:$BF$118,MATCH(J98,Assumptions!$B$114:$B$118,0),MATCH(J14,Assumptions!$H$107:$BF$107,0)),0)*J570</f>
        <v>0</v>
      </c>
      <c r="K694" s="15">
        <f>IFERROR(K250*K402*K531*INDEX(Assumptions!$H$114:$BF$118,MATCH(K98,Assumptions!$B$114:$B$118,0),MATCH(K14,Assumptions!$H$107:$BF$107,0)),0)*K570</f>
        <v>0</v>
      </c>
      <c r="L694" s="15">
        <f>IFERROR(L250*L402*L531*INDEX(Assumptions!$H$114:$BF$118,MATCH(L98,Assumptions!$B$114:$B$118,0),MATCH(L14,Assumptions!$H$107:$BF$107,0)),0)*L570</f>
        <v>0</v>
      </c>
      <c r="M694" s="15">
        <f>IFERROR(M250*M402*M531*INDEX(Assumptions!$H$114:$BF$118,MATCH(M98,Assumptions!$B$114:$B$118,0),MATCH(M14,Assumptions!$H$107:$BF$107,0)),0)*M570</f>
        <v>0</v>
      </c>
      <c r="N694" s="15">
        <f>IFERROR(N250*N402*N531*INDEX(Assumptions!$H$114:$BF$118,MATCH(N98,Assumptions!$B$114:$B$118,0),MATCH(N14,Assumptions!$H$107:$BF$107,0)),0)*N570</f>
        <v>0</v>
      </c>
      <c r="O694" s="15">
        <f>IFERROR(O250*O402*O531*INDEX(Assumptions!$H$114:$BF$118,MATCH(O98,Assumptions!$B$114:$B$118,0),MATCH(O14,Assumptions!$H$107:$BF$107,0)),0)*O570</f>
        <v>0</v>
      </c>
      <c r="P694" s="15">
        <f>IFERROR(P250*P402*P531*INDEX(Assumptions!$H$114:$BF$118,MATCH(P98,Assumptions!$B$114:$B$118,0),MATCH(P14,Assumptions!$H$107:$BF$107,0)),0)*P570</f>
        <v>0</v>
      </c>
      <c r="Q694" s="15">
        <f>IFERROR(Q250*Q402*Q531*INDEX(Assumptions!$H$114:$BF$118,MATCH(Q98,Assumptions!$B$114:$B$118,0),MATCH(Q14,Assumptions!$H$107:$BF$107,0)),0)*Q570</f>
        <v>0</v>
      </c>
      <c r="R694" s="15">
        <f>IFERROR(R250*R402*R531*INDEX(Assumptions!$H$114:$BF$118,MATCH(R98,Assumptions!$B$114:$B$118,0),MATCH(R14,Assumptions!$H$107:$BF$107,0)),0)*R570</f>
        <v>0</v>
      </c>
      <c r="S694" s="15">
        <f>IFERROR(S250*S402*S531*INDEX(Assumptions!$H$114:$BF$118,MATCH(S98,Assumptions!$B$114:$B$118,0),MATCH(S14,Assumptions!$H$107:$BF$107,0)),0)*S570</f>
        <v>0</v>
      </c>
      <c r="T694" s="15">
        <f>IFERROR(T250*T402*T531*INDEX(Assumptions!$H$114:$BF$118,MATCH(T98,Assumptions!$B$114:$B$118,0),MATCH(T14,Assumptions!$H$107:$BF$107,0)),0)*T570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IFERROR(F251*F406*F535*INDEX(Assumptions!$H$114:$BF$118,MATCH(F99,Assumptions!$B$114:$B$118,0),MATCH(F15,Assumptions!$H$107:$BF$107,0)),0)*F571</f>
        <v>0</v>
      </c>
      <c r="G695" s="15">
        <f>IFERROR(G251*G406*G535*INDEX(Assumptions!$H$114:$BF$118,MATCH(G99,Assumptions!$B$114:$B$118,0),MATCH(G15,Assumptions!$H$107:$BF$107,0)),0)*G571</f>
        <v>0</v>
      </c>
      <c r="H695" s="15">
        <f>IFERROR(H251*H406*H535*INDEX(Assumptions!$H$114:$BF$118,MATCH(H99,Assumptions!$B$114:$B$118,0),MATCH(H15,Assumptions!$H$107:$BF$107,0)),0)*H571</f>
        <v>0</v>
      </c>
      <c r="I695" s="15">
        <f>IFERROR(I251*I406*I535*INDEX(Assumptions!$H$114:$BF$118,MATCH(I99,Assumptions!$B$114:$B$118,0),MATCH(I15,Assumptions!$H$107:$BF$107,0)),0)*I571</f>
        <v>0</v>
      </c>
      <c r="J695" s="15">
        <f>IFERROR(J251*J406*J535*INDEX(Assumptions!$H$114:$BF$118,MATCH(J99,Assumptions!$B$114:$B$118,0),MATCH(J15,Assumptions!$H$107:$BF$107,0)),0)*J571</f>
        <v>0</v>
      </c>
      <c r="K695" s="15">
        <f>IFERROR(K251*K406*K535*INDEX(Assumptions!$H$114:$BF$118,MATCH(K99,Assumptions!$B$114:$B$118,0),MATCH(K15,Assumptions!$H$107:$BF$107,0)),0)*K571</f>
        <v>0</v>
      </c>
      <c r="L695" s="15">
        <f>IFERROR(L251*L406*L535*INDEX(Assumptions!$H$114:$BF$118,MATCH(L99,Assumptions!$B$114:$B$118,0),MATCH(L15,Assumptions!$H$107:$BF$107,0)),0)*L571</f>
        <v>0</v>
      </c>
      <c r="M695" s="15">
        <f>IFERROR(M251*M406*M535*INDEX(Assumptions!$H$114:$BF$118,MATCH(M99,Assumptions!$B$114:$B$118,0),MATCH(M15,Assumptions!$H$107:$BF$107,0)),0)*M571</f>
        <v>0</v>
      </c>
      <c r="N695" s="15">
        <f>IFERROR(N251*N406*N535*INDEX(Assumptions!$H$114:$BF$118,MATCH(N99,Assumptions!$B$114:$B$118,0),MATCH(N15,Assumptions!$H$107:$BF$107,0)),0)*N571</f>
        <v>0</v>
      </c>
      <c r="O695" s="15">
        <f>IFERROR(O251*O406*O535*INDEX(Assumptions!$H$114:$BF$118,MATCH(O99,Assumptions!$B$114:$B$118,0),MATCH(O15,Assumptions!$H$107:$BF$107,0)),0)*O571</f>
        <v>0</v>
      </c>
      <c r="P695" s="15">
        <f>IFERROR(P251*P406*P535*INDEX(Assumptions!$H$114:$BF$118,MATCH(P99,Assumptions!$B$114:$B$118,0),MATCH(P15,Assumptions!$H$107:$BF$107,0)),0)*P571</f>
        <v>0</v>
      </c>
      <c r="Q695" s="15">
        <f>IFERROR(Q251*Q406*Q535*INDEX(Assumptions!$H$114:$BF$118,MATCH(Q99,Assumptions!$B$114:$B$118,0),MATCH(Q15,Assumptions!$H$107:$BF$107,0)),0)*Q571</f>
        <v>0</v>
      </c>
      <c r="R695" s="15">
        <f>IFERROR(R251*R406*R535*INDEX(Assumptions!$H$114:$BF$118,MATCH(R99,Assumptions!$B$114:$B$118,0),MATCH(R15,Assumptions!$H$107:$BF$107,0)),0)*R571</f>
        <v>0</v>
      </c>
      <c r="S695" s="15">
        <f>IFERROR(S251*S406*S535*INDEX(Assumptions!$H$114:$BF$118,MATCH(S99,Assumptions!$B$114:$B$118,0),MATCH(S15,Assumptions!$H$107:$BF$107,0)),0)*S571</f>
        <v>0</v>
      </c>
      <c r="T695" s="15">
        <f>IFERROR(T251*T406*T535*INDEX(Assumptions!$H$114:$BF$118,MATCH(T99,Assumptions!$B$114:$B$118,0),MATCH(T15,Assumptions!$H$107:$BF$107,0)),0)*T571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IFERROR(F252*F410*F539*INDEX(Assumptions!$H$114:$BF$118,MATCH(F100,Assumptions!$B$114:$B$118,0),MATCH(F16,Assumptions!$H$107:$BF$107,0)),0)*F572</f>
        <v>0</v>
      </c>
      <c r="G696" s="15">
        <f>IFERROR(G252*G410*G539*INDEX(Assumptions!$H$114:$BF$118,MATCH(G100,Assumptions!$B$114:$B$118,0),MATCH(G16,Assumptions!$H$107:$BF$107,0)),0)*G572</f>
        <v>0</v>
      </c>
      <c r="H696" s="15">
        <f>IFERROR(H252*H410*H539*INDEX(Assumptions!$H$114:$BF$118,MATCH(H100,Assumptions!$B$114:$B$118,0),MATCH(H16,Assumptions!$H$107:$BF$107,0)),0)*H572</f>
        <v>0</v>
      </c>
      <c r="I696" s="15">
        <f>IFERROR(I252*I410*I539*INDEX(Assumptions!$H$114:$BF$118,MATCH(I100,Assumptions!$B$114:$B$118,0),MATCH(I16,Assumptions!$H$107:$BF$107,0)),0)*I572</f>
        <v>0</v>
      </c>
      <c r="J696" s="15">
        <f>IFERROR(J252*J410*J539*INDEX(Assumptions!$H$114:$BF$118,MATCH(J100,Assumptions!$B$114:$B$118,0),MATCH(J16,Assumptions!$H$107:$BF$107,0)),0)*J572</f>
        <v>0</v>
      </c>
      <c r="K696" s="15">
        <f>IFERROR(K252*K410*K539*INDEX(Assumptions!$H$114:$BF$118,MATCH(K100,Assumptions!$B$114:$B$118,0),MATCH(K16,Assumptions!$H$107:$BF$107,0)),0)*K572</f>
        <v>0</v>
      </c>
      <c r="L696" s="15">
        <f>IFERROR(L252*L410*L539*INDEX(Assumptions!$H$114:$BF$118,MATCH(L100,Assumptions!$B$114:$B$118,0),MATCH(L16,Assumptions!$H$107:$BF$107,0)),0)*L572</f>
        <v>0</v>
      </c>
      <c r="M696" s="15">
        <f>IFERROR(M252*M410*M539*INDEX(Assumptions!$H$114:$BF$118,MATCH(M100,Assumptions!$B$114:$B$118,0),MATCH(M16,Assumptions!$H$107:$BF$107,0)),0)*M572</f>
        <v>0</v>
      </c>
      <c r="N696" s="15">
        <f>IFERROR(N252*N410*N539*INDEX(Assumptions!$H$114:$BF$118,MATCH(N100,Assumptions!$B$114:$B$118,0),MATCH(N16,Assumptions!$H$107:$BF$107,0)),0)*N572</f>
        <v>0</v>
      </c>
      <c r="O696" s="15">
        <f>IFERROR(O252*O410*O539*INDEX(Assumptions!$H$114:$BF$118,MATCH(O100,Assumptions!$B$114:$B$118,0),MATCH(O16,Assumptions!$H$107:$BF$107,0)),0)*O572</f>
        <v>0</v>
      </c>
      <c r="P696" s="15">
        <f>IFERROR(P252*P410*P539*INDEX(Assumptions!$H$114:$BF$118,MATCH(P100,Assumptions!$B$114:$B$118,0),MATCH(P16,Assumptions!$H$107:$BF$107,0)),0)*P572</f>
        <v>0</v>
      </c>
      <c r="Q696" s="15">
        <f>IFERROR(Q252*Q410*Q539*INDEX(Assumptions!$H$114:$BF$118,MATCH(Q100,Assumptions!$B$114:$B$118,0),MATCH(Q16,Assumptions!$H$107:$BF$107,0)),0)*Q572</f>
        <v>0</v>
      </c>
      <c r="R696" s="15">
        <f>IFERROR(R252*R410*R539*INDEX(Assumptions!$H$114:$BF$118,MATCH(R100,Assumptions!$B$114:$B$118,0),MATCH(R16,Assumptions!$H$107:$BF$107,0)),0)*R572</f>
        <v>0</v>
      </c>
      <c r="S696" s="15">
        <f>IFERROR(S252*S410*S539*INDEX(Assumptions!$H$114:$BF$118,MATCH(S100,Assumptions!$B$114:$B$118,0),MATCH(S16,Assumptions!$H$107:$BF$107,0)),0)*S572</f>
        <v>0</v>
      </c>
      <c r="T696" s="15">
        <f>IFERROR(T252*T410*T539*INDEX(Assumptions!$H$114:$BF$118,MATCH(T100,Assumptions!$B$114:$B$118,0),MATCH(T16,Assumptions!$H$107:$BF$107,0)),0)*T572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IFERROR(INDEX(F253*F414*F543*Assumptions!$H$114:$BF$118,MATCH(F101,Assumptions!$B$114:$B$118,0),MATCH(F17,Assumptions!$H$107:$BF$107,0)),0)*F573</f>
        <v>0</v>
      </c>
      <c r="G697" s="15">
        <f>IFERROR(INDEX(G253*G414*G543*Assumptions!$H$114:$BF$118,MATCH(G101,Assumptions!$B$114:$B$118,0),MATCH(G17,Assumptions!$H$107:$BF$107,0)),0)*G573</f>
        <v>0</v>
      </c>
      <c r="H697" s="15">
        <f>IFERROR(INDEX(H253*H414*H543*Assumptions!$H$114:$BF$118,MATCH(H101,Assumptions!$B$114:$B$118,0),MATCH(H17,Assumptions!$H$107:$BF$107,0)),0)*H573</f>
        <v>0</v>
      </c>
      <c r="I697" s="15">
        <f>IFERROR(INDEX(I253*I414*I543*Assumptions!$H$114:$BF$118,MATCH(I101,Assumptions!$B$114:$B$118,0),MATCH(I17,Assumptions!$H$107:$BF$107,0)),0)*I573</f>
        <v>0</v>
      </c>
      <c r="J697" s="15">
        <f>IFERROR(INDEX(J253*J414*J543*Assumptions!$H$114:$BF$118,MATCH(J101,Assumptions!$B$114:$B$118,0),MATCH(J17,Assumptions!$H$107:$BF$107,0)),0)*J573</f>
        <v>0</v>
      </c>
      <c r="K697" s="15">
        <f>IFERROR(INDEX(K253*K414*K543*Assumptions!$H$114:$BF$118,MATCH(K101,Assumptions!$B$114:$B$118,0),MATCH(K17,Assumptions!$H$107:$BF$107,0)),0)*K573</f>
        <v>0</v>
      </c>
      <c r="L697" s="15">
        <f>IFERROR(INDEX(L253*L414*L543*Assumptions!$H$114:$BF$118,MATCH(L101,Assumptions!$B$114:$B$118,0),MATCH(L17,Assumptions!$H$107:$BF$107,0)),0)*L573</f>
        <v>0</v>
      </c>
      <c r="M697" s="15">
        <f>IFERROR(INDEX(M253*M414*M543*Assumptions!$H$114:$BF$118,MATCH(M101,Assumptions!$B$114:$B$118,0),MATCH(M17,Assumptions!$H$107:$BF$107,0)),0)*M573</f>
        <v>0</v>
      </c>
      <c r="N697" s="15">
        <f>IFERROR(INDEX(N253*N414*N543*Assumptions!$H$114:$BF$118,MATCH(N101,Assumptions!$B$114:$B$118,0),MATCH(N17,Assumptions!$H$107:$BF$107,0)),0)*N573</f>
        <v>0</v>
      </c>
      <c r="O697" s="15">
        <f>IFERROR(INDEX(O253*O414*O543*Assumptions!$H$114:$BF$118,MATCH(O101,Assumptions!$B$114:$B$118,0),MATCH(O17,Assumptions!$H$107:$BF$107,0)),0)*O573</f>
        <v>0</v>
      </c>
      <c r="P697" s="15">
        <f>IFERROR(INDEX(P253*P414*P543*Assumptions!$H$114:$BF$118,MATCH(P101,Assumptions!$B$114:$B$118,0),MATCH(P17,Assumptions!$H$107:$BF$107,0)),0)*P573</f>
        <v>0</v>
      </c>
      <c r="Q697" s="15">
        <f>IFERROR(INDEX(Q253*Q414*Q543*Assumptions!$H$114:$BF$118,MATCH(Q101,Assumptions!$B$114:$B$118,0),MATCH(Q17,Assumptions!$H$107:$BF$107,0)),0)*Q573</f>
        <v>0</v>
      </c>
      <c r="R697" s="15">
        <f>IFERROR(INDEX(R253*R414*R543*Assumptions!$H$114:$BF$118,MATCH(R101,Assumptions!$B$114:$B$118,0),MATCH(R17,Assumptions!$H$107:$BF$107,0)),0)*R573</f>
        <v>0</v>
      </c>
      <c r="S697" s="15">
        <f>IFERROR(INDEX(S253*S414*S543*Assumptions!$H$114:$BF$118,MATCH(S101,Assumptions!$B$114:$B$118,0),MATCH(S17,Assumptions!$H$107:$BF$107,0)),0)*S573</f>
        <v>0</v>
      </c>
      <c r="T697" s="15">
        <f>IFERROR(INDEX(T253*T414*T543*Assumptions!$H$114:$BF$118,MATCH(T101,Assumptions!$B$114:$B$118,0),MATCH(T17,Assumptions!$H$107:$BF$107,0)),0)*T573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85">
        <f ca="1">(F425*SUMPRODUCT((F$313:F$327),($AB$313:$AB$327))+(F548*SUMPRODUCT((F$442:F$456),($AB$442:$AB$456))))*F569*F686</f>
        <v>0</v>
      </c>
      <c r="G698" s="185">
        <f t="shared" ref="G698:T698" ca="1" si="245">(G425*SUMPRODUCT((G$313:G$327),($AB$313:$AB$327))+(G548*SUMPRODUCT((G$442:G$456),($AB$442:$AB$456))))*G569*G686</f>
        <v>0</v>
      </c>
      <c r="H698" s="185">
        <f t="shared" ca="1" si="245"/>
        <v>0</v>
      </c>
      <c r="I698" s="185">
        <f t="shared" ca="1" si="245"/>
        <v>0</v>
      </c>
      <c r="J698" s="185">
        <f t="shared" ca="1" si="245"/>
        <v>0</v>
      </c>
      <c r="K698" s="185">
        <f t="shared" ca="1" si="245"/>
        <v>80</v>
      </c>
      <c r="L698" s="185">
        <f t="shared" ca="1" si="245"/>
        <v>80</v>
      </c>
      <c r="M698" s="185">
        <f t="shared" ca="1" si="245"/>
        <v>80</v>
      </c>
      <c r="N698" s="185">
        <f t="shared" ca="1" si="245"/>
        <v>80</v>
      </c>
      <c r="O698" s="185">
        <f t="shared" ca="1" si="245"/>
        <v>80</v>
      </c>
      <c r="P698" s="185">
        <f t="shared" ca="1" si="245"/>
        <v>80</v>
      </c>
      <c r="Q698" s="185">
        <f t="shared" ca="1" si="245"/>
        <v>80</v>
      </c>
      <c r="R698" s="185">
        <f t="shared" ca="1" si="245"/>
        <v>80</v>
      </c>
      <c r="S698" s="185">
        <f t="shared" ca="1" si="245"/>
        <v>80</v>
      </c>
      <c r="T698" s="185">
        <f t="shared" ca="1" si="245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85">
        <f ca="1">(F426*SUMPRODUCT((F$330:F$344),($AB$313:$AB$327))+(F549*SUMPRODUCT((F$459:F$473),($AB$442:$AB$456))))*F570*F687</f>
        <v>0</v>
      </c>
      <c r="G699" s="185">
        <f t="shared" ref="G699:T699" ca="1" si="246">(G426*SUMPRODUCT((G$330:G$344),($AB$313:$AB$327))+(G549*SUMPRODUCT((G$459:G$473),($AB$442:$AB$456))))*G570*G687</f>
        <v>0</v>
      </c>
      <c r="H699" s="185">
        <f t="shared" ca="1" si="246"/>
        <v>0</v>
      </c>
      <c r="I699" s="185">
        <f t="shared" ca="1" si="246"/>
        <v>0</v>
      </c>
      <c r="J699" s="185">
        <f t="shared" ca="1" si="246"/>
        <v>0</v>
      </c>
      <c r="K699" s="185">
        <f t="shared" ca="1" si="246"/>
        <v>80</v>
      </c>
      <c r="L699" s="185">
        <f t="shared" ca="1" si="246"/>
        <v>80</v>
      </c>
      <c r="M699" s="185">
        <f t="shared" ca="1" si="246"/>
        <v>80</v>
      </c>
      <c r="N699" s="185">
        <f t="shared" ca="1" si="246"/>
        <v>80</v>
      </c>
      <c r="O699" s="185">
        <f t="shared" ca="1" si="246"/>
        <v>80</v>
      </c>
      <c r="P699" s="185">
        <f t="shared" ca="1" si="246"/>
        <v>80</v>
      </c>
      <c r="Q699" s="185">
        <f t="shared" ca="1" si="246"/>
        <v>80</v>
      </c>
      <c r="R699" s="185">
        <f t="shared" ca="1" si="246"/>
        <v>80</v>
      </c>
      <c r="S699" s="185">
        <f t="shared" ca="1" si="246"/>
        <v>80</v>
      </c>
      <c r="T699" s="185">
        <f t="shared" ca="1" si="246"/>
        <v>80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85">
        <f ca="1">(F427*SUMPRODUCT((F$347:F$361),($AB$313:$AB$327))+(F550*SUMPRODUCT((F$476:F$490),($AB$442:$AB$456))))*F571*F688</f>
        <v>0</v>
      </c>
      <c r="G700" s="185">
        <f t="shared" ref="G700:T700" ca="1" si="247">(G427*SUMPRODUCT((G$347:G$361),($AB$313:$AB$327))+(G550*SUMPRODUCT((G$476:G$490),($AB$442:$AB$456))))*G571*G688</f>
        <v>0</v>
      </c>
      <c r="H700" s="185">
        <f t="shared" ca="1" si="247"/>
        <v>0</v>
      </c>
      <c r="I700" s="185">
        <f t="shared" ca="1" si="247"/>
        <v>0</v>
      </c>
      <c r="J700" s="185">
        <f t="shared" ca="1" si="247"/>
        <v>0</v>
      </c>
      <c r="K700" s="185">
        <f t="shared" ca="1" si="247"/>
        <v>80</v>
      </c>
      <c r="L700" s="185">
        <f t="shared" ca="1" si="247"/>
        <v>80</v>
      </c>
      <c r="M700" s="185">
        <f t="shared" ca="1" si="247"/>
        <v>80</v>
      </c>
      <c r="N700" s="185">
        <f t="shared" ca="1" si="247"/>
        <v>80</v>
      </c>
      <c r="O700" s="185">
        <f t="shared" ca="1" si="247"/>
        <v>80</v>
      </c>
      <c r="P700" s="185">
        <f t="shared" ca="1" si="247"/>
        <v>80</v>
      </c>
      <c r="Q700" s="185">
        <f t="shared" ca="1" si="247"/>
        <v>80</v>
      </c>
      <c r="R700" s="185">
        <f t="shared" ca="1" si="247"/>
        <v>80</v>
      </c>
      <c r="S700" s="185">
        <f t="shared" ca="1" si="247"/>
        <v>80</v>
      </c>
      <c r="T700" s="185">
        <f t="shared" ca="1" si="247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85">
        <f ca="1">(F428*SUMPRODUCT((F$364:F$378),($AB$313:$AB$327))+(F551*SUMPRODUCT((F$493:F$507),($AB$442:$AB$456))))*F572*F689</f>
        <v>0</v>
      </c>
      <c r="G701" s="185">
        <f t="shared" ref="G701:T701" ca="1" si="248">(G428*SUMPRODUCT((G$364:G$378),($AB$313:$AB$327))+(G551*SUMPRODUCT((G$493:G$507),($AB$442:$AB$456))))*G572*G689</f>
        <v>0</v>
      </c>
      <c r="H701" s="185">
        <f t="shared" ca="1" si="248"/>
        <v>0</v>
      </c>
      <c r="I701" s="185">
        <f t="shared" ca="1" si="248"/>
        <v>0</v>
      </c>
      <c r="J701" s="185">
        <f t="shared" ca="1" si="248"/>
        <v>0</v>
      </c>
      <c r="K701" s="185">
        <f t="shared" ca="1" si="248"/>
        <v>80</v>
      </c>
      <c r="L701" s="185">
        <f t="shared" ca="1" si="248"/>
        <v>80</v>
      </c>
      <c r="M701" s="185">
        <f t="shared" ca="1" si="248"/>
        <v>80</v>
      </c>
      <c r="N701" s="185">
        <f t="shared" ca="1" si="248"/>
        <v>80</v>
      </c>
      <c r="O701" s="185">
        <f t="shared" ca="1" si="248"/>
        <v>80</v>
      </c>
      <c r="P701" s="185">
        <f t="shared" ca="1" si="248"/>
        <v>80</v>
      </c>
      <c r="Q701" s="185">
        <f t="shared" ca="1" si="248"/>
        <v>80</v>
      </c>
      <c r="R701" s="185">
        <f t="shared" ca="1" si="248"/>
        <v>80</v>
      </c>
      <c r="S701" s="185">
        <f t="shared" ca="1" si="248"/>
        <v>80</v>
      </c>
      <c r="T701" s="185">
        <f t="shared" ca="1" si="248"/>
        <v>80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85">
        <f ca="1">(F429*SUMPRODUCT((F$381:F$395),($AB$313:$AB$327))+(F552*SUMPRODUCT((F$510:F$524),($AB$442:$AB$456))))*F573*F690</f>
        <v>0</v>
      </c>
      <c r="G702" s="185">
        <f t="shared" ref="G702:T702" ca="1" si="249">(G429*SUMPRODUCT((G$381:G$395),($AB$313:$AB$327))+(G552*SUMPRODUCT((G$510:G$524),($AB$442:$AB$456))))*G573*G690</f>
        <v>0</v>
      </c>
      <c r="H702" s="185">
        <f t="shared" ca="1" si="249"/>
        <v>0</v>
      </c>
      <c r="I702" s="185">
        <f t="shared" ca="1" si="249"/>
        <v>0</v>
      </c>
      <c r="J702" s="185">
        <f t="shared" ca="1" si="249"/>
        <v>0</v>
      </c>
      <c r="K702" s="185">
        <f t="shared" ca="1" si="249"/>
        <v>80</v>
      </c>
      <c r="L702" s="185">
        <f t="shared" ca="1" si="249"/>
        <v>80</v>
      </c>
      <c r="M702" s="185">
        <f t="shared" ca="1" si="249"/>
        <v>80</v>
      </c>
      <c r="N702" s="185">
        <f t="shared" ca="1" si="249"/>
        <v>80</v>
      </c>
      <c r="O702" s="185">
        <f t="shared" ca="1" si="249"/>
        <v>80</v>
      </c>
      <c r="P702" s="185">
        <f t="shared" ca="1" si="249"/>
        <v>80</v>
      </c>
      <c r="Q702" s="185">
        <f t="shared" ca="1" si="249"/>
        <v>80</v>
      </c>
      <c r="R702" s="185">
        <f t="shared" ca="1" si="249"/>
        <v>80</v>
      </c>
      <c r="S702" s="185">
        <f t="shared" ca="1" si="249"/>
        <v>80</v>
      </c>
      <c r="T702" s="185">
        <f t="shared" ca="1" si="249"/>
        <v>80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0</v>
      </c>
      <c r="G704" s="15">
        <f t="shared" ref="G704:T704" ca="1" si="250">SUM(G705:G714)</f>
        <v>0</v>
      </c>
      <c r="H704" s="15">
        <f t="shared" ca="1" si="250"/>
        <v>25</v>
      </c>
      <c r="I704" s="15">
        <f t="shared" ca="1" si="250"/>
        <v>37.5</v>
      </c>
      <c r="J704" s="15">
        <f t="shared" ca="1" si="250"/>
        <v>50</v>
      </c>
      <c r="K704" s="15">
        <f t="shared" ca="1" si="250"/>
        <v>125</v>
      </c>
      <c r="L704" s="15">
        <f t="shared" ca="1" si="250"/>
        <v>175</v>
      </c>
      <c r="M704" s="15">
        <f t="shared" ca="1" si="250"/>
        <v>200</v>
      </c>
      <c r="N704" s="15">
        <f t="shared" ca="1" si="250"/>
        <v>250</v>
      </c>
      <c r="O704" s="15">
        <f t="shared" ca="1" si="250"/>
        <v>250</v>
      </c>
      <c r="P704" s="15">
        <f t="shared" ca="1" si="250"/>
        <v>250</v>
      </c>
      <c r="Q704" s="15">
        <f t="shared" ca="1" si="250"/>
        <v>250</v>
      </c>
      <c r="R704" s="15">
        <f t="shared" ca="1" si="250"/>
        <v>250</v>
      </c>
      <c r="S704" s="15">
        <f t="shared" ca="1" si="250"/>
        <v>250</v>
      </c>
      <c r="T704" s="15">
        <f t="shared" ca="1" si="250"/>
        <v>250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0</v>
      </c>
      <c r="G705" s="15">
        <f ca="1">G593/Assumptions!$F$122</f>
        <v>0</v>
      </c>
      <c r="H705" s="15">
        <f ca="1">H593/Assumptions!$F$122</f>
        <v>0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0</v>
      </c>
      <c r="G706" s="15">
        <f ca="1">G602/Assumptions!$F$122</f>
        <v>0</v>
      </c>
      <c r="H706" s="15">
        <f ca="1">H602/Assumptions!$F$122</f>
        <v>0</v>
      </c>
      <c r="I706" s="15">
        <f ca="1">I602/Assumptions!$F$122</f>
        <v>0</v>
      </c>
      <c r="J706" s="15">
        <f ca="1">J602/Assumptions!$F$122</f>
        <v>0</v>
      </c>
      <c r="K706" s="15">
        <f ca="1">K602/Assumptions!$F$122</f>
        <v>0</v>
      </c>
      <c r="L706" s="15">
        <f ca="1">L602/Assumptions!$F$122</f>
        <v>0</v>
      </c>
      <c r="M706" s="15">
        <f ca="1">M602/Assumptions!$F$122</f>
        <v>0</v>
      </c>
      <c r="N706" s="15">
        <f ca="1">N602/Assumptions!$F$122</f>
        <v>0</v>
      </c>
      <c r="O706" s="15">
        <f ca="1">O602/Assumptions!$F$122</f>
        <v>0</v>
      </c>
      <c r="P706" s="15">
        <f ca="1">P602/Assumptions!$F$122</f>
        <v>0</v>
      </c>
      <c r="Q706" s="15">
        <f ca="1">Q602/Assumptions!$F$122</f>
        <v>0</v>
      </c>
      <c r="R706" s="15">
        <f ca="1">R602/Assumptions!$F$122</f>
        <v>0</v>
      </c>
      <c r="S706" s="15">
        <f ca="1">S602/Assumptions!$F$122</f>
        <v>0</v>
      </c>
      <c r="T706" s="15">
        <f ca="1">T602/Assumptions!$F$122</f>
        <v>0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0</v>
      </c>
      <c r="G707" s="15">
        <f ca="1">G611/Assumptions!$F$122</f>
        <v>0</v>
      </c>
      <c r="H707" s="15">
        <f ca="1">H611/Assumptions!$F$122</f>
        <v>0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0</v>
      </c>
      <c r="G708" s="15">
        <f ca="1">G620/Assumptions!$F$122</f>
        <v>0</v>
      </c>
      <c r="H708" s="15">
        <f ca="1">H620/Assumptions!$F$122</f>
        <v>0</v>
      </c>
      <c r="I708" s="15">
        <f ca="1">I620/Assumptions!$F$122</f>
        <v>0</v>
      </c>
      <c r="J708" s="15">
        <f ca="1">J620/Assumptions!$F$122</f>
        <v>0</v>
      </c>
      <c r="K708" s="15">
        <f ca="1">K620/Assumptions!$F$122</f>
        <v>0</v>
      </c>
      <c r="L708" s="15">
        <f ca="1">L620/Assumptions!$F$122</f>
        <v>0</v>
      </c>
      <c r="M708" s="15">
        <f ca="1">M620/Assumptions!$F$122</f>
        <v>0</v>
      </c>
      <c r="N708" s="15">
        <f ca="1">N620/Assumptions!$F$122</f>
        <v>0</v>
      </c>
      <c r="O708" s="15">
        <f ca="1">O620/Assumptions!$F$122</f>
        <v>0</v>
      </c>
      <c r="P708" s="15">
        <f ca="1">P620/Assumptions!$F$122</f>
        <v>0</v>
      </c>
      <c r="Q708" s="15">
        <f ca="1">Q620/Assumptions!$F$122</f>
        <v>0</v>
      </c>
      <c r="R708" s="15">
        <f ca="1">R620/Assumptions!$F$122</f>
        <v>0</v>
      </c>
      <c r="S708" s="15">
        <f ca="1">S620/Assumptions!$F$122</f>
        <v>0</v>
      </c>
      <c r="T708" s="15">
        <f ca="1">T620/Assumptions!$F$122</f>
        <v>0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0</v>
      </c>
      <c r="G709" s="15">
        <f ca="1">G629/Assumptions!$F$122</f>
        <v>0</v>
      </c>
      <c r="H709" s="15">
        <f ca="1">H629/Assumptions!$F$122</f>
        <v>0</v>
      </c>
      <c r="I709" s="15">
        <f ca="1">I629/Assumptions!$F$122</f>
        <v>0</v>
      </c>
      <c r="J709" s="15">
        <f ca="1">J629/Assumptions!$F$122</f>
        <v>0</v>
      </c>
      <c r="K709" s="15">
        <f ca="1">K629/Assumptions!$F$122</f>
        <v>0</v>
      </c>
      <c r="L709" s="15">
        <f ca="1">L629/Assumptions!$F$122</f>
        <v>0</v>
      </c>
      <c r="M709" s="15">
        <f ca="1">M629/Assumptions!$F$122</f>
        <v>0</v>
      </c>
      <c r="N709" s="15">
        <f ca="1">N629/Assumptions!$F$122</f>
        <v>0</v>
      </c>
      <c r="O709" s="15">
        <f ca="1">O629/Assumptions!$F$122</f>
        <v>0</v>
      </c>
      <c r="P709" s="15">
        <f ca="1">P629/Assumptions!$F$122</f>
        <v>0</v>
      </c>
      <c r="Q709" s="15">
        <f ca="1">Q629/Assumptions!$F$122</f>
        <v>0</v>
      </c>
      <c r="R709" s="15">
        <f ca="1">R629/Assumptions!$F$122</f>
        <v>0</v>
      </c>
      <c r="S709" s="15">
        <f ca="1">S629/Assumptions!$F$122</f>
        <v>0</v>
      </c>
      <c r="T709" s="15">
        <f ca="1">T629/Assumptions!$F$122</f>
        <v>0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5</v>
      </c>
      <c r="I711" s="15">
        <f ca="1">SUM(I603:I604)/Assumptions!$F$122</f>
        <v>7.5</v>
      </c>
      <c r="J711" s="15">
        <f ca="1">SUM(J603:J604)/Assumptions!$F$122</f>
        <v>10</v>
      </c>
      <c r="K711" s="15">
        <f ca="1">SUM(K603:K604)/Assumptions!$F$122</f>
        <v>25</v>
      </c>
      <c r="L711" s="15">
        <f ca="1">SUM(L603:L604)/Assumptions!$F$122</f>
        <v>35</v>
      </c>
      <c r="M711" s="15">
        <f ca="1">SUM(M603:M604)/Assumptions!$F$122</f>
        <v>40</v>
      </c>
      <c r="N711" s="15">
        <f ca="1">SUM(N603:N604)/Assumptions!$F$122</f>
        <v>50</v>
      </c>
      <c r="O711" s="15">
        <f ca="1">SUM(O603:O604)/Assumptions!$F$122</f>
        <v>50</v>
      </c>
      <c r="P711" s="15">
        <f ca="1">SUM(P603:P604)/Assumptions!$F$122</f>
        <v>50</v>
      </c>
      <c r="Q711" s="15">
        <f ca="1">SUM(Q603:Q604)/Assumptions!$F$122</f>
        <v>50</v>
      </c>
      <c r="R711" s="15">
        <f ca="1">SUM(R603:R604)/Assumptions!$F$122</f>
        <v>50</v>
      </c>
      <c r="S711" s="15">
        <f ca="1">SUM(S603:S604)/Assumptions!$F$122</f>
        <v>50</v>
      </c>
      <c r="T711" s="15">
        <f ca="1">SUM(T603:T604)/Assumptions!$F$122</f>
        <v>50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5</v>
      </c>
      <c r="I713" s="15">
        <f ca="1">SUM(I621:I622)/Assumptions!$F$122</f>
        <v>7.5</v>
      </c>
      <c r="J713" s="15">
        <f ca="1">SUM(J621:J622)/Assumptions!$F$122</f>
        <v>10</v>
      </c>
      <c r="K713" s="15">
        <f ca="1">SUM(K621:K622)/Assumptions!$F$122</f>
        <v>25</v>
      </c>
      <c r="L713" s="15">
        <f ca="1">SUM(L621:L622)/Assumptions!$F$122</f>
        <v>35</v>
      </c>
      <c r="M713" s="15">
        <f ca="1">SUM(M621:M622)/Assumptions!$F$122</f>
        <v>40</v>
      </c>
      <c r="N713" s="15">
        <f ca="1">SUM(N621:N622)/Assumptions!$F$122</f>
        <v>50</v>
      </c>
      <c r="O713" s="15">
        <f ca="1">SUM(O621:O622)/Assumptions!$F$122</f>
        <v>50</v>
      </c>
      <c r="P713" s="15">
        <f ca="1">SUM(P621:P622)/Assumptions!$F$122</f>
        <v>50</v>
      </c>
      <c r="Q713" s="15">
        <f ca="1">SUM(Q621:Q622)/Assumptions!$F$122</f>
        <v>50</v>
      </c>
      <c r="R713" s="15">
        <f ca="1">SUM(R621:R622)/Assumptions!$F$122</f>
        <v>50</v>
      </c>
      <c r="S713" s="15">
        <f ca="1">SUM(S621:S622)/Assumptions!$F$122</f>
        <v>50</v>
      </c>
      <c r="T713" s="15">
        <f ca="1">SUM(T621:T622)/Assumptions!$F$122</f>
        <v>50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5</v>
      </c>
      <c r="I714" s="15">
        <f ca="1">SUM(I630:I631)/Assumptions!$F$122</f>
        <v>7.5</v>
      </c>
      <c r="J714" s="15">
        <f ca="1">SUM(J630:J631)/Assumptions!$F$122</f>
        <v>10</v>
      </c>
      <c r="K714" s="15">
        <f ca="1">SUM(K630:K631)/Assumptions!$F$122</f>
        <v>25</v>
      </c>
      <c r="L714" s="15">
        <f ca="1">SUM(L630:L631)/Assumptions!$F$122</f>
        <v>35</v>
      </c>
      <c r="M714" s="15">
        <f ca="1">SUM(M630:M631)/Assumptions!$F$122</f>
        <v>40</v>
      </c>
      <c r="N714" s="15">
        <f ca="1">SUM(N630:N631)/Assumptions!$F$122</f>
        <v>50</v>
      </c>
      <c r="O714" s="15">
        <f ca="1">SUM(O630:O631)/Assumptions!$F$122</f>
        <v>50</v>
      </c>
      <c r="P714" s="15">
        <f ca="1">SUM(P630:P631)/Assumptions!$F$122</f>
        <v>50</v>
      </c>
      <c r="Q714" s="15">
        <f ca="1">SUM(Q630:Q631)/Assumptions!$F$122</f>
        <v>50</v>
      </c>
      <c r="R714" s="15">
        <f ca="1">SUM(R630:R631)/Assumptions!$F$122</f>
        <v>50</v>
      </c>
      <c r="S714" s="15">
        <f ca="1">SUM(S630:S631)/Assumptions!$F$122</f>
        <v>50</v>
      </c>
      <c r="T714" s="15">
        <f ca="1">SUM(T630:T631)/Assumptions!$F$122</f>
        <v>50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1">SUM(F692,F704)</f>
        <v>0</v>
      </c>
      <c r="G717" s="15">
        <f t="shared" ca="1" si="251"/>
        <v>0</v>
      </c>
      <c r="H717" s="15">
        <f t="shared" ca="1" si="251"/>
        <v>25</v>
      </c>
      <c r="I717" s="15">
        <f t="shared" ca="1" si="251"/>
        <v>37.5</v>
      </c>
      <c r="J717" s="15">
        <f t="shared" ca="1" si="251"/>
        <v>50</v>
      </c>
      <c r="K717" s="15">
        <f t="shared" ca="1" si="251"/>
        <v>525</v>
      </c>
      <c r="L717" s="15">
        <f t="shared" ca="1" si="251"/>
        <v>575</v>
      </c>
      <c r="M717" s="15">
        <f t="shared" ca="1" si="251"/>
        <v>600</v>
      </c>
      <c r="N717" s="15">
        <f t="shared" ca="1" si="251"/>
        <v>650</v>
      </c>
      <c r="O717" s="15">
        <f t="shared" ca="1" si="251"/>
        <v>650</v>
      </c>
      <c r="P717" s="15">
        <f t="shared" ca="1" si="251"/>
        <v>650</v>
      </c>
      <c r="Q717" s="15">
        <f t="shared" ca="1" si="251"/>
        <v>650</v>
      </c>
      <c r="R717" s="15">
        <f t="shared" ca="1" si="251"/>
        <v>650</v>
      </c>
      <c r="S717" s="15">
        <f t="shared" ca="1" si="251"/>
        <v>650</v>
      </c>
      <c r="T717" s="15">
        <f t="shared" ca="1" si="251"/>
        <v>650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0</v>
      </c>
      <c r="G719" s="15">
        <f t="shared" ref="G719:T719" ca="1" si="252">G717*G718</f>
        <v>0</v>
      </c>
      <c r="H719" s="15">
        <f t="shared" ca="1" si="252"/>
        <v>7.5</v>
      </c>
      <c r="I719" s="15">
        <f t="shared" ca="1" si="252"/>
        <v>11.25</v>
      </c>
      <c r="J719" s="15">
        <f t="shared" ca="1" si="252"/>
        <v>15</v>
      </c>
      <c r="K719" s="15">
        <f t="shared" ca="1" si="252"/>
        <v>157.5</v>
      </c>
      <c r="L719" s="15">
        <f t="shared" ca="1" si="252"/>
        <v>172.5</v>
      </c>
      <c r="M719" s="15">
        <f t="shared" ca="1" si="252"/>
        <v>180</v>
      </c>
      <c r="N719" s="15">
        <f t="shared" ca="1" si="252"/>
        <v>195</v>
      </c>
      <c r="O719" s="15">
        <f t="shared" ca="1" si="252"/>
        <v>195</v>
      </c>
      <c r="P719" s="15">
        <f t="shared" ca="1" si="252"/>
        <v>195</v>
      </c>
      <c r="Q719" s="15">
        <f t="shared" ca="1" si="252"/>
        <v>195</v>
      </c>
      <c r="R719" s="15">
        <f t="shared" ca="1" si="252"/>
        <v>195</v>
      </c>
      <c r="S719" s="15">
        <f t="shared" ca="1" si="252"/>
        <v>195</v>
      </c>
      <c r="T719" s="15">
        <f t="shared" ca="1" si="252"/>
        <v>195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0</v>
      </c>
      <c r="G724" s="15">
        <f t="shared" ref="G724:T724" ca="1" si="253">G719*G722</f>
        <v>0</v>
      </c>
      <c r="H724" s="15">
        <f t="shared" ca="1" si="253"/>
        <v>-25.423728813559322</v>
      </c>
      <c r="I724" s="15">
        <f t="shared" ca="1" si="253"/>
        <v>-38.135593220338983</v>
      </c>
      <c r="J724" s="15">
        <f t="shared" ca="1" si="253"/>
        <v>-50.847457627118644</v>
      </c>
      <c r="K724" s="15">
        <f t="shared" ca="1" si="253"/>
        <v>-533.89830508474574</v>
      </c>
      <c r="L724" s="15">
        <f t="shared" ca="1" si="253"/>
        <v>-584.74576271186436</v>
      </c>
      <c r="M724" s="15">
        <f t="shared" ca="1" si="253"/>
        <v>-610.16949152542372</v>
      </c>
      <c r="N724" s="15">
        <f t="shared" ca="1" si="253"/>
        <v>-661.01694915254234</v>
      </c>
      <c r="O724" s="15">
        <f t="shared" ca="1" si="253"/>
        <v>-661.01694915254234</v>
      </c>
      <c r="P724" s="15">
        <f t="shared" ca="1" si="253"/>
        <v>-661.01694915254234</v>
      </c>
      <c r="Q724" s="15">
        <f t="shared" ca="1" si="253"/>
        <v>-661.01694915254234</v>
      </c>
      <c r="R724" s="15">
        <f t="shared" ca="1" si="253"/>
        <v>-661.01694915254234</v>
      </c>
      <c r="S724" s="15">
        <f t="shared" ca="1" si="253"/>
        <v>-661.01694915254234</v>
      </c>
      <c r="T724" s="15">
        <f t="shared" ca="1" si="253"/>
        <v>-661.01694915254234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54">F724</f>
        <v>0</v>
      </c>
      <c r="G726" s="15">
        <f t="shared" ca="1" si="254"/>
        <v>0</v>
      </c>
      <c r="H726" s="15">
        <f t="shared" ca="1" si="254"/>
        <v>-25.423728813559322</v>
      </c>
      <c r="I726" s="15">
        <f t="shared" ca="1" si="254"/>
        <v>-38.135593220338983</v>
      </c>
      <c r="J726" s="15">
        <f t="shared" ca="1" si="254"/>
        <v>-50.847457627118644</v>
      </c>
      <c r="K726" s="15">
        <f t="shared" ca="1" si="254"/>
        <v>-533.89830508474574</v>
      </c>
      <c r="L726" s="15">
        <f t="shared" ca="1" si="254"/>
        <v>-584.74576271186436</v>
      </c>
      <c r="M726" s="15">
        <f t="shared" ca="1" si="254"/>
        <v>-610.16949152542372</v>
      </c>
      <c r="N726" s="15">
        <f t="shared" ca="1" si="254"/>
        <v>-661.01694915254234</v>
      </c>
      <c r="O726" s="15">
        <f t="shared" ca="1" si="254"/>
        <v>-661.01694915254234</v>
      </c>
      <c r="P726" s="15">
        <f t="shared" ca="1" si="254"/>
        <v>-661.01694915254234</v>
      </c>
      <c r="Q726" s="15">
        <f t="shared" ca="1" si="254"/>
        <v>-661.01694915254234</v>
      </c>
      <c r="R726" s="15">
        <f t="shared" ca="1" si="254"/>
        <v>-661.01694915254234</v>
      </c>
      <c r="S726" s="15">
        <f t="shared" ca="1" si="254"/>
        <v>-661.01694915254234</v>
      </c>
      <c r="T726" s="15">
        <f t="shared" ca="1" si="254"/>
        <v>-661.01694915254234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-IFERROR(INDEX(Assumptions!$F$89:$F$90,MATCH('RP6'!F562,Assumptions!$B$89:$B$90,0))*'RP6'!F249,0)</f>
        <v>0</v>
      </c>
      <c r="G729" s="15">
        <f>-IFERROR(INDEX(Assumptions!$F$89:$F$90,MATCH('RP6'!G562,Assumptions!$B$89:$B$90,0))*'RP6'!G249,0)</f>
        <v>0</v>
      </c>
      <c r="H729" s="15">
        <f>-IFERROR(INDEX(Assumptions!$F$89:$F$90,MATCH('RP6'!H562,Assumptions!$B$89:$B$90,0))*'RP6'!H249,0)</f>
        <v>0</v>
      </c>
      <c r="I729" s="15">
        <f>-IFERROR(INDEX(Assumptions!$F$89:$F$90,MATCH('RP6'!I562,Assumptions!$B$89:$B$90,0))*'RP6'!I249,0)</f>
        <v>0</v>
      </c>
      <c r="J729" s="15">
        <f>-IFERROR(INDEX(Assumptions!$F$89:$F$90,MATCH('RP6'!J562,Assumptions!$B$89:$B$90,0))*'RP6'!J249,0)</f>
        <v>0</v>
      </c>
      <c r="K729" s="15">
        <f>-IFERROR(INDEX(Assumptions!$F$89:$F$90,MATCH('RP6'!K562,Assumptions!$B$89:$B$90,0))*'RP6'!K249,0)</f>
        <v>0</v>
      </c>
      <c r="L729" s="15">
        <f>-IFERROR(INDEX(Assumptions!$F$89:$F$90,MATCH('RP6'!L562,Assumptions!$B$89:$B$90,0))*'RP6'!L249,0)</f>
        <v>0</v>
      </c>
      <c r="M729" s="15">
        <f>-IFERROR(INDEX(Assumptions!$F$89:$F$90,MATCH('RP6'!M562,Assumptions!$B$89:$B$90,0))*'RP6'!M249,0)</f>
        <v>0</v>
      </c>
      <c r="N729" s="15">
        <f>-IFERROR(INDEX(Assumptions!$F$89:$F$90,MATCH('RP6'!N562,Assumptions!$B$89:$B$90,0))*'RP6'!N249,0)</f>
        <v>0</v>
      </c>
      <c r="O729" s="15">
        <f>-IFERROR(INDEX(Assumptions!$F$89:$F$90,MATCH('RP6'!O562,Assumptions!$B$89:$B$90,0))*'RP6'!O249,0)</f>
        <v>0</v>
      </c>
      <c r="P729" s="15">
        <f>-IFERROR(INDEX(Assumptions!$F$89:$F$90,MATCH('RP6'!P562,Assumptions!$B$89:$B$90,0))*'RP6'!P249,0)</f>
        <v>0</v>
      </c>
      <c r="Q729" s="15">
        <f>-IFERROR(INDEX(Assumptions!$F$89:$F$90,MATCH('RP6'!Q562,Assumptions!$B$89:$B$90,0))*'RP6'!Q249,0)</f>
        <v>0</v>
      </c>
      <c r="R729" s="15">
        <f>-IFERROR(INDEX(Assumptions!$F$89:$F$90,MATCH('RP6'!R562,Assumptions!$B$89:$B$90,0))*'RP6'!R249,0)</f>
        <v>0</v>
      </c>
      <c r="S729" s="15">
        <f>-IFERROR(INDEX(Assumptions!$F$89:$F$90,MATCH('RP6'!S562,Assumptions!$B$89:$B$90,0))*'RP6'!S249,0)</f>
        <v>0</v>
      </c>
      <c r="T729" s="15">
        <f>-IFERROR(INDEX(Assumptions!$F$89:$F$90,MATCH('RP6'!T562,Assumptions!$B$89:$B$90,0))*'RP6'!T249,0)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-IFERROR(INDEX(Assumptions!$F$89:$F$90,MATCH('RP6'!F563,Assumptions!$B$89:$B$90,0))*'RP6'!F250,0)</f>
        <v>0</v>
      </c>
      <c r="G730" s="15">
        <f>-IFERROR(INDEX(Assumptions!$F$89:$F$90,MATCH('RP6'!G563,Assumptions!$B$89:$B$90,0))*'RP6'!G250,0)</f>
        <v>0</v>
      </c>
      <c r="H730" s="15">
        <f>-IFERROR(INDEX(Assumptions!$F$89:$F$90,MATCH('RP6'!H563,Assumptions!$B$89:$B$90,0))*'RP6'!H250,0)</f>
        <v>0</v>
      </c>
      <c r="I730" s="15">
        <f>-IFERROR(INDEX(Assumptions!$F$89:$F$90,MATCH('RP6'!I563,Assumptions!$B$89:$B$90,0))*'RP6'!I250,0)</f>
        <v>0</v>
      </c>
      <c r="J730" s="15">
        <f>-IFERROR(INDEX(Assumptions!$F$89:$F$90,MATCH('RP6'!J563,Assumptions!$B$89:$B$90,0))*'RP6'!J250,0)</f>
        <v>0</v>
      </c>
      <c r="K730" s="15">
        <f>-IFERROR(INDEX(Assumptions!$F$89:$F$90,MATCH('RP6'!K563,Assumptions!$B$89:$B$90,0))*'RP6'!K250,0)</f>
        <v>0</v>
      </c>
      <c r="L730" s="15">
        <f>-IFERROR(INDEX(Assumptions!$F$89:$F$90,MATCH('RP6'!L563,Assumptions!$B$89:$B$90,0))*'RP6'!L250,0)</f>
        <v>0</v>
      </c>
      <c r="M730" s="15">
        <f>-IFERROR(INDEX(Assumptions!$F$89:$F$90,MATCH('RP6'!M563,Assumptions!$B$89:$B$90,0))*'RP6'!M250,0)</f>
        <v>0</v>
      </c>
      <c r="N730" s="15">
        <f>-IFERROR(INDEX(Assumptions!$F$89:$F$90,MATCH('RP6'!N563,Assumptions!$B$89:$B$90,0))*'RP6'!N250,0)</f>
        <v>0</v>
      </c>
      <c r="O730" s="15">
        <f>-IFERROR(INDEX(Assumptions!$F$89:$F$90,MATCH('RP6'!O563,Assumptions!$B$89:$B$90,0))*'RP6'!O250,0)</f>
        <v>0</v>
      </c>
      <c r="P730" s="15">
        <f>-IFERROR(INDEX(Assumptions!$F$89:$F$90,MATCH('RP6'!P563,Assumptions!$B$89:$B$90,0))*'RP6'!P250,0)</f>
        <v>0</v>
      </c>
      <c r="Q730" s="15">
        <f>-IFERROR(INDEX(Assumptions!$F$89:$F$90,MATCH('RP6'!Q563,Assumptions!$B$89:$B$90,0))*'RP6'!Q250,0)</f>
        <v>0</v>
      </c>
      <c r="R730" s="15">
        <f>-IFERROR(INDEX(Assumptions!$F$89:$F$90,MATCH('RP6'!R563,Assumptions!$B$89:$B$90,0))*'RP6'!R250,0)</f>
        <v>0</v>
      </c>
      <c r="S730" s="15">
        <f>-IFERROR(INDEX(Assumptions!$F$89:$F$90,MATCH('RP6'!S563,Assumptions!$B$89:$B$90,0))*'RP6'!S250,0)</f>
        <v>0</v>
      </c>
      <c r="T730" s="15">
        <f>-IFERROR(INDEX(Assumptions!$F$89:$F$90,MATCH('RP6'!T563,Assumptions!$B$89:$B$90,0))*'RP6'!T250,0)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-IFERROR(INDEX(Assumptions!$F$89:$F$90,MATCH('RP6'!F564,Assumptions!$B$89:$B$90,0))*'RP6'!F251,0)</f>
        <v>0</v>
      </c>
      <c r="G731" s="15">
        <f>-IFERROR(INDEX(Assumptions!$F$89:$F$90,MATCH('RP6'!G564,Assumptions!$B$89:$B$90,0))*'RP6'!G251,0)</f>
        <v>0</v>
      </c>
      <c r="H731" s="15">
        <f>-IFERROR(INDEX(Assumptions!$F$89:$F$90,MATCH('RP6'!H564,Assumptions!$B$89:$B$90,0))*'RP6'!H251,0)</f>
        <v>0</v>
      </c>
      <c r="I731" s="15">
        <f>-IFERROR(INDEX(Assumptions!$F$89:$F$90,MATCH('RP6'!I564,Assumptions!$B$89:$B$90,0))*'RP6'!I251,0)</f>
        <v>0</v>
      </c>
      <c r="J731" s="15">
        <f>-IFERROR(INDEX(Assumptions!$F$89:$F$90,MATCH('RP6'!J564,Assumptions!$B$89:$B$90,0))*'RP6'!J251,0)</f>
        <v>0</v>
      </c>
      <c r="K731" s="15">
        <f>-IFERROR(INDEX(Assumptions!$F$89:$F$90,MATCH('RP6'!K564,Assumptions!$B$89:$B$90,0))*'RP6'!K251,0)</f>
        <v>0</v>
      </c>
      <c r="L731" s="15">
        <f>-IFERROR(INDEX(Assumptions!$F$89:$F$90,MATCH('RP6'!L564,Assumptions!$B$89:$B$90,0))*'RP6'!L251,0)</f>
        <v>0</v>
      </c>
      <c r="M731" s="15">
        <f>-IFERROR(INDEX(Assumptions!$F$89:$F$90,MATCH('RP6'!M564,Assumptions!$B$89:$B$90,0))*'RP6'!M251,0)</f>
        <v>0</v>
      </c>
      <c r="N731" s="15">
        <f>-IFERROR(INDEX(Assumptions!$F$89:$F$90,MATCH('RP6'!N564,Assumptions!$B$89:$B$90,0))*'RP6'!N251,0)</f>
        <v>0</v>
      </c>
      <c r="O731" s="15">
        <f>-IFERROR(INDEX(Assumptions!$F$89:$F$90,MATCH('RP6'!O564,Assumptions!$B$89:$B$90,0))*'RP6'!O251,0)</f>
        <v>0</v>
      </c>
      <c r="P731" s="15">
        <f>-IFERROR(INDEX(Assumptions!$F$89:$F$90,MATCH('RP6'!P564,Assumptions!$B$89:$B$90,0))*'RP6'!P251,0)</f>
        <v>0</v>
      </c>
      <c r="Q731" s="15">
        <f>-IFERROR(INDEX(Assumptions!$F$89:$F$90,MATCH('RP6'!Q564,Assumptions!$B$89:$B$90,0))*'RP6'!Q251,0)</f>
        <v>0</v>
      </c>
      <c r="R731" s="15">
        <f>-IFERROR(INDEX(Assumptions!$F$89:$F$90,MATCH('RP6'!R564,Assumptions!$B$89:$B$90,0))*'RP6'!R251,0)</f>
        <v>0</v>
      </c>
      <c r="S731" s="15">
        <f>-IFERROR(INDEX(Assumptions!$F$89:$F$90,MATCH('RP6'!S564,Assumptions!$B$89:$B$90,0))*'RP6'!S251,0)</f>
        <v>0</v>
      </c>
      <c r="T731" s="15">
        <f>-IFERROR(INDEX(Assumptions!$F$89:$F$90,MATCH('RP6'!T564,Assumptions!$B$89:$B$90,0))*'RP6'!T251,0)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-IFERROR(INDEX(Assumptions!$F$89:$F$90,MATCH('RP6'!F565,Assumptions!$B$89:$B$90,0))*'RP6'!F252,0)</f>
        <v>0</v>
      </c>
      <c r="G732" s="15">
        <f>-IFERROR(INDEX(Assumptions!$F$89:$F$90,MATCH('RP6'!G565,Assumptions!$B$89:$B$90,0))*'RP6'!G252,0)</f>
        <v>0</v>
      </c>
      <c r="H732" s="15">
        <f>-IFERROR(INDEX(Assumptions!$F$89:$F$90,MATCH('RP6'!H565,Assumptions!$B$89:$B$90,0))*'RP6'!H252,0)</f>
        <v>0</v>
      </c>
      <c r="I732" s="15">
        <f>-IFERROR(INDEX(Assumptions!$F$89:$F$90,MATCH('RP6'!I565,Assumptions!$B$89:$B$90,0))*'RP6'!I252,0)</f>
        <v>0</v>
      </c>
      <c r="J732" s="15">
        <f>-IFERROR(INDEX(Assumptions!$F$89:$F$90,MATCH('RP6'!J565,Assumptions!$B$89:$B$90,0))*'RP6'!J252,0)</f>
        <v>0</v>
      </c>
      <c r="K732" s="15">
        <f>-IFERROR(INDEX(Assumptions!$F$89:$F$90,MATCH('RP6'!K565,Assumptions!$B$89:$B$90,0))*'RP6'!K252,0)</f>
        <v>0</v>
      </c>
      <c r="L732" s="15">
        <f>-IFERROR(INDEX(Assumptions!$F$89:$F$90,MATCH('RP6'!L565,Assumptions!$B$89:$B$90,0))*'RP6'!L252,0)</f>
        <v>0</v>
      </c>
      <c r="M732" s="15">
        <f>-IFERROR(INDEX(Assumptions!$F$89:$F$90,MATCH('RP6'!M565,Assumptions!$B$89:$B$90,0))*'RP6'!M252,0)</f>
        <v>0</v>
      </c>
      <c r="N732" s="15">
        <f>-IFERROR(INDEX(Assumptions!$F$89:$F$90,MATCH('RP6'!N565,Assumptions!$B$89:$B$90,0))*'RP6'!N252,0)</f>
        <v>0</v>
      </c>
      <c r="O732" s="15">
        <f>-IFERROR(INDEX(Assumptions!$F$89:$F$90,MATCH('RP6'!O565,Assumptions!$B$89:$B$90,0))*'RP6'!O252,0)</f>
        <v>0</v>
      </c>
      <c r="P732" s="15">
        <f>-IFERROR(INDEX(Assumptions!$F$89:$F$90,MATCH('RP6'!P565,Assumptions!$B$89:$B$90,0))*'RP6'!P252,0)</f>
        <v>0</v>
      </c>
      <c r="Q732" s="15">
        <f>-IFERROR(INDEX(Assumptions!$F$89:$F$90,MATCH('RP6'!Q565,Assumptions!$B$89:$B$90,0))*'RP6'!Q252,0)</f>
        <v>0</v>
      </c>
      <c r="R732" s="15">
        <f>-IFERROR(INDEX(Assumptions!$F$89:$F$90,MATCH('RP6'!R565,Assumptions!$B$89:$B$90,0))*'RP6'!R252,0)</f>
        <v>0</v>
      </c>
      <c r="S732" s="15">
        <f>-IFERROR(INDEX(Assumptions!$F$89:$F$90,MATCH('RP6'!S565,Assumptions!$B$89:$B$90,0))*'RP6'!S252,0)</f>
        <v>0</v>
      </c>
      <c r="T732" s="15">
        <f>-IFERROR(INDEX(Assumptions!$F$89:$F$90,MATCH('RP6'!T565,Assumptions!$B$89:$B$90,0))*'RP6'!T252,0)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-IFERROR(INDEX(Assumptions!$F$89:$F$90,MATCH('RP6'!F566,Assumptions!$B$89:$B$90,0))*'RP6'!F253,0)</f>
        <v>0</v>
      </c>
      <c r="G733" s="15">
        <f>-IFERROR(INDEX(Assumptions!$F$89:$F$90,MATCH('RP6'!G566,Assumptions!$B$89:$B$90,0))*'RP6'!G253,0)</f>
        <v>0</v>
      </c>
      <c r="H733" s="15">
        <f>-IFERROR(INDEX(Assumptions!$F$89:$F$90,MATCH('RP6'!H566,Assumptions!$B$89:$B$90,0))*'RP6'!H253,0)</f>
        <v>0</v>
      </c>
      <c r="I733" s="15">
        <f>-IFERROR(INDEX(Assumptions!$F$89:$F$90,MATCH('RP6'!I566,Assumptions!$B$89:$B$90,0))*'RP6'!I253,0)</f>
        <v>0</v>
      </c>
      <c r="J733" s="15">
        <f>-IFERROR(INDEX(Assumptions!$F$89:$F$90,MATCH('RP6'!J566,Assumptions!$B$89:$B$90,0))*'RP6'!J253,0)</f>
        <v>0</v>
      </c>
      <c r="K733" s="15">
        <f>-IFERROR(INDEX(Assumptions!$F$89:$F$90,MATCH('RP6'!K566,Assumptions!$B$89:$B$90,0))*'RP6'!K253,0)</f>
        <v>0</v>
      </c>
      <c r="L733" s="15">
        <f>-IFERROR(INDEX(Assumptions!$F$89:$F$90,MATCH('RP6'!L566,Assumptions!$B$89:$B$90,0))*'RP6'!L253,0)</f>
        <v>0</v>
      </c>
      <c r="M733" s="15">
        <f>-IFERROR(INDEX(Assumptions!$F$89:$F$90,MATCH('RP6'!M566,Assumptions!$B$89:$B$90,0))*'RP6'!M253,0)</f>
        <v>0</v>
      </c>
      <c r="N733" s="15">
        <f>-IFERROR(INDEX(Assumptions!$F$89:$F$90,MATCH('RP6'!N566,Assumptions!$B$89:$B$90,0))*'RP6'!N253,0)</f>
        <v>0</v>
      </c>
      <c r="O733" s="15">
        <f>-IFERROR(INDEX(Assumptions!$F$89:$F$90,MATCH('RP6'!O566,Assumptions!$B$89:$B$90,0))*'RP6'!O253,0)</f>
        <v>0</v>
      </c>
      <c r="P733" s="15">
        <f>-IFERROR(INDEX(Assumptions!$F$89:$F$90,MATCH('RP6'!P566,Assumptions!$B$89:$B$90,0))*'RP6'!P253,0)</f>
        <v>0</v>
      </c>
      <c r="Q733" s="15">
        <f>-IFERROR(INDEX(Assumptions!$F$89:$F$90,MATCH('RP6'!Q566,Assumptions!$B$89:$B$90,0))*'RP6'!Q253,0)</f>
        <v>0</v>
      </c>
      <c r="R733" s="15">
        <f>-IFERROR(INDEX(Assumptions!$F$89:$F$90,MATCH('RP6'!R566,Assumptions!$B$89:$B$90,0))*'RP6'!R253,0)</f>
        <v>0</v>
      </c>
      <c r="S733" s="15">
        <f>-IFERROR(INDEX(Assumptions!$F$89:$F$90,MATCH('RP6'!S566,Assumptions!$B$89:$B$90,0))*'RP6'!S253,0)</f>
        <v>0</v>
      </c>
      <c r="T733" s="15">
        <f>-IFERROR(INDEX(Assumptions!$F$89:$F$90,MATCH('RP6'!T566,Assumptions!$B$89:$B$90,0))*'RP6'!T253,0)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55">SUM(F729:F733)</f>
        <v>0</v>
      </c>
      <c r="G735" s="15">
        <f t="shared" si="255"/>
        <v>0</v>
      </c>
      <c r="H735" s="15">
        <f t="shared" si="255"/>
        <v>0</v>
      </c>
      <c r="I735" s="15">
        <f t="shared" si="255"/>
        <v>0</v>
      </c>
      <c r="J735" s="15">
        <f t="shared" si="255"/>
        <v>0</v>
      </c>
      <c r="K735" s="15">
        <f t="shared" si="255"/>
        <v>0</v>
      </c>
      <c r="L735" s="15">
        <f t="shared" si="255"/>
        <v>0</v>
      </c>
      <c r="M735" s="15">
        <f t="shared" si="255"/>
        <v>0</v>
      </c>
      <c r="N735" s="15">
        <f t="shared" si="255"/>
        <v>0</v>
      </c>
      <c r="O735" s="15">
        <f t="shared" si="255"/>
        <v>0</v>
      </c>
      <c r="P735" s="15">
        <f t="shared" si="255"/>
        <v>0</v>
      </c>
      <c r="Q735" s="15">
        <f t="shared" si="255"/>
        <v>0</v>
      </c>
      <c r="R735" s="15">
        <f t="shared" si="255"/>
        <v>0</v>
      </c>
      <c r="S735" s="15">
        <f t="shared" si="255"/>
        <v>0</v>
      </c>
      <c r="T735" s="15">
        <f t="shared" si="255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56">G737+1</f>
        <v>3</v>
      </c>
      <c r="I737" s="10">
        <f t="shared" si="256"/>
        <v>4</v>
      </c>
      <c r="J737" s="10">
        <f t="shared" si="256"/>
        <v>5</v>
      </c>
      <c r="K737" s="10">
        <f t="shared" si="256"/>
        <v>6</v>
      </c>
      <c r="L737" s="10">
        <f t="shared" si="256"/>
        <v>7</v>
      </c>
      <c r="M737" s="10">
        <f t="shared" si="256"/>
        <v>8</v>
      </c>
      <c r="N737" s="10">
        <f t="shared" si="256"/>
        <v>9</v>
      </c>
      <c r="O737" s="10">
        <f t="shared" si="256"/>
        <v>10</v>
      </c>
      <c r="P737" s="10">
        <f t="shared" si="256"/>
        <v>11</v>
      </c>
      <c r="Q737" s="10">
        <f t="shared" si="256"/>
        <v>12</v>
      </c>
      <c r="R737" s="10">
        <f t="shared" si="256"/>
        <v>13</v>
      </c>
      <c r="S737" s="10">
        <f t="shared" si="256"/>
        <v>14</v>
      </c>
      <c r="T737" s="10">
        <f t="shared" si="256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SUMIFS(Assumptions!$J$151:$J$164,Assumptions!$B$151:$B$164,$B739,Assumptions!$K$151:$K$164,"Yes")*(1+Assumptions!$F$137+Assumptions!$F$141)</f>
        <v>6037.5000000000009</v>
      </c>
      <c r="G739" s="15">
        <f t="shared" ref="G739:T740" si="257">IF($E739="One-off",0,F739)</f>
        <v>0</v>
      </c>
      <c r="H739" s="15">
        <f t="shared" si="257"/>
        <v>0</v>
      </c>
      <c r="I739" s="15">
        <f t="shared" si="257"/>
        <v>0</v>
      </c>
      <c r="J739" s="15">
        <f t="shared" si="257"/>
        <v>0</v>
      </c>
      <c r="K739" s="15">
        <f t="shared" si="257"/>
        <v>0</v>
      </c>
      <c r="L739" s="15">
        <f t="shared" si="257"/>
        <v>0</v>
      </c>
      <c r="M739" s="15">
        <f t="shared" si="257"/>
        <v>0</v>
      </c>
      <c r="N739" s="15">
        <f t="shared" si="257"/>
        <v>0</v>
      </c>
      <c r="O739" s="15">
        <f t="shared" si="257"/>
        <v>0</v>
      </c>
      <c r="P739" s="15">
        <f t="shared" si="257"/>
        <v>0</v>
      </c>
      <c r="Q739" s="15">
        <f t="shared" si="257"/>
        <v>0</v>
      </c>
      <c r="R739" s="15">
        <f t="shared" si="257"/>
        <v>0</v>
      </c>
      <c r="S739" s="15">
        <f t="shared" si="257"/>
        <v>0</v>
      </c>
      <c r="T739" s="15">
        <f t="shared" si="257"/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SUMIFS(Assumptions!$J$151:$J$164,Assumptions!$B$151:$B$164,$B740,Assumptions!$L$151:$L$164,"Yes")*(1+Assumptions!$F$137+Assumptions!$F$141)</f>
        <v>6037.5000000000009</v>
      </c>
      <c r="G740" s="15">
        <f t="shared" si="257"/>
        <v>0</v>
      </c>
      <c r="H740" s="15">
        <f t="shared" si="257"/>
        <v>0</v>
      </c>
      <c r="I740" s="15">
        <f t="shared" si="257"/>
        <v>0</v>
      </c>
      <c r="J740" s="15">
        <f t="shared" si="257"/>
        <v>0</v>
      </c>
      <c r="K740" s="15">
        <f t="shared" si="257"/>
        <v>0</v>
      </c>
      <c r="L740" s="15">
        <f t="shared" si="257"/>
        <v>0</v>
      </c>
      <c r="M740" s="15">
        <f t="shared" si="257"/>
        <v>0</v>
      </c>
      <c r="N740" s="15">
        <f t="shared" si="257"/>
        <v>0</v>
      </c>
      <c r="O740" s="15">
        <f t="shared" si="257"/>
        <v>0</v>
      </c>
      <c r="P740" s="15">
        <f t="shared" si="257"/>
        <v>0</v>
      </c>
      <c r="Q740" s="15">
        <f t="shared" si="257"/>
        <v>0</v>
      </c>
      <c r="R740" s="15">
        <f t="shared" si="257"/>
        <v>0</v>
      </c>
      <c r="S740" s="15">
        <f t="shared" si="257"/>
        <v>0</v>
      </c>
      <c r="T740" s="15">
        <f t="shared" si="25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SUMIFS(Assumptions!$J$151:$J$164,Assumptions!$B$151:$B$164,$B741,Assumptions!$M$151:$M$164,"Yes")*(1+Assumptions!$F$137+Assumptions!$F$141)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SUMIFS(Assumptions!$J$151:$J$164,Assumptions!$B$151:$B$164,$B742,Assumptions!$N$151:$N$164,"Yes")*(1+Assumptions!$F$137+Assumptions!$F$141)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SUMIFS(Assumptions!$J$151:$J$164,Assumptions!$B$151:$B$164,$B743,Assumptions!$O$151:$O$164,"Yes")*(1+Assumptions!$F$137+Assumptions!$F$141)</f>
        <v>6037.5000000000009</v>
      </c>
      <c r="G743" s="15">
        <f t="shared" ref="G743" si="258">IF($E743="One-off",0,F743)</f>
        <v>0</v>
      </c>
      <c r="H743" s="15">
        <f t="shared" ref="H743" si="259">IF($E743="One-off",0,F743)</f>
        <v>0</v>
      </c>
      <c r="I743" s="15">
        <f t="shared" ref="I743" si="260">IF($E743="One-off",0,F743)</f>
        <v>0</v>
      </c>
      <c r="J743" s="15">
        <f t="shared" ref="J743" si="261">IF($E743="One-off",0,F743)</f>
        <v>0</v>
      </c>
      <c r="K743" s="15">
        <f t="shared" ref="K743" si="262">IF($E743="One-off",0,F743)</f>
        <v>0</v>
      </c>
      <c r="L743" s="15">
        <f t="shared" ref="L743" si="263">IF($E743="One-off",0,F743)</f>
        <v>0</v>
      </c>
      <c r="M743" s="15">
        <f t="shared" ref="M743" si="264">IF($E743="One-off",0,F743)</f>
        <v>0</v>
      </c>
      <c r="N743" s="15">
        <f t="shared" ref="N743" si="265">IF($E743="One-off",0,F743)</f>
        <v>0</v>
      </c>
      <c r="O743" s="15">
        <f t="shared" ref="O743" si="266">IF($E743="One-off",0,F743)</f>
        <v>0</v>
      </c>
      <c r="P743" s="15">
        <f t="shared" ref="P743" si="267">IF($E743="One-off",0,F743)</f>
        <v>0</v>
      </c>
      <c r="Q743" s="15">
        <f t="shared" ref="Q743" si="268">IF($E743="One-off",0,F743)</f>
        <v>0</v>
      </c>
      <c r="R743" s="15">
        <f t="shared" ref="R743" si="269">IF($E743="One-off",0,F743)</f>
        <v>0</v>
      </c>
      <c r="S743" s="15">
        <f t="shared" ref="S743" si="270">IF($E743="One-off",0,F743)</f>
        <v>0</v>
      </c>
      <c r="T743" s="15">
        <f t="shared" ref="T743" si="27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85">
        <f>SUMIFS(Assumptions!$J$151:$J$164,Assumptions!$B$151:$B$164,$B745,Assumptions!$K$151:$K$164,"Yes")*(1+Assumptions!$F$137+Assumptions!$F$141)</f>
        <v>13812.254400000003</v>
      </c>
      <c r="G745" s="185">
        <f>IF($E745="One-off",0,F745)</f>
        <v>13812.254400000003</v>
      </c>
      <c r="H745" s="185">
        <f>IF($E745="One-off",0,F745)</f>
        <v>13812.254400000003</v>
      </c>
      <c r="I745" s="185">
        <f>IF($E745="One-off",0,F745)</f>
        <v>13812.254400000003</v>
      </c>
      <c r="J745" s="185">
        <f>IF($E745="One-off",0,F745)</f>
        <v>13812.254400000003</v>
      </c>
      <c r="K745" s="185">
        <f>IF($E745="One-off",0,F745)</f>
        <v>13812.254400000003</v>
      </c>
      <c r="L745" s="185">
        <f>IF($E745="One-off",0,F745)</f>
        <v>13812.254400000003</v>
      </c>
      <c r="M745" s="185">
        <f>IF($E745="One-off",0,F745)</f>
        <v>13812.254400000003</v>
      </c>
      <c r="N745" s="185">
        <f>IF($E745="One-off",0,F745)</f>
        <v>13812.254400000003</v>
      </c>
      <c r="O745" s="185">
        <f>IF($E745="One-off",0,F745)</f>
        <v>13812.254400000003</v>
      </c>
      <c r="P745" s="185">
        <f>IF($E745="One-off",0,F745)</f>
        <v>13812.254400000003</v>
      </c>
      <c r="Q745" s="185">
        <f>IF($E745="One-off",0,F745)</f>
        <v>13812.254400000003</v>
      </c>
      <c r="R745" s="185">
        <f>IF($E745="One-off",0,F745)</f>
        <v>13812.254400000003</v>
      </c>
      <c r="S745" s="185">
        <f>IF($E745="One-off",0,F745)</f>
        <v>13812.254400000003</v>
      </c>
      <c r="T745" s="185">
        <f>IF($E745="One-off",0,F745)</f>
        <v>13812.254400000003</v>
      </c>
      <c r="U745" s="237"/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85">
        <f>SUMIFS(Assumptions!$J$151:$J$164,Assumptions!$B$151:$B$164,$B746,Assumptions!$L$151:$L$164,"Yes")*(1+Assumptions!$F$137+Assumptions!$F$141)</f>
        <v>13812.254400000003</v>
      </c>
      <c r="G746" s="185">
        <f>IF($E746="One-off",0,F746)</f>
        <v>13812.254400000003</v>
      </c>
      <c r="H746" s="185">
        <f>IF($E746="One-off",0,F746)</f>
        <v>13812.254400000003</v>
      </c>
      <c r="I746" s="185">
        <f>IF($E746="One-off",0,F746)</f>
        <v>13812.254400000003</v>
      </c>
      <c r="J746" s="185">
        <f>IF($E746="One-off",0,F746)</f>
        <v>13812.254400000003</v>
      </c>
      <c r="K746" s="185">
        <f>IF($E746="One-off",0,F746)</f>
        <v>13812.254400000003</v>
      </c>
      <c r="L746" s="185">
        <f>IF($E746="One-off",0,F746)</f>
        <v>13812.254400000003</v>
      </c>
      <c r="M746" s="185">
        <f>IF($E746="One-off",0,F746)</f>
        <v>13812.254400000003</v>
      </c>
      <c r="N746" s="185">
        <f>IF($E746="One-off",0,F746)</f>
        <v>13812.254400000003</v>
      </c>
      <c r="O746" s="185">
        <f>IF($E746="One-off",0,F746)</f>
        <v>13812.254400000003</v>
      </c>
      <c r="P746" s="185">
        <f>IF($E746="One-off",0,F746)</f>
        <v>13812.254400000003</v>
      </c>
      <c r="Q746" s="185">
        <f>IF($E746="One-off",0,F746)</f>
        <v>13812.254400000003</v>
      </c>
      <c r="R746" s="185">
        <f>IF($E746="One-off",0,F746)</f>
        <v>13812.254400000003</v>
      </c>
      <c r="S746" s="185">
        <f>IF($E746="One-off",0,F746)</f>
        <v>13812.254400000003</v>
      </c>
      <c r="T746" s="185">
        <f>IF($E746="One-off",0,F746)</f>
        <v>13812.254400000003</v>
      </c>
      <c r="U746" s="237"/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85">
        <f>SUMIFS(Assumptions!$J$151:$J$164,Assumptions!$B$151:$B$164,$B747,Assumptions!$M$151:$M$164,"Yes")*(1+Assumptions!$F$137+Assumptions!$F$141)</f>
        <v>13812.254400000003</v>
      </c>
      <c r="G747" s="185">
        <f>IF($E747="One-off",0,F747)</f>
        <v>13812.254400000003</v>
      </c>
      <c r="H747" s="185">
        <f>IF($E747="One-off",0,F747)</f>
        <v>13812.254400000003</v>
      </c>
      <c r="I747" s="185">
        <f>IF($E747="One-off",0,F747)</f>
        <v>13812.254400000003</v>
      </c>
      <c r="J747" s="185">
        <f>IF($E747="One-off",0,F747)</f>
        <v>13812.254400000003</v>
      </c>
      <c r="K747" s="185">
        <f>IF($E747="One-off",0,F747)</f>
        <v>13812.254400000003</v>
      </c>
      <c r="L747" s="185">
        <f>IF($E747="One-off",0,F747)</f>
        <v>13812.254400000003</v>
      </c>
      <c r="M747" s="185">
        <f>IF($E747="One-off",0,F747)</f>
        <v>13812.254400000003</v>
      </c>
      <c r="N747" s="185">
        <f>IF($E747="One-off",0,F747)</f>
        <v>13812.254400000003</v>
      </c>
      <c r="O747" s="185">
        <f>IF($E747="One-off",0,F747)</f>
        <v>13812.254400000003</v>
      </c>
      <c r="P747" s="185">
        <f>IF($E747="One-off",0,F747)</f>
        <v>13812.254400000003</v>
      </c>
      <c r="Q747" s="185">
        <f>IF($E747="One-off",0,F747)</f>
        <v>13812.254400000003</v>
      </c>
      <c r="R747" s="185">
        <f>IF($E747="One-off",0,F747)</f>
        <v>13812.254400000003</v>
      </c>
      <c r="S747" s="185">
        <f>IF($E747="One-off",0,F747)</f>
        <v>13812.254400000003</v>
      </c>
      <c r="T747" s="185">
        <f>IF($E747="One-off",0,F747)</f>
        <v>13812.254400000003</v>
      </c>
      <c r="U747" s="237"/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85">
        <f>SUMIFS(Assumptions!$J$151:$J$164,Assumptions!$B$151:$B$164,$B748,Assumptions!$N$151:$N$164,"Yes")*(1+Assumptions!$F$137+Assumptions!$F$141)</f>
        <v>13812.254400000003</v>
      </c>
      <c r="G748" s="185">
        <f>IF($E748="One-off",0,F748)</f>
        <v>13812.254400000003</v>
      </c>
      <c r="H748" s="185">
        <f>IF($E748="One-off",0,F748)</f>
        <v>13812.254400000003</v>
      </c>
      <c r="I748" s="185">
        <f>IF($E748="One-off",0,F748)</f>
        <v>13812.254400000003</v>
      </c>
      <c r="J748" s="185">
        <f>IF($E748="One-off",0,F748)</f>
        <v>13812.254400000003</v>
      </c>
      <c r="K748" s="185">
        <f>IF($E748="One-off",0,F748)</f>
        <v>13812.254400000003</v>
      </c>
      <c r="L748" s="185">
        <f>IF($E748="One-off",0,F748)</f>
        <v>13812.254400000003</v>
      </c>
      <c r="M748" s="185">
        <f>IF($E748="One-off",0,F748)</f>
        <v>13812.254400000003</v>
      </c>
      <c r="N748" s="185">
        <f>IF($E748="One-off",0,F748)</f>
        <v>13812.254400000003</v>
      </c>
      <c r="O748" s="185">
        <f>IF($E748="One-off",0,F748)</f>
        <v>13812.254400000003</v>
      </c>
      <c r="P748" s="185">
        <f>IF($E748="One-off",0,F748)</f>
        <v>13812.254400000003</v>
      </c>
      <c r="Q748" s="185">
        <f>IF($E748="One-off",0,F748)</f>
        <v>13812.254400000003</v>
      </c>
      <c r="R748" s="185">
        <f>IF($E748="One-off",0,F748)</f>
        <v>13812.254400000003</v>
      </c>
      <c r="S748" s="185">
        <f>IF($E748="One-off",0,F748)</f>
        <v>13812.254400000003</v>
      </c>
      <c r="T748" s="185">
        <f>IF($E748="One-off",0,F748)</f>
        <v>13812.254400000003</v>
      </c>
      <c r="U748" s="237"/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85">
        <f>SUMIFS(Assumptions!$J$151:$J$164,Assumptions!$B$151:$B$164,$B749,Assumptions!$O$151:$O$164,"Yes")*(1+Assumptions!$F$137+Assumptions!$F$141)</f>
        <v>13812.254400000003</v>
      </c>
      <c r="G749" s="185">
        <f>IF($E749="One-off",0,F749)</f>
        <v>13812.254400000003</v>
      </c>
      <c r="H749" s="185">
        <f>IF($E749="One-off",0,F749)</f>
        <v>13812.254400000003</v>
      </c>
      <c r="I749" s="185">
        <f>IF($E749="One-off",0,F749)</f>
        <v>13812.254400000003</v>
      </c>
      <c r="J749" s="185">
        <f>IF($E749="One-off",0,F749)</f>
        <v>13812.254400000003</v>
      </c>
      <c r="K749" s="185">
        <f>IF($E749="One-off",0,F749)</f>
        <v>13812.254400000003</v>
      </c>
      <c r="L749" s="185">
        <f>IF($E749="One-off",0,F749)</f>
        <v>13812.254400000003</v>
      </c>
      <c r="M749" s="185">
        <f>IF($E749="One-off",0,F749)</f>
        <v>13812.254400000003</v>
      </c>
      <c r="N749" s="185">
        <f>IF($E749="One-off",0,F749)</f>
        <v>13812.254400000003</v>
      </c>
      <c r="O749" s="185">
        <f>IF($E749="One-off",0,F749)</f>
        <v>13812.254400000003</v>
      </c>
      <c r="P749" s="185">
        <f>IF($E749="One-off",0,F749)</f>
        <v>13812.254400000003</v>
      </c>
      <c r="Q749" s="185">
        <f>IF($E749="One-off",0,F749)</f>
        <v>13812.254400000003</v>
      </c>
      <c r="R749" s="185">
        <f>IF($E749="One-off",0,F749)</f>
        <v>13812.254400000003</v>
      </c>
      <c r="S749" s="185">
        <f>IF($E749="One-off",0,F749)</f>
        <v>13812.254400000003</v>
      </c>
      <c r="T749" s="185">
        <f>IF($E749="One-off",0,F749)</f>
        <v>13812.254400000003</v>
      </c>
      <c r="U749" s="237"/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F750" s="185"/>
      <c r="G750" s="185"/>
      <c r="H750" s="185"/>
      <c r="I750" s="185"/>
      <c r="J750" s="185"/>
      <c r="K750" s="185"/>
      <c r="L750" s="185"/>
      <c r="M750" s="185"/>
      <c r="N750" s="185"/>
      <c r="O750" s="185"/>
      <c r="P750" s="185"/>
      <c r="Q750" s="185"/>
      <c r="R750" s="185"/>
      <c r="S750" s="185"/>
      <c r="T750" s="185"/>
      <c r="U750" s="23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85">
        <f>SUMIFS(Assumptions!$J$151:$J$164,Assumptions!$B$151:$B$164,$B751,Assumptions!$K$151:$K$164,"Yes")*(1+Assumptions!$F$137+Assumptions!$F$141)</f>
        <v>0</v>
      </c>
      <c r="G751" s="185">
        <f>IF($E751="One-off",0,F751)</f>
        <v>0</v>
      </c>
      <c r="H751" s="185">
        <f>IF($E751="One-off",0,F751)</f>
        <v>0</v>
      </c>
      <c r="I751" s="185">
        <f>IF($E751="One-off",0,F751)</f>
        <v>0</v>
      </c>
      <c r="J751" s="185">
        <f>IF($E751="One-off",0,F751)</f>
        <v>0</v>
      </c>
      <c r="K751" s="185">
        <f>IF($E751="One-off",0,F751)</f>
        <v>0</v>
      </c>
      <c r="L751" s="185">
        <f>IF($E751="One-off",0,F751)</f>
        <v>0</v>
      </c>
      <c r="M751" s="185">
        <f>IF($E751="One-off",0,F751)</f>
        <v>0</v>
      </c>
      <c r="N751" s="185">
        <f>IF($E751="One-off",0,F751)</f>
        <v>0</v>
      </c>
      <c r="O751" s="185">
        <f>IF($E751="One-off",0,F751)</f>
        <v>0</v>
      </c>
      <c r="P751" s="185">
        <f>IF($E751="One-off",0,F751)</f>
        <v>0</v>
      </c>
      <c r="Q751" s="185">
        <f>IF($E751="One-off",0,F751)</f>
        <v>0</v>
      </c>
      <c r="R751" s="185">
        <f>IF($E751="One-off",0,F751)</f>
        <v>0</v>
      </c>
      <c r="S751" s="185">
        <f>IF($E751="One-off",0,F751)</f>
        <v>0</v>
      </c>
      <c r="T751" s="185">
        <f>IF($E751="One-off",0,F751)</f>
        <v>0</v>
      </c>
      <c r="U751" s="237"/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85">
        <f>SUMIFS(Assumptions!$J$151:$J$164,Assumptions!$B$151:$B$164,$B752,Assumptions!$L$151:$L$164,"Yes")*(1+Assumptions!$F$137+Assumptions!$F$141)</f>
        <v>9448.6875000000018</v>
      </c>
      <c r="G752" s="185">
        <f>IF($E752="One-off",0,F752)</f>
        <v>9448.6875000000018</v>
      </c>
      <c r="H752" s="185">
        <f>IF($E752="One-off",0,F752)</f>
        <v>9448.6875000000018</v>
      </c>
      <c r="I752" s="185">
        <f>IF($E752="One-off",0,F752)</f>
        <v>9448.6875000000018</v>
      </c>
      <c r="J752" s="185">
        <f>IF($E752="One-off",0,F752)</f>
        <v>9448.6875000000018</v>
      </c>
      <c r="K752" s="185">
        <f>IF($E752="One-off",0,F752)</f>
        <v>9448.6875000000018</v>
      </c>
      <c r="L752" s="185">
        <f>IF($E752="One-off",0,F752)</f>
        <v>9448.6875000000018</v>
      </c>
      <c r="M752" s="185">
        <f>IF($E752="One-off",0,F752)</f>
        <v>9448.6875000000018</v>
      </c>
      <c r="N752" s="185">
        <f>IF($E752="One-off",0,F752)</f>
        <v>9448.6875000000018</v>
      </c>
      <c r="O752" s="185">
        <f>IF($E752="One-off",0,F752)</f>
        <v>9448.6875000000018</v>
      </c>
      <c r="P752" s="185">
        <f>IF($E752="One-off",0,F752)</f>
        <v>9448.6875000000018</v>
      </c>
      <c r="Q752" s="185">
        <f>IF($E752="One-off",0,F752)</f>
        <v>9448.6875000000018</v>
      </c>
      <c r="R752" s="185">
        <f>IF($E752="One-off",0,F752)</f>
        <v>9448.6875000000018</v>
      </c>
      <c r="S752" s="185">
        <f>IF($E752="One-off",0,F752)</f>
        <v>9448.6875000000018</v>
      </c>
      <c r="T752" s="185">
        <f>IF($E752="One-off",0,F752)</f>
        <v>9448.6875000000018</v>
      </c>
      <c r="U752" s="237"/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85">
        <f>SUMIFS(Assumptions!$J$151:$J$164,Assumptions!$B$151:$B$164,$B753,Assumptions!$M$151:$M$164,"Yes")*(1+Assumptions!$F$137+Assumptions!$F$141)</f>
        <v>9448.6875000000018</v>
      </c>
      <c r="G753" s="185">
        <f>IF($E753="One-off",0,F753)</f>
        <v>9448.6875000000018</v>
      </c>
      <c r="H753" s="185">
        <f>IF($E753="One-off",0,F753)</f>
        <v>9448.6875000000018</v>
      </c>
      <c r="I753" s="185">
        <f>IF($E753="One-off",0,F753)</f>
        <v>9448.6875000000018</v>
      </c>
      <c r="J753" s="185">
        <f>IF($E753="One-off",0,F753)</f>
        <v>9448.6875000000018</v>
      </c>
      <c r="K753" s="185">
        <f>IF($E753="One-off",0,F753)</f>
        <v>9448.6875000000018</v>
      </c>
      <c r="L753" s="185">
        <f>IF($E753="One-off",0,F753)</f>
        <v>9448.6875000000018</v>
      </c>
      <c r="M753" s="185">
        <f>IF($E753="One-off",0,F753)</f>
        <v>9448.6875000000018</v>
      </c>
      <c r="N753" s="185">
        <f>IF($E753="One-off",0,F753)</f>
        <v>9448.6875000000018</v>
      </c>
      <c r="O753" s="185">
        <f>IF($E753="One-off",0,F753)</f>
        <v>9448.6875000000018</v>
      </c>
      <c r="P753" s="185">
        <f>IF($E753="One-off",0,F753)</f>
        <v>9448.6875000000018</v>
      </c>
      <c r="Q753" s="185">
        <f>IF($E753="One-off",0,F753)</f>
        <v>9448.6875000000018</v>
      </c>
      <c r="R753" s="185">
        <f>IF($E753="One-off",0,F753)</f>
        <v>9448.6875000000018</v>
      </c>
      <c r="S753" s="185">
        <f>IF($E753="One-off",0,F753)</f>
        <v>9448.6875000000018</v>
      </c>
      <c r="T753" s="185">
        <f>IF($E753="One-off",0,F753)</f>
        <v>9448.6875000000018</v>
      </c>
      <c r="U753" s="237"/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85">
        <f>SUMIFS(Assumptions!$J$151:$J$164,Assumptions!$B$151:$B$164,$B754,Assumptions!$N$151:$N$164,"Yes")*(1+Assumptions!$F$137+Assumptions!$F$141)</f>
        <v>9448.6875000000018</v>
      </c>
      <c r="G754" s="185">
        <f>IF($E754="One-off",0,F754)</f>
        <v>9448.6875000000018</v>
      </c>
      <c r="H754" s="185">
        <f>IF($E754="One-off",0,F754)</f>
        <v>9448.6875000000018</v>
      </c>
      <c r="I754" s="185">
        <f>IF($E754="One-off",0,F754)</f>
        <v>9448.6875000000018</v>
      </c>
      <c r="J754" s="185">
        <f>IF($E754="One-off",0,F754)</f>
        <v>9448.6875000000018</v>
      </c>
      <c r="K754" s="185">
        <f>IF($E754="One-off",0,F754)</f>
        <v>9448.6875000000018</v>
      </c>
      <c r="L754" s="185">
        <f>IF($E754="One-off",0,F754)</f>
        <v>9448.6875000000018</v>
      </c>
      <c r="M754" s="185">
        <f>IF($E754="One-off",0,F754)</f>
        <v>9448.6875000000018</v>
      </c>
      <c r="N754" s="185">
        <f>IF($E754="One-off",0,F754)</f>
        <v>9448.6875000000018</v>
      </c>
      <c r="O754" s="185">
        <f>IF($E754="One-off",0,F754)</f>
        <v>9448.6875000000018</v>
      </c>
      <c r="P754" s="185">
        <f>IF($E754="One-off",0,F754)</f>
        <v>9448.6875000000018</v>
      </c>
      <c r="Q754" s="185">
        <f>IF($E754="One-off",0,F754)</f>
        <v>9448.6875000000018</v>
      </c>
      <c r="R754" s="185">
        <f>IF($E754="One-off",0,F754)</f>
        <v>9448.6875000000018</v>
      </c>
      <c r="S754" s="185">
        <f>IF($E754="One-off",0,F754)</f>
        <v>9448.6875000000018</v>
      </c>
      <c r="T754" s="185">
        <f>IF($E754="One-off",0,F754)</f>
        <v>9448.6875000000018</v>
      </c>
      <c r="U754" s="237"/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85">
        <f>SUMIFS(Assumptions!$J$151:$J$164,Assumptions!$B$151:$B$164,$B755,Assumptions!$O$151:$O$164,"Yes")*(1+Assumptions!$F$137+Assumptions!$F$141)</f>
        <v>9448.6875000000018</v>
      </c>
      <c r="G755" s="185">
        <f>IF($E755="One-off",0,F755)</f>
        <v>9448.6875000000018</v>
      </c>
      <c r="H755" s="185">
        <f>IF($E755="One-off",0,F755)</f>
        <v>9448.6875000000018</v>
      </c>
      <c r="I755" s="185">
        <f>IF($E755="One-off",0,F755)</f>
        <v>9448.6875000000018</v>
      </c>
      <c r="J755" s="185">
        <f>IF($E755="One-off",0,F755)</f>
        <v>9448.6875000000018</v>
      </c>
      <c r="K755" s="185">
        <f>IF($E755="One-off",0,F755)</f>
        <v>9448.6875000000018</v>
      </c>
      <c r="L755" s="185">
        <f>IF($E755="One-off",0,F755)</f>
        <v>9448.6875000000018</v>
      </c>
      <c r="M755" s="185">
        <f>IF($E755="One-off",0,F755)</f>
        <v>9448.6875000000018</v>
      </c>
      <c r="N755" s="185">
        <f>IF($E755="One-off",0,F755)</f>
        <v>9448.6875000000018</v>
      </c>
      <c r="O755" s="185">
        <f>IF($E755="One-off",0,F755)</f>
        <v>9448.6875000000018</v>
      </c>
      <c r="P755" s="185">
        <f>IF($E755="One-off",0,F755)</f>
        <v>9448.6875000000018</v>
      </c>
      <c r="Q755" s="185">
        <f>IF($E755="One-off",0,F755)</f>
        <v>9448.6875000000018</v>
      </c>
      <c r="R755" s="185">
        <f>IF($E755="One-off",0,F755)</f>
        <v>9448.6875000000018</v>
      </c>
      <c r="S755" s="185">
        <f>IF($E755="One-off",0,F755)</f>
        <v>9448.6875000000018</v>
      </c>
      <c r="T755" s="185">
        <f>IF($E755="One-off",0,F755)</f>
        <v>9448.6875000000018</v>
      </c>
      <c r="U755" s="237"/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F756" s="185"/>
      <c r="G756" s="185"/>
      <c r="H756" s="185"/>
      <c r="I756" s="185"/>
      <c r="J756" s="185"/>
      <c r="K756" s="185"/>
      <c r="L756" s="185"/>
      <c r="M756" s="185"/>
      <c r="N756" s="185"/>
      <c r="O756" s="185"/>
      <c r="P756" s="185"/>
      <c r="Q756" s="185"/>
      <c r="R756" s="185"/>
      <c r="S756" s="185"/>
      <c r="T756" s="185"/>
      <c r="U756" s="23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85">
        <f>SUMIFS(Assumptions!$J$151:$J$164,Assumptions!$B$151:$B$164,$B757,Assumptions!$K$151:$K$164,"Yes")*(1+Assumptions!$F$137+Assumptions!$F$141)</f>
        <v>0</v>
      </c>
      <c r="G757" s="185">
        <f>IF($E757="One-off",0,F757)</f>
        <v>0</v>
      </c>
      <c r="H757" s="185">
        <f>IF($E757="One-off",0,F757)</f>
        <v>0</v>
      </c>
      <c r="I757" s="185">
        <f>IF($E757="One-off",0,F757)</f>
        <v>0</v>
      </c>
      <c r="J757" s="185">
        <f>IF($E757="One-off",0,F757)</f>
        <v>0</v>
      </c>
      <c r="K757" s="185">
        <f>IF($E757="One-off",0,F757)</f>
        <v>0</v>
      </c>
      <c r="L757" s="185">
        <f>IF($E757="One-off",0,F757)</f>
        <v>0</v>
      </c>
      <c r="M757" s="185">
        <f>IF($E757="One-off",0,F757)</f>
        <v>0</v>
      </c>
      <c r="N757" s="185">
        <f>IF($E757="One-off",0,F757)</f>
        <v>0</v>
      </c>
      <c r="O757" s="185">
        <f>IF($E757="One-off",0,F757)</f>
        <v>0</v>
      </c>
      <c r="P757" s="185">
        <f>IF($E757="One-off",0,F757)</f>
        <v>0</v>
      </c>
      <c r="Q757" s="185">
        <f>IF($E757="One-off",0,F757)</f>
        <v>0</v>
      </c>
      <c r="R757" s="185">
        <f>IF($E757="One-off",0,F757)</f>
        <v>0</v>
      </c>
      <c r="S757" s="185">
        <f>IF($E757="One-off",0,F757)</f>
        <v>0</v>
      </c>
      <c r="T757" s="185">
        <f>IF($E757="One-off",0,F757)</f>
        <v>0</v>
      </c>
      <c r="U757" s="237"/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85">
        <f>SUMIFS(Assumptions!$J$151:$J$164,Assumptions!$B$151:$B$164,$B758,Assumptions!$L$151:$L$164,"Yes")*(1+Assumptions!$F$137+Assumptions!$F$141)</f>
        <v>0</v>
      </c>
      <c r="G758" s="185">
        <f>IF($E758="One-off",0,F758)</f>
        <v>0</v>
      </c>
      <c r="H758" s="185">
        <f>IF($E758="One-off",0,F758)</f>
        <v>0</v>
      </c>
      <c r="I758" s="185">
        <f>IF($E758="One-off",0,F758)</f>
        <v>0</v>
      </c>
      <c r="J758" s="185">
        <f>IF($E758="One-off",0,F758)</f>
        <v>0</v>
      </c>
      <c r="K758" s="185">
        <f>IF($E758="One-off",0,F758)</f>
        <v>0</v>
      </c>
      <c r="L758" s="185">
        <f>IF($E758="One-off",0,F758)</f>
        <v>0</v>
      </c>
      <c r="M758" s="185">
        <f>IF($E758="One-off",0,F758)</f>
        <v>0</v>
      </c>
      <c r="N758" s="185">
        <f>IF($E758="One-off",0,F758)</f>
        <v>0</v>
      </c>
      <c r="O758" s="185">
        <f>IF($E758="One-off",0,F758)</f>
        <v>0</v>
      </c>
      <c r="P758" s="185">
        <f>IF($E758="One-off",0,F758)</f>
        <v>0</v>
      </c>
      <c r="Q758" s="185">
        <f>IF($E758="One-off",0,F758)</f>
        <v>0</v>
      </c>
      <c r="R758" s="185">
        <f>IF($E758="One-off",0,F758)</f>
        <v>0</v>
      </c>
      <c r="S758" s="185">
        <f>IF($E758="One-off",0,F758)</f>
        <v>0</v>
      </c>
      <c r="T758" s="185">
        <f>IF($E758="One-off",0,F758)</f>
        <v>0</v>
      </c>
      <c r="U758" s="237"/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85">
        <f>SUMIFS(Assumptions!$J$151:$J$164,Assumptions!$B$151:$B$164,$B759,Assumptions!$M$151:$M$164,"Yes")*(1+Assumptions!$F$137+Assumptions!$F$141)</f>
        <v>6423.9000000000005</v>
      </c>
      <c r="G759" s="185">
        <f>IF($E759="One-off",0,F759)</f>
        <v>6423.9000000000005</v>
      </c>
      <c r="H759" s="185">
        <f>IF($E759="One-off",0,F759)</f>
        <v>6423.9000000000005</v>
      </c>
      <c r="I759" s="185">
        <f>IF($E759="One-off",0,F759)</f>
        <v>6423.9000000000005</v>
      </c>
      <c r="J759" s="185">
        <f>IF($E759="One-off",0,F759)</f>
        <v>6423.9000000000005</v>
      </c>
      <c r="K759" s="185">
        <f>IF($E759="One-off",0,F759)</f>
        <v>6423.9000000000005</v>
      </c>
      <c r="L759" s="185">
        <f>IF($E759="One-off",0,F759)</f>
        <v>6423.9000000000005</v>
      </c>
      <c r="M759" s="185">
        <f>IF($E759="One-off",0,F759)</f>
        <v>6423.9000000000005</v>
      </c>
      <c r="N759" s="185">
        <f>IF($E759="One-off",0,F759)</f>
        <v>6423.9000000000005</v>
      </c>
      <c r="O759" s="185">
        <f>IF($E759="One-off",0,F759)</f>
        <v>6423.9000000000005</v>
      </c>
      <c r="P759" s="185">
        <f>IF($E759="One-off",0,F759)</f>
        <v>6423.9000000000005</v>
      </c>
      <c r="Q759" s="185">
        <f>IF($E759="One-off",0,F759)</f>
        <v>6423.9000000000005</v>
      </c>
      <c r="R759" s="185">
        <f>IF($E759="One-off",0,F759)</f>
        <v>6423.9000000000005</v>
      </c>
      <c r="S759" s="185">
        <f>IF($E759="One-off",0,F759)</f>
        <v>6423.9000000000005</v>
      </c>
      <c r="T759" s="185">
        <f>IF($E759="One-off",0,F759)</f>
        <v>6423.9000000000005</v>
      </c>
      <c r="U759" s="237"/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85">
        <f>SUMIFS(Assumptions!$J$151:$J$164,Assumptions!$B$151:$B$164,$B760,Assumptions!$N$151:$N$164,"Yes")*(1+Assumptions!$F$137+Assumptions!$F$141)</f>
        <v>0</v>
      </c>
      <c r="G760" s="185">
        <f>IF($E760="One-off",0,F760)</f>
        <v>0</v>
      </c>
      <c r="H760" s="185">
        <f>IF($E760="One-off",0,F760)</f>
        <v>0</v>
      </c>
      <c r="I760" s="185">
        <f>IF($E760="One-off",0,F760)</f>
        <v>0</v>
      </c>
      <c r="J760" s="185">
        <f>IF($E760="One-off",0,F760)</f>
        <v>0</v>
      </c>
      <c r="K760" s="185">
        <f>IF($E760="One-off",0,F760)</f>
        <v>0</v>
      </c>
      <c r="L760" s="185">
        <f>IF($E760="One-off",0,F760)</f>
        <v>0</v>
      </c>
      <c r="M760" s="185">
        <f>IF($E760="One-off",0,F760)</f>
        <v>0</v>
      </c>
      <c r="N760" s="185">
        <f>IF($E760="One-off",0,F760)</f>
        <v>0</v>
      </c>
      <c r="O760" s="185">
        <f>IF($E760="One-off",0,F760)</f>
        <v>0</v>
      </c>
      <c r="P760" s="185">
        <f>IF($E760="One-off",0,F760)</f>
        <v>0</v>
      </c>
      <c r="Q760" s="185">
        <f>IF($E760="One-off",0,F760)</f>
        <v>0</v>
      </c>
      <c r="R760" s="185">
        <f>IF($E760="One-off",0,F760)</f>
        <v>0</v>
      </c>
      <c r="S760" s="185">
        <f>IF($E760="One-off",0,F760)</f>
        <v>0</v>
      </c>
      <c r="T760" s="185">
        <f>IF($E760="One-off",0,F760)</f>
        <v>0</v>
      </c>
      <c r="U760" s="237"/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85">
        <f>SUMIFS(Assumptions!$J$151:$J$164,Assumptions!$B$151:$B$164,$B761,Assumptions!$O$151:$O$164,"Yes")*(1+Assumptions!$F$137+Assumptions!$F$141)</f>
        <v>6423.9000000000005</v>
      </c>
      <c r="G761" s="185">
        <f>IF($E761="One-off",0,F761)</f>
        <v>6423.9000000000005</v>
      </c>
      <c r="H761" s="185">
        <f>IF($E761="One-off",0,F761)</f>
        <v>6423.9000000000005</v>
      </c>
      <c r="I761" s="185">
        <f>IF($E761="One-off",0,F761)</f>
        <v>6423.9000000000005</v>
      </c>
      <c r="J761" s="185">
        <f>IF($E761="One-off",0,F761)</f>
        <v>6423.9000000000005</v>
      </c>
      <c r="K761" s="185">
        <f>IF($E761="One-off",0,F761)</f>
        <v>6423.9000000000005</v>
      </c>
      <c r="L761" s="185">
        <f>IF($E761="One-off",0,F761)</f>
        <v>6423.9000000000005</v>
      </c>
      <c r="M761" s="185">
        <f>IF($E761="One-off",0,F761)</f>
        <v>6423.9000000000005</v>
      </c>
      <c r="N761" s="185">
        <f>IF($E761="One-off",0,F761)</f>
        <v>6423.9000000000005</v>
      </c>
      <c r="O761" s="185">
        <f>IF($E761="One-off",0,F761)</f>
        <v>6423.9000000000005</v>
      </c>
      <c r="P761" s="185">
        <f>IF($E761="One-off",0,F761)</f>
        <v>6423.9000000000005</v>
      </c>
      <c r="Q761" s="185">
        <f>IF($E761="One-off",0,F761)</f>
        <v>6423.9000000000005</v>
      </c>
      <c r="R761" s="185">
        <f>IF($E761="One-off",0,F761)</f>
        <v>6423.9000000000005</v>
      </c>
      <c r="S761" s="185">
        <f>IF($E761="One-off",0,F761)</f>
        <v>6423.9000000000005</v>
      </c>
      <c r="T761" s="185">
        <f>IF($E761="One-off",0,F761)</f>
        <v>6423.9000000000005</v>
      </c>
      <c r="U761" s="237"/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F762" s="185"/>
      <c r="G762" s="185"/>
      <c r="H762" s="185"/>
      <c r="I762" s="185"/>
      <c r="J762" s="185"/>
      <c r="K762" s="185"/>
      <c r="L762" s="185"/>
      <c r="M762" s="185"/>
      <c r="N762" s="185"/>
      <c r="O762" s="185"/>
      <c r="P762" s="185"/>
      <c r="Q762" s="185"/>
      <c r="R762" s="185"/>
      <c r="S762" s="185"/>
      <c r="T762" s="185"/>
      <c r="U762" s="23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85">
        <f>SUMIFS(Assumptions!$J$151:$J$164,Assumptions!$B$151:$B$164,$B763,Assumptions!$K$151:$K$164,"Yes")*(1+Assumptions!$F$137+Assumptions!$F$141)</f>
        <v>4830.0000000000009</v>
      </c>
      <c r="G763" s="185">
        <f>IF($E763="One-off",0,F763)</f>
        <v>4830.0000000000009</v>
      </c>
      <c r="H763" s="185">
        <f>IF($E763="One-off",0,F763)</f>
        <v>4830.0000000000009</v>
      </c>
      <c r="I763" s="185">
        <f>IF($E763="One-off",0,F763)</f>
        <v>4830.0000000000009</v>
      </c>
      <c r="J763" s="185">
        <f>IF($E763="One-off",0,F763)</f>
        <v>4830.0000000000009</v>
      </c>
      <c r="K763" s="185">
        <f>IF($E763="One-off",0,F763)</f>
        <v>4830.0000000000009</v>
      </c>
      <c r="L763" s="185">
        <f>IF($E763="One-off",0,F763)</f>
        <v>4830.0000000000009</v>
      </c>
      <c r="M763" s="185">
        <f>IF($E763="One-off",0,F763)</f>
        <v>4830.0000000000009</v>
      </c>
      <c r="N763" s="185">
        <f>IF($E763="One-off",0,F763)</f>
        <v>4830.0000000000009</v>
      </c>
      <c r="O763" s="185">
        <f>IF($E763="One-off",0,F763)</f>
        <v>4830.0000000000009</v>
      </c>
      <c r="P763" s="185">
        <f>IF($E763="One-off",0,F763)</f>
        <v>4830.0000000000009</v>
      </c>
      <c r="Q763" s="185">
        <f>IF($E763="One-off",0,F763)</f>
        <v>4830.0000000000009</v>
      </c>
      <c r="R763" s="185">
        <f>IF($E763="One-off",0,F763)</f>
        <v>4830.0000000000009</v>
      </c>
      <c r="S763" s="185">
        <f>IF($E763="One-off",0,F763)</f>
        <v>4830.0000000000009</v>
      </c>
      <c r="T763" s="185">
        <f>IF($E763="One-off",0,F763)</f>
        <v>4830.0000000000009</v>
      </c>
      <c r="U763" s="237"/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85">
        <f>SUMIFS(Assumptions!$J$151:$J$164,Assumptions!$B$151:$B$164,$B764,Assumptions!$L$151:$L$164,"Yes")*(1+Assumptions!$F$137+Assumptions!$F$141)</f>
        <v>12388.055555555557</v>
      </c>
      <c r="G764" s="185">
        <f>IF($E764="One-off",0,F764)</f>
        <v>12388.055555555557</v>
      </c>
      <c r="H764" s="185">
        <f>IF($E764="One-off",0,F764)</f>
        <v>12388.055555555557</v>
      </c>
      <c r="I764" s="185">
        <f>IF($E764="One-off",0,F764)</f>
        <v>12388.055555555557</v>
      </c>
      <c r="J764" s="185">
        <f>IF($E764="One-off",0,F764)</f>
        <v>12388.055555555557</v>
      </c>
      <c r="K764" s="185">
        <f>IF($E764="One-off",0,F764)</f>
        <v>12388.055555555557</v>
      </c>
      <c r="L764" s="185">
        <f>IF($E764="One-off",0,F764)</f>
        <v>12388.055555555557</v>
      </c>
      <c r="M764" s="185">
        <f>IF($E764="One-off",0,F764)</f>
        <v>12388.055555555557</v>
      </c>
      <c r="N764" s="185">
        <f>IF($E764="One-off",0,F764)</f>
        <v>12388.055555555557</v>
      </c>
      <c r="O764" s="185">
        <f>IF($E764="One-off",0,F764)</f>
        <v>12388.055555555557</v>
      </c>
      <c r="P764" s="185">
        <f>IF($E764="One-off",0,F764)</f>
        <v>12388.055555555557</v>
      </c>
      <c r="Q764" s="185">
        <f>IF($E764="One-off",0,F764)</f>
        <v>12388.055555555557</v>
      </c>
      <c r="R764" s="185">
        <f>IF($E764="One-off",0,F764)</f>
        <v>12388.055555555557</v>
      </c>
      <c r="S764" s="185">
        <f>IF($E764="One-off",0,F764)</f>
        <v>12388.055555555557</v>
      </c>
      <c r="T764" s="185">
        <f>IF($E764="One-off",0,F764)</f>
        <v>12388.055555555557</v>
      </c>
      <c r="U764" s="237"/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85">
        <f>SUMIFS(Assumptions!$J$151:$J$164,Assumptions!$B$151:$B$164,$B765,Assumptions!$M$151:$M$164,"Yes")*(1+Assumptions!$F$137+Assumptions!$F$141)</f>
        <v>12388.055555555557</v>
      </c>
      <c r="G765" s="185">
        <f>IF($E765="One-off",0,F765)</f>
        <v>12388.055555555557</v>
      </c>
      <c r="H765" s="185">
        <f>IF($E765="One-off",0,F765)</f>
        <v>12388.055555555557</v>
      </c>
      <c r="I765" s="185">
        <f>IF($E765="One-off",0,F765)</f>
        <v>12388.055555555557</v>
      </c>
      <c r="J765" s="185">
        <f>IF($E765="One-off",0,F765)</f>
        <v>12388.055555555557</v>
      </c>
      <c r="K765" s="185">
        <f>IF($E765="One-off",0,F765)</f>
        <v>12388.055555555557</v>
      </c>
      <c r="L765" s="185">
        <f>IF($E765="One-off",0,F765)</f>
        <v>12388.055555555557</v>
      </c>
      <c r="M765" s="185">
        <f>IF($E765="One-off",0,F765)</f>
        <v>12388.055555555557</v>
      </c>
      <c r="N765" s="185">
        <f>IF($E765="One-off",0,F765)</f>
        <v>12388.055555555557</v>
      </c>
      <c r="O765" s="185">
        <f>IF($E765="One-off",0,F765)</f>
        <v>12388.055555555557</v>
      </c>
      <c r="P765" s="185">
        <f>IF($E765="One-off",0,F765)</f>
        <v>12388.055555555557</v>
      </c>
      <c r="Q765" s="185">
        <f>IF($E765="One-off",0,F765)</f>
        <v>12388.055555555557</v>
      </c>
      <c r="R765" s="185">
        <f>IF($E765="One-off",0,F765)</f>
        <v>12388.055555555557</v>
      </c>
      <c r="S765" s="185">
        <f>IF($E765="One-off",0,F765)</f>
        <v>12388.055555555557</v>
      </c>
      <c r="T765" s="185">
        <f>IF($E765="One-off",0,F765)</f>
        <v>12388.055555555557</v>
      </c>
      <c r="U765" s="237"/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85">
        <f>SUMIFS(Assumptions!$J$151:$J$164,Assumptions!$B$151:$B$164,$B766,Assumptions!$N$151:$N$164,"Yes")*(1+Assumptions!$F$137+Assumptions!$F$141)</f>
        <v>12388.055555555557</v>
      </c>
      <c r="G766" s="185">
        <f>IF($E766="One-off",0,F766)</f>
        <v>12388.055555555557</v>
      </c>
      <c r="H766" s="185">
        <f>IF($E766="One-off",0,F766)</f>
        <v>12388.055555555557</v>
      </c>
      <c r="I766" s="185">
        <f>IF($E766="One-off",0,F766)</f>
        <v>12388.055555555557</v>
      </c>
      <c r="J766" s="185">
        <f>IF($E766="One-off",0,F766)</f>
        <v>12388.055555555557</v>
      </c>
      <c r="K766" s="185">
        <f>IF($E766="One-off",0,F766)</f>
        <v>12388.055555555557</v>
      </c>
      <c r="L766" s="185">
        <f>IF($E766="One-off",0,F766)</f>
        <v>12388.055555555557</v>
      </c>
      <c r="M766" s="185">
        <f>IF($E766="One-off",0,F766)</f>
        <v>12388.055555555557</v>
      </c>
      <c r="N766" s="185">
        <f>IF($E766="One-off",0,F766)</f>
        <v>12388.055555555557</v>
      </c>
      <c r="O766" s="185">
        <f>IF($E766="One-off",0,F766)</f>
        <v>12388.055555555557</v>
      </c>
      <c r="P766" s="185">
        <f>IF($E766="One-off",0,F766)</f>
        <v>12388.055555555557</v>
      </c>
      <c r="Q766" s="185">
        <f>IF($E766="One-off",0,F766)</f>
        <v>12388.055555555557</v>
      </c>
      <c r="R766" s="185">
        <f>IF($E766="One-off",0,F766)</f>
        <v>12388.055555555557</v>
      </c>
      <c r="S766" s="185">
        <f>IF($E766="One-off",0,F766)</f>
        <v>12388.055555555557</v>
      </c>
      <c r="T766" s="185">
        <f>IF($E766="One-off",0,F766)</f>
        <v>12388.055555555557</v>
      </c>
      <c r="U766" s="237"/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85">
        <f>SUMIFS(Assumptions!$J$151:$J$164,Assumptions!$B$151:$B$164,$B767,Assumptions!$O$151:$O$164,"Yes")*(1+Assumptions!$F$137+Assumptions!$F$141)</f>
        <v>12388.055555555557</v>
      </c>
      <c r="G767" s="185">
        <f>IF($E767="One-off",0,F767)</f>
        <v>12388.055555555557</v>
      </c>
      <c r="H767" s="185">
        <f>IF($E767="One-off",0,F767)</f>
        <v>12388.055555555557</v>
      </c>
      <c r="I767" s="185">
        <f>IF($E767="One-off",0,F767)</f>
        <v>12388.055555555557</v>
      </c>
      <c r="J767" s="185">
        <f>IF($E767="One-off",0,F767)</f>
        <v>12388.055555555557</v>
      </c>
      <c r="K767" s="185">
        <f>IF($E767="One-off",0,F767)</f>
        <v>12388.055555555557</v>
      </c>
      <c r="L767" s="185">
        <f>IF($E767="One-off",0,F767)</f>
        <v>12388.055555555557</v>
      </c>
      <c r="M767" s="185">
        <f>IF($E767="One-off",0,F767)</f>
        <v>12388.055555555557</v>
      </c>
      <c r="N767" s="185">
        <f>IF($E767="One-off",0,F767)</f>
        <v>12388.055555555557</v>
      </c>
      <c r="O767" s="185">
        <f>IF($E767="One-off",0,F767)</f>
        <v>12388.055555555557</v>
      </c>
      <c r="P767" s="185">
        <f>IF($E767="One-off",0,F767)</f>
        <v>12388.055555555557</v>
      </c>
      <c r="Q767" s="185">
        <f>IF($E767="One-off",0,F767)</f>
        <v>12388.055555555557</v>
      </c>
      <c r="R767" s="185">
        <f>IF($E767="One-off",0,F767)</f>
        <v>12388.055555555557</v>
      </c>
      <c r="S767" s="185">
        <f>IF($E767="One-off",0,F767)</f>
        <v>12388.055555555557</v>
      </c>
      <c r="T767" s="185">
        <f>IF($E767="One-off",0,F767)</f>
        <v>12388.055555555557</v>
      </c>
      <c r="U767" s="237"/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F768" s="185"/>
      <c r="G768" s="185"/>
      <c r="H768" s="185"/>
      <c r="I768" s="185"/>
      <c r="J768" s="185"/>
      <c r="K768" s="185"/>
      <c r="L768" s="185"/>
      <c r="M768" s="185"/>
      <c r="N768" s="185"/>
      <c r="O768" s="185"/>
      <c r="P768" s="185"/>
      <c r="Q768" s="185"/>
      <c r="R768" s="185"/>
      <c r="S768" s="185"/>
      <c r="T768" s="185"/>
      <c r="U768" s="23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85">
        <f>SUMIFS(Assumptions!$J$151:$J$164,Assumptions!$B$151:$B$164,$B769,Assumptions!$K$151:$K$164,"Yes")*(1+Assumptions!$F$137+Assumptions!$F$141)</f>
        <v>0</v>
      </c>
      <c r="G769" s="185">
        <f>IF($E769="One-off",0,F769)</f>
        <v>0</v>
      </c>
      <c r="H769" s="185">
        <f>IF($E769="One-off",0,F769)</f>
        <v>0</v>
      </c>
      <c r="I769" s="185">
        <f>IF($E769="One-off",0,F769)</f>
        <v>0</v>
      </c>
      <c r="J769" s="185">
        <f>IF($E769="One-off",0,F769)</f>
        <v>0</v>
      </c>
      <c r="K769" s="185">
        <f>IF($E769="One-off",0,F769)</f>
        <v>0</v>
      </c>
      <c r="L769" s="185">
        <f>IF($E769="One-off",0,F769)</f>
        <v>0</v>
      </c>
      <c r="M769" s="185">
        <f>IF($E769="One-off",0,F769)</f>
        <v>0</v>
      </c>
      <c r="N769" s="185">
        <f>IF($E769="One-off",0,F769)</f>
        <v>0</v>
      </c>
      <c r="O769" s="185">
        <f>IF($E769="One-off",0,F769)</f>
        <v>0</v>
      </c>
      <c r="P769" s="185">
        <f>IF($E769="One-off",0,F769)</f>
        <v>0</v>
      </c>
      <c r="Q769" s="185">
        <f>IF($E769="One-off",0,F769)</f>
        <v>0</v>
      </c>
      <c r="R769" s="185">
        <f>IF($E769="One-off",0,F769)</f>
        <v>0</v>
      </c>
      <c r="S769" s="185">
        <f>IF($E769="One-off",0,F769)</f>
        <v>0</v>
      </c>
      <c r="T769" s="185">
        <f>IF($E769="One-off",0,F769)</f>
        <v>0</v>
      </c>
      <c r="U769" s="237"/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85">
        <f>SUMIFS(Assumptions!$J$151:$J$164,Assumptions!$B$151:$B$164,$B770,Assumptions!$L$151:$L$164,"Yes")*(1+Assumptions!$F$137+Assumptions!$F$141)</f>
        <v>0</v>
      </c>
      <c r="G770" s="185">
        <f>IF($E770="One-off",0,F770)</f>
        <v>0</v>
      </c>
      <c r="H770" s="185">
        <f>IF($E770="One-off",0,F770)</f>
        <v>0</v>
      </c>
      <c r="I770" s="185">
        <f>IF($E770="One-off",0,F770)</f>
        <v>0</v>
      </c>
      <c r="J770" s="185">
        <f>IF($E770="One-off",0,F770)</f>
        <v>0</v>
      </c>
      <c r="K770" s="185">
        <f>IF($E770="One-off",0,F770)</f>
        <v>0</v>
      </c>
      <c r="L770" s="185">
        <f>IF($E770="One-off",0,F770)</f>
        <v>0</v>
      </c>
      <c r="M770" s="185">
        <f>IF($E770="One-off",0,F770)</f>
        <v>0</v>
      </c>
      <c r="N770" s="185">
        <f>IF($E770="One-off",0,F770)</f>
        <v>0</v>
      </c>
      <c r="O770" s="185">
        <f>IF($E770="One-off",0,F770)</f>
        <v>0</v>
      </c>
      <c r="P770" s="185">
        <f>IF($E770="One-off",0,F770)</f>
        <v>0</v>
      </c>
      <c r="Q770" s="185">
        <f>IF($E770="One-off",0,F770)</f>
        <v>0</v>
      </c>
      <c r="R770" s="185">
        <f>IF($E770="One-off",0,F770)</f>
        <v>0</v>
      </c>
      <c r="S770" s="185">
        <f>IF($E770="One-off",0,F770)</f>
        <v>0</v>
      </c>
      <c r="T770" s="185">
        <f>IF($E770="One-off",0,F770)</f>
        <v>0</v>
      </c>
      <c r="U770" s="237"/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85">
        <f>SUMIFS(Assumptions!$J$151:$J$164,Assumptions!$B$151:$B$164,$B771,Assumptions!$M$151:$M$164,"Yes")*(1+Assumptions!$F$137+Assumptions!$F$141)</f>
        <v>0</v>
      </c>
      <c r="G771" s="185">
        <f>IF($E771="One-off",0,F771)</f>
        <v>0</v>
      </c>
      <c r="H771" s="185">
        <f>IF($E771="One-off",0,F771)</f>
        <v>0</v>
      </c>
      <c r="I771" s="185">
        <f>IF($E771="One-off",0,F771)</f>
        <v>0</v>
      </c>
      <c r="J771" s="185">
        <f>IF($E771="One-off",0,F771)</f>
        <v>0</v>
      </c>
      <c r="K771" s="185">
        <f>IF($E771="One-off",0,F771)</f>
        <v>0</v>
      </c>
      <c r="L771" s="185">
        <f>IF($E771="One-off",0,F771)</f>
        <v>0</v>
      </c>
      <c r="M771" s="185">
        <f>IF($E771="One-off",0,F771)</f>
        <v>0</v>
      </c>
      <c r="N771" s="185">
        <f>IF($E771="One-off",0,F771)</f>
        <v>0</v>
      </c>
      <c r="O771" s="185">
        <f>IF($E771="One-off",0,F771)</f>
        <v>0</v>
      </c>
      <c r="P771" s="185">
        <f>IF($E771="One-off",0,F771)</f>
        <v>0</v>
      </c>
      <c r="Q771" s="185">
        <f>IF($E771="One-off",0,F771)</f>
        <v>0</v>
      </c>
      <c r="R771" s="185">
        <f>IF($E771="One-off",0,F771)</f>
        <v>0</v>
      </c>
      <c r="S771" s="185">
        <f>IF($E771="One-off",0,F771)</f>
        <v>0</v>
      </c>
      <c r="T771" s="185">
        <f>IF($E771="One-off",0,F771)</f>
        <v>0</v>
      </c>
      <c r="U771" s="237"/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85">
        <f>SUMIFS(Assumptions!$J$151:$J$164,Assumptions!$B$151:$B$164,$B772,Assumptions!$N$151:$N$164,"Yes")*(1+Assumptions!$F$137+Assumptions!$F$141)</f>
        <v>103845.00000000001</v>
      </c>
      <c r="G772" s="185">
        <f>IF($E772="One-off",0,F772)</f>
        <v>103845.00000000001</v>
      </c>
      <c r="H772" s="185">
        <f>IF($E772="One-off",0,F772)</f>
        <v>103845.00000000001</v>
      </c>
      <c r="I772" s="185">
        <f>IF($E772="One-off",0,F772)</f>
        <v>103845.00000000001</v>
      </c>
      <c r="J772" s="185">
        <f>IF($E772="One-off",0,F772)</f>
        <v>103845.00000000001</v>
      </c>
      <c r="K772" s="185">
        <f>IF($E772="One-off",0,F772)</f>
        <v>103845.00000000001</v>
      </c>
      <c r="L772" s="185">
        <f>IF($E772="One-off",0,F772)</f>
        <v>103845.00000000001</v>
      </c>
      <c r="M772" s="185">
        <f>IF($E772="One-off",0,F772)</f>
        <v>103845.00000000001</v>
      </c>
      <c r="N772" s="185">
        <f>IF($E772="One-off",0,F772)</f>
        <v>103845.00000000001</v>
      </c>
      <c r="O772" s="185">
        <f>IF($E772="One-off",0,F772)</f>
        <v>103845.00000000001</v>
      </c>
      <c r="P772" s="185">
        <f>IF($E772="One-off",0,F772)</f>
        <v>103845.00000000001</v>
      </c>
      <c r="Q772" s="185">
        <f>IF($E772="One-off",0,F772)</f>
        <v>103845.00000000001</v>
      </c>
      <c r="R772" s="185">
        <f>IF($E772="One-off",0,F772)</f>
        <v>103845.00000000001</v>
      </c>
      <c r="S772" s="185">
        <f>IF($E772="One-off",0,F772)</f>
        <v>103845.00000000001</v>
      </c>
      <c r="T772" s="185">
        <f>IF($E772="One-off",0,F772)</f>
        <v>103845.00000000001</v>
      </c>
      <c r="U772" s="237"/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85">
        <f>SUMIFS(Assumptions!$J$151:$J$164,Assumptions!$B$151:$B$164,$B773,Assumptions!$O$151:$O$164,"Yes")*(1+Assumptions!$F$137+Assumptions!$F$141)</f>
        <v>103845.00000000001</v>
      </c>
      <c r="G773" s="185">
        <f>IF($E773="One-off",0,F773)</f>
        <v>103845.00000000001</v>
      </c>
      <c r="H773" s="185">
        <f>IF($E773="One-off",0,F773)</f>
        <v>103845.00000000001</v>
      </c>
      <c r="I773" s="185">
        <f>IF($E773="One-off",0,F773)</f>
        <v>103845.00000000001</v>
      </c>
      <c r="J773" s="185">
        <f>IF($E773="One-off",0,F773)</f>
        <v>103845.00000000001</v>
      </c>
      <c r="K773" s="185">
        <f>IF($E773="One-off",0,F773)</f>
        <v>103845.00000000001</v>
      </c>
      <c r="L773" s="185">
        <f>IF($E773="One-off",0,F773)</f>
        <v>103845.00000000001</v>
      </c>
      <c r="M773" s="185">
        <f>IF($E773="One-off",0,F773)</f>
        <v>103845.00000000001</v>
      </c>
      <c r="N773" s="185">
        <f>IF($E773="One-off",0,F773)</f>
        <v>103845.00000000001</v>
      </c>
      <c r="O773" s="185">
        <f>IF($E773="One-off",0,F773)</f>
        <v>103845.00000000001</v>
      </c>
      <c r="P773" s="185">
        <f>IF($E773="One-off",0,F773)</f>
        <v>103845.00000000001</v>
      </c>
      <c r="Q773" s="185">
        <f>IF($E773="One-off",0,F773)</f>
        <v>103845.00000000001</v>
      </c>
      <c r="R773" s="185">
        <f>IF($E773="One-off",0,F773)</f>
        <v>103845.00000000001</v>
      </c>
      <c r="S773" s="185">
        <f>IF($E773="One-off",0,F773)</f>
        <v>103845.00000000001</v>
      </c>
      <c r="T773" s="185">
        <f>IF($E773="One-off",0,F773)</f>
        <v>103845.00000000001</v>
      </c>
      <c r="U773" s="237"/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F774" s="185"/>
      <c r="G774" s="185"/>
      <c r="H774" s="185"/>
      <c r="I774" s="185"/>
      <c r="J774" s="185"/>
      <c r="K774" s="185"/>
      <c r="L774" s="185"/>
      <c r="M774" s="185"/>
      <c r="N774" s="185"/>
      <c r="O774" s="185"/>
      <c r="P774" s="185"/>
      <c r="Q774" s="185"/>
      <c r="R774" s="185"/>
      <c r="S774" s="185"/>
      <c r="T774" s="185"/>
      <c r="U774" s="23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85">
        <f>SUMIFS(Assumptions!$J$151:$J$164,Assumptions!$B$151:$B$164,$B775,Assumptions!$K$151:$K$164,"Yes")*(1+Assumptions!$F$137+Assumptions!$F$141)</f>
        <v>0</v>
      </c>
      <c r="G775" s="185">
        <f>IF($E775="One-off",0,F775)</f>
        <v>0</v>
      </c>
      <c r="H775" s="185">
        <f>IF($E775="One-off",0,F775)</f>
        <v>0</v>
      </c>
      <c r="I775" s="185">
        <f>IF($E775="One-off",0,F775)</f>
        <v>0</v>
      </c>
      <c r="J775" s="185">
        <f>IF($E775="One-off",0,F775)</f>
        <v>0</v>
      </c>
      <c r="K775" s="185">
        <f>IF($E775="One-off",0,F775)</f>
        <v>0</v>
      </c>
      <c r="L775" s="185">
        <f>IF($E775="One-off",0,F775)</f>
        <v>0</v>
      </c>
      <c r="M775" s="185">
        <f>IF($E775="One-off",0,F775)</f>
        <v>0</v>
      </c>
      <c r="N775" s="185">
        <f>IF($E775="One-off",0,F775)</f>
        <v>0</v>
      </c>
      <c r="O775" s="185">
        <f>IF($E775="One-off",0,F775)</f>
        <v>0</v>
      </c>
      <c r="P775" s="185">
        <f>IF($E775="One-off",0,F775)</f>
        <v>0</v>
      </c>
      <c r="Q775" s="185">
        <f>IF($E775="One-off",0,F775)</f>
        <v>0</v>
      </c>
      <c r="R775" s="185">
        <f>IF($E775="One-off",0,F775)</f>
        <v>0</v>
      </c>
      <c r="S775" s="185">
        <f>IF($E775="One-off",0,F775)</f>
        <v>0</v>
      </c>
      <c r="T775" s="185">
        <f>IF($E775="One-off",0,F775)</f>
        <v>0</v>
      </c>
      <c r="U775" s="237"/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85">
        <f>SUMIFS(Assumptions!$J$151:$J$164,Assumptions!$B$151:$B$164,$B776,Assumptions!$L$151:$L$164,"Yes")*(1+Assumptions!$F$137+Assumptions!$F$141)</f>
        <v>0</v>
      </c>
      <c r="G776" s="185">
        <f>IF($E776="One-off",0,F776)</f>
        <v>0</v>
      </c>
      <c r="H776" s="185">
        <f>IF($E776="One-off",0,F776)</f>
        <v>0</v>
      </c>
      <c r="I776" s="185">
        <f>IF($E776="One-off",0,F776)</f>
        <v>0</v>
      </c>
      <c r="J776" s="185">
        <f>IF($E776="One-off",0,F776)</f>
        <v>0</v>
      </c>
      <c r="K776" s="185">
        <f>IF($E776="One-off",0,F776)</f>
        <v>0</v>
      </c>
      <c r="L776" s="185">
        <f>IF($E776="One-off",0,F776)</f>
        <v>0</v>
      </c>
      <c r="M776" s="185">
        <f>IF($E776="One-off",0,F776)</f>
        <v>0</v>
      </c>
      <c r="N776" s="185">
        <f>IF($E776="One-off",0,F776)</f>
        <v>0</v>
      </c>
      <c r="O776" s="185">
        <f>IF($E776="One-off",0,F776)</f>
        <v>0</v>
      </c>
      <c r="P776" s="185">
        <f>IF($E776="One-off",0,F776)</f>
        <v>0</v>
      </c>
      <c r="Q776" s="185">
        <f>IF($E776="One-off",0,F776)</f>
        <v>0</v>
      </c>
      <c r="R776" s="185">
        <f>IF($E776="One-off",0,F776)</f>
        <v>0</v>
      </c>
      <c r="S776" s="185">
        <f>IF($E776="One-off",0,F776)</f>
        <v>0</v>
      </c>
      <c r="T776" s="185">
        <f>IF($E776="One-off",0,F776)</f>
        <v>0</v>
      </c>
      <c r="U776" s="237"/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85">
        <f>SUMIFS(Assumptions!$J$151:$J$164,Assumptions!$B$151:$B$164,$B777,Assumptions!$M$151:$M$164,"Yes")*(1+Assumptions!$F$137+Assumptions!$F$141)</f>
        <v>0</v>
      </c>
      <c r="G777" s="185">
        <f>IF($E777="One-off",0,F777)</f>
        <v>0</v>
      </c>
      <c r="H777" s="185">
        <f>IF($E777="One-off",0,F777)</f>
        <v>0</v>
      </c>
      <c r="I777" s="185">
        <f>IF($E777="One-off",0,F777)</f>
        <v>0</v>
      </c>
      <c r="J777" s="185">
        <f>IF($E777="One-off",0,F777)</f>
        <v>0</v>
      </c>
      <c r="K777" s="185">
        <f>IF($E777="One-off",0,F777)</f>
        <v>0</v>
      </c>
      <c r="L777" s="185">
        <f>IF($E777="One-off",0,F777)</f>
        <v>0</v>
      </c>
      <c r="M777" s="185">
        <f>IF($E777="One-off",0,F777)</f>
        <v>0</v>
      </c>
      <c r="N777" s="185">
        <f>IF($E777="One-off",0,F777)</f>
        <v>0</v>
      </c>
      <c r="O777" s="185">
        <f>IF($E777="One-off",0,F777)</f>
        <v>0</v>
      </c>
      <c r="P777" s="185">
        <f>IF($E777="One-off",0,F777)</f>
        <v>0</v>
      </c>
      <c r="Q777" s="185">
        <f>IF($E777="One-off",0,F777)</f>
        <v>0</v>
      </c>
      <c r="R777" s="185">
        <f>IF($E777="One-off",0,F777)</f>
        <v>0</v>
      </c>
      <c r="S777" s="185">
        <f>IF($E777="One-off",0,F777)</f>
        <v>0</v>
      </c>
      <c r="T777" s="185">
        <f>IF($E777="One-off",0,F777)</f>
        <v>0</v>
      </c>
      <c r="U777" s="237"/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85">
        <f>SUMIFS(Assumptions!$J$151:$J$164,Assumptions!$B$151:$B$164,$B778,Assumptions!$N$151:$N$164,"Yes")*(1+Assumptions!$F$137+Assumptions!$F$141)</f>
        <v>36828.750000000007</v>
      </c>
      <c r="G778" s="185">
        <f>IF($E778="One-off",0,F778)</f>
        <v>36828.750000000007</v>
      </c>
      <c r="H778" s="185">
        <f>IF($E778="One-off",0,F778)</f>
        <v>36828.750000000007</v>
      </c>
      <c r="I778" s="185">
        <f>IF($E778="One-off",0,F778)</f>
        <v>36828.750000000007</v>
      </c>
      <c r="J778" s="185">
        <f>IF($E778="One-off",0,F778)</f>
        <v>36828.750000000007</v>
      </c>
      <c r="K778" s="185">
        <f>IF($E778="One-off",0,F778)</f>
        <v>36828.750000000007</v>
      </c>
      <c r="L778" s="185">
        <f>IF($E778="One-off",0,F778)</f>
        <v>36828.750000000007</v>
      </c>
      <c r="M778" s="185">
        <f>IF($E778="One-off",0,F778)</f>
        <v>36828.750000000007</v>
      </c>
      <c r="N778" s="185">
        <f>IF($E778="One-off",0,F778)</f>
        <v>36828.750000000007</v>
      </c>
      <c r="O778" s="185">
        <f>IF($E778="One-off",0,F778)</f>
        <v>36828.750000000007</v>
      </c>
      <c r="P778" s="185">
        <f>IF($E778="One-off",0,F778)</f>
        <v>36828.750000000007</v>
      </c>
      <c r="Q778" s="185">
        <f>IF($E778="One-off",0,F778)</f>
        <v>36828.750000000007</v>
      </c>
      <c r="R778" s="185">
        <f>IF($E778="One-off",0,F778)</f>
        <v>36828.750000000007</v>
      </c>
      <c r="S778" s="185">
        <f>IF($E778="One-off",0,F778)</f>
        <v>36828.750000000007</v>
      </c>
      <c r="T778" s="185">
        <f>IF($E778="One-off",0,F778)</f>
        <v>36828.750000000007</v>
      </c>
      <c r="U778" s="237"/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85">
        <f>SUMIFS(Assumptions!$J$151:$J$164,Assumptions!$B$151:$B$164,$B779,Assumptions!$O$151:$O$164,"Yes")*(1+Assumptions!$F$137+Assumptions!$F$141)</f>
        <v>36828.750000000007</v>
      </c>
      <c r="G779" s="185">
        <f>IF($E779="One-off",0,F779)</f>
        <v>36828.750000000007</v>
      </c>
      <c r="H779" s="185">
        <f>IF($E779="One-off",0,F779)</f>
        <v>36828.750000000007</v>
      </c>
      <c r="I779" s="185">
        <f>IF($E779="One-off",0,F779)</f>
        <v>36828.750000000007</v>
      </c>
      <c r="J779" s="185">
        <f>IF($E779="One-off",0,F779)</f>
        <v>36828.750000000007</v>
      </c>
      <c r="K779" s="185">
        <f>IF($E779="One-off",0,F779)</f>
        <v>36828.750000000007</v>
      </c>
      <c r="L779" s="185">
        <f>IF($E779="One-off",0,F779)</f>
        <v>36828.750000000007</v>
      </c>
      <c r="M779" s="185">
        <f>IF($E779="One-off",0,F779)</f>
        <v>36828.750000000007</v>
      </c>
      <c r="N779" s="185">
        <f>IF($E779="One-off",0,F779)</f>
        <v>36828.750000000007</v>
      </c>
      <c r="O779" s="185">
        <f>IF($E779="One-off",0,F779)</f>
        <v>36828.750000000007</v>
      </c>
      <c r="P779" s="185">
        <f>IF($E779="One-off",0,F779)</f>
        <v>36828.750000000007</v>
      </c>
      <c r="Q779" s="185">
        <f>IF($E779="One-off",0,F779)</f>
        <v>36828.750000000007</v>
      </c>
      <c r="R779" s="185">
        <f>IF($E779="One-off",0,F779)</f>
        <v>36828.750000000007</v>
      </c>
      <c r="S779" s="185">
        <f>IF($E779="One-off",0,F779)</f>
        <v>36828.750000000007</v>
      </c>
      <c r="T779" s="185">
        <f>IF($E779="One-off",0,F779)</f>
        <v>36828.750000000007</v>
      </c>
      <c r="U779" s="237"/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F780" s="185"/>
      <c r="G780" s="185"/>
      <c r="H780" s="185"/>
      <c r="I780" s="185"/>
      <c r="J780" s="185"/>
      <c r="K780" s="185"/>
      <c r="L780" s="185"/>
      <c r="M780" s="185"/>
      <c r="N780" s="185"/>
      <c r="O780" s="185"/>
      <c r="P780" s="185"/>
      <c r="Q780" s="185"/>
      <c r="R780" s="185"/>
      <c r="S780" s="185"/>
      <c r="T780" s="185"/>
      <c r="U780" s="23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85">
        <f>SUMIFS(Assumptions!$J$151:$J$164,Assumptions!$B$151:$B$164,$B781,Assumptions!$K$151:$K$164,"Yes")*(1+Assumptions!$F$137+Assumptions!$F$141)</f>
        <v>0</v>
      </c>
      <c r="G781" s="185">
        <f>IF($E781="One-off",0,F781)</f>
        <v>0</v>
      </c>
      <c r="H781" s="185">
        <f>IF($E781="One-off",0,F781)</f>
        <v>0</v>
      </c>
      <c r="I781" s="185">
        <f>IF($E781="One-off",0,F781)</f>
        <v>0</v>
      </c>
      <c r="J781" s="185">
        <f>IF($E781="One-off",0,F781)</f>
        <v>0</v>
      </c>
      <c r="K781" s="185">
        <f>IF($E781="One-off",0,F781)</f>
        <v>0</v>
      </c>
      <c r="L781" s="185">
        <f>IF($E781="One-off",0,F781)</f>
        <v>0</v>
      </c>
      <c r="M781" s="185">
        <f>IF($E781="One-off",0,F781)</f>
        <v>0</v>
      </c>
      <c r="N781" s="185">
        <f>IF($E781="One-off",0,F781)</f>
        <v>0</v>
      </c>
      <c r="O781" s="185">
        <f>IF($E781="One-off",0,F781)</f>
        <v>0</v>
      </c>
      <c r="P781" s="185">
        <f>IF($E781="One-off",0,F781)</f>
        <v>0</v>
      </c>
      <c r="Q781" s="185">
        <f>IF($E781="One-off",0,F781)</f>
        <v>0</v>
      </c>
      <c r="R781" s="185">
        <f>IF($E781="One-off",0,F781)</f>
        <v>0</v>
      </c>
      <c r="S781" s="185">
        <f>IF($E781="One-off",0,F781)</f>
        <v>0</v>
      </c>
      <c r="T781" s="185">
        <f>IF($E781="One-off",0,F781)</f>
        <v>0</v>
      </c>
      <c r="U781" s="237"/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85">
        <f>SUMIFS(Assumptions!$J$151:$J$164,Assumptions!$B$151:$B$164,$B782,Assumptions!$L$151:$L$164,"Yes")*(1+Assumptions!$F$137+Assumptions!$F$141)</f>
        <v>0</v>
      </c>
      <c r="G782" s="185">
        <f>IF($E782="One-off",0,F782)</f>
        <v>0</v>
      </c>
      <c r="H782" s="185">
        <f>IF($E782="One-off",0,F782)</f>
        <v>0</v>
      </c>
      <c r="I782" s="185">
        <f>IF($E782="One-off",0,F782)</f>
        <v>0</v>
      </c>
      <c r="J782" s="185">
        <f>IF($E782="One-off",0,F782)</f>
        <v>0</v>
      </c>
      <c r="K782" s="185">
        <f>IF($E782="One-off",0,F782)</f>
        <v>0</v>
      </c>
      <c r="L782" s="185">
        <f>IF($E782="One-off",0,F782)</f>
        <v>0</v>
      </c>
      <c r="M782" s="185">
        <f>IF($E782="One-off",0,F782)</f>
        <v>0</v>
      </c>
      <c r="N782" s="185">
        <f>IF($E782="One-off",0,F782)</f>
        <v>0</v>
      </c>
      <c r="O782" s="185">
        <f>IF($E782="One-off",0,F782)</f>
        <v>0</v>
      </c>
      <c r="P782" s="185">
        <f>IF($E782="One-off",0,F782)</f>
        <v>0</v>
      </c>
      <c r="Q782" s="185">
        <f>IF($E782="One-off",0,F782)</f>
        <v>0</v>
      </c>
      <c r="R782" s="185">
        <f>IF($E782="One-off",0,F782)</f>
        <v>0</v>
      </c>
      <c r="S782" s="185">
        <f>IF($E782="One-off",0,F782)</f>
        <v>0</v>
      </c>
      <c r="T782" s="185">
        <f>IF($E782="One-off",0,F782)</f>
        <v>0</v>
      </c>
      <c r="U782" s="237"/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85">
        <f>SUMIFS(Assumptions!$J$151:$J$164,Assumptions!$B$151:$B$164,$B783,Assumptions!$M$151:$M$164,"Yes")*(1+Assumptions!$F$137+Assumptions!$F$141)</f>
        <v>0</v>
      </c>
      <c r="G783" s="185">
        <f>IF($E783="One-off",0,F783)</f>
        <v>0</v>
      </c>
      <c r="H783" s="185">
        <f>IF($E783="One-off",0,F783)</f>
        <v>0</v>
      </c>
      <c r="I783" s="185">
        <f>IF($E783="One-off",0,F783)</f>
        <v>0</v>
      </c>
      <c r="J783" s="185">
        <f>IF($E783="One-off",0,F783)</f>
        <v>0</v>
      </c>
      <c r="K783" s="185">
        <f>IF($E783="One-off",0,F783)</f>
        <v>0</v>
      </c>
      <c r="L783" s="185">
        <f>IF($E783="One-off",0,F783)</f>
        <v>0</v>
      </c>
      <c r="M783" s="185">
        <f>IF($E783="One-off",0,F783)</f>
        <v>0</v>
      </c>
      <c r="N783" s="185">
        <f>IF($E783="One-off",0,F783)</f>
        <v>0</v>
      </c>
      <c r="O783" s="185">
        <f>IF($E783="One-off",0,F783)</f>
        <v>0</v>
      </c>
      <c r="P783" s="185">
        <f>IF($E783="One-off",0,F783)</f>
        <v>0</v>
      </c>
      <c r="Q783" s="185">
        <f>IF($E783="One-off",0,F783)</f>
        <v>0</v>
      </c>
      <c r="R783" s="185">
        <f>IF($E783="One-off",0,F783)</f>
        <v>0</v>
      </c>
      <c r="S783" s="185">
        <f>IF($E783="One-off",0,F783)</f>
        <v>0</v>
      </c>
      <c r="T783" s="185">
        <f>IF($E783="One-off",0,F783)</f>
        <v>0</v>
      </c>
      <c r="U783" s="237"/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85">
        <f>SUMIFS(Assumptions!$J$151:$J$164,Assumptions!$B$151:$B$164,$B784,Assumptions!$N$151:$N$164,"Yes")*(1+Assumptions!$F$137+Assumptions!$F$141)</f>
        <v>6641.2500000000009</v>
      </c>
      <c r="G784" s="185">
        <f>IF($E784="One-off",0,F784)</f>
        <v>6641.2500000000009</v>
      </c>
      <c r="H784" s="185">
        <f>IF($E784="One-off",0,F784)</f>
        <v>6641.2500000000009</v>
      </c>
      <c r="I784" s="185">
        <f>IF($E784="One-off",0,F784)</f>
        <v>6641.2500000000009</v>
      </c>
      <c r="J784" s="185">
        <f>IF($E784="One-off",0,F784)</f>
        <v>6641.2500000000009</v>
      </c>
      <c r="K784" s="185">
        <f>IF($E784="One-off",0,F784)</f>
        <v>6641.2500000000009</v>
      </c>
      <c r="L784" s="185">
        <f>IF($E784="One-off",0,F784)</f>
        <v>6641.2500000000009</v>
      </c>
      <c r="M784" s="185">
        <f>IF($E784="One-off",0,F784)</f>
        <v>6641.2500000000009</v>
      </c>
      <c r="N784" s="185">
        <f>IF($E784="One-off",0,F784)</f>
        <v>6641.2500000000009</v>
      </c>
      <c r="O784" s="185">
        <f>IF($E784="One-off",0,F784)</f>
        <v>6641.2500000000009</v>
      </c>
      <c r="P784" s="185">
        <f>IF($E784="One-off",0,F784)</f>
        <v>6641.2500000000009</v>
      </c>
      <c r="Q784" s="185">
        <f>IF($E784="One-off",0,F784)</f>
        <v>6641.2500000000009</v>
      </c>
      <c r="R784" s="185">
        <f>IF($E784="One-off",0,F784)</f>
        <v>6641.2500000000009</v>
      </c>
      <c r="S784" s="185">
        <f>IF($E784="One-off",0,F784)</f>
        <v>6641.2500000000009</v>
      </c>
      <c r="T784" s="185">
        <f>IF($E784="One-off",0,F784)</f>
        <v>6641.2500000000009</v>
      </c>
      <c r="U784" s="237"/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85">
        <f>SUMIFS(Assumptions!$J$151:$J$164,Assumptions!$B$151:$B$164,$B785,Assumptions!$O$151:$O$164,"Yes")*(1+Assumptions!$F$137+Assumptions!$F$141)</f>
        <v>6641.2500000000009</v>
      </c>
      <c r="G785" s="185">
        <f>IF($E785="One-off",0,F785)</f>
        <v>6641.2500000000009</v>
      </c>
      <c r="H785" s="185">
        <f>IF($E785="One-off",0,F785)</f>
        <v>6641.2500000000009</v>
      </c>
      <c r="I785" s="185">
        <f>IF($E785="One-off",0,F785)</f>
        <v>6641.2500000000009</v>
      </c>
      <c r="J785" s="185">
        <f>IF($E785="One-off",0,F785)</f>
        <v>6641.2500000000009</v>
      </c>
      <c r="K785" s="185">
        <f>IF($E785="One-off",0,F785)</f>
        <v>6641.2500000000009</v>
      </c>
      <c r="L785" s="185">
        <f>IF($E785="One-off",0,F785)</f>
        <v>6641.2500000000009</v>
      </c>
      <c r="M785" s="185">
        <f>IF($E785="One-off",0,F785)</f>
        <v>6641.2500000000009</v>
      </c>
      <c r="N785" s="185">
        <f>IF($E785="One-off",0,F785)</f>
        <v>6641.2500000000009</v>
      </c>
      <c r="O785" s="185">
        <f>IF($E785="One-off",0,F785)</f>
        <v>6641.2500000000009</v>
      </c>
      <c r="P785" s="185">
        <f>IF($E785="One-off",0,F785)</f>
        <v>6641.2500000000009</v>
      </c>
      <c r="Q785" s="185">
        <f>IF($E785="One-off",0,F785)</f>
        <v>6641.2500000000009</v>
      </c>
      <c r="R785" s="185">
        <f>IF($E785="One-off",0,F785)</f>
        <v>6641.2500000000009</v>
      </c>
      <c r="S785" s="185">
        <f>IF($E785="One-off",0,F785)</f>
        <v>6641.2500000000009</v>
      </c>
      <c r="T785" s="185">
        <f>IF($E785="One-off",0,F785)</f>
        <v>6641.2500000000009</v>
      </c>
      <c r="U785" s="237"/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-IFERROR(IF($D788="Farm",SUMPRODUCT((F$159:F$163),(F739:F743))/SUM(F159:F163),SUMPRODUCT((F739:F743),(F$159:F$163))*SUMPRODUCT((F$249:F$253),(F$569:F$573))),0)</f>
        <v>-6037.5000000000009</v>
      </c>
      <c r="G788" s="15">
        <f t="shared" ref="G788:T788" si="272">-IFERROR(IF($D788="Farm",SUMPRODUCT((G$159:G$163)*(G739:G743))/SUM(G159:G163),SUMPRODUCT((G739:G743)*(G$159:G$163))*SUMPRODUCT((G$249:G$253)*(G$569:G$573))),0)</f>
        <v>0</v>
      </c>
      <c r="H788" s="15">
        <f t="shared" si="272"/>
        <v>0</v>
      </c>
      <c r="I788" s="15">
        <f t="shared" si="272"/>
        <v>0</v>
      </c>
      <c r="J788" s="15">
        <f t="shared" si="272"/>
        <v>0</v>
      </c>
      <c r="K788" s="15">
        <f t="shared" si="272"/>
        <v>0</v>
      </c>
      <c r="L788" s="15">
        <f t="shared" si="272"/>
        <v>0</v>
      </c>
      <c r="M788" s="15">
        <f t="shared" si="272"/>
        <v>0</v>
      </c>
      <c r="N788" s="15">
        <f t="shared" si="272"/>
        <v>0</v>
      </c>
      <c r="O788" s="15">
        <f t="shared" si="272"/>
        <v>0</v>
      </c>
      <c r="P788" s="15">
        <f t="shared" si="272"/>
        <v>0</v>
      </c>
      <c r="Q788" s="15">
        <f t="shared" si="272"/>
        <v>0</v>
      </c>
      <c r="R788" s="15">
        <f t="shared" si="272"/>
        <v>0</v>
      </c>
      <c r="S788" s="15">
        <f t="shared" si="272"/>
        <v>0</v>
      </c>
      <c r="T788" s="15">
        <f t="shared" si="27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-IFERROR(IF($D789="Farm",SUMPRODUCT((F$159:F$163),(F745:F749))/SUM(F159:F163),SUMPRODUCT((F745:F749),(F$159:F$163))*SUMPRODUCT((F$249:F$253),(F$569:F$573))),0)</f>
        <v>-13812.254400000003</v>
      </c>
      <c r="G789" s="15">
        <f t="shared" ref="G789:T789" si="273">-IFERROR(IF($D789="Farm",SUMPRODUCT((G$159:G$163)*(G745:G749))/SUM(G159:G163),SUMPRODUCT((G745:G749)*(G$159:G$163))*SUMPRODUCT((G$249:G$253)*(G$569:G$573))),0)</f>
        <v>-13812.254400000003</v>
      </c>
      <c r="H789" s="15">
        <f t="shared" si="273"/>
        <v>-13812.254400000003</v>
      </c>
      <c r="I789" s="15">
        <f t="shared" si="273"/>
        <v>-13812.254400000003</v>
      </c>
      <c r="J789" s="15">
        <f t="shared" si="273"/>
        <v>-13812.254400000003</v>
      </c>
      <c r="K789" s="15">
        <f t="shared" si="273"/>
        <v>-13812.254400000003</v>
      </c>
      <c r="L789" s="15">
        <f t="shared" si="273"/>
        <v>-13812.254400000003</v>
      </c>
      <c r="M789" s="15">
        <f t="shared" si="273"/>
        <v>-13812.254400000003</v>
      </c>
      <c r="N789" s="15">
        <f t="shared" si="273"/>
        <v>-13812.254400000003</v>
      </c>
      <c r="O789" s="15">
        <f t="shared" si="273"/>
        <v>-13812.254400000003</v>
      </c>
      <c r="P789" s="15">
        <f t="shared" si="273"/>
        <v>-13812.254400000003</v>
      </c>
      <c r="Q789" s="15">
        <f t="shared" si="273"/>
        <v>-13812.254400000003</v>
      </c>
      <c r="R789" s="15">
        <f t="shared" si="273"/>
        <v>-13812.254400000003</v>
      </c>
      <c r="S789" s="15">
        <f t="shared" si="273"/>
        <v>-13812.254400000003</v>
      </c>
      <c r="T789" s="15">
        <f t="shared" si="27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-IF($D790="Farm",SUMPRODUCT((F$159:F$163),(F751:F755))/SUM(F159:F163),SUMPRODUCT((F751:F755),(F$159:F$163))*SUMPRODUCT((F$249:F$253),(F$569:F$573)))</f>
        <v>-47243.437500000007</v>
      </c>
      <c r="G790" s="15">
        <f t="shared" ref="G790:T790" si="274">-IF($D790="Farm",SUMPRODUCT((G$159:G$163)*(G751:G755))/SUM(G159:G163),SUMPRODUCT((G751:G755)*(G$159:G$163))*SUMPRODUCT((G$249:G$253)*(G$569:G$573)))</f>
        <v>-47243.437500000007</v>
      </c>
      <c r="H790" s="15">
        <f t="shared" si="274"/>
        <v>-47243.437500000007</v>
      </c>
      <c r="I790" s="15">
        <f t="shared" si="274"/>
        <v>-47243.437500000007</v>
      </c>
      <c r="J790" s="15">
        <f t="shared" si="274"/>
        <v>-47243.437500000007</v>
      </c>
      <c r="K790" s="15">
        <f t="shared" si="274"/>
        <v>-47243.437500000007</v>
      </c>
      <c r="L790" s="15">
        <f t="shared" si="274"/>
        <v>-47243.437500000007</v>
      </c>
      <c r="M790" s="15">
        <f t="shared" si="274"/>
        <v>-47243.437500000007</v>
      </c>
      <c r="N790" s="15">
        <f t="shared" si="274"/>
        <v>-47243.437500000007</v>
      </c>
      <c r="O790" s="15">
        <f t="shared" si="274"/>
        <v>-47243.437500000007</v>
      </c>
      <c r="P790" s="15">
        <f t="shared" si="274"/>
        <v>-47243.437500000007</v>
      </c>
      <c r="Q790" s="15">
        <f t="shared" si="274"/>
        <v>-47243.437500000007</v>
      </c>
      <c r="R790" s="15">
        <f t="shared" si="274"/>
        <v>-47243.437500000007</v>
      </c>
      <c r="S790" s="15">
        <f t="shared" si="274"/>
        <v>-47243.437500000007</v>
      </c>
      <c r="T790" s="15">
        <f t="shared" si="27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-IF($D791="Farm",SUMPRODUCT((F$159:F$163),(F757:F761))/SUM(F159:F163),SUMPRODUCT((F757:F761),(F$159:F$163))*SUMPRODUCT((F$249:F$253),(F$569:F$573)))</f>
        <v>-32119.500000000004</v>
      </c>
      <c r="G791" s="15">
        <f t="shared" ref="G791:T791" si="275">-IF($D791="Farm",SUMPRODUCT((G$159:G$163)*(G757:G761))/SUM(G159:G163),SUMPRODUCT((G757:G761)*(G$159:G$163))*SUMPRODUCT((G$249:G$253)*(G$569:G$573)))</f>
        <v>-32119.500000000004</v>
      </c>
      <c r="H791" s="15">
        <f t="shared" si="275"/>
        <v>-32119.500000000004</v>
      </c>
      <c r="I791" s="15">
        <f t="shared" si="275"/>
        <v>-32119.500000000004</v>
      </c>
      <c r="J791" s="15">
        <f t="shared" si="275"/>
        <v>-32119.500000000004</v>
      </c>
      <c r="K791" s="15">
        <f t="shared" si="275"/>
        <v>-32119.500000000004</v>
      </c>
      <c r="L791" s="15">
        <f t="shared" si="275"/>
        <v>-32119.500000000004</v>
      </c>
      <c r="M791" s="15">
        <f t="shared" si="275"/>
        <v>-32119.500000000004</v>
      </c>
      <c r="N791" s="15">
        <f t="shared" si="275"/>
        <v>-32119.500000000004</v>
      </c>
      <c r="O791" s="15">
        <f t="shared" si="275"/>
        <v>-32119.500000000004</v>
      </c>
      <c r="P791" s="15">
        <f t="shared" si="275"/>
        <v>-32119.500000000004</v>
      </c>
      <c r="Q791" s="15">
        <f t="shared" si="275"/>
        <v>-32119.500000000004</v>
      </c>
      <c r="R791" s="15">
        <f t="shared" si="275"/>
        <v>-32119.500000000004</v>
      </c>
      <c r="S791" s="15">
        <f t="shared" si="275"/>
        <v>-32119.500000000004</v>
      </c>
      <c r="T791" s="15">
        <f t="shared" si="27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-IF($D792="Farm",SUMPRODUCT((F$159:F$163),(F763:F767))/SUM(F159:F163),SUMPRODUCT((F763:F767),(F$159:F$163))*SUMPRODUCT((F$249:F$253),(F$569:F$573)))</f>
        <v>-61940.277777777781</v>
      </c>
      <c r="G792" s="15">
        <f t="shared" ref="G792:T792" si="276">-IF($D792="Farm",SUMPRODUCT((G$159:G$163)*(G763:G767))/SUM(G159:G163),SUMPRODUCT((G763:G767)*(G$159:G$163))*SUMPRODUCT((G$249:G$253)*(G$569:G$573)))</f>
        <v>-61940.277777777781</v>
      </c>
      <c r="H792" s="15">
        <f t="shared" si="276"/>
        <v>-61940.277777777781</v>
      </c>
      <c r="I792" s="15">
        <f t="shared" si="276"/>
        <v>-61940.277777777781</v>
      </c>
      <c r="J792" s="15">
        <f t="shared" si="276"/>
        <v>-61940.277777777781</v>
      </c>
      <c r="K792" s="15">
        <f t="shared" si="276"/>
        <v>-61940.277777777781</v>
      </c>
      <c r="L792" s="15">
        <f t="shared" si="276"/>
        <v>-61940.277777777781</v>
      </c>
      <c r="M792" s="15">
        <f t="shared" si="276"/>
        <v>-61940.277777777781</v>
      </c>
      <c r="N792" s="15">
        <f t="shared" si="276"/>
        <v>-61940.277777777781</v>
      </c>
      <c r="O792" s="15">
        <f t="shared" si="276"/>
        <v>-61940.277777777781</v>
      </c>
      <c r="P792" s="15">
        <f t="shared" si="276"/>
        <v>-61940.277777777781</v>
      </c>
      <c r="Q792" s="15">
        <f t="shared" si="276"/>
        <v>-61940.277777777781</v>
      </c>
      <c r="R792" s="15">
        <f t="shared" si="276"/>
        <v>-61940.277777777781</v>
      </c>
      <c r="S792" s="15">
        <f t="shared" si="276"/>
        <v>-61940.277777777781</v>
      </c>
      <c r="T792" s="15">
        <f t="shared" si="27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-IF($D793="Farm",SUMPRODUCT((F$159:F$163),(F769:F773))/SUM(F159:F163),SUMPRODUCT((F769:F773),(F$159:F$163))*SUMPRODUCT((F$249:F$253),(F$569:F$573)))</f>
        <v>0</v>
      </c>
      <c r="G793" s="15">
        <f t="shared" ref="G793:T793" si="277">-IF($D793="Farm",SUMPRODUCT((G$159:G$163)*(G769:G773))/SUM(G159:G163),SUMPRODUCT((G769:G773)*(G$159:G$163))*SUMPRODUCT((G$249:G$253)*(G$569:G$573)))</f>
        <v>-519225.00000000006</v>
      </c>
      <c r="H793" s="15">
        <f t="shared" si="277"/>
        <v>-519225.00000000006</v>
      </c>
      <c r="I793" s="15">
        <f t="shared" si="277"/>
        <v>-519225.00000000006</v>
      </c>
      <c r="J793" s="15">
        <f t="shared" si="277"/>
        <v>-519225.00000000006</v>
      </c>
      <c r="K793" s="15">
        <f t="shared" si="277"/>
        <v>-519225.00000000006</v>
      </c>
      <c r="L793" s="15">
        <f t="shared" si="277"/>
        <v>-519225.00000000006</v>
      </c>
      <c r="M793" s="15">
        <f t="shared" si="277"/>
        <v>-519225.00000000006</v>
      </c>
      <c r="N793" s="15">
        <f t="shared" si="277"/>
        <v>-519225.00000000006</v>
      </c>
      <c r="O793" s="15">
        <f t="shared" si="277"/>
        <v>-519225.00000000006</v>
      </c>
      <c r="P793" s="15">
        <f t="shared" si="277"/>
        <v>-519225.00000000006</v>
      </c>
      <c r="Q793" s="15">
        <f t="shared" si="277"/>
        <v>-519225.00000000006</v>
      </c>
      <c r="R793" s="15">
        <f t="shared" si="277"/>
        <v>-519225.00000000006</v>
      </c>
      <c r="S793" s="15">
        <f t="shared" si="277"/>
        <v>-519225.00000000006</v>
      </c>
      <c r="T793" s="15">
        <f t="shared" si="27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-IF($D794="Farm",SUMPRODUCT((F$159:F$163),(F775:F779))/SUM(F159:F163),SUMPRODUCT((F775:F779),(F$159:F$163))*SUMPRODUCT((F$249:F$253),(F$569:F$573)))</f>
        <v>0</v>
      </c>
      <c r="G794" s="15">
        <f t="shared" ref="G794:T794" si="278">-IF($D794="Farm",SUMPRODUCT((G$159:G$163)*(G775:G779))/SUM(G159:G163),SUMPRODUCT((G775:G779)*(G$159:G$163))*SUMPRODUCT((G$249:G$253)*(G$569:G$573)))</f>
        <v>-184143.75000000003</v>
      </c>
      <c r="H794" s="15">
        <f t="shared" si="278"/>
        <v>-184143.75000000003</v>
      </c>
      <c r="I794" s="15">
        <f t="shared" si="278"/>
        <v>-184143.75000000003</v>
      </c>
      <c r="J794" s="15">
        <f t="shared" si="278"/>
        <v>-184143.75000000003</v>
      </c>
      <c r="K794" s="15">
        <f t="shared" si="278"/>
        <v>-184143.75000000003</v>
      </c>
      <c r="L794" s="15">
        <f t="shared" si="278"/>
        <v>-184143.75000000003</v>
      </c>
      <c r="M794" s="15">
        <f t="shared" si="278"/>
        <v>-184143.75000000003</v>
      </c>
      <c r="N794" s="15">
        <f t="shared" si="278"/>
        <v>-184143.75000000003</v>
      </c>
      <c r="O794" s="15">
        <f t="shared" si="278"/>
        <v>-184143.75000000003</v>
      </c>
      <c r="P794" s="15">
        <f t="shared" si="278"/>
        <v>-184143.75000000003</v>
      </c>
      <c r="Q794" s="15">
        <f t="shared" si="278"/>
        <v>-184143.75000000003</v>
      </c>
      <c r="R794" s="15">
        <f t="shared" si="278"/>
        <v>-184143.75000000003</v>
      </c>
      <c r="S794" s="15">
        <f t="shared" si="278"/>
        <v>-184143.75000000003</v>
      </c>
      <c r="T794" s="15">
        <f t="shared" si="27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-IFERROR(IF($D795="Farm",SUMPRODUCT((F$159:F$163),(F781:F785))/SUM(F159:F163),SUMPRODUCT((F781:F785),(F$159:F$163))*SUMPRODUCT((F$249:F$253),(F$569:F$573))),0)</f>
        <v>0</v>
      </c>
      <c r="G795" s="15">
        <f t="shared" ref="G795:T795" si="279">-IFERROR(IF($D795="Farm",SUMPRODUCT((G$159:G$163)*(G781:G785))/SUM(G159:G163),SUMPRODUCT((G781:G785)*(G$159:G$163))*SUMPRODUCT((G$249:G$253)*(G$569:G$573))),0)</f>
        <v>-6641.2500000000009</v>
      </c>
      <c r="H795" s="15">
        <f t="shared" si="279"/>
        <v>-6641.2500000000009</v>
      </c>
      <c r="I795" s="15">
        <f t="shared" si="279"/>
        <v>-6641.2500000000009</v>
      </c>
      <c r="J795" s="15">
        <f t="shared" si="279"/>
        <v>-6641.2500000000009</v>
      </c>
      <c r="K795" s="15">
        <f t="shared" si="279"/>
        <v>-6641.2500000000009</v>
      </c>
      <c r="L795" s="15">
        <f t="shared" si="279"/>
        <v>-6641.2500000000009</v>
      </c>
      <c r="M795" s="15">
        <f t="shared" si="279"/>
        <v>-6641.2500000000009</v>
      </c>
      <c r="N795" s="15">
        <f t="shared" si="279"/>
        <v>-6641.2500000000009</v>
      </c>
      <c r="O795" s="15">
        <f t="shared" si="279"/>
        <v>-6641.2500000000009</v>
      </c>
      <c r="P795" s="15">
        <f t="shared" si="279"/>
        <v>-6641.2500000000009</v>
      </c>
      <c r="Q795" s="15">
        <f t="shared" si="279"/>
        <v>-6641.2500000000009</v>
      </c>
      <c r="R795" s="15">
        <f t="shared" si="279"/>
        <v>-6641.2500000000009</v>
      </c>
      <c r="S795" s="15">
        <f t="shared" si="279"/>
        <v>-6641.2500000000009</v>
      </c>
      <c r="T795" s="15">
        <f t="shared" si="27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28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28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28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28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28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28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28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281">SUMPRODUCT(F59:F63,F206:F210)</f>
        <v>0</v>
      </c>
      <c r="G807" s="15">
        <f t="shared" si="281"/>
        <v>0</v>
      </c>
      <c r="H807" s="15">
        <f t="shared" si="281"/>
        <v>0</v>
      </c>
      <c r="I807" s="15">
        <f t="shared" si="281"/>
        <v>0</v>
      </c>
      <c r="J807" s="15">
        <f t="shared" si="281"/>
        <v>0</v>
      </c>
      <c r="K807" s="15">
        <f t="shared" si="281"/>
        <v>0</v>
      </c>
      <c r="L807" s="15">
        <f t="shared" si="281"/>
        <v>0</v>
      </c>
      <c r="M807" s="15">
        <f t="shared" si="281"/>
        <v>0</v>
      </c>
      <c r="N807" s="15">
        <f t="shared" si="281"/>
        <v>0</v>
      </c>
      <c r="O807" s="15">
        <f t="shared" si="281"/>
        <v>0</v>
      </c>
      <c r="P807" s="15">
        <f t="shared" si="281"/>
        <v>0</v>
      </c>
      <c r="Q807" s="15">
        <f t="shared" si="281"/>
        <v>0</v>
      </c>
      <c r="R807" s="15">
        <f t="shared" si="281"/>
        <v>0</v>
      </c>
      <c r="S807" s="15">
        <f t="shared" si="281"/>
        <v>0</v>
      </c>
      <c r="T807" s="15">
        <f t="shared" si="28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282">SUM(F797:F804)</f>
        <v>-300.09863999586184</v>
      </c>
      <c r="G814" s="15">
        <f t="shared" si="282"/>
        <v>-1611.0343941858061</v>
      </c>
      <c r="H814" s="15">
        <f t="shared" si="282"/>
        <v>-1611.0343941858061</v>
      </c>
      <c r="I814" s="15">
        <f t="shared" si="282"/>
        <v>-1611.0343941858061</v>
      </c>
      <c r="J814" s="15">
        <f t="shared" si="282"/>
        <v>-1611.0343941858061</v>
      </c>
      <c r="K814" s="15">
        <f t="shared" si="282"/>
        <v>-1611.0343941858061</v>
      </c>
      <c r="L814" s="15">
        <f t="shared" si="282"/>
        <v>-1611.0343941858061</v>
      </c>
      <c r="M814" s="15">
        <f t="shared" si="282"/>
        <v>-1611.0343941858061</v>
      </c>
      <c r="N814" s="15">
        <f t="shared" si="282"/>
        <v>-1611.0343941858061</v>
      </c>
      <c r="O814" s="15">
        <f t="shared" si="282"/>
        <v>-1611.0343941858061</v>
      </c>
      <c r="P814" s="15">
        <f t="shared" si="282"/>
        <v>-1611.0343941858061</v>
      </c>
      <c r="Q814" s="15">
        <f t="shared" si="282"/>
        <v>-1611.0343941858061</v>
      </c>
      <c r="R814" s="15">
        <f t="shared" si="282"/>
        <v>-1611.0343941858061</v>
      </c>
      <c r="S814" s="15">
        <f t="shared" si="282"/>
        <v>-1611.0343941858061</v>
      </c>
      <c r="T814" s="15">
        <f t="shared" si="28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283">F313*F399</f>
        <v>0</v>
      </c>
      <c r="G820" s="37">
        <f t="shared" si="283"/>
        <v>0</v>
      </c>
      <c r="H820" s="37">
        <f t="shared" si="283"/>
        <v>0</v>
      </c>
      <c r="I820" s="37">
        <f t="shared" si="283"/>
        <v>0</v>
      </c>
      <c r="J820" s="37">
        <f t="shared" si="283"/>
        <v>0</v>
      </c>
      <c r="K820" s="37">
        <f t="shared" si="283"/>
        <v>0</v>
      </c>
      <c r="L820" s="37">
        <f t="shared" si="283"/>
        <v>0</v>
      </c>
      <c r="M820" s="37">
        <f t="shared" si="283"/>
        <v>0</v>
      </c>
      <c r="N820" s="37">
        <f t="shared" si="283"/>
        <v>0</v>
      </c>
      <c r="O820" s="37">
        <f t="shared" si="283"/>
        <v>0</v>
      </c>
      <c r="P820" s="37">
        <f t="shared" si="283"/>
        <v>0</v>
      </c>
      <c r="Q820" s="37">
        <f t="shared" si="283"/>
        <v>0</v>
      </c>
      <c r="R820" s="37">
        <f t="shared" si="283"/>
        <v>0</v>
      </c>
      <c r="S820" s="37">
        <f t="shared" si="283"/>
        <v>0</v>
      </c>
      <c r="T820" s="37">
        <f t="shared" si="28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284">F330*F403</f>
        <v>0</v>
      </c>
      <c r="G821" s="37">
        <f t="shared" si="284"/>
        <v>0</v>
      </c>
      <c r="H821" s="37">
        <f t="shared" si="284"/>
        <v>0</v>
      </c>
      <c r="I821" s="37">
        <f t="shared" si="284"/>
        <v>0</v>
      </c>
      <c r="J821" s="37">
        <f t="shared" si="284"/>
        <v>0</v>
      </c>
      <c r="K821" s="37">
        <f t="shared" si="284"/>
        <v>0</v>
      </c>
      <c r="L821" s="37">
        <f t="shared" si="284"/>
        <v>0</v>
      </c>
      <c r="M821" s="37">
        <f t="shared" si="284"/>
        <v>0</v>
      </c>
      <c r="N821" s="37">
        <f t="shared" si="284"/>
        <v>0</v>
      </c>
      <c r="O821" s="37">
        <f t="shared" si="284"/>
        <v>0</v>
      </c>
      <c r="P821" s="37">
        <f t="shared" si="284"/>
        <v>0</v>
      </c>
      <c r="Q821" s="37">
        <f t="shared" si="284"/>
        <v>0</v>
      </c>
      <c r="R821" s="37">
        <f t="shared" si="284"/>
        <v>0</v>
      </c>
      <c r="S821" s="37">
        <f t="shared" si="284"/>
        <v>0</v>
      </c>
      <c r="T821" s="37">
        <f t="shared" si="28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285">F347*F407</f>
        <v>0</v>
      </c>
      <c r="G822" s="37">
        <f t="shared" si="285"/>
        <v>0</v>
      </c>
      <c r="H822" s="37">
        <f t="shared" si="285"/>
        <v>0</v>
      </c>
      <c r="I822" s="37">
        <f t="shared" si="285"/>
        <v>0</v>
      </c>
      <c r="J822" s="37">
        <f t="shared" si="285"/>
        <v>0</v>
      </c>
      <c r="K822" s="37">
        <f t="shared" si="285"/>
        <v>0</v>
      </c>
      <c r="L822" s="37">
        <f t="shared" si="285"/>
        <v>0</v>
      </c>
      <c r="M822" s="37">
        <f t="shared" si="285"/>
        <v>0</v>
      </c>
      <c r="N822" s="37">
        <f t="shared" si="285"/>
        <v>0</v>
      </c>
      <c r="O822" s="37">
        <f t="shared" si="285"/>
        <v>0</v>
      </c>
      <c r="P822" s="37">
        <f t="shared" si="285"/>
        <v>0</v>
      </c>
      <c r="Q822" s="37">
        <f t="shared" si="285"/>
        <v>0</v>
      </c>
      <c r="R822" s="37">
        <f t="shared" si="285"/>
        <v>0</v>
      </c>
      <c r="S822" s="37">
        <f t="shared" si="285"/>
        <v>0</v>
      </c>
      <c r="T822" s="37">
        <f t="shared" si="28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286">F364*F411</f>
        <v>0</v>
      </c>
      <c r="G823" s="37">
        <f t="shared" si="286"/>
        <v>0</v>
      </c>
      <c r="H823" s="37">
        <f t="shared" si="286"/>
        <v>0</v>
      </c>
      <c r="I823" s="37">
        <f t="shared" si="286"/>
        <v>0</v>
      </c>
      <c r="J823" s="37">
        <f t="shared" si="286"/>
        <v>0</v>
      </c>
      <c r="K823" s="37">
        <f t="shared" si="286"/>
        <v>0</v>
      </c>
      <c r="L823" s="37">
        <f t="shared" si="286"/>
        <v>0</v>
      </c>
      <c r="M823" s="37">
        <f t="shared" si="286"/>
        <v>0</v>
      </c>
      <c r="N823" s="37">
        <f t="shared" si="286"/>
        <v>0</v>
      </c>
      <c r="O823" s="37">
        <f t="shared" si="286"/>
        <v>0</v>
      </c>
      <c r="P823" s="37">
        <f t="shared" si="286"/>
        <v>0</v>
      </c>
      <c r="Q823" s="37">
        <f t="shared" si="286"/>
        <v>0</v>
      </c>
      <c r="R823" s="37">
        <f t="shared" si="286"/>
        <v>0</v>
      </c>
      <c r="S823" s="37">
        <f t="shared" si="286"/>
        <v>0</v>
      </c>
      <c r="T823" s="37">
        <f t="shared" si="28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287">F381*F415</f>
        <v>0</v>
      </c>
      <c r="G824" s="37">
        <f t="shared" si="287"/>
        <v>0</v>
      </c>
      <c r="H824" s="37">
        <f t="shared" si="287"/>
        <v>0</v>
      </c>
      <c r="I824" s="37">
        <f t="shared" si="287"/>
        <v>0</v>
      </c>
      <c r="J824" s="37">
        <f t="shared" si="287"/>
        <v>0</v>
      </c>
      <c r="K824" s="37">
        <f t="shared" si="287"/>
        <v>0</v>
      </c>
      <c r="L824" s="37">
        <f t="shared" si="287"/>
        <v>0</v>
      </c>
      <c r="M824" s="37">
        <f t="shared" si="287"/>
        <v>0</v>
      </c>
      <c r="N824" s="37">
        <f t="shared" si="287"/>
        <v>0</v>
      </c>
      <c r="O824" s="37">
        <f t="shared" si="287"/>
        <v>0</v>
      </c>
      <c r="P824" s="37">
        <f t="shared" si="287"/>
        <v>0</v>
      </c>
      <c r="Q824" s="37">
        <f t="shared" si="287"/>
        <v>0</v>
      </c>
      <c r="R824" s="37">
        <f t="shared" si="287"/>
        <v>0</v>
      </c>
      <c r="S824" s="37">
        <f t="shared" si="287"/>
        <v>0</v>
      </c>
      <c r="T824" s="37">
        <f t="shared" si="28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288">SUBSTITUTE(ADDRESS(1,COLUMN(),4),1,"")</f>
        <v>Z</v>
      </c>
      <c r="AA824" s="29" t="str">
        <f t="shared" si="288"/>
        <v>AA</v>
      </c>
      <c r="AB824" s="29" t="str">
        <f t="shared" si="288"/>
        <v>AB</v>
      </c>
      <c r="AC824" s="29" t="str">
        <f t="shared" si="288"/>
        <v>AC</v>
      </c>
      <c r="AD824" s="29" t="str">
        <f t="shared" si="288"/>
        <v>AD</v>
      </c>
      <c r="AE824" s="29" t="str">
        <f t="shared" si="288"/>
        <v>AE</v>
      </c>
      <c r="AF824" s="29" t="str">
        <f t="shared" si="288"/>
        <v>AF</v>
      </c>
      <c r="AG824" s="29" t="str">
        <f t="shared" si="288"/>
        <v>AG</v>
      </c>
      <c r="AH824" s="29" t="str">
        <f t="shared" si="288"/>
        <v>AH</v>
      </c>
      <c r="AI824" s="29" t="str">
        <f t="shared" si="288"/>
        <v>AI</v>
      </c>
      <c r="AJ824" s="29" t="str">
        <f t="shared" si="288"/>
        <v>AJ</v>
      </c>
      <c r="AK824" s="29" t="str">
        <f t="shared" si="288"/>
        <v>AK</v>
      </c>
      <c r="AL824" s="29" t="str">
        <f t="shared" si="288"/>
        <v>AL</v>
      </c>
      <c r="AM824" s="29" t="str">
        <f t="shared" si="288"/>
        <v>AM</v>
      </c>
      <c r="AN824" s="29" t="str">
        <f t="shared" si="288"/>
        <v>AN</v>
      </c>
      <c r="AO824" s="29" t="str">
        <f t="shared" si="288"/>
        <v>AO</v>
      </c>
      <c r="AP824" s="29" t="str">
        <f t="shared" si="28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289">F431</f>
        <v>0</v>
      </c>
      <c r="G827" s="38">
        <f t="shared" si="289"/>
        <v>0</v>
      </c>
      <c r="H827" s="38">
        <f t="shared" si="289"/>
        <v>0</v>
      </c>
      <c r="I827" s="38">
        <f t="shared" si="289"/>
        <v>0</v>
      </c>
      <c r="J827" s="38">
        <f t="shared" si="289"/>
        <v>0</v>
      </c>
      <c r="K827" s="38">
        <f t="shared" si="289"/>
        <v>0</v>
      </c>
      <c r="L827" s="38">
        <f t="shared" si="289"/>
        <v>0</v>
      </c>
      <c r="M827" s="38">
        <f t="shared" si="289"/>
        <v>0</v>
      </c>
      <c r="N827" s="38">
        <f t="shared" si="289"/>
        <v>0</v>
      </c>
      <c r="O827" s="38">
        <f t="shared" si="289"/>
        <v>0</v>
      </c>
      <c r="P827" s="38">
        <f t="shared" si="289"/>
        <v>0</v>
      </c>
      <c r="Q827" s="38">
        <f t="shared" si="289"/>
        <v>0</v>
      </c>
      <c r="R827" s="38">
        <f t="shared" si="289"/>
        <v>0</v>
      </c>
      <c r="S827" s="38">
        <f t="shared" si="289"/>
        <v>0</v>
      </c>
      <c r="T827" s="38">
        <f t="shared" si="289"/>
        <v>0</v>
      </c>
      <c r="V827" s="16"/>
      <c r="W827" s="29">
        <f>ROW()</f>
        <v>827</v>
      </c>
      <c r="X827" s="17">
        <v>1</v>
      </c>
      <c r="Y827" s="29">
        <f>IFERROR(INDEX(Assumptions!$G$184:$P$201,MATCH(Y$826,Assumptions!$C$184:$C$201,0),MATCH($X827,Assumptions!$G$183:$P$183,0)),0)/Exchange_rate</f>
        <v>92.383612662942269</v>
      </c>
      <c r="Z827" s="29">
        <f>IFERROR(INDEX(Assumptions!$G$184:$P$201,MATCH(Z$826,Assumptions!$C$184:$C$201,0),MATCH($X827,Assumptions!$G$183:$P$183,0)),0)/Exchange_rate</f>
        <v>279.32960893854749</v>
      </c>
      <c r="AA827" s="29">
        <f>IFERROR(INDEX(Assumptions!$G$184:$P$201,MATCH(AA$826,Assumptions!$C$184:$C$201,0),MATCH($X827,Assumptions!$G$183:$P$183,0)),0)/Exchange_rate</f>
        <v>65.176908752327748</v>
      </c>
      <c r="AB827" s="29">
        <f>IFERROR(INDEX(Assumptions!$G$184:$P$201,MATCH(AB$826,Assumptions!$C$184:$C$201,0),MATCH($X827,Assumptions!$G$183:$P$183,0)),0)/Exchange_rate</f>
        <v>30.726256983240223</v>
      </c>
      <c r="AC827" s="29">
        <f>IFERROR(INDEX(Assumptions!$G$184:$P$201,MATCH(AC$826,Assumptions!$C$184:$C$201,0),MATCH($X827,Assumptions!$G$183:$P$183,0)),0)/Exchange_rate</f>
        <v>0</v>
      </c>
      <c r="AD827" s="29">
        <f>IFERROR(INDEX(Assumptions!$G$184:$P$201,MATCH(AD$826,Assumptions!$C$184:$C$201,0),MATCH($X827,Assumptions!$G$183:$P$183,0)),0)/Exchange_rate</f>
        <v>0</v>
      </c>
      <c r="AE827" s="29">
        <f>IFERROR(INDEX(Assumptions!$G$184:$P$201,MATCH(AE$826,Assumptions!$C$184:$C$201,0),MATCH($X827,Assumptions!$G$183:$P$183,0)),0)/Exchange_rate</f>
        <v>0</v>
      </c>
      <c r="AF827" s="29">
        <f>IFERROR(INDEX(Assumptions!$G$184:$P$201,MATCH(AF$826,Assumptions!$C$184:$C$201,0),MATCH($X827,Assumptions!$G$183:$P$183,0)),0)/Exchange_rate</f>
        <v>0</v>
      </c>
      <c r="AG827" s="29">
        <f>IFERROR(INDEX(Assumptions!$G$184:$P$201,MATCH(AG$826,Assumptions!$C$184:$C$201,0),MATCH($X827,Assumptions!$G$183:$P$183,0)),0)/Exchange_rate</f>
        <v>468.40223463687153</v>
      </c>
      <c r="AH827" s="29">
        <f>IFERROR(INDEX(Assumptions!$G$184:$P$201,MATCH(AH$826,Assumptions!$C$184:$C$201,0),MATCH($X827,Assumptions!$G$183:$P$183,0)),0)/Exchange_rate</f>
        <v>42.787362921580822</v>
      </c>
      <c r="AI827" s="29">
        <f>IFERROR(INDEX(Assumptions!$G$184:$P$201,MATCH(AI$826,Assumptions!$C$184:$C$201,0),MATCH($X827,Assumptions!$G$183:$P$183,0)),0)/Exchange_rate</f>
        <v>130.3538175046555</v>
      </c>
      <c r="AJ827" s="29">
        <f>IFERROR(INDEX(Assumptions!$G$184:$P$201,MATCH(AJ$826,Assumptions!$C$184:$C$201,0),MATCH($X827,Assumptions!$G$183:$P$183,0)),0)/Exchange_rate</f>
        <v>17.002896751500103</v>
      </c>
      <c r="AK827" s="29">
        <f>IFERROR(INDEX(Assumptions!$G$184:$P$201,MATCH(AK$826,Assumptions!$C$184:$C$201,0),MATCH($X827,Assumptions!$G$183:$P$183,0)),0)/Exchange_rate</f>
        <v>0</v>
      </c>
      <c r="AL827" s="29">
        <f>IFERROR(INDEX(Assumptions!$G$184:$P$201,MATCH(AL$826,Assumptions!$C$184:$C$201,0),MATCH($X827,Assumptions!$G$183:$P$183,0)),0)/Exchange_rate</f>
        <v>30.969474226670808</v>
      </c>
      <c r="AM827" s="29">
        <f>IFERROR(INDEX(Assumptions!$G$184:$P$201,MATCH(AM$826,Assumptions!$C$184:$C$201,0),MATCH($X827,Assumptions!$G$183:$P$183,0)),0)/Exchange_rate</f>
        <v>3.8485412787088764</v>
      </c>
      <c r="AN827" s="29">
        <f>IFERROR(INDEX(Assumptions!$G$184:$P$201,MATCH(AN$826,Assumptions!$C$184:$C$201,0),MATCH($X827,Assumptions!$G$183:$P$183,0)),0)/Exchange_rate</f>
        <v>62.563153090945917</v>
      </c>
      <c r="AO827" s="29">
        <f>IFERROR(INDEX(Assumptions!$G$184:$P$201,MATCH(AO$826,Assumptions!$C$184:$C$201,0),MATCH($X827,Assumptions!$G$183:$P$183,0)),0)/Exchange_rate</f>
        <v>112.61626991516657</v>
      </c>
      <c r="AP827" s="29">
        <f>IFERROR(INDEX(Assumptions!$G$184:$P$201,MATCH(AP$826,Assumptions!$C$184:$C$201,0),MATCH($X827,Assumptions!$G$183:$P$183,0)),0)/Exchange_rate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290">G827</f>
        <v>0</v>
      </c>
      <c r="I828" s="38">
        <f t="shared" si="290"/>
        <v>0</v>
      </c>
      <c r="J828" s="38">
        <f t="shared" si="290"/>
        <v>0</v>
      </c>
      <c r="K828" s="38">
        <f t="shared" si="290"/>
        <v>0</v>
      </c>
      <c r="L828" s="38">
        <f t="shared" si="290"/>
        <v>0</v>
      </c>
      <c r="M828" s="38">
        <f t="shared" si="290"/>
        <v>0</v>
      </c>
      <c r="N828" s="38">
        <f t="shared" si="290"/>
        <v>0</v>
      </c>
      <c r="O828" s="38">
        <f t="shared" si="290"/>
        <v>0</v>
      </c>
      <c r="P828" s="38">
        <f t="shared" si="290"/>
        <v>0</v>
      </c>
      <c r="Q828" s="38">
        <f t="shared" si="290"/>
        <v>0</v>
      </c>
      <c r="R828" s="38">
        <f t="shared" si="290"/>
        <v>0</v>
      </c>
      <c r="S828" s="38">
        <f t="shared" si="290"/>
        <v>0</v>
      </c>
      <c r="T828" s="38">
        <f t="shared" si="290"/>
        <v>0</v>
      </c>
      <c r="V828" s="16"/>
      <c r="X828" s="17">
        <f>X827+1</f>
        <v>2</v>
      </c>
      <c r="Y828" s="29">
        <f>IFERROR(INDEX(Assumptions!$G$184:$P$201,MATCH(Y$826,Assumptions!$C$184:$C$201,0),MATCH($X828,Assumptions!$G$183:$P$183,0)),0)/Exchange_rate</f>
        <v>0</v>
      </c>
      <c r="Z828" s="29">
        <f>IFERROR(INDEX(Assumptions!$G$184:$P$201,MATCH(Z$826,Assumptions!$C$184:$C$201,0),MATCH($X828,Assumptions!$G$183:$P$183,0)),0)/Exchange_rate</f>
        <v>0</v>
      </c>
      <c r="AA828" s="29">
        <f>IFERROR(INDEX(Assumptions!$G$184:$P$201,MATCH(AA$826,Assumptions!$C$184:$C$201,0),MATCH($X828,Assumptions!$G$183:$P$183,0)),0)/Exchange_rate</f>
        <v>0</v>
      </c>
      <c r="AB828" s="29">
        <f>IFERROR(INDEX(Assumptions!$G$184:$P$201,MATCH(AB$826,Assumptions!$C$184:$C$201,0),MATCH($X828,Assumptions!$G$183:$P$183,0)),0)/Exchange_rate</f>
        <v>0</v>
      </c>
      <c r="AC828" s="29">
        <f>IFERROR(INDEX(Assumptions!$G$184:$P$201,MATCH(AC$826,Assumptions!$C$184:$C$201,0),MATCH($X828,Assumptions!$G$183:$P$183,0)),0)/Exchange_rate</f>
        <v>0</v>
      </c>
      <c r="AD828" s="29">
        <f>IFERROR(INDEX(Assumptions!$G$184:$P$201,MATCH(AD$826,Assumptions!$C$184:$C$201,0),MATCH($X828,Assumptions!$G$183:$P$183,0)),0)/Exchange_rate</f>
        <v>0</v>
      </c>
      <c r="AE828" s="29">
        <f>IFERROR(INDEX(Assumptions!$G$184:$P$201,MATCH(AE$826,Assumptions!$C$184:$C$201,0),MATCH($X828,Assumptions!$G$183:$P$183,0)),0)/Exchange_rate</f>
        <v>0</v>
      </c>
      <c r="AF828" s="29">
        <f>IFERROR(INDEX(Assumptions!$G$184:$P$201,MATCH(AF$826,Assumptions!$C$184:$C$201,0),MATCH($X828,Assumptions!$G$183:$P$183,0)),0)/Exchange_rate</f>
        <v>0</v>
      </c>
      <c r="AG828" s="29">
        <f>IFERROR(INDEX(Assumptions!$G$184:$P$201,MATCH(AG$826,Assumptions!$C$184:$C$201,0),MATCH($X828,Assumptions!$G$183:$P$183,0)),0)/Exchange_rate</f>
        <v>0</v>
      </c>
      <c r="AH828" s="29">
        <f>IFERROR(INDEX(Assumptions!$G$184:$P$201,MATCH(AH$826,Assumptions!$C$184:$C$201,0),MATCH($X828,Assumptions!$G$183:$P$183,0)),0)/Exchange_rate</f>
        <v>0</v>
      </c>
      <c r="AI828" s="29">
        <f>IFERROR(INDEX(Assumptions!$G$184:$P$201,MATCH(AI$826,Assumptions!$C$184:$C$201,0),MATCH($X828,Assumptions!$G$183:$P$183,0)),0)/Exchange_rate</f>
        <v>0</v>
      </c>
      <c r="AJ828" s="29">
        <f>IFERROR(INDEX(Assumptions!$G$184:$P$201,MATCH(AJ$826,Assumptions!$C$184:$C$201,0),MATCH($X828,Assumptions!$G$183:$P$183,0)),0)/Exchange_rate</f>
        <v>0</v>
      </c>
      <c r="AK828" s="29">
        <f>IFERROR(INDEX(Assumptions!$G$184:$P$201,MATCH(AK$826,Assumptions!$C$184:$C$201,0),MATCH($X828,Assumptions!$G$183:$P$183,0)),0)/Exchange_rate</f>
        <v>0</v>
      </c>
      <c r="AL828" s="29">
        <f>IFERROR(INDEX(Assumptions!$G$184:$P$201,MATCH(AL$826,Assumptions!$C$184:$C$201,0),MATCH($X828,Assumptions!$G$183:$P$183,0)),0)/Exchange_rate</f>
        <v>41.292632302227737</v>
      </c>
      <c r="AM828" s="29">
        <f>IFERROR(INDEX(Assumptions!$G$184:$P$201,MATCH(AM$826,Assumptions!$C$184:$C$201,0),MATCH($X828,Assumptions!$G$183:$P$183,0)),0)/Exchange_rate</f>
        <v>3.8485412787088764</v>
      </c>
      <c r="AN828" s="29">
        <f>IFERROR(INDEX(Assumptions!$G$184:$P$201,MATCH(AN$826,Assumptions!$C$184:$C$201,0),MATCH($X828,Assumptions!$G$183:$P$183,0)),0)/Exchange_rate</f>
        <v>0</v>
      </c>
      <c r="AO828" s="29">
        <f>IFERROR(INDEX(Assumptions!$G$184:$P$201,MATCH(AO$826,Assumptions!$C$184:$C$201,0),MATCH($X828,Assumptions!$G$183:$P$183,0)),0)/Exchange_rate</f>
        <v>0</v>
      </c>
      <c r="AP828" s="29">
        <f>IFERROR(INDEX(Assumptions!$G$184:$P$201,MATCH(AP$826,Assumptions!$C$184:$C$201,0),MATCH($X828,Assumptions!$G$183:$P$183,0)),0)/Exchange_rate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291">F828</f>
        <v>0</v>
      </c>
      <c r="H829" s="38">
        <f t="shared" si="290"/>
        <v>0</v>
      </c>
      <c r="I829" s="38">
        <f t="shared" si="290"/>
        <v>0</v>
      </c>
      <c r="J829" s="38">
        <f t="shared" si="290"/>
        <v>0</v>
      </c>
      <c r="K829" s="38">
        <f t="shared" si="290"/>
        <v>0</v>
      </c>
      <c r="L829" s="38">
        <f t="shared" si="290"/>
        <v>0</v>
      </c>
      <c r="M829" s="38">
        <f t="shared" si="290"/>
        <v>0</v>
      </c>
      <c r="N829" s="38">
        <f t="shared" si="290"/>
        <v>0</v>
      </c>
      <c r="O829" s="38">
        <f t="shared" si="290"/>
        <v>0</v>
      </c>
      <c r="P829" s="38">
        <f t="shared" si="290"/>
        <v>0</v>
      </c>
      <c r="Q829" s="38">
        <f t="shared" si="290"/>
        <v>0</v>
      </c>
      <c r="R829" s="38">
        <f t="shared" si="290"/>
        <v>0</v>
      </c>
      <c r="S829" s="38">
        <f t="shared" si="290"/>
        <v>0</v>
      </c>
      <c r="T829" s="38">
        <f t="shared" si="290"/>
        <v>0</v>
      </c>
      <c r="V829" s="16"/>
      <c r="X829" s="17">
        <f t="shared" ref="X829:X841" si="292">X828+1</f>
        <v>3</v>
      </c>
      <c r="Y829" s="29">
        <f>IFERROR(INDEX(Assumptions!$G$184:$P$201,MATCH(Y$826,Assumptions!$C$184:$C$201,0),MATCH($X829,Assumptions!$G$183:$P$183,0)),0)/Exchange_rate</f>
        <v>0</v>
      </c>
      <c r="Z829" s="29">
        <f>IFERROR(INDEX(Assumptions!$G$184:$P$201,MATCH(Z$826,Assumptions!$C$184:$C$201,0),MATCH($X829,Assumptions!$G$183:$P$183,0)),0)/Exchange_rate</f>
        <v>0</v>
      </c>
      <c r="AA829" s="29">
        <f>IFERROR(INDEX(Assumptions!$G$184:$P$201,MATCH(AA$826,Assumptions!$C$184:$C$201,0),MATCH($X829,Assumptions!$G$183:$P$183,0)),0)/Exchange_rate</f>
        <v>0</v>
      </c>
      <c r="AB829" s="29">
        <f>IFERROR(INDEX(Assumptions!$G$184:$P$201,MATCH(AB$826,Assumptions!$C$184:$C$201,0),MATCH($X829,Assumptions!$G$183:$P$183,0)),0)/Exchange_rate</f>
        <v>0</v>
      </c>
      <c r="AC829" s="29">
        <f>IFERROR(INDEX(Assumptions!$G$184:$P$201,MATCH(AC$826,Assumptions!$C$184:$C$201,0),MATCH($X829,Assumptions!$G$183:$P$183,0)),0)/Exchange_rate</f>
        <v>0</v>
      </c>
      <c r="AD829" s="29">
        <f>IFERROR(INDEX(Assumptions!$G$184:$P$201,MATCH(AD$826,Assumptions!$C$184:$C$201,0),MATCH($X829,Assumptions!$G$183:$P$183,0)),0)/Exchange_rate</f>
        <v>0</v>
      </c>
      <c r="AE829" s="29">
        <f>IFERROR(INDEX(Assumptions!$G$184:$P$201,MATCH(AE$826,Assumptions!$C$184:$C$201,0),MATCH($X829,Assumptions!$G$183:$P$183,0)),0)/Exchange_rate</f>
        <v>0</v>
      </c>
      <c r="AF829" s="29">
        <f>IFERROR(INDEX(Assumptions!$G$184:$P$201,MATCH(AF$826,Assumptions!$C$184:$C$201,0),MATCH($X829,Assumptions!$G$183:$P$183,0)),0)/Exchange_rate</f>
        <v>0</v>
      </c>
      <c r="AG829" s="29">
        <f>IFERROR(INDEX(Assumptions!$G$184:$P$201,MATCH(AG$826,Assumptions!$C$184:$C$201,0),MATCH($X829,Assumptions!$G$183:$P$183,0)),0)/Exchange_rate</f>
        <v>0</v>
      </c>
      <c r="AH829" s="29">
        <f>IFERROR(INDEX(Assumptions!$G$184:$P$201,MATCH(AH$826,Assumptions!$C$184:$C$201,0),MATCH($X829,Assumptions!$G$183:$P$183,0)),0)/Exchange_rate</f>
        <v>0</v>
      </c>
      <c r="AI829" s="29">
        <f>IFERROR(INDEX(Assumptions!$G$184:$P$201,MATCH(AI$826,Assumptions!$C$184:$C$201,0),MATCH($X829,Assumptions!$G$183:$P$183,0)),0)/Exchange_rate</f>
        <v>0</v>
      </c>
      <c r="AJ829" s="29">
        <f>IFERROR(INDEX(Assumptions!$G$184:$P$201,MATCH(AJ$826,Assumptions!$C$184:$C$201,0),MATCH($X829,Assumptions!$G$183:$P$183,0)),0)/Exchange_rate</f>
        <v>0</v>
      </c>
      <c r="AK829" s="29">
        <f>IFERROR(INDEX(Assumptions!$G$184:$P$201,MATCH(AK$826,Assumptions!$C$184:$C$201,0),MATCH($X829,Assumptions!$G$183:$P$183,0)),0)/Exchange_rate</f>
        <v>0</v>
      </c>
      <c r="AL829" s="29">
        <f>IFERROR(INDEX(Assumptions!$G$184:$P$201,MATCH(AL$826,Assumptions!$C$184:$C$201,0),MATCH($X829,Assumptions!$G$183:$P$183,0)),0)/Exchange_rate</f>
        <v>41.29263230222773</v>
      </c>
      <c r="AM829" s="29">
        <f>IFERROR(INDEX(Assumptions!$G$184:$P$201,MATCH(AM$826,Assumptions!$C$184:$C$201,0),MATCH($X829,Assumptions!$G$183:$P$183,0)),0)/Exchange_rate</f>
        <v>3.8485412787088764</v>
      </c>
      <c r="AN829" s="29">
        <f>IFERROR(INDEX(Assumptions!$G$184:$P$201,MATCH(AN$826,Assumptions!$C$184:$C$201,0),MATCH($X829,Assumptions!$G$183:$P$183,0)),0)/Exchange_rate</f>
        <v>0</v>
      </c>
      <c r="AO829" s="29">
        <f>IFERROR(INDEX(Assumptions!$G$184:$P$201,MATCH(AO$826,Assumptions!$C$184:$C$201,0),MATCH($X829,Assumptions!$G$183:$P$183,0)),0)/Exchange_rate</f>
        <v>0</v>
      </c>
      <c r="AP829" s="29">
        <f>IFERROR(INDEX(Assumptions!$G$184:$P$201,MATCH(AP$826,Assumptions!$C$184:$C$201,0),MATCH($X829,Assumptions!$G$183:$P$183,0)),0)/Exchange_rate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291"/>
        <v>0</v>
      </c>
      <c r="H830" s="38">
        <f t="shared" si="290"/>
        <v>0</v>
      </c>
      <c r="I830" s="38">
        <f t="shared" si="290"/>
        <v>0</v>
      </c>
      <c r="J830" s="38">
        <f t="shared" si="290"/>
        <v>0</v>
      </c>
      <c r="K830" s="38">
        <f t="shared" si="290"/>
        <v>0</v>
      </c>
      <c r="L830" s="38">
        <f t="shared" si="290"/>
        <v>0</v>
      </c>
      <c r="M830" s="38">
        <f t="shared" si="290"/>
        <v>0</v>
      </c>
      <c r="N830" s="38">
        <f t="shared" si="290"/>
        <v>0</v>
      </c>
      <c r="O830" s="38">
        <f t="shared" si="290"/>
        <v>0</v>
      </c>
      <c r="P830" s="38">
        <f t="shared" si="290"/>
        <v>0</v>
      </c>
      <c r="Q830" s="38">
        <f t="shared" si="290"/>
        <v>0</v>
      </c>
      <c r="R830" s="38">
        <f t="shared" si="290"/>
        <v>0</v>
      </c>
      <c r="S830" s="38">
        <f t="shared" si="290"/>
        <v>0</v>
      </c>
      <c r="T830" s="38">
        <f t="shared" si="290"/>
        <v>0</v>
      </c>
      <c r="V830" s="16"/>
      <c r="X830" s="17">
        <f t="shared" si="292"/>
        <v>4</v>
      </c>
      <c r="Y830" s="29">
        <f>IFERROR(INDEX(Assumptions!$G$184:$P$201,MATCH(Y$826,Assumptions!$C$184:$C$201,0),MATCH($X830,Assumptions!$G$183:$P$183,0)),0)/Exchange_rate</f>
        <v>0</v>
      </c>
      <c r="Z830" s="29">
        <f>IFERROR(INDEX(Assumptions!$G$184:$P$201,MATCH(Z$826,Assumptions!$C$184:$C$201,0),MATCH($X830,Assumptions!$G$183:$P$183,0)),0)/Exchange_rate</f>
        <v>0</v>
      </c>
      <c r="AA830" s="29">
        <f>IFERROR(INDEX(Assumptions!$G$184:$P$201,MATCH(AA$826,Assumptions!$C$184:$C$201,0),MATCH($X830,Assumptions!$G$183:$P$183,0)),0)/Exchange_rate</f>
        <v>0</v>
      </c>
      <c r="AB830" s="29">
        <f>IFERROR(INDEX(Assumptions!$G$184:$P$201,MATCH(AB$826,Assumptions!$C$184:$C$201,0),MATCH($X830,Assumptions!$G$183:$P$183,0)),0)/Exchange_rate</f>
        <v>0</v>
      </c>
      <c r="AC830" s="29">
        <f>IFERROR(INDEX(Assumptions!$G$184:$P$201,MATCH(AC$826,Assumptions!$C$184:$C$201,0),MATCH($X830,Assumptions!$G$183:$P$183,0)),0)/Exchange_rate</f>
        <v>0</v>
      </c>
      <c r="AD830" s="29">
        <f>IFERROR(INDEX(Assumptions!$G$184:$P$201,MATCH(AD$826,Assumptions!$C$184:$C$201,0),MATCH($X830,Assumptions!$G$183:$P$183,0)),0)/Exchange_rate</f>
        <v>0</v>
      </c>
      <c r="AE830" s="29">
        <f>IFERROR(INDEX(Assumptions!$G$184:$P$201,MATCH(AE$826,Assumptions!$C$184:$C$201,0),MATCH($X830,Assumptions!$G$183:$P$183,0)),0)/Exchange_rate</f>
        <v>0</v>
      </c>
      <c r="AF830" s="29">
        <f>IFERROR(INDEX(Assumptions!$G$184:$P$201,MATCH(AF$826,Assumptions!$C$184:$C$201,0),MATCH($X830,Assumptions!$G$183:$P$183,0)),0)/Exchange_rate</f>
        <v>0</v>
      </c>
      <c r="AG830" s="29">
        <f>IFERROR(INDEX(Assumptions!$G$184:$P$201,MATCH(AG$826,Assumptions!$C$184:$C$201,0),MATCH($X830,Assumptions!$G$183:$P$183,0)),0)/Exchange_rate</f>
        <v>0</v>
      </c>
      <c r="AH830" s="29">
        <f>IFERROR(INDEX(Assumptions!$G$184:$P$201,MATCH(AH$826,Assumptions!$C$184:$C$201,0),MATCH($X830,Assumptions!$G$183:$P$183,0)),0)/Exchange_rate</f>
        <v>0</v>
      </c>
      <c r="AI830" s="29">
        <f>IFERROR(INDEX(Assumptions!$G$184:$P$201,MATCH(AI$826,Assumptions!$C$184:$C$201,0),MATCH($X830,Assumptions!$G$183:$P$183,0)),0)/Exchange_rate</f>
        <v>0</v>
      </c>
      <c r="AJ830" s="29">
        <f>IFERROR(INDEX(Assumptions!$G$184:$P$201,MATCH(AJ$826,Assumptions!$C$184:$C$201,0),MATCH($X830,Assumptions!$G$183:$P$183,0)),0)/Exchange_rate</f>
        <v>0</v>
      </c>
      <c r="AK830" s="29">
        <f>IFERROR(INDEX(Assumptions!$G$184:$P$201,MATCH(AK$826,Assumptions!$C$184:$C$201,0),MATCH($X830,Assumptions!$G$183:$P$183,0)),0)/Exchange_rate</f>
        <v>0</v>
      </c>
      <c r="AL830" s="29">
        <f>IFERROR(INDEX(Assumptions!$G$184:$P$201,MATCH(AL$826,Assumptions!$C$184:$C$201,0),MATCH($X830,Assumptions!$G$183:$P$183,0)),0)/Exchange_rate</f>
        <v>0</v>
      </c>
      <c r="AM830" s="29">
        <f>IFERROR(INDEX(Assumptions!$G$184:$P$201,MATCH(AM$826,Assumptions!$C$184:$C$201,0),MATCH($X830,Assumptions!$G$183:$P$183,0)),0)/Exchange_rate</f>
        <v>0</v>
      </c>
      <c r="AN830" s="29">
        <f>IFERROR(INDEX(Assumptions!$G$184:$P$201,MATCH(AN$826,Assumptions!$C$184:$C$201,0),MATCH($X830,Assumptions!$G$183:$P$183,0)),0)/Exchange_rate</f>
        <v>0</v>
      </c>
      <c r="AO830" s="29">
        <f>IFERROR(INDEX(Assumptions!$G$184:$P$201,MATCH(AO$826,Assumptions!$C$184:$C$201,0),MATCH($X830,Assumptions!$G$183:$P$183,0)),0)/Exchange_rate</f>
        <v>0</v>
      </c>
      <c r="AP830" s="29">
        <f>IFERROR(INDEX(Assumptions!$G$184:$P$201,MATCH(AP$826,Assumptions!$C$184:$C$201,0),MATCH($X830,Assumptions!$G$183:$P$183,0)),0)/Exchange_rate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291"/>
        <v>0</v>
      </c>
      <c r="H831" s="38">
        <f t="shared" si="290"/>
        <v>0</v>
      </c>
      <c r="I831" s="38">
        <f t="shared" si="290"/>
        <v>0</v>
      </c>
      <c r="J831" s="38">
        <f t="shared" si="290"/>
        <v>0</v>
      </c>
      <c r="K831" s="38">
        <f t="shared" si="290"/>
        <v>0</v>
      </c>
      <c r="L831" s="38">
        <f t="shared" si="290"/>
        <v>0</v>
      </c>
      <c r="M831" s="38">
        <f t="shared" si="290"/>
        <v>0</v>
      </c>
      <c r="N831" s="38">
        <f t="shared" si="290"/>
        <v>0</v>
      </c>
      <c r="O831" s="38">
        <f t="shared" si="290"/>
        <v>0</v>
      </c>
      <c r="P831" s="38">
        <f t="shared" si="290"/>
        <v>0</v>
      </c>
      <c r="Q831" s="38">
        <f t="shared" si="290"/>
        <v>0</v>
      </c>
      <c r="R831" s="38">
        <f t="shared" si="290"/>
        <v>0</v>
      </c>
      <c r="S831" s="38">
        <f t="shared" si="290"/>
        <v>0</v>
      </c>
      <c r="T831" s="38">
        <f t="shared" si="290"/>
        <v>0</v>
      </c>
      <c r="V831" s="16"/>
      <c r="X831" s="17">
        <f t="shared" si="292"/>
        <v>5</v>
      </c>
      <c r="Y831" s="29">
        <f>IFERROR(INDEX(Assumptions!$G$184:$P$201,MATCH(Y$826,Assumptions!$C$184:$C$201,0),MATCH($X831,Assumptions!$G$183:$P$183,0)),0)/Exchange_rate</f>
        <v>0</v>
      </c>
      <c r="Z831" s="29">
        <f>IFERROR(INDEX(Assumptions!$G$184:$P$201,MATCH(Z$826,Assumptions!$C$184:$C$201,0),MATCH($X831,Assumptions!$G$183:$P$183,0)),0)/Exchange_rate</f>
        <v>0</v>
      </c>
      <c r="AA831" s="29">
        <f>IFERROR(INDEX(Assumptions!$G$184:$P$201,MATCH(AA$826,Assumptions!$C$184:$C$201,0),MATCH($X831,Assumptions!$G$183:$P$183,0)),0)/Exchange_rate</f>
        <v>0</v>
      </c>
      <c r="AB831" s="29">
        <f>IFERROR(INDEX(Assumptions!$G$184:$P$201,MATCH(AB$826,Assumptions!$C$184:$C$201,0),MATCH($X831,Assumptions!$G$183:$P$183,0)),0)/Exchange_rate</f>
        <v>0</v>
      </c>
      <c r="AC831" s="29">
        <f>IFERROR(INDEX(Assumptions!$G$184:$P$201,MATCH(AC$826,Assumptions!$C$184:$C$201,0),MATCH($X831,Assumptions!$G$183:$P$183,0)),0)/Exchange_rate</f>
        <v>0</v>
      </c>
      <c r="AD831" s="29">
        <f>IFERROR(INDEX(Assumptions!$G$184:$P$201,MATCH(AD$826,Assumptions!$C$184:$C$201,0),MATCH($X831,Assumptions!$G$183:$P$183,0)),0)/Exchange_rate</f>
        <v>0</v>
      </c>
      <c r="AE831" s="29">
        <f>IFERROR(INDEX(Assumptions!$G$184:$P$201,MATCH(AE$826,Assumptions!$C$184:$C$201,0),MATCH($X831,Assumptions!$G$183:$P$183,0)),0)/Exchange_rate</f>
        <v>0</v>
      </c>
      <c r="AF831" s="29">
        <f>IFERROR(INDEX(Assumptions!$G$184:$P$201,MATCH(AF$826,Assumptions!$C$184:$C$201,0),MATCH($X831,Assumptions!$G$183:$P$183,0)),0)/Exchange_rate</f>
        <v>0</v>
      </c>
      <c r="AG831" s="29">
        <f>IFERROR(INDEX(Assumptions!$G$184:$P$201,MATCH(AG$826,Assumptions!$C$184:$C$201,0),MATCH($X831,Assumptions!$G$183:$P$183,0)),0)/Exchange_rate</f>
        <v>0</v>
      </c>
      <c r="AH831" s="29">
        <f>IFERROR(INDEX(Assumptions!$G$184:$P$201,MATCH(AH$826,Assumptions!$C$184:$C$201,0),MATCH($X831,Assumptions!$G$183:$P$183,0)),0)/Exchange_rate</f>
        <v>0</v>
      </c>
      <c r="AI831" s="29">
        <f>IFERROR(INDEX(Assumptions!$G$184:$P$201,MATCH(AI$826,Assumptions!$C$184:$C$201,0),MATCH($X831,Assumptions!$G$183:$P$183,0)),0)/Exchange_rate</f>
        <v>0</v>
      </c>
      <c r="AJ831" s="29">
        <f>IFERROR(INDEX(Assumptions!$G$184:$P$201,MATCH(AJ$826,Assumptions!$C$184:$C$201,0),MATCH($X831,Assumptions!$G$183:$P$183,0)),0)/Exchange_rate</f>
        <v>0</v>
      </c>
      <c r="AK831" s="29">
        <f>IFERROR(INDEX(Assumptions!$G$184:$P$201,MATCH(AK$826,Assumptions!$C$184:$C$201,0),MATCH($X831,Assumptions!$G$183:$P$183,0)),0)/Exchange_rate</f>
        <v>0</v>
      </c>
      <c r="AL831" s="29">
        <f>IFERROR(INDEX(Assumptions!$G$184:$P$201,MATCH(AL$826,Assumptions!$C$184:$C$201,0),MATCH($X831,Assumptions!$G$183:$P$183,0)),0)/Exchange_rate</f>
        <v>0</v>
      </c>
      <c r="AM831" s="29">
        <f>IFERROR(INDEX(Assumptions!$G$184:$P$201,MATCH(AM$826,Assumptions!$C$184:$C$201,0),MATCH($X831,Assumptions!$G$183:$P$183,0)),0)/Exchange_rate</f>
        <v>0</v>
      </c>
      <c r="AN831" s="29">
        <f>IFERROR(INDEX(Assumptions!$G$184:$P$201,MATCH(AN$826,Assumptions!$C$184:$C$201,0),MATCH($X831,Assumptions!$G$183:$P$183,0)),0)/Exchange_rate</f>
        <v>0</v>
      </c>
      <c r="AO831" s="29">
        <f>IFERROR(INDEX(Assumptions!$G$184:$P$201,MATCH(AO$826,Assumptions!$C$184:$C$201,0),MATCH($X831,Assumptions!$G$183:$P$183,0)),0)/Exchange_rate</f>
        <v>0</v>
      </c>
      <c r="AP831" s="29">
        <f>IFERROR(INDEX(Assumptions!$G$184:$P$201,MATCH(AP$826,Assumptions!$C$184:$C$201,0),MATCH($X831,Assumptions!$G$183:$P$183,0)),0)/Exchange_rate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291"/>
        <v>0</v>
      </c>
      <c r="H832" s="38">
        <f t="shared" si="290"/>
        <v>0</v>
      </c>
      <c r="I832" s="38">
        <f t="shared" si="290"/>
        <v>0</v>
      </c>
      <c r="J832" s="38">
        <f t="shared" si="290"/>
        <v>0</v>
      </c>
      <c r="K832" s="38">
        <f t="shared" si="290"/>
        <v>0</v>
      </c>
      <c r="L832" s="38">
        <f t="shared" si="290"/>
        <v>0</v>
      </c>
      <c r="M832" s="38">
        <f t="shared" si="290"/>
        <v>0</v>
      </c>
      <c r="N832" s="38">
        <f t="shared" si="290"/>
        <v>0</v>
      </c>
      <c r="O832" s="38">
        <f t="shared" si="290"/>
        <v>0</v>
      </c>
      <c r="P832" s="38">
        <f t="shared" si="290"/>
        <v>0</v>
      </c>
      <c r="Q832" s="38">
        <f t="shared" si="290"/>
        <v>0</v>
      </c>
      <c r="R832" s="38">
        <f t="shared" si="290"/>
        <v>0</v>
      </c>
      <c r="S832" s="38">
        <f t="shared" si="290"/>
        <v>0</v>
      </c>
      <c r="T832" s="38">
        <f t="shared" si="290"/>
        <v>0</v>
      </c>
      <c r="V832" s="16"/>
      <c r="X832" s="17">
        <f t="shared" si="292"/>
        <v>6</v>
      </c>
      <c r="Y832" s="29">
        <f>IFERROR(INDEX(Assumptions!$G$184:$P$201,MATCH(Y$826,Assumptions!$C$184:$C$201,0),MATCH($X832,Assumptions!$G$183:$P$183,0)),0)/Exchange_rate</f>
        <v>0</v>
      </c>
      <c r="Z832" s="29">
        <f>IFERROR(INDEX(Assumptions!$G$184:$P$201,MATCH(Z$826,Assumptions!$C$184:$C$201,0),MATCH($X832,Assumptions!$G$183:$P$183,0)),0)/Exchange_rate</f>
        <v>0</v>
      </c>
      <c r="AA832" s="29">
        <f>IFERROR(INDEX(Assumptions!$G$184:$P$201,MATCH(AA$826,Assumptions!$C$184:$C$201,0),MATCH($X832,Assumptions!$G$183:$P$183,0)),0)/Exchange_rate</f>
        <v>0</v>
      </c>
      <c r="AB832" s="29">
        <f>IFERROR(INDEX(Assumptions!$G$184:$P$201,MATCH(AB$826,Assumptions!$C$184:$C$201,0),MATCH($X832,Assumptions!$G$183:$P$183,0)),0)/Exchange_rate</f>
        <v>0</v>
      </c>
      <c r="AC832" s="29">
        <f>IFERROR(INDEX(Assumptions!$G$184:$P$201,MATCH(AC$826,Assumptions!$C$184:$C$201,0),MATCH($X832,Assumptions!$G$183:$P$183,0)),0)/Exchange_rate</f>
        <v>0</v>
      </c>
      <c r="AD832" s="29">
        <f>IFERROR(INDEX(Assumptions!$G$184:$P$201,MATCH(AD$826,Assumptions!$C$184:$C$201,0),MATCH($X832,Assumptions!$G$183:$P$183,0)),0)/Exchange_rate</f>
        <v>0</v>
      </c>
      <c r="AE832" s="29">
        <f>IFERROR(INDEX(Assumptions!$G$184:$P$201,MATCH(AE$826,Assumptions!$C$184:$C$201,0),MATCH($X832,Assumptions!$G$183:$P$183,0)),0)/Exchange_rate</f>
        <v>0</v>
      </c>
      <c r="AF832" s="29">
        <f>IFERROR(INDEX(Assumptions!$G$184:$P$201,MATCH(AF$826,Assumptions!$C$184:$C$201,0),MATCH($X832,Assumptions!$G$183:$P$183,0)),0)/Exchange_rate</f>
        <v>0</v>
      </c>
      <c r="AG832" s="29">
        <f>IFERROR(INDEX(Assumptions!$G$184:$P$201,MATCH(AG$826,Assumptions!$C$184:$C$201,0),MATCH($X832,Assumptions!$G$183:$P$183,0)),0)/Exchange_rate</f>
        <v>0</v>
      </c>
      <c r="AH832" s="29">
        <f>IFERROR(INDEX(Assumptions!$G$184:$P$201,MATCH(AH$826,Assumptions!$C$184:$C$201,0),MATCH($X832,Assumptions!$G$183:$P$183,0)),0)/Exchange_rate</f>
        <v>0</v>
      </c>
      <c r="AI832" s="29">
        <f>IFERROR(INDEX(Assumptions!$G$184:$P$201,MATCH(AI$826,Assumptions!$C$184:$C$201,0),MATCH($X832,Assumptions!$G$183:$P$183,0)),0)/Exchange_rate</f>
        <v>0</v>
      </c>
      <c r="AJ832" s="29">
        <f>IFERROR(INDEX(Assumptions!$G$184:$P$201,MATCH(AJ$826,Assumptions!$C$184:$C$201,0),MATCH($X832,Assumptions!$G$183:$P$183,0)),0)/Exchange_rate</f>
        <v>0</v>
      </c>
      <c r="AK832" s="29">
        <f>IFERROR(INDEX(Assumptions!$G$184:$P$201,MATCH(AK$826,Assumptions!$C$184:$C$201,0),MATCH($X832,Assumptions!$G$183:$P$183,0)),0)/Exchange_rate</f>
        <v>0</v>
      </c>
      <c r="AL832" s="29">
        <f>IFERROR(INDEX(Assumptions!$G$184:$P$201,MATCH(AL$826,Assumptions!$C$184:$C$201,0),MATCH($X832,Assumptions!$G$183:$P$183,0)),0)/Exchange_rate</f>
        <v>0</v>
      </c>
      <c r="AM832" s="29">
        <f>IFERROR(INDEX(Assumptions!$G$184:$P$201,MATCH(AM$826,Assumptions!$C$184:$C$201,0),MATCH($X832,Assumptions!$G$183:$P$183,0)),0)/Exchange_rate</f>
        <v>0</v>
      </c>
      <c r="AN832" s="29">
        <f>IFERROR(INDEX(Assumptions!$G$184:$P$201,MATCH(AN$826,Assumptions!$C$184:$C$201,0),MATCH($X832,Assumptions!$G$183:$P$183,0)),0)/Exchange_rate</f>
        <v>0</v>
      </c>
      <c r="AO832" s="29">
        <f>IFERROR(INDEX(Assumptions!$G$184:$P$201,MATCH(AO$826,Assumptions!$C$184:$C$201,0),MATCH($X832,Assumptions!$G$183:$P$183,0)),0)/Exchange_rate</f>
        <v>0</v>
      </c>
      <c r="AP832" s="29">
        <f>IFERROR(INDEX(Assumptions!$G$184:$P$201,MATCH(AP$826,Assumptions!$C$184:$C$201,0),MATCH($X832,Assumptions!$G$183:$P$183,0)),0)/Exchange_rate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291"/>
        <v>0</v>
      </c>
      <c r="H833" s="38">
        <f t="shared" si="290"/>
        <v>0</v>
      </c>
      <c r="I833" s="38">
        <f t="shared" si="290"/>
        <v>0</v>
      </c>
      <c r="J833" s="38">
        <f t="shared" si="290"/>
        <v>0</v>
      </c>
      <c r="K833" s="38">
        <f t="shared" si="290"/>
        <v>0</v>
      </c>
      <c r="L833" s="38">
        <f t="shared" si="290"/>
        <v>0</v>
      </c>
      <c r="M833" s="38">
        <f t="shared" si="290"/>
        <v>0</v>
      </c>
      <c r="N833" s="38">
        <f t="shared" si="290"/>
        <v>0</v>
      </c>
      <c r="O833" s="38">
        <f t="shared" si="290"/>
        <v>0</v>
      </c>
      <c r="P833" s="38">
        <f t="shared" si="290"/>
        <v>0</v>
      </c>
      <c r="Q833" s="38">
        <f t="shared" si="290"/>
        <v>0</v>
      </c>
      <c r="R833" s="38">
        <f t="shared" si="290"/>
        <v>0</v>
      </c>
      <c r="S833" s="38">
        <f t="shared" si="290"/>
        <v>0</v>
      </c>
      <c r="T833" s="38">
        <f t="shared" si="290"/>
        <v>0</v>
      </c>
      <c r="V833" s="16"/>
      <c r="X833" s="17">
        <f t="shared" si="292"/>
        <v>7</v>
      </c>
      <c r="Y833" s="29">
        <f>IFERROR(INDEX(Assumptions!$G$184:$P$201,MATCH(Y$826,Assumptions!$C$184:$C$201,0),MATCH($X833,Assumptions!$G$183:$P$183,0)),0)/Exchange_rate</f>
        <v>0</v>
      </c>
      <c r="Z833" s="29">
        <f>IFERROR(INDEX(Assumptions!$G$184:$P$201,MATCH(Z$826,Assumptions!$C$184:$C$201,0),MATCH($X833,Assumptions!$G$183:$P$183,0)),0)/Exchange_rate</f>
        <v>0</v>
      </c>
      <c r="AA833" s="29">
        <f>IFERROR(INDEX(Assumptions!$G$184:$P$201,MATCH(AA$826,Assumptions!$C$184:$C$201,0),MATCH($X833,Assumptions!$G$183:$P$183,0)),0)/Exchange_rate</f>
        <v>0</v>
      </c>
      <c r="AB833" s="29">
        <f>IFERROR(INDEX(Assumptions!$G$184:$P$201,MATCH(AB$826,Assumptions!$C$184:$C$201,0),MATCH($X833,Assumptions!$G$183:$P$183,0)),0)/Exchange_rate</f>
        <v>0</v>
      </c>
      <c r="AC833" s="29">
        <f>IFERROR(INDEX(Assumptions!$G$184:$P$201,MATCH(AC$826,Assumptions!$C$184:$C$201,0),MATCH($X833,Assumptions!$G$183:$P$183,0)),0)/Exchange_rate</f>
        <v>0</v>
      </c>
      <c r="AD833" s="29">
        <f>IFERROR(INDEX(Assumptions!$G$184:$P$201,MATCH(AD$826,Assumptions!$C$184:$C$201,0),MATCH($X833,Assumptions!$G$183:$P$183,0)),0)/Exchange_rate</f>
        <v>0</v>
      </c>
      <c r="AE833" s="29">
        <f>IFERROR(INDEX(Assumptions!$G$184:$P$201,MATCH(AE$826,Assumptions!$C$184:$C$201,0),MATCH($X833,Assumptions!$G$183:$P$183,0)),0)/Exchange_rate</f>
        <v>0</v>
      </c>
      <c r="AF833" s="29">
        <f>IFERROR(INDEX(Assumptions!$G$184:$P$201,MATCH(AF$826,Assumptions!$C$184:$C$201,0),MATCH($X833,Assumptions!$G$183:$P$183,0)),0)/Exchange_rate</f>
        <v>0</v>
      </c>
      <c r="AG833" s="29">
        <f>IFERROR(INDEX(Assumptions!$G$184:$P$201,MATCH(AG$826,Assumptions!$C$184:$C$201,0),MATCH($X833,Assumptions!$G$183:$P$183,0)),0)/Exchange_rate</f>
        <v>0</v>
      </c>
      <c r="AH833" s="29">
        <f>IFERROR(INDEX(Assumptions!$G$184:$P$201,MATCH(AH$826,Assumptions!$C$184:$C$201,0),MATCH($X833,Assumptions!$G$183:$P$183,0)),0)/Exchange_rate</f>
        <v>0</v>
      </c>
      <c r="AI833" s="29">
        <f>IFERROR(INDEX(Assumptions!$G$184:$P$201,MATCH(AI$826,Assumptions!$C$184:$C$201,0),MATCH($X833,Assumptions!$G$183:$P$183,0)),0)/Exchange_rate</f>
        <v>0</v>
      </c>
      <c r="AJ833" s="29">
        <f>IFERROR(INDEX(Assumptions!$G$184:$P$201,MATCH(AJ$826,Assumptions!$C$184:$C$201,0),MATCH($X833,Assumptions!$G$183:$P$183,0)),0)/Exchange_rate</f>
        <v>0</v>
      </c>
      <c r="AK833" s="29">
        <f>IFERROR(INDEX(Assumptions!$G$184:$P$201,MATCH(AK$826,Assumptions!$C$184:$C$201,0),MATCH($X833,Assumptions!$G$183:$P$183,0)),0)/Exchange_rate</f>
        <v>0</v>
      </c>
      <c r="AL833" s="29">
        <f>IFERROR(INDEX(Assumptions!$G$184:$P$201,MATCH(AL$826,Assumptions!$C$184:$C$201,0),MATCH($X833,Assumptions!$G$183:$P$183,0)),0)/Exchange_rate</f>
        <v>0</v>
      </c>
      <c r="AM833" s="29">
        <f>IFERROR(INDEX(Assumptions!$G$184:$P$201,MATCH(AM$826,Assumptions!$C$184:$C$201,0),MATCH($X833,Assumptions!$G$183:$P$183,0)),0)/Exchange_rate</f>
        <v>0</v>
      </c>
      <c r="AN833" s="29">
        <f>IFERROR(INDEX(Assumptions!$G$184:$P$201,MATCH(AN$826,Assumptions!$C$184:$C$201,0),MATCH($X833,Assumptions!$G$183:$P$183,0)),0)/Exchange_rate</f>
        <v>0</v>
      </c>
      <c r="AO833" s="29">
        <f>IFERROR(INDEX(Assumptions!$G$184:$P$201,MATCH(AO$826,Assumptions!$C$184:$C$201,0),MATCH($X833,Assumptions!$G$183:$P$183,0)),0)/Exchange_rate</f>
        <v>0</v>
      </c>
      <c r="AP833" s="29">
        <f>IFERROR(INDEX(Assumptions!$G$184:$P$201,MATCH(AP$826,Assumptions!$C$184:$C$201,0),MATCH($X833,Assumptions!$G$183:$P$183,0)),0)/Exchange_rate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291"/>
        <v>0</v>
      </c>
      <c r="H834" s="38">
        <f t="shared" si="290"/>
        <v>0</v>
      </c>
      <c r="I834" s="38">
        <f t="shared" si="290"/>
        <v>0</v>
      </c>
      <c r="J834" s="38">
        <f t="shared" si="290"/>
        <v>0</v>
      </c>
      <c r="K834" s="38">
        <f t="shared" si="290"/>
        <v>0</v>
      </c>
      <c r="L834" s="38">
        <f t="shared" si="290"/>
        <v>0</v>
      </c>
      <c r="M834" s="38">
        <f t="shared" si="290"/>
        <v>0</v>
      </c>
      <c r="N834" s="38">
        <f t="shared" si="290"/>
        <v>0</v>
      </c>
      <c r="O834" s="38">
        <f t="shared" si="290"/>
        <v>0</v>
      </c>
      <c r="P834" s="38">
        <f t="shared" si="290"/>
        <v>0</v>
      </c>
      <c r="Q834" s="38">
        <f t="shared" si="290"/>
        <v>0</v>
      </c>
      <c r="R834" s="38">
        <f t="shared" si="290"/>
        <v>0</v>
      </c>
      <c r="S834" s="38">
        <f t="shared" si="290"/>
        <v>0</v>
      </c>
      <c r="T834" s="38">
        <f t="shared" si="290"/>
        <v>0</v>
      </c>
      <c r="V834" s="16"/>
      <c r="X834" s="17">
        <f t="shared" si="292"/>
        <v>8</v>
      </c>
      <c r="Y834" s="29">
        <f>IFERROR(INDEX(Assumptions!$G$184:$P$201,MATCH(Y$826,Assumptions!$C$184:$C$201,0),MATCH($X834,Assumptions!$G$183:$P$183,0)),0)/Exchange_rate</f>
        <v>0</v>
      </c>
      <c r="Z834" s="29">
        <f>IFERROR(INDEX(Assumptions!$G$184:$P$201,MATCH(Z$826,Assumptions!$C$184:$C$201,0),MATCH($X834,Assumptions!$G$183:$P$183,0)),0)/Exchange_rate</f>
        <v>0</v>
      </c>
      <c r="AA834" s="29">
        <f>IFERROR(INDEX(Assumptions!$G$184:$P$201,MATCH(AA$826,Assumptions!$C$184:$C$201,0),MATCH($X834,Assumptions!$G$183:$P$183,0)),0)/Exchange_rate</f>
        <v>0</v>
      </c>
      <c r="AB834" s="29">
        <f>IFERROR(INDEX(Assumptions!$G$184:$P$201,MATCH(AB$826,Assumptions!$C$184:$C$201,0),MATCH($X834,Assumptions!$G$183:$P$183,0)),0)/Exchange_rate</f>
        <v>0</v>
      </c>
      <c r="AC834" s="29">
        <f>IFERROR(INDEX(Assumptions!$G$184:$P$201,MATCH(AC$826,Assumptions!$C$184:$C$201,0),MATCH($X834,Assumptions!$G$183:$P$183,0)),0)/Exchange_rate</f>
        <v>0</v>
      </c>
      <c r="AD834" s="29">
        <f>IFERROR(INDEX(Assumptions!$G$184:$P$201,MATCH(AD$826,Assumptions!$C$184:$C$201,0),MATCH($X834,Assumptions!$G$183:$P$183,0)),0)/Exchange_rate</f>
        <v>0</v>
      </c>
      <c r="AE834" s="29">
        <f>IFERROR(INDEX(Assumptions!$G$184:$P$201,MATCH(AE$826,Assumptions!$C$184:$C$201,0),MATCH($X834,Assumptions!$G$183:$P$183,0)),0)/Exchange_rate</f>
        <v>0</v>
      </c>
      <c r="AF834" s="29">
        <f>IFERROR(INDEX(Assumptions!$G$184:$P$201,MATCH(AF$826,Assumptions!$C$184:$C$201,0),MATCH($X834,Assumptions!$G$183:$P$183,0)),0)/Exchange_rate</f>
        <v>0</v>
      </c>
      <c r="AG834" s="29">
        <f>IFERROR(INDEX(Assumptions!$G$184:$P$201,MATCH(AG$826,Assumptions!$C$184:$C$201,0),MATCH($X834,Assumptions!$G$183:$P$183,0)),0)/Exchange_rate</f>
        <v>0</v>
      </c>
      <c r="AH834" s="29">
        <f>IFERROR(INDEX(Assumptions!$G$184:$P$201,MATCH(AH$826,Assumptions!$C$184:$C$201,0),MATCH($X834,Assumptions!$G$183:$P$183,0)),0)/Exchange_rate</f>
        <v>0</v>
      </c>
      <c r="AI834" s="29">
        <f>IFERROR(INDEX(Assumptions!$G$184:$P$201,MATCH(AI$826,Assumptions!$C$184:$C$201,0),MATCH($X834,Assumptions!$G$183:$P$183,0)),0)/Exchange_rate</f>
        <v>0</v>
      </c>
      <c r="AJ834" s="29">
        <f>IFERROR(INDEX(Assumptions!$G$184:$P$201,MATCH(AJ$826,Assumptions!$C$184:$C$201,0),MATCH($X834,Assumptions!$G$183:$P$183,0)),0)/Exchange_rate</f>
        <v>0</v>
      </c>
      <c r="AK834" s="29">
        <f>IFERROR(INDEX(Assumptions!$G$184:$P$201,MATCH(AK$826,Assumptions!$C$184:$C$201,0),MATCH($X834,Assumptions!$G$183:$P$183,0)),0)/Exchange_rate</f>
        <v>0</v>
      </c>
      <c r="AL834" s="29">
        <f>IFERROR(INDEX(Assumptions!$G$184:$P$201,MATCH(AL$826,Assumptions!$C$184:$C$201,0),MATCH($X834,Assumptions!$G$183:$P$183,0)),0)/Exchange_rate</f>
        <v>0</v>
      </c>
      <c r="AM834" s="29">
        <f>IFERROR(INDEX(Assumptions!$G$184:$P$201,MATCH(AM$826,Assumptions!$C$184:$C$201,0),MATCH($X834,Assumptions!$G$183:$P$183,0)),0)/Exchange_rate</f>
        <v>0</v>
      </c>
      <c r="AN834" s="29">
        <f>IFERROR(INDEX(Assumptions!$G$184:$P$201,MATCH(AN$826,Assumptions!$C$184:$C$201,0),MATCH($X834,Assumptions!$G$183:$P$183,0)),0)/Exchange_rate</f>
        <v>0</v>
      </c>
      <c r="AO834" s="29">
        <f>IFERROR(INDEX(Assumptions!$G$184:$P$201,MATCH(AO$826,Assumptions!$C$184:$C$201,0),MATCH($X834,Assumptions!$G$183:$P$183,0)),0)/Exchange_rate</f>
        <v>0</v>
      </c>
      <c r="AP834" s="29">
        <f>IFERROR(INDEX(Assumptions!$G$184:$P$201,MATCH(AP$826,Assumptions!$C$184:$C$201,0),MATCH($X834,Assumptions!$G$183:$P$183,0)),0)/Exchange_rate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291"/>
        <v>0</v>
      </c>
      <c r="H835" s="38">
        <f t="shared" si="290"/>
        <v>0</v>
      </c>
      <c r="I835" s="38">
        <f t="shared" si="290"/>
        <v>0</v>
      </c>
      <c r="J835" s="38">
        <f t="shared" si="290"/>
        <v>0</v>
      </c>
      <c r="K835" s="38">
        <f t="shared" si="290"/>
        <v>0</v>
      </c>
      <c r="L835" s="38">
        <f t="shared" si="290"/>
        <v>0</v>
      </c>
      <c r="M835" s="38">
        <f t="shared" si="290"/>
        <v>0</v>
      </c>
      <c r="N835" s="38">
        <f t="shared" si="290"/>
        <v>0</v>
      </c>
      <c r="O835" s="38">
        <f t="shared" si="290"/>
        <v>0</v>
      </c>
      <c r="P835" s="38">
        <f t="shared" si="290"/>
        <v>0</v>
      </c>
      <c r="Q835" s="38">
        <f t="shared" si="290"/>
        <v>0</v>
      </c>
      <c r="R835" s="38">
        <f t="shared" si="290"/>
        <v>0</v>
      </c>
      <c r="S835" s="38">
        <f t="shared" si="290"/>
        <v>0</v>
      </c>
      <c r="T835" s="38">
        <f t="shared" si="290"/>
        <v>0</v>
      </c>
      <c r="V835" s="16"/>
      <c r="X835" s="17">
        <f t="shared" si="292"/>
        <v>9</v>
      </c>
      <c r="Y835" s="29">
        <f>IFERROR(INDEX(Assumptions!$G$184:$P$201,MATCH(Y$826,Assumptions!$C$184:$C$201,0),MATCH($X835,Assumptions!$G$183:$P$183,0)),0)/Exchange_rate</f>
        <v>0</v>
      </c>
      <c r="Z835" s="29">
        <f>IFERROR(INDEX(Assumptions!$G$184:$P$201,MATCH(Z$826,Assumptions!$C$184:$C$201,0),MATCH($X835,Assumptions!$G$183:$P$183,0)),0)/Exchange_rate</f>
        <v>0</v>
      </c>
      <c r="AA835" s="29">
        <f>IFERROR(INDEX(Assumptions!$G$184:$P$201,MATCH(AA$826,Assumptions!$C$184:$C$201,0),MATCH($X835,Assumptions!$G$183:$P$183,0)),0)/Exchange_rate</f>
        <v>0</v>
      </c>
      <c r="AB835" s="29">
        <f>IFERROR(INDEX(Assumptions!$G$184:$P$201,MATCH(AB$826,Assumptions!$C$184:$C$201,0),MATCH($X835,Assumptions!$G$183:$P$183,0)),0)/Exchange_rate</f>
        <v>0</v>
      </c>
      <c r="AC835" s="29">
        <f>IFERROR(INDEX(Assumptions!$G$184:$P$201,MATCH(AC$826,Assumptions!$C$184:$C$201,0),MATCH($X835,Assumptions!$G$183:$P$183,0)),0)/Exchange_rate</f>
        <v>0</v>
      </c>
      <c r="AD835" s="29">
        <f>IFERROR(INDEX(Assumptions!$G$184:$P$201,MATCH(AD$826,Assumptions!$C$184:$C$201,0),MATCH($X835,Assumptions!$G$183:$P$183,0)),0)/Exchange_rate</f>
        <v>0</v>
      </c>
      <c r="AE835" s="29">
        <f>IFERROR(INDEX(Assumptions!$G$184:$P$201,MATCH(AE$826,Assumptions!$C$184:$C$201,0),MATCH($X835,Assumptions!$G$183:$P$183,0)),0)/Exchange_rate</f>
        <v>0</v>
      </c>
      <c r="AF835" s="29">
        <f>IFERROR(INDEX(Assumptions!$G$184:$P$201,MATCH(AF$826,Assumptions!$C$184:$C$201,0),MATCH($X835,Assumptions!$G$183:$P$183,0)),0)/Exchange_rate</f>
        <v>0</v>
      </c>
      <c r="AG835" s="29">
        <f>IFERROR(INDEX(Assumptions!$G$184:$P$201,MATCH(AG$826,Assumptions!$C$184:$C$201,0),MATCH($X835,Assumptions!$G$183:$P$183,0)),0)/Exchange_rate</f>
        <v>0</v>
      </c>
      <c r="AH835" s="29">
        <f>IFERROR(INDEX(Assumptions!$G$184:$P$201,MATCH(AH$826,Assumptions!$C$184:$C$201,0),MATCH($X835,Assumptions!$G$183:$P$183,0)),0)/Exchange_rate</f>
        <v>0</v>
      </c>
      <c r="AI835" s="29">
        <f>IFERROR(INDEX(Assumptions!$G$184:$P$201,MATCH(AI$826,Assumptions!$C$184:$C$201,0),MATCH($X835,Assumptions!$G$183:$P$183,0)),0)/Exchange_rate</f>
        <v>0</v>
      </c>
      <c r="AJ835" s="29">
        <f>IFERROR(INDEX(Assumptions!$G$184:$P$201,MATCH(AJ$826,Assumptions!$C$184:$C$201,0),MATCH($X835,Assumptions!$G$183:$P$183,0)),0)/Exchange_rate</f>
        <v>0</v>
      </c>
      <c r="AK835" s="29">
        <f>IFERROR(INDEX(Assumptions!$G$184:$P$201,MATCH(AK$826,Assumptions!$C$184:$C$201,0),MATCH($X835,Assumptions!$G$183:$P$183,0)),0)/Exchange_rate</f>
        <v>0</v>
      </c>
      <c r="AL835" s="29">
        <f>IFERROR(INDEX(Assumptions!$G$184:$P$201,MATCH(AL$826,Assumptions!$C$184:$C$201,0),MATCH($X835,Assumptions!$G$183:$P$183,0)),0)/Exchange_rate</f>
        <v>0</v>
      </c>
      <c r="AM835" s="29">
        <f>IFERROR(INDEX(Assumptions!$G$184:$P$201,MATCH(AM$826,Assumptions!$C$184:$C$201,0),MATCH($X835,Assumptions!$G$183:$P$183,0)),0)/Exchange_rate</f>
        <v>0</v>
      </c>
      <c r="AN835" s="29">
        <f>IFERROR(INDEX(Assumptions!$G$184:$P$201,MATCH(AN$826,Assumptions!$C$184:$C$201,0),MATCH($X835,Assumptions!$G$183:$P$183,0)),0)/Exchange_rate</f>
        <v>0</v>
      </c>
      <c r="AO835" s="29">
        <f>IFERROR(INDEX(Assumptions!$G$184:$P$201,MATCH(AO$826,Assumptions!$C$184:$C$201,0),MATCH($X835,Assumptions!$G$183:$P$183,0)),0)/Exchange_rate</f>
        <v>0</v>
      </c>
      <c r="AP835" s="29">
        <f>IFERROR(INDEX(Assumptions!$G$184:$P$201,MATCH(AP$826,Assumptions!$C$184:$C$201,0),MATCH($X835,Assumptions!$G$183:$P$183,0)),0)/Exchange_rate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291"/>
        <v>0</v>
      </c>
      <c r="H836" s="38">
        <f t="shared" si="290"/>
        <v>0</v>
      </c>
      <c r="I836" s="38">
        <f t="shared" si="290"/>
        <v>0</v>
      </c>
      <c r="J836" s="38">
        <f t="shared" si="290"/>
        <v>0</v>
      </c>
      <c r="K836" s="38">
        <f t="shared" si="290"/>
        <v>0</v>
      </c>
      <c r="L836" s="38">
        <f t="shared" si="290"/>
        <v>0</v>
      </c>
      <c r="M836" s="38">
        <f t="shared" si="290"/>
        <v>0</v>
      </c>
      <c r="N836" s="38">
        <f t="shared" si="290"/>
        <v>0</v>
      </c>
      <c r="O836" s="38">
        <f t="shared" si="290"/>
        <v>0</v>
      </c>
      <c r="P836" s="38">
        <f t="shared" si="290"/>
        <v>0</v>
      </c>
      <c r="Q836" s="38">
        <f t="shared" si="290"/>
        <v>0</v>
      </c>
      <c r="R836" s="38">
        <f t="shared" si="290"/>
        <v>0</v>
      </c>
      <c r="S836" s="38">
        <f t="shared" si="290"/>
        <v>0</v>
      </c>
      <c r="T836" s="38">
        <f t="shared" si="290"/>
        <v>0</v>
      </c>
      <c r="V836" s="16"/>
      <c r="X836" s="17">
        <f t="shared" si="292"/>
        <v>10</v>
      </c>
      <c r="Y836" s="29">
        <f>IFERROR(INDEX(Assumptions!$G$184:$P$201,MATCH(Y$826,Assumptions!$C$184:$C$201,0),MATCH($X836,Assumptions!$G$183:$P$183,0)),0)/Exchange_rate</f>
        <v>0</v>
      </c>
      <c r="Z836" s="29">
        <f>IFERROR(INDEX(Assumptions!$G$184:$P$201,MATCH(Z$826,Assumptions!$C$184:$C$201,0),MATCH($X836,Assumptions!$G$183:$P$183,0)),0)/Exchange_rate</f>
        <v>0</v>
      </c>
      <c r="AA836" s="29">
        <f>IFERROR(INDEX(Assumptions!$G$184:$P$201,MATCH(AA$826,Assumptions!$C$184:$C$201,0),MATCH($X836,Assumptions!$G$183:$P$183,0)),0)/Exchange_rate</f>
        <v>0</v>
      </c>
      <c r="AB836" s="29">
        <f>IFERROR(INDEX(Assumptions!$G$184:$P$201,MATCH(AB$826,Assumptions!$C$184:$C$201,0),MATCH($X836,Assumptions!$G$183:$P$183,0)),0)/Exchange_rate</f>
        <v>0</v>
      </c>
      <c r="AC836" s="29">
        <f>IFERROR(INDEX(Assumptions!$G$184:$P$201,MATCH(AC$826,Assumptions!$C$184:$C$201,0),MATCH($X836,Assumptions!$G$183:$P$183,0)),0)/Exchange_rate</f>
        <v>0</v>
      </c>
      <c r="AD836" s="29">
        <f>IFERROR(INDEX(Assumptions!$G$184:$P$201,MATCH(AD$826,Assumptions!$C$184:$C$201,0),MATCH($X836,Assumptions!$G$183:$P$183,0)),0)/Exchange_rate</f>
        <v>0</v>
      </c>
      <c r="AE836" s="29">
        <f>IFERROR(INDEX(Assumptions!$G$184:$P$201,MATCH(AE$826,Assumptions!$C$184:$C$201,0),MATCH($X836,Assumptions!$G$183:$P$183,0)),0)/Exchange_rate</f>
        <v>0</v>
      </c>
      <c r="AF836" s="29">
        <f>IFERROR(INDEX(Assumptions!$G$184:$P$201,MATCH(AF$826,Assumptions!$C$184:$C$201,0),MATCH($X836,Assumptions!$G$183:$P$183,0)),0)/Exchange_rate</f>
        <v>0</v>
      </c>
      <c r="AG836" s="29">
        <f>IFERROR(INDEX(Assumptions!$G$184:$P$201,MATCH(AG$826,Assumptions!$C$184:$C$201,0),MATCH($X836,Assumptions!$G$183:$P$183,0)),0)/Exchange_rate</f>
        <v>0</v>
      </c>
      <c r="AH836" s="29">
        <f>IFERROR(INDEX(Assumptions!$G$184:$P$201,MATCH(AH$826,Assumptions!$C$184:$C$201,0),MATCH($X836,Assumptions!$G$183:$P$183,0)),0)/Exchange_rate</f>
        <v>0</v>
      </c>
      <c r="AI836" s="29">
        <f>IFERROR(INDEX(Assumptions!$G$184:$P$201,MATCH(AI$826,Assumptions!$C$184:$C$201,0),MATCH($X836,Assumptions!$G$183:$P$183,0)),0)/Exchange_rate</f>
        <v>0</v>
      </c>
      <c r="AJ836" s="29">
        <f>IFERROR(INDEX(Assumptions!$G$184:$P$201,MATCH(AJ$826,Assumptions!$C$184:$C$201,0),MATCH($X836,Assumptions!$G$183:$P$183,0)),0)/Exchange_rate</f>
        <v>0</v>
      </c>
      <c r="AK836" s="29">
        <f>IFERROR(INDEX(Assumptions!$G$184:$P$201,MATCH(AK$826,Assumptions!$C$184:$C$201,0),MATCH($X836,Assumptions!$G$183:$P$183,0)),0)/Exchange_rate</f>
        <v>0</v>
      </c>
      <c r="AL836" s="29">
        <f>IFERROR(INDEX(Assumptions!$G$184:$P$201,MATCH(AL$826,Assumptions!$C$184:$C$201,0),MATCH($X836,Assumptions!$G$183:$P$183,0)),0)/Exchange_rate</f>
        <v>0</v>
      </c>
      <c r="AM836" s="29">
        <f>IFERROR(INDEX(Assumptions!$G$184:$P$201,MATCH(AM$826,Assumptions!$C$184:$C$201,0),MATCH($X836,Assumptions!$G$183:$P$183,0)),0)/Exchange_rate</f>
        <v>0</v>
      </c>
      <c r="AN836" s="29">
        <f>IFERROR(INDEX(Assumptions!$G$184:$P$201,MATCH(AN$826,Assumptions!$C$184:$C$201,0),MATCH($X836,Assumptions!$G$183:$P$183,0)),0)/Exchange_rate</f>
        <v>0</v>
      </c>
      <c r="AO836" s="29">
        <f>IFERROR(INDEX(Assumptions!$G$184:$P$201,MATCH(AO$826,Assumptions!$C$184:$C$201,0),MATCH($X836,Assumptions!$G$183:$P$183,0)),0)/Exchange_rate</f>
        <v>0</v>
      </c>
      <c r="AP836" s="29">
        <f>IFERROR(INDEX(Assumptions!$G$184:$P$201,MATCH(AP$826,Assumptions!$C$184:$C$201,0),MATCH($X836,Assumptions!$G$183:$P$183,0)),0)/Exchange_rate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291"/>
        <v>0</v>
      </c>
      <c r="H837" s="38">
        <f t="shared" si="290"/>
        <v>0</v>
      </c>
      <c r="I837" s="38">
        <f t="shared" si="290"/>
        <v>0</v>
      </c>
      <c r="J837" s="38">
        <f t="shared" si="290"/>
        <v>0</v>
      </c>
      <c r="K837" s="38">
        <f t="shared" si="290"/>
        <v>0</v>
      </c>
      <c r="L837" s="38">
        <f t="shared" si="290"/>
        <v>0</v>
      </c>
      <c r="M837" s="38">
        <f t="shared" si="290"/>
        <v>0</v>
      </c>
      <c r="N837" s="38">
        <f t="shared" si="290"/>
        <v>0</v>
      </c>
      <c r="O837" s="38">
        <f t="shared" si="290"/>
        <v>0</v>
      </c>
      <c r="P837" s="38">
        <f t="shared" si="290"/>
        <v>0</v>
      </c>
      <c r="Q837" s="38">
        <f t="shared" si="290"/>
        <v>0</v>
      </c>
      <c r="R837" s="38">
        <f t="shared" si="290"/>
        <v>0</v>
      </c>
      <c r="S837" s="38">
        <f t="shared" si="290"/>
        <v>0</v>
      </c>
      <c r="T837" s="38">
        <f t="shared" si="290"/>
        <v>0</v>
      </c>
      <c r="V837" s="16"/>
      <c r="X837" s="17">
        <f t="shared" si="292"/>
        <v>11</v>
      </c>
      <c r="Y837" s="29">
        <f>IFERROR(INDEX(Assumptions!$G$184:$P$201,MATCH(Y$826,Assumptions!$C$184:$C$201,0),MATCH($X837,Assumptions!$G$183:$P$183,0)),0)/Exchange_rate</f>
        <v>0</v>
      </c>
      <c r="Z837" s="29">
        <f>IFERROR(INDEX(Assumptions!$G$184:$P$201,MATCH(Z$826,Assumptions!$C$184:$C$201,0),MATCH($X837,Assumptions!$G$183:$P$183,0)),0)/Exchange_rate</f>
        <v>0</v>
      </c>
      <c r="AA837" s="29">
        <f>IFERROR(INDEX(Assumptions!$G$184:$P$201,MATCH(AA$826,Assumptions!$C$184:$C$201,0),MATCH($X837,Assumptions!$G$183:$P$183,0)),0)/Exchange_rate</f>
        <v>0</v>
      </c>
      <c r="AB837" s="29">
        <f>IFERROR(INDEX(Assumptions!$G$184:$P$201,MATCH(AB$826,Assumptions!$C$184:$C$201,0),MATCH($X837,Assumptions!$G$183:$P$183,0)),0)/Exchange_rate</f>
        <v>0</v>
      </c>
      <c r="AC837" s="29">
        <f>IFERROR(INDEX(Assumptions!$G$184:$P$201,MATCH(AC$826,Assumptions!$C$184:$C$201,0),MATCH($X837,Assumptions!$G$183:$P$183,0)),0)/Exchange_rate</f>
        <v>0</v>
      </c>
      <c r="AD837" s="29">
        <f>IFERROR(INDEX(Assumptions!$G$184:$P$201,MATCH(AD$826,Assumptions!$C$184:$C$201,0),MATCH($X837,Assumptions!$G$183:$P$183,0)),0)/Exchange_rate</f>
        <v>0</v>
      </c>
      <c r="AE837" s="29">
        <f>IFERROR(INDEX(Assumptions!$G$184:$P$201,MATCH(AE$826,Assumptions!$C$184:$C$201,0),MATCH($X837,Assumptions!$G$183:$P$183,0)),0)/Exchange_rate</f>
        <v>0</v>
      </c>
      <c r="AF837" s="29">
        <f>IFERROR(INDEX(Assumptions!$G$184:$P$201,MATCH(AF$826,Assumptions!$C$184:$C$201,0),MATCH($X837,Assumptions!$G$183:$P$183,0)),0)/Exchange_rate</f>
        <v>0</v>
      </c>
      <c r="AG837" s="29">
        <f>IFERROR(INDEX(Assumptions!$G$184:$P$201,MATCH(AG$826,Assumptions!$C$184:$C$201,0),MATCH($X837,Assumptions!$G$183:$P$183,0)),0)/Exchange_rate</f>
        <v>0</v>
      </c>
      <c r="AH837" s="29">
        <f>IFERROR(INDEX(Assumptions!$G$184:$P$201,MATCH(AH$826,Assumptions!$C$184:$C$201,0),MATCH($X837,Assumptions!$G$183:$P$183,0)),0)/Exchange_rate</f>
        <v>0</v>
      </c>
      <c r="AI837" s="29">
        <f>IFERROR(INDEX(Assumptions!$G$184:$P$201,MATCH(AI$826,Assumptions!$C$184:$C$201,0),MATCH($X837,Assumptions!$G$183:$P$183,0)),0)/Exchange_rate</f>
        <v>0</v>
      </c>
      <c r="AJ837" s="29">
        <f>IFERROR(INDEX(Assumptions!$G$184:$P$201,MATCH(AJ$826,Assumptions!$C$184:$C$201,0),MATCH($X837,Assumptions!$G$183:$P$183,0)),0)/Exchange_rate</f>
        <v>0</v>
      </c>
      <c r="AK837" s="29">
        <f>IFERROR(INDEX(Assumptions!$G$184:$P$201,MATCH(AK$826,Assumptions!$C$184:$C$201,0),MATCH($X837,Assumptions!$G$183:$P$183,0)),0)/Exchange_rate</f>
        <v>0</v>
      </c>
      <c r="AL837" s="29">
        <f>IFERROR(INDEX(Assumptions!$G$184:$P$201,MATCH(AL$826,Assumptions!$C$184:$C$201,0),MATCH($X837,Assumptions!$G$183:$P$183,0)),0)/Exchange_rate</f>
        <v>0</v>
      </c>
      <c r="AM837" s="29">
        <f>IFERROR(INDEX(Assumptions!$G$184:$P$201,MATCH(AM$826,Assumptions!$C$184:$C$201,0),MATCH($X837,Assumptions!$G$183:$P$183,0)),0)/Exchange_rate</f>
        <v>0</v>
      </c>
      <c r="AN837" s="29">
        <f>IFERROR(INDEX(Assumptions!$G$184:$P$201,MATCH(AN$826,Assumptions!$C$184:$C$201,0),MATCH($X837,Assumptions!$G$183:$P$183,0)),0)/Exchange_rate</f>
        <v>0</v>
      </c>
      <c r="AO837" s="29">
        <f>IFERROR(INDEX(Assumptions!$G$184:$P$201,MATCH(AO$826,Assumptions!$C$184:$C$201,0),MATCH($X837,Assumptions!$G$183:$P$183,0)),0)/Exchange_rate</f>
        <v>0</v>
      </c>
      <c r="AP837" s="29">
        <f>IFERROR(INDEX(Assumptions!$G$184:$P$201,MATCH(AP$826,Assumptions!$C$184:$C$201,0),MATCH($X837,Assumptions!$G$183:$P$183,0)),0)/Exchange_rate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291"/>
        <v>0</v>
      </c>
      <c r="H838" s="38">
        <f t="shared" si="290"/>
        <v>0</v>
      </c>
      <c r="I838" s="38">
        <f t="shared" si="290"/>
        <v>0</v>
      </c>
      <c r="J838" s="38">
        <f t="shared" si="290"/>
        <v>0</v>
      </c>
      <c r="K838" s="38">
        <f t="shared" si="290"/>
        <v>0</v>
      </c>
      <c r="L838" s="38">
        <f t="shared" si="290"/>
        <v>0</v>
      </c>
      <c r="M838" s="38">
        <f t="shared" si="290"/>
        <v>0</v>
      </c>
      <c r="N838" s="38">
        <f t="shared" si="290"/>
        <v>0</v>
      </c>
      <c r="O838" s="38">
        <f t="shared" si="290"/>
        <v>0</v>
      </c>
      <c r="P838" s="38">
        <f t="shared" si="290"/>
        <v>0</v>
      </c>
      <c r="Q838" s="38">
        <f t="shared" si="290"/>
        <v>0</v>
      </c>
      <c r="R838" s="38">
        <f t="shared" si="290"/>
        <v>0</v>
      </c>
      <c r="S838" s="38">
        <f t="shared" si="290"/>
        <v>0</v>
      </c>
      <c r="T838" s="38">
        <f t="shared" si="290"/>
        <v>0</v>
      </c>
      <c r="V838" s="16"/>
      <c r="X838" s="17">
        <f t="shared" si="292"/>
        <v>12</v>
      </c>
      <c r="Y838" s="29">
        <f>IFERROR(INDEX(Assumptions!$G$184:$P$201,MATCH(Y$826,Assumptions!$C$184:$C$201,0),MATCH($X838,Assumptions!$G$183:$P$183,0)),0)/Exchange_rate</f>
        <v>0</v>
      </c>
      <c r="Z838" s="29">
        <f>IFERROR(INDEX(Assumptions!$G$184:$P$201,MATCH(Z$826,Assumptions!$C$184:$C$201,0),MATCH($X838,Assumptions!$G$183:$P$183,0)),0)/Exchange_rate</f>
        <v>0</v>
      </c>
      <c r="AA838" s="29">
        <f>IFERROR(INDEX(Assumptions!$G$184:$P$201,MATCH(AA$826,Assumptions!$C$184:$C$201,0),MATCH($X838,Assumptions!$G$183:$P$183,0)),0)/Exchange_rate</f>
        <v>0</v>
      </c>
      <c r="AB838" s="29">
        <f>IFERROR(INDEX(Assumptions!$G$184:$P$201,MATCH(AB$826,Assumptions!$C$184:$C$201,0),MATCH($X838,Assumptions!$G$183:$P$183,0)),0)/Exchange_rate</f>
        <v>0</v>
      </c>
      <c r="AC838" s="29">
        <f>IFERROR(INDEX(Assumptions!$G$184:$P$201,MATCH(AC$826,Assumptions!$C$184:$C$201,0),MATCH($X838,Assumptions!$G$183:$P$183,0)),0)/Exchange_rate</f>
        <v>0</v>
      </c>
      <c r="AD838" s="29">
        <f>IFERROR(INDEX(Assumptions!$G$184:$P$201,MATCH(AD$826,Assumptions!$C$184:$C$201,0),MATCH($X838,Assumptions!$G$183:$P$183,0)),0)/Exchange_rate</f>
        <v>0</v>
      </c>
      <c r="AE838" s="29">
        <f>IFERROR(INDEX(Assumptions!$G$184:$P$201,MATCH(AE$826,Assumptions!$C$184:$C$201,0),MATCH($X838,Assumptions!$G$183:$P$183,0)),0)/Exchange_rate</f>
        <v>0</v>
      </c>
      <c r="AF838" s="29">
        <f>IFERROR(INDEX(Assumptions!$G$184:$P$201,MATCH(AF$826,Assumptions!$C$184:$C$201,0),MATCH($X838,Assumptions!$G$183:$P$183,0)),0)/Exchange_rate</f>
        <v>0</v>
      </c>
      <c r="AG838" s="29">
        <f>IFERROR(INDEX(Assumptions!$G$184:$P$201,MATCH(AG$826,Assumptions!$C$184:$C$201,0),MATCH($X838,Assumptions!$G$183:$P$183,0)),0)/Exchange_rate</f>
        <v>0</v>
      </c>
      <c r="AH838" s="29">
        <f>IFERROR(INDEX(Assumptions!$G$184:$P$201,MATCH(AH$826,Assumptions!$C$184:$C$201,0),MATCH($X838,Assumptions!$G$183:$P$183,0)),0)/Exchange_rate</f>
        <v>0</v>
      </c>
      <c r="AI838" s="29">
        <f>IFERROR(INDEX(Assumptions!$G$184:$P$201,MATCH(AI$826,Assumptions!$C$184:$C$201,0),MATCH($X838,Assumptions!$G$183:$P$183,0)),0)/Exchange_rate</f>
        <v>0</v>
      </c>
      <c r="AJ838" s="29">
        <f>IFERROR(INDEX(Assumptions!$G$184:$P$201,MATCH(AJ$826,Assumptions!$C$184:$C$201,0),MATCH($X838,Assumptions!$G$183:$P$183,0)),0)/Exchange_rate</f>
        <v>0</v>
      </c>
      <c r="AK838" s="29">
        <f>IFERROR(INDEX(Assumptions!$G$184:$P$201,MATCH(AK$826,Assumptions!$C$184:$C$201,0),MATCH($X838,Assumptions!$G$183:$P$183,0)),0)/Exchange_rate</f>
        <v>0</v>
      </c>
      <c r="AL838" s="29">
        <f>IFERROR(INDEX(Assumptions!$G$184:$P$201,MATCH(AL$826,Assumptions!$C$184:$C$201,0),MATCH($X838,Assumptions!$G$183:$P$183,0)),0)/Exchange_rate</f>
        <v>0</v>
      </c>
      <c r="AM838" s="29">
        <f>IFERROR(INDEX(Assumptions!$G$184:$P$201,MATCH(AM$826,Assumptions!$C$184:$C$201,0),MATCH($X838,Assumptions!$G$183:$P$183,0)),0)/Exchange_rate</f>
        <v>0</v>
      </c>
      <c r="AN838" s="29">
        <f>IFERROR(INDEX(Assumptions!$G$184:$P$201,MATCH(AN$826,Assumptions!$C$184:$C$201,0),MATCH($X838,Assumptions!$G$183:$P$183,0)),0)/Exchange_rate</f>
        <v>0</v>
      </c>
      <c r="AO838" s="29">
        <f>IFERROR(INDEX(Assumptions!$G$184:$P$201,MATCH(AO$826,Assumptions!$C$184:$C$201,0),MATCH($X838,Assumptions!$G$183:$P$183,0)),0)/Exchange_rate</f>
        <v>0</v>
      </c>
      <c r="AP838" s="29">
        <f>IFERROR(INDEX(Assumptions!$G$184:$P$201,MATCH(AP$826,Assumptions!$C$184:$C$201,0),MATCH($X838,Assumptions!$G$183:$P$183,0)),0)/Exchange_rate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291"/>
        <v>0</v>
      </c>
      <c r="H839" s="38">
        <f t="shared" si="290"/>
        <v>0</v>
      </c>
      <c r="I839" s="38">
        <f t="shared" si="290"/>
        <v>0</v>
      </c>
      <c r="J839" s="38">
        <f t="shared" si="290"/>
        <v>0</v>
      </c>
      <c r="K839" s="38">
        <f t="shared" si="290"/>
        <v>0</v>
      </c>
      <c r="L839" s="38">
        <f t="shared" si="290"/>
        <v>0</v>
      </c>
      <c r="M839" s="38">
        <f t="shared" si="290"/>
        <v>0</v>
      </c>
      <c r="N839" s="38">
        <f t="shared" si="290"/>
        <v>0</v>
      </c>
      <c r="O839" s="38">
        <f t="shared" si="290"/>
        <v>0</v>
      </c>
      <c r="P839" s="38">
        <f t="shared" si="290"/>
        <v>0</v>
      </c>
      <c r="Q839" s="38">
        <f t="shared" si="290"/>
        <v>0</v>
      </c>
      <c r="R839" s="38">
        <f t="shared" si="290"/>
        <v>0</v>
      </c>
      <c r="S839" s="38">
        <f t="shared" si="290"/>
        <v>0</v>
      </c>
      <c r="T839" s="38">
        <f t="shared" si="290"/>
        <v>0</v>
      </c>
      <c r="V839" s="16"/>
      <c r="X839" s="17">
        <f t="shared" si="292"/>
        <v>13</v>
      </c>
      <c r="Y839" s="29">
        <f>IFERROR(INDEX(Assumptions!$G$184:$P$201,MATCH(Y$826,Assumptions!$C$184:$C$201,0),MATCH($X839,Assumptions!$G$183:$P$183,0)),0)/Exchange_rate</f>
        <v>0</v>
      </c>
      <c r="Z839" s="29">
        <f>IFERROR(INDEX(Assumptions!$G$184:$P$201,MATCH(Z$826,Assumptions!$C$184:$C$201,0),MATCH($X839,Assumptions!$G$183:$P$183,0)),0)/Exchange_rate</f>
        <v>0</v>
      </c>
      <c r="AA839" s="29">
        <f>IFERROR(INDEX(Assumptions!$G$184:$P$201,MATCH(AA$826,Assumptions!$C$184:$C$201,0),MATCH($X839,Assumptions!$G$183:$P$183,0)),0)/Exchange_rate</f>
        <v>0</v>
      </c>
      <c r="AB839" s="29">
        <f>IFERROR(INDEX(Assumptions!$G$184:$P$201,MATCH(AB$826,Assumptions!$C$184:$C$201,0),MATCH($X839,Assumptions!$G$183:$P$183,0)),0)/Exchange_rate</f>
        <v>0</v>
      </c>
      <c r="AC839" s="29">
        <f>IFERROR(INDEX(Assumptions!$G$184:$P$201,MATCH(AC$826,Assumptions!$C$184:$C$201,0),MATCH($X839,Assumptions!$G$183:$P$183,0)),0)/Exchange_rate</f>
        <v>0</v>
      </c>
      <c r="AD839" s="29">
        <f>IFERROR(INDEX(Assumptions!$G$184:$P$201,MATCH(AD$826,Assumptions!$C$184:$C$201,0),MATCH($X839,Assumptions!$G$183:$P$183,0)),0)/Exchange_rate</f>
        <v>0</v>
      </c>
      <c r="AE839" s="29">
        <f>IFERROR(INDEX(Assumptions!$G$184:$P$201,MATCH(AE$826,Assumptions!$C$184:$C$201,0),MATCH($X839,Assumptions!$G$183:$P$183,0)),0)/Exchange_rate</f>
        <v>0</v>
      </c>
      <c r="AF839" s="29">
        <f>IFERROR(INDEX(Assumptions!$G$184:$P$201,MATCH(AF$826,Assumptions!$C$184:$C$201,0),MATCH($X839,Assumptions!$G$183:$P$183,0)),0)/Exchange_rate</f>
        <v>0</v>
      </c>
      <c r="AG839" s="29">
        <f>IFERROR(INDEX(Assumptions!$G$184:$P$201,MATCH(AG$826,Assumptions!$C$184:$C$201,0),MATCH($X839,Assumptions!$G$183:$P$183,0)),0)/Exchange_rate</f>
        <v>0</v>
      </c>
      <c r="AH839" s="29">
        <f>IFERROR(INDEX(Assumptions!$G$184:$P$201,MATCH(AH$826,Assumptions!$C$184:$C$201,0),MATCH($X839,Assumptions!$G$183:$P$183,0)),0)/Exchange_rate</f>
        <v>0</v>
      </c>
      <c r="AI839" s="29">
        <f>IFERROR(INDEX(Assumptions!$G$184:$P$201,MATCH(AI$826,Assumptions!$C$184:$C$201,0),MATCH($X839,Assumptions!$G$183:$P$183,0)),0)/Exchange_rate</f>
        <v>0</v>
      </c>
      <c r="AJ839" s="29">
        <f>IFERROR(INDEX(Assumptions!$G$184:$P$201,MATCH(AJ$826,Assumptions!$C$184:$C$201,0),MATCH($X839,Assumptions!$G$183:$P$183,0)),0)/Exchange_rate</f>
        <v>0</v>
      </c>
      <c r="AK839" s="29">
        <f>IFERROR(INDEX(Assumptions!$G$184:$P$201,MATCH(AK$826,Assumptions!$C$184:$C$201,0),MATCH($X839,Assumptions!$G$183:$P$183,0)),0)/Exchange_rate</f>
        <v>0</v>
      </c>
      <c r="AL839" s="29">
        <f>IFERROR(INDEX(Assumptions!$G$184:$P$201,MATCH(AL$826,Assumptions!$C$184:$C$201,0),MATCH($X839,Assumptions!$G$183:$P$183,0)),0)/Exchange_rate</f>
        <v>0</v>
      </c>
      <c r="AM839" s="29">
        <f>IFERROR(INDEX(Assumptions!$G$184:$P$201,MATCH(AM$826,Assumptions!$C$184:$C$201,0),MATCH($X839,Assumptions!$G$183:$P$183,0)),0)/Exchange_rate</f>
        <v>0</v>
      </c>
      <c r="AN839" s="29">
        <f>IFERROR(INDEX(Assumptions!$G$184:$P$201,MATCH(AN$826,Assumptions!$C$184:$C$201,0),MATCH($X839,Assumptions!$G$183:$P$183,0)),0)/Exchange_rate</f>
        <v>0</v>
      </c>
      <c r="AO839" s="29">
        <f>IFERROR(INDEX(Assumptions!$G$184:$P$201,MATCH(AO$826,Assumptions!$C$184:$C$201,0),MATCH($X839,Assumptions!$G$183:$P$183,0)),0)/Exchange_rate</f>
        <v>0</v>
      </c>
      <c r="AP839" s="29">
        <f>IFERROR(INDEX(Assumptions!$G$184:$P$201,MATCH(AP$826,Assumptions!$C$184:$C$201,0),MATCH($X839,Assumptions!$G$183:$P$183,0)),0)/Exchange_rate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291"/>
        <v>0</v>
      </c>
      <c r="H840" s="38">
        <f t="shared" si="290"/>
        <v>0</v>
      </c>
      <c r="I840" s="38">
        <f t="shared" si="290"/>
        <v>0</v>
      </c>
      <c r="J840" s="38">
        <f t="shared" si="290"/>
        <v>0</v>
      </c>
      <c r="K840" s="38">
        <f t="shared" si="290"/>
        <v>0</v>
      </c>
      <c r="L840" s="38">
        <f t="shared" si="290"/>
        <v>0</v>
      </c>
      <c r="M840" s="38">
        <f t="shared" si="290"/>
        <v>0</v>
      </c>
      <c r="N840" s="38">
        <f t="shared" si="290"/>
        <v>0</v>
      </c>
      <c r="O840" s="38">
        <f t="shared" si="290"/>
        <v>0</v>
      </c>
      <c r="P840" s="38">
        <f t="shared" si="290"/>
        <v>0</v>
      </c>
      <c r="Q840" s="38">
        <f t="shared" si="290"/>
        <v>0</v>
      </c>
      <c r="R840" s="38">
        <f t="shared" si="290"/>
        <v>0</v>
      </c>
      <c r="S840" s="38">
        <f t="shared" si="290"/>
        <v>0</v>
      </c>
      <c r="T840" s="38">
        <f t="shared" si="290"/>
        <v>0</v>
      </c>
      <c r="V840" s="16"/>
      <c r="X840" s="17">
        <f t="shared" si="292"/>
        <v>14</v>
      </c>
      <c r="Y840" s="29">
        <f>IFERROR(INDEX(Assumptions!$G$184:$P$201,MATCH(Y$826,Assumptions!$C$184:$C$201,0),MATCH($X840,Assumptions!$G$183:$P$183,0)),0)/Exchange_rate</f>
        <v>0</v>
      </c>
      <c r="Z840" s="29">
        <f>IFERROR(INDEX(Assumptions!$G$184:$P$201,MATCH(Z$826,Assumptions!$C$184:$C$201,0),MATCH($X840,Assumptions!$G$183:$P$183,0)),0)/Exchange_rate</f>
        <v>0</v>
      </c>
      <c r="AA840" s="29">
        <f>IFERROR(INDEX(Assumptions!$G$184:$P$201,MATCH(AA$826,Assumptions!$C$184:$C$201,0),MATCH($X840,Assumptions!$G$183:$P$183,0)),0)/Exchange_rate</f>
        <v>0</v>
      </c>
      <c r="AB840" s="29">
        <f>IFERROR(INDEX(Assumptions!$G$184:$P$201,MATCH(AB$826,Assumptions!$C$184:$C$201,0),MATCH($X840,Assumptions!$G$183:$P$183,0)),0)/Exchange_rate</f>
        <v>0</v>
      </c>
      <c r="AC840" s="29">
        <f>IFERROR(INDEX(Assumptions!$G$184:$P$201,MATCH(AC$826,Assumptions!$C$184:$C$201,0),MATCH($X840,Assumptions!$G$183:$P$183,0)),0)/Exchange_rate</f>
        <v>0</v>
      </c>
      <c r="AD840" s="29">
        <f>IFERROR(INDEX(Assumptions!$G$184:$P$201,MATCH(AD$826,Assumptions!$C$184:$C$201,0),MATCH($X840,Assumptions!$G$183:$P$183,0)),0)/Exchange_rate</f>
        <v>0</v>
      </c>
      <c r="AE840" s="29">
        <f>IFERROR(INDEX(Assumptions!$G$184:$P$201,MATCH(AE$826,Assumptions!$C$184:$C$201,0),MATCH($X840,Assumptions!$G$183:$P$183,0)),0)/Exchange_rate</f>
        <v>0</v>
      </c>
      <c r="AF840" s="29">
        <f>IFERROR(INDEX(Assumptions!$G$184:$P$201,MATCH(AF$826,Assumptions!$C$184:$C$201,0),MATCH($X840,Assumptions!$G$183:$P$183,0)),0)/Exchange_rate</f>
        <v>0</v>
      </c>
      <c r="AG840" s="29">
        <f>IFERROR(INDEX(Assumptions!$G$184:$P$201,MATCH(AG$826,Assumptions!$C$184:$C$201,0),MATCH($X840,Assumptions!$G$183:$P$183,0)),0)/Exchange_rate</f>
        <v>0</v>
      </c>
      <c r="AH840" s="29">
        <f>IFERROR(INDEX(Assumptions!$G$184:$P$201,MATCH(AH$826,Assumptions!$C$184:$C$201,0),MATCH($X840,Assumptions!$G$183:$P$183,0)),0)/Exchange_rate</f>
        <v>0</v>
      </c>
      <c r="AI840" s="29">
        <f>IFERROR(INDEX(Assumptions!$G$184:$P$201,MATCH(AI$826,Assumptions!$C$184:$C$201,0),MATCH($X840,Assumptions!$G$183:$P$183,0)),0)/Exchange_rate</f>
        <v>0</v>
      </c>
      <c r="AJ840" s="29">
        <f>IFERROR(INDEX(Assumptions!$G$184:$P$201,MATCH(AJ$826,Assumptions!$C$184:$C$201,0),MATCH($X840,Assumptions!$G$183:$P$183,0)),0)/Exchange_rate</f>
        <v>0</v>
      </c>
      <c r="AK840" s="29">
        <f>IFERROR(INDEX(Assumptions!$G$184:$P$201,MATCH(AK$826,Assumptions!$C$184:$C$201,0),MATCH($X840,Assumptions!$G$183:$P$183,0)),0)/Exchange_rate</f>
        <v>0</v>
      </c>
      <c r="AL840" s="29">
        <f>IFERROR(INDEX(Assumptions!$G$184:$P$201,MATCH(AL$826,Assumptions!$C$184:$C$201,0),MATCH($X840,Assumptions!$G$183:$P$183,0)),0)/Exchange_rate</f>
        <v>0</v>
      </c>
      <c r="AM840" s="29">
        <f>IFERROR(INDEX(Assumptions!$G$184:$P$201,MATCH(AM$826,Assumptions!$C$184:$C$201,0),MATCH($X840,Assumptions!$G$183:$P$183,0)),0)/Exchange_rate</f>
        <v>0</v>
      </c>
      <c r="AN840" s="29">
        <f>IFERROR(INDEX(Assumptions!$G$184:$P$201,MATCH(AN$826,Assumptions!$C$184:$C$201,0),MATCH($X840,Assumptions!$G$183:$P$183,0)),0)/Exchange_rate</f>
        <v>0</v>
      </c>
      <c r="AO840" s="29">
        <f>IFERROR(INDEX(Assumptions!$G$184:$P$201,MATCH(AO$826,Assumptions!$C$184:$C$201,0),MATCH($X840,Assumptions!$G$183:$P$183,0)),0)/Exchange_rate</f>
        <v>0</v>
      </c>
      <c r="AP840" s="29">
        <f>IFERROR(INDEX(Assumptions!$G$184:$P$201,MATCH(AP$826,Assumptions!$C$184:$C$201,0),MATCH($X840,Assumptions!$G$183:$P$183,0)),0)/Exchange_rate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291"/>
        <v>0</v>
      </c>
      <c r="H841" s="38">
        <f t="shared" si="290"/>
        <v>0</v>
      </c>
      <c r="I841" s="38">
        <f t="shared" si="290"/>
        <v>0</v>
      </c>
      <c r="J841" s="38">
        <f t="shared" si="290"/>
        <v>0</v>
      </c>
      <c r="K841" s="38">
        <f t="shared" si="290"/>
        <v>0</v>
      </c>
      <c r="L841" s="38">
        <f t="shared" si="290"/>
        <v>0</v>
      </c>
      <c r="M841" s="38">
        <f t="shared" si="290"/>
        <v>0</v>
      </c>
      <c r="N841" s="38">
        <f t="shared" si="290"/>
        <v>0</v>
      </c>
      <c r="O841" s="38">
        <f t="shared" si="290"/>
        <v>0</v>
      </c>
      <c r="P841" s="38">
        <f t="shared" si="290"/>
        <v>0</v>
      </c>
      <c r="Q841" s="38">
        <f t="shared" si="290"/>
        <v>0</v>
      </c>
      <c r="R841" s="38">
        <f t="shared" si="290"/>
        <v>0</v>
      </c>
      <c r="S841" s="38">
        <f t="shared" si="290"/>
        <v>0</v>
      </c>
      <c r="T841" s="38">
        <f t="shared" si="290"/>
        <v>0</v>
      </c>
      <c r="V841" s="16"/>
      <c r="W841" s="29">
        <f>ROW()</f>
        <v>841</v>
      </c>
      <c r="X841" s="17">
        <f t="shared" si="292"/>
        <v>15</v>
      </c>
      <c r="Y841" s="29">
        <f>IFERROR(INDEX(Assumptions!$G$184:$P$201,MATCH(Y$826,Assumptions!$C$184:$C$201,0),MATCH($X841,Assumptions!$G$183:$P$183,0)),0)/Exchange_rate</f>
        <v>0</v>
      </c>
      <c r="Z841" s="29">
        <f>IFERROR(INDEX(Assumptions!$G$184:$P$201,MATCH(Z$826,Assumptions!$C$184:$C$201,0),MATCH($X841,Assumptions!$G$183:$P$183,0)),0)/Exchange_rate</f>
        <v>0</v>
      </c>
      <c r="AA841" s="29">
        <f>IFERROR(INDEX(Assumptions!$G$184:$P$201,MATCH(AA$826,Assumptions!$C$184:$C$201,0),MATCH($X841,Assumptions!$G$183:$P$183,0)),0)/Exchange_rate</f>
        <v>0</v>
      </c>
      <c r="AB841" s="29">
        <f>IFERROR(INDEX(Assumptions!$G$184:$P$201,MATCH(AB$826,Assumptions!$C$184:$C$201,0),MATCH($X841,Assumptions!$G$183:$P$183,0)),0)/Exchange_rate</f>
        <v>0</v>
      </c>
      <c r="AC841" s="29">
        <f>IFERROR(INDEX(Assumptions!$G$184:$P$201,MATCH(AC$826,Assumptions!$C$184:$C$201,0),MATCH($X841,Assumptions!$G$183:$P$183,0)),0)/Exchange_rate</f>
        <v>0</v>
      </c>
      <c r="AD841" s="29">
        <f>IFERROR(INDEX(Assumptions!$G$184:$P$201,MATCH(AD$826,Assumptions!$C$184:$C$201,0),MATCH($X841,Assumptions!$G$183:$P$183,0)),0)/Exchange_rate</f>
        <v>0</v>
      </c>
      <c r="AE841" s="29">
        <f>IFERROR(INDEX(Assumptions!$G$184:$P$201,MATCH(AE$826,Assumptions!$C$184:$C$201,0),MATCH($X841,Assumptions!$G$183:$P$183,0)),0)/Exchange_rate</f>
        <v>0</v>
      </c>
      <c r="AF841" s="29">
        <f>IFERROR(INDEX(Assumptions!$G$184:$P$201,MATCH(AF$826,Assumptions!$C$184:$C$201,0),MATCH($X841,Assumptions!$G$183:$P$183,0)),0)/Exchange_rate</f>
        <v>0</v>
      </c>
      <c r="AG841" s="29">
        <f>IFERROR(INDEX(Assumptions!$G$184:$P$201,MATCH(AG$826,Assumptions!$C$184:$C$201,0),MATCH($X841,Assumptions!$G$183:$P$183,0)),0)/Exchange_rate</f>
        <v>0</v>
      </c>
      <c r="AH841" s="29">
        <f>IFERROR(INDEX(Assumptions!$G$184:$P$201,MATCH(AH$826,Assumptions!$C$184:$C$201,0),MATCH($X841,Assumptions!$G$183:$P$183,0)),0)/Exchange_rate</f>
        <v>0</v>
      </c>
      <c r="AI841" s="29">
        <f>IFERROR(INDEX(Assumptions!$G$184:$P$201,MATCH(AI$826,Assumptions!$C$184:$C$201,0),MATCH($X841,Assumptions!$G$183:$P$183,0)),0)/Exchange_rate</f>
        <v>0</v>
      </c>
      <c r="AJ841" s="29">
        <f>IFERROR(INDEX(Assumptions!$G$184:$P$201,MATCH(AJ$826,Assumptions!$C$184:$C$201,0),MATCH($X841,Assumptions!$G$183:$P$183,0)),0)/Exchange_rate</f>
        <v>0</v>
      </c>
      <c r="AK841" s="29">
        <f>IFERROR(INDEX(Assumptions!$G$184:$P$201,MATCH(AK$826,Assumptions!$C$184:$C$201,0),MATCH($X841,Assumptions!$G$183:$P$183,0)),0)/Exchange_rate</f>
        <v>0</v>
      </c>
      <c r="AL841" s="29">
        <f>IFERROR(INDEX(Assumptions!$G$184:$P$201,MATCH(AL$826,Assumptions!$C$184:$C$201,0),MATCH($X841,Assumptions!$G$183:$P$183,0)),0)/Exchange_rate</f>
        <v>0</v>
      </c>
      <c r="AM841" s="29">
        <f>IFERROR(INDEX(Assumptions!$G$184:$P$201,MATCH(AM$826,Assumptions!$C$184:$C$201,0),MATCH($X841,Assumptions!$G$183:$P$183,0)),0)/Exchange_rate</f>
        <v>0</v>
      </c>
      <c r="AN841" s="29">
        <f>IFERROR(INDEX(Assumptions!$G$184:$P$201,MATCH(AN$826,Assumptions!$C$184:$C$201,0),MATCH($X841,Assumptions!$G$183:$P$183,0)),0)/Exchange_rate</f>
        <v>0</v>
      </c>
      <c r="AO841" s="29">
        <f>IFERROR(INDEX(Assumptions!$G$184:$P$201,MATCH(AO$826,Assumptions!$C$184:$C$201,0),MATCH($X841,Assumptions!$G$183:$P$183,0)),0)/Exchange_rate</f>
        <v>0</v>
      </c>
      <c r="AP841" s="29">
        <f>IFERROR(INDEX(Assumptions!$G$184:$P$201,MATCH(AP$826,Assumptions!$C$184:$C$201,0),MATCH($X841,Assumptions!$G$183:$P$183,0)),0)/Exchange_rate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Assumptions!C184</f>
        <v>Replanting coach salary</v>
      </c>
      <c r="C844" s="13" t="s">
        <v>39</v>
      </c>
      <c r="D844" s="27" t="s">
        <v>521</v>
      </c>
      <c r="E844" s="16" t="str">
        <f>INDEX(Assumptions!$D$184:$D$201,MATCH(B844,Assumptions!$C$184:$C$201,0))</f>
        <v>Farm</v>
      </c>
      <c r="F844" s="15">
        <f ca="1">-IFERROR(SUMPRODUCT((F$827:F$841),OFFSET($W$827,0,$U844,15,1))/IF($E844="Farm",F$827,1),0)</f>
        <v>0</v>
      </c>
      <c r="G844" s="15">
        <f t="shared" ref="G844:T859" ca="1" si="293">-IFERROR(SUMPRODUCT((G$827:G$841),OFFSET($W$827,0,$U844,15,1))/IF($E844="Farm",G$827,1),0)</f>
        <v>0</v>
      </c>
      <c r="H844" s="15">
        <f t="shared" ca="1" si="293"/>
        <v>0</v>
      </c>
      <c r="I844" s="15">
        <f t="shared" ca="1" si="293"/>
        <v>0</v>
      </c>
      <c r="J844" s="15">
        <f t="shared" ca="1" si="293"/>
        <v>0</v>
      </c>
      <c r="K844" s="15">
        <f t="shared" ca="1" si="293"/>
        <v>0</v>
      </c>
      <c r="L844" s="15">
        <f t="shared" ca="1" si="293"/>
        <v>0</v>
      </c>
      <c r="M844" s="15">
        <f t="shared" ca="1" si="293"/>
        <v>0</v>
      </c>
      <c r="N844" s="15">
        <f t="shared" ca="1" si="293"/>
        <v>0</v>
      </c>
      <c r="O844" s="15">
        <f t="shared" ca="1" si="293"/>
        <v>0</v>
      </c>
      <c r="P844" s="15">
        <f t="shared" ca="1" si="293"/>
        <v>0</v>
      </c>
      <c r="Q844" s="15">
        <f t="shared" ca="1" si="293"/>
        <v>0</v>
      </c>
      <c r="R844" s="15">
        <f t="shared" ca="1" si="293"/>
        <v>0</v>
      </c>
      <c r="S844" s="15">
        <f t="shared" ca="1" si="293"/>
        <v>0</v>
      </c>
      <c r="T844" s="15">
        <f t="shared" ca="1" si="293"/>
        <v>0</v>
      </c>
      <c r="U844" s="16">
        <v>2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Assumptions!C185</f>
        <v>Cocoa seedlings</v>
      </c>
      <c r="C845" s="13" t="s">
        <v>39</v>
      </c>
      <c r="D845" s="27" t="s">
        <v>522</v>
      </c>
      <c r="E845" s="16" t="str">
        <f>INDEX(Assumptions!$D$184:$D$201,MATCH(B845,Assumptions!$C$184:$C$201,0))</f>
        <v>Ha</v>
      </c>
      <c r="F845" s="15">
        <f t="shared" ref="F845:T860" ca="1" si="294">-IFERROR(SUMPRODUCT((F$827:F$841),OFFSET($W$827,0,$U845,15,1))/IF($E845="Farm",F$827,1),0)</f>
        <v>0</v>
      </c>
      <c r="G845" s="15">
        <f t="shared" ca="1" si="293"/>
        <v>0</v>
      </c>
      <c r="H845" s="15">
        <f t="shared" ca="1" si="293"/>
        <v>0</v>
      </c>
      <c r="I845" s="15">
        <f t="shared" ca="1" si="293"/>
        <v>0</v>
      </c>
      <c r="J845" s="15">
        <f t="shared" ca="1" si="293"/>
        <v>0</v>
      </c>
      <c r="K845" s="15">
        <f t="shared" ca="1" si="293"/>
        <v>0</v>
      </c>
      <c r="L845" s="15">
        <f t="shared" ca="1" si="293"/>
        <v>0</v>
      </c>
      <c r="M845" s="15">
        <f t="shared" ca="1" si="293"/>
        <v>0</v>
      </c>
      <c r="N845" s="15">
        <f t="shared" ca="1" si="293"/>
        <v>0</v>
      </c>
      <c r="O845" s="15">
        <f t="shared" ca="1" si="293"/>
        <v>0</v>
      </c>
      <c r="P845" s="15">
        <f t="shared" ca="1" si="293"/>
        <v>0</v>
      </c>
      <c r="Q845" s="15">
        <f t="shared" ca="1" si="293"/>
        <v>0</v>
      </c>
      <c r="R845" s="15">
        <f t="shared" ca="1" si="293"/>
        <v>0</v>
      </c>
      <c r="S845" s="15">
        <f t="shared" ca="1" si="293"/>
        <v>0</v>
      </c>
      <c r="T845" s="15">
        <f t="shared" ca="1" si="293"/>
        <v>0</v>
      </c>
      <c r="U845" s="16">
        <v>3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Assumptions!C186</f>
        <v>Shade trees</v>
      </c>
      <c r="C846" s="13" t="s">
        <v>39</v>
      </c>
      <c r="D846" s="27" t="s">
        <v>523</v>
      </c>
      <c r="E846" s="16" t="str">
        <f>INDEX(Assumptions!$D$184:$D$201,MATCH(B846,Assumptions!$C$184:$C$201,0))</f>
        <v>Ha</v>
      </c>
      <c r="F846" s="15">
        <f t="shared" ca="1" si="294"/>
        <v>0</v>
      </c>
      <c r="G846" s="15">
        <f t="shared" ca="1" si="293"/>
        <v>0</v>
      </c>
      <c r="H846" s="15">
        <f t="shared" ca="1" si="293"/>
        <v>0</v>
      </c>
      <c r="I846" s="15">
        <f t="shared" ca="1" si="293"/>
        <v>0</v>
      </c>
      <c r="J846" s="15">
        <f t="shared" ca="1" si="293"/>
        <v>0</v>
      </c>
      <c r="K846" s="15">
        <f t="shared" ca="1" si="293"/>
        <v>0</v>
      </c>
      <c r="L846" s="15">
        <f t="shared" ca="1" si="293"/>
        <v>0</v>
      </c>
      <c r="M846" s="15">
        <f t="shared" ca="1" si="293"/>
        <v>0</v>
      </c>
      <c r="N846" s="15">
        <f t="shared" ca="1" si="293"/>
        <v>0</v>
      </c>
      <c r="O846" s="15">
        <f t="shared" ca="1" si="293"/>
        <v>0</v>
      </c>
      <c r="P846" s="15">
        <f t="shared" ca="1" si="293"/>
        <v>0</v>
      </c>
      <c r="Q846" s="15">
        <f t="shared" ca="1" si="293"/>
        <v>0</v>
      </c>
      <c r="R846" s="15">
        <f t="shared" ca="1" si="293"/>
        <v>0</v>
      </c>
      <c r="S846" s="15">
        <f t="shared" ca="1" si="293"/>
        <v>0</v>
      </c>
      <c r="T846" s="15">
        <f t="shared" ca="1" si="293"/>
        <v>0</v>
      </c>
      <c r="U846" s="16">
        <v>4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Assumptions!C187</f>
        <v>Banana shoots</v>
      </c>
      <c r="C847" s="13" t="s">
        <v>39</v>
      </c>
      <c r="D847" s="27" t="s">
        <v>524</v>
      </c>
      <c r="E847" s="16" t="str">
        <f>INDEX(Assumptions!$D$184:$D$201,MATCH(B847,Assumptions!$C$184:$C$201,0))</f>
        <v>Ha</v>
      </c>
      <c r="F847" s="15">
        <f t="shared" ca="1" si="294"/>
        <v>0</v>
      </c>
      <c r="G847" s="15">
        <f t="shared" ca="1" si="293"/>
        <v>0</v>
      </c>
      <c r="H847" s="15">
        <f t="shared" ca="1" si="293"/>
        <v>0</v>
      </c>
      <c r="I847" s="15">
        <f t="shared" ca="1" si="293"/>
        <v>0</v>
      </c>
      <c r="J847" s="15">
        <f t="shared" ca="1" si="293"/>
        <v>0</v>
      </c>
      <c r="K847" s="15">
        <f t="shared" ca="1" si="293"/>
        <v>0</v>
      </c>
      <c r="L847" s="15">
        <f t="shared" ca="1" si="293"/>
        <v>0</v>
      </c>
      <c r="M847" s="15">
        <f t="shared" ca="1" si="293"/>
        <v>0</v>
      </c>
      <c r="N847" s="15">
        <f t="shared" ca="1" si="293"/>
        <v>0</v>
      </c>
      <c r="O847" s="15">
        <f t="shared" ca="1" si="293"/>
        <v>0</v>
      </c>
      <c r="P847" s="15">
        <f t="shared" ca="1" si="293"/>
        <v>0</v>
      </c>
      <c r="Q847" s="15">
        <f t="shared" ca="1" si="293"/>
        <v>0</v>
      </c>
      <c r="R847" s="15">
        <f t="shared" ca="1" si="293"/>
        <v>0</v>
      </c>
      <c r="S847" s="15">
        <f t="shared" ca="1" si="293"/>
        <v>0</v>
      </c>
      <c r="T847" s="15">
        <f t="shared" ca="1" si="293"/>
        <v>0</v>
      </c>
      <c r="U847" s="16">
        <f>+U846+1</f>
        <v>5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Assumptions!C188</f>
        <v>Gliricidia sticks</v>
      </c>
      <c r="C848" s="13" t="s">
        <v>39</v>
      </c>
      <c r="D848" s="27" t="s">
        <v>525</v>
      </c>
      <c r="E848" s="16" t="str">
        <f>INDEX(Assumptions!$D$184:$D$201,MATCH(B848,Assumptions!$C$184:$C$201,0))</f>
        <v>Ha</v>
      </c>
      <c r="F848" s="15">
        <f t="shared" ca="1" si="294"/>
        <v>0</v>
      </c>
      <c r="G848" s="15">
        <f t="shared" ca="1" si="293"/>
        <v>0</v>
      </c>
      <c r="H848" s="15">
        <f t="shared" ca="1" si="293"/>
        <v>0</v>
      </c>
      <c r="I848" s="15">
        <f t="shared" ca="1" si="293"/>
        <v>0</v>
      </c>
      <c r="J848" s="15">
        <f t="shared" ca="1" si="293"/>
        <v>0</v>
      </c>
      <c r="K848" s="15">
        <f t="shared" ca="1" si="293"/>
        <v>0</v>
      </c>
      <c r="L848" s="15">
        <f t="shared" ca="1" si="293"/>
        <v>0</v>
      </c>
      <c r="M848" s="15">
        <f t="shared" ca="1" si="293"/>
        <v>0</v>
      </c>
      <c r="N848" s="15">
        <f t="shared" ca="1" si="293"/>
        <v>0</v>
      </c>
      <c r="O848" s="15">
        <f t="shared" ca="1" si="293"/>
        <v>0</v>
      </c>
      <c r="P848" s="15">
        <f t="shared" ca="1" si="293"/>
        <v>0</v>
      </c>
      <c r="Q848" s="15">
        <f t="shared" ca="1" si="293"/>
        <v>0</v>
      </c>
      <c r="R848" s="15">
        <f t="shared" ca="1" si="293"/>
        <v>0</v>
      </c>
      <c r="S848" s="15">
        <f t="shared" ca="1" si="293"/>
        <v>0</v>
      </c>
      <c r="T848" s="15">
        <f t="shared" ca="1" si="293"/>
        <v>0</v>
      </c>
      <c r="U848" s="16">
        <f t="shared" ref="U848:U861" si="295">+U847+1</f>
        <v>6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Assumptions!C189</f>
        <v>Timber seedlings</v>
      </c>
      <c r="C849" s="13" t="s">
        <v>39</v>
      </c>
      <c r="D849" s="27" t="s">
        <v>526</v>
      </c>
      <c r="E849" s="16" t="str">
        <f>INDEX(Assumptions!$D$184:$D$201,MATCH(B849,Assumptions!$C$184:$C$201,0))</f>
        <v>Ha</v>
      </c>
      <c r="F849" s="15">
        <f t="shared" ca="1" si="294"/>
        <v>0</v>
      </c>
      <c r="G849" s="15">
        <f t="shared" ca="1" si="293"/>
        <v>0</v>
      </c>
      <c r="H849" s="15">
        <f t="shared" ca="1" si="293"/>
        <v>0</v>
      </c>
      <c r="I849" s="15">
        <f t="shared" ca="1" si="293"/>
        <v>0</v>
      </c>
      <c r="J849" s="15">
        <f t="shared" ca="1" si="293"/>
        <v>0</v>
      </c>
      <c r="K849" s="15">
        <f t="shared" ca="1" si="293"/>
        <v>0</v>
      </c>
      <c r="L849" s="15">
        <f t="shared" ca="1" si="293"/>
        <v>0</v>
      </c>
      <c r="M849" s="15">
        <f t="shared" ca="1" si="293"/>
        <v>0</v>
      </c>
      <c r="N849" s="15">
        <f t="shared" ca="1" si="293"/>
        <v>0</v>
      </c>
      <c r="O849" s="15">
        <f t="shared" ca="1" si="293"/>
        <v>0</v>
      </c>
      <c r="P849" s="15">
        <f t="shared" ca="1" si="293"/>
        <v>0</v>
      </c>
      <c r="Q849" s="15">
        <f t="shared" ca="1" si="293"/>
        <v>0</v>
      </c>
      <c r="R849" s="15">
        <f t="shared" ca="1" si="293"/>
        <v>0</v>
      </c>
      <c r="S849" s="15">
        <f t="shared" ca="1" si="293"/>
        <v>0</v>
      </c>
      <c r="T849" s="15">
        <f t="shared" ca="1" si="293"/>
        <v>0</v>
      </c>
      <c r="U849" s="16">
        <f t="shared" si="295"/>
        <v>7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Assumptions!C190</f>
        <v>Maize kit</v>
      </c>
      <c r="C850" s="13" t="s">
        <v>39</v>
      </c>
      <c r="D850" s="27" t="s">
        <v>527</v>
      </c>
      <c r="E850" s="16" t="str">
        <f>INDEX(Assumptions!$D$184:$D$201,MATCH(B850,Assumptions!$C$184:$C$201,0))</f>
        <v>Ha</v>
      </c>
      <c r="F850" s="15">
        <f t="shared" ca="1" si="294"/>
        <v>0</v>
      </c>
      <c r="G850" s="15">
        <f t="shared" ca="1" si="293"/>
        <v>0</v>
      </c>
      <c r="H850" s="15">
        <f t="shared" ca="1" si="293"/>
        <v>0</v>
      </c>
      <c r="I850" s="15">
        <f t="shared" ca="1" si="293"/>
        <v>0</v>
      </c>
      <c r="J850" s="15">
        <f t="shared" ca="1" si="293"/>
        <v>0</v>
      </c>
      <c r="K850" s="15">
        <f t="shared" ca="1" si="293"/>
        <v>0</v>
      </c>
      <c r="L850" s="15">
        <f t="shared" ca="1" si="293"/>
        <v>0</v>
      </c>
      <c r="M850" s="15">
        <f t="shared" ca="1" si="293"/>
        <v>0</v>
      </c>
      <c r="N850" s="15">
        <f t="shared" ca="1" si="293"/>
        <v>0</v>
      </c>
      <c r="O850" s="15">
        <f t="shared" ca="1" si="293"/>
        <v>0</v>
      </c>
      <c r="P850" s="15">
        <f t="shared" ca="1" si="293"/>
        <v>0</v>
      </c>
      <c r="Q850" s="15">
        <f t="shared" ca="1" si="293"/>
        <v>0</v>
      </c>
      <c r="R850" s="15">
        <f t="shared" ca="1" si="293"/>
        <v>0</v>
      </c>
      <c r="S850" s="15">
        <f t="shared" ca="1" si="293"/>
        <v>0</v>
      </c>
      <c r="T850" s="15">
        <f t="shared" ca="1" si="293"/>
        <v>0</v>
      </c>
      <c r="U850" s="16">
        <f t="shared" si="295"/>
        <v>8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Assumptions!C191</f>
        <v>TSP cost</v>
      </c>
      <c r="C851" s="13" t="s">
        <v>39</v>
      </c>
      <c r="D851" s="27" t="s">
        <v>528</v>
      </c>
      <c r="E851" s="16" t="str">
        <f>INDEX(Assumptions!$D$184:$D$201,MATCH(B851,Assumptions!$C$184:$C$201,0))</f>
        <v>Ha</v>
      </c>
      <c r="F851" s="15">
        <f t="shared" ca="1" si="294"/>
        <v>0</v>
      </c>
      <c r="G851" s="15">
        <f t="shared" ca="1" si="293"/>
        <v>0</v>
      </c>
      <c r="H851" s="15">
        <f t="shared" ca="1" si="293"/>
        <v>0</v>
      </c>
      <c r="I851" s="15">
        <f t="shared" ca="1" si="293"/>
        <v>0</v>
      </c>
      <c r="J851" s="15">
        <f t="shared" ca="1" si="293"/>
        <v>0</v>
      </c>
      <c r="K851" s="15">
        <f t="shared" ca="1" si="293"/>
        <v>0</v>
      </c>
      <c r="L851" s="15">
        <f t="shared" ca="1" si="293"/>
        <v>0</v>
      </c>
      <c r="M851" s="15">
        <f t="shared" ca="1" si="293"/>
        <v>0</v>
      </c>
      <c r="N851" s="15">
        <f t="shared" ca="1" si="293"/>
        <v>0</v>
      </c>
      <c r="O851" s="15">
        <f t="shared" ca="1" si="293"/>
        <v>0</v>
      </c>
      <c r="P851" s="15">
        <f t="shared" ca="1" si="293"/>
        <v>0</v>
      </c>
      <c r="Q851" s="15">
        <f t="shared" ca="1" si="293"/>
        <v>0</v>
      </c>
      <c r="R851" s="15">
        <f t="shared" ca="1" si="293"/>
        <v>0</v>
      </c>
      <c r="S851" s="15">
        <f t="shared" ca="1" si="293"/>
        <v>0</v>
      </c>
      <c r="T851" s="15">
        <f t="shared" ca="1" si="293"/>
        <v>0</v>
      </c>
      <c r="U851" s="16">
        <f t="shared" si="295"/>
        <v>9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Assumptions!C192</f>
        <v>Labor</v>
      </c>
      <c r="C852" s="13" t="s">
        <v>39</v>
      </c>
      <c r="D852" s="27" t="s">
        <v>529</v>
      </c>
      <c r="E852" s="16" t="str">
        <f>INDEX(Assumptions!$D$184:$D$201,MATCH(B852,Assumptions!$C$184:$C$201,0))</f>
        <v>Ha</v>
      </c>
      <c r="F852" s="15">
        <f t="shared" ca="1" si="294"/>
        <v>0</v>
      </c>
      <c r="G852" s="15">
        <f t="shared" ca="1" si="293"/>
        <v>0</v>
      </c>
      <c r="H852" s="15">
        <f t="shared" ca="1" si="293"/>
        <v>0</v>
      </c>
      <c r="I852" s="15">
        <f t="shared" ca="1" si="293"/>
        <v>0</v>
      </c>
      <c r="J852" s="15">
        <f t="shared" ca="1" si="293"/>
        <v>0</v>
      </c>
      <c r="K852" s="15">
        <f t="shared" ca="1" si="293"/>
        <v>0</v>
      </c>
      <c r="L852" s="15">
        <f t="shared" ca="1" si="293"/>
        <v>0</v>
      </c>
      <c r="M852" s="15">
        <f t="shared" ca="1" si="293"/>
        <v>0</v>
      </c>
      <c r="N852" s="15">
        <f t="shared" ca="1" si="293"/>
        <v>0</v>
      </c>
      <c r="O852" s="15">
        <f t="shared" ca="1" si="293"/>
        <v>0</v>
      </c>
      <c r="P852" s="15">
        <f t="shared" ca="1" si="293"/>
        <v>0</v>
      </c>
      <c r="Q852" s="15">
        <f t="shared" ca="1" si="293"/>
        <v>0</v>
      </c>
      <c r="R852" s="15">
        <f t="shared" ca="1" si="293"/>
        <v>0</v>
      </c>
      <c r="S852" s="15">
        <f t="shared" ca="1" si="293"/>
        <v>0</v>
      </c>
      <c r="T852" s="15">
        <f t="shared" ca="1" si="293"/>
        <v>0</v>
      </c>
      <c r="U852" s="16">
        <f t="shared" si="295"/>
        <v>10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Assumptions!C193</f>
        <v>Equipment</v>
      </c>
      <c r="C853" s="13" t="s">
        <v>39</v>
      </c>
      <c r="D853" s="27" t="s">
        <v>530</v>
      </c>
      <c r="E853" s="16" t="str">
        <f>INDEX(Assumptions!$D$184:$D$201,MATCH(B853,Assumptions!$C$184:$C$201,0))</f>
        <v>Ha</v>
      </c>
      <c r="F853" s="15">
        <f t="shared" ca="1" si="294"/>
        <v>0</v>
      </c>
      <c r="G853" s="15">
        <f t="shared" ca="1" si="293"/>
        <v>0</v>
      </c>
      <c r="H853" s="15">
        <f t="shared" ca="1" si="293"/>
        <v>0</v>
      </c>
      <c r="I853" s="15">
        <f t="shared" ca="1" si="293"/>
        <v>0</v>
      </c>
      <c r="J853" s="15">
        <f t="shared" ca="1" si="293"/>
        <v>0</v>
      </c>
      <c r="K853" s="15">
        <f t="shared" ca="1" si="293"/>
        <v>0</v>
      </c>
      <c r="L853" s="15">
        <f t="shared" ca="1" si="293"/>
        <v>0</v>
      </c>
      <c r="M853" s="15">
        <f t="shared" ca="1" si="293"/>
        <v>0</v>
      </c>
      <c r="N853" s="15">
        <f t="shared" ca="1" si="293"/>
        <v>0</v>
      </c>
      <c r="O853" s="15">
        <f t="shared" ca="1" si="293"/>
        <v>0</v>
      </c>
      <c r="P853" s="15">
        <f t="shared" ca="1" si="293"/>
        <v>0</v>
      </c>
      <c r="Q853" s="15">
        <f t="shared" ca="1" si="293"/>
        <v>0</v>
      </c>
      <c r="R853" s="15">
        <f t="shared" ca="1" si="293"/>
        <v>0</v>
      </c>
      <c r="S853" s="15">
        <f t="shared" ca="1" si="293"/>
        <v>0</v>
      </c>
      <c r="T853" s="15">
        <f t="shared" ca="1" si="293"/>
        <v>0</v>
      </c>
      <c r="U853" s="16">
        <f t="shared" si="295"/>
        <v>11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Assumptions!C194</f>
        <v>Transport</v>
      </c>
      <c r="C854" s="13" t="s">
        <v>39</v>
      </c>
      <c r="D854" s="27" t="s">
        <v>531</v>
      </c>
      <c r="E854" s="16" t="str">
        <f>INDEX(Assumptions!$D$184:$D$201,MATCH(B854,Assumptions!$C$184:$C$201,0))</f>
        <v>Ha</v>
      </c>
      <c r="F854" s="15">
        <f t="shared" ca="1" si="294"/>
        <v>0</v>
      </c>
      <c r="G854" s="15">
        <f t="shared" ca="1" si="293"/>
        <v>0</v>
      </c>
      <c r="H854" s="15">
        <f t="shared" ca="1" si="293"/>
        <v>0</v>
      </c>
      <c r="I854" s="15">
        <f t="shared" ca="1" si="293"/>
        <v>0</v>
      </c>
      <c r="J854" s="15">
        <f t="shared" ca="1" si="293"/>
        <v>0</v>
      </c>
      <c r="K854" s="15">
        <f t="shared" ca="1" si="293"/>
        <v>0</v>
      </c>
      <c r="L854" s="15">
        <f t="shared" ca="1" si="293"/>
        <v>0</v>
      </c>
      <c r="M854" s="15">
        <f t="shared" ca="1" si="293"/>
        <v>0</v>
      </c>
      <c r="N854" s="15">
        <f t="shared" ca="1" si="293"/>
        <v>0</v>
      </c>
      <c r="O854" s="15">
        <f t="shared" ca="1" si="293"/>
        <v>0</v>
      </c>
      <c r="P854" s="15">
        <f t="shared" ca="1" si="293"/>
        <v>0</v>
      </c>
      <c r="Q854" s="15">
        <f t="shared" ca="1" si="293"/>
        <v>0</v>
      </c>
      <c r="R854" s="15">
        <f t="shared" ca="1" si="293"/>
        <v>0</v>
      </c>
      <c r="S854" s="15">
        <f t="shared" ca="1" si="293"/>
        <v>0</v>
      </c>
      <c r="T854" s="15">
        <f t="shared" ca="1" si="293"/>
        <v>0</v>
      </c>
      <c r="U854" s="16">
        <f t="shared" si="295"/>
        <v>12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Assumptions!C195</f>
        <v>Consumables</v>
      </c>
      <c r="C855" s="13" t="s">
        <v>39</v>
      </c>
      <c r="D855" s="27" t="s">
        <v>532</v>
      </c>
      <c r="E855" s="16" t="str">
        <f>INDEX(Assumptions!$D$184:$D$201,MATCH(B855,Assumptions!$C$184:$C$201,0))</f>
        <v>Ha</v>
      </c>
      <c r="F855" s="15">
        <f t="shared" ca="1" si="294"/>
        <v>0</v>
      </c>
      <c r="G855" s="15">
        <f t="shared" ca="1" si="293"/>
        <v>0</v>
      </c>
      <c r="H855" s="15">
        <f t="shared" ca="1" si="293"/>
        <v>0</v>
      </c>
      <c r="I855" s="15">
        <f t="shared" ca="1" si="293"/>
        <v>0</v>
      </c>
      <c r="J855" s="15">
        <f t="shared" ca="1" si="293"/>
        <v>0</v>
      </c>
      <c r="K855" s="15">
        <f t="shared" ca="1" si="293"/>
        <v>0</v>
      </c>
      <c r="L855" s="15">
        <f t="shared" ca="1" si="293"/>
        <v>0</v>
      </c>
      <c r="M855" s="15">
        <f t="shared" ca="1" si="293"/>
        <v>0</v>
      </c>
      <c r="N855" s="15">
        <f t="shared" ca="1" si="293"/>
        <v>0</v>
      </c>
      <c r="O855" s="15">
        <f t="shared" ca="1" si="293"/>
        <v>0</v>
      </c>
      <c r="P855" s="15">
        <f t="shared" ca="1" si="293"/>
        <v>0</v>
      </c>
      <c r="Q855" s="15">
        <f t="shared" ca="1" si="293"/>
        <v>0</v>
      </c>
      <c r="R855" s="15">
        <f t="shared" ca="1" si="293"/>
        <v>0</v>
      </c>
      <c r="S855" s="15">
        <f t="shared" ca="1" si="293"/>
        <v>0</v>
      </c>
      <c r="T855" s="15">
        <f t="shared" ca="1" si="293"/>
        <v>0</v>
      </c>
      <c r="U855" s="16">
        <f t="shared" si="295"/>
        <v>13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Assumptions!C196</f>
        <v>Watering</v>
      </c>
      <c r="C856" s="13" t="s">
        <v>39</v>
      </c>
      <c r="D856" s="27" t="s">
        <v>533</v>
      </c>
      <c r="E856" s="16" t="str">
        <f>INDEX(Assumptions!$D$184:$D$201,MATCH(B856,Assumptions!$C$184:$C$201,0))</f>
        <v>Ha</v>
      </c>
      <c r="F856" s="15">
        <f t="shared" ca="1" si="294"/>
        <v>0</v>
      </c>
      <c r="G856" s="15">
        <f t="shared" ca="1" si="293"/>
        <v>0</v>
      </c>
      <c r="H856" s="15">
        <f t="shared" ca="1" si="293"/>
        <v>0</v>
      </c>
      <c r="I856" s="15">
        <f t="shared" ca="1" si="293"/>
        <v>0</v>
      </c>
      <c r="J856" s="15">
        <f t="shared" ca="1" si="293"/>
        <v>0</v>
      </c>
      <c r="K856" s="15">
        <f t="shared" ca="1" si="293"/>
        <v>0</v>
      </c>
      <c r="L856" s="15">
        <f t="shared" ca="1" si="293"/>
        <v>0</v>
      </c>
      <c r="M856" s="15">
        <f t="shared" ca="1" si="293"/>
        <v>0</v>
      </c>
      <c r="N856" s="15">
        <f t="shared" ca="1" si="293"/>
        <v>0</v>
      </c>
      <c r="O856" s="15">
        <f t="shared" ca="1" si="293"/>
        <v>0</v>
      </c>
      <c r="P856" s="15">
        <f t="shared" ca="1" si="293"/>
        <v>0</v>
      </c>
      <c r="Q856" s="15">
        <f t="shared" ca="1" si="293"/>
        <v>0</v>
      </c>
      <c r="R856" s="15">
        <f t="shared" ca="1" si="293"/>
        <v>0</v>
      </c>
      <c r="S856" s="15">
        <f t="shared" ca="1" si="293"/>
        <v>0</v>
      </c>
      <c r="T856" s="15">
        <f t="shared" ca="1" si="293"/>
        <v>0</v>
      </c>
      <c r="U856" s="16">
        <f t="shared" si="295"/>
        <v>14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Assumptions!C197</f>
        <v>Working capital costs</v>
      </c>
      <c r="C857" s="13" t="s">
        <v>39</v>
      </c>
      <c r="D857" s="27" t="s">
        <v>534</v>
      </c>
      <c r="E857" s="16" t="str">
        <f>INDEX(Assumptions!$D$184:$D$201,MATCH(B857,Assumptions!$C$184:$C$201,0))</f>
        <v>Ha</v>
      </c>
      <c r="F857" s="15">
        <f t="shared" ca="1" si="294"/>
        <v>0</v>
      </c>
      <c r="G857" s="15">
        <f t="shared" ca="1" si="293"/>
        <v>0</v>
      </c>
      <c r="H857" s="15">
        <f t="shared" ca="1" si="293"/>
        <v>0</v>
      </c>
      <c r="I857" s="15">
        <f t="shared" ca="1" si="293"/>
        <v>0</v>
      </c>
      <c r="J857" s="15">
        <f t="shared" ca="1" si="293"/>
        <v>0</v>
      </c>
      <c r="K857" s="15">
        <f t="shared" ca="1" si="293"/>
        <v>0</v>
      </c>
      <c r="L857" s="15">
        <f t="shared" ca="1" si="293"/>
        <v>0</v>
      </c>
      <c r="M857" s="15">
        <f t="shared" ca="1" si="293"/>
        <v>0</v>
      </c>
      <c r="N857" s="15">
        <f t="shared" ca="1" si="293"/>
        <v>0</v>
      </c>
      <c r="O857" s="15">
        <f t="shared" ca="1" si="293"/>
        <v>0</v>
      </c>
      <c r="P857" s="15">
        <f t="shared" ca="1" si="293"/>
        <v>0</v>
      </c>
      <c r="Q857" s="15">
        <f t="shared" ca="1" si="293"/>
        <v>0</v>
      </c>
      <c r="R857" s="15">
        <f t="shared" ca="1" si="293"/>
        <v>0</v>
      </c>
      <c r="S857" s="15">
        <f t="shared" ca="1" si="293"/>
        <v>0</v>
      </c>
      <c r="T857" s="15">
        <f t="shared" ca="1" si="293"/>
        <v>0</v>
      </c>
      <c r="U857" s="16">
        <f t="shared" si="295"/>
        <v>15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Assumptions!C198</f>
        <v>Credit management costs</v>
      </c>
      <c r="C858" s="13" t="s">
        <v>39</v>
      </c>
      <c r="D858" s="27" t="s">
        <v>535</v>
      </c>
      <c r="E858" s="16" t="str">
        <f>INDEX(Assumptions!$D$184:$D$201,MATCH(B858,Assumptions!$C$184:$C$201,0))</f>
        <v>Ha</v>
      </c>
      <c r="F858" s="15">
        <f t="shared" ca="1" si="294"/>
        <v>0</v>
      </c>
      <c r="G858" s="15">
        <f t="shared" ca="1" si="293"/>
        <v>0</v>
      </c>
      <c r="H858" s="15">
        <f t="shared" ca="1" si="293"/>
        <v>0</v>
      </c>
      <c r="I858" s="15">
        <f t="shared" ca="1" si="293"/>
        <v>0</v>
      </c>
      <c r="J858" s="15">
        <f t="shared" ca="1" si="293"/>
        <v>0</v>
      </c>
      <c r="K858" s="15">
        <f t="shared" ca="1" si="293"/>
        <v>0</v>
      </c>
      <c r="L858" s="15">
        <f t="shared" ca="1" si="293"/>
        <v>0</v>
      </c>
      <c r="M858" s="15">
        <f t="shared" ca="1" si="293"/>
        <v>0</v>
      </c>
      <c r="N858" s="15">
        <f t="shared" ca="1" si="293"/>
        <v>0</v>
      </c>
      <c r="O858" s="15">
        <f t="shared" ca="1" si="293"/>
        <v>0</v>
      </c>
      <c r="P858" s="15">
        <f t="shared" ca="1" si="293"/>
        <v>0</v>
      </c>
      <c r="Q858" s="15">
        <f t="shared" ca="1" si="293"/>
        <v>0</v>
      </c>
      <c r="R858" s="15">
        <f t="shared" ca="1" si="293"/>
        <v>0</v>
      </c>
      <c r="S858" s="15">
        <f t="shared" ca="1" si="293"/>
        <v>0</v>
      </c>
      <c r="T858" s="15">
        <f t="shared" ca="1" si="293"/>
        <v>0</v>
      </c>
      <c r="U858" s="16">
        <f t="shared" si="295"/>
        <v>16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Assumptions!C199</f>
        <v>Bad debt</v>
      </c>
      <c r="C859" s="13" t="s">
        <v>39</v>
      </c>
      <c r="D859" s="27" t="s">
        <v>536</v>
      </c>
      <c r="E859" s="16" t="str">
        <f>INDEX(Assumptions!$D$184:$D$201,MATCH(B859,Assumptions!$C$184:$C$201,0))</f>
        <v>Ha</v>
      </c>
      <c r="F859" s="15">
        <f t="shared" ca="1" si="294"/>
        <v>0</v>
      </c>
      <c r="G859" s="15">
        <f t="shared" ca="1" si="293"/>
        <v>0</v>
      </c>
      <c r="H859" s="15">
        <f t="shared" ca="1" si="293"/>
        <v>0</v>
      </c>
      <c r="I859" s="15">
        <f t="shared" ca="1" si="293"/>
        <v>0</v>
      </c>
      <c r="J859" s="15">
        <f t="shared" ca="1" si="293"/>
        <v>0</v>
      </c>
      <c r="K859" s="15">
        <f t="shared" ca="1" si="293"/>
        <v>0</v>
      </c>
      <c r="L859" s="15">
        <f t="shared" ca="1" si="293"/>
        <v>0</v>
      </c>
      <c r="M859" s="15">
        <f t="shared" ca="1" si="293"/>
        <v>0</v>
      </c>
      <c r="N859" s="15">
        <f t="shared" ca="1" si="293"/>
        <v>0</v>
      </c>
      <c r="O859" s="15">
        <f t="shared" ca="1" si="293"/>
        <v>0</v>
      </c>
      <c r="P859" s="15">
        <f t="shared" ca="1" si="293"/>
        <v>0</v>
      </c>
      <c r="Q859" s="15">
        <f t="shared" ca="1" si="293"/>
        <v>0</v>
      </c>
      <c r="R859" s="15">
        <f t="shared" ca="1" si="293"/>
        <v>0</v>
      </c>
      <c r="S859" s="15">
        <f t="shared" ca="1" si="293"/>
        <v>0</v>
      </c>
      <c r="T859" s="15">
        <f t="shared" ca="1" si="293"/>
        <v>0</v>
      </c>
      <c r="U859" s="16">
        <f t="shared" si="295"/>
        <v>17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Assumptions!C200</f>
        <v>FS margin</v>
      </c>
      <c r="C860" s="13" t="s">
        <v>39</v>
      </c>
      <c r="D860" s="27" t="s">
        <v>537</v>
      </c>
      <c r="E860" s="16" t="str">
        <f>INDEX(Assumptions!$D$184:$D$201,MATCH(B860,Assumptions!$C$184:$C$201,0))</f>
        <v>Ha</v>
      </c>
      <c r="F860" s="15">
        <f t="shared" ca="1" si="294"/>
        <v>0</v>
      </c>
      <c r="G860" s="15">
        <f t="shared" ca="1" si="294"/>
        <v>0</v>
      </c>
      <c r="H860" s="15">
        <f t="shared" ca="1" si="294"/>
        <v>0</v>
      </c>
      <c r="I860" s="15">
        <f t="shared" ca="1" si="294"/>
        <v>0</v>
      </c>
      <c r="J860" s="15">
        <f t="shared" ca="1" si="294"/>
        <v>0</v>
      </c>
      <c r="K860" s="15">
        <f t="shared" ca="1" si="294"/>
        <v>0</v>
      </c>
      <c r="L860" s="15">
        <f t="shared" ca="1" si="294"/>
        <v>0</v>
      </c>
      <c r="M860" s="15">
        <f t="shared" ca="1" si="294"/>
        <v>0</v>
      </c>
      <c r="N860" s="15">
        <f t="shared" ca="1" si="294"/>
        <v>0</v>
      </c>
      <c r="O860" s="15">
        <f t="shared" ca="1" si="294"/>
        <v>0</v>
      </c>
      <c r="P860" s="15">
        <f t="shared" ca="1" si="294"/>
        <v>0</v>
      </c>
      <c r="Q860" s="15">
        <f t="shared" ca="1" si="294"/>
        <v>0</v>
      </c>
      <c r="R860" s="15">
        <f t="shared" ca="1" si="294"/>
        <v>0</v>
      </c>
      <c r="S860" s="15">
        <f t="shared" ca="1" si="294"/>
        <v>0</v>
      </c>
      <c r="T860" s="15">
        <f t="shared" ca="1" si="294"/>
        <v>0</v>
      </c>
      <c r="U860" s="16">
        <f t="shared" si="295"/>
        <v>18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Assumptions!C201</f>
        <v>Repayment</v>
      </c>
      <c r="C861" s="13" t="s">
        <v>39</v>
      </c>
      <c r="D861" s="27" t="s">
        <v>538</v>
      </c>
      <c r="E861" s="16" t="str">
        <f>INDEX(Assumptions!$D$184:$D$201,MATCH(B861,Assumptions!$C$184:$C$201,0))</f>
        <v>Ha</v>
      </c>
      <c r="F861" s="15">
        <f t="shared" ref="F861:T861" ca="1" si="296">-IFERROR(SUMPRODUCT((F$827:F$841),OFFSET($W$827,0,$U861,15,1))/IF($E861="Farm",F$827,1),0)</f>
        <v>0</v>
      </c>
      <c r="G861" s="15">
        <f t="shared" ca="1" si="296"/>
        <v>0</v>
      </c>
      <c r="H861" s="15">
        <f t="shared" ca="1" si="296"/>
        <v>0</v>
      </c>
      <c r="I861" s="15">
        <f t="shared" ca="1" si="296"/>
        <v>0</v>
      </c>
      <c r="J861" s="15">
        <f t="shared" ca="1" si="296"/>
        <v>0</v>
      </c>
      <c r="K861" s="15">
        <f t="shared" ca="1" si="296"/>
        <v>0</v>
      </c>
      <c r="L861" s="15">
        <f t="shared" ca="1" si="296"/>
        <v>0</v>
      </c>
      <c r="M861" s="15">
        <f t="shared" ca="1" si="296"/>
        <v>0</v>
      </c>
      <c r="N861" s="15">
        <f t="shared" ca="1" si="296"/>
        <v>0</v>
      </c>
      <c r="O861" s="15">
        <f t="shared" ca="1" si="296"/>
        <v>0</v>
      </c>
      <c r="P861" s="15">
        <f t="shared" ca="1" si="296"/>
        <v>0</v>
      </c>
      <c r="Q861" s="15">
        <f t="shared" ca="1" si="296"/>
        <v>0</v>
      </c>
      <c r="R861" s="15">
        <f t="shared" ca="1" si="296"/>
        <v>0</v>
      </c>
      <c r="S861" s="15">
        <f t="shared" ca="1" si="296"/>
        <v>0</v>
      </c>
      <c r="T861" s="15">
        <f t="shared" ca="1" si="296"/>
        <v>0</v>
      </c>
      <c r="U861" s="16">
        <f t="shared" si="295"/>
        <v>19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297">F442*F528</f>
        <v>1</v>
      </c>
      <c r="G865" s="37">
        <f t="shared" si="297"/>
        <v>0</v>
      </c>
      <c r="H865" s="37">
        <f t="shared" si="297"/>
        <v>0</v>
      </c>
      <c r="I865" s="37">
        <f t="shared" si="297"/>
        <v>0</v>
      </c>
      <c r="J865" s="37">
        <f t="shared" si="297"/>
        <v>0</v>
      </c>
      <c r="K865" s="37">
        <f t="shared" si="297"/>
        <v>0</v>
      </c>
      <c r="L865" s="37">
        <f t="shared" si="297"/>
        <v>0</v>
      </c>
      <c r="M865" s="37">
        <f t="shared" si="297"/>
        <v>0</v>
      </c>
      <c r="N865" s="37">
        <f t="shared" si="297"/>
        <v>0</v>
      </c>
      <c r="O865" s="37">
        <f t="shared" si="297"/>
        <v>0</v>
      </c>
      <c r="P865" s="37">
        <f t="shared" si="297"/>
        <v>0</v>
      </c>
      <c r="Q865" s="37">
        <f t="shared" si="297"/>
        <v>0</v>
      </c>
      <c r="R865" s="37">
        <f t="shared" si="297"/>
        <v>0</v>
      </c>
      <c r="S865" s="37">
        <f t="shared" si="297"/>
        <v>0</v>
      </c>
      <c r="T865" s="37">
        <f t="shared" si="297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298">F459*F532</f>
        <v>1</v>
      </c>
      <c r="G866" s="37">
        <f t="shared" si="298"/>
        <v>0</v>
      </c>
      <c r="H866" s="37">
        <f t="shared" si="298"/>
        <v>0</v>
      </c>
      <c r="I866" s="37">
        <f t="shared" si="298"/>
        <v>0</v>
      </c>
      <c r="J866" s="37">
        <f t="shared" si="298"/>
        <v>0</v>
      </c>
      <c r="K866" s="37">
        <f t="shared" si="298"/>
        <v>0</v>
      </c>
      <c r="L866" s="37">
        <f t="shared" si="298"/>
        <v>0</v>
      </c>
      <c r="M866" s="37">
        <f t="shared" si="298"/>
        <v>0</v>
      </c>
      <c r="N866" s="37">
        <f t="shared" si="298"/>
        <v>0</v>
      </c>
      <c r="O866" s="37">
        <f t="shared" si="298"/>
        <v>0</v>
      </c>
      <c r="P866" s="37">
        <f t="shared" si="298"/>
        <v>0</v>
      </c>
      <c r="Q866" s="37">
        <f t="shared" si="298"/>
        <v>0</v>
      </c>
      <c r="R866" s="37">
        <f t="shared" si="298"/>
        <v>0</v>
      </c>
      <c r="S866" s="37">
        <f t="shared" si="298"/>
        <v>0</v>
      </c>
      <c r="T866" s="37">
        <f t="shared" si="298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299">F476*F536</f>
        <v>1</v>
      </c>
      <c r="G867" s="37">
        <f t="shared" si="299"/>
        <v>0</v>
      </c>
      <c r="H867" s="37">
        <f t="shared" si="299"/>
        <v>0</v>
      </c>
      <c r="I867" s="37">
        <f t="shared" si="299"/>
        <v>0</v>
      </c>
      <c r="J867" s="37">
        <f t="shared" si="299"/>
        <v>0</v>
      </c>
      <c r="K867" s="37">
        <f t="shared" si="299"/>
        <v>0</v>
      </c>
      <c r="L867" s="37">
        <f t="shared" si="299"/>
        <v>0</v>
      </c>
      <c r="M867" s="37">
        <f t="shared" si="299"/>
        <v>0</v>
      </c>
      <c r="N867" s="37">
        <f t="shared" si="299"/>
        <v>0</v>
      </c>
      <c r="O867" s="37">
        <f t="shared" si="299"/>
        <v>0</v>
      </c>
      <c r="P867" s="37">
        <f t="shared" si="299"/>
        <v>0</v>
      </c>
      <c r="Q867" s="37">
        <f t="shared" si="299"/>
        <v>0</v>
      </c>
      <c r="R867" s="37">
        <f t="shared" si="299"/>
        <v>0</v>
      </c>
      <c r="S867" s="37">
        <f t="shared" si="299"/>
        <v>0</v>
      </c>
      <c r="T867" s="37">
        <f t="shared" si="299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00">F493*F540</f>
        <v>1</v>
      </c>
      <c r="G868" s="37">
        <f t="shared" si="300"/>
        <v>0</v>
      </c>
      <c r="H868" s="37">
        <f t="shared" si="300"/>
        <v>0</v>
      </c>
      <c r="I868" s="37">
        <f t="shared" si="300"/>
        <v>0</v>
      </c>
      <c r="J868" s="37">
        <f t="shared" si="300"/>
        <v>0</v>
      </c>
      <c r="K868" s="37">
        <f t="shared" si="300"/>
        <v>0</v>
      </c>
      <c r="L868" s="37">
        <f t="shared" si="300"/>
        <v>0</v>
      </c>
      <c r="M868" s="37">
        <f t="shared" si="300"/>
        <v>0</v>
      </c>
      <c r="N868" s="37">
        <f t="shared" si="300"/>
        <v>0</v>
      </c>
      <c r="O868" s="37">
        <f t="shared" si="300"/>
        <v>0</v>
      </c>
      <c r="P868" s="37">
        <f t="shared" si="300"/>
        <v>0</v>
      </c>
      <c r="Q868" s="37">
        <f t="shared" si="300"/>
        <v>0</v>
      </c>
      <c r="R868" s="37">
        <f t="shared" si="300"/>
        <v>0</v>
      </c>
      <c r="S868" s="37">
        <f t="shared" si="300"/>
        <v>0</v>
      </c>
      <c r="T868" s="37">
        <f t="shared" si="300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01">F510*F544</f>
        <v>1</v>
      </c>
      <c r="G869" s="37">
        <f t="shared" si="301"/>
        <v>0</v>
      </c>
      <c r="H869" s="37">
        <f t="shared" si="301"/>
        <v>0</v>
      </c>
      <c r="I869" s="37">
        <f t="shared" si="301"/>
        <v>0</v>
      </c>
      <c r="J869" s="37">
        <f t="shared" si="301"/>
        <v>0</v>
      </c>
      <c r="K869" s="37">
        <f t="shared" si="301"/>
        <v>0</v>
      </c>
      <c r="L869" s="37">
        <f t="shared" si="301"/>
        <v>0</v>
      </c>
      <c r="M869" s="37">
        <f t="shared" si="301"/>
        <v>0</v>
      </c>
      <c r="N869" s="37">
        <f t="shared" si="301"/>
        <v>0</v>
      </c>
      <c r="O869" s="37">
        <f t="shared" si="301"/>
        <v>0</v>
      </c>
      <c r="P869" s="37">
        <f t="shared" si="301"/>
        <v>0</v>
      </c>
      <c r="Q869" s="37">
        <f t="shared" si="301"/>
        <v>0</v>
      </c>
      <c r="R869" s="37">
        <f t="shared" si="301"/>
        <v>0</v>
      </c>
      <c r="S869" s="37">
        <f t="shared" si="301"/>
        <v>0</v>
      </c>
      <c r="T869" s="37">
        <f t="shared" si="301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02">F554</f>
        <v>5</v>
      </c>
      <c r="G872" s="38">
        <f t="shared" si="302"/>
        <v>0</v>
      </c>
      <c r="H872" s="38">
        <f t="shared" si="302"/>
        <v>0</v>
      </c>
      <c r="I872" s="38">
        <f t="shared" si="302"/>
        <v>0</v>
      </c>
      <c r="J872" s="38">
        <f t="shared" si="302"/>
        <v>0</v>
      </c>
      <c r="K872" s="38">
        <f t="shared" si="302"/>
        <v>0</v>
      </c>
      <c r="L872" s="38">
        <f t="shared" si="302"/>
        <v>0</v>
      </c>
      <c r="M872" s="38">
        <f t="shared" si="302"/>
        <v>0</v>
      </c>
      <c r="N872" s="38">
        <f t="shared" si="302"/>
        <v>0</v>
      </c>
      <c r="O872" s="38">
        <f t="shared" si="302"/>
        <v>0</v>
      </c>
      <c r="P872" s="38">
        <f t="shared" si="302"/>
        <v>0</v>
      </c>
      <c r="Q872" s="38">
        <f t="shared" si="302"/>
        <v>0</v>
      </c>
      <c r="R872" s="38">
        <f t="shared" si="302"/>
        <v>0</v>
      </c>
      <c r="S872" s="38">
        <f t="shared" si="302"/>
        <v>0</v>
      </c>
      <c r="T872" s="38">
        <f t="shared" si="302"/>
        <v>0</v>
      </c>
      <c r="V872" s="16"/>
      <c r="W872" s="17">
        <f>ROW()</f>
        <v>872</v>
      </c>
      <c r="X872" s="17">
        <v>1</v>
      </c>
      <c r="Y872" s="29">
        <f>IFERROR(INDEX(Assumptions!$G$212:$P$229,MATCH(Y$871,Assumptions!$C$212:$C$229,0),MATCH($X872,Assumptions!$G$183:$P$183,0)),0)/Exchange_rate</f>
        <v>92.383612662942269</v>
      </c>
      <c r="Z872" s="29">
        <f>IFERROR(INDEX(Assumptions!$G$212:$P$229,MATCH(Z$871,Assumptions!$C$212:$C$229,0),MATCH($X872,Assumptions!$G$183:$P$183,0)),0)/Exchange_rate</f>
        <v>335.195530726257</v>
      </c>
      <c r="AA872" s="29">
        <f>IFERROR(INDEX(Assumptions!$G$212:$P$229,MATCH(AA$871,Assumptions!$C$212:$C$229,0),MATCH($X872,Assumptions!$G$183:$P$183,0)),0)/Exchange_rate</f>
        <v>0</v>
      </c>
      <c r="AB872" s="29">
        <f>IFERROR(INDEX(Assumptions!$G$212:$P$229,MATCH(AB$871,Assumptions!$C$212:$C$229,0),MATCH($X872,Assumptions!$G$183:$P$183,0)),0)/Exchange_rate</f>
        <v>81.936685288640589</v>
      </c>
      <c r="AC872" s="29">
        <f>IFERROR(INDEX(Assumptions!$G$212:$P$229,MATCH(AC$871,Assumptions!$C$212:$C$229,0),MATCH($X872,Assumptions!$G$183:$P$183,0)),0)/Exchange_rate</f>
        <v>40.968342644320295</v>
      </c>
      <c r="AD872" s="29">
        <f>IFERROR(INDEX(Assumptions!$G$212:$P$229,MATCH(AD$871,Assumptions!$C$212:$C$229,0),MATCH($X872,Assumptions!$G$183:$P$183,0)),0)/Exchange_rate</f>
        <v>71.18249534450652</v>
      </c>
      <c r="AE872" s="29">
        <f>IFERROR(INDEX(Assumptions!$G$212:$P$229,MATCH(AE$871,Assumptions!$C$212:$C$229,0),MATCH($X872,Assumptions!$G$183:$P$183,0)),0)/Exchange_rate</f>
        <v>93.109869646182489</v>
      </c>
      <c r="AF872" s="29">
        <f>IFERROR(INDEX(Assumptions!$G$212:$P$229,MATCH(AF$871,Assumptions!$C$212:$C$229,0),MATCH($X872,Assumptions!$G$183:$P$183,0)),0)/Exchange_rate</f>
        <v>27.18808193668529</v>
      </c>
      <c r="AG872" s="29">
        <f>IFERROR(INDEX(Assumptions!$G$212:$P$229,MATCH(AG$871,Assumptions!$C$212:$C$229,0),MATCH($X872,Assumptions!$G$183:$P$183,0)),0)/Exchange_rate</f>
        <v>257.05959031657358</v>
      </c>
      <c r="AH872" s="29">
        <f>IFERROR(INDEX(Assumptions!$G$212:$P$229,MATCH(AH$871,Assumptions!$C$212:$C$229,0),MATCH($X872,Assumptions!$G$183:$P$183,0)),0)/Exchange_rate</f>
        <v>67.970699875853498</v>
      </c>
      <c r="AI872" s="29">
        <f>IFERROR(INDEX(Assumptions!$G$212:$P$229,MATCH(AI$871,Assumptions!$C$212:$C$229,0),MATCH($X872,Assumptions!$G$183:$P$183,0)),0)/Exchange_rate</f>
        <v>81.881360045366691</v>
      </c>
      <c r="AJ872" s="29">
        <f>IFERROR(INDEX(Assumptions!$G$212:$P$229,MATCH(AJ$871,Assumptions!$C$212:$C$229,0),MATCH($X872,Assumptions!$G$183:$P$183,0)),0)/Exchange_rate</f>
        <v>125.56014897579144</v>
      </c>
      <c r="AK872" s="29">
        <f>IFERROR(INDEX(Assumptions!$G$212:$P$229,MATCH(AK$871,Assumptions!$C$212:$C$229,0),MATCH($X872,Assumptions!$G$183:$P$183,0)),0)/Exchange_rate</f>
        <v>0</v>
      </c>
      <c r="AL872" s="29">
        <f>IFERROR(INDEX(Assumptions!$G$212:$P$229,MATCH(AL$871,Assumptions!$C$212:$C$229,0),MATCH($X872,Assumptions!$G$183:$P$183,0)),0)/Exchange_rate</f>
        <v>35.047001480235792</v>
      </c>
      <c r="AM872" s="29">
        <f>IFERROR(INDEX(Assumptions!$G$212:$P$229,MATCH(AM$871,Assumptions!$C$212:$C$229,0),MATCH($X872,Assumptions!$G$183:$P$183,0)),0)/Exchange_rate</f>
        <v>2.3091247672253257</v>
      </c>
      <c r="AN872" s="29">
        <f>IFERROR(INDEX(Assumptions!$G$212:$P$229,MATCH(AN$871,Assumptions!$C$212:$C$229,0),MATCH($X872,Assumptions!$G$183:$P$183,0)),0)/Exchange_rate</f>
        <v>80.07025273106845</v>
      </c>
      <c r="AO872" s="29">
        <f>IFERROR(INDEX(Assumptions!$G$212:$P$229,MATCH(AO$871,Assumptions!$C$212:$C$229,0),MATCH($X872,Assumptions!$G$183:$P$183,0)),0)/Exchange_rate</f>
        <v>127.44364174631198</v>
      </c>
      <c r="AP872" s="29">
        <f>IFERROR(INDEX(Assumptions!$G$212:$P$229,MATCH(AP$871,Assumptions!$C$212:$C$229,0),MATCH($X872,Assumptions!$G$183:$P$183,0)),0)/Exchange_rate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5</v>
      </c>
      <c r="H873" s="38">
        <f t="shared" ref="H873:T886" si="303">G872</f>
        <v>0</v>
      </c>
      <c r="I873" s="38">
        <f t="shared" si="303"/>
        <v>0</v>
      </c>
      <c r="J873" s="38">
        <f t="shared" si="303"/>
        <v>0</v>
      </c>
      <c r="K873" s="38">
        <f t="shared" si="303"/>
        <v>0</v>
      </c>
      <c r="L873" s="38">
        <f t="shared" si="303"/>
        <v>0</v>
      </c>
      <c r="M873" s="38">
        <f t="shared" si="303"/>
        <v>0</v>
      </c>
      <c r="N873" s="38">
        <f t="shared" si="303"/>
        <v>0</v>
      </c>
      <c r="O873" s="38">
        <f t="shared" si="303"/>
        <v>0</v>
      </c>
      <c r="P873" s="38">
        <f t="shared" si="303"/>
        <v>0</v>
      </c>
      <c r="Q873" s="38">
        <f t="shared" si="303"/>
        <v>0</v>
      </c>
      <c r="R873" s="38">
        <f t="shared" si="303"/>
        <v>0</v>
      </c>
      <c r="S873" s="38">
        <f t="shared" si="303"/>
        <v>0</v>
      </c>
      <c r="T873" s="38">
        <f t="shared" si="303"/>
        <v>0</v>
      </c>
      <c r="V873" s="16"/>
      <c r="X873" s="17">
        <f>X872+1</f>
        <v>2</v>
      </c>
      <c r="Y873" s="29">
        <f>IFERROR(INDEX(Assumptions!$G$212:$P$229,MATCH(Y$871,Assumptions!$C$212:$C$229,0),MATCH($X873,Assumptions!$G$183:$P$183,0)),0)/Exchange_rate</f>
        <v>0</v>
      </c>
      <c r="Z873" s="29">
        <f>IFERROR(INDEX(Assumptions!$G$212:$P$229,MATCH(Z$871,Assumptions!$C$212:$C$229,0),MATCH($X873,Assumptions!$G$183:$P$183,0)),0)/Exchange_rate</f>
        <v>0</v>
      </c>
      <c r="AA873" s="29">
        <f>IFERROR(INDEX(Assumptions!$G$212:$P$229,MATCH(AA$871,Assumptions!$C$212:$C$229,0),MATCH($X873,Assumptions!$G$183:$P$183,0)),0)/Exchange_rate</f>
        <v>0</v>
      </c>
      <c r="AB873" s="29">
        <f>IFERROR(INDEX(Assumptions!$G$212:$P$229,MATCH(AB$871,Assumptions!$C$212:$C$229,0),MATCH($X873,Assumptions!$G$183:$P$183,0)),0)/Exchange_rate</f>
        <v>0</v>
      </c>
      <c r="AC873" s="29">
        <f>IFERROR(INDEX(Assumptions!$G$212:$P$229,MATCH(AC$871,Assumptions!$C$212:$C$229,0),MATCH($X873,Assumptions!$G$183:$P$183,0)),0)/Exchange_rate</f>
        <v>0</v>
      </c>
      <c r="AD873" s="29">
        <f>IFERROR(INDEX(Assumptions!$G$212:$P$229,MATCH(AD$871,Assumptions!$C$212:$C$229,0),MATCH($X873,Assumptions!$G$183:$P$183,0)),0)/Exchange_rate</f>
        <v>0</v>
      </c>
      <c r="AE873" s="29">
        <f>IFERROR(INDEX(Assumptions!$G$212:$P$229,MATCH(AE$871,Assumptions!$C$212:$C$229,0),MATCH($X873,Assumptions!$G$183:$P$183,0)),0)/Exchange_rate</f>
        <v>0</v>
      </c>
      <c r="AF873" s="29">
        <f>IFERROR(INDEX(Assumptions!$G$212:$P$229,MATCH(AF$871,Assumptions!$C$212:$C$229,0),MATCH($X873,Assumptions!$G$183:$P$183,0)),0)/Exchange_rate</f>
        <v>0</v>
      </c>
      <c r="AG873" s="29">
        <f>IFERROR(INDEX(Assumptions!$G$212:$P$229,MATCH(AG$871,Assumptions!$C$212:$C$229,0),MATCH($X873,Assumptions!$G$183:$P$183,0)),0)/Exchange_rate</f>
        <v>0</v>
      </c>
      <c r="AH873" s="29">
        <f>IFERROR(INDEX(Assumptions!$G$212:$P$229,MATCH(AH$871,Assumptions!$C$212:$C$229,0),MATCH($X873,Assumptions!$G$183:$P$183,0)),0)/Exchange_rate</f>
        <v>0</v>
      </c>
      <c r="AI873" s="29">
        <f>IFERROR(INDEX(Assumptions!$G$212:$P$229,MATCH(AI$871,Assumptions!$C$212:$C$229,0),MATCH($X873,Assumptions!$G$183:$P$183,0)),0)/Exchange_rate</f>
        <v>0</v>
      </c>
      <c r="AJ873" s="29">
        <f>IFERROR(INDEX(Assumptions!$G$212:$P$229,MATCH(AJ$871,Assumptions!$C$212:$C$229,0),MATCH($X873,Assumptions!$G$183:$P$183,0)),0)/Exchange_rate</f>
        <v>0</v>
      </c>
      <c r="AK873" s="29">
        <f>IFERROR(INDEX(Assumptions!$G$212:$P$229,MATCH(AK$871,Assumptions!$C$212:$C$229,0),MATCH($X873,Assumptions!$G$183:$P$183,0)),0)/Exchange_rate</f>
        <v>0</v>
      </c>
      <c r="AL873" s="29">
        <f>IFERROR(INDEX(Assumptions!$G$212:$P$229,MATCH(AL$871,Assumptions!$C$212:$C$229,0),MATCH($X873,Assumptions!$G$183:$P$183,0)),0)/Exchange_rate</f>
        <v>56.075202368377276</v>
      </c>
      <c r="AM873" s="29">
        <f>IFERROR(INDEX(Assumptions!$G$212:$P$229,MATCH(AM$871,Assumptions!$C$212:$C$229,0),MATCH($X873,Assumptions!$G$183:$P$183,0)),0)/Exchange_rate</f>
        <v>2.3091247672253257</v>
      </c>
      <c r="AN873" s="29">
        <f>IFERROR(INDEX(Assumptions!$G$212:$P$229,MATCH(AN$871,Assumptions!$C$212:$C$229,0),MATCH($X873,Assumptions!$G$183:$P$183,0)),0)/Exchange_rate</f>
        <v>0</v>
      </c>
      <c r="AO873" s="29">
        <f>IFERROR(INDEX(Assumptions!$G$212:$P$229,MATCH(AO$871,Assumptions!$C$212:$C$229,0),MATCH($X873,Assumptions!$G$183:$P$183,0)),0)/Exchange_rate</f>
        <v>0</v>
      </c>
      <c r="AP873" s="29">
        <f>IFERROR(INDEX(Assumptions!$G$212:$P$229,MATCH(AP$871,Assumptions!$C$212:$C$229,0),MATCH($X873,Assumptions!$G$183:$P$183,0)),0)/Exchange_rate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04">F873</f>
        <v>0</v>
      </c>
      <c r="H874" s="38">
        <f t="shared" si="303"/>
        <v>5</v>
      </c>
      <c r="I874" s="38">
        <f t="shared" si="303"/>
        <v>0</v>
      </c>
      <c r="J874" s="38">
        <f t="shared" si="303"/>
        <v>0</v>
      </c>
      <c r="K874" s="38">
        <f t="shared" si="303"/>
        <v>0</v>
      </c>
      <c r="L874" s="38">
        <f t="shared" si="303"/>
        <v>0</v>
      </c>
      <c r="M874" s="38">
        <f t="shared" si="303"/>
        <v>0</v>
      </c>
      <c r="N874" s="38">
        <f t="shared" si="303"/>
        <v>0</v>
      </c>
      <c r="O874" s="38">
        <f t="shared" si="303"/>
        <v>0</v>
      </c>
      <c r="P874" s="38">
        <f t="shared" si="303"/>
        <v>0</v>
      </c>
      <c r="Q874" s="38">
        <f t="shared" si="303"/>
        <v>0</v>
      </c>
      <c r="R874" s="38">
        <f t="shared" si="303"/>
        <v>0</v>
      </c>
      <c r="S874" s="38">
        <f t="shared" si="303"/>
        <v>0</v>
      </c>
      <c r="T874" s="38">
        <f t="shared" si="303"/>
        <v>0</v>
      </c>
      <c r="V874" s="16"/>
      <c r="X874" s="17">
        <f t="shared" ref="X874:X886" si="305">X873+1</f>
        <v>3</v>
      </c>
      <c r="Y874" s="29">
        <f>IFERROR(INDEX(Assumptions!$G$212:$P$229,MATCH(Y$871,Assumptions!$C$212:$C$229,0),MATCH($X874,Assumptions!$G$183:$P$183,0)),0)/Exchange_rate</f>
        <v>0</v>
      </c>
      <c r="Z874" s="29">
        <f>IFERROR(INDEX(Assumptions!$G$212:$P$229,MATCH(Z$871,Assumptions!$C$212:$C$229,0),MATCH($X874,Assumptions!$G$183:$P$183,0)),0)/Exchange_rate</f>
        <v>0</v>
      </c>
      <c r="AA874" s="29">
        <f>IFERROR(INDEX(Assumptions!$G$212:$P$229,MATCH(AA$871,Assumptions!$C$212:$C$229,0),MATCH($X874,Assumptions!$G$183:$P$183,0)),0)/Exchange_rate</f>
        <v>0</v>
      </c>
      <c r="AB874" s="29">
        <f>IFERROR(INDEX(Assumptions!$G$212:$P$229,MATCH(AB$871,Assumptions!$C$212:$C$229,0),MATCH($X874,Assumptions!$G$183:$P$183,0)),0)/Exchange_rate</f>
        <v>0</v>
      </c>
      <c r="AC874" s="29">
        <f>IFERROR(INDEX(Assumptions!$G$212:$P$229,MATCH(AC$871,Assumptions!$C$212:$C$229,0),MATCH($X874,Assumptions!$G$183:$P$183,0)),0)/Exchange_rate</f>
        <v>0</v>
      </c>
      <c r="AD874" s="29">
        <f>IFERROR(INDEX(Assumptions!$G$212:$P$229,MATCH(AD$871,Assumptions!$C$212:$C$229,0),MATCH($X874,Assumptions!$G$183:$P$183,0)),0)/Exchange_rate</f>
        <v>0</v>
      </c>
      <c r="AE874" s="29">
        <f>IFERROR(INDEX(Assumptions!$G$212:$P$229,MATCH(AE$871,Assumptions!$C$212:$C$229,0),MATCH($X874,Assumptions!$G$183:$P$183,0)),0)/Exchange_rate</f>
        <v>0</v>
      </c>
      <c r="AF874" s="29">
        <f>IFERROR(INDEX(Assumptions!$G$212:$P$229,MATCH(AF$871,Assumptions!$C$212:$C$229,0),MATCH($X874,Assumptions!$G$183:$P$183,0)),0)/Exchange_rate</f>
        <v>0</v>
      </c>
      <c r="AG874" s="29">
        <f>IFERROR(INDEX(Assumptions!$G$212:$P$229,MATCH(AG$871,Assumptions!$C$212:$C$229,0),MATCH($X874,Assumptions!$G$183:$P$183,0)),0)/Exchange_rate</f>
        <v>0</v>
      </c>
      <c r="AH874" s="29">
        <f>IFERROR(INDEX(Assumptions!$G$212:$P$229,MATCH(AH$871,Assumptions!$C$212:$C$229,0),MATCH($X874,Assumptions!$G$183:$P$183,0)),0)/Exchange_rate</f>
        <v>0</v>
      </c>
      <c r="AI874" s="29">
        <f>IFERROR(INDEX(Assumptions!$G$212:$P$229,MATCH(AI$871,Assumptions!$C$212:$C$229,0),MATCH($X874,Assumptions!$G$183:$P$183,0)),0)/Exchange_rate</f>
        <v>0</v>
      </c>
      <c r="AJ874" s="29">
        <f>IFERROR(INDEX(Assumptions!$G$212:$P$229,MATCH(AJ$871,Assumptions!$C$212:$C$229,0),MATCH($X874,Assumptions!$G$183:$P$183,0)),0)/Exchange_rate</f>
        <v>0</v>
      </c>
      <c r="AK874" s="29">
        <f>IFERROR(INDEX(Assumptions!$G$212:$P$229,MATCH(AK$871,Assumptions!$C$212:$C$229,0),MATCH($X874,Assumptions!$G$183:$P$183,0)),0)/Exchange_rate</f>
        <v>0</v>
      </c>
      <c r="AL874" s="29">
        <f>IFERROR(INDEX(Assumptions!$G$212:$P$229,MATCH(AL$871,Assumptions!$C$212:$C$229,0),MATCH($X874,Assumptions!$G$183:$P$183,0)),0)/Exchange_rate</f>
        <v>84.112803552565907</v>
      </c>
      <c r="AM874" s="29">
        <f>IFERROR(INDEX(Assumptions!$G$212:$P$229,MATCH(AM$871,Assumptions!$C$212:$C$229,0),MATCH($X874,Assumptions!$G$183:$P$183,0)),0)/Exchange_rate</f>
        <v>2.3091247672253257</v>
      </c>
      <c r="AN874" s="29">
        <f>IFERROR(INDEX(Assumptions!$G$212:$P$229,MATCH(AN$871,Assumptions!$C$212:$C$229,0),MATCH($X874,Assumptions!$G$183:$P$183,0)),0)/Exchange_rate</f>
        <v>0</v>
      </c>
      <c r="AO874" s="29">
        <f>IFERROR(INDEX(Assumptions!$G$212:$P$229,MATCH(AO$871,Assumptions!$C$212:$C$229,0),MATCH($X874,Assumptions!$G$183:$P$183,0)),0)/Exchange_rate</f>
        <v>0</v>
      </c>
      <c r="AP874" s="29">
        <f>IFERROR(INDEX(Assumptions!$G$212:$P$229,MATCH(AP$871,Assumptions!$C$212:$C$229,0),MATCH($X874,Assumptions!$G$183:$P$183,0)),0)/Exchange_rate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04"/>
        <v>0</v>
      </c>
      <c r="H875" s="38">
        <f t="shared" si="303"/>
        <v>0</v>
      </c>
      <c r="I875" s="38">
        <f t="shared" si="303"/>
        <v>5</v>
      </c>
      <c r="J875" s="38">
        <f t="shared" si="303"/>
        <v>0</v>
      </c>
      <c r="K875" s="38">
        <f t="shared" si="303"/>
        <v>0</v>
      </c>
      <c r="L875" s="38">
        <f t="shared" si="303"/>
        <v>0</v>
      </c>
      <c r="M875" s="38">
        <f t="shared" si="303"/>
        <v>0</v>
      </c>
      <c r="N875" s="38">
        <f t="shared" si="303"/>
        <v>0</v>
      </c>
      <c r="O875" s="38">
        <f t="shared" si="303"/>
        <v>0</v>
      </c>
      <c r="P875" s="38">
        <f t="shared" si="303"/>
        <v>0</v>
      </c>
      <c r="Q875" s="38">
        <f t="shared" si="303"/>
        <v>0</v>
      </c>
      <c r="R875" s="38">
        <f t="shared" si="303"/>
        <v>0</v>
      </c>
      <c r="S875" s="38">
        <f t="shared" si="303"/>
        <v>0</v>
      </c>
      <c r="T875" s="38">
        <f t="shared" si="303"/>
        <v>0</v>
      </c>
      <c r="V875" s="16"/>
      <c r="X875" s="17">
        <f t="shared" si="305"/>
        <v>4</v>
      </c>
      <c r="Y875" s="29">
        <f>IFERROR(INDEX(Assumptions!$G$212:$P$229,MATCH(Y$871,Assumptions!$C$212:$C$229,0),MATCH($X875,Assumptions!$G$183:$P$183,0)),0)/Exchange_rate</f>
        <v>0</v>
      </c>
      <c r="Z875" s="29">
        <f>IFERROR(INDEX(Assumptions!$G$212:$P$229,MATCH(Z$871,Assumptions!$C$212:$C$229,0),MATCH($X875,Assumptions!$G$183:$P$183,0)),0)/Exchange_rate</f>
        <v>0</v>
      </c>
      <c r="AA875" s="29">
        <f>IFERROR(INDEX(Assumptions!$G$212:$P$229,MATCH(AA$871,Assumptions!$C$212:$C$229,0),MATCH($X875,Assumptions!$G$183:$P$183,0)),0)/Exchange_rate</f>
        <v>0</v>
      </c>
      <c r="AB875" s="29">
        <f>IFERROR(INDEX(Assumptions!$G$212:$P$229,MATCH(AB$871,Assumptions!$C$212:$C$229,0),MATCH($X875,Assumptions!$G$183:$P$183,0)),0)/Exchange_rate</f>
        <v>0</v>
      </c>
      <c r="AC875" s="29">
        <f>IFERROR(INDEX(Assumptions!$G$212:$P$229,MATCH(AC$871,Assumptions!$C$212:$C$229,0),MATCH($X875,Assumptions!$G$183:$P$183,0)),0)/Exchange_rate</f>
        <v>0</v>
      </c>
      <c r="AD875" s="29">
        <f>IFERROR(INDEX(Assumptions!$G$212:$P$229,MATCH(AD$871,Assumptions!$C$212:$C$229,0),MATCH($X875,Assumptions!$G$183:$P$183,0)),0)/Exchange_rate</f>
        <v>0</v>
      </c>
      <c r="AE875" s="29">
        <f>IFERROR(INDEX(Assumptions!$G$212:$P$229,MATCH(AE$871,Assumptions!$C$212:$C$229,0),MATCH($X875,Assumptions!$G$183:$P$183,0)),0)/Exchange_rate</f>
        <v>0</v>
      </c>
      <c r="AF875" s="29">
        <f>IFERROR(INDEX(Assumptions!$G$212:$P$229,MATCH(AF$871,Assumptions!$C$212:$C$229,0),MATCH($X875,Assumptions!$G$183:$P$183,0)),0)/Exchange_rate</f>
        <v>0</v>
      </c>
      <c r="AG875" s="29">
        <f>IFERROR(INDEX(Assumptions!$G$212:$P$229,MATCH(AG$871,Assumptions!$C$212:$C$229,0),MATCH($X875,Assumptions!$G$183:$P$183,0)),0)/Exchange_rate</f>
        <v>0</v>
      </c>
      <c r="AH875" s="29">
        <f>IFERROR(INDEX(Assumptions!$G$212:$P$229,MATCH(AH$871,Assumptions!$C$212:$C$229,0),MATCH($X875,Assumptions!$G$183:$P$183,0)),0)/Exchange_rate</f>
        <v>0</v>
      </c>
      <c r="AI875" s="29">
        <f>IFERROR(INDEX(Assumptions!$G$212:$P$229,MATCH(AI$871,Assumptions!$C$212:$C$229,0),MATCH($X875,Assumptions!$G$183:$P$183,0)),0)/Exchange_rate</f>
        <v>0</v>
      </c>
      <c r="AJ875" s="29">
        <f>IFERROR(INDEX(Assumptions!$G$212:$P$229,MATCH(AJ$871,Assumptions!$C$212:$C$229,0),MATCH($X875,Assumptions!$G$183:$P$183,0)),0)/Exchange_rate</f>
        <v>0</v>
      </c>
      <c r="AK875" s="29">
        <f>IFERROR(INDEX(Assumptions!$G$212:$P$229,MATCH(AK$871,Assumptions!$C$212:$C$229,0),MATCH($X875,Assumptions!$G$183:$P$183,0)),0)/Exchange_rate</f>
        <v>0</v>
      </c>
      <c r="AL875" s="29">
        <f>IFERROR(INDEX(Assumptions!$G$212:$P$229,MATCH(AL$871,Assumptions!$C$212:$C$229,0),MATCH($X875,Assumptions!$G$183:$P$183,0)),0)/Exchange_rate</f>
        <v>84.112803552565907</v>
      </c>
      <c r="AM875" s="29">
        <f>IFERROR(INDEX(Assumptions!$G$212:$P$229,MATCH(AM$871,Assumptions!$C$212:$C$229,0),MATCH($X875,Assumptions!$G$183:$P$183,0)),0)/Exchange_rate</f>
        <v>2.3091247672253257</v>
      </c>
      <c r="AN875" s="29">
        <f>IFERROR(INDEX(Assumptions!$G$212:$P$229,MATCH(AN$871,Assumptions!$C$212:$C$229,0),MATCH($X875,Assumptions!$G$183:$P$183,0)),0)/Exchange_rate</f>
        <v>0</v>
      </c>
      <c r="AO875" s="29">
        <f>IFERROR(INDEX(Assumptions!$G$212:$P$229,MATCH(AO$871,Assumptions!$C$212:$C$229,0),MATCH($X875,Assumptions!$G$183:$P$183,0)),0)/Exchange_rate</f>
        <v>0</v>
      </c>
      <c r="AP875" s="29">
        <f>IFERROR(INDEX(Assumptions!$G$212:$P$229,MATCH(AP$871,Assumptions!$C$212:$C$229,0),MATCH($X875,Assumptions!$G$183:$P$183,0)),0)/Exchange_rate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04"/>
        <v>0</v>
      </c>
      <c r="H876" s="38">
        <f t="shared" si="303"/>
        <v>0</v>
      </c>
      <c r="I876" s="38">
        <f t="shared" si="303"/>
        <v>0</v>
      </c>
      <c r="J876" s="38">
        <f t="shared" si="303"/>
        <v>5</v>
      </c>
      <c r="K876" s="38">
        <f t="shared" si="303"/>
        <v>0</v>
      </c>
      <c r="L876" s="38">
        <f t="shared" si="303"/>
        <v>0</v>
      </c>
      <c r="M876" s="38">
        <f t="shared" si="303"/>
        <v>0</v>
      </c>
      <c r="N876" s="38">
        <f t="shared" si="303"/>
        <v>0</v>
      </c>
      <c r="O876" s="38">
        <f t="shared" si="303"/>
        <v>0</v>
      </c>
      <c r="P876" s="38">
        <f t="shared" si="303"/>
        <v>0</v>
      </c>
      <c r="Q876" s="38">
        <f t="shared" si="303"/>
        <v>0</v>
      </c>
      <c r="R876" s="38">
        <f t="shared" si="303"/>
        <v>0</v>
      </c>
      <c r="S876" s="38">
        <f t="shared" si="303"/>
        <v>0</v>
      </c>
      <c r="T876" s="38">
        <f t="shared" si="303"/>
        <v>0</v>
      </c>
      <c r="V876" s="16"/>
      <c r="X876" s="17">
        <f t="shared" si="305"/>
        <v>5</v>
      </c>
      <c r="Y876" s="29">
        <f>IFERROR(INDEX(Assumptions!$G$212:$P$229,MATCH(Y$871,Assumptions!$C$212:$C$229,0),MATCH($X876,Assumptions!$G$183:$P$183,0)),0)/Exchange_rate</f>
        <v>0</v>
      </c>
      <c r="Z876" s="29">
        <f>IFERROR(INDEX(Assumptions!$G$212:$P$229,MATCH(Z$871,Assumptions!$C$212:$C$229,0),MATCH($X876,Assumptions!$G$183:$P$183,0)),0)/Exchange_rate</f>
        <v>0</v>
      </c>
      <c r="AA876" s="29">
        <f>IFERROR(INDEX(Assumptions!$G$212:$P$229,MATCH(AA$871,Assumptions!$C$212:$C$229,0),MATCH($X876,Assumptions!$G$183:$P$183,0)),0)/Exchange_rate</f>
        <v>0</v>
      </c>
      <c r="AB876" s="29">
        <f>IFERROR(INDEX(Assumptions!$G$212:$P$229,MATCH(AB$871,Assumptions!$C$212:$C$229,0),MATCH($X876,Assumptions!$G$183:$P$183,0)),0)/Exchange_rate</f>
        <v>0</v>
      </c>
      <c r="AC876" s="29">
        <f>IFERROR(INDEX(Assumptions!$G$212:$P$229,MATCH(AC$871,Assumptions!$C$212:$C$229,0),MATCH($X876,Assumptions!$G$183:$P$183,0)),0)/Exchange_rate</f>
        <v>0</v>
      </c>
      <c r="AD876" s="29">
        <f>IFERROR(INDEX(Assumptions!$G$212:$P$229,MATCH(AD$871,Assumptions!$C$212:$C$229,0),MATCH($X876,Assumptions!$G$183:$P$183,0)),0)/Exchange_rate</f>
        <v>0</v>
      </c>
      <c r="AE876" s="29">
        <f>IFERROR(INDEX(Assumptions!$G$212:$P$229,MATCH(AE$871,Assumptions!$C$212:$C$229,0),MATCH($X876,Assumptions!$G$183:$P$183,0)),0)/Exchange_rate</f>
        <v>0</v>
      </c>
      <c r="AF876" s="29">
        <f>IFERROR(INDEX(Assumptions!$G$212:$P$229,MATCH(AF$871,Assumptions!$C$212:$C$229,0),MATCH($X876,Assumptions!$G$183:$P$183,0)),0)/Exchange_rate</f>
        <v>0</v>
      </c>
      <c r="AG876" s="29">
        <f>IFERROR(INDEX(Assumptions!$G$212:$P$229,MATCH(AG$871,Assumptions!$C$212:$C$229,0),MATCH($X876,Assumptions!$G$183:$P$183,0)),0)/Exchange_rate</f>
        <v>0</v>
      </c>
      <c r="AH876" s="29">
        <f>IFERROR(INDEX(Assumptions!$G$212:$P$229,MATCH(AH$871,Assumptions!$C$212:$C$229,0),MATCH($X876,Assumptions!$G$183:$P$183,0)),0)/Exchange_rate</f>
        <v>0</v>
      </c>
      <c r="AI876" s="29">
        <f>IFERROR(INDEX(Assumptions!$G$212:$P$229,MATCH(AI$871,Assumptions!$C$212:$C$229,0),MATCH($X876,Assumptions!$G$183:$P$183,0)),0)/Exchange_rate</f>
        <v>0</v>
      </c>
      <c r="AJ876" s="29">
        <f>IFERROR(INDEX(Assumptions!$G$212:$P$229,MATCH(AJ$871,Assumptions!$C$212:$C$229,0),MATCH($X876,Assumptions!$G$183:$P$183,0)),0)/Exchange_rate</f>
        <v>0</v>
      </c>
      <c r="AK876" s="29">
        <f>IFERROR(INDEX(Assumptions!$G$212:$P$229,MATCH(AK$871,Assumptions!$C$212:$C$229,0),MATCH($X876,Assumptions!$G$183:$P$183,0)),0)/Exchange_rate</f>
        <v>0</v>
      </c>
      <c r="AL876" s="29">
        <f>IFERROR(INDEX(Assumptions!$G$212:$P$229,MATCH(AL$871,Assumptions!$C$212:$C$229,0),MATCH($X876,Assumptions!$G$183:$P$183,0)),0)/Exchange_rate</f>
        <v>56.075202368377276</v>
      </c>
      <c r="AM876" s="29">
        <f>IFERROR(INDEX(Assumptions!$G$212:$P$229,MATCH(AM$871,Assumptions!$C$212:$C$229,0),MATCH($X876,Assumptions!$G$183:$P$183,0)),0)/Exchange_rate</f>
        <v>2.3091247672253257</v>
      </c>
      <c r="AN876" s="29">
        <f>IFERROR(INDEX(Assumptions!$G$212:$P$229,MATCH(AN$871,Assumptions!$C$212:$C$229,0),MATCH($X876,Assumptions!$G$183:$P$183,0)),0)/Exchange_rate</f>
        <v>0</v>
      </c>
      <c r="AO876" s="29">
        <f>IFERROR(INDEX(Assumptions!$G$212:$P$229,MATCH(AO$871,Assumptions!$C$212:$C$229,0),MATCH($X876,Assumptions!$G$183:$P$183,0)),0)/Exchange_rate</f>
        <v>0</v>
      </c>
      <c r="AP876" s="29">
        <f>IFERROR(INDEX(Assumptions!$G$212:$P$229,MATCH(AP$871,Assumptions!$C$212:$C$229,0),MATCH($X876,Assumptions!$G$183:$P$183,0)),0)/Exchange_rate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04"/>
        <v>0</v>
      </c>
      <c r="H877" s="38">
        <f t="shared" si="303"/>
        <v>0</v>
      </c>
      <c r="I877" s="38">
        <f t="shared" si="303"/>
        <v>0</v>
      </c>
      <c r="J877" s="38">
        <f t="shared" si="303"/>
        <v>0</v>
      </c>
      <c r="K877" s="38">
        <f t="shared" si="303"/>
        <v>5</v>
      </c>
      <c r="L877" s="38">
        <f t="shared" si="303"/>
        <v>0</v>
      </c>
      <c r="M877" s="38">
        <f t="shared" si="303"/>
        <v>0</v>
      </c>
      <c r="N877" s="38">
        <f t="shared" si="303"/>
        <v>0</v>
      </c>
      <c r="O877" s="38">
        <f t="shared" si="303"/>
        <v>0</v>
      </c>
      <c r="P877" s="38">
        <f t="shared" si="303"/>
        <v>0</v>
      </c>
      <c r="Q877" s="38">
        <f t="shared" si="303"/>
        <v>0</v>
      </c>
      <c r="R877" s="38">
        <f t="shared" si="303"/>
        <v>0</v>
      </c>
      <c r="S877" s="38">
        <f t="shared" si="303"/>
        <v>0</v>
      </c>
      <c r="T877" s="38">
        <f t="shared" si="303"/>
        <v>0</v>
      </c>
      <c r="V877" s="16"/>
      <c r="X877" s="17">
        <f t="shared" si="305"/>
        <v>6</v>
      </c>
      <c r="Y877" s="29">
        <f>IFERROR(INDEX(Assumptions!$G$212:$P$229,MATCH(Y$871,Assumptions!$C$212:$C$229,0),MATCH($X877,Assumptions!$G$183:$P$183,0)),0)/Exchange_rate</f>
        <v>0</v>
      </c>
      <c r="Z877" s="29">
        <f>IFERROR(INDEX(Assumptions!$G$212:$P$229,MATCH(Z$871,Assumptions!$C$212:$C$229,0),MATCH($X877,Assumptions!$G$183:$P$183,0)),0)/Exchange_rate</f>
        <v>0</v>
      </c>
      <c r="AA877" s="29">
        <f>IFERROR(INDEX(Assumptions!$G$212:$P$229,MATCH(AA$871,Assumptions!$C$212:$C$229,0),MATCH($X877,Assumptions!$G$183:$P$183,0)),0)/Exchange_rate</f>
        <v>0</v>
      </c>
      <c r="AB877" s="29">
        <f>IFERROR(INDEX(Assumptions!$G$212:$P$229,MATCH(AB$871,Assumptions!$C$212:$C$229,0),MATCH($X877,Assumptions!$G$183:$P$183,0)),0)/Exchange_rate</f>
        <v>0</v>
      </c>
      <c r="AC877" s="29">
        <f>IFERROR(INDEX(Assumptions!$G$212:$P$229,MATCH(AC$871,Assumptions!$C$212:$C$229,0),MATCH($X877,Assumptions!$G$183:$P$183,0)),0)/Exchange_rate</f>
        <v>0</v>
      </c>
      <c r="AD877" s="29">
        <f>IFERROR(INDEX(Assumptions!$G$212:$P$229,MATCH(AD$871,Assumptions!$C$212:$C$229,0),MATCH($X877,Assumptions!$G$183:$P$183,0)),0)/Exchange_rate</f>
        <v>0</v>
      </c>
      <c r="AE877" s="29">
        <f>IFERROR(INDEX(Assumptions!$G$212:$P$229,MATCH(AE$871,Assumptions!$C$212:$C$229,0),MATCH($X877,Assumptions!$G$183:$P$183,0)),0)/Exchange_rate</f>
        <v>0</v>
      </c>
      <c r="AF877" s="29">
        <f>IFERROR(INDEX(Assumptions!$G$212:$P$229,MATCH(AF$871,Assumptions!$C$212:$C$229,0),MATCH($X877,Assumptions!$G$183:$P$183,0)),0)/Exchange_rate</f>
        <v>0</v>
      </c>
      <c r="AG877" s="29">
        <f>IFERROR(INDEX(Assumptions!$G$212:$P$229,MATCH(AG$871,Assumptions!$C$212:$C$229,0),MATCH($X877,Assumptions!$G$183:$P$183,0)),0)/Exchange_rate</f>
        <v>0</v>
      </c>
      <c r="AH877" s="29">
        <f>IFERROR(INDEX(Assumptions!$G$212:$P$229,MATCH(AH$871,Assumptions!$C$212:$C$229,0),MATCH($X877,Assumptions!$G$183:$P$183,0)),0)/Exchange_rate</f>
        <v>0</v>
      </c>
      <c r="AI877" s="29">
        <f>IFERROR(INDEX(Assumptions!$G$212:$P$229,MATCH(AI$871,Assumptions!$C$212:$C$229,0),MATCH($X877,Assumptions!$G$183:$P$183,0)),0)/Exchange_rate</f>
        <v>0</v>
      </c>
      <c r="AJ877" s="29">
        <f>IFERROR(INDEX(Assumptions!$G$212:$P$229,MATCH(AJ$871,Assumptions!$C$212:$C$229,0),MATCH($X877,Assumptions!$G$183:$P$183,0)),0)/Exchange_rate</f>
        <v>0</v>
      </c>
      <c r="AK877" s="29">
        <f>IFERROR(INDEX(Assumptions!$G$212:$P$229,MATCH(AK$871,Assumptions!$C$212:$C$229,0),MATCH($X877,Assumptions!$G$183:$P$183,0)),0)/Exchange_rate</f>
        <v>0</v>
      </c>
      <c r="AL877" s="29">
        <f>IFERROR(INDEX(Assumptions!$G$212:$P$229,MATCH(AL$871,Assumptions!$C$212:$C$229,0),MATCH($X877,Assumptions!$G$183:$P$183,0)),0)/Exchange_rate</f>
        <v>0</v>
      </c>
      <c r="AM877" s="29">
        <f>IFERROR(INDEX(Assumptions!$G$212:$P$229,MATCH(AM$871,Assumptions!$C$212:$C$229,0),MATCH($X877,Assumptions!$G$183:$P$183,0)),0)/Exchange_rate</f>
        <v>0</v>
      </c>
      <c r="AN877" s="29">
        <f>IFERROR(INDEX(Assumptions!$G$212:$P$229,MATCH(AN$871,Assumptions!$C$212:$C$229,0),MATCH($X877,Assumptions!$G$183:$P$183,0)),0)/Exchange_rate</f>
        <v>0</v>
      </c>
      <c r="AO877" s="29">
        <f>IFERROR(INDEX(Assumptions!$G$212:$P$229,MATCH(AO$871,Assumptions!$C$212:$C$229,0),MATCH($X877,Assumptions!$G$183:$P$183,0)),0)/Exchange_rate</f>
        <v>0</v>
      </c>
      <c r="AP877" s="29">
        <f>IFERROR(INDEX(Assumptions!$G$212:$P$229,MATCH(AP$871,Assumptions!$C$212:$C$229,0),MATCH($X877,Assumptions!$G$183:$P$183,0)),0)/Exchange_rate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04"/>
        <v>0</v>
      </c>
      <c r="H878" s="38">
        <f t="shared" si="303"/>
        <v>0</v>
      </c>
      <c r="I878" s="38">
        <f t="shared" si="303"/>
        <v>0</v>
      </c>
      <c r="J878" s="38">
        <f t="shared" si="303"/>
        <v>0</v>
      </c>
      <c r="K878" s="38">
        <f t="shared" si="303"/>
        <v>0</v>
      </c>
      <c r="L878" s="38">
        <f t="shared" si="303"/>
        <v>5</v>
      </c>
      <c r="M878" s="38">
        <f t="shared" si="303"/>
        <v>0</v>
      </c>
      <c r="N878" s="38">
        <f t="shared" si="303"/>
        <v>0</v>
      </c>
      <c r="O878" s="38">
        <f t="shared" si="303"/>
        <v>0</v>
      </c>
      <c r="P878" s="38">
        <f t="shared" si="303"/>
        <v>0</v>
      </c>
      <c r="Q878" s="38">
        <f t="shared" si="303"/>
        <v>0</v>
      </c>
      <c r="R878" s="38">
        <f t="shared" si="303"/>
        <v>0</v>
      </c>
      <c r="S878" s="38">
        <f t="shared" si="303"/>
        <v>0</v>
      </c>
      <c r="T878" s="38">
        <f t="shared" si="303"/>
        <v>0</v>
      </c>
      <c r="V878" s="16"/>
      <c r="X878" s="17">
        <f t="shared" si="305"/>
        <v>7</v>
      </c>
      <c r="Y878" s="29">
        <f>IFERROR(INDEX(Assumptions!$G$212:$P$229,MATCH(Y$871,Assumptions!$C$212:$C$229,0),MATCH($X878,Assumptions!$G$183:$P$183,0)),0)/Exchange_rate</f>
        <v>0</v>
      </c>
      <c r="Z878" s="29">
        <f>IFERROR(INDEX(Assumptions!$G$212:$P$229,MATCH(Z$871,Assumptions!$C$212:$C$229,0),MATCH($X878,Assumptions!$G$183:$P$183,0)),0)/Exchange_rate</f>
        <v>0</v>
      </c>
      <c r="AA878" s="29">
        <f>IFERROR(INDEX(Assumptions!$G$212:$P$229,MATCH(AA$871,Assumptions!$C$212:$C$229,0),MATCH($X878,Assumptions!$G$183:$P$183,0)),0)/Exchange_rate</f>
        <v>0</v>
      </c>
      <c r="AB878" s="29">
        <f>IFERROR(INDEX(Assumptions!$G$212:$P$229,MATCH(AB$871,Assumptions!$C$212:$C$229,0),MATCH($X878,Assumptions!$G$183:$P$183,0)),0)/Exchange_rate</f>
        <v>0</v>
      </c>
      <c r="AC878" s="29">
        <f>IFERROR(INDEX(Assumptions!$G$212:$P$229,MATCH(AC$871,Assumptions!$C$212:$C$229,0),MATCH($X878,Assumptions!$G$183:$P$183,0)),0)/Exchange_rate</f>
        <v>0</v>
      </c>
      <c r="AD878" s="29">
        <f>IFERROR(INDEX(Assumptions!$G$212:$P$229,MATCH(AD$871,Assumptions!$C$212:$C$229,0),MATCH($X878,Assumptions!$G$183:$P$183,0)),0)/Exchange_rate</f>
        <v>0</v>
      </c>
      <c r="AE878" s="29">
        <f>IFERROR(INDEX(Assumptions!$G$212:$P$229,MATCH(AE$871,Assumptions!$C$212:$C$229,0),MATCH($X878,Assumptions!$G$183:$P$183,0)),0)/Exchange_rate</f>
        <v>0</v>
      </c>
      <c r="AF878" s="29">
        <f>IFERROR(INDEX(Assumptions!$G$212:$P$229,MATCH(AF$871,Assumptions!$C$212:$C$229,0),MATCH($X878,Assumptions!$G$183:$P$183,0)),0)/Exchange_rate</f>
        <v>0</v>
      </c>
      <c r="AG878" s="29">
        <f>IFERROR(INDEX(Assumptions!$G$212:$P$229,MATCH(AG$871,Assumptions!$C$212:$C$229,0),MATCH($X878,Assumptions!$G$183:$P$183,0)),0)/Exchange_rate</f>
        <v>0</v>
      </c>
      <c r="AH878" s="29">
        <f>IFERROR(INDEX(Assumptions!$G$212:$P$229,MATCH(AH$871,Assumptions!$C$212:$C$229,0),MATCH($X878,Assumptions!$G$183:$P$183,0)),0)/Exchange_rate</f>
        <v>0</v>
      </c>
      <c r="AI878" s="29">
        <f>IFERROR(INDEX(Assumptions!$G$212:$P$229,MATCH(AI$871,Assumptions!$C$212:$C$229,0),MATCH($X878,Assumptions!$G$183:$P$183,0)),0)/Exchange_rate</f>
        <v>0</v>
      </c>
      <c r="AJ878" s="29">
        <f>IFERROR(INDEX(Assumptions!$G$212:$P$229,MATCH(AJ$871,Assumptions!$C$212:$C$229,0),MATCH($X878,Assumptions!$G$183:$P$183,0)),0)/Exchange_rate</f>
        <v>0</v>
      </c>
      <c r="AK878" s="29">
        <f>IFERROR(INDEX(Assumptions!$G$212:$P$229,MATCH(AK$871,Assumptions!$C$212:$C$229,0),MATCH($X878,Assumptions!$G$183:$P$183,0)),0)/Exchange_rate</f>
        <v>0</v>
      </c>
      <c r="AL878" s="29">
        <f>IFERROR(INDEX(Assumptions!$G$212:$P$229,MATCH(AL$871,Assumptions!$C$212:$C$229,0),MATCH($X878,Assumptions!$G$183:$P$183,0)),0)/Exchange_rate</f>
        <v>0</v>
      </c>
      <c r="AM878" s="29">
        <f>IFERROR(INDEX(Assumptions!$G$212:$P$229,MATCH(AM$871,Assumptions!$C$212:$C$229,0),MATCH($X878,Assumptions!$G$183:$P$183,0)),0)/Exchange_rate</f>
        <v>0</v>
      </c>
      <c r="AN878" s="29">
        <f>IFERROR(INDEX(Assumptions!$G$212:$P$229,MATCH(AN$871,Assumptions!$C$212:$C$229,0),MATCH($X878,Assumptions!$G$183:$P$183,0)),0)/Exchange_rate</f>
        <v>0</v>
      </c>
      <c r="AO878" s="29">
        <f>IFERROR(INDEX(Assumptions!$G$212:$P$229,MATCH(AO$871,Assumptions!$C$212:$C$229,0),MATCH($X878,Assumptions!$G$183:$P$183,0)),0)/Exchange_rate</f>
        <v>0</v>
      </c>
      <c r="AP878" s="29">
        <f>IFERROR(INDEX(Assumptions!$G$212:$P$229,MATCH(AP$871,Assumptions!$C$212:$C$229,0),MATCH($X878,Assumptions!$G$183:$P$183,0)),0)/Exchange_rate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04"/>
        <v>0</v>
      </c>
      <c r="H879" s="38">
        <f t="shared" si="303"/>
        <v>0</v>
      </c>
      <c r="I879" s="38">
        <f t="shared" si="303"/>
        <v>0</v>
      </c>
      <c r="J879" s="38">
        <f t="shared" si="303"/>
        <v>0</v>
      </c>
      <c r="K879" s="38">
        <f t="shared" si="303"/>
        <v>0</v>
      </c>
      <c r="L879" s="38">
        <f t="shared" si="303"/>
        <v>0</v>
      </c>
      <c r="M879" s="38">
        <f t="shared" si="303"/>
        <v>5</v>
      </c>
      <c r="N879" s="38">
        <f t="shared" si="303"/>
        <v>0</v>
      </c>
      <c r="O879" s="38">
        <f t="shared" si="303"/>
        <v>0</v>
      </c>
      <c r="P879" s="38">
        <f t="shared" si="303"/>
        <v>0</v>
      </c>
      <c r="Q879" s="38">
        <f t="shared" si="303"/>
        <v>0</v>
      </c>
      <c r="R879" s="38">
        <f t="shared" si="303"/>
        <v>0</v>
      </c>
      <c r="S879" s="38">
        <f t="shared" si="303"/>
        <v>0</v>
      </c>
      <c r="T879" s="38">
        <f t="shared" si="303"/>
        <v>0</v>
      </c>
      <c r="V879" s="16"/>
      <c r="X879" s="17">
        <f t="shared" si="305"/>
        <v>8</v>
      </c>
      <c r="Y879" s="29">
        <f>IFERROR(INDEX(Assumptions!$G$212:$P$229,MATCH(Y$871,Assumptions!$C$212:$C$229,0),MATCH($X879,Assumptions!$G$183:$P$183,0)),0)/Exchange_rate</f>
        <v>0</v>
      </c>
      <c r="Z879" s="29">
        <f>IFERROR(INDEX(Assumptions!$G$212:$P$229,MATCH(Z$871,Assumptions!$C$212:$C$229,0),MATCH($X879,Assumptions!$G$183:$P$183,0)),0)/Exchange_rate</f>
        <v>0</v>
      </c>
      <c r="AA879" s="29">
        <f>IFERROR(INDEX(Assumptions!$G$212:$P$229,MATCH(AA$871,Assumptions!$C$212:$C$229,0),MATCH($X879,Assumptions!$G$183:$P$183,0)),0)/Exchange_rate</f>
        <v>0</v>
      </c>
      <c r="AB879" s="29">
        <f>IFERROR(INDEX(Assumptions!$G$212:$P$229,MATCH(AB$871,Assumptions!$C$212:$C$229,0),MATCH($X879,Assumptions!$G$183:$P$183,0)),0)/Exchange_rate</f>
        <v>0</v>
      </c>
      <c r="AC879" s="29">
        <f>IFERROR(INDEX(Assumptions!$G$212:$P$229,MATCH(AC$871,Assumptions!$C$212:$C$229,0),MATCH($X879,Assumptions!$G$183:$P$183,0)),0)/Exchange_rate</f>
        <v>0</v>
      </c>
      <c r="AD879" s="29">
        <f>IFERROR(INDEX(Assumptions!$G$212:$P$229,MATCH(AD$871,Assumptions!$C$212:$C$229,0),MATCH($X879,Assumptions!$G$183:$P$183,0)),0)/Exchange_rate</f>
        <v>0</v>
      </c>
      <c r="AE879" s="29">
        <f>IFERROR(INDEX(Assumptions!$G$212:$P$229,MATCH(AE$871,Assumptions!$C$212:$C$229,0),MATCH($X879,Assumptions!$G$183:$P$183,0)),0)/Exchange_rate</f>
        <v>0</v>
      </c>
      <c r="AF879" s="29">
        <f>IFERROR(INDEX(Assumptions!$G$212:$P$229,MATCH(AF$871,Assumptions!$C$212:$C$229,0),MATCH($X879,Assumptions!$G$183:$P$183,0)),0)/Exchange_rate</f>
        <v>0</v>
      </c>
      <c r="AG879" s="29">
        <f>IFERROR(INDEX(Assumptions!$G$212:$P$229,MATCH(AG$871,Assumptions!$C$212:$C$229,0),MATCH($X879,Assumptions!$G$183:$P$183,0)),0)/Exchange_rate</f>
        <v>0</v>
      </c>
      <c r="AH879" s="29">
        <f>IFERROR(INDEX(Assumptions!$G$212:$P$229,MATCH(AH$871,Assumptions!$C$212:$C$229,0),MATCH($X879,Assumptions!$G$183:$P$183,0)),0)/Exchange_rate</f>
        <v>0</v>
      </c>
      <c r="AI879" s="29">
        <f>IFERROR(INDEX(Assumptions!$G$212:$P$229,MATCH(AI$871,Assumptions!$C$212:$C$229,0),MATCH($X879,Assumptions!$G$183:$P$183,0)),0)/Exchange_rate</f>
        <v>0</v>
      </c>
      <c r="AJ879" s="29">
        <f>IFERROR(INDEX(Assumptions!$G$212:$P$229,MATCH(AJ$871,Assumptions!$C$212:$C$229,0),MATCH($X879,Assumptions!$G$183:$P$183,0)),0)/Exchange_rate</f>
        <v>0</v>
      </c>
      <c r="AK879" s="29">
        <f>IFERROR(INDEX(Assumptions!$G$212:$P$229,MATCH(AK$871,Assumptions!$C$212:$C$229,0),MATCH($X879,Assumptions!$G$183:$P$183,0)),0)/Exchange_rate</f>
        <v>0</v>
      </c>
      <c r="AL879" s="29">
        <f>IFERROR(INDEX(Assumptions!$G$212:$P$229,MATCH(AL$871,Assumptions!$C$212:$C$229,0),MATCH($X879,Assumptions!$G$183:$P$183,0)),0)/Exchange_rate</f>
        <v>0</v>
      </c>
      <c r="AM879" s="29">
        <f>IFERROR(INDEX(Assumptions!$G$212:$P$229,MATCH(AM$871,Assumptions!$C$212:$C$229,0),MATCH($X879,Assumptions!$G$183:$P$183,0)),0)/Exchange_rate</f>
        <v>0</v>
      </c>
      <c r="AN879" s="29">
        <f>IFERROR(INDEX(Assumptions!$G$212:$P$229,MATCH(AN$871,Assumptions!$C$212:$C$229,0),MATCH($X879,Assumptions!$G$183:$P$183,0)),0)/Exchange_rate</f>
        <v>0</v>
      </c>
      <c r="AO879" s="29">
        <f>IFERROR(INDEX(Assumptions!$G$212:$P$229,MATCH(AO$871,Assumptions!$C$212:$C$229,0),MATCH($X879,Assumptions!$G$183:$P$183,0)),0)/Exchange_rate</f>
        <v>0</v>
      </c>
      <c r="AP879" s="29">
        <f>IFERROR(INDEX(Assumptions!$G$212:$P$229,MATCH(AP$871,Assumptions!$C$212:$C$229,0),MATCH($X879,Assumptions!$G$183:$P$183,0)),0)/Exchange_rate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04"/>
        <v>0</v>
      </c>
      <c r="H880" s="38">
        <f t="shared" si="303"/>
        <v>0</v>
      </c>
      <c r="I880" s="38">
        <f t="shared" si="303"/>
        <v>0</v>
      </c>
      <c r="J880" s="38">
        <f t="shared" si="303"/>
        <v>0</v>
      </c>
      <c r="K880" s="38">
        <f t="shared" si="303"/>
        <v>0</v>
      </c>
      <c r="L880" s="38">
        <f t="shared" si="303"/>
        <v>0</v>
      </c>
      <c r="M880" s="38">
        <f t="shared" si="303"/>
        <v>0</v>
      </c>
      <c r="N880" s="38">
        <f t="shared" si="303"/>
        <v>5</v>
      </c>
      <c r="O880" s="38">
        <f t="shared" si="303"/>
        <v>0</v>
      </c>
      <c r="P880" s="38">
        <f t="shared" si="303"/>
        <v>0</v>
      </c>
      <c r="Q880" s="38">
        <f t="shared" si="303"/>
        <v>0</v>
      </c>
      <c r="R880" s="38">
        <f t="shared" si="303"/>
        <v>0</v>
      </c>
      <c r="S880" s="38">
        <f t="shared" si="303"/>
        <v>0</v>
      </c>
      <c r="T880" s="38">
        <f t="shared" si="303"/>
        <v>0</v>
      </c>
      <c r="V880" s="16"/>
      <c r="X880" s="17">
        <f t="shared" si="305"/>
        <v>9</v>
      </c>
      <c r="Y880" s="29">
        <f>IFERROR(INDEX(Assumptions!$G$212:$P$229,MATCH(Y$871,Assumptions!$C$212:$C$229,0),MATCH($X880,Assumptions!$G$183:$P$183,0)),0)/Exchange_rate</f>
        <v>0</v>
      </c>
      <c r="Z880" s="29">
        <f>IFERROR(INDEX(Assumptions!$G$212:$P$229,MATCH(Z$871,Assumptions!$C$212:$C$229,0),MATCH($X880,Assumptions!$G$183:$P$183,0)),0)/Exchange_rate</f>
        <v>0</v>
      </c>
      <c r="AA880" s="29">
        <f>IFERROR(INDEX(Assumptions!$G$212:$P$229,MATCH(AA$871,Assumptions!$C$212:$C$229,0),MATCH($X880,Assumptions!$G$183:$P$183,0)),0)/Exchange_rate</f>
        <v>0</v>
      </c>
      <c r="AB880" s="29">
        <f>IFERROR(INDEX(Assumptions!$G$212:$P$229,MATCH(AB$871,Assumptions!$C$212:$C$229,0),MATCH($X880,Assumptions!$G$183:$P$183,0)),0)/Exchange_rate</f>
        <v>0</v>
      </c>
      <c r="AC880" s="29">
        <f>IFERROR(INDEX(Assumptions!$G$212:$P$229,MATCH(AC$871,Assumptions!$C$212:$C$229,0),MATCH($X880,Assumptions!$G$183:$P$183,0)),0)/Exchange_rate</f>
        <v>0</v>
      </c>
      <c r="AD880" s="29">
        <f>IFERROR(INDEX(Assumptions!$G$212:$P$229,MATCH(AD$871,Assumptions!$C$212:$C$229,0),MATCH($X880,Assumptions!$G$183:$P$183,0)),0)/Exchange_rate</f>
        <v>0</v>
      </c>
      <c r="AE880" s="29">
        <f>IFERROR(INDEX(Assumptions!$G$212:$P$229,MATCH(AE$871,Assumptions!$C$212:$C$229,0),MATCH($X880,Assumptions!$G$183:$P$183,0)),0)/Exchange_rate</f>
        <v>0</v>
      </c>
      <c r="AF880" s="29">
        <f>IFERROR(INDEX(Assumptions!$G$212:$P$229,MATCH(AF$871,Assumptions!$C$212:$C$229,0),MATCH($X880,Assumptions!$G$183:$P$183,0)),0)/Exchange_rate</f>
        <v>0</v>
      </c>
      <c r="AG880" s="29">
        <f>IFERROR(INDEX(Assumptions!$G$212:$P$229,MATCH(AG$871,Assumptions!$C$212:$C$229,0),MATCH($X880,Assumptions!$G$183:$P$183,0)),0)/Exchange_rate</f>
        <v>0</v>
      </c>
      <c r="AH880" s="29">
        <f>IFERROR(INDEX(Assumptions!$G$212:$P$229,MATCH(AH$871,Assumptions!$C$212:$C$229,0),MATCH($X880,Assumptions!$G$183:$P$183,0)),0)/Exchange_rate</f>
        <v>0</v>
      </c>
      <c r="AI880" s="29">
        <f>IFERROR(INDEX(Assumptions!$G$212:$P$229,MATCH(AI$871,Assumptions!$C$212:$C$229,0),MATCH($X880,Assumptions!$G$183:$P$183,0)),0)/Exchange_rate</f>
        <v>0</v>
      </c>
      <c r="AJ880" s="29">
        <f>IFERROR(INDEX(Assumptions!$G$212:$P$229,MATCH(AJ$871,Assumptions!$C$212:$C$229,0),MATCH($X880,Assumptions!$G$183:$P$183,0)),0)/Exchange_rate</f>
        <v>0</v>
      </c>
      <c r="AK880" s="29">
        <f>IFERROR(INDEX(Assumptions!$G$212:$P$229,MATCH(AK$871,Assumptions!$C$212:$C$229,0),MATCH($X880,Assumptions!$G$183:$P$183,0)),0)/Exchange_rate</f>
        <v>0</v>
      </c>
      <c r="AL880" s="29">
        <f>IFERROR(INDEX(Assumptions!$G$212:$P$229,MATCH(AL$871,Assumptions!$C$212:$C$229,0),MATCH($X880,Assumptions!$G$183:$P$183,0)),0)/Exchange_rate</f>
        <v>0</v>
      </c>
      <c r="AM880" s="29">
        <f>IFERROR(INDEX(Assumptions!$G$212:$P$229,MATCH(AM$871,Assumptions!$C$212:$C$229,0),MATCH($X880,Assumptions!$G$183:$P$183,0)),0)/Exchange_rate</f>
        <v>0</v>
      </c>
      <c r="AN880" s="29">
        <f>IFERROR(INDEX(Assumptions!$G$212:$P$229,MATCH(AN$871,Assumptions!$C$212:$C$229,0),MATCH($X880,Assumptions!$G$183:$P$183,0)),0)/Exchange_rate</f>
        <v>0</v>
      </c>
      <c r="AO880" s="29">
        <f>IFERROR(INDEX(Assumptions!$G$212:$P$229,MATCH(AO$871,Assumptions!$C$212:$C$229,0),MATCH($X880,Assumptions!$G$183:$P$183,0)),0)/Exchange_rate</f>
        <v>0</v>
      </c>
      <c r="AP880" s="29">
        <f>IFERROR(INDEX(Assumptions!$G$212:$P$229,MATCH(AP$871,Assumptions!$C$212:$C$229,0),MATCH($X880,Assumptions!$G$183:$P$183,0)),0)/Exchange_rate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04"/>
        <v>0</v>
      </c>
      <c r="H881" s="38">
        <f t="shared" si="303"/>
        <v>0</v>
      </c>
      <c r="I881" s="38">
        <f t="shared" si="303"/>
        <v>0</v>
      </c>
      <c r="J881" s="38">
        <f t="shared" si="303"/>
        <v>0</v>
      </c>
      <c r="K881" s="38">
        <f t="shared" si="303"/>
        <v>0</v>
      </c>
      <c r="L881" s="38">
        <f t="shared" si="303"/>
        <v>0</v>
      </c>
      <c r="M881" s="38">
        <f t="shared" si="303"/>
        <v>0</v>
      </c>
      <c r="N881" s="38">
        <f t="shared" si="303"/>
        <v>0</v>
      </c>
      <c r="O881" s="38">
        <f t="shared" si="303"/>
        <v>5</v>
      </c>
      <c r="P881" s="38">
        <f t="shared" si="303"/>
        <v>0</v>
      </c>
      <c r="Q881" s="38">
        <f t="shared" si="303"/>
        <v>0</v>
      </c>
      <c r="R881" s="38">
        <f t="shared" si="303"/>
        <v>0</v>
      </c>
      <c r="S881" s="38">
        <f t="shared" si="303"/>
        <v>0</v>
      </c>
      <c r="T881" s="38">
        <f t="shared" si="303"/>
        <v>0</v>
      </c>
      <c r="V881" s="16"/>
      <c r="X881" s="17">
        <f t="shared" si="305"/>
        <v>10</v>
      </c>
      <c r="Y881" s="29">
        <f>IFERROR(INDEX(Assumptions!$G$212:$P$229,MATCH(Y$871,Assumptions!$C$212:$C$229,0),MATCH($X881,Assumptions!$G$183:$P$183,0)),0)/Exchange_rate</f>
        <v>0</v>
      </c>
      <c r="Z881" s="29">
        <f>IFERROR(INDEX(Assumptions!$G$212:$P$229,MATCH(Z$871,Assumptions!$C$212:$C$229,0),MATCH($X881,Assumptions!$G$183:$P$183,0)),0)/Exchange_rate</f>
        <v>0</v>
      </c>
      <c r="AA881" s="29">
        <f>IFERROR(INDEX(Assumptions!$G$212:$P$229,MATCH(AA$871,Assumptions!$C$212:$C$229,0),MATCH($X881,Assumptions!$G$183:$P$183,0)),0)/Exchange_rate</f>
        <v>0</v>
      </c>
      <c r="AB881" s="29">
        <f>IFERROR(INDEX(Assumptions!$G$212:$P$229,MATCH(AB$871,Assumptions!$C$212:$C$229,0),MATCH($X881,Assumptions!$G$183:$P$183,0)),0)/Exchange_rate</f>
        <v>0</v>
      </c>
      <c r="AC881" s="29">
        <f>IFERROR(INDEX(Assumptions!$G$212:$P$229,MATCH(AC$871,Assumptions!$C$212:$C$229,0),MATCH($X881,Assumptions!$G$183:$P$183,0)),0)/Exchange_rate</f>
        <v>0</v>
      </c>
      <c r="AD881" s="29">
        <f>IFERROR(INDEX(Assumptions!$G$212:$P$229,MATCH(AD$871,Assumptions!$C$212:$C$229,0),MATCH($X881,Assumptions!$G$183:$P$183,0)),0)/Exchange_rate</f>
        <v>0</v>
      </c>
      <c r="AE881" s="29">
        <f>IFERROR(INDEX(Assumptions!$G$212:$P$229,MATCH(AE$871,Assumptions!$C$212:$C$229,0),MATCH($X881,Assumptions!$G$183:$P$183,0)),0)/Exchange_rate</f>
        <v>0</v>
      </c>
      <c r="AF881" s="29">
        <f>IFERROR(INDEX(Assumptions!$G$212:$P$229,MATCH(AF$871,Assumptions!$C$212:$C$229,0),MATCH($X881,Assumptions!$G$183:$P$183,0)),0)/Exchange_rate</f>
        <v>0</v>
      </c>
      <c r="AG881" s="29">
        <f>IFERROR(INDEX(Assumptions!$G$212:$P$229,MATCH(AG$871,Assumptions!$C$212:$C$229,0),MATCH($X881,Assumptions!$G$183:$P$183,0)),0)/Exchange_rate</f>
        <v>0</v>
      </c>
      <c r="AH881" s="29">
        <f>IFERROR(INDEX(Assumptions!$G$212:$P$229,MATCH(AH$871,Assumptions!$C$212:$C$229,0),MATCH($X881,Assumptions!$G$183:$P$183,0)),0)/Exchange_rate</f>
        <v>0</v>
      </c>
      <c r="AI881" s="29">
        <f>IFERROR(INDEX(Assumptions!$G$212:$P$229,MATCH(AI$871,Assumptions!$C$212:$C$229,0),MATCH($X881,Assumptions!$G$183:$P$183,0)),0)/Exchange_rate</f>
        <v>0</v>
      </c>
      <c r="AJ881" s="29">
        <f>IFERROR(INDEX(Assumptions!$G$212:$P$229,MATCH(AJ$871,Assumptions!$C$212:$C$229,0),MATCH($X881,Assumptions!$G$183:$P$183,0)),0)/Exchange_rate</f>
        <v>0</v>
      </c>
      <c r="AK881" s="29">
        <f>IFERROR(INDEX(Assumptions!$G$212:$P$229,MATCH(AK$871,Assumptions!$C$212:$C$229,0),MATCH($X881,Assumptions!$G$183:$P$183,0)),0)/Exchange_rate</f>
        <v>0</v>
      </c>
      <c r="AL881" s="29">
        <f>IFERROR(INDEX(Assumptions!$G$212:$P$229,MATCH(AL$871,Assumptions!$C$212:$C$229,0),MATCH($X881,Assumptions!$G$183:$P$183,0)),0)/Exchange_rate</f>
        <v>0</v>
      </c>
      <c r="AM881" s="29">
        <f>IFERROR(INDEX(Assumptions!$G$212:$P$229,MATCH(AM$871,Assumptions!$C$212:$C$229,0),MATCH($X881,Assumptions!$G$183:$P$183,0)),0)/Exchange_rate</f>
        <v>0</v>
      </c>
      <c r="AN881" s="29">
        <f>IFERROR(INDEX(Assumptions!$G$212:$P$229,MATCH(AN$871,Assumptions!$C$212:$C$229,0),MATCH($X881,Assumptions!$G$183:$P$183,0)),0)/Exchange_rate</f>
        <v>0</v>
      </c>
      <c r="AO881" s="29">
        <f>IFERROR(INDEX(Assumptions!$G$212:$P$229,MATCH(AO$871,Assumptions!$C$212:$C$229,0),MATCH($X881,Assumptions!$G$183:$P$183,0)),0)/Exchange_rate</f>
        <v>0</v>
      </c>
      <c r="AP881" s="29">
        <f>IFERROR(INDEX(Assumptions!$G$212:$P$229,MATCH(AP$871,Assumptions!$C$212:$C$229,0),MATCH($X881,Assumptions!$G$183:$P$183,0)),0)/Exchange_rate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04"/>
        <v>0</v>
      </c>
      <c r="H882" s="38">
        <f t="shared" si="303"/>
        <v>0</v>
      </c>
      <c r="I882" s="38">
        <f t="shared" si="303"/>
        <v>0</v>
      </c>
      <c r="J882" s="38">
        <f t="shared" si="303"/>
        <v>0</v>
      </c>
      <c r="K882" s="38">
        <f t="shared" si="303"/>
        <v>0</v>
      </c>
      <c r="L882" s="38">
        <f t="shared" si="303"/>
        <v>0</v>
      </c>
      <c r="M882" s="38">
        <f t="shared" si="303"/>
        <v>0</v>
      </c>
      <c r="N882" s="38">
        <f t="shared" si="303"/>
        <v>0</v>
      </c>
      <c r="O882" s="38">
        <f t="shared" si="303"/>
        <v>0</v>
      </c>
      <c r="P882" s="38">
        <f t="shared" si="303"/>
        <v>5</v>
      </c>
      <c r="Q882" s="38">
        <f t="shared" si="303"/>
        <v>0</v>
      </c>
      <c r="R882" s="38">
        <f t="shared" si="303"/>
        <v>0</v>
      </c>
      <c r="S882" s="38">
        <f t="shared" si="303"/>
        <v>0</v>
      </c>
      <c r="T882" s="38">
        <f t="shared" si="303"/>
        <v>0</v>
      </c>
      <c r="V882" s="16"/>
      <c r="X882" s="17">
        <f t="shared" si="305"/>
        <v>11</v>
      </c>
      <c r="Y882" s="29">
        <f>IFERROR(INDEX(Assumptions!$G$212:$P$229,MATCH(Y$871,Assumptions!$C$212:$C$229,0),MATCH($X882,Assumptions!$G$183:$P$183,0)),0)/Exchange_rate</f>
        <v>0</v>
      </c>
      <c r="Z882" s="29">
        <f>IFERROR(INDEX(Assumptions!$G$212:$P$229,MATCH(Z$871,Assumptions!$C$212:$C$229,0),MATCH($X882,Assumptions!$G$183:$P$183,0)),0)/Exchange_rate</f>
        <v>0</v>
      </c>
      <c r="AA882" s="29">
        <f>IFERROR(INDEX(Assumptions!$G$212:$P$229,MATCH(AA$871,Assumptions!$C$212:$C$229,0),MATCH($X882,Assumptions!$G$183:$P$183,0)),0)/Exchange_rate</f>
        <v>0</v>
      </c>
      <c r="AB882" s="29">
        <f>IFERROR(INDEX(Assumptions!$G$212:$P$229,MATCH(AB$871,Assumptions!$C$212:$C$229,0),MATCH($X882,Assumptions!$G$183:$P$183,0)),0)/Exchange_rate</f>
        <v>0</v>
      </c>
      <c r="AC882" s="29">
        <f>IFERROR(INDEX(Assumptions!$G$212:$P$229,MATCH(AC$871,Assumptions!$C$212:$C$229,0),MATCH($X882,Assumptions!$G$183:$P$183,0)),0)/Exchange_rate</f>
        <v>0</v>
      </c>
      <c r="AD882" s="29">
        <f>IFERROR(INDEX(Assumptions!$G$212:$P$229,MATCH(AD$871,Assumptions!$C$212:$C$229,0),MATCH($X882,Assumptions!$G$183:$P$183,0)),0)/Exchange_rate</f>
        <v>0</v>
      </c>
      <c r="AE882" s="29">
        <f>IFERROR(INDEX(Assumptions!$G$212:$P$229,MATCH(AE$871,Assumptions!$C$212:$C$229,0),MATCH($X882,Assumptions!$G$183:$P$183,0)),0)/Exchange_rate</f>
        <v>0</v>
      </c>
      <c r="AF882" s="29">
        <f>IFERROR(INDEX(Assumptions!$G$212:$P$229,MATCH(AF$871,Assumptions!$C$212:$C$229,0),MATCH($X882,Assumptions!$G$183:$P$183,0)),0)/Exchange_rate</f>
        <v>0</v>
      </c>
      <c r="AG882" s="29">
        <f>IFERROR(INDEX(Assumptions!$G$212:$P$229,MATCH(AG$871,Assumptions!$C$212:$C$229,0),MATCH($X882,Assumptions!$G$183:$P$183,0)),0)/Exchange_rate</f>
        <v>0</v>
      </c>
      <c r="AH882" s="29">
        <f>IFERROR(INDEX(Assumptions!$G$212:$P$229,MATCH(AH$871,Assumptions!$C$212:$C$229,0),MATCH($X882,Assumptions!$G$183:$P$183,0)),0)/Exchange_rate</f>
        <v>0</v>
      </c>
      <c r="AI882" s="29">
        <f>IFERROR(INDEX(Assumptions!$G$212:$P$229,MATCH(AI$871,Assumptions!$C$212:$C$229,0),MATCH($X882,Assumptions!$G$183:$P$183,0)),0)/Exchange_rate</f>
        <v>0</v>
      </c>
      <c r="AJ882" s="29">
        <f>IFERROR(INDEX(Assumptions!$G$212:$P$229,MATCH(AJ$871,Assumptions!$C$212:$C$229,0),MATCH($X882,Assumptions!$G$183:$P$183,0)),0)/Exchange_rate</f>
        <v>0</v>
      </c>
      <c r="AK882" s="29">
        <f>IFERROR(INDEX(Assumptions!$G$212:$P$229,MATCH(AK$871,Assumptions!$C$212:$C$229,0),MATCH($X882,Assumptions!$G$183:$P$183,0)),0)/Exchange_rate</f>
        <v>0</v>
      </c>
      <c r="AL882" s="29">
        <f>IFERROR(INDEX(Assumptions!$G$212:$P$229,MATCH(AL$871,Assumptions!$C$212:$C$229,0),MATCH($X882,Assumptions!$G$183:$P$183,0)),0)/Exchange_rate</f>
        <v>0</v>
      </c>
      <c r="AM882" s="29">
        <f>IFERROR(INDEX(Assumptions!$G$212:$P$229,MATCH(AM$871,Assumptions!$C$212:$C$229,0),MATCH($X882,Assumptions!$G$183:$P$183,0)),0)/Exchange_rate</f>
        <v>0</v>
      </c>
      <c r="AN882" s="29">
        <f>IFERROR(INDEX(Assumptions!$G$212:$P$229,MATCH(AN$871,Assumptions!$C$212:$C$229,0),MATCH($X882,Assumptions!$G$183:$P$183,0)),0)/Exchange_rate</f>
        <v>0</v>
      </c>
      <c r="AO882" s="29">
        <f>IFERROR(INDEX(Assumptions!$G$212:$P$229,MATCH(AO$871,Assumptions!$C$212:$C$229,0),MATCH($X882,Assumptions!$G$183:$P$183,0)),0)/Exchange_rate</f>
        <v>0</v>
      </c>
      <c r="AP882" s="29">
        <f>IFERROR(INDEX(Assumptions!$G$212:$P$229,MATCH(AP$871,Assumptions!$C$212:$C$229,0),MATCH($X882,Assumptions!$G$183:$P$183,0)),0)/Exchange_rate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04"/>
        <v>0</v>
      </c>
      <c r="H883" s="38">
        <f t="shared" si="303"/>
        <v>0</v>
      </c>
      <c r="I883" s="38">
        <f t="shared" si="303"/>
        <v>0</v>
      </c>
      <c r="J883" s="38">
        <f t="shared" si="303"/>
        <v>0</v>
      </c>
      <c r="K883" s="38">
        <f t="shared" si="303"/>
        <v>0</v>
      </c>
      <c r="L883" s="38">
        <f t="shared" si="303"/>
        <v>0</v>
      </c>
      <c r="M883" s="38">
        <f t="shared" si="303"/>
        <v>0</v>
      </c>
      <c r="N883" s="38">
        <f t="shared" si="303"/>
        <v>0</v>
      </c>
      <c r="O883" s="38">
        <f t="shared" si="303"/>
        <v>0</v>
      </c>
      <c r="P883" s="38">
        <f t="shared" si="303"/>
        <v>0</v>
      </c>
      <c r="Q883" s="38">
        <f t="shared" si="303"/>
        <v>5</v>
      </c>
      <c r="R883" s="38">
        <f t="shared" si="303"/>
        <v>0</v>
      </c>
      <c r="S883" s="38">
        <f t="shared" si="303"/>
        <v>0</v>
      </c>
      <c r="T883" s="38">
        <f t="shared" si="303"/>
        <v>0</v>
      </c>
      <c r="V883" s="16"/>
      <c r="X883" s="17">
        <f t="shared" si="305"/>
        <v>12</v>
      </c>
      <c r="Y883" s="29">
        <f>IFERROR(INDEX(Assumptions!$G$212:$P$229,MATCH(Y$871,Assumptions!$C$212:$C$229,0),MATCH($X883,Assumptions!$G$183:$P$183,0)),0)/Exchange_rate</f>
        <v>0</v>
      </c>
      <c r="Z883" s="29">
        <f>IFERROR(INDEX(Assumptions!$G$212:$P$229,MATCH(Z$871,Assumptions!$C$212:$C$229,0),MATCH($X883,Assumptions!$G$183:$P$183,0)),0)/Exchange_rate</f>
        <v>0</v>
      </c>
      <c r="AA883" s="29">
        <f>IFERROR(INDEX(Assumptions!$G$212:$P$229,MATCH(AA$871,Assumptions!$C$212:$C$229,0),MATCH($X883,Assumptions!$G$183:$P$183,0)),0)/Exchange_rate</f>
        <v>0</v>
      </c>
      <c r="AB883" s="29">
        <f>IFERROR(INDEX(Assumptions!$G$212:$P$229,MATCH(AB$871,Assumptions!$C$212:$C$229,0),MATCH($X883,Assumptions!$G$183:$P$183,0)),0)/Exchange_rate</f>
        <v>0</v>
      </c>
      <c r="AC883" s="29">
        <f>IFERROR(INDEX(Assumptions!$G$212:$P$229,MATCH(AC$871,Assumptions!$C$212:$C$229,0),MATCH($X883,Assumptions!$G$183:$P$183,0)),0)/Exchange_rate</f>
        <v>0</v>
      </c>
      <c r="AD883" s="29">
        <f>IFERROR(INDEX(Assumptions!$G$212:$P$229,MATCH(AD$871,Assumptions!$C$212:$C$229,0),MATCH($X883,Assumptions!$G$183:$P$183,0)),0)/Exchange_rate</f>
        <v>0</v>
      </c>
      <c r="AE883" s="29">
        <f>IFERROR(INDEX(Assumptions!$G$212:$P$229,MATCH(AE$871,Assumptions!$C$212:$C$229,0),MATCH($X883,Assumptions!$G$183:$P$183,0)),0)/Exchange_rate</f>
        <v>0</v>
      </c>
      <c r="AF883" s="29">
        <f>IFERROR(INDEX(Assumptions!$G$212:$P$229,MATCH(AF$871,Assumptions!$C$212:$C$229,0),MATCH($X883,Assumptions!$G$183:$P$183,0)),0)/Exchange_rate</f>
        <v>0</v>
      </c>
      <c r="AG883" s="29">
        <f>IFERROR(INDEX(Assumptions!$G$212:$P$229,MATCH(AG$871,Assumptions!$C$212:$C$229,0),MATCH($X883,Assumptions!$G$183:$P$183,0)),0)/Exchange_rate</f>
        <v>0</v>
      </c>
      <c r="AH883" s="29">
        <f>IFERROR(INDEX(Assumptions!$G$212:$P$229,MATCH(AH$871,Assumptions!$C$212:$C$229,0),MATCH($X883,Assumptions!$G$183:$P$183,0)),0)/Exchange_rate</f>
        <v>0</v>
      </c>
      <c r="AI883" s="29">
        <f>IFERROR(INDEX(Assumptions!$G$212:$P$229,MATCH(AI$871,Assumptions!$C$212:$C$229,0),MATCH($X883,Assumptions!$G$183:$P$183,0)),0)/Exchange_rate</f>
        <v>0</v>
      </c>
      <c r="AJ883" s="29">
        <f>IFERROR(INDEX(Assumptions!$G$212:$P$229,MATCH(AJ$871,Assumptions!$C$212:$C$229,0),MATCH($X883,Assumptions!$G$183:$P$183,0)),0)/Exchange_rate</f>
        <v>0</v>
      </c>
      <c r="AK883" s="29">
        <f>IFERROR(INDEX(Assumptions!$G$212:$P$229,MATCH(AK$871,Assumptions!$C$212:$C$229,0),MATCH($X883,Assumptions!$G$183:$P$183,0)),0)/Exchange_rate</f>
        <v>0</v>
      </c>
      <c r="AL883" s="29">
        <f>IFERROR(INDEX(Assumptions!$G$212:$P$229,MATCH(AL$871,Assumptions!$C$212:$C$229,0),MATCH($X883,Assumptions!$G$183:$P$183,0)),0)/Exchange_rate</f>
        <v>0</v>
      </c>
      <c r="AM883" s="29">
        <f>IFERROR(INDEX(Assumptions!$G$212:$P$229,MATCH(AM$871,Assumptions!$C$212:$C$229,0),MATCH($X883,Assumptions!$G$183:$P$183,0)),0)/Exchange_rate</f>
        <v>0</v>
      </c>
      <c r="AN883" s="29">
        <f>IFERROR(INDEX(Assumptions!$G$212:$P$229,MATCH(AN$871,Assumptions!$C$212:$C$229,0),MATCH($X883,Assumptions!$G$183:$P$183,0)),0)/Exchange_rate</f>
        <v>0</v>
      </c>
      <c r="AO883" s="29">
        <f>IFERROR(INDEX(Assumptions!$G$212:$P$229,MATCH(AO$871,Assumptions!$C$212:$C$229,0),MATCH($X883,Assumptions!$G$183:$P$183,0)),0)/Exchange_rate</f>
        <v>0</v>
      </c>
      <c r="AP883" s="29">
        <f>IFERROR(INDEX(Assumptions!$G$212:$P$229,MATCH(AP$871,Assumptions!$C$212:$C$229,0),MATCH($X883,Assumptions!$G$183:$P$183,0)),0)/Exchange_rate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04"/>
        <v>0</v>
      </c>
      <c r="H884" s="38">
        <f t="shared" si="303"/>
        <v>0</v>
      </c>
      <c r="I884" s="38">
        <f t="shared" si="303"/>
        <v>0</v>
      </c>
      <c r="J884" s="38">
        <f t="shared" si="303"/>
        <v>0</v>
      </c>
      <c r="K884" s="38">
        <f t="shared" si="303"/>
        <v>0</v>
      </c>
      <c r="L884" s="38">
        <f t="shared" si="303"/>
        <v>0</v>
      </c>
      <c r="M884" s="38">
        <f t="shared" si="303"/>
        <v>0</v>
      </c>
      <c r="N884" s="38">
        <f t="shared" si="303"/>
        <v>0</v>
      </c>
      <c r="O884" s="38">
        <f t="shared" si="303"/>
        <v>0</v>
      </c>
      <c r="P884" s="38">
        <f t="shared" si="303"/>
        <v>0</v>
      </c>
      <c r="Q884" s="38">
        <f t="shared" si="303"/>
        <v>0</v>
      </c>
      <c r="R884" s="38">
        <f t="shared" si="303"/>
        <v>5</v>
      </c>
      <c r="S884" s="38">
        <f t="shared" si="303"/>
        <v>0</v>
      </c>
      <c r="T884" s="38">
        <f t="shared" si="303"/>
        <v>0</v>
      </c>
      <c r="V884" s="16"/>
      <c r="X884" s="17">
        <f t="shared" si="305"/>
        <v>13</v>
      </c>
      <c r="Y884" s="29">
        <f>IFERROR(INDEX(Assumptions!$G$212:$P$229,MATCH(Y$871,Assumptions!$C$212:$C$229,0),MATCH($X884,Assumptions!$G$183:$P$183,0)),0)/Exchange_rate</f>
        <v>0</v>
      </c>
      <c r="Z884" s="29">
        <f>IFERROR(INDEX(Assumptions!$G$212:$P$229,MATCH(Z$871,Assumptions!$C$212:$C$229,0),MATCH($X884,Assumptions!$G$183:$P$183,0)),0)/Exchange_rate</f>
        <v>0</v>
      </c>
      <c r="AA884" s="29">
        <f>IFERROR(INDEX(Assumptions!$G$212:$P$229,MATCH(AA$871,Assumptions!$C$212:$C$229,0),MATCH($X884,Assumptions!$G$183:$P$183,0)),0)/Exchange_rate</f>
        <v>0</v>
      </c>
      <c r="AB884" s="29">
        <f>IFERROR(INDEX(Assumptions!$G$212:$P$229,MATCH(AB$871,Assumptions!$C$212:$C$229,0),MATCH($X884,Assumptions!$G$183:$P$183,0)),0)/Exchange_rate</f>
        <v>0</v>
      </c>
      <c r="AC884" s="29">
        <f>IFERROR(INDEX(Assumptions!$G$212:$P$229,MATCH(AC$871,Assumptions!$C$212:$C$229,0),MATCH($X884,Assumptions!$G$183:$P$183,0)),0)/Exchange_rate</f>
        <v>0</v>
      </c>
      <c r="AD884" s="29">
        <f>IFERROR(INDEX(Assumptions!$G$212:$P$229,MATCH(AD$871,Assumptions!$C$212:$C$229,0),MATCH($X884,Assumptions!$G$183:$P$183,0)),0)/Exchange_rate</f>
        <v>0</v>
      </c>
      <c r="AE884" s="29">
        <f>IFERROR(INDEX(Assumptions!$G$212:$P$229,MATCH(AE$871,Assumptions!$C$212:$C$229,0),MATCH($X884,Assumptions!$G$183:$P$183,0)),0)/Exchange_rate</f>
        <v>0</v>
      </c>
      <c r="AF884" s="29">
        <f>IFERROR(INDEX(Assumptions!$G$212:$P$229,MATCH(AF$871,Assumptions!$C$212:$C$229,0),MATCH($X884,Assumptions!$G$183:$P$183,0)),0)/Exchange_rate</f>
        <v>0</v>
      </c>
      <c r="AG884" s="29">
        <f>IFERROR(INDEX(Assumptions!$G$212:$P$229,MATCH(AG$871,Assumptions!$C$212:$C$229,0),MATCH($X884,Assumptions!$G$183:$P$183,0)),0)/Exchange_rate</f>
        <v>0</v>
      </c>
      <c r="AH884" s="29">
        <f>IFERROR(INDEX(Assumptions!$G$212:$P$229,MATCH(AH$871,Assumptions!$C$212:$C$229,0),MATCH($X884,Assumptions!$G$183:$P$183,0)),0)/Exchange_rate</f>
        <v>0</v>
      </c>
      <c r="AI884" s="29">
        <f>IFERROR(INDEX(Assumptions!$G$212:$P$229,MATCH(AI$871,Assumptions!$C$212:$C$229,0),MATCH($X884,Assumptions!$G$183:$P$183,0)),0)/Exchange_rate</f>
        <v>0</v>
      </c>
      <c r="AJ884" s="29">
        <f>IFERROR(INDEX(Assumptions!$G$212:$P$229,MATCH(AJ$871,Assumptions!$C$212:$C$229,0),MATCH($X884,Assumptions!$G$183:$P$183,0)),0)/Exchange_rate</f>
        <v>0</v>
      </c>
      <c r="AK884" s="29">
        <f>IFERROR(INDEX(Assumptions!$G$212:$P$229,MATCH(AK$871,Assumptions!$C$212:$C$229,0),MATCH($X884,Assumptions!$G$183:$P$183,0)),0)/Exchange_rate</f>
        <v>0</v>
      </c>
      <c r="AL884" s="29">
        <f>IFERROR(INDEX(Assumptions!$G$212:$P$229,MATCH(AL$871,Assumptions!$C$212:$C$229,0),MATCH($X884,Assumptions!$G$183:$P$183,0)),0)/Exchange_rate</f>
        <v>0</v>
      </c>
      <c r="AM884" s="29">
        <f>IFERROR(INDEX(Assumptions!$G$212:$P$229,MATCH(AM$871,Assumptions!$C$212:$C$229,0),MATCH($X884,Assumptions!$G$183:$P$183,0)),0)/Exchange_rate</f>
        <v>0</v>
      </c>
      <c r="AN884" s="29">
        <f>IFERROR(INDEX(Assumptions!$G$212:$P$229,MATCH(AN$871,Assumptions!$C$212:$C$229,0),MATCH($X884,Assumptions!$G$183:$P$183,0)),0)/Exchange_rate</f>
        <v>0</v>
      </c>
      <c r="AO884" s="29">
        <f>IFERROR(INDEX(Assumptions!$G$212:$P$229,MATCH(AO$871,Assumptions!$C$212:$C$229,0),MATCH($X884,Assumptions!$G$183:$P$183,0)),0)/Exchange_rate</f>
        <v>0</v>
      </c>
      <c r="AP884" s="29">
        <f>IFERROR(INDEX(Assumptions!$G$212:$P$229,MATCH(AP$871,Assumptions!$C$212:$C$229,0),MATCH($X884,Assumptions!$G$183:$P$183,0)),0)/Exchange_rate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04"/>
        <v>0</v>
      </c>
      <c r="H885" s="38">
        <f t="shared" si="303"/>
        <v>0</v>
      </c>
      <c r="I885" s="38">
        <f t="shared" si="303"/>
        <v>0</v>
      </c>
      <c r="J885" s="38">
        <f t="shared" si="303"/>
        <v>0</v>
      </c>
      <c r="K885" s="38">
        <f t="shared" si="303"/>
        <v>0</v>
      </c>
      <c r="L885" s="38">
        <f t="shared" si="303"/>
        <v>0</v>
      </c>
      <c r="M885" s="38">
        <f t="shared" si="303"/>
        <v>0</v>
      </c>
      <c r="N885" s="38">
        <f t="shared" si="303"/>
        <v>0</v>
      </c>
      <c r="O885" s="38">
        <f t="shared" si="303"/>
        <v>0</v>
      </c>
      <c r="P885" s="38">
        <f t="shared" si="303"/>
        <v>0</v>
      </c>
      <c r="Q885" s="38">
        <f t="shared" si="303"/>
        <v>0</v>
      </c>
      <c r="R885" s="38">
        <f t="shared" si="303"/>
        <v>0</v>
      </c>
      <c r="S885" s="38">
        <f t="shared" si="303"/>
        <v>5</v>
      </c>
      <c r="T885" s="38">
        <f t="shared" si="303"/>
        <v>0</v>
      </c>
      <c r="V885" s="16"/>
      <c r="X885" s="17">
        <f t="shared" si="305"/>
        <v>14</v>
      </c>
      <c r="Y885" s="29">
        <f>IFERROR(INDEX(Assumptions!$G$212:$P$229,MATCH(Y$871,Assumptions!$C$212:$C$229,0),MATCH($X885,Assumptions!$G$183:$P$183,0)),0)/Exchange_rate</f>
        <v>0</v>
      </c>
      <c r="Z885" s="29">
        <f>IFERROR(INDEX(Assumptions!$G$212:$P$229,MATCH(Z$871,Assumptions!$C$212:$C$229,0),MATCH($X885,Assumptions!$G$183:$P$183,0)),0)/Exchange_rate</f>
        <v>0</v>
      </c>
      <c r="AA885" s="29">
        <f>IFERROR(INDEX(Assumptions!$G$212:$P$229,MATCH(AA$871,Assumptions!$C$212:$C$229,0),MATCH($X885,Assumptions!$G$183:$P$183,0)),0)/Exchange_rate</f>
        <v>0</v>
      </c>
      <c r="AB885" s="29">
        <f>IFERROR(INDEX(Assumptions!$G$212:$P$229,MATCH(AB$871,Assumptions!$C$212:$C$229,0),MATCH($X885,Assumptions!$G$183:$P$183,0)),0)/Exchange_rate</f>
        <v>0</v>
      </c>
      <c r="AC885" s="29">
        <f>IFERROR(INDEX(Assumptions!$G$212:$P$229,MATCH(AC$871,Assumptions!$C$212:$C$229,0),MATCH($X885,Assumptions!$G$183:$P$183,0)),0)/Exchange_rate</f>
        <v>0</v>
      </c>
      <c r="AD885" s="29">
        <f>IFERROR(INDEX(Assumptions!$G$212:$P$229,MATCH(AD$871,Assumptions!$C$212:$C$229,0),MATCH($X885,Assumptions!$G$183:$P$183,0)),0)/Exchange_rate</f>
        <v>0</v>
      </c>
      <c r="AE885" s="29">
        <f>IFERROR(INDEX(Assumptions!$G$212:$P$229,MATCH(AE$871,Assumptions!$C$212:$C$229,0),MATCH($X885,Assumptions!$G$183:$P$183,0)),0)/Exchange_rate</f>
        <v>0</v>
      </c>
      <c r="AF885" s="29">
        <f>IFERROR(INDEX(Assumptions!$G$212:$P$229,MATCH(AF$871,Assumptions!$C$212:$C$229,0),MATCH($X885,Assumptions!$G$183:$P$183,0)),0)/Exchange_rate</f>
        <v>0</v>
      </c>
      <c r="AG885" s="29">
        <f>IFERROR(INDEX(Assumptions!$G$212:$P$229,MATCH(AG$871,Assumptions!$C$212:$C$229,0),MATCH($X885,Assumptions!$G$183:$P$183,0)),0)/Exchange_rate</f>
        <v>0</v>
      </c>
      <c r="AH885" s="29">
        <f>IFERROR(INDEX(Assumptions!$G$212:$P$229,MATCH(AH$871,Assumptions!$C$212:$C$229,0),MATCH($X885,Assumptions!$G$183:$P$183,0)),0)/Exchange_rate</f>
        <v>0</v>
      </c>
      <c r="AI885" s="29">
        <f>IFERROR(INDEX(Assumptions!$G$212:$P$229,MATCH(AI$871,Assumptions!$C$212:$C$229,0),MATCH($X885,Assumptions!$G$183:$P$183,0)),0)/Exchange_rate</f>
        <v>0</v>
      </c>
      <c r="AJ885" s="29">
        <f>IFERROR(INDEX(Assumptions!$G$212:$P$229,MATCH(AJ$871,Assumptions!$C$212:$C$229,0),MATCH($X885,Assumptions!$G$183:$P$183,0)),0)/Exchange_rate</f>
        <v>0</v>
      </c>
      <c r="AK885" s="29">
        <f>IFERROR(INDEX(Assumptions!$G$212:$P$229,MATCH(AK$871,Assumptions!$C$212:$C$229,0),MATCH($X885,Assumptions!$G$183:$P$183,0)),0)/Exchange_rate</f>
        <v>0</v>
      </c>
      <c r="AL885" s="29">
        <f>IFERROR(INDEX(Assumptions!$G$212:$P$229,MATCH(AL$871,Assumptions!$C$212:$C$229,0),MATCH($X885,Assumptions!$G$183:$P$183,0)),0)/Exchange_rate</f>
        <v>0</v>
      </c>
      <c r="AM885" s="29">
        <f>IFERROR(INDEX(Assumptions!$G$212:$P$229,MATCH(AM$871,Assumptions!$C$212:$C$229,0),MATCH($X885,Assumptions!$G$183:$P$183,0)),0)/Exchange_rate</f>
        <v>0</v>
      </c>
      <c r="AN885" s="29">
        <f>IFERROR(INDEX(Assumptions!$G$212:$P$229,MATCH(AN$871,Assumptions!$C$212:$C$229,0),MATCH($X885,Assumptions!$G$183:$P$183,0)),0)/Exchange_rate</f>
        <v>0</v>
      </c>
      <c r="AO885" s="29">
        <f>IFERROR(INDEX(Assumptions!$G$212:$P$229,MATCH(AO$871,Assumptions!$C$212:$C$229,0),MATCH($X885,Assumptions!$G$183:$P$183,0)),0)/Exchange_rate</f>
        <v>0</v>
      </c>
      <c r="AP885" s="29">
        <f>IFERROR(INDEX(Assumptions!$G$212:$P$229,MATCH(AP$871,Assumptions!$C$212:$C$229,0),MATCH($X885,Assumptions!$G$183:$P$183,0)),0)/Exchange_rate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04"/>
        <v>0</v>
      </c>
      <c r="H886" s="38">
        <f t="shared" si="303"/>
        <v>0</v>
      </c>
      <c r="I886" s="38">
        <f t="shared" si="303"/>
        <v>0</v>
      </c>
      <c r="J886" s="38">
        <f t="shared" si="303"/>
        <v>0</v>
      </c>
      <c r="K886" s="38">
        <f t="shared" si="303"/>
        <v>0</v>
      </c>
      <c r="L886" s="38">
        <f t="shared" si="303"/>
        <v>0</v>
      </c>
      <c r="M886" s="38">
        <f t="shared" si="303"/>
        <v>0</v>
      </c>
      <c r="N886" s="38">
        <f t="shared" si="303"/>
        <v>0</v>
      </c>
      <c r="O886" s="38">
        <f t="shared" si="303"/>
        <v>0</v>
      </c>
      <c r="P886" s="38">
        <f t="shared" si="303"/>
        <v>0</v>
      </c>
      <c r="Q886" s="38">
        <f t="shared" si="303"/>
        <v>0</v>
      </c>
      <c r="R886" s="38">
        <f t="shared" si="303"/>
        <v>0</v>
      </c>
      <c r="S886" s="38">
        <f t="shared" si="303"/>
        <v>0</v>
      </c>
      <c r="T886" s="38">
        <f t="shared" si="303"/>
        <v>5</v>
      </c>
      <c r="V886" s="16"/>
      <c r="W886" s="17">
        <f>ROW()</f>
        <v>886</v>
      </c>
      <c r="X886" s="17">
        <f t="shared" si="305"/>
        <v>15</v>
      </c>
      <c r="Y886" s="29">
        <f>IFERROR(INDEX(Assumptions!$G$212:$P$229,MATCH(Y$871,Assumptions!$C$212:$C$229,0),MATCH($X886,Assumptions!$G$183:$P$183,0)),0)/Exchange_rate</f>
        <v>0</v>
      </c>
      <c r="Z886" s="29">
        <f>IFERROR(INDEX(Assumptions!$G$212:$P$229,MATCH(Z$871,Assumptions!$C$212:$C$229,0),MATCH($X886,Assumptions!$G$183:$P$183,0)),0)/Exchange_rate</f>
        <v>0</v>
      </c>
      <c r="AA886" s="29">
        <f>IFERROR(INDEX(Assumptions!$G$212:$P$229,MATCH(AA$871,Assumptions!$C$212:$C$229,0),MATCH($X886,Assumptions!$G$183:$P$183,0)),0)/Exchange_rate</f>
        <v>0</v>
      </c>
      <c r="AB886" s="29">
        <f>IFERROR(INDEX(Assumptions!$G$212:$P$229,MATCH(AB$871,Assumptions!$C$212:$C$229,0),MATCH($X886,Assumptions!$G$183:$P$183,0)),0)/Exchange_rate</f>
        <v>0</v>
      </c>
      <c r="AC886" s="29">
        <f>IFERROR(INDEX(Assumptions!$G$212:$P$229,MATCH(AC$871,Assumptions!$C$212:$C$229,0),MATCH($X886,Assumptions!$G$183:$P$183,0)),0)/Exchange_rate</f>
        <v>0</v>
      </c>
      <c r="AD886" s="29">
        <f>IFERROR(INDEX(Assumptions!$G$212:$P$229,MATCH(AD$871,Assumptions!$C$212:$C$229,0),MATCH($X886,Assumptions!$G$183:$P$183,0)),0)/Exchange_rate</f>
        <v>0</v>
      </c>
      <c r="AE886" s="29">
        <f>IFERROR(INDEX(Assumptions!$G$212:$P$229,MATCH(AE$871,Assumptions!$C$212:$C$229,0),MATCH($X886,Assumptions!$G$183:$P$183,0)),0)/Exchange_rate</f>
        <v>0</v>
      </c>
      <c r="AF886" s="29">
        <f>IFERROR(INDEX(Assumptions!$G$212:$P$229,MATCH(AF$871,Assumptions!$C$212:$C$229,0),MATCH($X886,Assumptions!$G$183:$P$183,0)),0)/Exchange_rate</f>
        <v>0</v>
      </c>
      <c r="AG886" s="29">
        <f>IFERROR(INDEX(Assumptions!$G$212:$P$229,MATCH(AG$871,Assumptions!$C$212:$C$229,0),MATCH($X886,Assumptions!$G$183:$P$183,0)),0)/Exchange_rate</f>
        <v>0</v>
      </c>
      <c r="AH886" s="29">
        <f>IFERROR(INDEX(Assumptions!$G$212:$P$229,MATCH(AH$871,Assumptions!$C$212:$C$229,0),MATCH($X886,Assumptions!$G$183:$P$183,0)),0)/Exchange_rate</f>
        <v>0</v>
      </c>
      <c r="AI886" s="29">
        <f>IFERROR(INDEX(Assumptions!$G$212:$P$229,MATCH(AI$871,Assumptions!$C$212:$C$229,0),MATCH($X886,Assumptions!$G$183:$P$183,0)),0)/Exchange_rate</f>
        <v>0</v>
      </c>
      <c r="AJ886" s="29">
        <f>IFERROR(INDEX(Assumptions!$G$212:$P$229,MATCH(AJ$871,Assumptions!$C$212:$C$229,0),MATCH($X886,Assumptions!$G$183:$P$183,0)),0)/Exchange_rate</f>
        <v>0</v>
      </c>
      <c r="AK886" s="29">
        <f>IFERROR(INDEX(Assumptions!$G$212:$P$229,MATCH(AK$871,Assumptions!$C$212:$C$229,0),MATCH($X886,Assumptions!$G$183:$P$183,0)),0)/Exchange_rate</f>
        <v>0</v>
      </c>
      <c r="AL886" s="29">
        <f>IFERROR(INDEX(Assumptions!$G$212:$P$229,MATCH(AL$871,Assumptions!$C$212:$C$229,0),MATCH($X886,Assumptions!$G$183:$P$183,0)),0)/Exchange_rate</f>
        <v>0</v>
      </c>
      <c r="AM886" s="29">
        <f>IFERROR(INDEX(Assumptions!$G$212:$P$229,MATCH(AM$871,Assumptions!$C$212:$C$229,0),MATCH($X886,Assumptions!$G$183:$P$183,0)),0)/Exchange_rate</f>
        <v>0</v>
      </c>
      <c r="AN886" s="29">
        <f>IFERROR(INDEX(Assumptions!$G$212:$P$229,MATCH(AN$871,Assumptions!$C$212:$C$229,0),MATCH($X886,Assumptions!$G$183:$P$183,0)),0)/Exchange_rate</f>
        <v>0</v>
      </c>
      <c r="AO886" s="29">
        <f>IFERROR(INDEX(Assumptions!$G$212:$P$229,MATCH(AO$871,Assumptions!$C$212:$C$229,0),MATCH($X886,Assumptions!$G$183:$P$183,0)),0)/Exchange_rate</f>
        <v>0</v>
      </c>
      <c r="AP886" s="29">
        <f>IFERROR(INDEX(Assumptions!$G$212:$P$229,MATCH(AP$871,Assumptions!$C$212:$C$229,0),MATCH($X886,Assumptions!$G$183:$P$183,0)),0)/Exchange_rate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Assumptions!C212</f>
        <v>Replanting coach salary</v>
      </c>
      <c r="C889" s="13" t="s">
        <v>39</v>
      </c>
      <c r="D889" s="27" t="s">
        <v>521</v>
      </c>
      <c r="F889" s="15">
        <f ca="1">-SUMPRODUCT((F$872:F$886),OFFSET($W$872,0,U889,15,1))</f>
        <v>-461.91806331471133</v>
      </c>
      <c r="G889" s="15">
        <f t="shared" ref="G889:T906" ca="1" si="306">-SUMPRODUCT((G$872:G$886),OFFSET($W$872,0,V889,15,1))</f>
        <v>0</v>
      </c>
      <c r="H889" s="15">
        <f t="shared" ca="1" si="306"/>
        <v>0</v>
      </c>
      <c r="I889" s="15">
        <f t="shared" ca="1" si="306"/>
        <v>0</v>
      </c>
      <c r="J889" s="15">
        <f t="shared" ca="1" si="306"/>
        <v>0</v>
      </c>
      <c r="K889" s="15">
        <f t="shared" ca="1" si="306"/>
        <v>0</v>
      </c>
      <c r="L889" s="15">
        <f t="shared" ca="1" si="306"/>
        <v>0</v>
      </c>
      <c r="M889" s="15">
        <f t="shared" ca="1" si="306"/>
        <v>0</v>
      </c>
      <c r="N889" s="15">
        <f t="shared" ca="1" si="306"/>
        <v>0</v>
      </c>
      <c r="O889" s="15">
        <f t="shared" ca="1" si="306"/>
        <v>0</v>
      </c>
      <c r="P889" s="15">
        <f t="shared" ca="1" si="306"/>
        <v>0</v>
      </c>
      <c r="Q889" s="15">
        <f t="shared" ca="1" si="306"/>
        <v>0</v>
      </c>
      <c r="R889" s="15">
        <f t="shared" ca="1" si="306"/>
        <v>0</v>
      </c>
      <c r="S889" s="15">
        <f t="shared" ca="1" si="306"/>
        <v>0</v>
      </c>
      <c r="T889" s="15">
        <f t="shared" ca="1" si="306"/>
        <v>-4430</v>
      </c>
      <c r="U889" s="16">
        <v>2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Assumptions!C213</f>
        <v>Cocoa seedlings</v>
      </c>
      <c r="C890" s="13" t="s">
        <v>39</v>
      </c>
      <c r="D890" s="27" t="s">
        <v>522</v>
      </c>
      <c r="F890" s="15">
        <f t="shared" ref="F890:F906" ca="1" si="307">-SUMPRODUCT((F$872:F$886),OFFSET($W$872,0,U890,15,1))</f>
        <v>-1675.977653631285</v>
      </c>
      <c r="G890" s="15">
        <f t="shared" ca="1" si="306"/>
        <v>0</v>
      </c>
      <c r="H890" s="15">
        <f t="shared" ca="1" si="306"/>
        <v>0</v>
      </c>
      <c r="I890" s="15">
        <f t="shared" ca="1" si="306"/>
        <v>0</v>
      </c>
      <c r="J890" s="15">
        <f t="shared" ca="1" si="306"/>
        <v>0</v>
      </c>
      <c r="K890" s="15">
        <f t="shared" ca="1" si="306"/>
        <v>0</v>
      </c>
      <c r="L890" s="15">
        <f t="shared" ca="1" si="306"/>
        <v>0</v>
      </c>
      <c r="M890" s="15">
        <f t="shared" ca="1" si="306"/>
        <v>0</v>
      </c>
      <c r="N890" s="15">
        <f t="shared" ca="1" si="306"/>
        <v>0</v>
      </c>
      <c r="O890" s="15">
        <f t="shared" ca="1" si="306"/>
        <v>0</v>
      </c>
      <c r="P890" s="15">
        <f t="shared" ca="1" si="306"/>
        <v>0</v>
      </c>
      <c r="Q890" s="15">
        <f t="shared" ca="1" si="306"/>
        <v>0</v>
      </c>
      <c r="R890" s="15">
        <f t="shared" ca="1" si="306"/>
        <v>0</v>
      </c>
      <c r="S890" s="15">
        <f t="shared" ca="1" si="306"/>
        <v>0</v>
      </c>
      <c r="T890" s="15">
        <f t="shared" ca="1" si="306"/>
        <v>-4430</v>
      </c>
      <c r="U890" s="16">
        <f t="shared" ref="U890:U905" si="308">+U889+1</f>
        <v>3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Assumptions!C214</f>
        <v>Shade trees</v>
      </c>
      <c r="C891" s="13" t="s">
        <v>39</v>
      </c>
      <c r="D891" s="27" t="s">
        <v>523</v>
      </c>
      <c r="F891" s="15">
        <f t="shared" ca="1" si="307"/>
        <v>0</v>
      </c>
      <c r="G891" s="15">
        <f t="shared" ca="1" si="306"/>
        <v>0</v>
      </c>
      <c r="H891" s="15">
        <f t="shared" ca="1" si="306"/>
        <v>0</v>
      </c>
      <c r="I891" s="15">
        <f t="shared" ca="1" si="306"/>
        <v>0</v>
      </c>
      <c r="J891" s="15">
        <f t="shared" ca="1" si="306"/>
        <v>0</v>
      </c>
      <c r="K891" s="15">
        <f t="shared" ca="1" si="306"/>
        <v>0</v>
      </c>
      <c r="L891" s="15">
        <f t="shared" ca="1" si="306"/>
        <v>0</v>
      </c>
      <c r="M891" s="15">
        <f t="shared" ca="1" si="306"/>
        <v>0</v>
      </c>
      <c r="N891" s="15">
        <f t="shared" ca="1" si="306"/>
        <v>0</v>
      </c>
      <c r="O891" s="15">
        <f t="shared" ca="1" si="306"/>
        <v>0</v>
      </c>
      <c r="P891" s="15">
        <f t="shared" ca="1" si="306"/>
        <v>0</v>
      </c>
      <c r="Q891" s="15">
        <f t="shared" ca="1" si="306"/>
        <v>0</v>
      </c>
      <c r="R891" s="15">
        <f t="shared" ca="1" si="306"/>
        <v>0</v>
      </c>
      <c r="S891" s="15">
        <f t="shared" ca="1" si="306"/>
        <v>0</v>
      </c>
      <c r="T891" s="15">
        <f t="shared" ca="1" si="306"/>
        <v>-4430</v>
      </c>
      <c r="U891" s="16">
        <f t="shared" si="308"/>
        <v>4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Assumptions!C215</f>
        <v>Banana shoots</v>
      </c>
      <c r="C892" s="13" t="s">
        <v>39</v>
      </c>
      <c r="D892" s="27" t="s">
        <v>524</v>
      </c>
      <c r="F892" s="15">
        <f t="shared" ca="1" si="307"/>
        <v>-409.68342644320296</v>
      </c>
      <c r="G892" s="15">
        <f t="shared" ca="1" si="306"/>
        <v>0</v>
      </c>
      <c r="H892" s="15">
        <f t="shared" ca="1" si="306"/>
        <v>0</v>
      </c>
      <c r="I892" s="15">
        <f t="shared" ca="1" si="306"/>
        <v>0</v>
      </c>
      <c r="J892" s="15">
        <f t="shared" ca="1" si="306"/>
        <v>0</v>
      </c>
      <c r="K892" s="15">
        <f t="shared" ca="1" si="306"/>
        <v>0</v>
      </c>
      <c r="L892" s="15">
        <f t="shared" ca="1" si="306"/>
        <v>0</v>
      </c>
      <c r="M892" s="15">
        <f t="shared" ca="1" si="306"/>
        <v>0</v>
      </c>
      <c r="N892" s="15">
        <f t="shared" ca="1" si="306"/>
        <v>0</v>
      </c>
      <c r="O892" s="15">
        <f t="shared" ca="1" si="306"/>
        <v>0</v>
      </c>
      <c r="P892" s="15">
        <f t="shared" ca="1" si="306"/>
        <v>0</v>
      </c>
      <c r="Q892" s="15">
        <f t="shared" ca="1" si="306"/>
        <v>0</v>
      </c>
      <c r="R892" s="15">
        <f t="shared" ca="1" si="306"/>
        <v>0</v>
      </c>
      <c r="S892" s="15">
        <f t="shared" ca="1" si="306"/>
        <v>0</v>
      </c>
      <c r="T892" s="15">
        <f t="shared" ca="1" si="306"/>
        <v>-4430</v>
      </c>
      <c r="U892" s="16">
        <f t="shared" si="308"/>
        <v>5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Assumptions!C216</f>
        <v>Gliricidia sticks</v>
      </c>
      <c r="C893" s="13" t="s">
        <v>39</v>
      </c>
      <c r="D893" s="27" t="s">
        <v>525</v>
      </c>
      <c r="F893" s="15">
        <f t="shared" ca="1" si="307"/>
        <v>-204.84171322160148</v>
      </c>
      <c r="G893" s="15">
        <f t="shared" ca="1" si="306"/>
        <v>0</v>
      </c>
      <c r="H893" s="15">
        <f t="shared" ca="1" si="306"/>
        <v>0</v>
      </c>
      <c r="I893" s="15">
        <f t="shared" ca="1" si="306"/>
        <v>0</v>
      </c>
      <c r="J893" s="15">
        <f t="shared" ca="1" si="306"/>
        <v>0</v>
      </c>
      <c r="K893" s="15">
        <f t="shared" ca="1" si="306"/>
        <v>0</v>
      </c>
      <c r="L893" s="15">
        <f t="shared" ca="1" si="306"/>
        <v>0</v>
      </c>
      <c r="M893" s="15">
        <f t="shared" ca="1" si="306"/>
        <v>0</v>
      </c>
      <c r="N893" s="15">
        <f t="shared" ca="1" si="306"/>
        <v>0</v>
      </c>
      <c r="O893" s="15">
        <f t="shared" ca="1" si="306"/>
        <v>0</v>
      </c>
      <c r="P893" s="15">
        <f t="shared" ca="1" si="306"/>
        <v>0</v>
      </c>
      <c r="Q893" s="15">
        <f t="shared" ca="1" si="306"/>
        <v>0</v>
      </c>
      <c r="R893" s="15">
        <f t="shared" ca="1" si="306"/>
        <v>0</v>
      </c>
      <c r="S893" s="15">
        <f t="shared" ca="1" si="306"/>
        <v>0</v>
      </c>
      <c r="T893" s="15">
        <f t="shared" ca="1" si="306"/>
        <v>-4430</v>
      </c>
      <c r="U893" s="16">
        <f t="shared" si="308"/>
        <v>6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Assumptions!C217</f>
        <v>Timber seedlings</v>
      </c>
      <c r="C894" s="13" t="s">
        <v>39</v>
      </c>
      <c r="D894" s="27" t="s">
        <v>526</v>
      </c>
      <c r="F894" s="15">
        <f t="shared" ca="1" si="307"/>
        <v>-355.91247672253257</v>
      </c>
      <c r="G894" s="15">
        <f t="shared" ca="1" si="306"/>
        <v>0</v>
      </c>
      <c r="H894" s="15">
        <f t="shared" ca="1" si="306"/>
        <v>0</v>
      </c>
      <c r="I894" s="15">
        <f t="shared" ca="1" si="306"/>
        <v>0</v>
      </c>
      <c r="J894" s="15">
        <f t="shared" ca="1" si="306"/>
        <v>0</v>
      </c>
      <c r="K894" s="15">
        <f t="shared" ca="1" si="306"/>
        <v>0</v>
      </c>
      <c r="L894" s="15">
        <f t="shared" ca="1" si="306"/>
        <v>0</v>
      </c>
      <c r="M894" s="15">
        <f t="shared" ca="1" si="306"/>
        <v>0</v>
      </c>
      <c r="N894" s="15">
        <f t="shared" ca="1" si="306"/>
        <v>0</v>
      </c>
      <c r="O894" s="15">
        <f t="shared" ca="1" si="306"/>
        <v>0</v>
      </c>
      <c r="P894" s="15">
        <f t="shared" ca="1" si="306"/>
        <v>0</v>
      </c>
      <c r="Q894" s="15">
        <f t="shared" ca="1" si="306"/>
        <v>0</v>
      </c>
      <c r="R894" s="15">
        <f t="shared" ca="1" si="306"/>
        <v>0</v>
      </c>
      <c r="S894" s="15">
        <f t="shared" ca="1" si="306"/>
        <v>0</v>
      </c>
      <c r="T894" s="15">
        <f t="shared" ca="1" si="306"/>
        <v>-4430</v>
      </c>
      <c r="U894" s="16">
        <f t="shared" si="308"/>
        <v>7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Assumptions!C218</f>
        <v>Maize kit</v>
      </c>
      <c r="C895" s="13" t="s">
        <v>39</v>
      </c>
      <c r="D895" s="27" t="s">
        <v>527</v>
      </c>
      <c r="F895" s="15">
        <f t="shared" ca="1" si="307"/>
        <v>-465.54934823091241</v>
      </c>
      <c r="G895" s="15">
        <f t="shared" ca="1" si="306"/>
        <v>0</v>
      </c>
      <c r="H895" s="15">
        <f t="shared" ca="1" si="306"/>
        <v>0</v>
      </c>
      <c r="I895" s="15">
        <f t="shared" ca="1" si="306"/>
        <v>0</v>
      </c>
      <c r="J895" s="15">
        <f t="shared" ca="1" si="306"/>
        <v>0</v>
      </c>
      <c r="K895" s="15">
        <f t="shared" ca="1" si="306"/>
        <v>0</v>
      </c>
      <c r="L895" s="15">
        <f t="shared" ca="1" si="306"/>
        <v>0</v>
      </c>
      <c r="M895" s="15">
        <f t="shared" ca="1" si="306"/>
        <v>0</v>
      </c>
      <c r="N895" s="15">
        <f t="shared" ca="1" si="306"/>
        <v>0</v>
      </c>
      <c r="O895" s="15">
        <f t="shared" ca="1" si="306"/>
        <v>0</v>
      </c>
      <c r="P895" s="15">
        <f t="shared" ca="1" si="306"/>
        <v>0</v>
      </c>
      <c r="Q895" s="15">
        <f t="shared" ca="1" si="306"/>
        <v>0</v>
      </c>
      <c r="R895" s="15">
        <f t="shared" ca="1" si="306"/>
        <v>0</v>
      </c>
      <c r="S895" s="15">
        <f t="shared" ca="1" si="306"/>
        <v>0</v>
      </c>
      <c r="T895" s="15">
        <f t="shared" ca="1" si="306"/>
        <v>-4430</v>
      </c>
      <c r="U895" s="16">
        <f t="shared" si="308"/>
        <v>8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Assumptions!C219</f>
        <v>TSP cost</v>
      </c>
      <c r="C896" s="13" t="s">
        <v>39</v>
      </c>
      <c r="D896" s="27" t="s">
        <v>528</v>
      </c>
      <c r="F896" s="15">
        <f t="shared" ca="1" si="307"/>
        <v>-135.94040968342645</v>
      </c>
      <c r="G896" s="15">
        <f t="shared" ca="1" si="306"/>
        <v>0</v>
      </c>
      <c r="H896" s="15">
        <f t="shared" ca="1" si="306"/>
        <v>0</v>
      </c>
      <c r="I896" s="15">
        <f t="shared" ca="1" si="306"/>
        <v>0</v>
      </c>
      <c r="J896" s="15">
        <f t="shared" ca="1" si="306"/>
        <v>0</v>
      </c>
      <c r="K896" s="15">
        <f t="shared" ca="1" si="306"/>
        <v>0</v>
      </c>
      <c r="L896" s="15">
        <f t="shared" ca="1" si="306"/>
        <v>0</v>
      </c>
      <c r="M896" s="15">
        <f t="shared" ca="1" si="306"/>
        <v>0</v>
      </c>
      <c r="N896" s="15">
        <f t="shared" ca="1" si="306"/>
        <v>0</v>
      </c>
      <c r="O896" s="15">
        <f t="shared" ca="1" si="306"/>
        <v>0</v>
      </c>
      <c r="P896" s="15">
        <f t="shared" ca="1" si="306"/>
        <v>0</v>
      </c>
      <c r="Q896" s="15">
        <f t="shared" ca="1" si="306"/>
        <v>0</v>
      </c>
      <c r="R896" s="15">
        <f t="shared" ca="1" si="306"/>
        <v>0</v>
      </c>
      <c r="S896" s="15">
        <f t="shared" ca="1" si="306"/>
        <v>0</v>
      </c>
      <c r="T896" s="15">
        <f t="shared" ca="1" si="306"/>
        <v>-4430</v>
      </c>
      <c r="U896" s="16">
        <f t="shared" si="308"/>
        <v>9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Assumptions!C220</f>
        <v>Labor</v>
      </c>
      <c r="C897" s="13" t="s">
        <v>39</v>
      </c>
      <c r="D897" s="27" t="s">
        <v>529</v>
      </c>
      <c r="F897" s="15">
        <f t="shared" ca="1" si="307"/>
        <v>-1285.2979515828679</v>
      </c>
      <c r="G897" s="15">
        <f t="shared" ca="1" si="306"/>
        <v>0</v>
      </c>
      <c r="H897" s="15">
        <f t="shared" ca="1" si="306"/>
        <v>0</v>
      </c>
      <c r="I897" s="15">
        <f t="shared" ca="1" si="306"/>
        <v>0</v>
      </c>
      <c r="J897" s="15">
        <f t="shared" ca="1" si="306"/>
        <v>0</v>
      </c>
      <c r="K897" s="15">
        <f t="shared" ca="1" si="306"/>
        <v>0</v>
      </c>
      <c r="L897" s="15">
        <f t="shared" ca="1" si="306"/>
        <v>0</v>
      </c>
      <c r="M897" s="15">
        <f t="shared" ca="1" si="306"/>
        <v>0</v>
      </c>
      <c r="N897" s="15">
        <f t="shared" ca="1" si="306"/>
        <v>0</v>
      </c>
      <c r="O897" s="15">
        <f t="shared" ca="1" si="306"/>
        <v>0</v>
      </c>
      <c r="P897" s="15">
        <f t="shared" ca="1" si="306"/>
        <v>0</v>
      </c>
      <c r="Q897" s="15">
        <f t="shared" ca="1" si="306"/>
        <v>0</v>
      </c>
      <c r="R897" s="15">
        <f t="shared" ca="1" si="306"/>
        <v>0</v>
      </c>
      <c r="S897" s="15">
        <f t="shared" ca="1" si="306"/>
        <v>0</v>
      </c>
      <c r="T897" s="15">
        <f t="shared" ca="1" si="306"/>
        <v>-4430</v>
      </c>
      <c r="U897" s="16">
        <f t="shared" si="308"/>
        <v>10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Assumptions!C221</f>
        <v>Equipment</v>
      </c>
      <c r="C898" s="13" t="s">
        <v>39</v>
      </c>
      <c r="D898" s="27" t="s">
        <v>530</v>
      </c>
      <c r="F898" s="15">
        <f t="shared" ca="1" si="307"/>
        <v>-339.85349937926748</v>
      </c>
      <c r="G898" s="15">
        <f t="shared" ca="1" si="306"/>
        <v>0</v>
      </c>
      <c r="H898" s="15">
        <f t="shared" ca="1" si="306"/>
        <v>0</v>
      </c>
      <c r="I898" s="15">
        <f t="shared" ca="1" si="306"/>
        <v>0</v>
      </c>
      <c r="J898" s="15">
        <f t="shared" ca="1" si="306"/>
        <v>0</v>
      </c>
      <c r="K898" s="15">
        <f t="shared" ca="1" si="306"/>
        <v>0</v>
      </c>
      <c r="L898" s="15">
        <f t="shared" ca="1" si="306"/>
        <v>0</v>
      </c>
      <c r="M898" s="15">
        <f t="shared" ca="1" si="306"/>
        <v>0</v>
      </c>
      <c r="N898" s="15">
        <f t="shared" ca="1" si="306"/>
        <v>0</v>
      </c>
      <c r="O898" s="15">
        <f t="shared" ca="1" si="306"/>
        <v>0</v>
      </c>
      <c r="P898" s="15">
        <f t="shared" ca="1" si="306"/>
        <v>0</v>
      </c>
      <c r="Q898" s="15">
        <f t="shared" ca="1" si="306"/>
        <v>0</v>
      </c>
      <c r="R898" s="15">
        <f t="shared" ca="1" si="306"/>
        <v>0</v>
      </c>
      <c r="S898" s="15">
        <f t="shared" ca="1" si="306"/>
        <v>0</v>
      </c>
      <c r="T898" s="15">
        <f t="shared" ca="1" si="306"/>
        <v>-4430</v>
      </c>
      <c r="U898" s="16">
        <f t="shared" si="308"/>
        <v>11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Assumptions!C222</f>
        <v>Transport</v>
      </c>
      <c r="C899" s="13" t="s">
        <v>39</v>
      </c>
      <c r="D899" s="27" t="s">
        <v>531</v>
      </c>
      <c r="F899" s="15">
        <f t="shared" ca="1" si="307"/>
        <v>-409.40680022683347</v>
      </c>
      <c r="G899" s="15">
        <f t="shared" ca="1" si="306"/>
        <v>0</v>
      </c>
      <c r="H899" s="15">
        <f t="shared" ca="1" si="306"/>
        <v>0</v>
      </c>
      <c r="I899" s="15">
        <f t="shared" ca="1" si="306"/>
        <v>0</v>
      </c>
      <c r="J899" s="15">
        <f t="shared" ca="1" si="306"/>
        <v>0</v>
      </c>
      <c r="K899" s="15">
        <f t="shared" ca="1" si="306"/>
        <v>0</v>
      </c>
      <c r="L899" s="15">
        <f t="shared" ca="1" si="306"/>
        <v>0</v>
      </c>
      <c r="M899" s="15">
        <f t="shared" ca="1" si="306"/>
        <v>0</v>
      </c>
      <c r="N899" s="15">
        <f t="shared" ca="1" si="306"/>
        <v>0</v>
      </c>
      <c r="O899" s="15">
        <f t="shared" ca="1" si="306"/>
        <v>0</v>
      </c>
      <c r="P899" s="15">
        <f t="shared" ca="1" si="306"/>
        <v>0</v>
      </c>
      <c r="Q899" s="15">
        <f t="shared" ca="1" si="306"/>
        <v>0</v>
      </c>
      <c r="R899" s="15">
        <f t="shared" ca="1" si="306"/>
        <v>0</v>
      </c>
      <c r="S899" s="15">
        <f t="shared" ca="1" si="306"/>
        <v>0</v>
      </c>
      <c r="T899" s="15">
        <f t="shared" ca="1" si="306"/>
        <v>-4430</v>
      </c>
      <c r="U899" s="16">
        <f t="shared" si="308"/>
        <v>12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Assumptions!C223</f>
        <v>Consumables</v>
      </c>
      <c r="C900" s="13" t="s">
        <v>39</v>
      </c>
      <c r="D900" s="27" t="s">
        <v>532</v>
      </c>
      <c r="F900" s="15">
        <f t="shared" ca="1" si="307"/>
        <v>-627.80074487895718</v>
      </c>
      <c r="G900" s="15">
        <f t="shared" ca="1" si="306"/>
        <v>0</v>
      </c>
      <c r="H900" s="15">
        <f t="shared" ca="1" si="306"/>
        <v>0</v>
      </c>
      <c r="I900" s="15">
        <f t="shared" ca="1" si="306"/>
        <v>0</v>
      </c>
      <c r="J900" s="15">
        <f t="shared" ca="1" si="306"/>
        <v>0</v>
      </c>
      <c r="K900" s="15">
        <f t="shared" ca="1" si="306"/>
        <v>0</v>
      </c>
      <c r="L900" s="15">
        <f t="shared" ca="1" si="306"/>
        <v>0</v>
      </c>
      <c r="M900" s="15">
        <f t="shared" ca="1" si="306"/>
        <v>0</v>
      </c>
      <c r="N900" s="15">
        <f t="shared" ca="1" si="306"/>
        <v>0</v>
      </c>
      <c r="O900" s="15">
        <f t="shared" ca="1" si="306"/>
        <v>0</v>
      </c>
      <c r="P900" s="15">
        <f t="shared" ca="1" si="306"/>
        <v>0</v>
      </c>
      <c r="Q900" s="15">
        <f t="shared" ca="1" si="306"/>
        <v>0</v>
      </c>
      <c r="R900" s="15">
        <f t="shared" ca="1" si="306"/>
        <v>0</v>
      </c>
      <c r="S900" s="15">
        <f t="shared" ca="1" si="306"/>
        <v>0</v>
      </c>
      <c r="T900" s="15">
        <f t="shared" ca="1" si="306"/>
        <v>-4430</v>
      </c>
      <c r="U900" s="16">
        <f t="shared" si="308"/>
        <v>13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Assumptions!C224</f>
        <v>Watering</v>
      </c>
      <c r="C901" s="13" t="s">
        <v>39</v>
      </c>
      <c r="D901" s="27" t="s">
        <v>533</v>
      </c>
      <c r="F901" s="15">
        <f t="shared" ca="1" si="307"/>
        <v>0</v>
      </c>
      <c r="G901" s="15">
        <f t="shared" ca="1" si="306"/>
        <v>0</v>
      </c>
      <c r="H901" s="15">
        <f t="shared" ca="1" si="306"/>
        <v>0</v>
      </c>
      <c r="I901" s="15">
        <f t="shared" ca="1" si="306"/>
        <v>0</v>
      </c>
      <c r="J901" s="15">
        <f t="shared" ca="1" si="306"/>
        <v>0</v>
      </c>
      <c r="K901" s="15">
        <f t="shared" ca="1" si="306"/>
        <v>0</v>
      </c>
      <c r="L901" s="15">
        <f t="shared" ca="1" si="306"/>
        <v>0</v>
      </c>
      <c r="M901" s="15">
        <f t="shared" ca="1" si="306"/>
        <v>0</v>
      </c>
      <c r="N901" s="15">
        <f t="shared" ca="1" si="306"/>
        <v>0</v>
      </c>
      <c r="O901" s="15">
        <f t="shared" ca="1" si="306"/>
        <v>0</v>
      </c>
      <c r="P901" s="15">
        <f t="shared" ca="1" si="306"/>
        <v>0</v>
      </c>
      <c r="Q901" s="15">
        <f t="shared" ca="1" si="306"/>
        <v>0</v>
      </c>
      <c r="R901" s="15">
        <f t="shared" ca="1" si="306"/>
        <v>0</v>
      </c>
      <c r="S901" s="15">
        <f t="shared" ca="1" si="306"/>
        <v>0</v>
      </c>
      <c r="T901" s="15">
        <f t="shared" ca="1" si="306"/>
        <v>-4430</v>
      </c>
      <c r="U901" s="16">
        <f t="shared" si="308"/>
        <v>14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Assumptions!C225</f>
        <v>Working capital costs</v>
      </c>
      <c r="C902" s="13" t="s">
        <v>39</v>
      </c>
      <c r="D902" s="27" t="s">
        <v>534</v>
      </c>
      <c r="F902" s="15">
        <f t="shared" ca="1" si="307"/>
        <v>-175.23500740117896</v>
      </c>
      <c r="G902" s="15">
        <f t="shared" ca="1" si="306"/>
        <v>0</v>
      </c>
      <c r="H902" s="15">
        <f t="shared" ca="1" si="306"/>
        <v>0</v>
      </c>
      <c r="I902" s="15">
        <f t="shared" ca="1" si="306"/>
        <v>0</v>
      </c>
      <c r="J902" s="15">
        <f t="shared" ca="1" si="306"/>
        <v>0</v>
      </c>
      <c r="K902" s="15">
        <f t="shared" ca="1" si="306"/>
        <v>0</v>
      </c>
      <c r="L902" s="15">
        <f t="shared" ca="1" si="306"/>
        <v>0</v>
      </c>
      <c r="M902" s="15">
        <f t="shared" ca="1" si="306"/>
        <v>0</v>
      </c>
      <c r="N902" s="15">
        <f t="shared" ca="1" si="306"/>
        <v>0</v>
      </c>
      <c r="O902" s="15">
        <f t="shared" ca="1" si="306"/>
        <v>0</v>
      </c>
      <c r="P902" s="15">
        <f t="shared" ca="1" si="306"/>
        <v>0</v>
      </c>
      <c r="Q902" s="15">
        <f t="shared" ca="1" si="306"/>
        <v>0</v>
      </c>
      <c r="R902" s="15">
        <f t="shared" ca="1" si="306"/>
        <v>0</v>
      </c>
      <c r="S902" s="15">
        <f t="shared" ca="1" si="306"/>
        <v>0</v>
      </c>
      <c r="T902" s="15">
        <f t="shared" ca="1" si="306"/>
        <v>-4430</v>
      </c>
      <c r="U902" s="16">
        <f t="shared" si="308"/>
        <v>15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Assumptions!C226</f>
        <v>Credit management costs</v>
      </c>
      <c r="C903" s="13" t="s">
        <v>39</v>
      </c>
      <c r="D903" s="27" t="s">
        <v>535</v>
      </c>
      <c r="F903" s="15">
        <f t="shared" ca="1" si="307"/>
        <v>-11.545623836126628</v>
      </c>
      <c r="G903" s="15">
        <f t="shared" ca="1" si="306"/>
        <v>0</v>
      </c>
      <c r="H903" s="15">
        <f t="shared" ca="1" si="306"/>
        <v>0</v>
      </c>
      <c r="I903" s="15">
        <f t="shared" ca="1" si="306"/>
        <v>0</v>
      </c>
      <c r="J903" s="15">
        <f t="shared" ca="1" si="306"/>
        <v>0</v>
      </c>
      <c r="K903" s="15">
        <f t="shared" ca="1" si="306"/>
        <v>0</v>
      </c>
      <c r="L903" s="15">
        <f t="shared" ca="1" si="306"/>
        <v>0</v>
      </c>
      <c r="M903" s="15">
        <f t="shared" ca="1" si="306"/>
        <v>0</v>
      </c>
      <c r="N903" s="15">
        <f t="shared" ca="1" si="306"/>
        <v>0</v>
      </c>
      <c r="O903" s="15">
        <f t="shared" ca="1" si="306"/>
        <v>0</v>
      </c>
      <c r="P903" s="15">
        <f t="shared" ca="1" si="306"/>
        <v>0</v>
      </c>
      <c r="Q903" s="15">
        <f t="shared" ca="1" si="306"/>
        <v>0</v>
      </c>
      <c r="R903" s="15">
        <f t="shared" ca="1" si="306"/>
        <v>0</v>
      </c>
      <c r="S903" s="15">
        <f t="shared" ca="1" si="306"/>
        <v>0</v>
      </c>
      <c r="T903" s="15">
        <f t="shared" ca="1" si="306"/>
        <v>-4430</v>
      </c>
      <c r="U903" s="16">
        <f t="shared" si="308"/>
        <v>16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Assumptions!C227</f>
        <v>Bad debt</v>
      </c>
      <c r="C904" s="13" t="s">
        <v>39</v>
      </c>
      <c r="D904" s="27" t="s">
        <v>536</v>
      </c>
      <c r="F904" s="15">
        <f t="shared" ca="1" si="307"/>
        <v>-400.35126365534222</v>
      </c>
      <c r="G904" s="15">
        <f t="shared" ca="1" si="306"/>
        <v>0</v>
      </c>
      <c r="H904" s="15">
        <f t="shared" ca="1" si="306"/>
        <v>0</v>
      </c>
      <c r="I904" s="15">
        <f t="shared" ca="1" si="306"/>
        <v>0</v>
      </c>
      <c r="J904" s="15">
        <f t="shared" ca="1" si="306"/>
        <v>0</v>
      </c>
      <c r="K904" s="15">
        <f t="shared" ca="1" si="306"/>
        <v>0</v>
      </c>
      <c r="L904" s="15">
        <f t="shared" ca="1" si="306"/>
        <v>0</v>
      </c>
      <c r="M904" s="15">
        <f t="shared" ca="1" si="306"/>
        <v>0</v>
      </c>
      <c r="N904" s="15">
        <f t="shared" ca="1" si="306"/>
        <v>0</v>
      </c>
      <c r="O904" s="15">
        <f t="shared" ca="1" si="306"/>
        <v>0</v>
      </c>
      <c r="P904" s="15">
        <f t="shared" ca="1" si="306"/>
        <v>0</v>
      </c>
      <c r="Q904" s="15">
        <f t="shared" ca="1" si="306"/>
        <v>0</v>
      </c>
      <c r="R904" s="15">
        <f t="shared" ca="1" si="306"/>
        <v>0</v>
      </c>
      <c r="S904" s="15">
        <f t="shared" ca="1" si="306"/>
        <v>0</v>
      </c>
      <c r="T904" s="15">
        <f t="shared" ca="1" si="306"/>
        <v>-4430</v>
      </c>
      <c r="U904" s="16">
        <f t="shared" si="308"/>
        <v>17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Assumptions!C228</f>
        <v>FS margin</v>
      </c>
      <c r="C905" s="13" t="s">
        <v>39</v>
      </c>
      <c r="D905" s="27" t="s">
        <v>537</v>
      </c>
      <c r="F905" s="15">
        <f t="shared" ca="1" si="307"/>
        <v>-637.21820873155991</v>
      </c>
      <c r="G905" s="15">
        <f t="shared" ca="1" si="306"/>
        <v>0</v>
      </c>
      <c r="H905" s="15">
        <f t="shared" ca="1" si="306"/>
        <v>0</v>
      </c>
      <c r="I905" s="15">
        <f t="shared" ca="1" si="306"/>
        <v>0</v>
      </c>
      <c r="J905" s="15">
        <f t="shared" ca="1" si="306"/>
        <v>0</v>
      </c>
      <c r="K905" s="15">
        <f t="shared" ca="1" si="306"/>
        <v>0</v>
      </c>
      <c r="L905" s="15">
        <f t="shared" ca="1" si="306"/>
        <v>0</v>
      </c>
      <c r="M905" s="15">
        <f t="shared" ca="1" si="306"/>
        <v>0</v>
      </c>
      <c r="N905" s="15">
        <f t="shared" ca="1" si="306"/>
        <v>0</v>
      </c>
      <c r="O905" s="15">
        <f t="shared" ca="1" si="306"/>
        <v>0</v>
      </c>
      <c r="P905" s="15">
        <f t="shared" ca="1" si="306"/>
        <v>0</v>
      </c>
      <c r="Q905" s="15">
        <f t="shared" ca="1" si="306"/>
        <v>0</v>
      </c>
      <c r="R905" s="15">
        <f t="shared" ca="1" si="306"/>
        <v>0</v>
      </c>
      <c r="S905" s="15">
        <f t="shared" ca="1" si="306"/>
        <v>0</v>
      </c>
      <c r="T905" s="15">
        <f t="shared" ca="1" si="306"/>
        <v>-4430</v>
      </c>
      <c r="U905" s="16">
        <f t="shared" si="308"/>
        <v>18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Assumptions!C229</f>
        <v>Repayment</v>
      </c>
      <c r="C906" s="13" t="s">
        <v>39</v>
      </c>
      <c r="D906" s="27" t="s">
        <v>538</v>
      </c>
      <c r="F906" s="15">
        <f t="shared" ca="1" si="307"/>
        <v>-1808.9189490987494</v>
      </c>
      <c r="G906" s="15">
        <f t="shared" ca="1" si="306"/>
        <v>0</v>
      </c>
      <c r="H906" s="15">
        <f t="shared" ca="1" si="306"/>
        <v>0</v>
      </c>
      <c r="I906" s="15">
        <f t="shared" ca="1" si="306"/>
        <v>0</v>
      </c>
      <c r="J906" s="15">
        <f t="shared" ca="1" si="306"/>
        <v>0</v>
      </c>
      <c r="K906" s="15">
        <f t="shared" ca="1" si="306"/>
        <v>0</v>
      </c>
      <c r="L906" s="15">
        <f t="shared" ca="1" si="306"/>
        <v>0</v>
      </c>
      <c r="M906" s="15">
        <f t="shared" ca="1" si="306"/>
        <v>0</v>
      </c>
      <c r="N906" s="15">
        <f t="shared" ca="1" si="306"/>
        <v>0</v>
      </c>
      <c r="O906" s="15">
        <f t="shared" ca="1" si="306"/>
        <v>0</v>
      </c>
      <c r="P906" s="15">
        <f t="shared" ca="1" si="306"/>
        <v>0</v>
      </c>
      <c r="Q906" s="15">
        <f t="shared" ca="1" si="306"/>
        <v>0</v>
      </c>
      <c r="R906" s="15">
        <f t="shared" ca="1" si="306"/>
        <v>0</v>
      </c>
      <c r="S906" s="15">
        <f t="shared" ca="1" si="306"/>
        <v>0</v>
      </c>
      <c r="T906" s="15">
        <f t="shared" ca="1" si="306"/>
        <v>-4430</v>
      </c>
      <c r="U906" s="16">
        <f>+U905+1</f>
        <v>19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09">B797</f>
        <v>Coaching (pruning)</v>
      </c>
      <c r="C910" s="46" t="s">
        <v>39</v>
      </c>
      <c r="D910" s="46"/>
      <c r="E910" s="47"/>
      <c r="F910" s="48">
        <f t="shared" ref="F910:T910" si="310">F797</f>
        <v>-11.243016759776538</v>
      </c>
      <c r="G910" s="48">
        <f t="shared" si="310"/>
        <v>0</v>
      </c>
      <c r="H910" s="48">
        <f t="shared" si="310"/>
        <v>0</v>
      </c>
      <c r="I910" s="48">
        <f t="shared" si="310"/>
        <v>0</v>
      </c>
      <c r="J910" s="48">
        <f t="shared" si="310"/>
        <v>0</v>
      </c>
      <c r="K910" s="48">
        <f t="shared" si="310"/>
        <v>0</v>
      </c>
      <c r="L910" s="48">
        <f t="shared" si="310"/>
        <v>0</v>
      </c>
      <c r="M910" s="48">
        <f t="shared" si="310"/>
        <v>0</v>
      </c>
      <c r="N910" s="48">
        <f t="shared" si="310"/>
        <v>0</v>
      </c>
      <c r="O910" s="48">
        <f t="shared" si="310"/>
        <v>0</v>
      </c>
      <c r="P910" s="48">
        <f t="shared" si="310"/>
        <v>0</v>
      </c>
      <c r="Q910" s="48">
        <f t="shared" si="310"/>
        <v>0</v>
      </c>
      <c r="R910" s="48">
        <f t="shared" si="310"/>
        <v>0</v>
      </c>
      <c r="S910" s="48">
        <f t="shared" si="310"/>
        <v>0</v>
      </c>
      <c r="T910" s="48">
        <f t="shared" si="310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09"/>
        <v>Pruning</v>
      </c>
      <c r="C911" s="46" t="s">
        <v>39</v>
      </c>
      <c r="D911" s="46"/>
      <c r="E911" s="47"/>
      <c r="F911" s="48">
        <f t="shared" ref="F911:T911" si="311">F798</f>
        <v>-25.721144134078219</v>
      </c>
      <c r="G911" s="48">
        <f t="shared" si="311"/>
        <v>-25.721144134078219</v>
      </c>
      <c r="H911" s="48">
        <f t="shared" si="311"/>
        <v>-25.721144134078219</v>
      </c>
      <c r="I911" s="48">
        <f t="shared" si="311"/>
        <v>-25.721144134078219</v>
      </c>
      <c r="J911" s="48">
        <f t="shared" si="311"/>
        <v>-25.721144134078219</v>
      </c>
      <c r="K911" s="48">
        <f t="shared" si="311"/>
        <v>-25.721144134078219</v>
      </c>
      <c r="L911" s="48">
        <f t="shared" si="311"/>
        <v>-25.721144134078219</v>
      </c>
      <c r="M911" s="48">
        <f t="shared" si="311"/>
        <v>-25.721144134078219</v>
      </c>
      <c r="N911" s="48">
        <f t="shared" si="311"/>
        <v>-25.721144134078219</v>
      </c>
      <c r="O911" s="48">
        <f t="shared" si="311"/>
        <v>-25.721144134078219</v>
      </c>
      <c r="P911" s="48">
        <f t="shared" si="311"/>
        <v>-25.721144134078219</v>
      </c>
      <c r="Q911" s="48">
        <f t="shared" si="311"/>
        <v>-25.721144134078219</v>
      </c>
      <c r="R911" s="48">
        <f t="shared" si="311"/>
        <v>-25.721144134078219</v>
      </c>
      <c r="S911" s="48">
        <f t="shared" si="311"/>
        <v>-25.721144134078219</v>
      </c>
      <c r="T911" s="48">
        <f t="shared" si="311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09"/>
        <v>Insecticide</v>
      </c>
      <c r="C912" s="46" t="s">
        <v>39</v>
      </c>
      <c r="D912" s="46"/>
      <c r="E912" s="47"/>
      <c r="F912" s="48">
        <f t="shared" ref="F912:T912" si="312">F799</f>
        <v>-87.976606145251409</v>
      </c>
      <c r="G912" s="48">
        <f t="shared" si="312"/>
        <v>-87.976606145251409</v>
      </c>
      <c r="H912" s="48">
        <f t="shared" si="312"/>
        <v>-87.976606145251409</v>
      </c>
      <c r="I912" s="48">
        <f t="shared" si="312"/>
        <v>-87.976606145251409</v>
      </c>
      <c r="J912" s="48">
        <f t="shared" si="312"/>
        <v>-87.976606145251409</v>
      </c>
      <c r="K912" s="48">
        <f t="shared" si="312"/>
        <v>-87.976606145251409</v>
      </c>
      <c r="L912" s="48">
        <f t="shared" si="312"/>
        <v>-87.976606145251409</v>
      </c>
      <c r="M912" s="48">
        <f t="shared" si="312"/>
        <v>-87.976606145251409</v>
      </c>
      <c r="N912" s="48">
        <f t="shared" si="312"/>
        <v>-87.976606145251409</v>
      </c>
      <c r="O912" s="48">
        <f t="shared" si="312"/>
        <v>-87.976606145251409</v>
      </c>
      <c r="P912" s="48">
        <f t="shared" si="312"/>
        <v>-87.976606145251409</v>
      </c>
      <c r="Q912" s="48">
        <f t="shared" si="312"/>
        <v>-87.976606145251409</v>
      </c>
      <c r="R912" s="48">
        <f t="shared" si="312"/>
        <v>-87.976606145251409</v>
      </c>
      <c r="S912" s="48">
        <f t="shared" si="312"/>
        <v>-87.976606145251409</v>
      </c>
      <c r="T912" s="48">
        <f t="shared" si="312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09"/>
        <v>Fungicide</v>
      </c>
      <c r="C913" s="46" t="s">
        <v>39</v>
      </c>
      <c r="D913" s="46"/>
      <c r="E913" s="47"/>
      <c r="F913" s="48">
        <f t="shared" ref="F913:T913" si="313">F800</f>
        <v>-59.812849162011183</v>
      </c>
      <c r="G913" s="48">
        <f t="shared" si="313"/>
        <v>-59.812849162011183</v>
      </c>
      <c r="H913" s="48">
        <f t="shared" si="313"/>
        <v>-59.812849162011183</v>
      </c>
      <c r="I913" s="48">
        <f t="shared" si="313"/>
        <v>-59.812849162011183</v>
      </c>
      <c r="J913" s="48">
        <f t="shared" si="313"/>
        <v>-59.812849162011183</v>
      </c>
      <c r="K913" s="48">
        <f t="shared" si="313"/>
        <v>-59.812849162011183</v>
      </c>
      <c r="L913" s="48">
        <f t="shared" si="313"/>
        <v>-59.812849162011183</v>
      </c>
      <c r="M913" s="48">
        <f t="shared" si="313"/>
        <v>-59.812849162011183</v>
      </c>
      <c r="N913" s="48">
        <f t="shared" si="313"/>
        <v>-59.812849162011183</v>
      </c>
      <c r="O913" s="48">
        <f t="shared" si="313"/>
        <v>-59.812849162011183</v>
      </c>
      <c r="P913" s="48">
        <f t="shared" si="313"/>
        <v>-59.812849162011183</v>
      </c>
      <c r="Q913" s="48">
        <f t="shared" si="313"/>
        <v>-59.812849162011183</v>
      </c>
      <c r="R913" s="48">
        <f t="shared" si="313"/>
        <v>-59.812849162011183</v>
      </c>
      <c r="S913" s="48">
        <f t="shared" si="313"/>
        <v>-59.812849162011183</v>
      </c>
      <c r="T913" s="48">
        <f t="shared" si="313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09"/>
        <v>Application</v>
      </c>
      <c r="C914" s="46" t="s">
        <v>39</v>
      </c>
      <c r="D914" s="46"/>
      <c r="E914" s="49"/>
      <c r="F914" s="48">
        <f t="shared" ref="F914:T914" si="314">F801</f>
        <v>-115.34502379474448</v>
      </c>
      <c r="G914" s="48">
        <f t="shared" si="314"/>
        <v>-115.34502379474448</v>
      </c>
      <c r="H914" s="48">
        <f t="shared" si="314"/>
        <v>-115.34502379474448</v>
      </c>
      <c r="I914" s="48">
        <f t="shared" si="314"/>
        <v>-115.34502379474448</v>
      </c>
      <c r="J914" s="48">
        <f t="shared" si="314"/>
        <v>-115.34502379474448</v>
      </c>
      <c r="K914" s="48">
        <f t="shared" si="314"/>
        <v>-115.34502379474448</v>
      </c>
      <c r="L914" s="48">
        <f t="shared" si="314"/>
        <v>-115.34502379474448</v>
      </c>
      <c r="M914" s="48">
        <f t="shared" si="314"/>
        <v>-115.34502379474448</v>
      </c>
      <c r="N914" s="48">
        <f t="shared" si="314"/>
        <v>-115.34502379474448</v>
      </c>
      <c r="O914" s="48">
        <f t="shared" si="314"/>
        <v>-115.34502379474448</v>
      </c>
      <c r="P914" s="48">
        <f t="shared" si="314"/>
        <v>-115.34502379474448</v>
      </c>
      <c r="Q914" s="48">
        <f t="shared" si="314"/>
        <v>-115.34502379474448</v>
      </c>
      <c r="R914" s="48">
        <f t="shared" si="314"/>
        <v>-115.34502379474448</v>
      </c>
      <c r="S914" s="48">
        <f t="shared" si="314"/>
        <v>-115.34502379474448</v>
      </c>
      <c r="T914" s="48">
        <f t="shared" si="314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09"/>
        <v>Fertilizer-PK</v>
      </c>
      <c r="C915" s="46" t="s">
        <v>39</v>
      </c>
      <c r="D915" s="46"/>
      <c r="E915" s="47"/>
      <c r="F915" s="48">
        <f t="shared" ref="F915:T915" si="315">F802</f>
        <v>0</v>
      </c>
      <c r="G915" s="48">
        <f t="shared" si="315"/>
        <v>-966.89944134078223</v>
      </c>
      <c r="H915" s="48">
        <f t="shared" si="315"/>
        <v>-966.89944134078223</v>
      </c>
      <c r="I915" s="48">
        <f t="shared" si="315"/>
        <v>-966.89944134078223</v>
      </c>
      <c r="J915" s="48">
        <f t="shared" si="315"/>
        <v>-966.89944134078223</v>
      </c>
      <c r="K915" s="48">
        <f t="shared" si="315"/>
        <v>-966.89944134078223</v>
      </c>
      <c r="L915" s="48">
        <f t="shared" si="315"/>
        <v>-966.89944134078223</v>
      </c>
      <c r="M915" s="48">
        <f t="shared" si="315"/>
        <v>-966.89944134078223</v>
      </c>
      <c r="N915" s="48">
        <f t="shared" si="315"/>
        <v>-966.89944134078223</v>
      </c>
      <c r="O915" s="48">
        <f t="shared" si="315"/>
        <v>-966.89944134078223</v>
      </c>
      <c r="P915" s="48">
        <f t="shared" si="315"/>
        <v>-966.89944134078223</v>
      </c>
      <c r="Q915" s="48">
        <f t="shared" si="315"/>
        <v>-966.89944134078223</v>
      </c>
      <c r="R915" s="48">
        <f t="shared" si="315"/>
        <v>-966.89944134078223</v>
      </c>
      <c r="S915" s="48">
        <f t="shared" si="315"/>
        <v>-966.89944134078223</v>
      </c>
      <c r="T915" s="48">
        <f t="shared" si="315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09"/>
        <v>Fertilizer-NB</v>
      </c>
      <c r="C916" s="46" t="s">
        <v>39</v>
      </c>
      <c r="D916" s="46"/>
      <c r="E916" s="47"/>
      <c r="F916" s="48">
        <f t="shared" ref="F916:T916" si="316">F803</f>
        <v>0</v>
      </c>
      <c r="G916" s="48">
        <f t="shared" si="316"/>
        <v>-342.9120111731844</v>
      </c>
      <c r="H916" s="48">
        <f t="shared" si="316"/>
        <v>-342.9120111731844</v>
      </c>
      <c r="I916" s="48">
        <f t="shared" si="316"/>
        <v>-342.9120111731844</v>
      </c>
      <c r="J916" s="48">
        <f t="shared" si="316"/>
        <v>-342.9120111731844</v>
      </c>
      <c r="K916" s="48">
        <f t="shared" si="316"/>
        <v>-342.9120111731844</v>
      </c>
      <c r="L916" s="48">
        <f t="shared" si="316"/>
        <v>-342.9120111731844</v>
      </c>
      <c r="M916" s="48">
        <f t="shared" si="316"/>
        <v>-342.9120111731844</v>
      </c>
      <c r="N916" s="48">
        <f t="shared" si="316"/>
        <v>-342.9120111731844</v>
      </c>
      <c r="O916" s="48">
        <f t="shared" si="316"/>
        <v>-342.9120111731844</v>
      </c>
      <c r="P916" s="48">
        <f t="shared" si="316"/>
        <v>-342.9120111731844</v>
      </c>
      <c r="Q916" s="48">
        <f t="shared" si="316"/>
        <v>-342.9120111731844</v>
      </c>
      <c r="R916" s="48">
        <f t="shared" si="316"/>
        <v>-342.9120111731844</v>
      </c>
      <c r="S916" s="48">
        <f t="shared" si="316"/>
        <v>-342.9120111731844</v>
      </c>
      <c r="T916" s="48">
        <f t="shared" si="316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09"/>
        <v>LifeInsurance</v>
      </c>
      <c r="C917" s="51" t="s">
        <v>39</v>
      </c>
      <c r="D917" s="51"/>
      <c r="E917" s="52"/>
      <c r="F917" s="53">
        <f t="shared" ref="F917:T917" si="317">F804</f>
        <v>0</v>
      </c>
      <c r="G917" s="53">
        <f t="shared" si="317"/>
        <v>-12.367318435754191</v>
      </c>
      <c r="H917" s="53">
        <f t="shared" si="317"/>
        <v>-12.367318435754191</v>
      </c>
      <c r="I917" s="53">
        <f t="shared" si="317"/>
        <v>-12.367318435754191</v>
      </c>
      <c r="J917" s="53">
        <f t="shared" si="317"/>
        <v>-12.367318435754191</v>
      </c>
      <c r="K917" s="53">
        <f t="shared" si="317"/>
        <v>-12.367318435754191</v>
      </c>
      <c r="L917" s="53">
        <f t="shared" si="317"/>
        <v>-12.367318435754191</v>
      </c>
      <c r="M917" s="53">
        <f t="shared" si="317"/>
        <v>-12.367318435754191</v>
      </c>
      <c r="N917" s="53">
        <f t="shared" si="317"/>
        <v>-12.367318435754191</v>
      </c>
      <c r="O917" s="53">
        <f t="shared" si="317"/>
        <v>-12.367318435754191</v>
      </c>
      <c r="P917" s="53">
        <f t="shared" si="317"/>
        <v>-12.367318435754191</v>
      </c>
      <c r="Q917" s="53">
        <f t="shared" si="317"/>
        <v>-12.367318435754191</v>
      </c>
      <c r="R917" s="53">
        <f t="shared" si="317"/>
        <v>-12.367318435754191</v>
      </c>
      <c r="S917" s="53">
        <f t="shared" si="317"/>
        <v>-12.367318435754191</v>
      </c>
      <c r="T917" s="53">
        <f t="shared" si="317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18">SUM(G910:G917)</f>
        <v>-1611.0343941858061</v>
      </c>
      <c r="H918" s="48">
        <f t="shared" si="318"/>
        <v>-1611.0343941858061</v>
      </c>
      <c r="I918" s="48">
        <f t="shared" si="318"/>
        <v>-1611.0343941858061</v>
      </c>
      <c r="J918" s="48">
        <f t="shared" si="318"/>
        <v>-1611.0343941858061</v>
      </c>
      <c r="K918" s="48">
        <f t="shared" si="318"/>
        <v>-1611.0343941858061</v>
      </c>
      <c r="L918" s="48">
        <f t="shared" si="318"/>
        <v>-1611.0343941858061</v>
      </c>
      <c r="M918" s="48">
        <f t="shared" si="318"/>
        <v>-1611.0343941858061</v>
      </c>
      <c r="N918" s="48">
        <f t="shared" si="318"/>
        <v>-1611.0343941858061</v>
      </c>
      <c r="O918" s="48">
        <f t="shared" si="318"/>
        <v>-1611.0343941858061</v>
      </c>
      <c r="P918" s="48">
        <f t="shared" si="318"/>
        <v>-1611.0343941858061</v>
      </c>
      <c r="Q918" s="48">
        <f t="shared" si="318"/>
        <v>-1611.0343941858061</v>
      </c>
      <c r="R918" s="48">
        <f t="shared" si="318"/>
        <v>-1611.0343941858061</v>
      </c>
      <c r="S918" s="48">
        <f t="shared" si="318"/>
        <v>-1611.0343941858061</v>
      </c>
      <c r="T918" s="48">
        <f t="shared" si="318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Assumptions!C212</f>
        <v>Replanting coach salary</v>
      </c>
      <c r="C920" s="46" t="s">
        <v>39</v>
      </c>
      <c r="D920" s="46"/>
      <c r="E920" s="49"/>
      <c r="F920" s="48">
        <f t="shared" ref="F920:T935" ca="1" si="319">SUMIF($B$844:$B$860,$B920,F$844:F$860)+SUMIF($B$889:$B$906,$B920,F$889:F$906)</f>
        <v>-461.91806331471133</v>
      </c>
      <c r="G920" s="48">
        <f t="shared" ca="1" si="319"/>
        <v>0</v>
      </c>
      <c r="H920" s="48">
        <f t="shared" ca="1" si="319"/>
        <v>0</v>
      </c>
      <c r="I920" s="48">
        <f t="shared" ca="1" si="319"/>
        <v>0</v>
      </c>
      <c r="J920" s="48">
        <f t="shared" ca="1" si="319"/>
        <v>0</v>
      </c>
      <c r="K920" s="48">
        <f t="shared" ca="1" si="319"/>
        <v>0</v>
      </c>
      <c r="L920" s="48">
        <f t="shared" ca="1" si="319"/>
        <v>0</v>
      </c>
      <c r="M920" s="48">
        <f t="shared" ca="1" si="319"/>
        <v>0</v>
      </c>
      <c r="N920" s="48">
        <f t="shared" ca="1" si="319"/>
        <v>0</v>
      </c>
      <c r="O920" s="48">
        <f t="shared" ca="1" si="319"/>
        <v>0</v>
      </c>
      <c r="P920" s="48">
        <f t="shared" ca="1" si="319"/>
        <v>0</v>
      </c>
      <c r="Q920" s="48">
        <f t="shared" ca="1" si="319"/>
        <v>0</v>
      </c>
      <c r="R920" s="48">
        <f t="shared" ca="1" si="319"/>
        <v>0</v>
      </c>
      <c r="S920" s="48">
        <f t="shared" ca="1" si="319"/>
        <v>0</v>
      </c>
      <c r="T920" s="48">
        <f t="shared" ca="1" si="319"/>
        <v>-4430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Assumptions!C213</f>
        <v>Cocoa seedlings</v>
      </c>
      <c r="C921" s="46" t="s">
        <v>39</v>
      </c>
      <c r="D921" s="46"/>
      <c r="E921" s="49"/>
      <c r="F921" s="48">
        <f t="shared" ca="1" si="319"/>
        <v>-1675.977653631285</v>
      </c>
      <c r="G921" s="48">
        <f t="shared" ca="1" si="319"/>
        <v>0</v>
      </c>
      <c r="H921" s="48">
        <f t="shared" ca="1" si="319"/>
        <v>0</v>
      </c>
      <c r="I921" s="48">
        <f t="shared" ca="1" si="319"/>
        <v>0</v>
      </c>
      <c r="J921" s="48">
        <f t="shared" ca="1" si="319"/>
        <v>0</v>
      </c>
      <c r="K921" s="48">
        <f t="shared" ca="1" si="319"/>
        <v>0</v>
      </c>
      <c r="L921" s="48">
        <f t="shared" ca="1" si="319"/>
        <v>0</v>
      </c>
      <c r="M921" s="48">
        <f t="shared" ca="1" si="319"/>
        <v>0</v>
      </c>
      <c r="N921" s="48">
        <f t="shared" ca="1" si="319"/>
        <v>0</v>
      </c>
      <c r="O921" s="48">
        <f t="shared" ca="1" si="319"/>
        <v>0</v>
      </c>
      <c r="P921" s="48">
        <f t="shared" ca="1" si="319"/>
        <v>0</v>
      </c>
      <c r="Q921" s="48">
        <f t="shared" ca="1" si="319"/>
        <v>0</v>
      </c>
      <c r="R921" s="48">
        <f t="shared" ca="1" si="319"/>
        <v>0</v>
      </c>
      <c r="S921" s="48">
        <f t="shared" ca="1" si="319"/>
        <v>0</v>
      </c>
      <c r="T921" s="48">
        <f t="shared" ca="1" si="319"/>
        <v>-4430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Assumptions!C215</f>
        <v>Banana shoots</v>
      </c>
      <c r="C922" s="46" t="s">
        <v>39</v>
      </c>
      <c r="D922" s="46"/>
      <c r="E922" s="49"/>
      <c r="F922" s="48">
        <f t="shared" ca="1" si="319"/>
        <v>-409.68342644320296</v>
      </c>
      <c r="G922" s="48">
        <f t="shared" ca="1" si="319"/>
        <v>0</v>
      </c>
      <c r="H922" s="48">
        <f t="shared" ca="1" si="319"/>
        <v>0</v>
      </c>
      <c r="I922" s="48">
        <f t="shared" ca="1" si="319"/>
        <v>0</v>
      </c>
      <c r="J922" s="48">
        <f t="shared" ca="1" si="319"/>
        <v>0</v>
      </c>
      <c r="K922" s="48">
        <f t="shared" ca="1" si="319"/>
        <v>0</v>
      </c>
      <c r="L922" s="48">
        <f t="shared" ca="1" si="319"/>
        <v>0</v>
      </c>
      <c r="M922" s="48">
        <f t="shared" ca="1" si="319"/>
        <v>0</v>
      </c>
      <c r="N922" s="48">
        <f t="shared" ca="1" si="319"/>
        <v>0</v>
      </c>
      <c r="O922" s="48">
        <f t="shared" ca="1" si="319"/>
        <v>0</v>
      </c>
      <c r="P922" s="48">
        <f t="shared" ca="1" si="319"/>
        <v>0</v>
      </c>
      <c r="Q922" s="48">
        <f t="shared" ca="1" si="319"/>
        <v>0</v>
      </c>
      <c r="R922" s="48">
        <f t="shared" ca="1" si="319"/>
        <v>0</v>
      </c>
      <c r="S922" s="48">
        <f t="shared" ca="1" si="319"/>
        <v>0</v>
      </c>
      <c r="T922" s="48">
        <f t="shared" ca="1" si="319"/>
        <v>-4430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Assumptions!C186</f>
        <v>Shade trees</v>
      </c>
      <c r="C923" s="46" t="s">
        <v>39</v>
      </c>
      <c r="D923" s="46"/>
      <c r="E923" s="49"/>
      <c r="F923" s="48">
        <f t="shared" ca="1" si="319"/>
        <v>0</v>
      </c>
      <c r="G923" s="48">
        <f t="shared" ca="1" si="319"/>
        <v>0</v>
      </c>
      <c r="H923" s="48">
        <f t="shared" ca="1" si="319"/>
        <v>0</v>
      </c>
      <c r="I923" s="48">
        <f t="shared" ca="1" si="319"/>
        <v>0</v>
      </c>
      <c r="J923" s="48">
        <f t="shared" ca="1" si="319"/>
        <v>0</v>
      </c>
      <c r="K923" s="48">
        <f t="shared" ca="1" si="319"/>
        <v>0</v>
      </c>
      <c r="L923" s="48">
        <f t="shared" ca="1" si="319"/>
        <v>0</v>
      </c>
      <c r="M923" s="48">
        <f t="shared" ca="1" si="319"/>
        <v>0</v>
      </c>
      <c r="N923" s="48">
        <f t="shared" ca="1" si="319"/>
        <v>0</v>
      </c>
      <c r="O923" s="48">
        <f t="shared" ca="1" si="319"/>
        <v>0</v>
      </c>
      <c r="P923" s="48">
        <f t="shared" ca="1" si="319"/>
        <v>0</v>
      </c>
      <c r="Q923" s="48">
        <f t="shared" ca="1" si="319"/>
        <v>0</v>
      </c>
      <c r="R923" s="48">
        <f t="shared" ca="1" si="319"/>
        <v>0</v>
      </c>
      <c r="S923" s="48">
        <f t="shared" ca="1" si="319"/>
        <v>0</v>
      </c>
      <c r="T923" s="48">
        <f t="shared" ca="1" si="319"/>
        <v>-4430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Assumptions!C216</f>
        <v>Gliricidia sticks</v>
      </c>
      <c r="C924" s="46" t="s">
        <v>39</v>
      </c>
      <c r="D924" s="46"/>
      <c r="E924" s="49"/>
      <c r="F924" s="48">
        <f t="shared" ca="1" si="319"/>
        <v>-204.84171322160148</v>
      </c>
      <c r="G924" s="48">
        <f t="shared" ca="1" si="319"/>
        <v>0</v>
      </c>
      <c r="H924" s="48">
        <f t="shared" ca="1" si="319"/>
        <v>0</v>
      </c>
      <c r="I924" s="48">
        <f t="shared" ca="1" si="319"/>
        <v>0</v>
      </c>
      <c r="J924" s="48">
        <f t="shared" ca="1" si="319"/>
        <v>0</v>
      </c>
      <c r="K924" s="48">
        <f t="shared" ca="1" si="319"/>
        <v>0</v>
      </c>
      <c r="L924" s="48">
        <f t="shared" ca="1" si="319"/>
        <v>0</v>
      </c>
      <c r="M924" s="48">
        <f t="shared" ca="1" si="319"/>
        <v>0</v>
      </c>
      <c r="N924" s="48">
        <f t="shared" ca="1" si="319"/>
        <v>0</v>
      </c>
      <c r="O924" s="48">
        <f t="shared" ca="1" si="319"/>
        <v>0</v>
      </c>
      <c r="P924" s="48">
        <f t="shared" ca="1" si="319"/>
        <v>0</v>
      </c>
      <c r="Q924" s="48">
        <f t="shared" ca="1" si="319"/>
        <v>0</v>
      </c>
      <c r="R924" s="48">
        <f t="shared" ca="1" si="319"/>
        <v>0</v>
      </c>
      <c r="S924" s="48">
        <f t="shared" ca="1" si="319"/>
        <v>0</v>
      </c>
      <c r="T924" s="48">
        <f t="shared" ca="1" si="319"/>
        <v>-4430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Assumptions!C217</f>
        <v>Timber seedlings</v>
      </c>
      <c r="C925" s="46" t="s">
        <v>39</v>
      </c>
      <c r="D925" s="46"/>
      <c r="E925" s="49"/>
      <c r="F925" s="48">
        <f t="shared" ca="1" si="319"/>
        <v>-355.91247672253257</v>
      </c>
      <c r="G925" s="48">
        <f t="shared" ca="1" si="319"/>
        <v>0</v>
      </c>
      <c r="H925" s="48">
        <f t="shared" ca="1" si="319"/>
        <v>0</v>
      </c>
      <c r="I925" s="48">
        <f t="shared" ca="1" si="319"/>
        <v>0</v>
      </c>
      <c r="J925" s="48">
        <f t="shared" ca="1" si="319"/>
        <v>0</v>
      </c>
      <c r="K925" s="48">
        <f t="shared" ca="1" si="319"/>
        <v>0</v>
      </c>
      <c r="L925" s="48">
        <f t="shared" ca="1" si="319"/>
        <v>0</v>
      </c>
      <c r="M925" s="48">
        <f t="shared" ca="1" si="319"/>
        <v>0</v>
      </c>
      <c r="N925" s="48">
        <f t="shared" ca="1" si="319"/>
        <v>0</v>
      </c>
      <c r="O925" s="48">
        <f t="shared" ca="1" si="319"/>
        <v>0</v>
      </c>
      <c r="P925" s="48">
        <f t="shared" ca="1" si="319"/>
        <v>0</v>
      </c>
      <c r="Q925" s="48">
        <f t="shared" ca="1" si="319"/>
        <v>0</v>
      </c>
      <c r="R925" s="48">
        <f t="shared" ca="1" si="319"/>
        <v>0</v>
      </c>
      <c r="S925" s="48">
        <f t="shared" ca="1" si="319"/>
        <v>0</v>
      </c>
      <c r="T925" s="48">
        <f t="shared" ca="1" si="319"/>
        <v>-4430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Assumptions!C218</f>
        <v>Maize kit</v>
      </c>
      <c r="C926" s="46" t="s">
        <v>39</v>
      </c>
      <c r="D926" s="46"/>
      <c r="E926" s="49"/>
      <c r="F926" s="48">
        <f t="shared" ca="1" si="319"/>
        <v>-465.54934823091241</v>
      </c>
      <c r="G926" s="48">
        <f t="shared" ca="1" si="319"/>
        <v>0</v>
      </c>
      <c r="H926" s="48">
        <f t="shared" ca="1" si="319"/>
        <v>0</v>
      </c>
      <c r="I926" s="48">
        <f t="shared" ca="1" si="319"/>
        <v>0</v>
      </c>
      <c r="J926" s="48">
        <f t="shared" ca="1" si="319"/>
        <v>0</v>
      </c>
      <c r="K926" s="48">
        <f t="shared" ca="1" si="319"/>
        <v>0</v>
      </c>
      <c r="L926" s="48">
        <f t="shared" ca="1" si="319"/>
        <v>0</v>
      </c>
      <c r="M926" s="48">
        <f t="shared" ca="1" si="319"/>
        <v>0</v>
      </c>
      <c r="N926" s="48">
        <f t="shared" ca="1" si="319"/>
        <v>0</v>
      </c>
      <c r="O926" s="48">
        <f t="shared" ca="1" si="319"/>
        <v>0</v>
      </c>
      <c r="P926" s="48">
        <f t="shared" ca="1" si="319"/>
        <v>0</v>
      </c>
      <c r="Q926" s="48">
        <f t="shared" ca="1" si="319"/>
        <v>0</v>
      </c>
      <c r="R926" s="48">
        <f t="shared" ca="1" si="319"/>
        <v>0</v>
      </c>
      <c r="S926" s="48">
        <f t="shared" ca="1" si="319"/>
        <v>0</v>
      </c>
      <c r="T926" s="48">
        <f t="shared" ca="1" si="319"/>
        <v>-4430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Assumptions!C219</f>
        <v>TSP cost</v>
      </c>
      <c r="C927" s="46" t="s">
        <v>39</v>
      </c>
      <c r="D927" s="46"/>
      <c r="E927" s="49"/>
      <c r="F927" s="48">
        <f t="shared" ca="1" si="319"/>
        <v>-135.94040968342645</v>
      </c>
      <c r="G927" s="48">
        <f t="shared" ca="1" si="319"/>
        <v>0</v>
      </c>
      <c r="H927" s="48">
        <f t="shared" ca="1" si="319"/>
        <v>0</v>
      </c>
      <c r="I927" s="48">
        <f t="shared" ca="1" si="319"/>
        <v>0</v>
      </c>
      <c r="J927" s="48">
        <f t="shared" ca="1" si="319"/>
        <v>0</v>
      </c>
      <c r="K927" s="48">
        <f t="shared" ca="1" si="319"/>
        <v>0</v>
      </c>
      <c r="L927" s="48">
        <f t="shared" ca="1" si="319"/>
        <v>0</v>
      </c>
      <c r="M927" s="48">
        <f t="shared" ca="1" si="319"/>
        <v>0</v>
      </c>
      <c r="N927" s="48">
        <f t="shared" ca="1" si="319"/>
        <v>0</v>
      </c>
      <c r="O927" s="48">
        <f t="shared" ca="1" si="319"/>
        <v>0</v>
      </c>
      <c r="P927" s="48">
        <f t="shared" ca="1" si="319"/>
        <v>0</v>
      </c>
      <c r="Q927" s="48">
        <f t="shared" ca="1" si="319"/>
        <v>0</v>
      </c>
      <c r="R927" s="48">
        <f t="shared" ca="1" si="319"/>
        <v>0</v>
      </c>
      <c r="S927" s="48">
        <f t="shared" ca="1" si="319"/>
        <v>0</v>
      </c>
      <c r="T927" s="48">
        <f t="shared" ca="1" si="319"/>
        <v>-4430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Assumptions!C220</f>
        <v>Labor</v>
      </c>
      <c r="C928" s="46" t="s">
        <v>39</v>
      </c>
      <c r="D928" s="46"/>
      <c r="E928" s="49"/>
      <c r="F928" s="48">
        <f t="shared" ca="1" si="319"/>
        <v>-1285.2979515828679</v>
      </c>
      <c r="G928" s="48">
        <f t="shared" ca="1" si="319"/>
        <v>0</v>
      </c>
      <c r="H928" s="48">
        <f t="shared" ca="1" si="319"/>
        <v>0</v>
      </c>
      <c r="I928" s="48">
        <f t="shared" ca="1" si="319"/>
        <v>0</v>
      </c>
      <c r="J928" s="48">
        <f t="shared" ca="1" si="319"/>
        <v>0</v>
      </c>
      <c r="K928" s="48">
        <f t="shared" ca="1" si="319"/>
        <v>0</v>
      </c>
      <c r="L928" s="48">
        <f t="shared" ca="1" si="319"/>
        <v>0</v>
      </c>
      <c r="M928" s="48">
        <f t="shared" ca="1" si="319"/>
        <v>0</v>
      </c>
      <c r="N928" s="48">
        <f t="shared" ca="1" si="319"/>
        <v>0</v>
      </c>
      <c r="O928" s="48">
        <f t="shared" ca="1" si="319"/>
        <v>0</v>
      </c>
      <c r="P928" s="48">
        <f t="shared" ca="1" si="319"/>
        <v>0</v>
      </c>
      <c r="Q928" s="48">
        <f t="shared" ca="1" si="319"/>
        <v>0</v>
      </c>
      <c r="R928" s="48">
        <f t="shared" ca="1" si="319"/>
        <v>0</v>
      </c>
      <c r="S928" s="48">
        <f t="shared" ca="1" si="319"/>
        <v>0</v>
      </c>
      <c r="T928" s="48">
        <f t="shared" ca="1" si="319"/>
        <v>-4430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Assumptions!C221</f>
        <v>Equipment</v>
      </c>
      <c r="C929" s="46" t="s">
        <v>39</v>
      </c>
      <c r="D929" s="46"/>
      <c r="E929" s="49"/>
      <c r="F929" s="48">
        <f t="shared" ca="1" si="319"/>
        <v>-339.85349937926748</v>
      </c>
      <c r="G929" s="48">
        <f t="shared" ca="1" si="319"/>
        <v>0</v>
      </c>
      <c r="H929" s="48">
        <f t="shared" ca="1" si="319"/>
        <v>0</v>
      </c>
      <c r="I929" s="48">
        <f t="shared" ca="1" si="319"/>
        <v>0</v>
      </c>
      <c r="J929" s="48">
        <f t="shared" ca="1" si="319"/>
        <v>0</v>
      </c>
      <c r="K929" s="48">
        <f t="shared" ca="1" si="319"/>
        <v>0</v>
      </c>
      <c r="L929" s="48">
        <f t="shared" ca="1" si="319"/>
        <v>0</v>
      </c>
      <c r="M929" s="48">
        <f t="shared" ca="1" si="319"/>
        <v>0</v>
      </c>
      <c r="N929" s="48">
        <f t="shared" ca="1" si="319"/>
        <v>0</v>
      </c>
      <c r="O929" s="48">
        <f t="shared" ca="1" si="319"/>
        <v>0</v>
      </c>
      <c r="P929" s="48">
        <f t="shared" ca="1" si="319"/>
        <v>0</v>
      </c>
      <c r="Q929" s="48">
        <f t="shared" ca="1" si="319"/>
        <v>0</v>
      </c>
      <c r="R929" s="48">
        <f t="shared" ca="1" si="319"/>
        <v>0</v>
      </c>
      <c r="S929" s="48">
        <f t="shared" ca="1" si="319"/>
        <v>0</v>
      </c>
      <c r="T929" s="48">
        <f t="shared" ca="1" si="319"/>
        <v>-4430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Assumptions!C222</f>
        <v>Transport</v>
      </c>
      <c r="C930" s="46" t="s">
        <v>39</v>
      </c>
      <c r="D930" s="46"/>
      <c r="E930" s="49"/>
      <c r="F930" s="48">
        <f t="shared" ca="1" si="319"/>
        <v>-409.40680022683347</v>
      </c>
      <c r="G930" s="48">
        <f t="shared" ca="1" si="319"/>
        <v>0</v>
      </c>
      <c r="H930" s="48">
        <f t="shared" ca="1" si="319"/>
        <v>0</v>
      </c>
      <c r="I930" s="48">
        <f t="shared" ca="1" si="319"/>
        <v>0</v>
      </c>
      <c r="J930" s="48">
        <f t="shared" ca="1" si="319"/>
        <v>0</v>
      </c>
      <c r="K930" s="48">
        <f t="shared" ca="1" si="319"/>
        <v>0</v>
      </c>
      <c r="L930" s="48">
        <f t="shared" ca="1" si="319"/>
        <v>0</v>
      </c>
      <c r="M930" s="48">
        <f t="shared" ca="1" si="319"/>
        <v>0</v>
      </c>
      <c r="N930" s="48">
        <f t="shared" ca="1" si="319"/>
        <v>0</v>
      </c>
      <c r="O930" s="48">
        <f t="shared" ca="1" si="319"/>
        <v>0</v>
      </c>
      <c r="P930" s="48">
        <f t="shared" ca="1" si="319"/>
        <v>0</v>
      </c>
      <c r="Q930" s="48">
        <f t="shared" ca="1" si="319"/>
        <v>0</v>
      </c>
      <c r="R930" s="48">
        <f t="shared" ca="1" si="319"/>
        <v>0</v>
      </c>
      <c r="S930" s="48">
        <f t="shared" ca="1" si="319"/>
        <v>0</v>
      </c>
      <c r="T930" s="48">
        <f t="shared" ca="1" si="319"/>
        <v>-4430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Assumptions!C223</f>
        <v>Consumables</v>
      </c>
      <c r="C931" s="46" t="s">
        <v>39</v>
      </c>
      <c r="D931" s="46"/>
      <c r="E931" s="49"/>
      <c r="F931" s="48">
        <f t="shared" ca="1" si="319"/>
        <v>-627.80074487895718</v>
      </c>
      <c r="G931" s="48">
        <f t="shared" ca="1" si="319"/>
        <v>0</v>
      </c>
      <c r="H931" s="48">
        <f t="shared" ca="1" si="319"/>
        <v>0</v>
      </c>
      <c r="I931" s="48">
        <f t="shared" ca="1" si="319"/>
        <v>0</v>
      </c>
      <c r="J931" s="48">
        <f t="shared" ca="1" si="319"/>
        <v>0</v>
      </c>
      <c r="K931" s="48">
        <f t="shared" ca="1" si="319"/>
        <v>0</v>
      </c>
      <c r="L931" s="48">
        <f t="shared" ca="1" si="319"/>
        <v>0</v>
      </c>
      <c r="M931" s="48">
        <f t="shared" ca="1" si="319"/>
        <v>0</v>
      </c>
      <c r="N931" s="48">
        <f t="shared" ca="1" si="319"/>
        <v>0</v>
      </c>
      <c r="O931" s="48">
        <f t="shared" ca="1" si="319"/>
        <v>0</v>
      </c>
      <c r="P931" s="48">
        <f t="shared" ca="1" si="319"/>
        <v>0</v>
      </c>
      <c r="Q931" s="48">
        <f t="shared" ca="1" si="319"/>
        <v>0</v>
      </c>
      <c r="R931" s="48">
        <f t="shared" ca="1" si="319"/>
        <v>0</v>
      </c>
      <c r="S931" s="48">
        <f t="shared" ca="1" si="319"/>
        <v>0</v>
      </c>
      <c r="T931" s="48">
        <f t="shared" ca="1" si="319"/>
        <v>-4430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Assumptions!C224</f>
        <v>Watering</v>
      </c>
      <c r="C932" s="46" t="s">
        <v>39</v>
      </c>
      <c r="D932" s="46"/>
      <c r="E932" s="49"/>
      <c r="F932" s="48">
        <f t="shared" ca="1" si="319"/>
        <v>0</v>
      </c>
      <c r="G932" s="48">
        <f t="shared" ca="1" si="319"/>
        <v>0</v>
      </c>
      <c r="H932" s="48">
        <f t="shared" ca="1" si="319"/>
        <v>0</v>
      </c>
      <c r="I932" s="48">
        <f t="shared" ca="1" si="319"/>
        <v>0</v>
      </c>
      <c r="J932" s="48">
        <f t="shared" ca="1" si="319"/>
        <v>0</v>
      </c>
      <c r="K932" s="48">
        <f t="shared" ca="1" si="319"/>
        <v>0</v>
      </c>
      <c r="L932" s="48">
        <f t="shared" ca="1" si="319"/>
        <v>0</v>
      </c>
      <c r="M932" s="48">
        <f t="shared" ca="1" si="319"/>
        <v>0</v>
      </c>
      <c r="N932" s="48">
        <f t="shared" ca="1" si="319"/>
        <v>0</v>
      </c>
      <c r="O932" s="48">
        <f t="shared" ca="1" si="319"/>
        <v>0</v>
      </c>
      <c r="P932" s="48">
        <f t="shared" ca="1" si="319"/>
        <v>0</v>
      </c>
      <c r="Q932" s="48">
        <f t="shared" ca="1" si="319"/>
        <v>0</v>
      </c>
      <c r="R932" s="48">
        <f t="shared" ca="1" si="319"/>
        <v>0</v>
      </c>
      <c r="S932" s="48">
        <f t="shared" ca="1" si="319"/>
        <v>0</v>
      </c>
      <c r="T932" s="48">
        <f t="shared" ca="1" si="319"/>
        <v>-4430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Assumptions!C225</f>
        <v>Working capital costs</v>
      </c>
      <c r="C933" s="46" t="s">
        <v>39</v>
      </c>
      <c r="D933" s="46"/>
      <c r="E933" s="49"/>
      <c r="F933" s="48">
        <f t="shared" ca="1" si="319"/>
        <v>-175.23500740117896</v>
      </c>
      <c r="G933" s="48">
        <f t="shared" ca="1" si="319"/>
        <v>0</v>
      </c>
      <c r="H933" s="48">
        <f t="shared" ca="1" si="319"/>
        <v>0</v>
      </c>
      <c r="I933" s="48">
        <f t="shared" ca="1" si="319"/>
        <v>0</v>
      </c>
      <c r="J933" s="48">
        <f t="shared" ca="1" si="319"/>
        <v>0</v>
      </c>
      <c r="K933" s="48">
        <f t="shared" ca="1" si="319"/>
        <v>0</v>
      </c>
      <c r="L933" s="48">
        <f t="shared" ca="1" si="319"/>
        <v>0</v>
      </c>
      <c r="M933" s="48">
        <f t="shared" ca="1" si="319"/>
        <v>0</v>
      </c>
      <c r="N933" s="48">
        <f t="shared" ca="1" si="319"/>
        <v>0</v>
      </c>
      <c r="O933" s="48">
        <f t="shared" ca="1" si="319"/>
        <v>0</v>
      </c>
      <c r="P933" s="48">
        <f t="shared" ca="1" si="319"/>
        <v>0</v>
      </c>
      <c r="Q933" s="48">
        <f t="shared" ca="1" si="319"/>
        <v>0</v>
      </c>
      <c r="R933" s="48">
        <f t="shared" ca="1" si="319"/>
        <v>0</v>
      </c>
      <c r="S933" s="48">
        <f t="shared" ca="1" si="319"/>
        <v>0</v>
      </c>
      <c r="T933" s="48">
        <f t="shared" ca="1" si="319"/>
        <v>-4430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Assumptions!C226</f>
        <v>Credit management costs</v>
      </c>
      <c r="C934" s="46" t="s">
        <v>39</v>
      </c>
      <c r="D934" s="46"/>
      <c r="E934" s="49"/>
      <c r="F934" s="48">
        <f t="shared" ca="1" si="319"/>
        <v>-11.545623836126628</v>
      </c>
      <c r="G934" s="48">
        <f t="shared" ca="1" si="319"/>
        <v>0</v>
      </c>
      <c r="H934" s="48">
        <f t="shared" ca="1" si="319"/>
        <v>0</v>
      </c>
      <c r="I934" s="48">
        <f t="shared" ca="1" si="319"/>
        <v>0</v>
      </c>
      <c r="J934" s="48">
        <f t="shared" ca="1" si="319"/>
        <v>0</v>
      </c>
      <c r="K934" s="48">
        <f t="shared" ca="1" si="319"/>
        <v>0</v>
      </c>
      <c r="L934" s="48">
        <f t="shared" ca="1" si="319"/>
        <v>0</v>
      </c>
      <c r="M934" s="48">
        <f t="shared" ca="1" si="319"/>
        <v>0</v>
      </c>
      <c r="N934" s="48">
        <f t="shared" ca="1" si="319"/>
        <v>0</v>
      </c>
      <c r="O934" s="48">
        <f t="shared" ca="1" si="319"/>
        <v>0</v>
      </c>
      <c r="P934" s="48">
        <f t="shared" ca="1" si="319"/>
        <v>0</v>
      </c>
      <c r="Q934" s="48">
        <f t="shared" ca="1" si="319"/>
        <v>0</v>
      </c>
      <c r="R934" s="48">
        <f t="shared" ca="1" si="319"/>
        <v>0</v>
      </c>
      <c r="S934" s="48">
        <f t="shared" ca="1" si="319"/>
        <v>0</v>
      </c>
      <c r="T934" s="48">
        <f t="shared" ca="1" si="319"/>
        <v>-4430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Assumptions!C227</f>
        <v>Bad debt</v>
      </c>
      <c r="C935" s="46" t="s">
        <v>39</v>
      </c>
      <c r="D935" s="46"/>
      <c r="E935" s="49"/>
      <c r="F935" s="48">
        <f t="shared" ca="1" si="319"/>
        <v>-400.35126365534222</v>
      </c>
      <c r="G935" s="48">
        <f t="shared" ca="1" si="319"/>
        <v>0</v>
      </c>
      <c r="H935" s="48">
        <f t="shared" ca="1" si="319"/>
        <v>0</v>
      </c>
      <c r="I935" s="48">
        <f t="shared" ca="1" si="319"/>
        <v>0</v>
      </c>
      <c r="J935" s="48">
        <f t="shared" ca="1" si="319"/>
        <v>0</v>
      </c>
      <c r="K935" s="48">
        <f t="shared" ca="1" si="319"/>
        <v>0</v>
      </c>
      <c r="L935" s="48">
        <f t="shared" ca="1" si="319"/>
        <v>0</v>
      </c>
      <c r="M935" s="48">
        <f t="shared" ca="1" si="319"/>
        <v>0</v>
      </c>
      <c r="N935" s="48">
        <f t="shared" ca="1" si="319"/>
        <v>0</v>
      </c>
      <c r="O935" s="48">
        <f t="shared" ca="1" si="319"/>
        <v>0</v>
      </c>
      <c r="P935" s="48">
        <f t="shared" ca="1" si="319"/>
        <v>0</v>
      </c>
      <c r="Q935" s="48">
        <f t="shared" ca="1" si="319"/>
        <v>0</v>
      </c>
      <c r="R935" s="48">
        <f t="shared" ca="1" si="319"/>
        <v>0</v>
      </c>
      <c r="S935" s="48">
        <f t="shared" ca="1" si="319"/>
        <v>0</v>
      </c>
      <c r="T935" s="48">
        <f t="shared" ca="1" si="319"/>
        <v>-4430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20">SUMIF($B$844:$B$860,$B936,F$844:F$860)+SUMIF($B$889:$B$906,$B936,F$889:F$906)</f>
        <v>-637.21820873155991</v>
      </c>
      <c r="G936" s="48">
        <f t="shared" ca="1" si="320"/>
        <v>0</v>
      </c>
      <c r="H936" s="48">
        <f t="shared" ca="1" si="320"/>
        <v>0</v>
      </c>
      <c r="I936" s="48">
        <f t="shared" ca="1" si="320"/>
        <v>0</v>
      </c>
      <c r="J936" s="48">
        <f t="shared" ca="1" si="320"/>
        <v>0</v>
      </c>
      <c r="K936" s="48">
        <f t="shared" ca="1" si="320"/>
        <v>0</v>
      </c>
      <c r="L936" s="48">
        <f t="shared" ca="1" si="320"/>
        <v>0</v>
      </c>
      <c r="M936" s="48">
        <f t="shared" ca="1" si="320"/>
        <v>0</v>
      </c>
      <c r="N936" s="48">
        <f t="shared" ca="1" si="320"/>
        <v>0</v>
      </c>
      <c r="O936" s="48">
        <f t="shared" ca="1" si="320"/>
        <v>0</v>
      </c>
      <c r="P936" s="48">
        <f t="shared" ca="1" si="320"/>
        <v>0</v>
      </c>
      <c r="Q936" s="48">
        <f t="shared" ca="1" si="320"/>
        <v>0</v>
      </c>
      <c r="R936" s="48">
        <f t="shared" ca="1" si="320"/>
        <v>0</v>
      </c>
      <c r="S936" s="48">
        <f t="shared" ca="1" si="320"/>
        <v>0</v>
      </c>
      <c r="T936" s="48">
        <f t="shared" ca="1" si="320"/>
        <v>-4430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-1808.9189490987494</v>
      </c>
      <c r="G937" s="53">
        <f t="shared" ref="G937:T937" ca="1" si="321">SUMIF($B$844:$B$861,$B937,G$844:G$861)+SUMIF($B$889:$B$906,$B937,G$889:G$906)</f>
        <v>0</v>
      </c>
      <c r="H937" s="53">
        <f t="shared" ca="1" si="321"/>
        <v>0</v>
      </c>
      <c r="I937" s="53">
        <f t="shared" ca="1" si="321"/>
        <v>0</v>
      </c>
      <c r="J937" s="53">
        <f t="shared" ca="1" si="321"/>
        <v>0</v>
      </c>
      <c r="K937" s="53">
        <f t="shared" ca="1" si="321"/>
        <v>0</v>
      </c>
      <c r="L937" s="53">
        <f t="shared" ca="1" si="321"/>
        <v>0</v>
      </c>
      <c r="M937" s="53">
        <f t="shared" ca="1" si="321"/>
        <v>0</v>
      </c>
      <c r="N937" s="53">
        <f t="shared" ca="1" si="321"/>
        <v>0</v>
      </c>
      <c r="O937" s="53">
        <f t="shared" ca="1" si="321"/>
        <v>0</v>
      </c>
      <c r="P937" s="53">
        <f t="shared" ca="1" si="321"/>
        <v>0</v>
      </c>
      <c r="Q937" s="53">
        <f t="shared" ca="1" si="321"/>
        <v>0</v>
      </c>
      <c r="R937" s="53">
        <f t="shared" ca="1" si="321"/>
        <v>0</v>
      </c>
      <c r="S937" s="53">
        <f t="shared" ca="1" si="321"/>
        <v>0</v>
      </c>
      <c r="T937" s="53">
        <f t="shared" ca="1" si="321"/>
        <v>-4430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-1808.9189490987494</v>
      </c>
      <c r="G938" s="48">
        <f t="shared" ref="G938:T938" ca="1" si="322">G937</f>
        <v>0</v>
      </c>
      <c r="H938" s="48">
        <f t="shared" ca="1" si="322"/>
        <v>0</v>
      </c>
      <c r="I938" s="48">
        <f t="shared" ca="1" si="322"/>
        <v>0</v>
      </c>
      <c r="J938" s="48">
        <f t="shared" ca="1" si="322"/>
        <v>0</v>
      </c>
      <c r="K938" s="48">
        <f t="shared" ca="1" si="322"/>
        <v>0</v>
      </c>
      <c r="L938" s="48">
        <f t="shared" ca="1" si="322"/>
        <v>0</v>
      </c>
      <c r="M938" s="48">
        <f t="shared" ca="1" si="322"/>
        <v>0</v>
      </c>
      <c r="N938" s="48">
        <f t="shared" ca="1" si="322"/>
        <v>0</v>
      </c>
      <c r="O938" s="48">
        <f t="shared" ca="1" si="322"/>
        <v>0</v>
      </c>
      <c r="P938" s="48">
        <f t="shared" ca="1" si="322"/>
        <v>0</v>
      </c>
      <c r="Q938" s="48">
        <f t="shared" ca="1" si="322"/>
        <v>0</v>
      </c>
      <c r="R938" s="48">
        <f t="shared" ca="1" si="322"/>
        <v>0</v>
      </c>
      <c r="S938" s="48">
        <f t="shared" ca="1" si="322"/>
        <v>0</v>
      </c>
      <c r="T938" s="48">
        <f t="shared" ca="1" si="322"/>
        <v>-4430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23">SUM(F918,F938)</f>
        <v>-2109.0175890946111</v>
      </c>
      <c r="G940" s="55">
        <f t="shared" ca="1" si="323"/>
        <v>-1611.0343941858061</v>
      </c>
      <c r="H940" s="55">
        <f t="shared" ca="1" si="323"/>
        <v>-1611.0343941858061</v>
      </c>
      <c r="I940" s="55">
        <f t="shared" ca="1" si="323"/>
        <v>-1611.0343941858061</v>
      </c>
      <c r="J940" s="55">
        <f t="shared" ca="1" si="323"/>
        <v>-1611.0343941858061</v>
      </c>
      <c r="K940" s="55">
        <f t="shared" ca="1" si="323"/>
        <v>-1611.0343941858061</v>
      </c>
      <c r="L940" s="55">
        <f t="shared" ca="1" si="323"/>
        <v>-1611.0343941858061</v>
      </c>
      <c r="M940" s="55">
        <f t="shared" ca="1" si="323"/>
        <v>-1611.0343941858061</v>
      </c>
      <c r="N940" s="55">
        <f t="shared" ca="1" si="323"/>
        <v>-1611.0343941858061</v>
      </c>
      <c r="O940" s="55">
        <f t="shared" ca="1" si="323"/>
        <v>-1611.0343941858061</v>
      </c>
      <c r="P940" s="55">
        <f t="shared" ca="1" si="323"/>
        <v>-1611.0343941858061</v>
      </c>
      <c r="Q940" s="55">
        <f t="shared" ca="1" si="323"/>
        <v>-1611.0343941858061</v>
      </c>
      <c r="R940" s="55">
        <f t="shared" ca="1" si="323"/>
        <v>-1611.0343941858061</v>
      </c>
      <c r="S940" s="55">
        <f t="shared" ca="1" si="323"/>
        <v>-1611.0343941858061</v>
      </c>
      <c r="T940" s="55">
        <f t="shared" ca="1" si="323"/>
        <v>-6041.0343941858064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P&amp;L'!$E25*-Assumptions!F276</f>
        <v>0</v>
      </c>
      <c r="G944" s="15">
        <f>'Farm P&amp;L'!$E25*-Assumptions!G276</f>
        <v>0</v>
      </c>
      <c r="H944" s="15">
        <f>'Farm P&amp;L'!$E25*-Assumptions!H276</f>
        <v>0</v>
      </c>
      <c r="I944" s="15">
        <f>'Farm P&amp;L'!$E25*-Assumptions!I276</f>
        <v>0</v>
      </c>
      <c r="J944" s="15">
        <f>'Farm P&amp;L'!$E25*-Assumptions!J276</f>
        <v>0</v>
      </c>
      <c r="K944" s="15">
        <f>'Farm P&amp;L'!$E25*-Assumptions!K276</f>
        <v>0</v>
      </c>
      <c r="L944" s="15">
        <f>'Farm P&amp;L'!$E25*-Assumptions!L276</f>
        <v>0</v>
      </c>
      <c r="M944" s="15">
        <f>'Farm P&amp;L'!$E25*-Assumptions!M276</f>
        <v>0</v>
      </c>
      <c r="N944" s="15">
        <f>'Farm P&amp;L'!$E25*-Assumptions!N276</f>
        <v>0</v>
      </c>
      <c r="O944" s="15">
        <f>'Farm P&amp;L'!$E25*-Assumptions!O276</f>
        <v>0</v>
      </c>
      <c r="P944" s="15">
        <f>'Farm P&amp;L'!$E25*-Assumptions!P276</f>
        <v>0</v>
      </c>
      <c r="Q944" s="15">
        <f>'Farm P&amp;L'!$E25*-Assumptions!Q276</f>
        <v>0</v>
      </c>
      <c r="R944" s="15">
        <f>'Farm P&amp;L'!$E25*-Assumptions!R276</f>
        <v>0</v>
      </c>
      <c r="S944" s="15">
        <f>'Farm P&amp;L'!$E25*-Assumptions!S276</f>
        <v>0</v>
      </c>
      <c r="T944" s="15">
        <f>'Farm P&amp;L'!$E25*-Assumptions!T276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P&amp;L'!$E26*-Assumptions!F277</f>
        <v>0</v>
      </c>
      <c r="G945" s="15">
        <f>'Farm P&amp;L'!$E26*-Assumptions!G277</f>
        <v>0</v>
      </c>
      <c r="H945" s="15">
        <f>'Farm P&amp;L'!$E26*-Assumptions!H277</f>
        <v>0</v>
      </c>
      <c r="I945" s="15">
        <f>'Farm P&amp;L'!$E26*-Assumptions!I277</f>
        <v>0</v>
      </c>
      <c r="J945" s="15">
        <f>'Farm P&amp;L'!$E26*-Assumptions!J277</f>
        <v>0</v>
      </c>
      <c r="K945" s="15">
        <f>'Farm P&amp;L'!$E26*-Assumptions!K277</f>
        <v>0</v>
      </c>
      <c r="L945" s="15">
        <f>'Farm P&amp;L'!$E26*-Assumptions!L277</f>
        <v>0</v>
      </c>
      <c r="M945" s="15">
        <f>'Farm P&amp;L'!$E26*-Assumptions!M277</f>
        <v>0</v>
      </c>
      <c r="N945" s="15">
        <f>'Farm P&amp;L'!$E26*-Assumptions!N277</f>
        <v>0</v>
      </c>
      <c r="O945" s="15">
        <f>'Farm P&amp;L'!$E26*-Assumptions!O277</f>
        <v>0</v>
      </c>
      <c r="P945" s="15">
        <f>'Farm P&amp;L'!$E26*-Assumptions!P277</f>
        <v>0</v>
      </c>
      <c r="Q945" s="15">
        <f>'Farm P&amp;L'!$E26*-Assumptions!Q277</f>
        <v>0</v>
      </c>
      <c r="R945" s="15">
        <f>'Farm P&amp;L'!$E26*-Assumptions!R277</f>
        <v>0</v>
      </c>
      <c r="S945" s="15">
        <f>'Farm P&amp;L'!$E26*-Assumptions!S277</f>
        <v>0</v>
      </c>
      <c r="T945" s="15">
        <f>'Farm P&amp;L'!$E26*-Assumptions!T277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P&amp;L'!$E27*-Assumptions!F278</f>
        <v>0</v>
      </c>
      <c r="G946" s="15">
        <f>'Farm P&amp;L'!$E27*-Assumptions!G278</f>
        <v>0</v>
      </c>
      <c r="H946" s="15">
        <f>'Farm P&amp;L'!$E27*-Assumptions!H278</f>
        <v>0</v>
      </c>
      <c r="I946" s="15">
        <f>'Farm P&amp;L'!$E27*-Assumptions!I278</f>
        <v>0</v>
      </c>
      <c r="J946" s="15">
        <f>'Farm P&amp;L'!$E27*-Assumptions!J278</f>
        <v>0</v>
      </c>
      <c r="K946" s="15">
        <f>'Farm P&amp;L'!$E27*-Assumptions!K278</f>
        <v>0</v>
      </c>
      <c r="L946" s="15">
        <f>'Farm P&amp;L'!$E27*-Assumptions!L278</f>
        <v>0</v>
      </c>
      <c r="M946" s="15">
        <f>'Farm P&amp;L'!$E27*-Assumptions!M278</f>
        <v>0</v>
      </c>
      <c r="N946" s="15">
        <f>'Farm P&amp;L'!$E27*-Assumptions!N278</f>
        <v>0</v>
      </c>
      <c r="O946" s="15">
        <f>'Farm P&amp;L'!$E27*-Assumptions!O278</f>
        <v>0</v>
      </c>
      <c r="P946" s="15">
        <f>'Farm P&amp;L'!$E27*-Assumptions!P278</f>
        <v>0</v>
      </c>
      <c r="Q946" s="15">
        <f>'Farm P&amp;L'!$E27*-Assumptions!Q278</f>
        <v>0</v>
      </c>
      <c r="R946" s="15">
        <f>'Farm P&amp;L'!$E27*-Assumptions!R278</f>
        <v>0</v>
      </c>
      <c r="S946" s="15">
        <f>'Farm P&amp;L'!$E27*-Assumptions!S278</f>
        <v>0</v>
      </c>
      <c r="T946" s="15">
        <f>'Farm P&amp;L'!$E27*-Assumptions!T278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P&amp;L'!$E28*-Assumptions!F279</f>
        <v>0</v>
      </c>
      <c r="G947" s="15">
        <f>'Farm P&amp;L'!$E28*-Assumptions!G279</f>
        <v>0</v>
      </c>
      <c r="H947" s="15">
        <f>'Farm P&amp;L'!$E28*-Assumptions!H279</f>
        <v>0</v>
      </c>
      <c r="I947" s="15">
        <f>'Farm P&amp;L'!$E28*-Assumptions!I279</f>
        <v>0</v>
      </c>
      <c r="J947" s="15">
        <f>'Farm P&amp;L'!$E28*-Assumptions!J279</f>
        <v>0</v>
      </c>
      <c r="K947" s="15">
        <f>'Farm P&amp;L'!$E28*-Assumptions!K279</f>
        <v>0</v>
      </c>
      <c r="L947" s="15">
        <f>'Farm P&amp;L'!$E28*-Assumptions!L279</f>
        <v>0</v>
      </c>
      <c r="M947" s="15">
        <f>'Farm P&amp;L'!$E28*-Assumptions!M279</f>
        <v>0</v>
      </c>
      <c r="N947" s="15">
        <f>'Farm P&amp;L'!$E28*-Assumptions!N279</f>
        <v>0</v>
      </c>
      <c r="O947" s="15">
        <f>'Farm P&amp;L'!$E28*-Assumptions!O279</f>
        <v>0</v>
      </c>
      <c r="P947" s="15">
        <f>'Farm P&amp;L'!$E28*-Assumptions!P279</f>
        <v>0</v>
      </c>
      <c r="Q947" s="15">
        <f>'Farm P&amp;L'!$E28*-Assumptions!Q279</f>
        <v>0</v>
      </c>
      <c r="R947" s="15">
        <f>'Farm P&amp;L'!$E28*-Assumptions!R279</f>
        <v>0</v>
      </c>
      <c r="S947" s="15">
        <f>'Farm P&amp;L'!$E28*-Assumptions!S279</f>
        <v>0</v>
      </c>
      <c r="T947" s="15">
        <f>'Farm P&amp;L'!$E28*-Assumptions!T279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P&amp;L'!$E29*-Assumptions!F280</f>
        <v>0</v>
      </c>
      <c r="G948" s="15">
        <f>'Farm P&amp;L'!$E29*-Assumptions!G280</f>
        <v>0</v>
      </c>
      <c r="H948" s="15">
        <f>'Farm P&amp;L'!$E29*-Assumptions!H280</f>
        <v>0</v>
      </c>
      <c r="I948" s="15">
        <f>'Farm P&amp;L'!$E29*-Assumptions!I280</f>
        <v>0</v>
      </c>
      <c r="J948" s="15">
        <f>'Farm P&amp;L'!$E29*-Assumptions!J280</f>
        <v>0</v>
      </c>
      <c r="K948" s="15">
        <f>'Farm P&amp;L'!$E29*-Assumptions!K280</f>
        <v>0</v>
      </c>
      <c r="L948" s="15">
        <f>'Farm P&amp;L'!$E29*-Assumptions!L280</f>
        <v>0</v>
      </c>
      <c r="M948" s="15">
        <f>'Farm P&amp;L'!$E29*-Assumptions!M280</f>
        <v>0</v>
      </c>
      <c r="N948" s="15">
        <f>'Farm P&amp;L'!$E29*-Assumptions!N280</f>
        <v>0</v>
      </c>
      <c r="O948" s="15">
        <f>'Farm P&amp;L'!$E29*-Assumptions!O280</f>
        <v>0</v>
      </c>
      <c r="P948" s="15">
        <f>'Farm P&amp;L'!$E29*-Assumptions!P280</f>
        <v>0</v>
      </c>
      <c r="Q948" s="15">
        <f>'Farm P&amp;L'!$E29*-Assumptions!Q280</f>
        <v>0</v>
      </c>
      <c r="R948" s="15">
        <f>'Farm P&amp;L'!$E29*-Assumptions!R280</f>
        <v>0</v>
      </c>
      <c r="S948" s="15">
        <f>'Farm P&amp;L'!$E29*-Assumptions!S280</f>
        <v>0</v>
      </c>
      <c r="T948" s="15">
        <f>'Farm P&amp;L'!$E29*-Assumptions!T280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24">F672</f>
        <v>0</v>
      </c>
      <c r="G953" s="15">
        <f t="shared" ca="1" si="324"/>
        <v>0</v>
      </c>
      <c r="H953" s="15">
        <f t="shared" ca="1" si="324"/>
        <v>831.25</v>
      </c>
      <c r="I953" s="15">
        <f t="shared" ca="1" si="324"/>
        <v>1246.875</v>
      </c>
      <c r="J953" s="15">
        <f t="shared" ca="1" si="324"/>
        <v>1662.5</v>
      </c>
      <c r="K953" s="15">
        <f t="shared" ca="1" si="324"/>
        <v>4156.25</v>
      </c>
      <c r="L953" s="15">
        <f t="shared" ca="1" si="324"/>
        <v>5818.75</v>
      </c>
      <c r="M953" s="15">
        <f t="shared" ca="1" si="324"/>
        <v>6650</v>
      </c>
      <c r="N953" s="15">
        <f t="shared" ca="1" si="324"/>
        <v>8312.5</v>
      </c>
      <c r="O953" s="15">
        <f t="shared" ca="1" si="324"/>
        <v>8312.5</v>
      </c>
      <c r="P953" s="15">
        <f t="shared" ca="1" si="324"/>
        <v>8312.5</v>
      </c>
      <c r="Q953" s="15">
        <f t="shared" ca="1" si="324"/>
        <v>8312.5</v>
      </c>
      <c r="R953" s="15">
        <f t="shared" ca="1" si="324"/>
        <v>8312.5</v>
      </c>
      <c r="S953" s="15">
        <f t="shared" ca="1" si="324"/>
        <v>8312.5</v>
      </c>
      <c r="T953" s="15">
        <f t="shared" ca="1" si="324"/>
        <v>8312.5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25">F676</f>
        <v>0</v>
      </c>
      <c r="G954" s="15">
        <f t="shared" ca="1" si="325"/>
        <v>0</v>
      </c>
      <c r="H954" s="15">
        <f t="shared" ca="1" si="325"/>
        <v>0</v>
      </c>
      <c r="I954" s="15">
        <f t="shared" ca="1" si="325"/>
        <v>0</v>
      </c>
      <c r="J954" s="15">
        <f t="shared" ca="1" si="325"/>
        <v>0</v>
      </c>
      <c r="K954" s="15">
        <f t="shared" ca="1" si="325"/>
        <v>0</v>
      </c>
      <c r="L954" s="15">
        <f t="shared" ca="1" si="325"/>
        <v>0</v>
      </c>
      <c r="M954" s="15">
        <f t="shared" ca="1" si="325"/>
        <v>250</v>
      </c>
      <c r="N954" s="15">
        <f t="shared" ca="1" si="325"/>
        <v>500</v>
      </c>
      <c r="O954" s="15">
        <f t="shared" ca="1" si="325"/>
        <v>750</v>
      </c>
      <c r="P954" s="15">
        <f t="shared" ca="1" si="325"/>
        <v>1000</v>
      </c>
      <c r="Q954" s="15">
        <f t="shared" ca="1" si="325"/>
        <v>1250</v>
      </c>
      <c r="R954" s="15">
        <f t="shared" ca="1" si="325"/>
        <v>1500</v>
      </c>
      <c r="S954" s="15">
        <f t="shared" ca="1" si="325"/>
        <v>1750</v>
      </c>
      <c r="T954" s="15">
        <f t="shared" ca="1" si="325"/>
        <v>2000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26">F673</f>
        <v>0</v>
      </c>
      <c r="G955" s="15">
        <f t="shared" ca="1" si="326"/>
        <v>3045.1448040885866</v>
      </c>
      <c r="H955" s="15">
        <f t="shared" ca="1" si="326"/>
        <v>1522.5724020442933</v>
      </c>
      <c r="I955" s="15">
        <f t="shared" ca="1" si="326"/>
        <v>507.5241340147644</v>
      </c>
      <c r="J955" s="15">
        <f t="shared" ca="1" si="326"/>
        <v>253.7620670073822</v>
      </c>
      <c r="K955" s="15">
        <f t="shared" ca="1" si="326"/>
        <v>0</v>
      </c>
      <c r="L955" s="15">
        <f t="shared" ca="1" si="326"/>
        <v>0</v>
      </c>
      <c r="M955" s="15">
        <f t="shared" ca="1" si="326"/>
        <v>0</v>
      </c>
      <c r="N955" s="15">
        <f t="shared" ca="1" si="326"/>
        <v>0</v>
      </c>
      <c r="O955" s="15">
        <f t="shared" ca="1" si="326"/>
        <v>0</v>
      </c>
      <c r="P955" s="15">
        <f t="shared" ca="1" si="326"/>
        <v>0</v>
      </c>
      <c r="Q955" s="15">
        <f t="shared" ca="1" si="326"/>
        <v>0</v>
      </c>
      <c r="R955" s="15">
        <f t="shared" ca="1" si="326"/>
        <v>0</v>
      </c>
      <c r="S955" s="15">
        <f t="shared" ca="1" si="326"/>
        <v>0</v>
      </c>
      <c r="T955" s="15">
        <f t="shared" ca="1" si="326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27">F674</f>
        <v>0</v>
      </c>
      <c r="G956" s="15">
        <f t="shared" ca="1" si="327"/>
        <v>0</v>
      </c>
      <c r="H956" s="15">
        <f t="shared" ca="1" si="327"/>
        <v>0</v>
      </c>
      <c r="I956" s="15">
        <f t="shared" ca="1" si="327"/>
        <v>0</v>
      </c>
      <c r="J956" s="15">
        <f t="shared" ca="1" si="327"/>
        <v>0</v>
      </c>
      <c r="K956" s="15">
        <f t="shared" ca="1" si="327"/>
        <v>0</v>
      </c>
      <c r="L956" s="15">
        <f t="shared" ca="1" si="327"/>
        <v>0</v>
      </c>
      <c r="M956" s="15">
        <f t="shared" ca="1" si="327"/>
        <v>0</v>
      </c>
      <c r="N956" s="15">
        <f t="shared" ca="1" si="327"/>
        <v>0</v>
      </c>
      <c r="O956" s="15">
        <f t="shared" ca="1" si="327"/>
        <v>0</v>
      </c>
      <c r="P956" s="15">
        <f t="shared" ca="1" si="327"/>
        <v>0</v>
      </c>
      <c r="Q956" s="15">
        <f t="shared" ca="1" si="327"/>
        <v>0</v>
      </c>
      <c r="R956" s="15">
        <f t="shared" ca="1" si="327"/>
        <v>0</v>
      </c>
      <c r="S956" s="15">
        <f t="shared" ca="1" si="327"/>
        <v>0</v>
      </c>
      <c r="T956" s="15">
        <f t="shared" ca="1" si="327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28">F675</f>
        <v>0</v>
      </c>
      <c r="G957" s="15">
        <f t="shared" ca="1" si="328"/>
        <v>0</v>
      </c>
      <c r="H957" s="15">
        <f t="shared" ca="1" si="328"/>
        <v>0</v>
      </c>
      <c r="I957" s="15">
        <f t="shared" ca="1" si="328"/>
        <v>0</v>
      </c>
      <c r="J957" s="15">
        <f t="shared" ca="1" si="328"/>
        <v>0</v>
      </c>
      <c r="K957" s="15">
        <f t="shared" ca="1" si="328"/>
        <v>0</v>
      </c>
      <c r="L957" s="15">
        <f t="shared" ca="1" si="328"/>
        <v>0</v>
      </c>
      <c r="M957" s="15">
        <f t="shared" ca="1" si="328"/>
        <v>0</v>
      </c>
      <c r="N957" s="15">
        <f t="shared" ca="1" si="328"/>
        <v>0</v>
      </c>
      <c r="O957" s="15">
        <f t="shared" ca="1" si="328"/>
        <v>0</v>
      </c>
      <c r="P957" s="15">
        <f t="shared" ca="1" si="328"/>
        <v>0</v>
      </c>
      <c r="Q957" s="15">
        <f t="shared" ca="1" si="328"/>
        <v>0</v>
      </c>
      <c r="R957" s="15">
        <f t="shared" ca="1" si="328"/>
        <v>0</v>
      </c>
      <c r="S957" s="15">
        <f t="shared" ca="1" si="328"/>
        <v>0</v>
      </c>
      <c r="T957" s="15">
        <f t="shared" ca="1" si="328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29">F677</f>
        <v>698.25</v>
      </c>
      <c r="G958" s="15">
        <f t="shared" si="329"/>
        <v>698.25</v>
      </c>
      <c r="H958" s="15">
        <f t="shared" si="329"/>
        <v>698.25</v>
      </c>
      <c r="I958" s="15">
        <f t="shared" si="329"/>
        <v>698.25</v>
      </c>
      <c r="J958" s="15">
        <f t="shared" si="329"/>
        <v>698.25</v>
      </c>
      <c r="K958" s="15">
        <f t="shared" si="329"/>
        <v>698.25</v>
      </c>
      <c r="L958" s="15">
        <f t="shared" si="329"/>
        <v>698.25</v>
      </c>
      <c r="M958" s="15">
        <f t="shared" si="329"/>
        <v>698.25</v>
      </c>
      <c r="N958" s="15">
        <f t="shared" si="329"/>
        <v>698.25</v>
      </c>
      <c r="O958" s="15">
        <f t="shared" si="329"/>
        <v>698.25</v>
      </c>
      <c r="P958" s="15">
        <f t="shared" si="329"/>
        <v>698.25</v>
      </c>
      <c r="Q958" s="15">
        <f t="shared" si="329"/>
        <v>698.25</v>
      </c>
      <c r="R958" s="15">
        <f t="shared" si="329"/>
        <v>698.25</v>
      </c>
      <c r="S958" s="15">
        <f t="shared" si="329"/>
        <v>698.25</v>
      </c>
      <c r="T958" s="15">
        <f t="shared" si="329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30">F87*F158</f>
        <v>0</v>
      </c>
      <c r="G959" s="15">
        <f t="shared" si="330"/>
        <v>0</v>
      </c>
      <c r="H959" s="15">
        <f t="shared" si="330"/>
        <v>0</v>
      </c>
      <c r="I959" s="15">
        <f t="shared" si="330"/>
        <v>0</v>
      </c>
      <c r="J959" s="15">
        <f t="shared" si="330"/>
        <v>0</v>
      </c>
      <c r="K959" s="15">
        <f t="shared" si="330"/>
        <v>0</v>
      </c>
      <c r="L959" s="15">
        <f t="shared" si="330"/>
        <v>0</v>
      </c>
      <c r="M959" s="15">
        <f t="shared" si="330"/>
        <v>0</v>
      </c>
      <c r="N959" s="15">
        <f t="shared" si="330"/>
        <v>0</v>
      </c>
      <c r="O959" s="15">
        <f t="shared" si="330"/>
        <v>0</v>
      </c>
      <c r="P959" s="15">
        <f t="shared" si="330"/>
        <v>0</v>
      </c>
      <c r="Q959" s="15">
        <f t="shared" si="330"/>
        <v>0</v>
      </c>
      <c r="R959" s="15">
        <f t="shared" si="330"/>
        <v>0</v>
      </c>
      <c r="S959" s="15">
        <f t="shared" si="330"/>
        <v>0</v>
      </c>
      <c r="T959" s="15">
        <f t="shared" si="330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31">F726</f>
        <v>0</v>
      </c>
      <c r="G960" s="15">
        <f t="shared" ca="1" si="331"/>
        <v>0</v>
      </c>
      <c r="H960" s="15">
        <f t="shared" ca="1" si="331"/>
        <v>-25.423728813559322</v>
      </c>
      <c r="I960" s="15">
        <f t="shared" ca="1" si="331"/>
        <v>-38.135593220338983</v>
      </c>
      <c r="J960" s="15">
        <f t="shared" ca="1" si="331"/>
        <v>-50.847457627118644</v>
      </c>
      <c r="K960" s="15">
        <f t="shared" ca="1" si="331"/>
        <v>-533.89830508474574</v>
      </c>
      <c r="L960" s="15">
        <f t="shared" ca="1" si="331"/>
        <v>-584.74576271186436</v>
      </c>
      <c r="M960" s="15">
        <f t="shared" ca="1" si="331"/>
        <v>-610.16949152542372</v>
      </c>
      <c r="N960" s="15">
        <f t="shared" ca="1" si="331"/>
        <v>-661.01694915254234</v>
      </c>
      <c r="O960" s="15">
        <f t="shared" ca="1" si="331"/>
        <v>-661.01694915254234</v>
      </c>
      <c r="P960" s="15">
        <f t="shared" ca="1" si="331"/>
        <v>-661.01694915254234</v>
      </c>
      <c r="Q960" s="15">
        <f t="shared" ca="1" si="331"/>
        <v>-661.01694915254234</v>
      </c>
      <c r="R960" s="15">
        <f t="shared" ca="1" si="331"/>
        <v>-661.01694915254234</v>
      </c>
      <c r="S960" s="15">
        <f t="shared" ca="1" si="331"/>
        <v>-661.01694915254234</v>
      </c>
      <c r="T960" s="15">
        <f t="shared" ca="1" si="331"/>
        <v>-661.01694915254234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32">F735</f>
        <v>0</v>
      </c>
      <c r="G961" s="15">
        <f t="shared" si="332"/>
        <v>0</v>
      </c>
      <c r="H961" s="15">
        <f t="shared" si="332"/>
        <v>0</v>
      </c>
      <c r="I961" s="15">
        <f t="shared" si="332"/>
        <v>0</v>
      </c>
      <c r="J961" s="15">
        <f t="shared" si="332"/>
        <v>0</v>
      </c>
      <c r="K961" s="15">
        <f t="shared" si="332"/>
        <v>0</v>
      </c>
      <c r="L961" s="15">
        <f t="shared" si="332"/>
        <v>0</v>
      </c>
      <c r="M961" s="15">
        <f t="shared" si="332"/>
        <v>0</v>
      </c>
      <c r="N961" s="15">
        <f t="shared" si="332"/>
        <v>0</v>
      </c>
      <c r="O961" s="15">
        <f t="shared" si="332"/>
        <v>0</v>
      </c>
      <c r="P961" s="15">
        <f t="shared" si="332"/>
        <v>0</v>
      </c>
      <c r="Q961" s="15">
        <f t="shared" si="332"/>
        <v>0</v>
      </c>
      <c r="R961" s="15">
        <f t="shared" si="332"/>
        <v>0</v>
      </c>
      <c r="S961" s="15">
        <f t="shared" si="332"/>
        <v>0</v>
      </c>
      <c r="T961" s="15">
        <f t="shared" si="332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33">B797</f>
        <v>Coaching (pruning)</v>
      </c>
      <c r="C962" s="13" t="s">
        <v>39</v>
      </c>
      <c r="E962" s="27"/>
      <c r="F962" s="15">
        <f t="shared" ref="F962:T962" si="334">F797</f>
        <v>-11.243016759776538</v>
      </c>
      <c r="G962" s="15">
        <f t="shared" si="334"/>
        <v>0</v>
      </c>
      <c r="H962" s="15">
        <f t="shared" si="334"/>
        <v>0</v>
      </c>
      <c r="I962" s="15">
        <f t="shared" si="334"/>
        <v>0</v>
      </c>
      <c r="J962" s="15">
        <f t="shared" si="334"/>
        <v>0</v>
      </c>
      <c r="K962" s="15">
        <f t="shared" si="334"/>
        <v>0</v>
      </c>
      <c r="L962" s="15">
        <f t="shared" si="334"/>
        <v>0</v>
      </c>
      <c r="M962" s="15">
        <f t="shared" si="334"/>
        <v>0</v>
      </c>
      <c r="N962" s="15">
        <f t="shared" si="334"/>
        <v>0</v>
      </c>
      <c r="O962" s="15">
        <f t="shared" si="334"/>
        <v>0</v>
      </c>
      <c r="P962" s="15">
        <f t="shared" si="334"/>
        <v>0</v>
      </c>
      <c r="Q962" s="15">
        <f t="shared" si="334"/>
        <v>0</v>
      </c>
      <c r="R962" s="15">
        <f t="shared" si="334"/>
        <v>0</v>
      </c>
      <c r="S962" s="15">
        <f t="shared" si="334"/>
        <v>0</v>
      </c>
      <c r="T962" s="15">
        <f t="shared" si="334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33"/>
        <v>Pruning</v>
      </c>
      <c r="C963" s="13" t="s">
        <v>39</v>
      </c>
      <c r="E963" s="27"/>
      <c r="F963" s="15">
        <f t="shared" ref="F963:T963" si="335">F798</f>
        <v>-25.721144134078219</v>
      </c>
      <c r="G963" s="15">
        <f t="shared" si="335"/>
        <v>-25.721144134078219</v>
      </c>
      <c r="H963" s="15">
        <f t="shared" si="335"/>
        <v>-25.721144134078219</v>
      </c>
      <c r="I963" s="15">
        <f t="shared" si="335"/>
        <v>-25.721144134078219</v>
      </c>
      <c r="J963" s="15">
        <f t="shared" si="335"/>
        <v>-25.721144134078219</v>
      </c>
      <c r="K963" s="15">
        <f t="shared" si="335"/>
        <v>-25.721144134078219</v>
      </c>
      <c r="L963" s="15">
        <f t="shared" si="335"/>
        <v>-25.721144134078219</v>
      </c>
      <c r="M963" s="15">
        <f t="shared" si="335"/>
        <v>-25.721144134078219</v>
      </c>
      <c r="N963" s="15">
        <f t="shared" si="335"/>
        <v>-25.721144134078219</v>
      </c>
      <c r="O963" s="15">
        <f t="shared" si="335"/>
        <v>-25.721144134078219</v>
      </c>
      <c r="P963" s="15">
        <f t="shared" si="335"/>
        <v>-25.721144134078219</v>
      </c>
      <c r="Q963" s="15">
        <f t="shared" si="335"/>
        <v>-25.721144134078219</v>
      </c>
      <c r="R963" s="15">
        <f t="shared" si="335"/>
        <v>-25.721144134078219</v>
      </c>
      <c r="S963" s="15">
        <f t="shared" si="335"/>
        <v>-25.721144134078219</v>
      </c>
      <c r="T963" s="15">
        <f t="shared" si="335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33"/>
        <v>Insecticide</v>
      </c>
      <c r="C964" s="13" t="s">
        <v>39</v>
      </c>
      <c r="E964" s="27"/>
      <c r="F964" s="15">
        <f t="shared" ref="F964:T964" si="336">F799</f>
        <v>-87.976606145251409</v>
      </c>
      <c r="G964" s="15">
        <f t="shared" si="336"/>
        <v>-87.976606145251409</v>
      </c>
      <c r="H964" s="15">
        <f t="shared" si="336"/>
        <v>-87.976606145251409</v>
      </c>
      <c r="I964" s="15">
        <f t="shared" si="336"/>
        <v>-87.976606145251409</v>
      </c>
      <c r="J964" s="15">
        <f t="shared" si="336"/>
        <v>-87.976606145251409</v>
      </c>
      <c r="K964" s="15">
        <f t="shared" si="336"/>
        <v>-87.976606145251409</v>
      </c>
      <c r="L964" s="15">
        <f t="shared" si="336"/>
        <v>-87.976606145251409</v>
      </c>
      <c r="M964" s="15">
        <f t="shared" si="336"/>
        <v>-87.976606145251409</v>
      </c>
      <c r="N964" s="15">
        <f t="shared" si="336"/>
        <v>-87.976606145251409</v>
      </c>
      <c r="O964" s="15">
        <f t="shared" si="336"/>
        <v>-87.976606145251409</v>
      </c>
      <c r="P964" s="15">
        <f t="shared" si="336"/>
        <v>-87.976606145251409</v>
      </c>
      <c r="Q964" s="15">
        <f t="shared" si="336"/>
        <v>-87.976606145251409</v>
      </c>
      <c r="R964" s="15">
        <f t="shared" si="336"/>
        <v>-87.976606145251409</v>
      </c>
      <c r="S964" s="15">
        <f t="shared" si="336"/>
        <v>-87.976606145251409</v>
      </c>
      <c r="T964" s="15">
        <f t="shared" si="336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33"/>
        <v>Fungicide</v>
      </c>
      <c r="C965" s="13" t="s">
        <v>39</v>
      </c>
      <c r="E965" s="27"/>
      <c r="F965" s="15">
        <f t="shared" ref="F965:T965" si="337">F800</f>
        <v>-59.812849162011183</v>
      </c>
      <c r="G965" s="15">
        <f t="shared" si="337"/>
        <v>-59.812849162011183</v>
      </c>
      <c r="H965" s="15">
        <f t="shared" si="337"/>
        <v>-59.812849162011183</v>
      </c>
      <c r="I965" s="15">
        <f t="shared" si="337"/>
        <v>-59.812849162011183</v>
      </c>
      <c r="J965" s="15">
        <f t="shared" si="337"/>
        <v>-59.812849162011183</v>
      </c>
      <c r="K965" s="15">
        <f t="shared" si="337"/>
        <v>-59.812849162011183</v>
      </c>
      <c r="L965" s="15">
        <f t="shared" si="337"/>
        <v>-59.812849162011183</v>
      </c>
      <c r="M965" s="15">
        <f t="shared" si="337"/>
        <v>-59.812849162011183</v>
      </c>
      <c r="N965" s="15">
        <f t="shared" si="337"/>
        <v>-59.812849162011183</v>
      </c>
      <c r="O965" s="15">
        <f t="shared" si="337"/>
        <v>-59.812849162011183</v>
      </c>
      <c r="P965" s="15">
        <f t="shared" si="337"/>
        <v>-59.812849162011183</v>
      </c>
      <c r="Q965" s="15">
        <f t="shared" si="337"/>
        <v>-59.812849162011183</v>
      </c>
      <c r="R965" s="15">
        <f t="shared" si="337"/>
        <v>-59.812849162011183</v>
      </c>
      <c r="S965" s="15">
        <f t="shared" si="337"/>
        <v>-59.812849162011183</v>
      </c>
      <c r="T965" s="15">
        <f t="shared" si="337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33"/>
        <v>Application</v>
      </c>
      <c r="C966" s="13" t="s">
        <v>39</v>
      </c>
      <c r="E966" s="27"/>
      <c r="F966" s="15">
        <f t="shared" ref="F966:T966" si="338">F801</f>
        <v>-115.34502379474448</v>
      </c>
      <c r="G966" s="15">
        <f t="shared" si="338"/>
        <v>-115.34502379474448</v>
      </c>
      <c r="H966" s="15">
        <f t="shared" si="338"/>
        <v>-115.34502379474448</v>
      </c>
      <c r="I966" s="15">
        <f t="shared" si="338"/>
        <v>-115.34502379474448</v>
      </c>
      <c r="J966" s="15">
        <f t="shared" si="338"/>
        <v>-115.34502379474448</v>
      </c>
      <c r="K966" s="15">
        <f t="shared" si="338"/>
        <v>-115.34502379474448</v>
      </c>
      <c r="L966" s="15">
        <f t="shared" si="338"/>
        <v>-115.34502379474448</v>
      </c>
      <c r="M966" s="15">
        <f t="shared" si="338"/>
        <v>-115.34502379474448</v>
      </c>
      <c r="N966" s="15">
        <f t="shared" si="338"/>
        <v>-115.34502379474448</v>
      </c>
      <c r="O966" s="15">
        <f t="shared" si="338"/>
        <v>-115.34502379474448</v>
      </c>
      <c r="P966" s="15">
        <f t="shared" si="338"/>
        <v>-115.34502379474448</v>
      </c>
      <c r="Q966" s="15">
        <f t="shared" si="338"/>
        <v>-115.34502379474448</v>
      </c>
      <c r="R966" s="15">
        <f t="shared" si="338"/>
        <v>-115.34502379474448</v>
      </c>
      <c r="S966" s="15">
        <f t="shared" si="338"/>
        <v>-115.34502379474448</v>
      </c>
      <c r="T966" s="15">
        <f t="shared" si="338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33"/>
        <v>Fertilizer-PK</v>
      </c>
      <c r="C967" s="13" t="s">
        <v>39</v>
      </c>
      <c r="E967" s="27"/>
      <c r="F967" s="15">
        <f t="shared" ref="F967:T967" si="339">F802</f>
        <v>0</v>
      </c>
      <c r="G967" s="15">
        <f t="shared" si="339"/>
        <v>-966.89944134078223</v>
      </c>
      <c r="H967" s="15">
        <f t="shared" si="339"/>
        <v>-966.89944134078223</v>
      </c>
      <c r="I967" s="15">
        <f t="shared" si="339"/>
        <v>-966.89944134078223</v>
      </c>
      <c r="J967" s="15">
        <f t="shared" si="339"/>
        <v>-966.89944134078223</v>
      </c>
      <c r="K967" s="15">
        <f t="shared" si="339"/>
        <v>-966.89944134078223</v>
      </c>
      <c r="L967" s="15">
        <f t="shared" si="339"/>
        <v>-966.89944134078223</v>
      </c>
      <c r="M967" s="15">
        <f t="shared" si="339"/>
        <v>-966.89944134078223</v>
      </c>
      <c r="N967" s="15">
        <f t="shared" si="339"/>
        <v>-966.89944134078223</v>
      </c>
      <c r="O967" s="15">
        <f t="shared" si="339"/>
        <v>-966.89944134078223</v>
      </c>
      <c r="P967" s="15">
        <f t="shared" si="339"/>
        <v>-966.89944134078223</v>
      </c>
      <c r="Q967" s="15">
        <f t="shared" si="339"/>
        <v>-966.89944134078223</v>
      </c>
      <c r="R967" s="15">
        <f t="shared" si="339"/>
        <v>-966.89944134078223</v>
      </c>
      <c r="S967" s="15">
        <f t="shared" si="339"/>
        <v>-966.89944134078223</v>
      </c>
      <c r="T967" s="15">
        <f t="shared" si="339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33"/>
        <v>Fertilizer-NB</v>
      </c>
      <c r="C968" s="13" t="s">
        <v>39</v>
      </c>
      <c r="E968" s="27"/>
      <c r="F968" s="15">
        <f t="shared" ref="F968:T968" si="340">F803</f>
        <v>0</v>
      </c>
      <c r="G968" s="15">
        <f t="shared" si="340"/>
        <v>-342.9120111731844</v>
      </c>
      <c r="H968" s="15">
        <f t="shared" si="340"/>
        <v>-342.9120111731844</v>
      </c>
      <c r="I968" s="15">
        <f t="shared" si="340"/>
        <v>-342.9120111731844</v>
      </c>
      <c r="J968" s="15">
        <f t="shared" si="340"/>
        <v>-342.9120111731844</v>
      </c>
      <c r="K968" s="15">
        <f t="shared" si="340"/>
        <v>-342.9120111731844</v>
      </c>
      <c r="L968" s="15">
        <f t="shared" si="340"/>
        <v>-342.9120111731844</v>
      </c>
      <c r="M968" s="15">
        <f t="shared" si="340"/>
        <v>-342.9120111731844</v>
      </c>
      <c r="N968" s="15">
        <f t="shared" si="340"/>
        <v>-342.9120111731844</v>
      </c>
      <c r="O968" s="15">
        <f t="shared" si="340"/>
        <v>-342.9120111731844</v>
      </c>
      <c r="P968" s="15">
        <f t="shared" si="340"/>
        <v>-342.9120111731844</v>
      </c>
      <c r="Q968" s="15">
        <f t="shared" si="340"/>
        <v>-342.9120111731844</v>
      </c>
      <c r="R968" s="15">
        <f t="shared" si="340"/>
        <v>-342.9120111731844</v>
      </c>
      <c r="S968" s="15">
        <f t="shared" si="340"/>
        <v>-342.9120111731844</v>
      </c>
      <c r="T968" s="15">
        <f t="shared" si="340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33"/>
        <v>LifeInsurance</v>
      </c>
      <c r="C969" s="13" t="s">
        <v>39</v>
      </c>
      <c r="E969" s="27"/>
      <c r="F969" s="15">
        <f t="shared" ref="F969:T969" si="341">F804</f>
        <v>0</v>
      </c>
      <c r="G969" s="15">
        <f t="shared" si="341"/>
        <v>-12.367318435754191</v>
      </c>
      <c r="H969" s="15">
        <f t="shared" si="341"/>
        <v>-12.367318435754191</v>
      </c>
      <c r="I969" s="15">
        <f t="shared" si="341"/>
        <v>-12.367318435754191</v>
      </c>
      <c r="J969" s="15">
        <f t="shared" si="341"/>
        <v>-12.367318435754191</v>
      </c>
      <c r="K969" s="15">
        <f t="shared" si="341"/>
        <v>-12.367318435754191</v>
      </c>
      <c r="L969" s="15">
        <f t="shared" si="341"/>
        <v>-12.367318435754191</v>
      </c>
      <c r="M969" s="15">
        <f t="shared" si="341"/>
        <v>-12.367318435754191</v>
      </c>
      <c r="N969" s="15">
        <f t="shared" si="341"/>
        <v>-12.367318435754191</v>
      </c>
      <c r="O969" s="15">
        <f t="shared" si="341"/>
        <v>-12.367318435754191</v>
      </c>
      <c r="P969" s="15">
        <f t="shared" si="341"/>
        <v>-12.367318435754191</v>
      </c>
      <c r="Q969" s="15">
        <f t="shared" si="341"/>
        <v>-12.367318435754191</v>
      </c>
      <c r="R969" s="15">
        <f t="shared" si="341"/>
        <v>-12.367318435754191</v>
      </c>
      <c r="S969" s="15">
        <f t="shared" si="341"/>
        <v>-12.367318435754191</v>
      </c>
      <c r="T969" s="15">
        <f t="shared" si="341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42">SUM(F944:F948)</f>
        <v>0</v>
      </c>
      <c r="G970" s="15">
        <f t="shared" si="342"/>
        <v>0</v>
      </c>
      <c r="H970" s="15">
        <f t="shared" si="342"/>
        <v>0</v>
      </c>
      <c r="I970" s="15">
        <f t="shared" si="342"/>
        <v>0</v>
      </c>
      <c r="J970" s="15">
        <f t="shared" si="342"/>
        <v>0</v>
      </c>
      <c r="K970" s="15">
        <f t="shared" si="342"/>
        <v>0</v>
      </c>
      <c r="L970" s="15">
        <f t="shared" si="342"/>
        <v>0</v>
      </c>
      <c r="M970" s="15">
        <f t="shared" si="342"/>
        <v>0</v>
      </c>
      <c r="N970" s="15">
        <f t="shared" si="342"/>
        <v>0</v>
      </c>
      <c r="O970" s="15">
        <f t="shared" si="342"/>
        <v>0</v>
      </c>
      <c r="P970" s="15">
        <f t="shared" si="342"/>
        <v>0</v>
      </c>
      <c r="Q970" s="15">
        <f t="shared" si="342"/>
        <v>0</v>
      </c>
      <c r="R970" s="15">
        <f t="shared" si="342"/>
        <v>0</v>
      </c>
      <c r="S970" s="15">
        <f t="shared" si="342"/>
        <v>0</v>
      </c>
      <c r="T970" s="15">
        <f t="shared" si="342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43">F938</f>
        <v>-1808.9189490987494</v>
      </c>
      <c r="G971" s="56">
        <f t="shared" ca="1" si="343"/>
        <v>0</v>
      </c>
      <c r="H971" s="56">
        <f t="shared" ca="1" si="343"/>
        <v>0</v>
      </c>
      <c r="I971" s="56">
        <f t="shared" ca="1" si="343"/>
        <v>0</v>
      </c>
      <c r="J971" s="56">
        <f t="shared" ca="1" si="343"/>
        <v>0</v>
      </c>
      <c r="K971" s="56">
        <f t="shared" ca="1" si="343"/>
        <v>0</v>
      </c>
      <c r="L971" s="56">
        <f t="shared" ca="1" si="343"/>
        <v>0</v>
      </c>
      <c r="M971" s="56">
        <f t="shared" ca="1" si="343"/>
        <v>0</v>
      </c>
      <c r="N971" s="56">
        <f t="shared" ca="1" si="343"/>
        <v>0</v>
      </c>
      <c r="O971" s="56">
        <f t="shared" ca="1" si="343"/>
        <v>0</v>
      </c>
      <c r="P971" s="56">
        <f t="shared" ca="1" si="343"/>
        <v>0</v>
      </c>
      <c r="Q971" s="56">
        <f t="shared" ca="1" si="343"/>
        <v>0</v>
      </c>
      <c r="R971" s="56">
        <f t="shared" ca="1" si="343"/>
        <v>0</v>
      </c>
      <c r="S971" s="56">
        <f t="shared" ca="1" si="343"/>
        <v>0</v>
      </c>
      <c r="T971" s="56">
        <f t="shared" ca="1" si="343"/>
        <v>-4430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44">SUM(F953:F971)</f>
        <v>-1410.7675890946111</v>
      </c>
      <c r="G972" s="15">
        <f t="shared" ca="1" si="344"/>
        <v>2132.3604099027802</v>
      </c>
      <c r="H972" s="15">
        <f t="shared" ca="1" si="344"/>
        <v>1415.6142790449273</v>
      </c>
      <c r="I972" s="15">
        <f t="shared" ca="1" si="344"/>
        <v>803.47914660861886</v>
      </c>
      <c r="J972" s="15">
        <f t="shared" ca="1" si="344"/>
        <v>952.63021519445681</v>
      </c>
      <c r="K972" s="15">
        <f t="shared" ca="1" si="344"/>
        <v>2709.5673007294495</v>
      </c>
      <c r="L972" s="15">
        <f t="shared" ca="1" si="344"/>
        <v>4321.2198431023298</v>
      </c>
      <c r="M972" s="15">
        <f t="shared" ca="1" si="344"/>
        <v>5377.0461142887707</v>
      </c>
      <c r="N972" s="15">
        <f t="shared" ca="1" si="344"/>
        <v>7238.6986566616506</v>
      </c>
      <c r="O972" s="15">
        <f t="shared" ca="1" si="344"/>
        <v>7488.6986566616506</v>
      </c>
      <c r="P972" s="15">
        <f t="shared" ca="1" si="344"/>
        <v>7738.6986566616506</v>
      </c>
      <c r="Q972" s="15">
        <f t="shared" ca="1" si="344"/>
        <v>7988.6986566616506</v>
      </c>
      <c r="R972" s="15">
        <f t="shared" ca="1" si="344"/>
        <v>8238.6986566616506</v>
      </c>
      <c r="S972" s="15">
        <f t="shared" ca="1" si="344"/>
        <v>8488.6986566616506</v>
      </c>
      <c r="T972" s="15">
        <f t="shared" ca="1" si="344"/>
        <v>4308.6986566616506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45">F972</f>
        <v>-1410.7675890946111</v>
      </c>
      <c r="G974" s="15">
        <f t="shared" ca="1" si="345"/>
        <v>2132.3604099027802</v>
      </c>
      <c r="H974" s="15">
        <f t="shared" ca="1" si="345"/>
        <v>1415.6142790449273</v>
      </c>
      <c r="I974" s="15">
        <f t="shared" ca="1" si="345"/>
        <v>803.47914660861886</v>
      </c>
      <c r="J974" s="15">
        <f t="shared" ca="1" si="345"/>
        <v>952.63021519445681</v>
      </c>
      <c r="K974" s="15">
        <f t="shared" ca="1" si="345"/>
        <v>2709.5673007294495</v>
      </c>
      <c r="L974" s="15">
        <f t="shared" ca="1" si="345"/>
        <v>4321.2198431023298</v>
      </c>
      <c r="M974" s="15">
        <f t="shared" ca="1" si="345"/>
        <v>5377.0461142887707</v>
      </c>
      <c r="N974" s="15">
        <f t="shared" ca="1" si="345"/>
        <v>7238.6986566616506</v>
      </c>
      <c r="O974" s="15">
        <f t="shared" ca="1" si="345"/>
        <v>7488.6986566616506</v>
      </c>
      <c r="P974" s="15">
        <f t="shared" ca="1" si="345"/>
        <v>7738.6986566616506</v>
      </c>
      <c r="Q974" s="15">
        <f t="shared" ca="1" si="345"/>
        <v>7988.6986566616506</v>
      </c>
      <c r="R974" s="15">
        <f t="shared" ca="1" si="345"/>
        <v>8238.6986566616506</v>
      </c>
      <c r="S974" s="15">
        <f t="shared" ca="1" si="345"/>
        <v>8488.6986566616506</v>
      </c>
      <c r="T974" s="15">
        <f t="shared" ca="1" si="345"/>
        <v>4308.6986566616506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46">F91</f>
        <v>2363.4618644067796</v>
      </c>
      <c r="G975" s="15">
        <f t="shared" ca="1" si="346"/>
        <v>2289.2064657878213</v>
      </c>
      <c r="H975" s="15">
        <f t="shared" ca="1" si="346"/>
        <v>2272.9705586942873</v>
      </c>
      <c r="I975" s="15">
        <f t="shared" ca="1" si="346"/>
        <v>2256.7346516007533</v>
      </c>
      <c r="J975" s="15">
        <f t="shared" ca="1" si="346"/>
        <v>2240.4987445072193</v>
      </c>
      <c r="K975" s="15">
        <f t="shared" ca="1" si="346"/>
        <v>2224.2628374136848</v>
      </c>
      <c r="L975" s="15">
        <f t="shared" ca="1" si="346"/>
        <v>2066.2015065913374</v>
      </c>
      <c r="M975" s="15">
        <f t="shared" ca="1" si="346"/>
        <v>2049.9655994978029</v>
      </c>
      <c r="N975" s="15">
        <f t="shared" ca="1" si="346"/>
        <v>2033.7296924042689</v>
      </c>
      <c r="O975" s="15">
        <f t="shared" ca="1" si="346"/>
        <v>2017.4937853107347</v>
      </c>
      <c r="P975" s="15">
        <f t="shared" ca="1" si="346"/>
        <v>2001.2578782172004</v>
      </c>
      <c r="Q975" s="15">
        <f t="shared" ca="1" si="346"/>
        <v>1952.1442592592593</v>
      </c>
      <c r="R975" s="15">
        <f t="shared" ca="1" si="346"/>
        <v>1903.0306403013183</v>
      </c>
      <c r="S975" s="15">
        <f t="shared" ca="1" si="346"/>
        <v>1853.9170213433774</v>
      </c>
      <c r="T975" s="15">
        <f t="shared" ca="1" si="346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47">F974-F975</f>
        <v>-3774.2294535013907</v>
      </c>
      <c r="G976" s="15">
        <f t="shared" ca="1" si="347"/>
        <v>-156.8460558850411</v>
      </c>
      <c r="H976" s="15">
        <f t="shared" ca="1" si="347"/>
        <v>-857.35627964935998</v>
      </c>
      <c r="I976" s="15">
        <f t="shared" ca="1" si="347"/>
        <v>-1453.2555049921343</v>
      </c>
      <c r="J976" s="15">
        <f t="shared" ca="1" si="347"/>
        <v>-1287.8685293127623</v>
      </c>
      <c r="K976" s="15">
        <f t="shared" ca="1" si="347"/>
        <v>485.30446331576468</v>
      </c>
      <c r="L976" s="15">
        <f t="shared" ca="1" si="347"/>
        <v>2255.0183365109924</v>
      </c>
      <c r="M976" s="15">
        <f t="shared" ca="1" si="347"/>
        <v>3327.0805147909678</v>
      </c>
      <c r="N976" s="15">
        <f t="shared" ca="1" si="347"/>
        <v>5204.9689642573812</v>
      </c>
      <c r="O976" s="15">
        <f t="shared" ca="1" si="347"/>
        <v>5471.2048713509157</v>
      </c>
      <c r="P976" s="15">
        <f t="shared" ca="1" si="347"/>
        <v>5737.4407784444502</v>
      </c>
      <c r="Q976" s="15">
        <f t="shared" ca="1" si="347"/>
        <v>6036.5543974023913</v>
      </c>
      <c r="R976" s="15">
        <f t="shared" ca="1" si="347"/>
        <v>6335.6680163603323</v>
      </c>
      <c r="S976" s="15">
        <f t="shared" ca="1" si="347"/>
        <v>6634.7816353182734</v>
      </c>
      <c r="T976" s="15">
        <f t="shared" ca="1" si="347"/>
        <v>2503.895254276214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3.020433353518956</v>
      </c>
      <c r="G978" s="37">
        <f t="shared" ref="G978:T978" ca="1" si="348">-SUM(G959:G971)/SUM(G953:G958)</f>
        <v>0.43036721438684816</v>
      </c>
      <c r="H978" s="37">
        <f t="shared" ca="1" si="348"/>
        <v>0.53617932585847494</v>
      </c>
      <c r="I978" s="37">
        <f t="shared" ca="1" si="348"/>
        <v>0.67240355113762373</v>
      </c>
      <c r="J978" s="37">
        <f t="shared" ca="1" si="348"/>
        <v>0.63563747621755862</v>
      </c>
      <c r="K978" s="37">
        <f t="shared" ca="1" si="348"/>
        <v>0.44184420625616477</v>
      </c>
      <c r="L978" s="37">
        <f t="shared" ca="1" si="348"/>
        <v>0.33693112734351238</v>
      </c>
      <c r="M978" s="37">
        <f t="shared" ca="1" si="348"/>
        <v>0.29233098222764842</v>
      </c>
      <c r="N978" s="37">
        <f t="shared" ca="1" si="348"/>
        <v>0.23889297303980742</v>
      </c>
      <c r="O978" s="37">
        <f t="shared" ca="1" si="348"/>
        <v>0.23277425846767394</v>
      </c>
      <c r="P978" s="37">
        <f t="shared" ca="1" si="348"/>
        <v>0.22696115109640622</v>
      </c>
      <c r="Q978" s="37">
        <f t="shared" ca="1" si="348"/>
        <v>0.22143131285123879</v>
      </c>
      <c r="R978" s="37">
        <f t="shared" ca="1" si="348"/>
        <v>0.21616453091723697</v>
      </c>
      <c r="S978" s="37">
        <f t="shared" ca="1" si="348"/>
        <v>0.21114247086293692</v>
      </c>
      <c r="T978" s="37">
        <f t="shared" ca="1" si="348"/>
        <v>0.60868254599717075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49">SUM(F954:F958)/SUM(F953:F958)</f>
        <v>1</v>
      </c>
      <c r="G979" s="37">
        <f t="shared" ca="1" si="349"/>
        <v>1</v>
      </c>
      <c r="H979" s="37">
        <f t="shared" ca="1" si="349"/>
        <v>0.72764407572925704</v>
      </c>
      <c r="I979" s="37">
        <f t="shared" ca="1" si="349"/>
        <v>0.49162112806613373</v>
      </c>
      <c r="J979" s="37">
        <f t="shared" ca="1" si="349"/>
        <v>0.36412609412702868</v>
      </c>
      <c r="K979" s="37">
        <f t="shared" ca="1" si="349"/>
        <v>0.14383561643835616</v>
      </c>
      <c r="L979" s="37">
        <f t="shared" ca="1" si="349"/>
        <v>0.10714285714285714</v>
      </c>
      <c r="M979" s="37">
        <f t="shared" ca="1" si="349"/>
        <v>0.12479847333267528</v>
      </c>
      <c r="N979" s="37">
        <f t="shared" ca="1" si="349"/>
        <v>0.12598901243329916</v>
      </c>
      <c r="O979" s="37">
        <f t="shared" ca="1" si="349"/>
        <v>0.14837486873447225</v>
      </c>
      <c r="P979" s="37">
        <f t="shared" ca="1" si="349"/>
        <v>0.16964263416826911</v>
      </c>
      <c r="Q979" s="37">
        <f t="shared" ca="1" si="349"/>
        <v>0.1898740345491314</v>
      </c>
      <c r="R979" s="37">
        <f t="shared" ca="1" si="349"/>
        <v>0.20914302024118164</v>
      </c>
      <c r="S979" s="37">
        <f t="shared" ca="1" si="349"/>
        <v>0.2275166693771345</v>
      </c>
      <c r="T979" s="37">
        <f t="shared" ca="1" si="349"/>
        <v>0.24505596803124219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>SUMPRODUCT((F$220:F$224),(F$249:F$253),(F$569:F$573))</f>
        <v>0</v>
      </c>
      <c r="G982" s="38">
        <f t="shared" ref="G982:T982" si="350">SUMPRODUCT((G$220:G$224),(G$249:G$253),(G$569:G$573))</f>
        <v>0</v>
      </c>
      <c r="H982" s="38">
        <f t="shared" si="350"/>
        <v>0</v>
      </c>
      <c r="I982" s="38">
        <f t="shared" si="350"/>
        <v>0</v>
      </c>
      <c r="J982" s="38">
        <f t="shared" si="350"/>
        <v>0</v>
      </c>
      <c r="K982" s="38">
        <f t="shared" si="350"/>
        <v>0</v>
      </c>
      <c r="L982" s="38">
        <f t="shared" si="350"/>
        <v>0</v>
      </c>
      <c r="M982" s="38">
        <f t="shared" si="350"/>
        <v>0</v>
      </c>
      <c r="N982" s="38">
        <f t="shared" si="350"/>
        <v>0</v>
      </c>
      <c r="O982" s="38">
        <f t="shared" si="350"/>
        <v>0</v>
      </c>
      <c r="P982" s="38">
        <f t="shared" si="350"/>
        <v>0</v>
      </c>
      <c r="Q982" s="38">
        <f t="shared" si="350"/>
        <v>0</v>
      </c>
      <c r="R982" s="38">
        <f t="shared" si="350"/>
        <v>0</v>
      </c>
      <c r="S982" s="38">
        <f t="shared" si="350"/>
        <v>0</v>
      </c>
      <c r="T982" s="38">
        <f t="shared" si="350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>SUMPRODUCT((F$227:F$231),(F$249:F$253),(F$569:F$573))</f>
        <v>5</v>
      </c>
      <c r="G983" s="38">
        <f t="shared" ref="G983:T983" si="351">SUMPRODUCT((G$227:G$231),(G$249:G$253),(G$569:G$573))</f>
        <v>0</v>
      </c>
      <c r="H983" s="38">
        <f t="shared" si="351"/>
        <v>0</v>
      </c>
      <c r="I983" s="38">
        <f t="shared" si="351"/>
        <v>0</v>
      </c>
      <c r="J983" s="38">
        <f t="shared" si="351"/>
        <v>0</v>
      </c>
      <c r="K983" s="38">
        <f t="shared" si="351"/>
        <v>0</v>
      </c>
      <c r="L983" s="38">
        <f t="shared" si="351"/>
        <v>0</v>
      </c>
      <c r="M983" s="38">
        <f t="shared" si="351"/>
        <v>0</v>
      </c>
      <c r="N983" s="38">
        <f t="shared" si="351"/>
        <v>0</v>
      </c>
      <c r="O983" s="38">
        <f t="shared" si="351"/>
        <v>0</v>
      </c>
      <c r="P983" s="38">
        <f t="shared" si="351"/>
        <v>0</v>
      </c>
      <c r="Q983" s="38">
        <f t="shared" si="351"/>
        <v>0</v>
      </c>
      <c r="R983" s="38">
        <f t="shared" si="351"/>
        <v>0</v>
      </c>
      <c r="S983" s="38">
        <f t="shared" si="351"/>
        <v>0</v>
      </c>
      <c r="T983" s="38">
        <f t="shared" si="351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>SUMPRODUCT((F$234:F$238),(F$249:F$253),(F$569:F$573))</f>
        <v>0</v>
      </c>
      <c r="G984" s="38">
        <f t="shared" ref="G984:T984" si="352">SUMPRODUCT((G$234:G$238),(G$249:G$253),(G$569:G$573))</f>
        <v>0</v>
      </c>
      <c r="H984" s="38">
        <f t="shared" si="352"/>
        <v>0</v>
      </c>
      <c r="I984" s="38">
        <f t="shared" si="352"/>
        <v>0</v>
      </c>
      <c r="J984" s="38">
        <f t="shared" si="352"/>
        <v>0</v>
      </c>
      <c r="K984" s="38">
        <f t="shared" si="352"/>
        <v>0</v>
      </c>
      <c r="L984" s="38">
        <f t="shared" si="352"/>
        <v>0</v>
      </c>
      <c r="M984" s="38">
        <f t="shared" si="352"/>
        <v>0</v>
      </c>
      <c r="N984" s="38">
        <f t="shared" si="352"/>
        <v>0</v>
      </c>
      <c r="O984" s="38">
        <f t="shared" si="352"/>
        <v>0</v>
      </c>
      <c r="P984" s="38">
        <f t="shared" si="352"/>
        <v>0</v>
      </c>
      <c r="Q984" s="38">
        <f t="shared" si="352"/>
        <v>0</v>
      </c>
      <c r="R984" s="38">
        <f t="shared" si="352"/>
        <v>0</v>
      </c>
      <c r="S984" s="38">
        <f t="shared" si="352"/>
        <v>0</v>
      </c>
      <c r="T984" s="38">
        <f t="shared" si="352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>SUMPRODUCT((F$241:F$245),(F$249:F$253),(F$569:F$573))</f>
        <v>0</v>
      </c>
      <c r="G985" s="38">
        <f t="shared" ref="G985:T985" si="353">SUMPRODUCT((G$241:G$245),(G$249:G$253),(G$569:G$573))</f>
        <v>5</v>
      </c>
      <c r="H985" s="38">
        <f t="shared" si="353"/>
        <v>5</v>
      </c>
      <c r="I985" s="38">
        <f t="shared" si="353"/>
        <v>5</v>
      </c>
      <c r="J985" s="38">
        <f t="shared" si="353"/>
        <v>5</v>
      </c>
      <c r="K985" s="38">
        <f t="shared" si="353"/>
        <v>5</v>
      </c>
      <c r="L985" s="38">
        <f t="shared" si="353"/>
        <v>5</v>
      </c>
      <c r="M985" s="38">
        <f t="shared" si="353"/>
        <v>5</v>
      </c>
      <c r="N985" s="38">
        <f t="shared" si="353"/>
        <v>5</v>
      </c>
      <c r="O985" s="38">
        <f t="shared" si="353"/>
        <v>5</v>
      </c>
      <c r="P985" s="38">
        <f t="shared" si="353"/>
        <v>5</v>
      </c>
      <c r="Q985" s="38">
        <f t="shared" si="353"/>
        <v>5</v>
      </c>
      <c r="R985" s="38">
        <f t="shared" si="353"/>
        <v>5</v>
      </c>
      <c r="S985" s="38">
        <f t="shared" si="353"/>
        <v>5</v>
      </c>
      <c r="T985" s="38">
        <f t="shared" si="353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54">SUM(F432:F436)</f>
        <v>0</v>
      </c>
      <c r="G987" s="59">
        <f t="shared" si="354"/>
        <v>0</v>
      </c>
      <c r="H987" s="59">
        <f t="shared" si="354"/>
        <v>0</v>
      </c>
      <c r="I987" s="59">
        <f t="shared" si="354"/>
        <v>0</v>
      </c>
      <c r="J987" s="59">
        <f t="shared" si="354"/>
        <v>0</v>
      </c>
      <c r="K987" s="59">
        <f t="shared" si="354"/>
        <v>0</v>
      </c>
      <c r="L987" s="59">
        <f t="shared" si="354"/>
        <v>0</v>
      </c>
      <c r="M987" s="59">
        <f t="shared" si="354"/>
        <v>0</v>
      </c>
      <c r="N987" s="59">
        <f t="shared" si="354"/>
        <v>0</v>
      </c>
      <c r="O987" s="59">
        <f t="shared" si="354"/>
        <v>0</v>
      </c>
      <c r="P987" s="59">
        <f t="shared" si="354"/>
        <v>0</v>
      </c>
      <c r="Q987" s="59">
        <f t="shared" si="354"/>
        <v>0</v>
      </c>
      <c r="R987" s="59">
        <f t="shared" si="354"/>
        <v>0</v>
      </c>
      <c r="S987" s="59">
        <f t="shared" si="354"/>
        <v>0</v>
      </c>
      <c r="T987" s="59">
        <f t="shared" si="354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55">F554</f>
        <v>5</v>
      </c>
      <c r="G988" s="59">
        <f t="shared" si="355"/>
        <v>0</v>
      </c>
      <c r="H988" s="59">
        <f t="shared" si="355"/>
        <v>0</v>
      </c>
      <c r="I988" s="59">
        <f t="shared" si="355"/>
        <v>0</v>
      </c>
      <c r="J988" s="59">
        <f t="shared" si="355"/>
        <v>0</v>
      </c>
      <c r="K988" s="59">
        <f t="shared" si="355"/>
        <v>0</v>
      </c>
      <c r="L988" s="59">
        <f t="shared" si="355"/>
        <v>0</v>
      </c>
      <c r="M988" s="59">
        <f t="shared" si="355"/>
        <v>0</v>
      </c>
      <c r="N988" s="59">
        <f t="shared" si="355"/>
        <v>0</v>
      </c>
      <c r="O988" s="59">
        <f t="shared" si="355"/>
        <v>0</v>
      </c>
      <c r="P988" s="59">
        <f t="shared" si="355"/>
        <v>0</v>
      </c>
      <c r="Q988" s="59">
        <f t="shared" si="355"/>
        <v>0</v>
      </c>
      <c r="R988" s="59">
        <f t="shared" si="355"/>
        <v>0</v>
      </c>
      <c r="S988" s="59">
        <f t="shared" si="355"/>
        <v>0</v>
      </c>
      <c r="T988" s="59">
        <f t="shared" si="355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56">F662-F26</f>
        <v>-350</v>
      </c>
      <c r="G990" s="15">
        <f t="shared" ca="1" si="356"/>
        <v>-338.48148148148147</v>
      </c>
      <c r="H990" s="15">
        <f t="shared" ca="1" si="356"/>
        <v>-210.96296296296293</v>
      </c>
      <c r="I990" s="15">
        <f t="shared" ca="1" si="356"/>
        <v>-145.94444444444446</v>
      </c>
      <c r="J990" s="15">
        <f t="shared" ca="1" si="356"/>
        <v>-80.925925925925924</v>
      </c>
      <c r="K990" s="15">
        <f t="shared" ca="1" si="356"/>
        <v>296.59259259259261</v>
      </c>
      <c r="L990" s="15">
        <f t="shared" ca="1" si="356"/>
        <v>571.11111111111109</v>
      </c>
      <c r="M990" s="15">
        <f t="shared" ca="1" si="356"/>
        <v>698.62962962962968</v>
      </c>
      <c r="N990" s="15">
        <f t="shared" ca="1" si="356"/>
        <v>951.14814814814815</v>
      </c>
      <c r="O990" s="15">
        <f t="shared" ca="1" si="356"/>
        <v>953.66666666666663</v>
      </c>
      <c r="P990" s="15">
        <f t="shared" ca="1" si="356"/>
        <v>956.18518518518522</v>
      </c>
      <c r="Q990" s="15">
        <f t="shared" ca="1" si="356"/>
        <v>963.80370370370372</v>
      </c>
      <c r="R990" s="15">
        <f t="shared" ca="1" si="356"/>
        <v>971.42222222222222</v>
      </c>
      <c r="S990" s="15">
        <f t="shared" ca="1" si="356"/>
        <v>979.04074074074072</v>
      </c>
      <c r="T990" s="15">
        <f t="shared" ca="1" si="356"/>
        <v>986.65925925925922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57">F27</f>
        <v>300</v>
      </c>
      <c r="G997" s="15">
        <f t="shared" si="357"/>
        <v>300</v>
      </c>
      <c r="H997" s="15">
        <f t="shared" si="357"/>
        <v>300</v>
      </c>
      <c r="I997" s="15">
        <f t="shared" si="357"/>
        <v>300</v>
      </c>
      <c r="J997" s="15">
        <f t="shared" si="357"/>
        <v>300</v>
      </c>
      <c r="K997" s="15">
        <f t="shared" si="357"/>
        <v>300</v>
      </c>
      <c r="L997" s="15">
        <f t="shared" si="357"/>
        <v>270</v>
      </c>
      <c r="M997" s="15">
        <f t="shared" si="357"/>
        <v>270</v>
      </c>
      <c r="N997" s="15">
        <f t="shared" si="357"/>
        <v>270</v>
      </c>
      <c r="O997" s="15">
        <f t="shared" si="357"/>
        <v>270</v>
      </c>
      <c r="P997" s="15">
        <f t="shared" si="357"/>
        <v>270</v>
      </c>
      <c r="Q997" s="15">
        <f t="shared" si="357"/>
        <v>270</v>
      </c>
      <c r="R997" s="15">
        <f t="shared" si="357"/>
        <v>270</v>
      </c>
      <c r="S997" s="15">
        <f t="shared" si="357"/>
        <v>270</v>
      </c>
      <c r="T997" s="15">
        <f t="shared" si="357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58">F28</f>
        <v>450</v>
      </c>
      <c r="G998" s="15">
        <f t="shared" si="358"/>
        <v>405</v>
      </c>
      <c r="H998" s="15">
        <f t="shared" si="358"/>
        <v>405</v>
      </c>
      <c r="I998" s="15">
        <f t="shared" si="358"/>
        <v>405</v>
      </c>
      <c r="J998" s="15">
        <f t="shared" si="358"/>
        <v>405</v>
      </c>
      <c r="K998" s="15">
        <f t="shared" si="358"/>
        <v>405</v>
      </c>
      <c r="L998" s="15">
        <f t="shared" si="358"/>
        <v>405</v>
      </c>
      <c r="M998" s="15">
        <f t="shared" si="358"/>
        <v>405</v>
      </c>
      <c r="N998" s="15">
        <f t="shared" si="358"/>
        <v>405</v>
      </c>
      <c r="O998" s="15">
        <f t="shared" si="358"/>
        <v>405</v>
      </c>
      <c r="P998" s="15">
        <f t="shared" si="358"/>
        <v>405</v>
      </c>
      <c r="Q998" s="15">
        <f t="shared" si="358"/>
        <v>379.49999999999994</v>
      </c>
      <c r="R998" s="15">
        <f t="shared" si="358"/>
        <v>354.00000000000006</v>
      </c>
      <c r="S998" s="15">
        <f t="shared" si="358"/>
        <v>328.50000000000006</v>
      </c>
      <c r="T998" s="15">
        <f t="shared" si="358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59">F29</f>
        <v>200</v>
      </c>
      <c r="G999" s="15">
        <f t="shared" si="359"/>
        <v>187.40740740740739</v>
      </c>
      <c r="H999" s="15">
        <f t="shared" si="359"/>
        <v>174.81481481481484</v>
      </c>
      <c r="I999" s="15">
        <f t="shared" si="359"/>
        <v>162.22222222222226</v>
      </c>
      <c r="J999" s="15">
        <f t="shared" si="359"/>
        <v>149.62962962962965</v>
      </c>
      <c r="K999" s="15">
        <f t="shared" si="359"/>
        <v>137.03703703703704</v>
      </c>
      <c r="L999" s="15">
        <f t="shared" si="359"/>
        <v>124.44444444444451</v>
      </c>
      <c r="M999" s="15">
        <f t="shared" si="359"/>
        <v>111.85185185185189</v>
      </c>
      <c r="N999" s="15">
        <f t="shared" si="359"/>
        <v>99.259259259259309</v>
      </c>
      <c r="O999" s="15">
        <f t="shared" si="359"/>
        <v>86.666666666666728</v>
      </c>
      <c r="P999" s="15">
        <f t="shared" si="359"/>
        <v>74.074074074074133</v>
      </c>
      <c r="Q999" s="15">
        <f t="shared" si="359"/>
        <v>61.481481481481545</v>
      </c>
      <c r="R999" s="15">
        <f t="shared" si="359"/>
        <v>48.88888888888895</v>
      </c>
      <c r="S999" s="15">
        <f t="shared" si="359"/>
        <v>36.296296296296362</v>
      </c>
      <c r="T999" s="15">
        <f t="shared" si="359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60">F30</f>
        <v>500</v>
      </c>
      <c r="G1000" s="15">
        <f t="shared" si="360"/>
        <v>500</v>
      </c>
      <c r="H1000" s="15">
        <f t="shared" si="360"/>
        <v>500</v>
      </c>
      <c r="I1000" s="15">
        <f t="shared" si="360"/>
        <v>500</v>
      </c>
      <c r="J1000" s="15">
        <f t="shared" si="360"/>
        <v>500</v>
      </c>
      <c r="K1000" s="15">
        <f t="shared" si="360"/>
        <v>500</v>
      </c>
      <c r="L1000" s="15">
        <f t="shared" si="360"/>
        <v>450</v>
      </c>
      <c r="M1000" s="15">
        <f t="shared" si="360"/>
        <v>450</v>
      </c>
      <c r="N1000" s="15">
        <f t="shared" si="360"/>
        <v>450</v>
      </c>
      <c r="O1000" s="15">
        <f t="shared" si="360"/>
        <v>450</v>
      </c>
      <c r="P1000" s="15">
        <f t="shared" si="360"/>
        <v>450</v>
      </c>
      <c r="Q1000" s="15">
        <f t="shared" si="360"/>
        <v>450</v>
      </c>
      <c r="R1000" s="15">
        <f t="shared" si="360"/>
        <v>450</v>
      </c>
      <c r="S1000" s="15">
        <f t="shared" si="360"/>
        <v>450</v>
      </c>
      <c r="T1000" s="15">
        <f t="shared" si="360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61">F31</f>
        <v>300</v>
      </c>
      <c r="G1001" s="15">
        <f t="shared" si="361"/>
        <v>300</v>
      </c>
      <c r="H1001" s="15">
        <f t="shared" si="361"/>
        <v>300</v>
      </c>
      <c r="I1001" s="15">
        <f t="shared" si="361"/>
        <v>300</v>
      </c>
      <c r="J1001" s="15">
        <f t="shared" si="361"/>
        <v>300</v>
      </c>
      <c r="K1001" s="15">
        <f t="shared" si="361"/>
        <v>300</v>
      </c>
      <c r="L1001" s="15">
        <f t="shared" si="361"/>
        <v>270</v>
      </c>
      <c r="M1001" s="15">
        <f t="shared" si="361"/>
        <v>270</v>
      </c>
      <c r="N1001" s="15">
        <f t="shared" si="361"/>
        <v>270</v>
      </c>
      <c r="O1001" s="15">
        <f t="shared" si="361"/>
        <v>270</v>
      </c>
      <c r="P1001" s="15">
        <f t="shared" si="361"/>
        <v>270</v>
      </c>
      <c r="Q1001" s="15">
        <f t="shared" si="361"/>
        <v>270</v>
      </c>
      <c r="R1001" s="15">
        <f t="shared" si="361"/>
        <v>270</v>
      </c>
      <c r="S1001" s="15">
        <f t="shared" si="361"/>
        <v>270</v>
      </c>
      <c r="T1001" s="15">
        <f t="shared" si="361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62">F26</f>
        <v>350</v>
      </c>
      <c r="G1002" s="15">
        <f t="shared" si="362"/>
        <v>338.48148148148147</v>
      </c>
      <c r="H1002" s="15">
        <f t="shared" si="362"/>
        <v>335.96296296296293</v>
      </c>
      <c r="I1002" s="15">
        <f t="shared" si="362"/>
        <v>333.44444444444446</v>
      </c>
      <c r="J1002" s="15">
        <f t="shared" si="362"/>
        <v>330.92592592592592</v>
      </c>
      <c r="K1002" s="15">
        <f t="shared" si="362"/>
        <v>328.40740740740739</v>
      </c>
      <c r="L1002" s="15">
        <f t="shared" si="362"/>
        <v>303.88888888888891</v>
      </c>
      <c r="M1002" s="15">
        <f t="shared" si="362"/>
        <v>301.37037037037032</v>
      </c>
      <c r="N1002" s="15">
        <f t="shared" si="362"/>
        <v>298.85185185185185</v>
      </c>
      <c r="O1002" s="15">
        <f t="shared" si="362"/>
        <v>296.33333333333337</v>
      </c>
      <c r="P1002" s="15">
        <f t="shared" si="362"/>
        <v>293.81481481481484</v>
      </c>
      <c r="Q1002" s="15">
        <f t="shared" si="362"/>
        <v>286.19629629629628</v>
      </c>
      <c r="R1002" s="15">
        <f t="shared" si="362"/>
        <v>278.57777777777778</v>
      </c>
      <c r="S1002" s="15">
        <f t="shared" si="362"/>
        <v>270.95925925925928</v>
      </c>
      <c r="T1002" s="15">
        <f t="shared" si="362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63">IFERROR(SUM(F593:F595)/F6,0)</f>
        <v>0</v>
      </c>
      <c r="G1004" s="15">
        <f t="shared" ca="1" si="363"/>
        <v>0</v>
      </c>
      <c r="H1004" s="15">
        <f t="shared" ca="1" si="363"/>
        <v>125</v>
      </c>
      <c r="I1004" s="15">
        <f t="shared" ca="1" si="363"/>
        <v>187.5</v>
      </c>
      <c r="J1004" s="15">
        <f t="shared" ca="1" si="363"/>
        <v>250</v>
      </c>
      <c r="K1004" s="15">
        <f t="shared" ca="1" si="363"/>
        <v>625</v>
      </c>
      <c r="L1004" s="15">
        <f t="shared" ca="1" si="363"/>
        <v>875</v>
      </c>
      <c r="M1004" s="15">
        <f t="shared" ca="1" si="363"/>
        <v>1000</v>
      </c>
      <c r="N1004" s="15">
        <f t="shared" ca="1" si="363"/>
        <v>1250</v>
      </c>
      <c r="O1004" s="15">
        <f t="shared" ca="1" si="363"/>
        <v>1250</v>
      </c>
      <c r="P1004" s="15">
        <f t="shared" ca="1" si="363"/>
        <v>1250</v>
      </c>
      <c r="Q1004" s="15">
        <f t="shared" ca="1" si="363"/>
        <v>1250</v>
      </c>
      <c r="R1004" s="15">
        <f t="shared" ca="1" si="363"/>
        <v>1250</v>
      </c>
      <c r="S1004" s="15">
        <f t="shared" ca="1" si="363"/>
        <v>1250</v>
      </c>
      <c r="T1004" s="15">
        <f t="shared" ca="1" si="363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64">IFERROR(SUM(F602:F604)/F7,0)</f>
        <v>0</v>
      </c>
      <c r="G1005" s="15">
        <f t="shared" ca="1" si="364"/>
        <v>0</v>
      </c>
      <c r="H1005" s="15">
        <f t="shared" ca="1" si="364"/>
        <v>125</v>
      </c>
      <c r="I1005" s="15">
        <f t="shared" ca="1" si="364"/>
        <v>187.5</v>
      </c>
      <c r="J1005" s="15">
        <f t="shared" ca="1" si="364"/>
        <v>250</v>
      </c>
      <c r="K1005" s="15">
        <f t="shared" ca="1" si="364"/>
        <v>625</v>
      </c>
      <c r="L1005" s="15">
        <f t="shared" ca="1" si="364"/>
        <v>875</v>
      </c>
      <c r="M1005" s="15">
        <f t="shared" ca="1" si="364"/>
        <v>1000</v>
      </c>
      <c r="N1005" s="15">
        <f t="shared" ca="1" si="364"/>
        <v>1250</v>
      </c>
      <c r="O1005" s="15">
        <f t="shared" ca="1" si="364"/>
        <v>1250</v>
      </c>
      <c r="P1005" s="15">
        <f t="shared" ca="1" si="364"/>
        <v>1250</v>
      </c>
      <c r="Q1005" s="15">
        <f t="shared" ca="1" si="364"/>
        <v>1250</v>
      </c>
      <c r="R1005" s="15">
        <f t="shared" ca="1" si="364"/>
        <v>1250</v>
      </c>
      <c r="S1005" s="15">
        <f t="shared" ca="1" si="364"/>
        <v>1250</v>
      </c>
      <c r="T1005" s="15">
        <f t="shared" ca="1" si="364"/>
        <v>1250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65">IFERROR(SUM(F611:F613)/F8,0)</f>
        <v>0</v>
      </c>
      <c r="G1006" s="15">
        <f t="shared" ca="1" si="365"/>
        <v>0</v>
      </c>
      <c r="H1006" s="15">
        <f t="shared" ca="1" si="365"/>
        <v>125</v>
      </c>
      <c r="I1006" s="15">
        <f t="shared" ca="1" si="365"/>
        <v>187.5</v>
      </c>
      <c r="J1006" s="15">
        <f t="shared" ca="1" si="365"/>
        <v>250</v>
      </c>
      <c r="K1006" s="15">
        <f t="shared" ca="1" si="365"/>
        <v>625</v>
      </c>
      <c r="L1006" s="15">
        <f t="shared" ca="1" si="365"/>
        <v>875</v>
      </c>
      <c r="M1006" s="15">
        <f t="shared" ca="1" si="365"/>
        <v>1000</v>
      </c>
      <c r="N1006" s="15">
        <f t="shared" ca="1" si="365"/>
        <v>1250</v>
      </c>
      <c r="O1006" s="15">
        <f t="shared" ca="1" si="365"/>
        <v>1250</v>
      </c>
      <c r="P1006" s="15">
        <f t="shared" ca="1" si="365"/>
        <v>1250</v>
      </c>
      <c r="Q1006" s="15">
        <f t="shared" ca="1" si="365"/>
        <v>1250</v>
      </c>
      <c r="R1006" s="15">
        <f t="shared" ca="1" si="365"/>
        <v>1250</v>
      </c>
      <c r="S1006" s="15">
        <f t="shared" ca="1" si="365"/>
        <v>1250</v>
      </c>
      <c r="T1006" s="15">
        <f t="shared" ca="1" si="365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66">IFERROR(SUM(F620:F622)/F9,0)</f>
        <v>0</v>
      </c>
      <c r="G1007" s="15">
        <f t="shared" ca="1" si="366"/>
        <v>0</v>
      </c>
      <c r="H1007" s="15">
        <f t="shared" ca="1" si="366"/>
        <v>125</v>
      </c>
      <c r="I1007" s="15">
        <f t="shared" ca="1" si="366"/>
        <v>187.5</v>
      </c>
      <c r="J1007" s="15">
        <f t="shared" ca="1" si="366"/>
        <v>250</v>
      </c>
      <c r="K1007" s="15">
        <f t="shared" ca="1" si="366"/>
        <v>625</v>
      </c>
      <c r="L1007" s="15">
        <f t="shared" ca="1" si="366"/>
        <v>875</v>
      </c>
      <c r="M1007" s="15">
        <f t="shared" ca="1" si="366"/>
        <v>1000</v>
      </c>
      <c r="N1007" s="15">
        <f t="shared" ca="1" si="366"/>
        <v>1250</v>
      </c>
      <c r="O1007" s="15">
        <f t="shared" ca="1" si="366"/>
        <v>1250</v>
      </c>
      <c r="P1007" s="15">
        <f t="shared" ca="1" si="366"/>
        <v>1250</v>
      </c>
      <c r="Q1007" s="15">
        <f t="shared" ca="1" si="366"/>
        <v>1250</v>
      </c>
      <c r="R1007" s="15">
        <f t="shared" ca="1" si="366"/>
        <v>1250</v>
      </c>
      <c r="S1007" s="15">
        <f t="shared" ca="1" si="366"/>
        <v>1250</v>
      </c>
      <c r="T1007" s="15">
        <f t="shared" ca="1" si="366"/>
        <v>1250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67">IFERROR(SUM(F629:F631)/F10,0)</f>
        <v>0</v>
      </c>
      <c r="G1008" s="15">
        <f t="shared" ca="1" si="367"/>
        <v>0</v>
      </c>
      <c r="H1008" s="15">
        <f t="shared" ca="1" si="367"/>
        <v>125</v>
      </c>
      <c r="I1008" s="15">
        <f t="shared" ca="1" si="367"/>
        <v>187.5</v>
      </c>
      <c r="J1008" s="15">
        <f t="shared" ca="1" si="367"/>
        <v>250</v>
      </c>
      <c r="K1008" s="15">
        <f t="shared" ca="1" si="367"/>
        <v>625</v>
      </c>
      <c r="L1008" s="15">
        <f t="shared" ca="1" si="367"/>
        <v>875</v>
      </c>
      <c r="M1008" s="15">
        <f t="shared" ca="1" si="367"/>
        <v>1000</v>
      </c>
      <c r="N1008" s="15">
        <f t="shared" ca="1" si="367"/>
        <v>1250</v>
      </c>
      <c r="O1008" s="15">
        <f t="shared" ca="1" si="367"/>
        <v>1250</v>
      </c>
      <c r="P1008" s="15">
        <f t="shared" ca="1" si="367"/>
        <v>1250</v>
      </c>
      <c r="Q1008" s="15">
        <f t="shared" ca="1" si="367"/>
        <v>1250</v>
      </c>
      <c r="R1008" s="15">
        <f t="shared" ca="1" si="367"/>
        <v>1250</v>
      </c>
      <c r="S1008" s="15">
        <f t="shared" ca="1" si="367"/>
        <v>1250</v>
      </c>
      <c r="T1008" s="15">
        <f t="shared" ca="1" si="367"/>
        <v>1250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0</v>
      </c>
      <c r="G1009" s="15">
        <f t="shared" ref="G1009:T1009" ca="1" si="368">G662</f>
        <v>0</v>
      </c>
      <c r="H1009" s="15">
        <f t="shared" ca="1" si="368"/>
        <v>125</v>
      </c>
      <c r="I1009" s="15">
        <f t="shared" ca="1" si="368"/>
        <v>187.5</v>
      </c>
      <c r="J1009" s="15">
        <f t="shared" ca="1" si="368"/>
        <v>250</v>
      </c>
      <c r="K1009" s="15">
        <f t="shared" ca="1" si="368"/>
        <v>625</v>
      </c>
      <c r="L1009" s="15">
        <f t="shared" ca="1" si="368"/>
        <v>875</v>
      </c>
      <c r="M1009" s="15">
        <f t="shared" ca="1" si="368"/>
        <v>1000</v>
      </c>
      <c r="N1009" s="15">
        <f t="shared" ca="1" si="368"/>
        <v>1250</v>
      </c>
      <c r="O1009" s="15">
        <f t="shared" ca="1" si="368"/>
        <v>1250</v>
      </c>
      <c r="P1009" s="15">
        <f t="shared" ca="1" si="368"/>
        <v>1250</v>
      </c>
      <c r="Q1009" s="15">
        <f t="shared" ca="1" si="368"/>
        <v>1250</v>
      </c>
      <c r="R1009" s="15">
        <f t="shared" ca="1" si="368"/>
        <v>1250</v>
      </c>
      <c r="S1009" s="15">
        <f t="shared" ca="1" si="368"/>
        <v>1250</v>
      </c>
      <c r="T1009" s="15">
        <f t="shared" ca="1" si="368"/>
        <v>1250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69">F27*F$48/1000</f>
        <v>399</v>
      </c>
      <c r="G1012" s="15">
        <f t="shared" si="369"/>
        <v>399</v>
      </c>
      <c r="H1012" s="15">
        <f t="shared" si="369"/>
        <v>399</v>
      </c>
      <c r="I1012" s="15">
        <f t="shared" si="369"/>
        <v>399</v>
      </c>
      <c r="J1012" s="15">
        <f t="shared" si="369"/>
        <v>399</v>
      </c>
      <c r="K1012" s="15">
        <f t="shared" si="369"/>
        <v>399</v>
      </c>
      <c r="L1012" s="15">
        <f t="shared" si="369"/>
        <v>359.1</v>
      </c>
      <c r="M1012" s="15">
        <f t="shared" si="369"/>
        <v>359.1</v>
      </c>
      <c r="N1012" s="15">
        <f t="shared" si="369"/>
        <v>359.1</v>
      </c>
      <c r="O1012" s="15">
        <f t="shared" si="369"/>
        <v>359.1</v>
      </c>
      <c r="P1012" s="15">
        <f t="shared" si="369"/>
        <v>359.1</v>
      </c>
      <c r="Q1012" s="15">
        <f t="shared" si="369"/>
        <v>359.1</v>
      </c>
      <c r="R1012" s="15">
        <f t="shared" si="369"/>
        <v>359.1</v>
      </c>
      <c r="S1012" s="15">
        <f t="shared" si="369"/>
        <v>359.1</v>
      </c>
      <c r="T1012" s="15">
        <f t="shared" si="369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70">F28*F$48/1000</f>
        <v>598.5</v>
      </c>
      <c r="G1013" s="15">
        <f t="shared" si="370"/>
        <v>538.65</v>
      </c>
      <c r="H1013" s="15">
        <f t="shared" si="370"/>
        <v>538.65</v>
      </c>
      <c r="I1013" s="15">
        <f t="shared" si="370"/>
        <v>538.65</v>
      </c>
      <c r="J1013" s="15">
        <f t="shared" si="370"/>
        <v>538.65</v>
      </c>
      <c r="K1013" s="15">
        <f t="shared" si="370"/>
        <v>538.65</v>
      </c>
      <c r="L1013" s="15">
        <f t="shared" si="370"/>
        <v>538.65</v>
      </c>
      <c r="M1013" s="15">
        <f t="shared" si="370"/>
        <v>538.65</v>
      </c>
      <c r="N1013" s="15">
        <f t="shared" si="370"/>
        <v>538.65</v>
      </c>
      <c r="O1013" s="15">
        <f t="shared" si="370"/>
        <v>538.65</v>
      </c>
      <c r="P1013" s="15">
        <f t="shared" si="370"/>
        <v>538.65</v>
      </c>
      <c r="Q1013" s="15">
        <f t="shared" si="370"/>
        <v>504.73499999999996</v>
      </c>
      <c r="R1013" s="15">
        <f t="shared" si="370"/>
        <v>470.82000000000005</v>
      </c>
      <c r="S1013" s="15">
        <f t="shared" si="370"/>
        <v>436.90500000000009</v>
      </c>
      <c r="T1013" s="15">
        <f t="shared" si="370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71">F29*F$48/1000</f>
        <v>266</v>
      </c>
      <c r="G1014" s="15">
        <f t="shared" si="371"/>
        <v>249.25185185185182</v>
      </c>
      <c r="H1014" s="15">
        <f t="shared" si="371"/>
        <v>232.50370370370374</v>
      </c>
      <c r="I1014" s="15">
        <f t="shared" si="371"/>
        <v>215.75555555555559</v>
      </c>
      <c r="J1014" s="15">
        <f t="shared" si="371"/>
        <v>199.00740740740744</v>
      </c>
      <c r="K1014" s="15">
        <f t="shared" si="371"/>
        <v>182.25925925925927</v>
      </c>
      <c r="L1014" s="15">
        <f t="shared" si="371"/>
        <v>165.51111111111121</v>
      </c>
      <c r="M1014" s="15">
        <f t="shared" si="371"/>
        <v>148.762962962963</v>
      </c>
      <c r="N1014" s="15">
        <f t="shared" si="371"/>
        <v>132.01481481481488</v>
      </c>
      <c r="O1014" s="15">
        <f t="shared" si="371"/>
        <v>115.26666666666675</v>
      </c>
      <c r="P1014" s="15">
        <f t="shared" si="371"/>
        <v>98.518518518518604</v>
      </c>
      <c r="Q1014" s="15">
        <f t="shared" si="371"/>
        <v>81.770370370370458</v>
      </c>
      <c r="R1014" s="15">
        <f t="shared" si="371"/>
        <v>65.022222222222311</v>
      </c>
      <c r="S1014" s="15">
        <f t="shared" si="371"/>
        <v>48.274074074074157</v>
      </c>
      <c r="T1014" s="15">
        <f t="shared" si="371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72">F30*F$48/1000</f>
        <v>665</v>
      </c>
      <c r="G1015" s="15">
        <f t="shared" si="372"/>
        <v>665</v>
      </c>
      <c r="H1015" s="15">
        <f t="shared" si="372"/>
        <v>665</v>
      </c>
      <c r="I1015" s="15">
        <f t="shared" si="372"/>
        <v>665</v>
      </c>
      <c r="J1015" s="15">
        <f t="shared" si="372"/>
        <v>665</v>
      </c>
      <c r="K1015" s="15">
        <f t="shared" si="372"/>
        <v>665</v>
      </c>
      <c r="L1015" s="15">
        <f t="shared" si="372"/>
        <v>598.5</v>
      </c>
      <c r="M1015" s="15">
        <f t="shared" si="372"/>
        <v>598.5</v>
      </c>
      <c r="N1015" s="15">
        <f t="shared" si="372"/>
        <v>598.5</v>
      </c>
      <c r="O1015" s="15">
        <f t="shared" si="372"/>
        <v>598.5</v>
      </c>
      <c r="P1015" s="15">
        <f t="shared" si="372"/>
        <v>598.5</v>
      </c>
      <c r="Q1015" s="15">
        <f t="shared" si="372"/>
        <v>598.5</v>
      </c>
      <c r="R1015" s="15">
        <f t="shared" si="372"/>
        <v>598.5</v>
      </c>
      <c r="S1015" s="15">
        <f t="shared" si="372"/>
        <v>598.5</v>
      </c>
      <c r="T1015" s="15">
        <f t="shared" si="372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73">F31*F$48/1000</f>
        <v>399</v>
      </c>
      <c r="G1016" s="15">
        <f t="shared" si="373"/>
        <v>399</v>
      </c>
      <c r="H1016" s="15">
        <f t="shared" si="373"/>
        <v>399</v>
      </c>
      <c r="I1016" s="15">
        <f t="shared" si="373"/>
        <v>399</v>
      </c>
      <c r="J1016" s="15">
        <f t="shared" si="373"/>
        <v>399</v>
      </c>
      <c r="K1016" s="15">
        <f t="shared" si="373"/>
        <v>399</v>
      </c>
      <c r="L1016" s="15">
        <f t="shared" si="373"/>
        <v>359.1</v>
      </c>
      <c r="M1016" s="15">
        <f t="shared" si="373"/>
        <v>359.1</v>
      </c>
      <c r="N1016" s="15">
        <f t="shared" si="373"/>
        <v>359.1</v>
      </c>
      <c r="O1016" s="15">
        <f t="shared" si="373"/>
        <v>359.1</v>
      </c>
      <c r="P1016" s="15">
        <f t="shared" si="373"/>
        <v>359.1</v>
      </c>
      <c r="Q1016" s="15">
        <f t="shared" si="373"/>
        <v>359.1</v>
      </c>
      <c r="R1016" s="15">
        <f t="shared" si="373"/>
        <v>359.1</v>
      </c>
      <c r="S1016" s="15">
        <f t="shared" si="373"/>
        <v>359.1</v>
      </c>
      <c r="T1016" s="15">
        <f t="shared" si="373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74">SUM(G1012:G1016)</f>
        <v>2250.9018518518519</v>
      </c>
      <c r="H1017" s="15">
        <f t="shared" si="374"/>
        <v>2234.1537037037037</v>
      </c>
      <c r="I1017" s="15">
        <f t="shared" si="374"/>
        <v>2217.4055555555556</v>
      </c>
      <c r="J1017" s="15">
        <f t="shared" si="374"/>
        <v>2200.6574074074074</v>
      </c>
      <c r="K1017" s="15">
        <f t="shared" si="374"/>
        <v>2183.9092592592592</v>
      </c>
      <c r="L1017" s="15">
        <f t="shared" si="374"/>
        <v>2020.8611111111113</v>
      </c>
      <c r="M1017" s="15">
        <f t="shared" si="374"/>
        <v>2004.1129629629631</v>
      </c>
      <c r="N1017" s="15">
        <f t="shared" si="374"/>
        <v>1987.364814814815</v>
      </c>
      <c r="O1017" s="15">
        <f t="shared" si="374"/>
        <v>1970.6166666666668</v>
      </c>
      <c r="P1017" s="15">
        <f t="shared" si="374"/>
        <v>1953.8685185185186</v>
      </c>
      <c r="Q1017" s="15">
        <f t="shared" si="374"/>
        <v>1903.2053703703705</v>
      </c>
      <c r="R1017" s="15">
        <f t="shared" si="374"/>
        <v>1852.5422222222223</v>
      </c>
      <c r="S1017" s="15">
        <f t="shared" si="374"/>
        <v>1801.8790740740742</v>
      </c>
      <c r="T1017" s="15">
        <f t="shared" si="374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E1019" s="14">
        <f ca="1">AVERAGE(F1019:O1019)</f>
        <v>739.8125</v>
      </c>
      <c r="F1019" s="15">
        <f t="shared" ref="F1019:T1019" ca="1" si="375">SUM(F593:F595)*F$665/1000</f>
        <v>0</v>
      </c>
      <c r="G1019" s="15">
        <f t="shared" ca="1" si="375"/>
        <v>0</v>
      </c>
      <c r="H1019" s="15">
        <f t="shared" ca="1" si="375"/>
        <v>166.25</v>
      </c>
      <c r="I1019" s="15">
        <f t="shared" ca="1" si="375"/>
        <v>249.375</v>
      </c>
      <c r="J1019" s="15">
        <f t="shared" ca="1" si="375"/>
        <v>332.5</v>
      </c>
      <c r="K1019" s="15">
        <f t="shared" ca="1" si="375"/>
        <v>831.25</v>
      </c>
      <c r="L1019" s="15">
        <f t="shared" ca="1" si="375"/>
        <v>1163.75</v>
      </c>
      <c r="M1019" s="15">
        <f t="shared" ca="1" si="375"/>
        <v>1330</v>
      </c>
      <c r="N1019" s="15">
        <f t="shared" ca="1" si="375"/>
        <v>1662.5</v>
      </c>
      <c r="O1019" s="15">
        <f t="shared" ca="1" si="375"/>
        <v>1662.5</v>
      </c>
      <c r="P1019" s="15">
        <f t="shared" ca="1" si="375"/>
        <v>1662.5</v>
      </c>
      <c r="Q1019" s="15">
        <f t="shared" ca="1" si="375"/>
        <v>1662.5</v>
      </c>
      <c r="R1019" s="15">
        <f t="shared" ca="1" si="375"/>
        <v>1662.5</v>
      </c>
      <c r="S1019" s="15">
        <f t="shared" ca="1" si="375"/>
        <v>1662.5</v>
      </c>
      <c r="T1019" s="15">
        <f t="shared" ca="1" si="375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76">SUM(F602:F604)*F$665/1000</f>
        <v>0</v>
      </c>
      <c r="G1020" s="15">
        <f t="shared" ca="1" si="376"/>
        <v>0</v>
      </c>
      <c r="H1020" s="15">
        <f t="shared" ca="1" si="376"/>
        <v>166.25</v>
      </c>
      <c r="I1020" s="15">
        <f t="shared" ca="1" si="376"/>
        <v>249.375</v>
      </c>
      <c r="J1020" s="15">
        <f t="shared" ca="1" si="376"/>
        <v>332.5</v>
      </c>
      <c r="K1020" s="15">
        <f t="shared" ca="1" si="376"/>
        <v>831.25</v>
      </c>
      <c r="L1020" s="15">
        <f t="shared" ca="1" si="376"/>
        <v>1163.75</v>
      </c>
      <c r="M1020" s="15">
        <f t="shared" ca="1" si="376"/>
        <v>1330</v>
      </c>
      <c r="N1020" s="15">
        <f t="shared" ca="1" si="376"/>
        <v>1662.5</v>
      </c>
      <c r="O1020" s="15">
        <f t="shared" ca="1" si="376"/>
        <v>1662.5</v>
      </c>
      <c r="P1020" s="15">
        <f t="shared" ca="1" si="376"/>
        <v>1662.5</v>
      </c>
      <c r="Q1020" s="15">
        <f t="shared" ca="1" si="376"/>
        <v>1662.5</v>
      </c>
      <c r="R1020" s="15">
        <f t="shared" ca="1" si="376"/>
        <v>1662.5</v>
      </c>
      <c r="S1020" s="15">
        <f t="shared" ca="1" si="376"/>
        <v>1662.5</v>
      </c>
      <c r="T1020" s="15">
        <f t="shared" ca="1" si="376"/>
        <v>1662.5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77">SUM(F611:F613)*F$665/1000</f>
        <v>0</v>
      </c>
      <c r="G1021" s="15">
        <f t="shared" ca="1" si="377"/>
        <v>0</v>
      </c>
      <c r="H1021" s="15">
        <f t="shared" ca="1" si="377"/>
        <v>166.25</v>
      </c>
      <c r="I1021" s="15">
        <f t="shared" ca="1" si="377"/>
        <v>249.375</v>
      </c>
      <c r="J1021" s="15">
        <f t="shared" ca="1" si="377"/>
        <v>332.5</v>
      </c>
      <c r="K1021" s="15">
        <f t="shared" ca="1" si="377"/>
        <v>831.25</v>
      </c>
      <c r="L1021" s="15">
        <f t="shared" ca="1" si="377"/>
        <v>1163.75</v>
      </c>
      <c r="M1021" s="15">
        <f t="shared" ca="1" si="377"/>
        <v>1330</v>
      </c>
      <c r="N1021" s="15">
        <f t="shared" ca="1" si="377"/>
        <v>1662.5</v>
      </c>
      <c r="O1021" s="15">
        <f t="shared" ca="1" si="377"/>
        <v>1662.5</v>
      </c>
      <c r="P1021" s="15">
        <f t="shared" ca="1" si="377"/>
        <v>1662.5</v>
      </c>
      <c r="Q1021" s="15">
        <f t="shared" ca="1" si="377"/>
        <v>1662.5</v>
      </c>
      <c r="R1021" s="15">
        <f t="shared" ca="1" si="377"/>
        <v>1662.5</v>
      </c>
      <c r="S1021" s="15">
        <f t="shared" ca="1" si="377"/>
        <v>1662.5</v>
      </c>
      <c r="T1021" s="15">
        <f t="shared" ca="1" si="377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78">SUM(F620:F622)*F$665/1000</f>
        <v>0</v>
      </c>
      <c r="G1022" s="15">
        <f t="shared" ca="1" si="378"/>
        <v>0</v>
      </c>
      <c r="H1022" s="15">
        <f t="shared" ca="1" si="378"/>
        <v>166.25</v>
      </c>
      <c r="I1022" s="15">
        <f t="shared" ca="1" si="378"/>
        <v>249.375</v>
      </c>
      <c r="J1022" s="15">
        <f t="shared" ca="1" si="378"/>
        <v>332.5</v>
      </c>
      <c r="K1022" s="15">
        <f t="shared" ca="1" si="378"/>
        <v>831.25</v>
      </c>
      <c r="L1022" s="15">
        <f t="shared" ca="1" si="378"/>
        <v>1163.75</v>
      </c>
      <c r="M1022" s="15">
        <f t="shared" ca="1" si="378"/>
        <v>1330</v>
      </c>
      <c r="N1022" s="15">
        <f t="shared" ca="1" si="378"/>
        <v>1662.5</v>
      </c>
      <c r="O1022" s="15">
        <f t="shared" ca="1" si="378"/>
        <v>1662.5</v>
      </c>
      <c r="P1022" s="15">
        <f t="shared" ca="1" si="378"/>
        <v>1662.5</v>
      </c>
      <c r="Q1022" s="15">
        <f t="shared" ca="1" si="378"/>
        <v>1662.5</v>
      </c>
      <c r="R1022" s="15">
        <f t="shared" ca="1" si="378"/>
        <v>1662.5</v>
      </c>
      <c r="S1022" s="15">
        <f t="shared" ca="1" si="378"/>
        <v>1662.5</v>
      </c>
      <c r="T1022" s="15">
        <f t="shared" ca="1" si="378"/>
        <v>1662.5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79">SUM(F629:F631)*F$665/1000</f>
        <v>0</v>
      </c>
      <c r="G1023" s="15">
        <f t="shared" ca="1" si="379"/>
        <v>0</v>
      </c>
      <c r="H1023" s="15">
        <f t="shared" ca="1" si="379"/>
        <v>166.25</v>
      </c>
      <c r="I1023" s="15">
        <f t="shared" ca="1" si="379"/>
        <v>249.375</v>
      </c>
      <c r="J1023" s="15">
        <f t="shared" ca="1" si="379"/>
        <v>332.5</v>
      </c>
      <c r="K1023" s="15">
        <f t="shared" ca="1" si="379"/>
        <v>831.25</v>
      </c>
      <c r="L1023" s="15">
        <f t="shared" ca="1" si="379"/>
        <v>1163.75</v>
      </c>
      <c r="M1023" s="15">
        <f t="shared" ca="1" si="379"/>
        <v>1330</v>
      </c>
      <c r="N1023" s="15">
        <f t="shared" ca="1" si="379"/>
        <v>1662.5</v>
      </c>
      <c r="O1023" s="15">
        <f t="shared" ca="1" si="379"/>
        <v>1662.5</v>
      </c>
      <c r="P1023" s="15">
        <f t="shared" ca="1" si="379"/>
        <v>1662.5</v>
      </c>
      <c r="Q1023" s="15">
        <f t="shared" ca="1" si="379"/>
        <v>1662.5</v>
      </c>
      <c r="R1023" s="15">
        <f t="shared" ca="1" si="379"/>
        <v>1662.5</v>
      </c>
      <c r="S1023" s="15">
        <f t="shared" ca="1" si="379"/>
        <v>1662.5</v>
      </c>
      <c r="T1023" s="15">
        <f t="shared" ca="1" si="379"/>
        <v>1662.5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0</v>
      </c>
      <c r="G1024" s="15">
        <f t="shared" ref="G1024" ca="1" si="380">SUM(G1019:G1023)</f>
        <v>0</v>
      </c>
      <c r="H1024" s="15">
        <f t="shared" ref="H1024" ca="1" si="381">SUM(H1019:H1023)</f>
        <v>831.25</v>
      </c>
      <c r="I1024" s="15">
        <f t="shared" ref="I1024" ca="1" si="382">SUM(I1019:I1023)</f>
        <v>1246.875</v>
      </c>
      <c r="J1024" s="15">
        <f t="shared" ref="J1024" ca="1" si="383">SUM(J1019:J1023)</f>
        <v>1662.5</v>
      </c>
      <c r="K1024" s="15">
        <f t="shared" ref="K1024" ca="1" si="384">SUM(K1019:K1023)</f>
        <v>4156.25</v>
      </c>
      <c r="L1024" s="15">
        <f t="shared" ref="L1024" ca="1" si="385">SUM(L1019:L1023)</f>
        <v>5818.75</v>
      </c>
      <c r="M1024" s="15">
        <f t="shared" ref="M1024" ca="1" si="386">SUM(M1019:M1023)</f>
        <v>6650</v>
      </c>
      <c r="N1024" s="15">
        <f t="shared" ref="N1024" ca="1" si="387">SUM(N1019:N1023)</f>
        <v>8312.5</v>
      </c>
      <c r="O1024" s="15">
        <f t="shared" ref="O1024" ca="1" si="388">SUM(O1019:O1023)</f>
        <v>8312.5</v>
      </c>
      <c r="P1024" s="15">
        <f t="shared" ref="P1024" ca="1" si="389">SUM(P1019:P1023)</f>
        <v>8312.5</v>
      </c>
      <c r="Q1024" s="15">
        <f t="shared" ref="Q1024" ca="1" si="390">SUM(Q1019:Q1023)</f>
        <v>8312.5</v>
      </c>
      <c r="R1024" s="15">
        <f t="shared" ref="R1024" ca="1" si="391">SUM(R1019:R1023)</f>
        <v>8312.5</v>
      </c>
      <c r="S1024" s="15">
        <f t="shared" ref="S1024" ca="1" si="392">SUM(S1019:S1023)</f>
        <v>8312.5</v>
      </c>
      <c r="T1024" s="15">
        <f t="shared" ref="T1024" ca="1" si="393">SUM(T1019:T1023)</f>
        <v>8312.5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394">F$52/F$5*F6</f>
        <v>139.65</v>
      </c>
      <c r="G1027" s="15">
        <f t="shared" si="394"/>
        <v>139.65</v>
      </c>
      <c r="H1027" s="15">
        <f t="shared" si="394"/>
        <v>139.65</v>
      </c>
      <c r="I1027" s="15">
        <f t="shared" si="394"/>
        <v>139.65</v>
      </c>
      <c r="J1027" s="15">
        <f t="shared" si="394"/>
        <v>139.65</v>
      </c>
      <c r="K1027" s="15">
        <f t="shared" si="394"/>
        <v>139.65</v>
      </c>
      <c r="L1027" s="15">
        <f t="shared" si="394"/>
        <v>139.65</v>
      </c>
      <c r="M1027" s="15">
        <f t="shared" si="394"/>
        <v>139.65</v>
      </c>
      <c r="N1027" s="15">
        <f t="shared" si="394"/>
        <v>139.65</v>
      </c>
      <c r="O1027" s="15">
        <f t="shared" si="394"/>
        <v>139.65</v>
      </c>
      <c r="P1027" s="15">
        <f t="shared" si="394"/>
        <v>139.65</v>
      </c>
      <c r="Q1027" s="15">
        <f t="shared" si="394"/>
        <v>139.65</v>
      </c>
      <c r="R1027" s="15">
        <f t="shared" si="394"/>
        <v>139.65</v>
      </c>
      <c r="S1027" s="15">
        <f t="shared" si="394"/>
        <v>139.65</v>
      </c>
      <c r="T1027" s="15">
        <f t="shared" si="394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395">F$52/F$5*F7</f>
        <v>139.65</v>
      </c>
      <c r="G1028" s="15">
        <f t="shared" si="395"/>
        <v>139.65</v>
      </c>
      <c r="H1028" s="15">
        <f t="shared" si="395"/>
        <v>139.65</v>
      </c>
      <c r="I1028" s="15">
        <f t="shared" si="395"/>
        <v>139.65</v>
      </c>
      <c r="J1028" s="15">
        <f t="shared" si="395"/>
        <v>139.65</v>
      </c>
      <c r="K1028" s="15">
        <f t="shared" si="395"/>
        <v>139.65</v>
      </c>
      <c r="L1028" s="15">
        <f t="shared" si="395"/>
        <v>139.65</v>
      </c>
      <c r="M1028" s="15">
        <f t="shared" si="395"/>
        <v>139.65</v>
      </c>
      <c r="N1028" s="15">
        <f t="shared" si="395"/>
        <v>139.65</v>
      </c>
      <c r="O1028" s="15">
        <f t="shared" si="395"/>
        <v>139.65</v>
      </c>
      <c r="P1028" s="15">
        <f t="shared" si="395"/>
        <v>139.65</v>
      </c>
      <c r="Q1028" s="15">
        <f t="shared" si="395"/>
        <v>139.65</v>
      </c>
      <c r="R1028" s="15">
        <f t="shared" si="395"/>
        <v>139.65</v>
      </c>
      <c r="S1028" s="15">
        <f t="shared" si="395"/>
        <v>139.65</v>
      </c>
      <c r="T1028" s="15">
        <f t="shared" si="395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396">F$52/F$5*F8</f>
        <v>139.65</v>
      </c>
      <c r="G1029" s="15">
        <f t="shared" si="396"/>
        <v>139.65</v>
      </c>
      <c r="H1029" s="15">
        <f t="shared" si="396"/>
        <v>139.65</v>
      </c>
      <c r="I1029" s="15">
        <f t="shared" si="396"/>
        <v>139.65</v>
      </c>
      <c r="J1029" s="15">
        <f t="shared" si="396"/>
        <v>139.65</v>
      </c>
      <c r="K1029" s="15">
        <f t="shared" si="396"/>
        <v>139.65</v>
      </c>
      <c r="L1029" s="15">
        <f t="shared" si="396"/>
        <v>139.65</v>
      </c>
      <c r="M1029" s="15">
        <f t="shared" si="396"/>
        <v>139.65</v>
      </c>
      <c r="N1029" s="15">
        <f t="shared" si="396"/>
        <v>139.65</v>
      </c>
      <c r="O1029" s="15">
        <f t="shared" si="396"/>
        <v>139.65</v>
      </c>
      <c r="P1029" s="15">
        <f t="shared" si="396"/>
        <v>139.65</v>
      </c>
      <c r="Q1029" s="15">
        <f t="shared" si="396"/>
        <v>139.65</v>
      </c>
      <c r="R1029" s="15">
        <f t="shared" si="396"/>
        <v>139.65</v>
      </c>
      <c r="S1029" s="15">
        <f t="shared" si="396"/>
        <v>139.65</v>
      </c>
      <c r="T1029" s="15">
        <f t="shared" si="396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397">F$52/F$5*F9</f>
        <v>139.65</v>
      </c>
      <c r="G1030" s="15">
        <f t="shared" si="397"/>
        <v>139.65</v>
      </c>
      <c r="H1030" s="15">
        <f t="shared" si="397"/>
        <v>139.65</v>
      </c>
      <c r="I1030" s="15">
        <f t="shared" si="397"/>
        <v>139.65</v>
      </c>
      <c r="J1030" s="15">
        <f t="shared" si="397"/>
        <v>139.65</v>
      </c>
      <c r="K1030" s="15">
        <f t="shared" si="397"/>
        <v>139.65</v>
      </c>
      <c r="L1030" s="15">
        <f t="shared" si="397"/>
        <v>139.65</v>
      </c>
      <c r="M1030" s="15">
        <f t="shared" si="397"/>
        <v>139.65</v>
      </c>
      <c r="N1030" s="15">
        <f t="shared" si="397"/>
        <v>139.65</v>
      </c>
      <c r="O1030" s="15">
        <f t="shared" si="397"/>
        <v>139.65</v>
      </c>
      <c r="P1030" s="15">
        <f t="shared" si="397"/>
        <v>139.65</v>
      </c>
      <c r="Q1030" s="15">
        <f t="shared" si="397"/>
        <v>139.65</v>
      </c>
      <c r="R1030" s="15">
        <f t="shared" si="397"/>
        <v>139.65</v>
      </c>
      <c r="S1030" s="15">
        <f t="shared" si="397"/>
        <v>139.65</v>
      </c>
      <c r="T1030" s="15">
        <f t="shared" si="397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398">F$52/F$5*F10</f>
        <v>139.65</v>
      </c>
      <c r="G1031" s="15">
        <f t="shared" si="398"/>
        <v>139.65</v>
      </c>
      <c r="H1031" s="15">
        <f t="shared" si="398"/>
        <v>139.65</v>
      </c>
      <c r="I1031" s="15">
        <f t="shared" si="398"/>
        <v>139.65</v>
      </c>
      <c r="J1031" s="15">
        <f t="shared" si="398"/>
        <v>139.65</v>
      </c>
      <c r="K1031" s="15">
        <f t="shared" si="398"/>
        <v>139.65</v>
      </c>
      <c r="L1031" s="15">
        <f t="shared" si="398"/>
        <v>139.65</v>
      </c>
      <c r="M1031" s="15">
        <f t="shared" si="398"/>
        <v>139.65</v>
      </c>
      <c r="N1031" s="15">
        <f t="shared" si="398"/>
        <v>139.65</v>
      </c>
      <c r="O1031" s="15">
        <f t="shared" si="398"/>
        <v>139.65</v>
      </c>
      <c r="P1031" s="15">
        <f t="shared" si="398"/>
        <v>139.65</v>
      </c>
      <c r="Q1031" s="15">
        <f t="shared" si="398"/>
        <v>139.65</v>
      </c>
      <c r="R1031" s="15">
        <f t="shared" si="398"/>
        <v>139.65</v>
      </c>
      <c r="S1031" s="15">
        <f t="shared" si="398"/>
        <v>139.65</v>
      </c>
      <c r="T1031" s="15">
        <f t="shared" si="398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399">SUM(G1027:G1031)</f>
        <v>698.25</v>
      </c>
      <c r="H1032" s="15">
        <f t="shared" si="399"/>
        <v>698.25</v>
      </c>
      <c r="I1032" s="15">
        <f t="shared" si="399"/>
        <v>698.25</v>
      </c>
      <c r="J1032" s="15">
        <f t="shared" si="399"/>
        <v>698.25</v>
      </c>
      <c r="K1032" s="15">
        <f t="shared" si="399"/>
        <v>698.25</v>
      </c>
      <c r="L1032" s="15">
        <f t="shared" si="399"/>
        <v>698.25</v>
      </c>
      <c r="M1032" s="15">
        <f t="shared" si="399"/>
        <v>698.25</v>
      </c>
      <c r="N1032" s="15">
        <f t="shared" si="399"/>
        <v>698.25</v>
      </c>
      <c r="O1032" s="15">
        <f t="shared" si="399"/>
        <v>698.25</v>
      </c>
      <c r="P1032" s="15">
        <f t="shared" si="399"/>
        <v>698.25</v>
      </c>
      <c r="Q1032" s="15">
        <f t="shared" si="399"/>
        <v>698.25</v>
      </c>
      <c r="R1032" s="15">
        <f t="shared" si="399"/>
        <v>698.25</v>
      </c>
      <c r="S1032" s="15">
        <f t="shared" si="399"/>
        <v>698.25</v>
      </c>
      <c r="T1032" s="15">
        <f t="shared" si="399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E1034" s="14">
        <f ca="1">AVERAGE(F1034:O1034)</f>
        <v>276.23006814310054</v>
      </c>
      <c r="F1034" s="15">
        <f t="shared" ref="F1034:T1034" ca="1" si="400">SUMPRODUCT(F596:F599,$F$666:$F$669)/1000+F$958/F$248*F249</f>
        <v>139.65</v>
      </c>
      <c r="G1034" s="15">
        <f t="shared" ca="1" si="400"/>
        <v>748.67896081771721</v>
      </c>
      <c r="H1034" s="15">
        <f t="shared" ca="1" si="400"/>
        <v>444.16448040885859</v>
      </c>
      <c r="I1034" s="15">
        <f t="shared" ca="1" si="400"/>
        <v>241.15482680295287</v>
      </c>
      <c r="J1034" s="15">
        <f t="shared" ca="1" si="400"/>
        <v>190.40241340147645</v>
      </c>
      <c r="K1034" s="15">
        <f t="shared" ca="1" si="400"/>
        <v>139.65</v>
      </c>
      <c r="L1034" s="15">
        <f t="shared" ca="1" si="400"/>
        <v>139.65</v>
      </c>
      <c r="M1034" s="15">
        <f t="shared" ca="1" si="400"/>
        <v>189.65</v>
      </c>
      <c r="N1034" s="15">
        <f t="shared" ca="1" si="400"/>
        <v>239.65</v>
      </c>
      <c r="O1034" s="15">
        <f t="shared" ca="1" si="400"/>
        <v>289.64999999999998</v>
      </c>
      <c r="P1034" s="15">
        <f t="shared" ca="1" si="400"/>
        <v>339.65</v>
      </c>
      <c r="Q1034" s="15">
        <f t="shared" ca="1" si="400"/>
        <v>389.65</v>
      </c>
      <c r="R1034" s="15">
        <f t="shared" ca="1" si="400"/>
        <v>439.65</v>
      </c>
      <c r="S1034" s="15">
        <f t="shared" ca="1" si="400"/>
        <v>489.65</v>
      </c>
      <c r="T1034" s="15">
        <f t="shared" ca="1" si="400"/>
        <v>539.65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01">SUMPRODUCT(F605:F608,$F$666:$F$669)/1000+F$958/F$248*F250</f>
        <v>139.65</v>
      </c>
      <c r="G1035" s="15">
        <f t="shared" ca="1" si="401"/>
        <v>748.67896081771721</v>
      </c>
      <c r="H1035" s="15">
        <f t="shared" ca="1" si="401"/>
        <v>444.16448040885859</v>
      </c>
      <c r="I1035" s="15">
        <f t="shared" ca="1" si="401"/>
        <v>241.15482680295287</v>
      </c>
      <c r="J1035" s="15">
        <f t="shared" ca="1" si="401"/>
        <v>190.40241340147645</v>
      </c>
      <c r="K1035" s="15">
        <f t="shared" ca="1" si="401"/>
        <v>139.65</v>
      </c>
      <c r="L1035" s="15">
        <f t="shared" ca="1" si="401"/>
        <v>139.65</v>
      </c>
      <c r="M1035" s="15">
        <f t="shared" ca="1" si="401"/>
        <v>189.65</v>
      </c>
      <c r="N1035" s="15">
        <f t="shared" ca="1" si="401"/>
        <v>239.65</v>
      </c>
      <c r="O1035" s="15">
        <f t="shared" ca="1" si="401"/>
        <v>289.64999999999998</v>
      </c>
      <c r="P1035" s="15">
        <f t="shared" ca="1" si="401"/>
        <v>339.65</v>
      </c>
      <c r="Q1035" s="15">
        <f t="shared" ca="1" si="401"/>
        <v>389.65</v>
      </c>
      <c r="R1035" s="15">
        <f t="shared" ca="1" si="401"/>
        <v>439.65</v>
      </c>
      <c r="S1035" s="15">
        <f t="shared" ca="1" si="401"/>
        <v>489.65</v>
      </c>
      <c r="T1035" s="15">
        <f t="shared" ca="1" si="401"/>
        <v>539.65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02">SUMPRODUCT(F614:F617,$F$666:$F$669)/1000+F$958/F$248*F251</f>
        <v>139.65</v>
      </c>
      <c r="G1036" s="15">
        <f t="shared" ca="1" si="402"/>
        <v>748.67896081771721</v>
      </c>
      <c r="H1036" s="15">
        <f t="shared" ca="1" si="402"/>
        <v>444.16448040885859</v>
      </c>
      <c r="I1036" s="15">
        <f t="shared" ca="1" si="402"/>
        <v>241.15482680295287</v>
      </c>
      <c r="J1036" s="15">
        <f t="shared" ca="1" si="402"/>
        <v>190.40241340147645</v>
      </c>
      <c r="K1036" s="15">
        <f t="shared" ca="1" si="402"/>
        <v>139.65</v>
      </c>
      <c r="L1036" s="15">
        <f t="shared" ca="1" si="402"/>
        <v>139.65</v>
      </c>
      <c r="M1036" s="15">
        <f t="shared" ca="1" si="402"/>
        <v>189.65</v>
      </c>
      <c r="N1036" s="15">
        <f t="shared" ca="1" si="402"/>
        <v>239.65</v>
      </c>
      <c r="O1036" s="15">
        <f t="shared" ca="1" si="402"/>
        <v>289.64999999999998</v>
      </c>
      <c r="P1036" s="15">
        <f t="shared" ca="1" si="402"/>
        <v>339.65</v>
      </c>
      <c r="Q1036" s="15">
        <f t="shared" ca="1" si="402"/>
        <v>389.65</v>
      </c>
      <c r="R1036" s="15">
        <f t="shared" ca="1" si="402"/>
        <v>439.65</v>
      </c>
      <c r="S1036" s="15">
        <f t="shared" ca="1" si="402"/>
        <v>489.65</v>
      </c>
      <c r="T1036" s="15">
        <f t="shared" ca="1" si="402"/>
        <v>539.65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03">SUMPRODUCT(F623:F626,$F$666:$F$669)/1000+F$958/F$248*F252</f>
        <v>139.65</v>
      </c>
      <c r="G1037" s="15">
        <f t="shared" ca="1" si="403"/>
        <v>748.67896081771721</v>
      </c>
      <c r="H1037" s="15">
        <f t="shared" ca="1" si="403"/>
        <v>444.16448040885859</v>
      </c>
      <c r="I1037" s="15">
        <f t="shared" ca="1" si="403"/>
        <v>241.15482680295287</v>
      </c>
      <c r="J1037" s="15">
        <f t="shared" ca="1" si="403"/>
        <v>190.40241340147645</v>
      </c>
      <c r="K1037" s="15">
        <f t="shared" ca="1" si="403"/>
        <v>139.65</v>
      </c>
      <c r="L1037" s="15">
        <f t="shared" ca="1" si="403"/>
        <v>139.65</v>
      </c>
      <c r="M1037" s="15">
        <f t="shared" ca="1" si="403"/>
        <v>189.65</v>
      </c>
      <c r="N1037" s="15">
        <f t="shared" ca="1" si="403"/>
        <v>239.65</v>
      </c>
      <c r="O1037" s="15">
        <f t="shared" ca="1" si="403"/>
        <v>289.64999999999998</v>
      </c>
      <c r="P1037" s="15">
        <f t="shared" ca="1" si="403"/>
        <v>339.65</v>
      </c>
      <c r="Q1037" s="15">
        <f t="shared" ca="1" si="403"/>
        <v>389.65</v>
      </c>
      <c r="R1037" s="15">
        <f t="shared" ca="1" si="403"/>
        <v>439.65</v>
      </c>
      <c r="S1037" s="15">
        <f t="shared" ca="1" si="403"/>
        <v>489.65</v>
      </c>
      <c r="T1037" s="15">
        <f t="shared" ca="1" si="403"/>
        <v>539.65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04">SUMPRODUCT(F632:F635,$F$666:$F$669)/1000+F$958/F$248*F253</f>
        <v>139.65</v>
      </c>
      <c r="G1038" s="15">
        <f t="shared" ca="1" si="404"/>
        <v>748.67896081771721</v>
      </c>
      <c r="H1038" s="15">
        <f t="shared" ca="1" si="404"/>
        <v>444.16448040885859</v>
      </c>
      <c r="I1038" s="15">
        <f t="shared" ca="1" si="404"/>
        <v>241.15482680295287</v>
      </c>
      <c r="J1038" s="15">
        <f t="shared" ca="1" si="404"/>
        <v>190.40241340147645</v>
      </c>
      <c r="K1038" s="15">
        <f t="shared" ca="1" si="404"/>
        <v>139.65</v>
      </c>
      <c r="L1038" s="15">
        <f t="shared" ca="1" si="404"/>
        <v>139.65</v>
      </c>
      <c r="M1038" s="15">
        <f t="shared" ca="1" si="404"/>
        <v>189.65</v>
      </c>
      <c r="N1038" s="15">
        <f t="shared" ca="1" si="404"/>
        <v>239.65</v>
      </c>
      <c r="O1038" s="15">
        <f t="shared" ca="1" si="404"/>
        <v>289.64999999999998</v>
      </c>
      <c r="P1038" s="15">
        <f t="shared" ca="1" si="404"/>
        <v>339.65</v>
      </c>
      <c r="Q1038" s="15">
        <f t="shared" ca="1" si="404"/>
        <v>389.65</v>
      </c>
      <c r="R1038" s="15">
        <f t="shared" ca="1" si="404"/>
        <v>439.65</v>
      </c>
      <c r="S1038" s="15">
        <f t="shared" ca="1" si="404"/>
        <v>489.65</v>
      </c>
      <c r="T1038" s="15">
        <f t="shared" ca="1" si="404"/>
        <v>539.65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05">SUM(G1034:G1038)</f>
        <v>3743.3948040885862</v>
      </c>
      <c r="H1039" s="15">
        <f t="shared" ca="1" si="405"/>
        <v>2220.8224020442931</v>
      </c>
      <c r="I1039" s="15">
        <f t="shared" ca="1" si="405"/>
        <v>1205.7741340147643</v>
      </c>
      <c r="J1039" s="15">
        <f t="shared" ca="1" si="405"/>
        <v>952.01206700738226</v>
      </c>
      <c r="K1039" s="15">
        <f t="shared" ca="1" si="405"/>
        <v>698.25</v>
      </c>
      <c r="L1039" s="15">
        <f t="shared" ca="1" si="405"/>
        <v>698.25</v>
      </c>
      <c r="M1039" s="15">
        <f t="shared" ca="1" si="405"/>
        <v>948.25</v>
      </c>
      <c r="N1039" s="15">
        <f t="shared" ca="1" si="405"/>
        <v>1198.25</v>
      </c>
      <c r="O1039" s="15">
        <f t="shared" ca="1" si="405"/>
        <v>1448.25</v>
      </c>
      <c r="P1039" s="15">
        <f t="shared" ca="1" si="405"/>
        <v>1698.25</v>
      </c>
      <c r="Q1039" s="15">
        <f t="shared" ca="1" si="405"/>
        <v>1948.25</v>
      </c>
      <c r="R1039" s="15">
        <f t="shared" ca="1" si="405"/>
        <v>2198.25</v>
      </c>
      <c r="S1039" s="15">
        <f t="shared" ca="1" si="405"/>
        <v>2448.25</v>
      </c>
      <c r="T1039" s="15">
        <f t="shared" ca="1" si="405"/>
        <v>2698.25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06">F$87/F$5*F6+SUM(F66,F73)*F$80*F$83</f>
        <v>-130.42372881355931</v>
      </c>
      <c r="G1042" s="15">
        <f t="shared" ca="1" si="406"/>
        <v>-130.42372881355931</v>
      </c>
      <c r="H1042" s="15">
        <f t="shared" ca="1" si="406"/>
        <v>-130.42372881355931</v>
      </c>
      <c r="I1042" s="15">
        <f t="shared" ca="1" si="406"/>
        <v>-130.42372881355931</v>
      </c>
      <c r="J1042" s="15">
        <f t="shared" ca="1" si="406"/>
        <v>-130.42372881355931</v>
      </c>
      <c r="K1042" s="15">
        <f t="shared" ca="1" si="406"/>
        <v>-130.42372881355931</v>
      </c>
      <c r="L1042" s="15">
        <f t="shared" ca="1" si="406"/>
        <v>-129.20338983050846</v>
      </c>
      <c r="M1042" s="15">
        <f t="shared" ca="1" si="406"/>
        <v>-129.20338983050846</v>
      </c>
      <c r="N1042" s="15">
        <f t="shared" ca="1" si="406"/>
        <v>-129.20338983050846</v>
      </c>
      <c r="O1042" s="15">
        <f t="shared" ca="1" si="406"/>
        <v>-129.20338983050846</v>
      </c>
      <c r="P1042" s="15">
        <f t="shared" ca="1" si="406"/>
        <v>-129.20338983050846</v>
      </c>
      <c r="Q1042" s="15">
        <f t="shared" ca="1" si="406"/>
        <v>-129.20338983050846</v>
      </c>
      <c r="R1042" s="15">
        <f t="shared" ca="1" si="406"/>
        <v>-129.20338983050846</v>
      </c>
      <c r="S1042" s="15">
        <f t="shared" ca="1" si="406"/>
        <v>-129.20338983050846</v>
      </c>
      <c r="T1042" s="15">
        <f t="shared" ca="1" si="406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07">F$87/F$5*F7+SUM(F67,F74)*F$80*F$83</f>
        <v>-136.52542372881356</v>
      </c>
      <c r="G1043" s="15">
        <f t="shared" ca="1" si="407"/>
        <v>-134.69491525423729</v>
      </c>
      <c r="H1043" s="15">
        <f t="shared" ca="1" si="407"/>
        <v>-134.69491525423729</v>
      </c>
      <c r="I1043" s="15">
        <f t="shared" ca="1" si="407"/>
        <v>-134.69491525423729</v>
      </c>
      <c r="J1043" s="15">
        <f t="shared" ca="1" si="407"/>
        <v>-134.69491525423729</v>
      </c>
      <c r="K1043" s="15">
        <f t="shared" ca="1" si="407"/>
        <v>-134.69491525423729</v>
      </c>
      <c r="L1043" s="15">
        <f t="shared" ca="1" si="407"/>
        <v>-134.69491525423729</v>
      </c>
      <c r="M1043" s="15">
        <f t="shared" ca="1" si="407"/>
        <v>-134.69491525423729</v>
      </c>
      <c r="N1043" s="15">
        <f t="shared" ca="1" si="407"/>
        <v>-134.69491525423729</v>
      </c>
      <c r="O1043" s="15">
        <f t="shared" ca="1" si="407"/>
        <v>-134.69491525423729</v>
      </c>
      <c r="P1043" s="15">
        <f t="shared" ca="1" si="407"/>
        <v>-134.69491525423729</v>
      </c>
      <c r="Q1043" s="15">
        <f t="shared" ca="1" si="407"/>
        <v>-133.65762711864406</v>
      </c>
      <c r="R1043" s="15">
        <f t="shared" ca="1" si="407"/>
        <v>-132.62033898305086</v>
      </c>
      <c r="S1043" s="15">
        <f t="shared" ca="1" si="407"/>
        <v>-131.58305084745763</v>
      </c>
      <c r="T1043" s="15">
        <f t="shared" ca="1" si="407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08">F$87/F$5*F8+SUM(F68,F75)*F$80*F$83</f>
        <v>-126.35593220338983</v>
      </c>
      <c r="G1044" s="15">
        <f t="shared" ca="1" si="408"/>
        <v>-125.84369114877589</v>
      </c>
      <c r="H1044" s="15">
        <f t="shared" ca="1" si="408"/>
        <v>-125.33145009416195</v>
      </c>
      <c r="I1044" s="15">
        <f t="shared" ca="1" si="408"/>
        <v>-124.81920903954801</v>
      </c>
      <c r="J1044" s="15">
        <f t="shared" ca="1" si="408"/>
        <v>-124.30696798493409</v>
      </c>
      <c r="K1044" s="15">
        <f t="shared" ca="1" si="408"/>
        <v>-123.79472693032014</v>
      </c>
      <c r="L1044" s="15">
        <f t="shared" ca="1" si="408"/>
        <v>-123.28248587570621</v>
      </c>
      <c r="M1044" s="15">
        <f t="shared" ca="1" si="408"/>
        <v>-122.77024482109228</v>
      </c>
      <c r="N1044" s="15">
        <f t="shared" ca="1" si="408"/>
        <v>-122.25800376647834</v>
      </c>
      <c r="O1044" s="15">
        <f t="shared" ca="1" si="408"/>
        <v>-121.74576271186442</v>
      </c>
      <c r="P1044" s="15">
        <f t="shared" ca="1" si="408"/>
        <v>-121.23352165725046</v>
      </c>
      <c r="Q1044" s="15">
        <f t="shared" ca="1" si="408"/>
        <v>-120.72128060263654</v>
      </c>
      <c r="R1044" s="15">
        <f t="shared" ca="1" si="408"/>
        <v>-120.20903954802259</v>
      </c>
      <c r="S1044" s="15">
        <f t="shared" ca="1" si="408"/>
        <v>-119.69679849340866</v>
      </c>
      <c r="T1044" s="15">
        <f t="shared" ca="1" si="408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09">F$87/F$5*F9+SUM(F69,F76)*F$80*F$83</f>
        <v>-138.5593220338983</v>
      </c>
      <c r="G1045" s="15">
        <f t="shared" ca="1" si="409"/>
        <v>-138.5593220338983</v>
      </c>
      <c r="H1045" s="15">
        <f t="shared" ca="1" si="409"/>
        <v>-138.5593220338983</v>
      </c>
      <c r="I1045" s="15">
        <f t="shared" ca="1" si="409"/>
        <v>-138.5593220338983</v>
      </c>
      <c r="J1045" s="15">
        <f t="shared" ca="1" si="409"/>
        <v>-138.5593220338983</v>
      </c>
      <c r="K1045" s="15">
        <f t="shared" ca="1" si="409"/>
        <v>-138.5593220338983</v>
      </c>
      <c r="L1045" s="15">
        <f t="shared" ca="1" si="409"/>
        <v>-136.52542372881356</v>
      </c>
      <c r="M1045" s="15">
        <f t="shared" ca="1" si="409"/>
        <v>-136.52542372881356</v>
      </c>
      <c r="N1045" s="15">
        <f t="shared" ca="1" si="409"/>
        <v>-136.52542372881356</v>
      </c>
      <c r="O1045" s="15">
        <f t="shared" ca="1" si="409"/>
        <v>-136.52542372881356</v>
      </c>
      <c r="P1045" s="15">
        <f t="shared" ca="1" si="409"/>
        <v>-136.52542372881356</v>
      </c>
      <c r="Q1045" s="15">
        <f t="shared" ca="1" si="409"/>
        <v>-136.52542372881356</v>
      </c>
      <c r="R1045" s="15">
        <f t="shared" ca="1" si="409"/>
        <v>-136.52542372881356</v>
      </c>
      <c r="S1045" s="15">
        <f t="shared" ca="1" si="409"/>
        <v>-136.52542372881356</v>
      </c>
      <c r="T1045" s="15">
        <f t="shared" ca="1" si="409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10">F$87/F$5*F10+SUM(F70,F77)*F$80*F$83</f>
        <v>-130.42372881355931</v>
      </c>
      <c r="G1046" s="15">
        <f t="shared" ca="1" si="410"/>
        <v>-130.42372881355931</v>
      </c>
      <c r="H1046" s="15">
        <f t="shared" ca="1" si="410"/>
        <v>-130.42372881355931</v>
      </c>
      <c r="I1046" s="15">
        <f t="shared" ca="1" si="410"/>
        <v>-130.42372881355931</v>
      </c>
      <c r="J1046" s="15">
        <f t="shared" ca="1" si="410"/>
        <v>-130.42372881355931</v>
      </c>
      <c r="K1046" s="15">
        <f t="shared" ca="1" si="410"/>
        <v>-130.42372881355931</v>
      </c>
      <c r="L1046" s="15">
        <f t="shared" ca="1" si="410"/>
        <v>-129.20338983050846</v>
      </c>
      <c r="M1046" s="15">
        <f t="shared" ca="1" si="410"/>
        <v>-129.20338983050846</v>
      </c>
      <c r="N1046" s="15">
        <f t="shared" ca="1" si="410"/>
        <v>-129.20338983050846</v>
      </c>
      <c r="O1046" s="15">
        <f t="shared" ca="1" si="410"/>
        <v>-129.20338983050846</v>
      </c>
      <c r="P1046" s="15">
        <f t="shared" ca="1" si="410"/>
        <v>-129.20338983050846</v>
      </c>
      <c r="Q1046" s="15">
        <f t="shared" ca="1" si="410"/>
        <v>-129.20338983050846</v>
      </c>
      <c r="R1046" s="15">
        <f t="shared" ca="1" si="410"/>
        <v>-129.20338983050846</v>
      </c>
      <c r="S1046" s="15">
        <f t="shared" ca="1" si="410"/>
        <v>-129.20338983050846</v>
      </c>
      <c r="T1046" s="15">
        <f t="shared" ca="1" si="410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11">SUM(G1042:G1046)</f>
        <v>-659.94538606403012</v>
      </c>
      <c r="H1047" s="15">
        <f t="shared" ca="1" si="411"/>
        <v>-659.43314500941619</v>
      </c>
      <c r="I1047" s="15">
        <f t="shared" ca="1" si="411"/>
        <v>-658.92090395480227</v>
      </c>
      <c r="J1047" s="15">
        <f t="shared" ca="1" si="411"/>
        <v>-658.40866290018835</v>
      </c>
      <c r="K1047" s="15">
        <f t="shared" ca="1" si="411"/>
        <v>-657.89642184557442</v>
      </c>
      <c r="L1047" s="15">
        <f t="shared" ca="1" si="411"/>
        <v>-652.90960451977412</v>
      </c>
      <c r="M1047" s="15">
        <f t="shared" ca="1" si="411"/>
        <v>-652.39736346515997</v>
      </c>
      <c r="N1047" s="15">
        <f t="shared" ca="1" si="411"/>
        <v>-651.88512241054605</v>
      </c>
      <c r="O1047" s="15">
        <f t="shared" ca="1" si="411"/>
        <v>-651.37288135593212</v>
      </c>
      <c r="P1047" s="15">
        <f t="shared" ca="1" si="411"/>
        <v>-650.8606403013182</v>
      </c>
      <c r="Q1047" s="15">
        <f t="shared" ca="1" si="411"/>
        <v>-649.31111111111113</v>
      </c>
      <c r="R1047" s="15">
        <f t="shared" ca="1" si="411"/>
        <v>-647.76158192090406</v>
      </c>
      <c r="S1047" s="15">
        <f t="shared" ca="1" si="411"/>
        <v>-646.21205273069677</v>
      </c>
      <c r="T1047" s="15">
        <f t="shared" ca="1" si="411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E1049" s="14">
        <f ca="1">AVERAGE(F1049:O1049)</f>
        <v>-395.47162748110003</v>
      </c>
      <c r="F1049" s="15">
        <f t="shared" ref="F1049:T1049" ca="1" si="412">F6*SUMPRODUCT(F$807:F$812,F166:F171)+IFERROR((F151/SUM(F$151:F$155)*F$971),0)+(SUM(F693,F705,F698,F710)*F$718*F$722)</f>
        <v>-421.80351781892227</v>
      </c>
      <c r="G1049" s="15">
        <f t="shared" ca="1" si="412"/>
        <v>-322.20687883716124</v>
      </c>
      <c r="H1049" s="15">
        <f t="shared" ca="1" si="412"/>
        <v>-327.2916245998731</v>
      </c>
      <c r="I1049" s="15">
        <f t="shared" ca="1" si="412"/>
        <v>-329.83399748122906</v>
      </c>
      <c r="J1049" s="15">
        <f t="shared" ca="1" si="412"/>
        <v>-332.37637036258496</v>
      </c>
      <c r="K1049" s="15">
        <f t="shared" ca="1" si="412"/>
        <v>-428.98653985411039</v>
      </c>
      <c r="L1049" s="15">
        <f t="shared" ca="1" si="412"/>
        <v>-439.15603137953411</v>
      </c>
      <c r="M1049" s="15">
        <f t="shared" ca="1" si="412"/>
        <v>-444.24077714224597</v>
      </c>
      <c r="N1049" s="15">
        <f t="shared" ca="1" si="412"/>
        <v>-454.4102686676697</v>
      </c>
      <c r="O1049" s="15">
        <f t="shared" ca="1" si="412"/>
        <v>-454.4102686676697</v>
      </c>
      <c r="P1049" s="15">
        <f t="shared" ca="1" si="412"/>
        <v>-454.4102686676697</v>
      </c>
      <c r="Q1049" s="15">
        <f t="shared" ca="1" si="412"/>
        <v>-454.4102686676697</v>
      </c>
      <c r="R1049" s="15">
        <f t="shared" ca="1" si="412"/>
        <v>-454.4102686676697</v>
      </c>
      <c r="S1049" s="15">
        <f t="shared" ca="1" si="412"/>
        <v>-454.4102686676697</v>
      </c>
      <c r="T1049" s="15">
        <f t="shared" ca="1" si="412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13">F7*SUMPRODUCT(F$807:F$812,F174:F179)+IFERROR((F152/SUM(F$151:F$155)*F$971),0)+(SUM(F694,F706,F699,F711)*F$718*F$722)</f>
        <v>-421.80351781892227</v>
      </c>
      <c r="G1050" s="15">
        <f t="shared" ca="1" si="413"/>
        <v>-322.20687883716124</v>
      </c>
      <c r="H1050" s="15">
        <f t="shared" ca="1" si="413"/>
        <v>-327.2916245998731</v>
      </c>
      <c r="I1050" s="15">
        <f t="shared" ca="1" si="413"/>
        <v>-329.83399748122906</v>
      </c>
      <c r="J1050" s="15">
        <f t="shared" ca="1" si="413"/>
        <v>-332.37637036258496</v>
      </c>
      <c r="K1050" s="15">
        <f t="shared" ca="1" si="413"/>
        <v>-428.98653985411039</v>
      </c>
      <c r="L1050" s="15">
        <f t="shared" ca="1" si="413"/>
        <v>-439.15603137953411</v>
      </c>
      <c r="M1050" s="15">
        <f t="shared" ca="1" si="413"/>
        <v>-444.24077714224597</v>
      </c>
      <c r="N1050" s="15">
        <f t="shared" ca="1" si="413"/>
        <v>-454.4102686676697</v>
      </c>
      <c r="O1050" s="15">
        <f t="shared" ca="1" si="413"/>
        <v>-454.4102686676697</v>
      </c>
      <c r="P1050" s="15">
        <f t="shared" ca="1" si="413"/>
        <v>-454.4102686676697</v>
      </c>
      <c r="Q1050" s="15">
        <f t="shared" ca="1" si="413"/>
        <v>-454.4102686676697</v>
      </c>
      <c r="R1050" s="15">
        <f t="shared" ca="1" si="413"/>
        <v>-454.4102686676697</v>
      </c>
      <c r="S1050" s="15">
        <f t="shared" ca="1" si="413"/>
        <v>-454.4102686676697</v>
      </c>
      <c r="T1050" s="15">
        <f t="shared" ca="1" si="413"/>
        <v>-454.4102686676697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14">F8*SUMPRODUCT(F$807:F$812,F182:F187)+IFERROR((F153/SUM(F$151:F$155)*F$971),0)+(SUM(F695,F707,F700,F712)*F$718*F$722)</f>
        <v>-421.80351781892227</v>
      </c>
      <c r="G1051" s="15">
        <f t="shared" ca="1" si="414"/>
        <v>-322.20687883716124</v>
      </c>
      <c r="H1051" s="15">
        <f t="shared" ca="1" si="414"/>
        <v>-327.2916245998731</v>
      </c>
      <c r="I1051" s="15">
        <f t="shared" ca="1" si="414"/>
        <v>-329.83399748122906</v>
      </c>
      <c r="J1051" s="15">
        <f t="shared" ca="1" si="414"/>
        <v>-332.37637036258496</v>
      </c>
      <c r="K1051" s="15">
        <f t="shared" ca="1" si="414"/>
        <v>-428.98653985411039</v>
      </c>
      <c r="L1051" s="15">
        <f t="shared" ca="1" si="414"/>
        <v>-439.15603137953411</v>
      </c>
      <c r="M1051" s="15">
        <f t="shared" ca="1" si="414"/>
        <v>-444.24077714224597</v>
      </c>
      <c r="N1051" s="15">
        <f t="shared" ca="1" si="414"/>
        <v>-454.4102686676697</v>
      </c>
      <c r="O1051" s="15">
        <f t="shared" ca="1" si="414"/>
        <v>-454.4102686676697</v>
      </c>
      <c r="P1051" s="15">
        <f t="shared" ca="1" si="414"/>
        <v>-454.4102686676697</v>
      </c>
      <c r="Q1051" s="15">
        <f t="shared" ca="1" si="414"/>
        <v>-454.4102686676697</v>
      </c>
      <c r="R1051" s="15">
        <f t="shared" ca="1" si="414"/>
        <v>-454.4102686676697</v>
      </c>
      <c r="S1051" s="15">
        <f t="shared" ca="1" si="414"/>
        <v>-454.4102686676697</v>
      </c>
      <c r="T1051" s="15">
        <f t="shared" ca="1" si="414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15">F9*SUMPRODUCT(F$807:F$812,F190:F195)+IFERROR((F154/SUM(F$151:F$155)*F$971),0)+(SUM(F696,F708,F701,F713)*F$718*F$722)</f>
        <v>-421.80351781892227</v>
      </c>
      <c r="G1052" s="15">
        <f t="shared" ca="1" si="415"/>
        <v>-322.20687883716124</v>
      </c>
      <c r="H1052" s="15">
        <f t="shared" ca="1" si="415"/>
        <v>-327.2916245998731</v>
      </c>
      <c r="I1052" s="15">
        <f t="shared" ca="1" si="415"/>
        <v>-329.83399748122906</v>
      </c>
      <c r="J1052" s="15">
        <f t="shared" ca="1" si="415"/>
        <v>-332.37637036258496</v>
      </c>
      <c r="K1052" s="15">
        <f t="shared" ca="1" si="415"/>
        <v>-428.98653985411039</v>
      </c>
      <c r="L1052" s="15">
        <f t="shared" ca="1" si="415"/>
        <v>-439.15603137953411</v>
      </c>
      <c r="M1052" s="15">
        <f t="shared" ca="1" si="415"/>
        <v>-444.24077714224597</v>
      </c>
      <c r="N1052" s="15">
        <f t="shared" ca="1" si="415"/>
        <v>-454.4102686676697</v>
      </c>
      <c r="O1052" s="15">
        <f t="shared" ca="1" si="415"/>
        <v>-454.4102686676697</v>
      </c>
      <c r="P1052" s="15">
        <f t="shared" ca="1" si="415"/>
        <v>-454.4102686676697</v>
      </c>
      <c r="Q1052" s="15">
        <f t="shared" ca="1" si="415"/>
        <v>-454.4102686676697</v>
      </c>
      <c r="R1052" s="15">
        <f t="shared" ca="1" si="415"/>
        <v>-454.4102686676697</v>
      </c>
      <c r="S1052" s="15">
        <f t="shared" ca="1" si="415"/>
        <v>-454.4102686676697</v>
      </c>
      <c r="T1052" s="15">
        <f t="shared" ca="1" si="415"/>
        <v>-454.4102686676697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16">F10*SUMPRODUCT(F$807:F$812,F198:F203)+IFERROR((F155/SUM(F$151:F$155)*F$971),0)+(SUM(F697,F709,F702,F714)*F$718*F$722)</f>
        <v>-421.80351781892227</v>
      </c>
      <c r="G1053" s="15">
        <f t="shared" ca="1" si="416"/>
        <v>-322.20687883716124</v>
      </c>
      <c r="H1053" s="15">
        <f t="shared" ca="1" si="416"/>
        <v>-327.2916245998731</v>
      </c>
      <c r="I1053" s="15">
        <f t="shared" ca="1" si="416"/>
        <v>-329.83399748122906</v>
      </c>
      <c r="J1053" s="15">
        <f t="shared" ca="1" si="416"/>
        <v>-332.37637036258496</v>
      </c>
      <c r="K1053" s="15">
        <f t="shared" ca="1" si="416"/>
        <v>-428.98653985411039</v>
      </c>
      <c r="L1053" s="15">
        <f t="shared" ca="1" si="416"/>
        <v>-439.15603137953411</v>
      </c>
      <c r="M1053" s="15">
        <f t="shared" ca="1" si="416"/>
        <v>-444.24077714224597</v>
      </c>
      <c r="N1053" s="15">
        <f t="shared" ca="1" si="416"/>
        <v>-454.4102686676697</v>
      </c>
      <c r="O1053" s="15">
        <f t="shared" ca="1" si="416"/>
        <v>-454.4102686676697</v>
      </c>
      <c r="P1053" s="15">
        <f t="shared" ca="1" si="416"/>
        <v>-454.4102686676697</v>
      </c>
      <c r="Q1053" s="15">
        <f t="shared" ca="1" si="416"/>
        <v>-454.4102686676697</v>
      </c>
      <c r="R1053" s="15">
        <f t="shared" ca="1" si="416"/>
        <v>-454.4102686676697</v>
      </c>
      <c r="S1053" s="15">
        <f t="shared" ca="1" si="416"/>
        <v>-454.4102686676697</v>
      </c>
      <c r="T1053" s="15">
        <f t="shared" ca="1" si="416"/>
        <v>-454.4102686676697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-2109.0175890946111</v>
      </c>
      <c r="G1054" s="15">
        <f t="shared" ref="G1054" ca="1" si="417">SUM(G1049:G1053)</f>
        <v>-1611.0343941858061</v>
      </c>
      <c r="H1054" s="15">
        <f t="shared" ref="H1054" ca="1" si="418">SUM(H1049:H1053)</f>
        <v>-1636.4581229993655</v>
      </c>
      <c r="I1054" s="15">
        <f t="shared" ref="I1054" ca="1" si="419">SUM(I1049:I1053)</f>
        <v>-1649.1699874061453</v>
      </c>
      <c r="J1054" s="15">
        <f t="shared" ref="J1054" ca="1" si="420">SUM(J1049:J1053)</f>
        <v>-1661.8818518129249</v>
      </c>
      <c r="K1054" s="15">
        <f t="shared" ref="K1054" ca="1" si="421">SUM(K1049:K1053)</f>
        <v>-2144.9326992705519</v>
      </c>
      <c r="L1054" s="15">
        <f t="shared" ref="L1054" ca="1" si="422">SUM(L1049:L1053)</f>
        <v>-2195.7801568976706</v>
      </c>
      <c r="M1054" s="15">
        <f t="shared" ref="M1054" ca="1" si="423">SUM(M1049:M1053)</f>
        <v>-2221.2038857112298</v>
      </c>
      <c r="N1054" s="15">
        <f t="shared" ref="N1054" ca="1" si="424">SUM(N1049:N1053)</f>
        <v>-2272.0513433383485</v>
      </c>
      <c r="O1054" s="15">
        <f t="shared" ref="O1054" ca="1" si="425">SUM(O1049:O1053)</f>
        <v>-2272.0513433383485</v>
      </c>
      <c r="P1054" s="15">
        <f t="shared" ref="P1054" ca="1" si="426">SUM(P1049:P1053)</f>
        <v>-2272.0513433383485</v>
      </c>
      <c r="Q1054" s="15">
        <f t="shared" ref="Q1054" ca="1" si="427">SUM(Q1049:Q1053)</f>
        <v>-2272.0513433383485</v>
      </c>
      <c r="R1054" s="15">
        <f t="shared" ref="R1054" ca="1" si="428">SUM(R1049:R1053)</f>
        <v>-2272.0513433383485</v>
      </c>
      <c r="S1054" s="15">
        <f t="shared" ref="S1054" ca="1" si="429">SUM(S1049:S1053)</f>
        <v>-2272.0513433383485</v>
      </c>
      <c r="T1054" s="15">
        <f t="shared" ref="T1054" ca="1" si="430">SUM(T1049:T1053)</f>
        <v>-2272.0513433383485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31">SUM(,G1012,G1027,G1042)</f>
        <v>408.22627118644067</v>
      </c>
      <c r="H1057" s="15">
        <f t="shared" ca="1" si="431"/>
        <v>408.22627118644067</v>
      </c>
      <c r="I1057" s="15">
        <f t="shared" ca="1" si="431"/>
        <v>408.22627118644067</v>
      </c>
      <c r="J1057" s="15">
        <f t="shared" ca="1" si="431"/>
        <v>408.22627118644067</v>
      </c>
      <c r="K1057" s="15">
        <f t="shared" ca="1" si="431"/>
        <v>408.22627118644067</v>
      </c>
      <c r="L1057" s="15">
        <f t="shared" ca="1" si="431"/>
        <v>369.54661016949154</v>
      </c>
      <c r="M1057" s="15">
        <f t="shared" ca="1" si="431"/>
        <v>369.54661016949154</v>
      </c>
      <c r="N1057" s="15">
        <f t="shared" ca="1" si="431"/>
        <v>369.54661016949154</v>
      </c>
      <c r="O1057" s="15">
        <f t="shared" ca="1" si="431"/>
        <v>369.54661016949154</v>
      </c>
      <c r="P1057" s="15">
        <f t="shared" ca="1" si="431"/>
        <v>369.54661016949154</v>
      </c>
      <c r="Q1057" s="15">
        <f t="shared" ca="1" si="431"/>
        <v>369.54661016949154</v>
      </c>
      <c r="R1057" s="15">
        <f t="shared" ca="1" si="431"/>
        <v>369.54661016949154</v>
      </c>
      <c r="S1057" s="15">
        <f t="shared" ca="1" si="431"/>
        <v>369.54661016949154</v>
      </c>
      <c r="T1057" s="15">
        <f t="shared" ca="1" si="431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32">SUM(,F1013,F1028,F1043)</f>
        <v>601.62457627118647</v>
      </c>
      <c r="G1058" s="15">
        <f t="shared" ca="1" si="432"/>
        <v>543.60508474576272</v>
      </c>
      <c r="H1058" s="15">
        <f t="shared" ca="1" si="432"/>
        <v>543.60508474576272</v>
      </c>
      <c r="I1058" s="15">
        <f t="shared" ca="1" si="432"/>
        <v>543.60508474576272</v>
      </c>
      <c r="J1058" s="15">
        <f t="shared" ca="1" si="432"/>
        <v>543.60508474576272</v>
      </c>
      <c r="K1058" s="15">
        <f t="shared" ca="1" si="432"/>
        <v>543.60508474576272</v>
      </c>
      <c r="L1058" s="15">
        <f t="shared" ca="1" si="432"/>
        <v>543.60508474576272</v>
      </c>
      <c r="M1058" s="15">
        <f t="shared" ca="1" si="432"/>
        <v>543.60508474576272</v>
      </c>
      <c r="N1058" s="15">
        <f t="shared" ca="1" si="432"/>
        <v>543.60508474576272</v>
      </c>
      <c r="O1058" s="15">
        <f t="shared" ca="1" si="432"/>
        <v>543.60508474576272</v>
      </c>
      <c r="P1058" s="15">
        <f t="shared" ca="1" si="432"/>
        <v>543.60508474576272</v>
      </c>
      <c r="Q1058" s="15">
        <f t="shared" ca="1" si="432"/>
        <v>510.7273728813559</v>
      </c>
      <c r="R1058" s="15">
        <f t="shared" ca="1" si="432"/>
        <v>477.8496610169492</v>
      </c>
      <c r="S1058" s="15">
        <f t="shared" ca="1" si="432"/>
        <v>444.97194915254244</v>
      </c>
      <c r="T1058" s="15">
        <f t="shared" ca="1" si="432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33">SUM(,F1014,F1029,F1044)</f>
        <v>279.29406779661014</v>
      </c>
      <c r="G1059" s="15">
        <f t="shared" ca="1" si="433"/>
        <v>263.05816070307594</v>
      </c>
      <c r="H1059" s="15">
        <f t="shared" ca="1" si="433"/>
        <v>246.8222536095418</v>
      </c>
      <c r="I1059" s="15">
        <f t="shared" ca="1" si="433"/>
        <v>230.58634651600755</v>
      </c>
      <c r="J1059" s="15">
        <f t="shared" ca="1" si="433"/>
        <v>214.35043942247336</v>
      </c>
      <c r="K1059" s="15">
        <f t="shared" ca="1" si="433"/>
        <v>198.11453232893913</v>
      </c>
      <c r="L1059" s="15">
        <f t="shared" ca="1" si="433"/>
        <v>181.878625235405</v>
      </c>
      <c r="M1059" s="15">
        <f t="shared" ca="1" si="433"/>
        <v>165.64271814187072</v>
      </c>
      <c r="N1059" s="15">
        <f t="shared" ca="1" si="433"/>
        <v>149.40681104833658</v>
      </c>
      <c r="O1059" s="15">
        <f t="shared" ca="1" si="433"/>
        <v>133.17090395480233</v>
      </c>
      <c r="P1059" s="15">
        <f t="shared" ca="1" si="433"/>
        <v>116.93499686126816</v>
      </c>
      <c r="Q1059" s="15">
        <f t="shared" ca="1" si="433"/>
        <v>100.69908976773391</v>
      </c>
      <c r="R1059" s="15">
        <f t="shared" ca="1" si="433"/>
        <v>84.463182674199743</v>
      </c>
      <c r="S1059" s="15">
        <f t="shared" ca="1" si="433"/>
        <v>68.227275580665491</v>
      </c>
      <c r="T1059" s="15">
        <f t="shared" ca="1" si="433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34">SUM(,F1015,F1030,F1045)</f>
        <v>666.09067796610168</v>
      </c>
      <c r="G1060" s="15">
        <f t="shared" ca="1" si="434"/>
        <v>666.09067796610168</v>
      </c>
      <c r="H1060" s="15">
        <f t="shared" ca="1" si="434"/>
        <v>666.09067796610168</v>
      </c>
      <c r="I1060" s="15">
        <f t="shared" ca="1" si="434"/>
        <v>666.09067796610168</v>
      </c>
      <c r="J1060" s="15">
        <f t="shared" ca="1" si="434"/>
        <v>666.09067796610168</v>
      </c>
      <c r="K1060" s="15">
        <f t="shared" ca="1" si="434"/>
        <v>666.09067796610168</v>
      </c>
      <c r="L1060" s="15">
        <f t="shared" ca="1" si="434"/>
        <v>601.62457627118647</v>
      </c>
      <c r="M1060" s="15">
        <f t="shared" ca="1" si="434"/>
        <v>601.62457627118647</v>
      </c>
      <c r="N1060" s="15">
        <f t="shared" ca="1" si="434"/>
        <v>601.62457627118647</v>
      </c>
      <c r="O1060" s="15">
        <f t="shared" ca="1" si="434"/>
        <v>601.62457627118647</v>
      </c>
      <c r="P1060" s="15">
        <f t="shared" ca="1" si="434"/>
        <v>601.62457627118647</v>
      </c>
      <c r="Q1060" s="15">
        <f t="shared" ca="1" si="434"/>
        <v>601.62457627118647</v>
      </c>
      <c r="R1060" s="15">
        <f t="shared" ca="1" si="434"/>
        <v>601.62457627118647</v>
      </c>
      <c r="S1060" s="15">
        <f t="shared" ca="1" si="434"/>
        <v>601.62457627118647</v>
      </c>
      <c r="T1060" s="15">
        <f t="shared" ca="1" si="434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35">SUM(,F1016,F1031,F1046)</f>
        <v>408.22627118644067</v>
      </c>
      <c r="G1061" s="15">
        <f t="shared" ca="1" si="435"/>
        <v>408.22627118644067</v>
      </c>
      <c r="H1061" s="15">
        <f t="shared" ca="1" si="435"/>
        <v>408.22627118644067</v>
      </c>
      <c r="I1061" s="15">
        <f t="shared" ca="1" si="435"/>
        <v>408.22627118644067</v>
      </c>
      <c r="J1061" s="15">
        <f t="shared" ca="1" si="435"/>
        <v>408.22627118644067</v>
      </c>
      <c r="K1061" s="15">
        <f t="shared" ca="1" si="435"/>
        <v>408.22627118644067</v>
      </c>
      <c r="L1061" s="15">
        <f t="shared" ca="1" si="435"/>
        <v>369.54661016949154</v>
      </c>
      <c r="M1061" s="15">
        <f t="shared" ca="1" si="435"/>
        <v>369.54661016949154</v>
      </c>
      <c r="N1061" s="15">
        <f t="shared" ca="1" si="435"/>
        <v>369.54661016949154</v>
      </c>
      <c r="O1061" s="15">
        <f t="shared" ca="1" si="435"/>
        <v>369.54661016949154</v>
      </c>
      <c r="P1061" s="15">
        <f t="shared" ca="1" si="435"/>
        <v>369.54661016949154</v>
      </c>
      <c r="Q1061" s="15">
        <f t="shared" ca="1" si="435"/>
        <v>369.54661016949154</v>
      </c>
      <c r="R1061" s="15">
        <f t="shared" ca="1" si="435"/>
        <v>369.54661016949154</v>
      </c>
      <c r="S1061" s="15">
        <f t="shared" ca="1" si="435"/>
        <v>369.54661016949154</v>
      </c>
      <c r="T1061" s="15">
        <f t="shared" ca="1" si="435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36">SUM(G1057:G1061)</f>
        <v>2289.2064657878218</v>
      </c>
      <c r="H1062" s="15">
        <f t="shared" ref="H1062" ca="1" si="437">SUM(H1057:H1061)</f>
        <v>2272.9705586942873</v>
      </c>
      <c r="I1062" s="15">
        <f t="shared" ref="I1062" ca="1" si="438">SUM(I1057:I1061)</f>
        <v>2256.7346516007533</v>
      </c>
      <c r="J1062" s="15">
        <f t="shared" ref="J1062" ca="1" si="439">SUM(J1057:J1061)</f>
        <v>2240.4987445072188</v>
      </c>
      <c r="K1062" s="15">
        <f t="shared" ref="K1062" ca="1" si="440">SUM(K1057:K1061)</f>
        <v>2224.2628374136848</v>
      </c>
      <c r="L1062" s="15">
        <f t="shared" ref="L1062" ca="1" si="441">SUM(L1057:L1061)</f>
        <v>2066.2015065913374</v>
      </c>
      <c r="M1062" s="15">
        <f t="shared" ref="M1062" ca="1" si="442">SUM(M1057:M1061)</f>
        <v>2049.9655994978029</v>
      </c>
      <c r="N1062" s="15">
        <f t="shared" ref="N1062" ca="1" si="443">SUM(N1057:N1061)</f>
        <v>2033.7296924042687</v>
      </c>
      <c r="O1062" s="15">
        <f t="shared" ref="O1062" ca="1" si="444">SUM(O1057:O1061)</f>
        <v>2017.4937853107344</v>
      </c>
      <c r="P1062" s="15">
        <f t="shared" ref="P1062" ca="1" si="445">SUM(P1057:P1061)</f>
        <v>2001.2578782172004</v>
      </c>
      <c r="Q1062" s="15">
        <f t="shared" ref="Q1062" ca="1" si="446">SUM(Q1057:Q1061)</f>
        <v>1952.1442592592593</v>
      </c>
      <c r="R1062" s="15">
        <f t="shared" ref="R1062" ca="1" si="447">SUM(R1057:R1061)</f>
        <v>1903.0306403013185</v>
      </c>
      <c r="S1062" s="15">
        <f t="shared" ref="S1062" ca="1" si="448">SUM(S1057:S1061)</f>
        <v>1853.9170213433774</v>
      </c>
      <c r="T1062" s="15">
        <f t="shared" ref="T1062" ca="1" si="449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E1064" s="14">
        <f ca="1">AVERAGE(F1064:O1064)</f>
        <v>620.57094066200045</v>
      </c>
      <c r="F1064" s="15">
        <f ca="1">SUM(,F1019,F1034,F1049)</f>
        <v>-282.1535178189223</v>
      </c>
      <c r="G1064" s="15">
        <f t="shared" ref="G1064:T1064" ca="1" si="450">SUM(,G1019,G1034,G1049)</f>
        <v>426.47208198055597</v>
      </c>
      <c r="H1064" s="15">
        <f t="shared" ca="1" si="450"/>
        <v>283.12285580898549</v>
      </c>
      <c r="I1064" s="15">
        <f t="shared" ca="1" si="450"/>
        <v>160.69582932172381</v>
      </c>
      <c r="J1064" s="15">
        <f t="shared" ca="1" si="450"/>
        <v>190.52604303889149</v>
      </c>
      <c r="K1064" s="15">
        <f t="shared" ca="1" si="450"/>
        <v>541.91346014588953</v>
      </c>
      <c r="L1064" s="15">
        <f t="shared" ca="1" si="450"/>
        <v>864.24396862046592</v>
      </c>
      <c r="M1064" s="15">
        <f t="shared" ca="1" si="450"/>
        <v>1075.4092228577542</v>
      </c>
      <c r="N1064" s="15">
        <f t="shared" ca="1" si="450"/>
        <v>1447.7397313323304</v>
      </c>
      <c r="O1064" s="15">
        <f t="shared" ca="1" si="450"/>
        <v>1497.7397313323304</v>
      </c>
      <c r="P1064" s="15">
        <f t="shared" ca="1" si="450"/>
        <v>1547.7397313323304</v>
      </c>
      <c r="Q1064" s="15">
        <f t="shared" ca="1" si="450"/>
        <v>1597.7397313323304</v>
      </c>
      <c r="R1064" s="15">
        <f t="shared" ca="1" si="450"/>
        <v>1647.7397313323304</v>
      </c>
      <c r="S1064" s="15">
        <f t="shared" ca="1" si="450"/>
        <v>1697.7397313323304</v>
      </c>
      <c r="T1064" s="15">
        <f t="shared" ca="1" si="450"/>
        <v>1747.7397313323304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51">SUM(,F1020,F1035,F1050)</f>
        <v>-282.1535178189223</v>
      </c>
      <c r="G1065" s="15">
        <f t="shared" ca="1" si="451"/>
        <v>426.47208198055597</v>
      </c>
      <c r="H1065" s="15">
        <f t="shared" ca="1" si="451"/>
        <v>283.12285580898549</v>
      </c>
      <c r="I1065" s="15">
        <f t="shared" ca="1" si="451"/>
        <v>160.69582932172381</v>
      </c>
      <c r="J1065" s="15">
        <f t="shared" ca="1" si="451"/>
        <v>190.52604303889149</v>
      </c>
      <c r="K1065" s="15">
        <f t="shared" ca="1" si="451"/>
        <v>541.91346014588953</v>
      </c>
      <c r="L1065" s="15">
        <f t="shared" ca="1" si="451"/>
        <v>864.24396862046592</v>
      </c>
      <c r="M1065" s="15">
        <f t="shared" ca="1" si="451"/>
        <v>1075.4092228577542</v>
      </c>
      <c r="N1065" s="15">
        <f t="shared" ca="1" si="451"/>
        <v>1447.7397313323304</v>
      </c>
      <c r="O1065" s="15">
        <f t="shared" ca="1" si="451"/>
        <v>1497.7397313323304</v>
      </c>
      <c r="P1065" s="15">
        <f t="shared" ca="1" si="451"/>
        <v>1547.7397313323304</v>
      </c>
      <c r="Q1065" s="15">
        <f t="shared" ca="1" si="451"/>
        <v>1597.7397313323304</v>
      </c>
      <c r="R1065" s="15">
        <f t="shared" ca="1" si="451"/>
        <v>1647.7397313323304</v>
      </c>
      <c r="S1065" s="15">
        <f t="shared" ca="1" si="451"/>
        <v>1697.7397313323304</v>
      </c>
      <c r="T1065" s="15">
        <f t="shared" ca="1" si="451"/>
        <v>1747.7397313323304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52">SUM(,F1021,F1036,F1051)</f>
        <v>-282.1535178189223</v>
      </c>
      <c r="G1066" s="15">
        <f t="shared" ca="1" si="452"/>
        <v>426.47208198055597</v>
      </c>
      <c r="H1066" s="15">
        <f t="shared" ca="1" si="452"/>
        <v>283.12285580898549</v>
      </c>
      <c r="I1066" s="15">
        <f t="shared" ca="1" si="452"/>
        <v>160.69582932172381</v>
      </c>
      <c r="J1066" s="15">
        <f t="shared" ca="1" si="452"/>
        <v>190.52604303889149</v>
      </c>
      <c r="K1066" s="15">
        <f t="shared" ca="1" si="452"/>
        <v>541.91346014588953</v>
      </c>
      <c r="L1066" s="15">
        <f t="shared" ca="1" si="452"/>
        <v>864.24396862046592</v>
      </c>
      <c r="M1066" s="15">
        <f t="shared" ca="1" si="452"/>
        <v>1075.4092228577542</v>
      </c>
      <c r="N1066" s="15">
        <f t="shared" ca="1" si="452"/>
        <v>1447.7397313323304</v>
      </c>
      <c r="O1066" s="15">
        <f t="shared" ca="1" si="452"/>
        <v>1497.7397313323304</v>
      </c>
      <c r="P1066" s="15">
        <f t="shared" ca="1" si="452"/>
        <v>1547.7397313323304</v>
      </c>
      <c r="Q1066" s="15">
        <f t="shared" ca="1" si="452"/>
        <v>1597.7397313323304</v>
      </c>
      <c r="R1066" s="15">
        <f t="shared" ca="1" si="452"/>
        <v>1647.7397313323304</v>
      </c>
      <c r="S1066" s="15">
        <f t="shared" ca="1" si="452"/>
        <v>1697.7397313323304</v>
      </c>
      <c r="T1066" s="15">
        <f t="shared" ca="1" si="452"/>
        <v>1747.7397313323304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53">SUM(,F1022,F1037,F1052)</f>
        <v>-282.1535178189223</v>
      </c>
      <c r="G1067" s="15">
        <f t="shared" ca="1" si="453"/>
        <v>426.47208198055597</v>
      </c>
      <c r="H1067" s="15">
        <f t="shared" ca="1" si="453"/>
        <v>283.12285580898549</v>
      </c>
      <c r="I1067" s="15">
        <f t="shared" ca="1" si="453"/>
        <v>160.69582932172381</v>
      </c>
      <c r="J1067" s="15">
        <f t="shared" ca="1" si="453"/>
        <v>190.52604303889149</v>
      </c>
      <c r="K1067" s="15">
        <f t="shared" ca="1" si="453"/>
        <v>541.91346014588953</v>
      </c>
      <c r="L1067" s="15">
        <f t="shared" ca="1" si="453"/>
        <v>864.24396862046592</v>
      </c>
      <c r="M1067" s="15">
        <f t="shared" ca="1" si="453"/>
        <v>1075.4092228577542</v>
      </c>
      <c r="N1067" s="15">
        <f t="shared" ca="1" si="453"/>
        <v>1447.7397313323304</v>
      </c>
      <c r="O1067" s="15">
        <f t="shared" ca="1" si="453"/>
        <v>1497.7397313323304</v>
      </c>
      <c r="P1067" s="15">
        <f t="shared" ca="1" si="453"/>
        <v>1547.7397313323304</v>
      </c>
      <c r="Q1067" s="15">
        <f t="shared" ca="1" si="453"/>
        <v>1597.7397313323304</v>
      </c>
      <c r="R1067" s="15">
        <f t="shared" ca="1" si="453"/>
        <v>1647.7397313323304</v>
      </c>
      <c r="S1067" s="15">
        <f t="shared" ca="1" si="453"/>
        <v>1697.7397313323304</v>
      </c>
      <c r="T1067" s="15">
        <f t="shared" ca="1" si="453"/>
        <v>1747.7397313323304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54">SUM(,F1023,F1038,F1053)</f>
        <v>-282.1535178189223</v>
      </c>
      <c r="G1068" s="15">
        <f t="shared" ca="1" si="454"/>
        <v>426.47208198055597</v>
      </c>
      <c r="H1068" s="15">
        <f t="shared" ca="1" si="454"/>
        <v>283.12285580898549</v>
      </c>
      <c r="I1068" s="15">
        <f t="shared" ca="1" si="454"/>
        <v>160.69582932172381</v>
      </c>
      <c r="J1068" s="15">
        <f t="shared" ca="1" si="454"/>
        <v>190.52604303889149</v>
      </c>
      <c r="K1068" s="15">
        <f t="shared" ca="1" si="454"/>
        <v>541.91346014588953</v>
      </c>
      <c r="L1068" s="15">
        <f t="shared" ca="1" si="454"/>
        <v>864.24396862046592</v>
      </c>
      <c r="M1068" s="15">
        <f t="shared" ca="1" si="454"/>
        <v>1075.4092228577542</v>
      </c>
      <c r="N1068" s="15">
        <f t="shared" ca="1" si="454"/>
        <v>1447.7397313323304</v>
      </c>
      <c r="O1068" s="15">
        <f t="shared" ca="1" si="454"/>
        <v>1497.7397313323304</v>
      </c>
      <c r="P1068" s="15">
        <f t="shared" ca="1" si="454"/>
        <v>1547.7397313323304</v>
      </c>
      <c r="Q1068" s="15">
        <f t="shared" ca="1" si="454"/>
        <v>1597.7397313323304</v>
      </c>
      <c r="R1068" s="15">
        <f t="shared" ca="1" si="454"/>
        <v>1647.7397313323304</v>
      </c>
      <c r="S1068" s="15">
        <f t="shared" ca="1" si="454"/>
        <v>1697.7397313323304</v>
      </c>
      <c r="T1068" s="15">
        <f t="shared" ca="1" si="454"/>
        <v>1747.7397313323304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-1410.7675890946116</v>
      </c>
      <c r="G1069" s="15">
        <f t="shared" ref="G1069" ca="1" si="455">SUM(G1064:G1068)</f>
        <v>2132.3604099027798</v>
      </c>
      <c r="H1069" s="15">
        <f t="shared" ref="H1069" ca="1" si="456">SUM(H1064:H1068)</f>
        <v>1415.6142790449276</v>
      </c>
      <c r="I1069" s="15">
        <f t="shared" ref="I1069" ca="1" si="457">SUM(I1064:I1068)</f>
        <v>803.47914660861898</v>
      </c>
      <c r="J1069" s="15">
        <f t="shared" ref="J1069" ca="1" si="458">SUM(J1064:J1068)</f>
        <v>952.63021519445738</v>
      </c>
      <c r="K1069" s="15">
        <f t="shared" ref="K1069" ca="1" si="459">SUM(K1064:K1068)</f>
        <v>2709.5673007294477</v>
      </c>
      <c r="L1069" s="15">
        <f t="shared" ref="L1069" ca="1" si="460">SUM(L1064:L1068)</f>
        <v>4321.2198431023298</v>
      </c>
      <c r="M1069" s="15">
        <f t="shared" ref="M1069" ca="1" si="461">SUM(M1064:M1068)</f>
        <v>5377.0461142887707</v>
      </c>
      <c r="N1069" s="15">
        <f t="shared" ref="N1069" ca="1" si="462">SUM(N1064:N1068)</f>
        <v>7238.6986566616524</v>
      </c>
      <c r="O1069" s="15">
        <f t="shared" ref="O1069" ca="1" si="463">SUM(O1064:O1068)</f>
        <v>7488.6986566616524</v>
      </c>
      <c r="P1069" s="15">
        <f t="shared" ref="P1069" ca="1" si="464">SUM(P1064:P1068)</f>
        <v>7738.6986566616524</v>
      </c>
      <c r="Q1069" s="15">
        <f t="shared" ref="Q1069" ca="1" si="465">SUM(Q1064:Q1068)</f>
        <v>7988.6986566616524</v>
      </c>
      <c r="R1069" s="15">
        <f t="shared" ref="R1069" ca="1" si="466">SUM(R1064:R1068)</f>
        <v>8238.6986566616524</v>
      </c>
      <c r="S1069" s="15">
        <f t="shared" ref="S1069" ca="1" si="467">SUM(S1064:S1068)</f>
        <v>8488.6986566616524</v>
      </c>
      <c r="T1069" s="15">
        <f t="shared" ref="T1069" ca="1" si="468">SUM(T1064:T1068)</f>
        <v>8738.6986566616524</v>
      </c>
      <c r="X1069" s="36"/>
    </row>
    <row r="1071" spans="2:24">
      <c r="B1071" s="33" t="s">
        <v>575</v>
      </c>
    </row>
    <row r="1072" spans="2:24">
      <c r="F1072" s="15">
        <f ca="1">SUMIF(F972:T972,"&lt;=0")</f>
        <v>-1410.7675890946111</v>
      </c>
    </row>
    <row r="1078" spans="4:20">
      <c r="D1078" s="13" t="s">
        <v>543</v>
      </c>
      <c r="F1078" s="15">
        <f t="shared" ref="F1078:T1078" si="469">F6*SUMPRODUCT(F$807:F$812,F$166:F$171)</f>
        <v>-60.01972799917236</v>
      </c>
      <c r="G1078" s="15">
        <f t="shared" si="469"/>
        <v>-322.20687883716124</v>
      </c>
      <c r="H1078" s="15">
        <f t="shared" si="469"/>
        <v>-322.20687883716124</v>
      </c>
      <c r="I1078" s="15">
        <f t="shared" si="469"/>
        <v>-322.20687883716124</v>
      </c>
      <c r="J1078" s="15">
        <f t="shared" si="469"/>
        <v>-322.20687883716124</v>
      </c>
      <c r="K1078" s="15">
        <f t="shared" si="469"/>
        <v>-322.20687883716124</v>
      </c>
      <c r="L1078" s="15">
        <f t="shared" si="469"/>
        <v>-322.20687883716124</v>
      </c>
      <c r="M1078" s="15">
        <f t="shared" si="469"/>
        <v>-322.20687883716124</v>
      </c>
      <c r="N1078" s="15">
        <f t="shared" si="469"/>
        <v>-322.20687883716124</v>
      </c>
      <c r="O1078" s="15">
        <f t="shared" si="469"/>
        <v>-322.20687883716124</v>
      </c>
      <c r="P1078" s="15">
        <f t="shared" si="469"/>
        <v>-322.20687883716124</v>
      </c>
      <c r="Q1078" s="15">
        <f t="shared" si="469"/>
        <v>-322.20687883716124</v>
      </c>
      <c r="R1078" s="15">
        <f t="shared" si="469"/>
        <v>-322.20687883716124</v>
      </c>
      <c r="S1078" s="15">
        <f t="shared" si="469"/>
        <v>-322.20687883716124</v>
      </c>
      <c r="T1078" s="15">
        <f t="shared" si="469"/>
        <v>-322.20687883716124</v>
      </c>
    </row>
    <row r="1079" spans="4:20">
      <c r="F1079" s="15">
        <f t="shared" ref="F1079:T1079" si="470">F7*SUMPRODUCT(F$807:F$812,F$166:F$171)</f>
        <v>-60.01972799917236</v>
      </c>
      <c r="G1079" s="15">
        <f t="shared" si="470"/>
        <v>-322.20687883716124</v>
      </c>
      <c r="H1079" s="15">
        <f t="shared" si="470"/>
        <v>-322.20687883716124</v>
      </c>
      <c r="I1079" s="15">
        <f t="shared" si="470"/>
        <v>-322.20687883716124</v>
      </c>
      <c r="J1079" s="15">
        <f t="shared" si="470"/>
        <v>-322.20687883716124</v>
      </c>
      <c r="K1079" s="15">
        <f t="shared" si="470"/>
        <v>-322.20687883716124</v>
      </c>
      <c r="L1079" s="15">
        <f t="shared" si="470"/>
        <v>-322.20687883716124</v>
      </c>
      <c r="M1079" s="15">
        <f t="shared" si="470"/>
        <v>-322.20687883716124</v>
      </c>
      <c r="N1079" s="15">
        <f t="shared" si="470"/>
        <v>-322.20687883716124</v>
      </c>
      <c r="O1079" s="15">
        <f t="shared" si="470"/>
        <v>-322.20687883716124</v>
      </c>
      <c r="P1079" s="15">
        <f t="shared" si="470"/>
        <v>-322.20687883716124</v>
      </c>
      <c r="Q1079" s="15">
        <f t="shared" si="470"/>
        <v>-322.20687883716124</v>
      </c>
      <c r="R1079" s="15">
        <f t="shared" si="470"/>
        <v>-322.20687883716124</v>
      </c>
      <c r="S1079" s="15">
        <f t="shared" si="470"/>
        <v>-322.20687883716124</v>
      </c>
      <c r="T1079" s="15">
        <f t="shared" si="470"/>
        <v>-322.20687883716124</v>
      </c>
    </row>
    <row r="1080" spans="4:20">
      <c r="F1080" s="15">
        <f t="shared" ref="F1080:T1080" si="471">F8*SUMPRODUCT(F$807:F$812,F$166:F$171)</f>
        <v>-60.01972799917236</v>
      </c>
      <c r="G1080" s="15">
        <f t="shared" si="471"/>
        <v>-322.20687883716124</v>
      </c>
      <c r="H1080" s="15">
        <f t="shared" si="471"/>
        <v>-322.20687883716124</v>
      </c>
      <c r="I1080" s="15">
        <f t="shared" si="471"/>
        <v>-322.20687883716124</v>
      </c>
      <c r="J1080" s="15">
        <f t="shared" si="471"/>
        <v>-322.20687883716124</v>
      </c>
      <c r="K1080" s="15">
        <f t="shared" si="471"/>
        <v>-322.20687883716124</v>
      </c>
      <c r="L1080" s="15">
        <f t="shared" si="471"/>
        <v>-322.20687883716124</v>
      </c>
      <c r="M1080" s="15">
        <f t="shared" si="471"/>
        <v>-322.20687883716124</v>
      </c>
      <c r="N1080" s="15">
        <f t="shared" si="471"/>
        <v>-322.20687883716124</v>
      </c>
      <c r="O1080" s="15">
        <f t="shared" si="471"/>
        <v>-322.20687883716124</v>
      </c>
      <c r="P1080" s="15">
        <f t="shared" si="471"/>
        <v>-322.20687883716124</v>
      </c>
      <c r="Q1080" s="15">
        <f t="shared" si="471"/>
        <v>-322.20687883716124</v>
      </c>
      <c r="R1080" s="15">
        <f t="shared" si="471"/>
        <v>-322.20687883716124</v>
      </c>
      <c r="S1080" s="15">
        <f t="shared" si="471"/>
        <v>-322.20687883716124</v>
      </c>
      <c r="T1080" s="15">
        <f t="shared" si="471"/>
        <v>-322.20687883716124</v>
      </c>
    </row>
    <row r="1081" spans="4:20">
      <c r="F1081" s="15">
        <f t="shared" ref="F1081:T1081" si="472">F9*SUMPRODUCT(F$807:F$812,F$166:F$171)</f>
        <v>-60.01972799917236</v>
      </c>
      <c r="G1081" s="15">
        <f t="shared" si="472"/>
        <v>-322.20687883716124</v>
      </c>
      <c r="H1081" s="15">
        <f t="shared" si="472"/>
        <v>-322.20687883716124</v>
      </c>
      <c r="I1081" s="15">
        <f t="shared" si="472"/>
        <v>-322.20687883716124</v>
      </c>
      <c r="J1081" s="15">
        <f t="shared" si="472"/>
        <v>-322.20687883716124</v>
      </c>
      <c r="K1081" s="15">
        <f t="shared" si="472"/>
        <v>-322.20687883716124</v>
      </c>
      <c r="L1081" s="15">
        <f t="shared" si="472"/>
        <v>-322.20687883716124</v>
      </c>
      <c r="M1081" s="15">
        <f t="shared" si="472"/>
        <v>-322.20687883716124</v>
      </c>
      <c r="N1081" s="15">
        <f t="shared" si="472"/>
        <v>-322.20687883716124</v>
      </c>
      <c r="O1081" s="15">
        <f t="shared" si="472"/>
        <v>-322.20687883716124</v>
      </c>
      <c r="P1081" s="15">
        <f t="shared" si="472"/>
        <v>-322.20687883716124</v>
      </c>
      <c r="Q1081" s="15">
        <f t="shared" si="472"/>
        <v>-322.20687883716124</v>
      </c>
      <c r="R1081" s="15">
        <f t="shared" si="472"/>
        <v>-322.20687883716124</v>
      </c>
      <c r="S1081" s="15">
        <f t="shared" si="472"/>
        <v>-322.20687883716124</v>
      </c>
      <c r="T1081" s="15">
        <f t="shared" si="472"/>
        <v>-322.20687883716124</v>
      </c>
    </row>
    <row r="1082" spans="4:20">
      <c r="F1082" s="15">
        <f t="shared" ref="F1082:T1082" si="473">F10*SUMPRODUCT(F$807:F$812,F$166:F$171)</f>
        <v>-60.01972799917236</v>
      </c>
      <c r="G1082" s="15">
        <f t="shared" si="473"/>
        <v>-322.20687883716124</v>
      </c>
      <c r="H1082" s="15">
        <f t="shared" si="473"/>
        <v>-322.20687883716124</v>
      </c>
      <c r="I1082" s="15">
        <f t="shared" si="473"/>
        <v>-322.20687883716124</v>
      </c>
      <c r="J1082" s="15">
        <f t="shared" si="473"/>
        <v>-322.20687883716124</v>
      </c>
      <c r="K1082" s="15">
        <f t="shared" si="473"/>
        <v>-322.20687883716124</v>
      </c>
      <c r="L1082" s="15">
        <f t="shared" si="473"/>
        <v>-322.20687883716124</v>
      </c>
      <c r="M1082" s="15">
        <f t="shared" si="473"/>
        <v>-322.20687883716124</v>
      </c>
      <c r="N1082" s="15">
        <f t="shared" si="473"/>
        <v>-322.20687883716124</v>
      </c>
      <c r="O1082" s="15">
        <f t="shared" si="473"/>
        <v>-322.20687883716124</v>
      </c>
      <c r="P1082" s="15">
        <f t="shared" si="473"/>
        <v>-322.20687883716124</v>
      </c>
      <c r="Q1082" s="15">
        <f t="shared" si="473"/>
        <v>-322.20687883716124</v>
      </c>
      <c r="R1082" s="15">
        <f t="shared" si="473"/>
        <v>-322.20687883716124</v>
      </c>
      <c r="S1082" s="15">
        <f t="shared" si="473"/>
        <v>-322.20687883716124</v>
      </c>
      <c r="T1082" s="15">
        <f t="shared" si="473"/>
        <v>-322.20687883716124</v>
      </c>
    </row>
    <row r="1085" spans="4:20">
      <c r="D1085" s="13" t="s">
        <v>544</v>
      </c>
      <c r="F1085" s="15">
        <f t="shared" ref="F1085:T1085" ca="1" si="474">IFERROR((F151/SUM(F$151:F$155)*F$971),0)</f>
        <v>-361.78378981974993</v>
      </c>
      <c r="G1085" s="15">
        <f t="shared" ca="1" si="474"/>
        <v>0</v>
      </c>
      <c r="H1085" s="15">
        <f t="shared" ca="1" si="474"/>
        <v>0</v>
      </c>
      <c r="I1085" s="15">
        <f t="shared" ca="1" si="474"/>
        <v>0</v>
      </c>
      <c r="J1085" s="15">
        <f t="shared" ca="1" si="474"/>
        <v>0</v>
      </c>
      <c r="K1085" s="15">
        <f t="shared" ca="1" si="474"/>
        <v>0</v>
      </c>
      <c r="L1085" s="15">
        <f t="shared" ca="1" si="474"/>
        <v>0</v>
      </c>
      <c r="M1085" s="15">
        <f t="shared" ca="1" si="474"/>
        <v>0</v>
      </c>
      <c r="N1085" s="15">
        <f t="shared" ca="1" si="474"/>
        <v>0</v>
      </c>
      <c r="O1085" s="15">
        <f t="shared" ca="1" si="474"/>
        <v>0</v>
      </c>
      <c r="P1085" s="15">
        <f t="shared" ca="1" si="474"/>
        <v>0</v>
      </c>
      <c r="Q1085" s="15">
        <f t="shared" ca="1" si="474"/>
        <v>0</v>
      </c>
      <c r="R1085" s="15">
        <f t="shared" ca="1" si="474"/>
        <v>0</v>
      </c>
      <c r="S1085" s="15">
        <f t="shared" ca="1" si="474"/>
        <v>0</v>
      </c>
      <c r="T1085" s="15">
        <f t="shared" ca="1" si="474"/>
        <v>0</v>
      </c>
    </row>
    <row r="1086" spans="4:20">
      <c r="F1086" s="15">
        <f t="shared" ref="F1086:T1086" ca="1" si="475">IFERROR((F152/SUM(F$151:F$155)*F$971),0)</f>
        <v>-361.78378981974993</v>
      </c>
      <c r="G1086" s="15">
        <f t="shared" ca="1" si="475"/>
        <v>0</v>
      </c>
      <c r="H1086" s="15">
        <f t="shared" ca="1" si="475"/>
        <v>0</v>
      </c>
      <c r="I1086" s="15">
        <f t="shared" ca="1" si="475"/>
        <v>0</v>
      </c>
      <c r="J1086" s="15">
        <f t="shared" ca="1" si="475"/>
        <v>0</v>
      </c>
      <c r="K1086" s="15">
        <f t="shared" ca="1" si="475"/>
        <v>0</v>
      </c>
      <c r="L1086" s="15">
        <f t="shared" ca="1" si="475"/>
        <v>0</v>
      </c>
      <c r="M1086" s="15">
        <f t="shared" ca="1" si="475"/>
        <v>0</v>
      </c>
      <c r="N1086" s="15">
        <f t="shared" ca="1" si="475"/>
        <v>0</v>
      </c>
      <c r="O1086" s="15">
        <f t="shared" ca="1" si="475"/>
        <v>0</v>
      </c>
      <c r="P1086" s="15">
        <f t="shared" ca="1" si="475"/>
        <v>0</v>
      </c>
      <c r="Q1086" s="15">
        <f t="shared" ca="1" si="475"/>
        <v>0</v>
      </c>
      <c r="R1086" s="15">
        <f t="shared" ca="1" si="475"/>
        <v>0</v>
      </c>
      <c r="S1086" s="15">
        <f t="shared" ca="1" si="475"/>
        <v>0</v>
      </c>
      <c r="T1086" s="15">
        <f t="shared" ca="1" si="475"/>
        <v>0</v>
      </c>
    </row>
    <row r="1087" spans="4:20">
      <c r="F1087" s="15">
        <f t="shared" ref="F1087:T1087" ca="1" si="476">IFERROR((F153/SUM(F$151:F$155)*F$971),0)</f>
        <v>-361.78378981974993</v>
      </c>
      <c r="G1087" s="15">
        <f t="shared" ca="1" si="476"/>
        <v>0</v>
      </c>
      <c r="H1087" s="15">
        <f t="shared" ca="1" si="476"/>
        <v>0</v>
      </c>
      <c r="I1087" s="15">
        <f t="shared" ca="1" si="476"/>
        <v>0</v>
      </c>
      <c r="J1087" s="15">
        <f t="shared" ca="1" si="476"/>
        <v>0</v>
      </c>
      <c r="K1087" s="15">
        <f t="shared" ca="1" si="476"/>
        <v>0</v>
      </c>
      <c r="L1087" s="15">
        <f t="shared" ca="1" si="476"/>
        <v>0</v>
      </c>
      <c r="M1087" s="15">
        <f t="shared" ca="1" si="476"/>
        <v>0</v>
      </c>
      <c r="N1087" s="15">
        <f t="shared" ca="1" si="476"/>
        <v>0</v>
      </c>
      <c r="O1087" s="15">
        <f t="shared" ca="1" si="476"/>
        <v>0</v>
      </c>
      <c r="P1087" s="15">
        <f t="shared" ca="1" si="476"/>
        <v>0</v>
      </c>
      <c r="Q1087" s="15">
        <f t="shared" ca="1" si="476"/>
        <v>0</v>
      </c>
      <c r="R1087" s="15">
        <f t="shared" ca="1" si="476"/>
        <v>0</v>
      </c>
      <c r="S1087" s="15">
        <f t="shared" ca="1" si="476"/>
        <v>0</v>
      </c>
      <c r="T1087" s="15">
        <f t="shared" ca="1" si="476"/>
        <v>0</v>
      </c>
    </row>
    <row r="1088" spans="4:20">
      <c r="F1088" s="15">
        <f t="shared" ref="F1088:T1088" ca="1" si="477">IFERROR((F154/SUM(F$151:F$155)*F$971),0)</f>
        <v>-361.78378981974993</v>
      </c>
      <c r="G1088" s="15">
        <f t="shared" ca="1" si="477"/>
        <v>0</v>
      </c>
      <c r="H1088" s="15">
        <f t="shared" ca="1" si="477"/>
        <v>0</v>
      </c>
      <c r="I1088" s="15">
        <f t="shared" ca="1" si="477"/>
        <v>0</v>
      </c>
      <c r="J1088" s="15">
        <f t="shared" ca="1" si="477"/>
        <v>0</v>
      </c>
      <c r="K1088" s="15">
        <f t="shared" ca="1" si="477"/>
        <v>0</v>
      </c>
      <c r="L1088" s="15">
        <f t="shared" ca="1" si="477"/>
        <v>0</v>
      </c>
      <c r="M1088" s="15">
        <f t="shared" ca="1" si="477"/>
        <v>0</v>
      </c>
      <c r="N1088" s="15">
        <f t="shared" ca="1" si="477"/>
        <v>0</v>
      </c>
      <c r="O1088" s="15">
        <f t="shared" ca="1" si="477"/>
        <v>0</v>
      </c>
      <c r="P1088" s="15">
        <f t="shared" ca="1" si="477"/>
        <v>0</v>
      </c>
      <c r="Q1088" s="15">
        <f t="shared" ca="1" si="477"/>
        <v>0</v>
      </c>
      <c r="R1088" s="15">
        <f t="shared" ca="1" si="477"/>
        <v>0</v>
      </c>
      <c r="S1088" s="15">
        <f t="shared" ca="1" si="477"/>
        <v>0</v>
      </c>
      <c r="T1088" s="15">
        <f t="shared" ca="1" si="477"/>
        <v>0</v>
      </c>
    </row>
    <row r="1089" spans="4:20">
      <c r="F1089" s="15">
        <f t="shared" ref="F1089:T1089" ca="1" si="478">IFERROR((F155/SUM(F$151:F$155)*F$971),0)</f>
        <v>-361.78378981974993</v>
      </c>
      <c r="G1089" s="15">
        <f t="shared" ca="1" si="478"/>
        <v>0</v>
      </c>
      <c r="H1089" s="15">
        <f t="shared" ca="1" si="478"/>
        <v>0</v>
      </c>
      <c r="I1089" s="15">
        <f t="shared" ca="1" si="478"/>
        <v>0</v>
      </c>
      <c r="J1089" s="15">
        <f t="shared" ca="1" si="478"/>
        <v>0</v>
      </c>
      <c r="K1089" s="15">
        <f t="shared" ca="1" si="478"/>
        <v>0</v>
      </c>
      <c r="L1089" s="15">
        <f t="shared" ca="1" si="478"/>
        <v>0</v>
      </c>
      <c r="M1089" s="15">
        <f t="shared" ca="1" si="478"/>
        <v>0</v>
      </c>
      <c r="N1089" s="15">
        <f t="shared" ca="1" si="478"/>
        <v>0</v>
      </c>
      <c r="O1089" s="15">
        <f t="shared" ca="1" si="478"/>
        <v>0</v>
      </c>
      <c r="P1089" s="15">
        <f t="shared" ca="1" si="478"/>
        <v>0</v>
      </c>
      <c r="Q1089" s="15">
        <f t="shared" ca="1" si="478"/>
        <v>0</v>
      </c>
      <c r="R1089" s="15">
        <f t="shared" ca="1" si="478"/>
        <v>0</v>
      </c>
      <c r="S1089" s="15">
        <f t="shared" ca="1" si="478"/>
        <v>0</v>
      </c>
      <c r="T1089" s="15">
        <f t="shared" ca="1" si="478"/>
        <v>0</v>
      </c>
    </row>
    <row r="1091" spans="4:20">
      <c r="D1091" s="13" t="s">
        <v>545</v>
      </c>
      <c r="F1091" s="15">
        <f t="shared" ref="F1091:T1091" ca="1" si="479">(SUM(F693,F705,F698,F710)*F$718*F$722)</f>
        <v>0</v>
      </c>
      <c r="G1091" s="15">
        <f t="shared" ca="1" si="479"/>
        <v>0</v>
      </c>
      <c r="H1091" s="15">
        <f t="shared" ca="1" si="479"/>
        <v>-5.0847457627118642</v>
      </c>
      <c r="I1091" s="15">
        <f t="shared" ca="1" si="479"/>
        <v>-7.6271186440677958</v>
      </c>
      <c r="J1091" s="15">
        <f t="shared" ca="1" si="479"/>
        <v>-10.169491525423728</v>
      </c>
      <c r="K1091" s="15">
        <f t="shared" ca="1" si="479"/>
        <v>-106.77966101694915</v>
      </c>
      <c r="L1091" s="15">
        <f t="shared" ca="1" si="479"/>
        <v>-116.94915254237287</v>
      </c>
      <c r="M1091" s="15">
        <f t="shared" ca="1" si="479"/>
        <v>-122.03389830508473</v>
      </c>
      <c r="N1091" s="15">
        <f t="shared" ca="1" si="479"/>
        <v>-132.20338983050846</v>
      </c>
      <c r="O1091" s="15">
        <f t="shared" ca="1" si="479"/>
        <v>-132.20338983050846</v>
      </c>
      <c r="P1091" s="15">
        <f t="shared" ca="1" si="479"/>
        <v>-132.20338983050846</v>
      </c>
      <c r="Q1091" s="15">
        <f t="shared" ca="1" si="479"/>
        <v>-132.20338983050846</v>
      </c>
      <c r="R1091" s="15">
        <f t="shared" ca="1" si="479"/>
        <v>-132.20338983050846</v>
      </c>
      <c r="S1091" s="15">
        <f t="shared" ca="1" si="479"/>
        <v>-132.20338983050846</v>
      </c>
      <c r="T1091" s="15">
        <f t="shared" ca="1" si="479"/>
        <v>-132.20338983050846</v>
      </c>
    </row>
    <row r="1092" spans="4:20">
      <c r="F1092" s="15">
        <f t="shared" ref="F1092:T1092" ca="1" si="480">(SUM(F694,F706,F699,F711)*F$718*F$722)</f>
        <v>0</v>
      </c>
      <c r="G1092" s="15">
        <f t="shared" ca="1" si="480"/>
        <v>0</v>
      </c>
      <c r="H1092" s="15">
        <f t="shared" ca="1" si="480"/>
        <v>-5.0847457627118642</v>
      </c>
      <c r="I1092" s="15">
        <f t="shared" ca="1" si="480"/>
        <v>-7.6271186440677958</v>
      </c>
      <c r="J1092" s="15">
        <f t="shared" ca="1" si="480"/>
        <v>-10.169491525423728</v>
      </c>
      <c r="K1092" s="15">
        <f t="shared" ca="1" si="480"/>
        <v>-106.77966101694915</v>
      </c>
      <c r="L1092" s="15">
        <f t="shared" ca="1" si="480"/>
        <v>-116.94915254237287</v>
      </c>
      <c r="M1092" s="15">
        <f t="shared" ca="1" si="480"/>
        <v>-122.03389830508473</v>
      </c>
      <c r="N1092" s="15">
        <f t="shared" ca="1" si="480"/>
        <v>-132.20338983050846</v>
      </c>
      <c r="O1092" s="15">
        <f t="shared" ca="1" si="480"/>
        <v>-132.20338983050846</v>
      </c>
      <c r="P1092" s="15">
        <f t="shared" ca="1" si="480"/>
        <v>-132.20338983050846</v>
      </c>
      <c r="Q1092" s="15">
        <f t="shared" ca="1" si="480"/>
        <v>-132.20338983050846</v>
      </c>
      <c r="R1092" s="15">
        <f t="shared" ca="1" si="480"/>
        <v>-132.20338983050846</v>
      </c>
      <c r="S1092" s="15">
        <f t="shared" ca="1" si="480"/>
        <v>-132.20338983050846</v>
      </c>
      <c r="T1092" s="15">
        <f t="shared" ca="1" si="480"/>
        <v>-132.20338983050846</v>
      </c>
    </row>
    <row r="1093" spans="4:20">
      <c r="F1093" s="15">
        <f t="shared" ref="F1093:T1093" ca="1" si="481">(SUM(F695,F707,F700,F712)*F$718*F$722)</f>
        <v>0</v>
      </c>
      <c r="G1093" s="15">
        <f t="shared" ca="1" si="481"/>
        <v>0</v>
      </c>
      <c r="H1093" s="15">
        <f t="shared" ca="1" si="481"/>
        <v>-5.0847457627118642</v>
      </c>
      <c r="I1093" s="15">
        <f t="shared" ca="1" si="481"/>
        <v>-7.6271186440677958</v>
      </c>
      <c r="J1093" s="15">
        <f t="shared" ca="1" si="481"/>
        <v>-10.169491525423728</v>
      </c>
      <c r="K1093" s="15">
        <f t="shared" ca="1" si="481"/>
        <v>-106.77966101694915</v>
      </c>
      <c r="L1093" s="15">
        <f t="shared" ca="1" si="481"/>
        <v>-116.94915254237287</v>
      </c>
      <c r="M1093" s="15">
        <f t="shared" ca="1" si="481"/>
        <v>-122.03389830508473</v>
      </c>
      <c r="N1093" s="15">
        <f t="shared" ca="1" si="481"/>
        <v>-132.20338983050846</v>
      </c>
      <c r="O1093" s="15">
        <f t="shared" ca="1" si="481"/>
        <v>-132.20338983050846</v>
      </c>
      <c r="P1093" s="15">
        <f t="shared" ca="1" si="481"/>
        <v>-132.20338983050846</v>
      </c>
      <c r="Q1093" s="15">
        <f t="shared" ca="1" si="481"/>
        <v>-132.20338983050846</v>
      </c>
      <c r="R1093" s="15">
        <f t="shared" ca="1" si="481"/>
        <v>-132.20338983050846</v>
      </c>
      <c r="S1093" s="15">
        <f t="shared" ca="1" si="481"/>
        <v>-132.20338983050846</v>
      </c>
      <c r="T1093" s="15">
        <f t="shared" ca="1" si="481"/>
        <v>-132.20338983050846</v>
      </c>
    </row>
    <row r="1094" spans="4:20">
      <c r="F1094" s="15">
        <f t="shared" ref="F1094:T1094" ca="1" si="482">(SUM(F696,F708,F701,F713)*F$718*F$722)</f>
        <v>0</v>
      </c>
      <c r="G1094" s="15">
        <f t="shared" ca="1" si="482"/>
        <v>0</v>
      </c>
      <c r="H1094" s="15">
        <f t="shared" ca="1" si="482"/>
        <v>-5.0847457627118642</v>
      </c>
      <c r="I1094" s="15">
        <f t="shared" ca="1" si="482"/>
        <v>-7.6271186440677958</v>
      </c>
      <c r="J1094" s="15">
        <f t="shared" ca="1" si="482"/>
        <v>-10.169491525423728</v>
      </c>
      <c r="K1094" s="15">
        <f t="shared" ca="1" si="482"/>
        <v>-106.77966101694915</v>
      </c>
      <c r="L1094" s="15">
        <f t="shared" ca="1" si="482"/>
        <v>-116.94915254237287</v>
      </c>
      <c r="M1094" s="15">
        <f t="shared" ca="1" si="482"/>
        <v>-122.03389830508473</v>
      </c>
      <c r="N1094" s="15">
        <f t="shared" ca="1" si="482"/>
        <v>-132.20338983050846</v>
      </c>
      <c r="O1094" s="15">
        <f t="shared" ca="1" si="482"/>
        <v>-132.20338983050846</v>
      </c>
      <c r="P1094" s="15">
        <f t="shared" ca="1" si="482"/>
        <v>-132.20338983050846</v>
      </c>
      <c r="Q1094" s="15">
        <f t="shared" ca="1" si="482"/>
        <v>-132.20338983050846</v>
      </c>
      <c r="R1094" s="15">
        <f t="shared" ca="1" si="482"/>
        <v>-132.20338983050846</v>
      </c>
      <c r="S1094" s="15">
        <f t="shared" ca="1" si="482"/>
        <v>-132.20338983050846</v>
      </c>
      <c r="T1094" s="15">
        <f t="shared" ca="1" si="482"/>
        <v>-132.20338983050846</v>
      </c>
    </row>
    <row r="1095" spans="4:20">
      <c r="F1095" s="15">
        <f t="shared" ref="F1095:T1095" ca="1" si="483">(SUM(F697,F709,F702,F714)*F$718*F$722)</f>
        <v>0</v>
      </c>
      <c r="G1095" s="15">
        <f t="shared" ca="1" si="483"/>
        <v>0</v>
      </c>
      <c r="H1095" s="15">
        <f t="shared" ca="1" si="483"/>
        <v>-5.0847457627118642</v>
      </c>
      <c r="I1095" s="15">
        <f t="shared" ca="1" si="483"/>
        <v>-7.6271186440677958</v>
      </c>
      <c r="J1095" s="15">
        <f t="shared" ca="1" si="483"/>
        <v>-10.169491525423728</v>
      </c>
      <c r="K1095" s="15">
        <f t="shared" ca="1" si="483"/>
        <v>-106.77966101694915</v>
      </c>
      <c r="L1095" s="15">
        <f t="shared" ca="1" si="483"/>
        <v>-116.94915254237287</v>
      </c>
      <c r="M1095" s="15">
        <f t="shared" ca="1" si="483"/>
        <v>-122.03389830508473</v>
      </c>
      <c r="N1095" s="15">
        <f t="shared" ca="1" si="483"/>
        <v>-132.20338983050846</v>
      </c>
      <c r="O1095" s="15">
        <f t="shared" ca="1" si="483"/>
        <v>-132.20338983050846</v>
      </c>
      <c r="P1095" s="15">
        <f t="shared" ca="1" si="483"/>
        <v>-132.20338983050846</v>
      </c>
      <c r="Q1095" s="15">
        <f t="shared" ca="1" si="483"/>
        <v>-132.20338983050846</v>
      </c>
      <c r="R1095" s="15">
        <f t="shared" ca="1" si="483"/>
        <v>-132.20338983050846</v>
      </c>
      <c r="S1095" s="15">
        <f t="shared" ca="1" si="483"/>
        <v>-132.20338983050846</v>
      </c>
      <c r="T1095" s="15">
        <f t="shared" ca="1" si="483"/>
        <v>-132.20338983050846</v>
      </c>
    </row>
  </sheetData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H10"/>
  <sheetViews>
    <sheetView showGridLines="0" zoomScale="80" zoomScaleNormal="80" workbookViewId="0">
      <selection activeCell="B58" sqref="B58"/>
    </sheetView>
  </sheetViews>
  <sheetFormatPr baseColWidth="10" defaultColWidth="8.7265625" defaultRowHeight="14.5"/>
  <cols>
    <col min="1" max="1" width="3.54296875" customWidth="1"/>
    <col min="2" max="2" width="37.6328125" customWidth="1"/>
  </cols>
  <sheetData>
    <row r="1" spans="1:8">
      <c r="A1" s="203"/>
    </row>
    <row r="2" spans="1:8">
      <c r="B2" s="1" t="s">
        <v>351</v>
      </c>
      <c r="C2" s="1" t="s">
        <v>379</v>
      </c>
    </row>
    <row r="3" spans="1:8">
      <c r="B3" t="s">
        <v>433</v>
      </c>
      <c r="C3" t="s">
        <v>435</v>
      </c>
    </row>
    <row r="4" spans="1:8">
      <c r="B4" t="s">
        <v>436</v>
      </c>
      <c r="C4" t="s">
        <v>435</v>
      </c>
    </row>
    <row r="5" spans="1:8">
      <c r="B5" t="s">
        <v>438</v>
      </c>
      <c r="C5" t="s">
        <v>435</v>
      </c>
    </row>
    <row r="6" spans="1:8">
      <c r="B6" t="s">
        <v>439</v>
      </c>
      <c r="C6" t="s">
        <v>435</v>
      </c>
    </row>
    <row r="7" spans="1:8">
      <c r="B7" t="s">
        <v>434</v>
      </c>
      <c r="C7" s="2" t="s">
        <v>437</v>
      </c>
    </row>
    <row r="10" spans="1:8">
      <c r="H10" s="5"/>
    </row>
  </sheetData>
  <dataValidations disablePrompts="1" count="1">
    <dataValidation type="list" allowBlank="1" showInputMessage="1" showErrorMessage="1" sqref="C3:C6">
      <formula1>"Not at all, To a small extent, To some extent, To a great extent"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H10"/>
  <sheetViews>
    <sheetView showFormulas="1" showGridLines="0" zoomScale="80" zoomScaleNormal="80" workbookViewId="0">
      <selection activeCell="M49" sqref="M49"/>
    </sheetView>
  </sheetViews>
  <sheetFormatPr baseColWidth="10" defaultColWidth="8.7265625" defaultRowHeight="14.5"/>
  <cols>
    <col min="1" max="1" width="3.54296875" customWidth="1"/>
    <col min="2" max="2" width="37.6328125" customWidth="1"/>
  </cols>
  <sheetData>
    <row r="1" spans="1:8">
      <c r="A1" s="203"/>
    </row>
    <row r="2" spans="1:8">
      <c r="B2" s="1"/>
      <c r="C2" s="1"/>
    </row>
    <row r="7" spans="1:8">
      <c r="C7" s="2"/>
    </row>
    <row r="10" spans="1:8">
      <c r="H10" s="5"/>
    </row>
  </sheetData>
  <dataValidations count="1">
    <dataValidation type="list" allowBlank="1" showInputMessage="1" showErrorMessage="1" sqref="C3:C6">
      <formula1>"Not at all, To a small extent, To some extent, To a great extent"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17</vt:i4>
      </vt:variant>
      <vt:variant>
        <vt:lpstr>Benannte Bereiche</vt:lpstr>
      </vt:variant>
      <vt:variant>
        <vt:i4>4</vt:i4>
      </vt:variant>
    </vt:vector>
  </HeadingPairs>
  <TitlesOfParts>
    <vt:vector size="21" baseType="lpstr">
      <vt:lpstr>Coach input</vt:lpstr>
      <vt:lpstr>Plot algorithm</vt:lpstr>
      <vt:lpstr>Plot visuals</vt:lpstr>
      <vt:lpstr>Farm P&amp;L</vt:lpstr>
      <vt:lpstr>Assumptions</vt:lpstr>
      <vt:lpstr>Farm info</vt:lpstr>
      <vt:lpstr>Output</vt:lpstr>
      <vt:lpstr>Actuals</vt:lpstr>
      <vt:lpstr>PP0</vt:lpstr>
      <vt:lpstr>PP1</vt:lpstr>
      <vt:lpstr>PP2</vt:lpstr>
      <vt:lpstr>PP3</vt:lpstr>
      <vt:lpstr>PP4</vt:lpstr>
      <vt:lpstr>UP5</vt:lpstr>
      <vt:lpstr>RP6</vt:lpstr>
      <vt:lpstr>Evaluation</vt:lpstr>
      <vt:lpstr>Follow-up obs</vt:lpstr>
      <vt:lpstr>Cost_of_capital</vt:lpstr>
      <vt:lpstr>default_pp</vt:lpstr>
      <vt:lpstr>default_rp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newforesight XPS</dc:creator>
  <cp:lastModifiedBy>Hanne</cp:lastModifiedBy>
  <cp:lastPrinted>2018-07-03T15:02:45Z</cp:lastPrinted>
  <dcterms:created xsi:type="dcterms:W3CDTF">2016-09-17T19:46:58Z</dcterms:created>
  <dcterms:modified xsi:type="dcterms:W3CDTF">2018-08-06T10:07:04Z</dcterms:modified>
</cp:coreProperties>
</file>